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0490" windowHeight="7620" tabRatio="955" activeTab="4"/>
  </bookViews>
  <sheets>
    <sheet name="PRESENTATION" sheetId="5" r:id="rId1"/>
    <sheet name="INDEX BT01" sheetId="36" r:id="rId2"/>
    <sheet name="FICHE D'INFORMATIONS" sheetId="3" r:id="rId3"/>
    <sheet name="HYPOTHESES DE CONCEPTION" sheetId="35" r:id="rId4"/>
    <sheet name="FICHE RATIOS" sheetId="33" r:id="rId5"/>
    <sheet name="FICHE RATIOS OC2" sheetId="37" r:id="rId6"/>
    <sheet name="GRAPHE" sheetId="4" r:id="rId7"/>
    <sheet name="DPGF" sheetId="6" r:id="rId8"/>
    <sheet name="Récap" sheetId="7" r:id="rId9"/>
    <sheet name="0 Logistique" sheetId="8" r:id="rId10"/>
    <sheet name="3 Démol" sheetId="9" r:id="rId11"/>
    <sheet name="4 5 6 Sout Terra GO" sheetId="10" r:id="rId12"/>
    <sheet name="7 8 Facade Nacel" sheetId="11" r:id="rId13"/>
    <sheet name="9 Etanch" sheetId="12" r:id="rId14"/>
    <sheet name="10 Cloisons" sheetId="13" r:id="rId15"/>
    <sheet name="11 Fx plaf" sheetId="14" r:id="rId16"/>
    <sheet name="12 Menui Agen" sheetId="15" r:id="rId17"/>
    <sheet name="13 Fx planch" sheetId="16" r:id="rId18"/>
    <sheet name="14 Serrurerie" sheetId="17" r:id="rId19"/>
    <sheet name="15 Sols durs" sheetId="18" r:id="rId20"/>
    <sheet name="16 Sols soup" sheetId="19" r:id="rId21"/>
    <sheet name="17 Peinture" sheetId="20" r:id="rId22"/>
    <sheet name="18 CVCD" sheetId="21" r:id="rId23"/>
    <sheet name="19 Plomb" sheetId="22" r:id="rId24"/>
    <sheet name="20 Sprink" sheetId="23" r:id="rId25"/>
    <sheet name="21 Elec CFO" sheetId="24" r:id="rId26"/>
    <sheet name="22 - 23 Elec CFA" sheetId="25" r:id="rId27"/>
    <sheet name="24 GTB" sheetId="26" r:id="rId28"/>
    <sheet name="25 Asc" sheetId="27" r:id="rId29"/>
    <sheet name="26 Eq Cuis" sheetId="28" r:id="rId30"/>
    <sheet name="27 Esp Verts" sheetId="29" r:id="rId31"/>
    <sheet name="28 VRD" sheetId="30" r:id="rId32"/>
  </sheets>
  <externalReferences>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s>
  <definedNames>
    <definedName name="_A1">#REF!</definedName>
    <definedName name="_A2">#REF!</definedName>
    <definedName name="_A3">#REF!</definedName>
    <definedName name="_CIH1">#REF!</definedName>
    <definedName name="_CIH2">#REF!</definedName>
    <definedName name="_CIH3">#REF!</definedName>
    <definedName name="_DIH1">#REF!</definedName>
    <definedName name="_DIH2">#REF!</definedName>
    <definedName name="_DIH3">#REF!</definedName>
    <definedName name="_xlnm._FilterDatabase" localSheetId="23" hidden="1">'19 Plomb'!$A$5:$J$2493</definedName>
    <definedName name="_fin1" localSheetId="9">'0 Logistique'!#REF!</definedName>
    <definedName name="_fin1" localSheetId="14">'10 Cloisons'!#REF!</definedName>
    <definedName name="_fin1" localSheetId="15">'11 Fx plaf'!#REF!</definedName>
    <definedName name="_fin1" localSheetId="16">'12 Menui Agen'!$C$570</definedName>
    <definedName name="_fin1" localSheetId="17">'13 Fx planch'!#REF!</definedName>
    <definedName name="_fin1" localSheetId="18">'14 Serrurerie'!#REF!</definedName>
    <definedName name="_fin1" localSheetId="19">'15 Sols durs'!#REF!</definedName>
    <definedName name="_fin1" localSheetId="20">'16 Sols soup'!#REF!</definedName>
    <definedName name="_fin1" localSheetId="21">'17 Peinture'!#REF!</definedName>
    <definedName name="_fin1" localSheetId="22">'18 CVCD'!#REF!</definedName>
    <definedName name="_fin1" localSheetId="23">'19 Plomb'!#REF!</definedName>
    <definedName name="_fin1" localSheetId="24">'20 Sprink'!#REF!</definedName>
    <definedName name="_fin1" localSheetId="26">'22 - 23 Elec CFA'!#REF!</definedName>
    <definedName name="_fin1" localSheetId="28">'25 Asc'!#REF!</definedName>
    <definedName name="_fin1" localSheetId="29">'26 Eq Cuis'!#REF!</definedName>
    <definedName name="_fin1" localSheetId="30">'27 Esp Verts'!#REF!</definedName>
    <definedName name="_fin1" localSheetId="12">'7 8 Facade Nacel'!#REF!</definedName>
    <definedName name="_fin1" localSheetId="13">'9 Etanch'!#REF!</definedName>
    <definedName name="_fin1" localSheetId="4">#REF!</definedName>
    <definedName name="_fin1" localSheetId="5">#REF!</definedName>
    <definedName name="_fin1">#REF!</definedName>
    <definedName name="_HRe1" localSheetId="1">#REF!</definedName>
    <definedName name="_HRe1">#REF!</definedName>
    <definedName name="_ME12" localSheetId="1">#REF!</definedName>
    <definedName name="_ME12">#REF!</definedName>
    <definedName name="_ME13" localSheetId="1">#REF!</definedName>
    <definedName name="_ME13">#REF!</definedName>
    <definedName name="_ME14">#REF!</definedName>
    <definedName name="_ME15">#REF!</definedName>
    <definedName name="_ME17">#REF!</definedName>
    <definedName name="_ME18">#REF!</definedName>
    <definedName name="_ME19">#REF!</definedName>
    <definedName name="_ME20">#REF!</definedName>
    <definedName name="_MF6">#REF!</definedName>
    <definedName name="_nn10" localSheetId="16">#REF!</definedName>
    <definedName name="_nn10" localSheetId="18">#REF!</definedName>
    <definedName name="_nn10" localSheetId="29">#REF!</definedName>
    <definedName name="_nn10" localSheetId="4">#REF!</definedName>
    <definedName name="_nn10">#REF!</definedName>
    <definedName name="_nn11" localSheetId="16">#REF!</definedName>
    <definedName name="_nn11" localSheetId="18">#REF!</definedName>
    <definedName name="_nn11" localSheetId="29">#REF!</definedName>
    <definedName name="_nn11" localSheetId="4">#REF!</definedName>
    <definedName name="_nn11">#REF!</definedName>
    <definedName name="_nn12" localSheetId="4">#REF!</definedName>
    <definedName name="_nn12">#REF!</definedName>
    <definedName name="_nn13" localSheetId="4">#REF!</definedName>
    <definedName name="_nn13">#REF!</definedName>
    <definedName name="_nn14" localSheetId="4">#REF!</definedName>
    <definedName name="_nn14">#REF!</definedName>
    <definedName name="_nn15" localSheetId="4">#REF!</definedName>
    <definedName name="_nn15">#REF!</definedName>
    <definedName name="_nn16" localSheetId="4">#REF!</definedName>
    <definedName name="_nn16">#REF!</definedName>
    <definedName name="_nn17" localSheetId="4">#REF!</definedName>
    <definedName name="_nn17">#REF!</definedName>
    <definedName name="_nn2" localSheetId="9">'0 Logistique'!$K$11</definedName>
    <definedName name="_nn2" localSheetId="14">'10 Cloisons'!#REF!</definedName>
    <definedName name="_nn2" localSheetId="15">'11 Fx plaf'!#REF!</definedName>
    <definedName name="_nn2" localSheetId="16">'12 Menui Agen'!#REF!</definedName>
    <definedName name="_nn2" localSheetId="17">'13 Fx planch'!#REF!</definedName>
    <definedName name="_nn2" localSheetId="18">'14 Serrurerie'!#REF!</definedName>
    <definedName name="_nn2" localSheetId="19">'15 Sols durs'!#REF!</definedName>
    <definedName name="_nn2" localSheetId="20">'16 Sols soup'!#REF!</definedName>
    <definedName name="_nn2" localSheetId="21">'17 Peinture'!#REF!</definedName>
    <definedName name="_nn2" localSheetId="22">'18 CVCD'!$H$4</definedName>
    <definedName name="_nn2" localSheetId="23">'19 Plomb'!$H$4</definedName>
    <definedName name="_nn2" localSheetId="24">'20 Sprink'!$H$4</definedName>
    <definedName name="_nn2" localSheetId="25">'21 Elec CFO'!$H$4</definedName>
    <definedName name="_nn2" localSheetId="26">'22 - 23 Elec CFA'!$H$4</definedName>
    <definedName name="_nn2" localSheetId="27">'24 GTB'!$H$4</definedName>
    <definedName name="_nn2" localSheetId="28">'25 Asc'!$H$4</definedName>
    <definedName name="_nn2" localSheetId="29">'26 Eq Cuis'!#REF!</definedName>
    <definedName name="_nn2" localSheetId="30">'27 Esp Verts'!#REF!</definedName>
    <definedName name="_nn2" localSheetId="12">'7 8 Facade Nacel'!#REF!</definedName>
    <definedName name="_nn2" localSheetId="13">'9 Etanch'!#REF!</definedName>
    <definedName name="_nn2">'3 Démol'!$H$4</definedName>
    <definedName name="_nn3" localSheetId="4">#REF!</definedName>
    <definedName name="_nn3" localSheetId="5">#REF!</definedName>
    <definedName name="_nn3">#REF!</definedName>
    <definedName name="_nn4" localSheetId="4">#REF!</definedName>
    <definedName name="_nn4">#REF!</definedName>
    <definedName name="_nn5" localSheetId="4">#REF!</definedName>
    <definedName name="_nn5">#REF!</definedName>
    <definedName name="_nn6" localSheetId="4">#REF!</definedName>
    <definedName name="_nn6">#REF!</definedName>
    <definedName name="_nn7" localSheetId="4">#REF!</definedName>
    <definedName name="_nn7">#REF!</definedName>
    <definedName name="_nn8" localSheetId="4">#REF!</definedName>
    <definedName name="_nn8">#REF!</definedName>
    <definedName name="_nn9" localSheetId="4">#REF!</definedName>
    <definedName name="_nn9">#REF!</definedName>
    <definedName name="_P">#REF!</definedName>
    <definedName name="_Te1">#REF!</definedName>
    <definedName name="_Te2">#REF!</definedName>
    <definedName name="_Ti2">#REF!</definedName>
    <definedName name="_Toc472587391" localSheetId="31">'28 VRD'!$C$94</definedName>
    <definedName name="_TT1" localSheetId="5">#REF!</definedName>
    <definedName name="_TT1" localSheetId="1">#REF!</definedName>
    <definedName name="_TT1">#REF!</definedName>
    <definedName name="_TT10" localSheetId="1">#REF!</definedName>
    <definedName name="_TT10">#REF!</definedName>
    <definedName name="_TT11" localSheetId="1">#REF!</definedName>
    <definedName name="_TT11">#REF!</definedName>
    <definedName name="_TT12">#REF!</definedName>
    <definedName name="_TT13">#REF!</definedName>
    <definedName name="_TT14">#REF!</definedName>
    <definedName name="_TT15">#REF!</definedName>
    <definedName name="_TT16">#REF!</definedName>
    <definedName name="_TT2">#REF!</definedName>
    <definedName name="_TT3">#REF!</definedName>
    <definedName name="_TT4">#REF!</definedName>
    <definedName name="_TT5">'[1]BARCLAYS ORIGAMI CFA'!#REF!</definedName>
    <definedName name="_TT6" localSheetId="5">#REF!</definedName>
    <definedName name="_TT6" localSheetId="1">#REF!</definedName>
    <definedName name="_TT6">#REF!</definedName>
    <definedName name="_TT7" localSheetId="5">#REF!</definedName>
    <definedName name="_TT7" localSheetId="1">#REF!</definedName>
    <definedName name="_TT7">#REF!</definedName>
    <definedName name="_TT8" localSheetId="5">#REF!</definedName>
    <definedName name="_TT8" localSheetId="1">#REF!</definedName>
    <definedName name="_TT8">#REF!</definedName>
    <definedName name="_TT9">#REF!</definedName>
    <definedName name="_TTT4">#REF!</definedName>
    <definedName name="a_">#REF!</definedName>
    <definedName name="a_1">#REF!</definedName>
    <definedName name="a_2">#REF!</definedName>
    <definedName name="a_3">#REF!</definedName>
    <definedName name="a_4">#REF!</definedName>
    <definedName name="a_5">#REF!</definedName>
    <definedName name="a_6">#REF!</definedName>
    <definedName name="a_7">#REF!</definedName>
    <definedName name="Affaire">#REF!</definedName>
    <definedName name="Air_neuf__m3_h_pers">#REF!</definedName>
    <definedName name="AN">#REF!</definedName>
    <definedName name="Appareils_sanit__m__pers">#REF!</definedName>
    <definedName name="Apports__W_m">#REF!</definedName>
    <definedName name="b_">#REF!</definedName>
    <definedName name="base_données_climatiques">#REF!</definedName>
    <definedName name="batt">'[2]Calcul Batteries CTA'!$A$5:$AA$35</definedName>
    <definedName name="Batteries" localSheetId="5">#REF!</definedName>
    <definedName name="Batteries" localSheetId="1">#REF!</definedName>
    <definedName name="Batteries">#REF!</definedName>
    <definedName name="BIBLIOTHEQUE">'[3]3.1 Base prix Mtx-Mtl'!$A:$G</definedName>
    <definedName name="BILANN3" localSheetId="5">#REF!,#REF!,#REF!,#REF!</definedName>
    <definedName name="BILANN3" localSheetId="1">#REF!,#REF!,#REF!,#REF!</definedName>
    <definedName name="BILANN3">#REF!,#REF!,#REF!,#REF!</definedName>
    <definedName name="brisesoleilslames">'[4]Lot FACADES'!$M$9</definedName>
    <definedName name="brisessoleils">'[4]Lot FACADES'!#REF!</definedName>
    <definedName name="c_" localSheetId="5">#REF!</definedName>
    <definedName name="c_" localSheetId="1">#REF!</definedName>
    <definedName name="c_">#REF!</definedName>
    <definedName name="cadrebéton">'[4]Lot FACADES'!$M$8</definedName>
    <definedName name="Calcul_débit" localSheetId="5">#REF!</definedName>
    <definedName name="Calcul_débit" localSheetId="1">#REF!</definedName>
    <definedName name="Calcul_débit">#REF!</definedName>
    <definedName name="CCF" localSheetId="5">#REF!</definedName>
    <definedName name="CCF" localSheetId="1">#REF!</definedName>
    <definedName name="CCF">#REF!</definedName>
    <definedName name="ce" localSheetId="5">#REF!</definedName>
    <definedName name="ce" localSheetId="1">#REF!</definedName>
    <definedName name="ce">#REF!</definedName>
    <definedName name="Charge_sollicitante">#REF!</definedName>
    <definedName name="châssisalu">'[4]Lot FACADES'!$M$4</definedName>
    <definedName name="châssisbois">'[4]Lot FACADES'!$M$3</definedName>
    <definedName name="CIIH1" localSheetId="5">#REF!</definedName>
    <definedName name="CIIH1" localSheetId="1">#REF!</definedName>
    <definedName name="CIIH1">#REF!</definedName>
    <definedName name="CIIH2" localSheetId="5">#REF!</definedName>
    <definedName name="CIIH2" localSheetId="1">#REF!</definedName>
    <definedName name="CIIH2">#REF!</definedName>
    <definedName name="CIIH3" localSheetId="5">#REF!</definedName>
    <definedName name="CIIH3" localSheetId="1">#REF!</definedName>
    <definedName name="CIIH3">#REF!</definedName>
    <definedName name="cl">#REF!</definedName>
    <definedName name="cla">'[2]Liste CTA'!$A$6:$G$43</definedName>
    <definedName name="co">'[2]Codes traitement'!$B$6:$Q$20</definedName>
    <definedName name="Code_fiche" localSheetId="5">#REF!</definedName>
    <definedName name="Code_fiche" localSheetId="1">#REF!</definedName>
    <definedName name="Code_fiche">#REF!</definedName>
    <definedName name="Code_Traitement" localSheetId="5">#REF!</definedName>
    <definedName name="Code_Traitement" localSheetId="1">#REF!</definedName>
    <definedName name="Code_Traitement">#REF!</definedName>
    <definedName name="Codes" localSheetId="5">#REF!</definedName>
    <definedName name="Codes" localSheetId="1">#REF!</definedName>
    <definedName name="Codes">#REF!</definedName>
    <definedName name="Codes_parois">#REF!</definedName>
    <definedName name="Codes_traitement">'[5]Type de traitement'!$B$6:$Q$20</definedName>
    <definedName name="Commande_T_C_locale" localSheetId="5">#REF!</definedName>
    <definedName name="Commande_T_C_locale" localSheetId="1">#REF!</definedName>
    <definedName name="Commande_T_C_locale">#REF!</definedName>
    <definedName name="cont_résist" localSheetId="5">#REF!</definedName>
    <definedName name="cont_résist" localSheetId="1">#REF!</definedName>
    <definedName name="cont_résist">#REF!</definedName>
    <definedName name="Convergences" localSheetId="5">#REF!</definedName>
    <definedName name="Convergences" localSheetId="1">#REF!</definedName>
    <definedName name="Convergences">#REF!</definedName>
    <definedName name="coudes">#REF!</definedName>
    <definedName name="CTA">#REF!</definedName>
    <definedName name="ctr">#REF!</definedName>
    <definedName name="cv">'[6]14 Serrurerie'!$AC$523</definedName>
    <definedName name="d" localSheetId="5">[7]TAB_FIN!#REF!</definedName>
    <definedName name="d" localSheetId="1">[7]TAB_FIN!#REF!</definedName>
    <definedName name="d">[7]TAB_FIN!#REF!</definedName>
    <definedName name="d_" localSheetId="5">#REF!</definedName>
    <definedName name="d_" localSheetId="1">#REF!</definedName>
    <definedName name="d_">#REF!</definedName>
    <definedName name="dalle18" localSheetId="5">[8]ESTIMATION!#REF!</definedName>
    <definedName name="dalle18" localSheetId="1">[8]ESTIMATION!#REF!</definedName>
    <definedName name="dalle18">[8]ESTIMATION!#REF!</definedName>
    <definedName name="dalle25" localSheetId="5">[8]ESTIMATION!#REF!</definedName>
    <definedName name="dalle25" localSheetId="1">[8]ESTIMATION!#REF!</definedName>
    <definedName name="dalle25">[8]ESTIMATION!#REF!</definedName>
    <definedName name="dalle30" localSheetId="5">[8]ESTIMATION!#REF!</definedName>
    <definedName name="dalle30" localSheetId="1">[8]ESTIMATION!#REF!</definedName>
    <definedName name="dalle30">[8]ESTIMATION!#REF!</definedName>
    <definedName name="dalle35" localSheetId="5">[8]ESTIMATION!#REF!</definedName>
    <definedName name="dalle35" localSheetId="1">[8]ESTIMATION!#REF!</definedName>
    <definedName name="dalle35">[8]ESTIMATION!#REF!</definedName>
    <definedName name="dalleCLT200" localSheetId="5">[8]ESTIMATION!#REF!</definedName>
    <definedName name="dalleCLT200" localSheetId="1">[8]ESTIMATION!#REF!</definedName>
    <definedName name="dalleCLT200">[8]ESTIMATION!#REF!</definedName>
    <definedName name="DallesPAF">'[4]Lot FACADES'!#REF!</definedName>
    <definedName name="DallesTerrasse">'[4]Lot FACADES'!#REF!</definedName>
    <definedName name="dap">[8]ESTIMATION!#REF!</definedName>
    <definedName name="Date" localSheetId="5">#REF!</definedName>
    <definedName name="Date" localSheetId="1">#REF!</definedName>
    <definedName name="Date">#REF!</definedName>
    <definedName name="dd" localSheetId="5">'[4]Lot FACADES'!#REF!</definedName>
    <definedName name="dd">'[4]Lot FACADES'!#REF!</definedName>
    <definedName name="Debit_d_air" localSheetId="5">#REF!</definedName>
    <definedName name="Debit_d_air" localSheetId="1">#REF!</definedName>
    <definedName name="Debit_d_air">#REF!</definedName>
    <definedName name="Débit_par_local" localSheetId="5">#REF!</definedName>
    <definedName name="Débit_par_local" localSheetId="1">#REF!</definedName>
    <definedName name="Débit_par_local">#REF!</definedName>
    <definedName name="Ded_Plinthes1" localSheetId="5">[9]TAB_FIN!#REF!</definedName>
    <definedName name="Ded_Plinthes1" localSheetId="1">[9]TAB_FIN!#REF!</definedName>
    <definedName name="Ded_Plinthes1">[9]TAB_FIN!#REF!</definedName>
    <definedName name="Ded_Plinthes2" localSheetId="5">[9]TAB_FIN!#REF!</definedName>
    <definedName name="Ded_Plinthes2" localSheetId="1">[9]TAB_FIN!#REF!</definedName>
    <definedName name="Ded_Plinthes2">[9]TAB_FIN!#REF!</definedName>
    <definedName name="Ded_Plinthes3">[9]TAB_FIN!#REF!</definedName>
    <definedName name="Deduction_menext">[9]TAB_FIN!$AA:$AA</definedName>
    <definedName name="Deduction_menint">[9]TAB_FIN!$AE:$AE</definedName>
    <definedName name="Déperds__W_m" localSheetId="5">#REF!</definedName>
    <definedName name="Déperds__W_m" localSheetId="1">#REF!</definedName>
    <definedName name="Déperds__W_m">#REF!</definedName>
    <definedName name="Désignation_du_local" localSheetId="5">#REF!</definedName>
    <definedName name="Désignation_du_local" localSheetId="1">#REF!</definedName>
    <definedName name="Désignation_du_local">#REF!</definedName>
    <definedName name="DIIH1" localSheetId="5">#REF!</definedName>
    <definedName name="DIIH1" localSheetId="1">#REF!</definedName>
    <definedName name="DIIH1">#REF!</definedName>
    <definedName name="DIIH2">#REF!</definedName>
    <definedName name="DIIH3">#REF!</definedName>
    <definedName name="Divergences">#REF!</definedName>
    <definedName name="E">'[1]BARCLAYS ORIGAMI CFA'!#REF!</definedName>
    <definedName name="E_module" localSheetId="5">#REF!</definedName>
    <definedName name="E_module" localSheetId="1">#REF!</definedName>
    <definedName name="E_module">#REF!</definedName>
    <definedName name="ecl" localSheetId="5">#REF!</definedName>
    <definedName name="ecl" localSheetId="1">#REF!</definedName>
    <definedName name="ecl">#REF!</definedName>
    <definedName name="esc" localSheetId="5">[8]ESTIMATION!#REF!</definedName>
    <definedName name="esc" localSheetId="1">[8]ESTIMATION!#REF!</definedName>
    <definedName name="esc">[8]ESTIMATION!#REF!</definedName>
    <definedName name="Escaliers" localSheetId="5">'[4]Lot FACADES'!#REF!</definedName>
    <definedName name="Escaliers" localSheetId="1">'[4]Lot FACADES'!#REF!</definedName>
    <definedName name="Escaliers">'[4]Lot FACADES'!#REF!</definedName>
    <definedName name="escbois" localSheetId="5">[8]ESTIMATION!#REF!</definedName>
    <definedName name="escbois">[8]ESTIMATION!#REF!</definedName>
    <definedName name="Extraction_spécifique" localSheetId="5">#REF!</definedName>
    <definedName name="Extraction_spécifique" localSheetId="1">#REF!</definedName>
    <definedName name="Extraction_spécifique">#REF!</definedName>
    <definedName name="f" localSheetId="5">'[10]Lot GROS OEUVRE'!#REF!</definedName>
    <definedName name="f">'[10]Lot GROS OEUVRE'!#REF!</definedName>
    <definedName name="façadeslégèresbois">'[4]Lot FACADES'!$M$13</definedName>
    <definedName name="Famille">'HYPOTHESES DE CONCEPTION'!$B$7:$CO$7</definedName>
    <definedName name="fff" localSheetId="5">'[10]Lot GROS OEUVRE'!#REF!</definedName>
    <definedName name="fff" localSheetId="1">'[10]Lot GROS OEUVRE'!#REF!</definedName>
    <definedName name="fff">'[10]Lot GROS OEUVRE'!#REF!</definedName>
    <definedName name="fi">'[2]Fiches locaux type'!$B$6:$W$307</definedName>
    <definedName name="Fiche_batiment_bureau" localSheetId="5">#REF!</definedName>
    <definedName name="Fiche_batiment_bureau" localSheetId="1">#REF!</definedName>
    <definedName name="Fiche_batiment_bureau">#REF!</definedName>
    <definedName name="Fiche_batiment_educatif" localSheetId="5">#REF!</definedName>
    <definedName name="Fiche_batiment_educatif" localSheetId="1">#REF!</definedName>
    <definedName name="Fiche_batiment_educatif">#REF!</definedName>
    <definedName name="Fiche_centre_hospitalier" localSheetId="5">#REF!</definedName>
    <definedName name="Fiche_centre_hospitalier" localSheetId="1">#REF!</definedName>
    <definedName name="Fiche_centre_hospitalier">#REF!</definedName>
    <definedName name="Fiche_centre_sportif">#REF!</definedName>
    <definedName name="Fiche_mediatheque">#REF!</definedName>
    <definedName name="Fiche_projet">#REF!</definedName>
    <definedName name="Fiches">#REF!</definedName>
    <definedName name="Fiches_locaux">#REF!</definedName>
    <definedName name="Filtration__EN_779_1822">#REF!</definedName>
    <definedName name="Filtration_terminale">#REF!</definedName>
    <definedName name="fin" localSheetId="9">'0 Logistique'!$K$69</definedName>
    <definedName name="fin" localSheetId="14">'10 Cloisons'!#REF!</definedName>
    <definedName name="fin" localSheetId="15">'11 Fx plaf'!#REF!</definedName>
    <definedName name="fin" localSheetId="16">'12 Menui Agen'!#REF!</definedName>
    <definedName name="fin" localSheetId="17">'13 Fx planch'!#REF!</definedName>
    <definedName name="fin" localSheetId="18">'14 Serrurerie'!#REF!</definedName>
    <definedName name="fin" localSheetId="19">'15 Sols durs'!#REF!</definedName>
    <definedName name="fin" localSheetId="20">'16 Sols soup'!#REF!</definedName>
    <definedName name="fin" localSheetId="21">'17 Peinture'!#REF!</definedName>
    <definedName name="fin" localSheetId="22">'18 CVCD'!#REF!</definedName>
    <definedName name="fin" localSheetId="23">'19 Plomb'!#REF!</definedName>
    <definedName name="fin" localSheetId="24">'20 Sprink'!#REF!</definedName>
    <definedName name="fin" localSheetId="26">'22 - 23 Elec CFA'!$H$237</definedName>
    <definedName name="fin" localSheetId="28">'25 Asc'!#REF!</definedName>
    <definedName name="fin" localSheetId="29">'26 Eq Cuis'!#REF!</definedName>
    <definedName name="fin" localSheetId="30">'27 Esp Verts'!#REF!</definedName>
    <definedName name="fin" localSheetId="12">'7 8 Facade Nacel'!#REF!</definedName>
    <definedName name="fin" localSheetId="13">'9 Etanch'!#REF!</definedName>
    <definedName name="fin" localSheetId="4">#REF!</definedName>
    <definedName name="fin" localSheetId="5">#REF!</definedName>
    <definedName name="fin">#REF!</definedName>
    <definedName name="Finrécap" localSheetId="4">Récap!#REF!</definedName>
    <definedName name="Finrécap" localSheetId="5">Récap!#REF!</definedName>
    <definedName name="Finrécap">Récap!#REF!</definedName>
    <definedName name="Finrécapsec" localSheetId="4">Récap!#REF!</definedName>
    <definedName name="Finrécapsec" localSheetId="5">Récap!#REF!</definedName>
    <definedName name="Finrécapsec">Récap!#REF!</definedName>
    <definedName name="frfb" localSheetId="5">'[4]Lot FACADES'!#REF!</definedName>
    <definedName name="frfb">'[4]Lot FACADES'!#REF!</definedName>
    <definedName name="fs" localSheetId="5">#REF!</definedName>
    <definedName name="fs" localSheetId="1">#REF!</definedName>
    <definedName name="fs">#REF!</definedName>
    <definedName name="gref" localSheetId="5">#REF!</definedName>
    <definedName name="gref" localSheetId="1">#REF!</definedName>
    <definedName name="gref">#REF!</definedName>
    <definedName name="Hauteur">[9]TAB_FIN!$E:$E</definedName>
    <definedName name="hauteur_colonne" localSheetId="5">#REF!</definedName>
    <definedName name="hauteur_colonne" localSheetId="1">#REF!</definedName>
    <definedName name="hauteur_colonne">#REF!</definedName>
    <definedName name="Hauteur_local" localSheetId="5">#REF!</definedName>
    <definedName name="Hauteur_local" localSheetId="1">#REF!</definedName>
    <definedName name="Hauteur_local">#REF!</definedName>
    <definedName name="he_hi" localSheetId="5">#REF!</definedName>
    <definedName name="he_hi" localSheetId="1">#REF!</definedName>
    <definedName name="he_hi">#REF!</definedName>
    <definedName name="HSP">#REF!</definedName>
    <definedName name="Hygromètrie____HR">#REF!</definedName>
    <definedName name="Hygrométrie_de_base_été">#REF!</definedName>
    <definedName name="Hygrométrie_de_base_hiver">#REF!</definedName>
    <definedName name="hypothèse_de_50__occupation__soit">#REF!</definedName>
    <definedName name="_xlnm.Print_Titles" localSheetId="9">'0 Logistique'!$4:$6</definedName>
    <definedName name="_xlnm.Print_Titles" localSheetId="14">'10 Cloisons'!$1:$4</definedName>
    <definedName name="_xlnm.Print_Titles" localSheetId="15">'11 Fx plaf'!$2:$4</definedName>
    <definedName name="_xlnm.Print_Titles" localSheetId="16">'12 Menui Agen'!$1:$5</definedName>
    <definedName name="_xlnm.Print_Titles" localSheetId="17">'13 Fx planch'!$1:$4</definedName>
    <definedName name="_xlnm.Print_Titles" localSheetId="18">'14 Serrurerie'!$1:$5</definedName>
    <definedName name="_xlnm.Print_Titles" localSheetId="19">'15 Sols durs'!$1:$4</definedName>
    <definedName name="_xlnm.Print_Titles" localSheetId="20">'16 Sols soup'!$1:$4</definedName>
    <definedName name="_xlnm.Print_Titles" localSheetId="21">'17 Peinture'!$1:$4</definedName>
    <definedName name="_xlnm.Print_Titles" localSheetId="22">'18 CVCD'!$1:$4</definedName>
    <definedName name="_xlnm.Print_Titles" localSheetId="23">'19 Plomb'!$1:$4</definedName>
    <definedName name="_xlnm.Print_Titles" localSheetId="24">'20 Sprink'!$1:$4</definedName>
    <definedName name="_xlnm.Print_Titles" localSheetId="25">'21 Elec CFO'!$1:$5</definedName>
    <definedName name="_xlnm.Print_Titles" localSheetId="26">'22 - 23 Elec CFA'!$1:$5</definedName>
    <definedName name="_xlnm.Print_Titles" localSheetId="27">'24 GTB'!$1:$4</definedName>
    <definedName name="_xlnm.Print_Titles" localSheetId="29">'26 Eq Cuis'!$1:$5</definedName>
    <definedName name="_xlnm.Print_Titles" localSheetId="30">'27 Esp Verts'!$1:$4</definedName>
    <definedName name="_xlnm.Print_Titles" localSheetId="31">'28 VRD'!$1:$5</definedName>
    <definedName name="_xlnm.Print_Titles" localSheetId="10">'3 Démol'!$1:$5</definedName>
    <definedName name="_xlnm.Print_Titles" localSheetId="11">'4 5 6 Sout Terra GO'!$2:$4</definedName>
    <definedName name="_xlnm.Print_Titles" localSheetId="12">'7 8 Facade Nacel'!$1:$5</definedName>
    <definedName name="_xlnm.Print_Titles" localSheetId="13">'9 Etanch'!$1:$4</definedName>
    <definedName name="Is_" localSheetId="5">#REF!</definedName>
    <definedName name="Is_" localSheetId="1">#REF!</definedName>
    <definedName name="Is_">#REF!</definedName>
    <definedName name="J" localSheetId="5">#REF!</definedName>
    <definedName name="J" localSheetId="1">#REF!</definedName>
    <definedName name="J">#REF!</definedName>
    <definedName name="JVBJ" localSheetId="5">'[11]5.4- Liste EXT - VMC'!#REF!</definedName>
    <definedName name="JVBJ" localSheetId="1">'[11]5.4- Liste EXT - VMC'!#REF!</definedName>
    <definedName name="JVBJ">'[11]5.4- Liste EXT - VMC'!#REF!</definedName>
    <definedName name="Kerto" localSheetId="5">[8]ESTIMATION!#REF!</definedName>
    <definedName name="Kerto" localSheetId="1">[8]ESTIMATION!#REF!</definedName>
    <definedName name="Kerto">[8]ESTIMATION!#REF!</definedName>
    <definedName name="L_10" localSheetId="5">#REF!</definedName>
    <definedName name="L_10" localSheetId="1">#REF!</definedName>
    <definedName name="L_10">#REF!</definedName>
    <definedName name="L_8" localSheetId="5">#REF!</definedName>
    <definedName name="L_8" localSheetId="1">#REF!</definedName>
    <definedName name="L_8">#REF!</definedName>
    <definedName name="L_9" localSheetId="5">#REF!</definedName>
    <definedName name="L_9" localSheetId="1">#REF!</definedName>
    <definedName name="L_9">#REF!</definedName>
    <definedName name="li" localSheetId="9">'0 Logistique'!#REF!</definedName>
    <definedName name="li" localSheetId="14">'10 Cloisons'!#REF!</definedName>
    <definedName name="li" localSheetId="15">'11 Fx plaf'!#REF!</definedName>
    <definedName name="li" localSheetId="16">'12 Menui Agen'!#REF!</definedName>
    <definedName name="li" localSheetId="17">'13 Fx planch'!$A$18</definedName>
    <definedName name="li" localSheetId="18">'14 Serrurerie'!$A$29</definedName>
    <definedName name="li" localSheetId="19">'15 Sols durs'!#REF!</definedName>
    <definedName name="li" localSheetId="20">'16 Sols soup'!#REF!</definedName>
    <definedName name="li" localSheetId="21">'17 Peinture'!#REF!</definedName>
    <definedName name="li" localSheetId="22">'18 CVCD'!#REF!</definedName>
    <definedName name="li" localSheetId="23">'19 Plomb'!#REF!</definedName>
    <definedName name="li" localSheetId="24">'20 Sprink'!#REF!</definedName>
    <definedName name="li" localSheetId="25">'21 Elec CFO'!#REF!</definedName>
    <definedName name="li" localSheetId="27">'24 GTB'!#REF!</definedName>
    <definedName name="li" localSheetId="28">'25 Asc'!#REF!</definedName>
    <definedName name="li" localSheetId="29">'26 Eq Cuis'!$A$15</definedName>
    <definedName name="li" localSheetId="30">'27 Esp Verts'!#REF!</definedName>
    <definedName name="li" localSheetId="12">'7 8 Facade Nacel'!#REF!</definedName>
    <definedName name="li" localSheetId="13">'9 Etanch'!#REF!</definedName>
    <definedName name="li" localSheetId="4">'3 Démol'!#REF!</definedName>
    <definedName name="li" localSheetId="5">'3 Démol'!#REF!</definedName>
    <definedName name="li">'3 Démol'!#REF!</definedName>
    <definedName name="lignetotal" localSheetId="4">#REF!</definedName>
    <definedName name="lignetotal" localSheetId="5">#REF!</definedName>
    <definedName name="lignetotal">#REF!</definedName>
    <definedName name="liste" localSheetId="1">#REF!</definedName>
    <definedName name="liste">#REF!</definedName>
    <definedName name="Liste_CTA">#REF!</definedName>
    <definedName name="Liste_des_locaux">#REF!</definedName>
    <definedName name="Liste_desenf_extraction">#REF!</definedName>
    <definedName name="Liste_desenf_soufflage">#REF!</definedName>
    <definedName name="Liste_VER">#REF!</definedName>
    <definedName name="Liste_VEX">#REF!</definedName>
    <definedName name="Liste11">[12]Paramètres!$F$14:$F$17</definedName>
    <definedName name="Liste6">[12]Paramètres!$H$21:$H$23</definedName>
    <definedName name="long_flamb" localSheetId="5">#REF!</definedName>
    <definedName name="long_flamb" localSheetId="1">#REF!</definedName>
    <definedName name="long_flamb">#REF!</definedName>
    <definedName name="MA" localSheetId="5">#REF!</definedName>
    <definedName name="MA" localSheetId="1">#REF!</definedName>
    <definedName name="MA">#REF!</definedName>
    <definedName name="Matériaux" localSheetId="5">#REF!</definedName>
    <definedName name="Matériaux" localSheetId="1">#REF!</definedName>
    <definedName name="Matériaux">#REF!</definedName>
    <definedName name="matériaux_flex">#REF!</definedName>
    <definedName name="MB">#REF!</definedName>
    <definedName name="MC">#REF!</definedName>
    <definedName name="MD">#REF!</definedName>
    <definedName name="ME">#REF!</definedName>
    <definedName name="ME19_bis">#REF!</definedName>
    <definedName name="Men_ext">#REF!</definedName>
    <definedName name="MF0">#REF!</definedName>
    <definedName name="MFG">#REF!</definedName>
    <definedName name="MFP">#REF!</definedName>
    <definedName name="MFTG">#REF!</definedName>
    <definedName name="MG">#REF!</definedName>
    <definedName name="MH">#REF!</definedName>
    <definedName name="mo">[2]Moteurs!$A$19:$G$38</definedName>
    <definedName name="Moteurs" localSheetId="5">#REF!</definedName>
    <definedName name="Moteurs" localSheetId="1">#REF!</definedName>
    <definedName name="Moteurs">#REF!</definedName>
    <definedName name="murrideau">'[4]Lot FACADES'!$M$5</definedName>
    <definedName name="N__d_affaire" localSheetId="5">#REF!</definedName>
    <definedName name="N__d_affaire" localSheetId="1">#REF!</definedName>
    <definedName name="N__d_affaire">#REF!</definedName>
    <definedName name="N__département" localSheetId="5">#REF!</definedName>
    <definedName name="N__département" localSheetId="1">#REF!</definedName>
    <definedName name="N__département">#REF!</definedName>
    <definedName name="nature" localSheetId="5">#REF!</definedName>
    <definedName name="nature" localSheetId="1">#REF!</definedName>
    <definedName name="nature">#REF!</definedName>
    <definedName name="nlot" localSheetId="9">'0 Logistique'!$D$9</definedName>
    <definedName name="nlot" localSheetId="14">'10 Cloisons'!$D$2</definedName>
    <definedName name="nlot" localSheetId="15">'11 Fx plaf'!$D$2</definedName>
    <definedName name="nlot" localSheetId="16">'12 Menui Agen'!$D$2</definedName>
    <definedName name="nlot" localSheetId="17">'13 Fx planch'!$D$2</definedName>
    <definedName name="nlot" localSheetId="18">'14 Serrurerie'!$D$2</definedName>
    <definedName name="nlot" localSheetId="19">'15 Sols durs'!$D$2</definedName>
    <definedName name="nlot" localSheetId="20">'16 Sols soup'!$D$2</definedName>
    <definedName name="nlot" localSheetId="21">'17 Peinture'!$D$2</definedName>
    <definedName name="nlot" localSheetId="22">'18 CVCD'!$D$2</definedName>
    <definedName name="nlot" localSheetId="23">'19 Plomb'!$D$2</definedName>
    <definedName name="nlot" localSheetId="24">'20 Sprink'!$D$2</definedName>
    <definedName name="nlot" localSheetId="25">'21 Elec CFO'!$D$2</definedName>
    <definedName name="nlot" localSheetId="26">'22 - 23 Elec CFA'!$D$2</definedName>
    <definedName name="nlot" localSheetId="27">'24 GTB'!$D$2</definedName>
    <definedName name="nlot" localSheetId="28">'25 Asc'!$D$2</definedName>
    <definedName name="nlot" localSheetId="29">'26 Eq Cuis'!$D$2</definedName>
    <definedName name="nlot" localSheetId="30">'27 Esp Verts'!#REF!</definedName>
    <definedName name="nlot" localSheetId="12">'7 8 Facade Nacel'!#REF!</definedName>
    <definedName name="nlot" localSheetId="13">'9 Etanch'!$D$2</definedName>
    <definedName name="nlot">'3 Démol'!$D$2</definedName>
    <definedName name="nlot10" localSheetId="4">#REF!</definedName>
    <definedName name="nlot10" localSheetId="5">#REF!</definedName>
    <definedName name="nlot10">#REF!</definedName>
    <definedName name="nlot11" localSheetId="4">#REF!</definedName>
    <definedName name="nlot11">#REF!</definedName>
    <definedName name="nlot12" localSheetId="4">#REF!</definedName>
    <definedName name="nlot12">#REF!</definedName>
    <definedName name="nlot13" localSheetId="4">#REF!</definedName>
    <definedName name="nlot13">#REF!</definedName>
    <definedName name="nlot14" localSheetId="4">#REF!</definedName>
    <definedName name="nlot14">#REF!</definedName>
    <definedName name="nlot15" localSheetId="4">#REF!</definedName>
    <definedName name="nlot15">#REF!</definedName>
    <definedName name="nlot16" localSheetId="4">#REF!</definedName>
    <definedName name="nlot16">#REF!</definedName>
    <definedName name="nlot17" localSheetId="4">#REF!</definedName>
    <definedName name="nlot17">#REF!</definedName>
    <definedName name="nlot2" localSheetId="9">'0 Logistique'!$D$9</definedName>
    <definedName name="nlot2" localSheetId="14">'10 Cloisons'!$D$2</definedName>
    <definedName name="nlot2" localSheetId="15">'11 Fx plaf'!$D$2</definedName>
    <definedName name="nlot2" localSheetId="16">'12 Menui Agen'!$D$2</definedName>
    <definedName name="nlot2" localSheetId="17">'13 Fx planch'!$D$2</definedName>
    <definedName name="nlot2" localSheetId="18">'14 Serrurerie'!$D$2</definedName>
    <definedName name="nlot2" localSheetId="19">'15 Sols durs'!$D$2</definedName>
    <definedName name="nlot2" localSheetId="20">'16 Sols soup'!$D$2</definedName>
    <definedName name="nlot2" localSheetId="21">'17 Peinture'!$D$2</definedName>
    <definedName name="nlot2" localSheetId="22">'18 CVCD'!$D$2</definedName>
    <definedName name="nlot2" localSheetId="23">'19 Plomb'!$D$2</definedName>
    <definedName name="nlot2" localSheetId="24">'20 Sprink'!$D$2</definedName>
    <definedName name="nlot2" localSheetId="25">'21 Elec CFO'!$D$2</definedName>
    <definedName name="nlot2" localSheetId="26">'22 - 23 Elec CFA'!$D$2</definedName>
    <definedName name="nlot2" localSheetId="27">'24 GTB'!$D$2</definedName>
    <definedName name="nlot2" localSheetId="28">'25 Asc'!$D$2</definedName>
    <definedName name="nlot2" localSheetId="29">'26 Eq Cuis'!$D$2</definedName>
    <definedName name="nlot2" localSheetId="30">'27 Esp Verts'!#REF!</definedName>
    <definedName name="nlot2" localSheetId="12">'7 8 Facade Nacel'!#REF!</definedName>
    <definedName name="nlot2" localSheetId="13">'9 Etanch'!$D$2</definedName>
    <definedName name="nlot2">'3 Démol'!$D$2</definedName>
    <definedName name="nlot3" localSheetId="4">#REF!</definedName>
    <definedName name="nlot3" localSheetId="5">#REF!</definedName>
    <definedName name="nlot3">#REF!</definedName>
    <definedName name="nlot4" localSheetId="4">#REF!</definedName>
    <definedName name="nlot4">#REF!</definedName>
    <definedName name="nlot5" localSheetId="4">#REF!</definedName>
    <definedName name="nlot5">#REF!</definedName>
    <definedName name="nlot6" localSheetId="4">#REF!</definedName>
    <definedName name="nlot6">#REF!</definedName>
    <definedName name="nlot7" localSheetId="4">#REF!</definedName>
    <definedName name="nlot7">#REF!</definedName>
    <definedName name="nlot8" localSheetId="4">#REF!</definedName>
    <definedName name="nlot8">#REF!</definedName>
    <definedName name="nlot9" localSheetId="4">#REF!</definedName>
    <definedName name="nlot9">#REF!</definedName>
    <definedName name="nnsec" localSheetId="9">'0 Logistique'!#REF!</definedName>
    <definedName name="nnsec" localSheetId="14">'10 Cloisons'!#REF!</definedName>
    <definedName name="nnsec" localSheetId="15">'11 Fx plaf'!#REF!</definedName>
    <definedName name="nnsec" localSheetId="16">'12 Menui Agen'!#REF!</definedName>
    <definedName name="nnsec" localSheetId="17">'13 Fx planch'!#REF!</definedName>
    <definedName name="nnsec" localSheetId="18">'14 Serrurerie'!#REF!</definedName>
    <definedName name="nnsec" localSheetId="19">'15 Sols durs'!#REF!</definedName>
    <definedName name="nnsec" localSheetId="20">'16 Sols soup'!#REF!</definedName>
    <definedName name="nnsec" localSheetId="21">'17 Peinture'!#REF!</definedName>
    <definedName name="nnsec" localSheetId="22">'18 CVCD'!#REF!</definedName>
    <definedName name="nnsec" localSheetId="23">'19 Plomb'!#REF!</definedName>
    <definedName name="nnsec" localSheetId="24">'20 Sprink'!#REF!</definedName>
    <definedName name="nnsec" localSheetId="25">'21 Elec CFO'!#REF!</definedName>
    <definedName name="nnsec" localSheetId="26">'22 - 23 Elec CFA'!#REF!</definedName>
    <definedName name="nnsec" localSheetId="27">'24 GTB'!#REF!</definedName>
    <definedName name="nnsec" localSheetId="28">'25 Asc'!#REF!</definedName>
    <definedName name="nnsec" localSheetId="29">'26 Eq Cuis'!#REF!</definedName>
    <definedName name="nnsec" localSheetId="30">'27 Esp Verts'!#REF!</definedName>
    <definedName name="nnsec" localSheetId="12">'7 8 Facade Nacel'!#REF!</definedName>
    <definedName name="nnsec" localSheetId="13">'9 Etanch'!#REF!</definedName>
    <definedName name="nnsec" localSheetId="4">'3 Démol'!#REF!</definedName>
    <definedName name="nnsec" localSheetId="5">'3 Démol'!#REF!</definedName>
    <definedName name="nnsec">'3 Démol'!#REF!</definedName>
    <definedName name="occ" localSheetId="5">#REF!</definedName>
    <definedName name="occ" localSheetId="1">#REF!</definedName>
    <definedName name="occ">#REF!</definedName>
    <definedName name="Occupants__m__pers" localSheetId="5">#REF!</definedName>
    <definedName name="Occupants__m__pers" localSheetId="1">#REF!</definedName>
    <definedName name="Occupants__m__pers">#REF!</definedName>
    <definedName name="opaque">'[6]14 Serrurerie'!$AC$525</definedName>
    <definedName name="p" localSheetId="5">#REF!</definedName>
    <definedName name="p" localSheetId="1">#REF!</definedName>
    <definedName name="p">#REF!</definedName>
    <definedName name="parementbrique" localSheetId="5">'[4]Lot FACADES'!#REF!</definedName>
    <definedName name="parementbrique" localSheetId="1">'[4]Lot FACADES'!#REF!</definedName>
    <definedName name="parementbrique">'[4]Lot FACADES'!#REF!</definedName>
    <definedName name="parementbriquesurITE">'[4]Lot FACADES'!$M$14</definedName>
    <definedName name="parementfibreciment">'[4]Lot FACADES'!#REF!</definedName>
    <definedName name="parementplaquesciment">'[4]Lot FACADES'!$M$15</definedName>
    <definedName name="Périmètre">[9]TAB_FIN!$D:$D</definedName>
    <definedName name="PerteAcierTS">'[3]3.3 Sous détail'!$C$137</definedName>
    <definedName name="PertesAcierHA">'[3]3.3 Sous détail'!$C$136</definedName>
    <definedName name="PertesBéton">'[3]3.3 Sous détail'!$C$134</definedName>
    <definedName name="PertesCoffrages">'[3]3.3 Sous détail'!$C$135</definedName>
    <definedName name="Phase" localSheetId="5">#REF!</definedName>
    <definedName name="Phase" localSheetId="1">#REF!</definedName>
    <definedName name="Phase">#REF!</definedName>
    <definedName name="phases_1__2__3" localSheetId="5">#REF!,#REF!,#REF!,#REF!,#REF!,#REF!,#REF!,#REF!</definedName>
    <definedName name="phases_1__2__3" localSheetId="1">#REF!,#REF!,#REF!,#REF!,#REF!,#REF!,#REF!,#REF!</definedName>
    <definedName name="phases_1__2__3">#REF!,#REF!,#REF!,#REF!,#REF!,#REF!,#REF!,#REF!</definedName>
    <definedName name="PieuxBattus">[12]Paramètres!$F$21</definedName>
    <definedName name="Pompes_évaporateurs_160m3_h">[13]M4!$B$9</definedName>
    <definedName name="portesvitréesacier">'[4]Lot FACADES'!$M$6</definedName>
    <definedName name="poste_HT_type">[14]choix!$E$7:$E$9</definedName>
    <definedName name="poteau15">[8]ESTIMATION!#REF!</definedName>
    <definedName name="poteau30">[8]ESTIMATION!#REF!</definedName>
    <definedName name="poteau40">[8]ESTIMATION!#REF!</definedName>
    <definedName name="Poteaux">'[4]Lot FACADES'!#REF!</definedName>
    <definedName name="poutre25x50">[8]ESTIMATION!#REF!</definedName>
    <definedName name="poutre45x70">[8]ESTIMATION!#REF!</definedName>
    <definedName name="PoutresFacades">'[4]Lot FACADES'!#REF!</definedName>
    <definedName name="PoutresInt">'[4]Lot FACADES'!#REF!</definedName>
    <definedName name="Prédalles">'[4]Lot FACADES'!#REF!</definedName>
    <definedName name="prix" localSheetId="14">[15]initialisation!$F$5</definedName>
    <definedName name="prix" localSheetId="15">[15]initialisation!$F$5</definedName>
    <definedName name="prix" localSheetId="16">[6]initialisation!$F$5</definedName>
    <definedName name="prix" localSheetId="18">[6]initialisation!$F$5</definedName>
    <definedName name="prix" localSheetId="19">[15]initialisation!$F$5</definedName>
    <definedName name="prix" localSheetId="20">[15]initialisation!$F$5</definedName>
    <definedName name="prix" localSheetId="21">[15]initialisation!$F$5</definedName>
    <definedName name="prix" localSheetId="29">[6]initialisation!$F$5</definedName>
    <definedName name="prix" localSheetId="4">#REF!</definedName>
    <definedName name="prix" localSheetId="5">#REF!</definedName>
    <definedName name="prix">#REF!</definedName>
    <definedName name="Psychro_sortie_bat" localSheetId="1">#REF!</definedName>
    <definedName name="Psychro_sortie_bat">#REF!</definedName>
    <definedName name="puits" localSheetId="1">[8]ESTIMATION!#REF!</definedName>
    <definedName name="puits">[8]ESTIMATION!#REF!</definedName>
    <definedName name="pvac">'[6]14 Serrurerie'!$AC$524</definedName>
    <definedName name="qan" localSheetId="5">#REF!</definedName>
    <definedName name="qan" localSheetId="1">#REF!</definedName>
    <definedName name="qan">#REF!</definedName>
    <definedName name="qanb" localSheetId="5">#REF!</definedName>
    <definedName name="qanb" localSheetId="1">#REF!</definedName>
    <definedName name="qanb">#REF!</definedName>
    <definedName name="qanc" localSheetId="5">#REF!</definedName>
    <definedName name="qanc" localSheetId="1">#REF!</definedName>
    <definedName name="qanc">#REF!</definedName>
    <definedName name="qanr">#REF!</definedName>
    <definedName name="qansr">#REF!</definedName>
    <definedName name="Récap_paroi">'[16]Calculs coef. U'!$A$7:$G$65</definedName>
    <definedName name="RECAP2" localSheetId="5">#REF!,#REF!</definedName>
    <definedName name="RECAP2" localSheetId="1">#REF!,#REF!</definedName>
    <definedName name="RECAP2">#REF!,#REF!</definedName>
    <definedName name="Recapitulation_par_zone" localSheetId="5">#REF!</definedName>
    <definedName name="Recapitulation_par_zone" localSheetId="1">#REF!</definedName>
    <definedName name="Recapitulation_par_zone">#REF!</definedName>
    <definedName name="récup" localSheetId="5">#REF!</definedName>
    <definedName name="récup">#REF!</definedName>
    <definedName name="Rédacteur" localSheetId="5">#REF!</definedName>
    <definedName name="Rédacteur">#REF!</definedName>
    <definedName name="Ren._d_air_neuf__V_h">#REF!</definedName>
    <definedName name="Ren_AN_choisi">#REF!</definedName>
    <definedName name="Sce_Finition2">[9]TAB_FIN!$N:$N</definedName>
    <definedName name="Sce_Finition3">[9]TAB_FIN!$P:$P</definedName>
    <definedName name="Sce_VPP">[9]TAB_FIN!$AI:$AI</definedName>
    <definedName name="Sce_VPV">[9]TAB_FIN!$AK:$AK</definedName>
    <definedName name="scém_stat_flex" localSheetId="5">#REF!</definedName>
    <definedName name="scém_stat_flex" localSheetId="1">#REF!</definedName>
    <definedName name="scém_stat_flex">#REF!</definedName>
    <definedName name="sdfqs" localSheetId="5">'[17]1- HYPOTHESES GENERALES'!#REF!</definedName>
    <definedName name="sdfqs">'[17]1- HYPOTHESES GENERALES'!#REF!</definedName>
    <definedName name="Service" localSheetId="5">#REF!</definedName>
    <definedName name="Service" localSheetId="1">#REF!</definedName>
    <definedName name="Service">#REF!</definedName>
    <definedName name="shon" localSheetId="5">#REF!</definedName>
    <definedName name="shon" localSheetId="1">#REF!</definedName>
    <definedName name="shon">#REF!</definedName>
    <definedName name="so" localSheetId="5">'[4]Lot FACADES'!#REF!</definedName>
    <definedName name="so" localSheetId="1">'[4]Lot FACADES'!#REF!</definedName>
    <definedName name="so">'[4]Lot FACADES'!#REF!</definedName>
    <definedName name="Somme_Deductions">[9]TAB_FIN!$AJ:$AJ</definedName>
    <definedName name="stores">'[4]Lot FACADES'!#REF!</definedName>
    <definedName name="storesextlames">'[4]Lot FACADES'!$M$7</definedName>
    <definedName name="storesextlamesorientables">'[4]Lot FACADES'!#REF!</definedName>
    <definedName name="storesint">'[4]Lot FACADES'!#REF!</definedName>
    <definedName name="storesinttissu">'[4]Lot FACADES'!$M$10</definedName>
    <definedName name="Summary" localSheetId="5">#REF!</definedName>
    <definedName name="Summary" localSheetId="1">#REF!</definedName>
    <definedName name="Summary">#REF!</definedName>
    <definedName name="Sur." localSheetId="5">#REF!</definedName>
    <definedName name="Sur." localSheetId="1">#REF!</definedName>
    <definedName name="Sur.">#REF!</definedName>
    <definedName name="surface">[14]choix!$C$2:$C$4</definedName>
    <definedName name="Surface_local" localSheetId="5">#REF!</definedName>
    <definedName name="Surface_local" localSheetId="1">#REF!</definedName>
    <definedName name="Surface_local">#REF!</definedName>
    <definedName name="Surfaces" localSheetId="5">#REF!</definedName>
    <definedName name="Surfaces" localSheetId="1">#REF!</definedName>
    <definedName name="Surfaces">#REF!</definedName>
    <definedName name="Surpression_Dépression" localSheetId="5">#REF!</definedName>
    <definedName name="Surpression_Dépression" localSheetId="1">#REF!</definedName>
    <definedName name="Surpression_Dépression">#REF!</definedName>
    <definedName name="T_brassage_choisi">#REF!</definedName>
    <definedName name="T_depart_chaufferie">'[17]1- HYPOTHESES GENERALES'!#REF!</definedName>
    <definedName name="T_depart_CTA">'[17]1- HYPOTHESES GENERALES'!#REF!</definedName>
    <definedName name="T_depart_GF">'[17]1- HYPOTHESES GENERALES'!#REF!</definedName>
    <definedName name="T_depart_PLA">'[17]1- HYPOTHESES GENERALES'!#REF!</definedName>
    <definedName name="T_depart_rad">'[17]1- HYPOTHESES GENERALES'!#REF!</definedName>
    <definedName name="T_depart_VC">'[17]1- HYPOTHESES GENERALES'!#REF!</definedName>
    <definedName name="T_departCTA_GF">'[17]1- HYPOTHESES GENERALES'!#REF!</definedName>
    <definedName name="T_departPLA_GF">'[17]1- HYPOTHESES GENERALES'!#REF!</definedName>
    <definedName name="T_departVC_GF">'[17]1- HYPOTHESES GENERALES'!#REF!</definedName>
    <definedName name="T_retour_chaufferie">'[17]1- HYPOTHESES GENERALES'!#REF!</definedName>
    <definedName name="T_retour_CTA">'[17]1- HYPOTHESES GENERALES'!#REF!</definedName>
    <definedName name="T_retour_GF">'[17]1- HYPOTHESES GENERALES'!#REF!</definedName>
    <definedName name="T_retour_PLA">'[17]1- HYPOTHESES GENERALES'!#REF!</definedName>
    <definedName name="T_retour_rad">'[17]1- HYPOTHESES GENERALES'!#REF!</definedName>
    <definedName name="T_retour_VC">'[17]1- HYPOTHESES GENERALES'!#REF!</definedName>
    <definedName name="T_retourCTA_GF">'[17]1- HYPOTHESES GENERALES'!#REF!</definedName>
    <definedName name="T_retourPLA_GF">'[17]1- HYPOTHESES GENERALES'!#REF!</definedName>
    <definedName name="T_retourVC_GF">'[17]1- HYPOTHESES GENERALES'!#REF!</definedName>
    <definedName name="Tableau_moteurs">'[18]Prix variateur fréquence'!$D$11:$F$31</definedName>
    <definedName name="tableau1V" localSheetId="5">#REF!</definedName>
    <definedName name="tableau1V" localSheetId="1">#REF!</definedName>
    <definedName name="tableau1V">#REF!</definedName>
    <definedName name="tableau1VM" localSheetId="5">#REF!</definedName>
    <definedName name="tableau1VM" localSheetId="1">#REF!</definedName>
    <definedName name="tableau1VM">#REF!</definedName>
    <definedName name="tableau2V" localSheetId="5">#REF!</definedName>
    <definedName name="tableau2V" localSheetId="1">#REF!</definedName>
    <definedName name="tableau2V">#REF!</definedName>
    <definedName name="tane">#REF!</definedName>
    <definedName name="tanh">#REF!</definedName>
    <definedName name="Taux_de_brassage__V_h">#REF!</definedName>
    <definedName name="tecs">#REF!</definedName>
    <definedName name="Temp_de_base_été">#REF!</definedName>
    <definedName name="Temp_de_base_hiver">#REF!</definedName>
    <definedName name="Température_Eté___C">#REF!</definedName>
    <definedName name="Température_Hiver___C">#REF!</definedName>
    <definedName name="Température_soufflage_hiver">#REF!</definedName>
    <definedName name="Terrassements">[8]ESTIMATION!#REF!</definedName>
    <definedName name="Tés" localSheetId="5">#REF!</definedName>
    <definedName name="Tés" localSheetId="1">#REF!</definedName>
    <definedName name="Tés">#REF!</definedName>
    <definedName name="tg" localSheetId="9">'0 Logistique'!$A$67</definedName>
    <definedName name="tg" localSheetId="14">'10 Cloisons'!#REF!</definedName>
    <definedName name="tg" localSheetId="15">'11 Fx plaf'!$A$510</definedName>
    <definedName name="tg" localSheetId="16">'12 Menui Agen'!#REF!</definedName>
    <definedName name="tg" localSheetId="17">'13 Fx planch'!#REF!</definedName>
    <definedName name="tg" localSheetId="18">'14 Serrurerie'!$A$553</definedName>
    <definedName name="tg" localSheetId="19">'15 Sols durs'!$A$239</definedName>
    <definedName name="tg" localSheetId="20">'16 Sols soup'!$A$60</definedName>
    <definedName name="tg" localSheetId="21">'17 Peinture'!$A$162</definedName>
    <definedName name="tg" localSheetId="22">'18 CVCD'!#REF!</definedName>
    <definedName name="tg" localSheetId="23">'19 Plomb'!#REF!</definedName>
    <definedName name="tg" localSheetId="24">'20 Sprink'!#REF!</definedName>
    <definedName name="tg" localSheetId="26">'22 - 23 Elec CFA'!$A$235</definedName>
    <definedName name="tg" localSheetId="28">'25 Asc'!$A$39</definedName>
    <definedName name="tg" localSheetId="29">'26 Eq Cuis'!$A$931</definedName>
    <definedName name="tg" localSheetId="30">'27 Esp Verts'!#REF!</definedName>
    <definedName name="tg" localSheetId="12">'7 8 Facade Nacel'!#REF!</definedName>
    <definedName name="tg" localSheetId="13">'9 Etanch'!#REF!</definedName>
    <definedName name="tg" localSheetId="4">#REF!</definedName>
    <definedName name="tg" localSheetId="5">#REF!</definedName>
    <definedName name="tg">#REF!</definedName>
    <definedName name="tgt" localSheetId="9">'0 Logistique'!$K$67</definedName>
    <definedName name="tgt" localSheetId="14">'10 Cloisons'!#REF!</definedName>
    <definedName name="tgt" localSheetId="15">'11 Fx plaf'!#REF!</definedName>
    <definedName name="tgt" localSheetId="16">'12 Menui Agen'!#REF!</definedName>
    <definedName name="tgt" localSheetId="17">'13 Fx planch'!#REF!</definedName>
    <definedName name="tgt" localSheetId="18">'14 Serrurerie'!#REF!</definedName>
    <definedName name="tgt" localSheetId="19">'15 Sols durs'!#REF!</definedName>
    <definedName name="tgt" localSheetId="20">'16 Sols soup'!#REF!</definedName>
    <definedName name="tgt" localSheetId="21">'17 Peinture'!#REF!</definedName>
    <definedName name="tgt" localSheetId="22">'18 CVCD'!#REF!</definedName>
    <definedName name="tgt" localSheetId="23">'19 Plomb'!#REF!</definedName>
    <definedName name="tgt" localSheetId="24">'20 Sprink'!#REF!</definedName>
    <definedName name="tgt" localSheetId="26">'22 - 23 Elec CFA'!$H$235</definedName>
    <definedName name="tgt" localSheetId="28">'25 Asc'!$H$39</definedName>
    <definedName name="tgt" localSheetId="29">'26 Eq Cuis'!#REF!</definedName>
    <definedName name="tgt" localSheetId="30">'27 Esp Verts'!#REF!</definedName>
    <definedName name="tgt" localSheetId="12">'7 8 Facade Nacel'!#REF!</definedName>
    <definedName name="tgt" localSheetId="13">'9 Etanch'!#REF!</definedName>
    <definedName name="tgt" localSheetId="4">#REF!</definedName>
    <definedName name="tgt" localSheetId="5">#REF!</definedName>
    <definedName name="tgt">#REF!</definedName>
    <definedName name="tgtsec" localSheetId="9">'0 Logistique'!#REF!</definedName>
    <definedName name="tgtsec" localSheetId="14">'10 Cloisons'!#REF!</definedName>
    <definedName name="tgtsec" localSheetId="15">'11 Fx plaf'!#REF!</definedName>
    <definedName name="tgtsec" localSheetId="16">'12 Menui Agen'!#REF!</definedName>
    <definedName name="tgtsec" localSheetId="17">'13 Fx planch'!#REF!</definedName>
    <definedName name="tgtsec" localSheetId="18">'14 Serrurerie'!#REF!</definedName>
    <definedName name="tgtsec" localSheetId="19">'15 Sols durs'!#REF!</definedName>
    <definedName name="tgtsec" localSheetId="20">'16 Sols soup'!#REF!</definedName>
    <definedName name="tgtsec" localSheetId="21">'17 Peinture'!#REF!</definedName>
    <definedName name="tgtsec" localSheetId="22">'18 CVCD'!#REF!</definedName>
    <definedName name="tgtsec" localSheetId="23">'19 Plomb'!#REF!</definedName>
    <definedName name="tgtsec" localSheetId="24">'20 Sprink'!#REF!</definedName>
    <definedName name="tgtsec" localSheetId="26">'22 - 23 Elec CFA'!#REF!</definedName>
    <definedName name="tgtsec" localSheetId="28">'25 Asc'!#REF!</definedName>
    <definedName name="tgtsec" localSheetId="29">'26 Eq Cuis'!#REF!</definedName>
    <definedName name="tgtsec" localSheetId="30">'27 Esp Verts'!#REF!</definedName>
    <definedName name="tgtsec" localSheetId="12">'7 8 Facade Nacel'!#REF!</definedName>
    <definedName name="tgtsec" localSheetId="13">'9 Etanch'!#REF!</definedName>
    <definedName name="tgtsec" localSheetId="4">#REF!</definedName>
    <definedName name="tgtsec" localSheetId="5">#REF!</definedName>
    <definedName name="tgtsec">#REF!</definedName>
    <definedName name="tie" localSheetId="1">#REF!</definedName>
    <definedName name="tie">#REF!</definedName>
    <definedName name="tih" localSheetId="1">#REF!</definedName>
    <definedName name="tih">#REF!</definedName>
    <definedName name="Traitement_thermique_du_local">#REF!</definedName>
    <definedName name="transformateur_puissance">[14]choix!$D$12:$D$19</definedName>
    <definedName name="transformateur_type">[14]choix!$E$12:$E$15</definedName>
    <definedName name="trh" localSheetId="5">#REF!</definedName>
    <definedName name="trh" localSheetId="1">#REF!</definedName>
    <definedName name="trh">#REF!</definedName>
    <definedName name="Tv" localSheetId="5">#REF!</definedName>
    <definedName name="Tv" localSheetId="1">#REF!</definedName>
    <definedName name="Tv">#REF!</definedName>
    <definedName name="type_de_traitement" localSheetId="5">#REF!</definedName>
    <definedName name="type_de_traitement" localSheetId="1">#REF!</definedName>
    <definedName name="type_de_traitement">#REF!</definedName>
    <definedName name="Typecuvelage">[12]Paramètres!$D$29:$D$31</definedName>
    <definedName name="val" localSheetId="14">[15]initialisation!$F$3</definedName>
    <definedName name="val" localSheetId="15">[15]initialisation!$F$3</definedName>
    <definedName name="val" localSheetId="16">[6]initialisation!$F$3</definedName>
    <definedName name="val" localSheetId="18">[6]initialisation!$F$3</definedName>
    <definedName name="val" localSheetId="19">[15]initialisation!$F$3</definedName>
    <definedName name="val" localSheetId="20">[15]initialisation!$F$3</definedName>
    <definedName name="val" localSheetId="21">[15]initialisation!$F$3</definedName>
    <definedName name="val" localSheetId="29">[6]initialisation!$F$3</definedName>
    <definedName name="val" localSheetId="4">#REF!</definedName>
    <definedName name="val" localSheetId="5">#REF!</definedName>
    <definedName name="val">#REF!</definedName>
    <definedName name="vb" localSheetId="1">#REF!</definedName>
    <definedName name="vb">#REF!</definedName>
    <definedName name="VC" localSheetId="1">#REF!</definedName>
    <definedName name="VC">#REF!</definedName>
    <definedName name="vcb" localSheetId="1">#REF!</definedName>
    <definedName name="vcb">#REF!</definedName>
    <definedName name="VCH">#REF!</definedName>
    <definedName name="vchb">#REF!</definedName>
    <definedName name="vchc">#REF!</definedName>
    <definedName name="vchr">#REF!</definedName>
    <definedName name="ve">'[2]Liste Extracteurs'!$A$6:$C$53</definedName>
    <definedName name="ven">'[2]Liste Ventil DSF'!$A$6:$E$39</definedName>
    <definedName name="Ventilateurs" localSheetId="5">#REF!</definedName>
    <definedName name="Ventilateurs" localSheetId="1">#REF!</definedName>
    <definedName name="Ventilateurs">#REF!</definedName>
    <definedName name="VEX" localSheetId="5">#REF!</definedName>
    <definedName name="VEX" localSheetId="1">#REF!</definedName>
    <definedName name="VEX">#REF!</definedName>
    <definedName name="vh" localSheetId="5">#REF!</definedName>
    <definedName name="vh" localSheetId="1">#REF!</definedName>
    <definedName name="vh">#REF!</definedName>
    <definedName name="Ville_de_référence">#REF!</definedName>
    <definedName name="Vitesse_d_air">#REF!</definedName>
    <definedName name="voilesCLT160">[8]ESTIMATION!#REF!</definedName>
    <definedName name="VoilesInt">'[4]Lot FACADES'!#REF!</definedName>
    <definedName name="voilesint18">[8]ESTIMATION!#REF!</definedName>
    <definedName name="voilesint20">[8]ESTIMATION!#REF!</definedName>
    <definedName name="VoilesPériph">'[4]Lot FACADES'!#REF!</definedName>
    <definedName name="voilespériph18">[8]ESTIMATION!#REF!</definedName>
    <definedName name="voilespériph20">[8]ESTIMATION!#REF!</definedName>
    <definedName name="Vol" localSheetId="5">#REF!</definedName>
    <definedName name="Vol" localSheetId="1">#REF!</definedName>
    <definedName name="Vol">#REF!</definedName>
    <definedName name="vol_loc" localSheetId="5">#REF!</definedName>
    <definedName name="vol_loc" localSheetId="1">#REF!</definedName>
    <definedName name="vol_loc">#REF!</definedName>
    <definedName name="voletscoulissantsbois">'[4]Lot FACADES'!$M$12</definedName>
    <definedName name="voletsroulantsext">'[4]Lot FACADES'!$M$11</definedName>
    <definedName name="Volume_local" localSheetId="5">#REF!</definedName>
    <definedName name="Volume_local" localSheetId="1">#REF!</definedName>
    <definedName name="Volume_local">#REF!</definedName>
    <definedName name="vpm" localSheetId="14">'15 Sols durs'!#REF!</definedName>
    <definedName name="vpm" localSheetId="19">'15 Sols durs'!#REF!</definedName>
    <definedName name="vpm" localSheetId="20">'15 Sols durs'!#REF!</definedName>
    <definedName name="vpm" localSheetId="21">'15 Sols durs'!#REF!</definedName>
    <definedName name="vpm" localSheetId="4">#REF!</definedName>
    <definedName name="vpm" localSheetId="5">#REF!</definedName>
    <definedName name="vpm">#REF!</definedName>
    <definedName name="wrn.Print._.Output." localSheetId="5" hidden="1">{#N/A,#N/A,FALSE,"OUTPUT SHEET "}</definedName>
    <definedName name="wrn.Print._.Output." localSheetId="1" hidden="1">{#N/A,#N/A,FALSE,"OUTPUT SHEET "}</definedName>
    <definedName name="wrn.Print._.Output." hidden="1">{#N/A,#N/A,FALSE,"OUTPUT SHEET "}</definedName>
    <definedName name="Z_2F30E68C_76C9_4A0E_8404_45D164237580_.wvu.PrintArea" localSheetId="9" hidden="1">'0 Logistique'!$A$1:$K$13</definedName>
    <definedName name="Z_2F30E68C_76C9_4A0E_8404_45D164237580_.wvu.PrintArea" localSheetId="14" hidden="1">'10 Cloisons'!$A$1:$E$5</definedName>
    <definedName name="Z_2F30E68C_76C9_4A0E_8404_45D164237580_.wvu.PrintArea" localSheetId="15" hidden="1">'11 Fx plaf'!$A$1:$H$5</definedName>
    <definedName name="Z_2F30E68C_76C9_4A0E_8404_45D164237580_.wvu.PrintArea" localSheetId="16" hidden="1">'12 Menui Agen'!$A$1:$F$10</definedName>
    <definedName name="Z_2F30E68C_76C9_4A0E_8404_45D164237580_.wvu.PrintArea" localSheetId="17" hidden="1">'13 Fx planch'!$A$1:$E$8</definedName>
    <definedName name="Z_2F30E68C_76C9_4A0E_8404_45D164237580_.wvu.PrintArea" localSheetId="18" hidden="1">'14 Serrurerie'!$A$1:$F$9</definedName>
    <definedName name="Z_2F30E68C_76C9_4A0E_8404_45D164237580_.wvu.PrintArea" localSheetId="19" hidden="1">'15 Sols durs'!$A$1:$E$5</definedName>
    <definedName name="Z_2F30E68C_76C9_4A0E_8404_45D164237580_.wvu.PrintArea" localSheetId="20" hidden="1">'16 Sols soup'!$A$1:$E$9</definedName>
    <definedName name="Z_2F30E68C_76C9_4A0E_8404_45D164237580_.wvu.PrintArea" localSheetId="21" hidden="1">'17 Peinture'!$A$1:$E$5</definedName>
    <definedName name="Z_2F30E68C_76C9_4A0E_8404_45D164237580_.wvu.PrintArea" localSheetId="22" hidden="1">'18 CVCD'!$A$1:$I$530</definedName>
    <definedName name="Z_2F30E68C_76C9_4A0E_8404_45D164237580_.wvu.PrintArea" localSheetId="23" hidden="1">'19 Plomb'!$A$1:$I$415</definedName>
    <definedName name="Z_2F30E68C_76C9_4A0E_8404_45D164237580_.wvu.PrintArea" localSheetId="24" hidden="1">'20 Sprink'!$A$1:$H$26</definedName>
    <definedName name="Z_2F30E68C_76C9_4A0E_8404_45D164237580_.wvu.PrintArea" localSheetId="25" hidden="1">'21 Elec CFO'!$A$1:$H$10</definedName>
    <definedName name="Z_2F30E68C_76C9_4A0E_8404_45D164237580_.wvu.PrintArea" localSheetId="26" hidden="1">'22 - 23 Elec CFA'!$A$1:$H$10</definedName>
    <definedName name="Z_2F30E68C_76C9_4A0E_8404_45D164237580_.wvu.PrintArea" localSheetId="27" hidden="1">'24 GTB'!$A$1:$H$9</definedName>
    <definedName name="Z_2F30E68C_76C9_4A0E_8404_45D164237580_.wvu.PrintArea" localSheetId="28" hidden="1">'25 Asc'!$A$1:$H$7</definedName>
    <definedName name="Z_2F30E68C_76C9_4A0E_8404_45D164237580_.wvu.PrintArea" localSheetId="29" hidden="1">'26 Eq Cuis'!$A$1:$I$11</definedName>
    <definedName name="Z_2F30E68C_76C9_4A0E_8404_45D164237580_.wvu.PrintArea" localSheetId="30" hidden="1">'27 Esp Verts'!$A$1:$E$114</definedName>
    <definedName name="Z_2F30E68C_76C9_4A0E_8404_45D164237580_.wvu.PrintArea" localSheetId="10" hidden="1">'3 Démol'!$A$1:$H$6</definedName>
    <definedName name="Z_2F30E68C_76C9_4A0E_8404_45D164237580_.wvu.PrintArea" localSheetId="11" hidden="1">'4 5 6 Sout Terra GO'!$A$2:$H$5</definedName>
    <definedName name="Z_2F30E68C_76C9_4A0E_8404_45D164237580_.wvu.PrintArea" localSheetId="12" hidden="1">'7 8 Facade Nacel'!$A$1:$H$17</definedName>
    <definedName name="Z_2F30E68C_76C9_4A0E_8404_45D164237580_.wvu.PrintArea" localSheetId="13" hidden="1">'9 Etanch'!$A$1:$E$5</definedName>
    <definedName name="Z_2F30E68C_76C9_4A0E_8404_45D164237580_.wvu.PrintArea" localSheetId="8" hidden="1">Récap!$A$1:$F$56</definedName>
    <definedName name="Z_2F30E68C_76C9_4A0E_8404_45D164237580_.wvu.PrintTitles" localSheetId="9" hidden="1">'0 Logistique'!$1:$12</definedName>
    <definedName name="Z_2F30E68C_76C9_4A0E_8404_45D164237580_.wvu.PrintTitles" localSheetId="14" hidden="1">'10 Cloisons'!$1:$5</definedName>
    <definedName name="Z_2F30E68C_76C9_4A0E_8404_45D164237580_.wvu.PrintTitles" localSheetId="15" hidden="1">'11 Fx plaf'!$1:$5</definedName>
    <definedName name="Z_2F30E68C_76C9_4A0E_8404_45D164237580_.wvu.PrintTitles" localSheetId="16" hidden="1">'12 Menui Agen'!$1:$5</definedName>
    <definedName name="Z_2F30E68C_76C9_4A0E_8404_45D164237580_.wvu.PrintTitles" localSheetId="17" hidden="1">'13 Fx planch'!$1:$5</definedName>
    <definedName name="Z_2F30E68C_76C9_4A0E_8404_45D164237580_.wvu.PrintTitles" localSheetId="18" hidden="1">'14 Serrurerie'!$1:$5</definedName>
    <definedName name="Z_2F30E68C_76C9_4A0E_8404_45D164237580_.wvu.PrintTitles" localSheetId="19" hidden="1">'15 Sols durs'!$1:$5</definedName>
    <definedName name="Z_2F30E68C_76C9_4A0E_8404_45D164237580_.wvu.PrintTitles" localSheetId="20" hidden="1">'16 Sols soup'!$1:$5</definedName>
    <definedName name="Z_2F30E68C_76C9_4A0E_8404_45D164237580_.wvu.PrintTitles" localSheetId="21" hidden="1">'17 Peinture'!$1:$5</definedName>
    <definedName name="Z_2F30E68C_76C9_4A0E_8404_45D164237580_.wvu.PrintTitles" localSheetId="22" hidden="1">'18 CVCD'!$1:$5</definedName>
    <definedName name="Z_2F30E68C_76C9_4A0E_8404_45D164237580_.wvu.PrintTitles" localSheetId="23" hidden="1">'19 Plomb'!$1:$5</definedName>
    <definedName name="Z_2F30E68C_76C9_4A0E_8404_45D164237580_.wvu.PrintTitles" localSheetId="24" hidden="1">'20 Sprink'!$1:$5</definedName>
    <definedName name="Z_2F30E68C_76C9_4A0E_8404_45D164237580_.wvu.PrintTitles" localSheetId="25" hidden="1">'21 Elec CFO'!$1:$5</definedName>
    <definedName name="Z_2F30E68C_76C9_4A0E_8404_45D164237580_.wvu.PrintTitles" localSheetId="26" hidden="1">'22 - 23 Elec CFA'!$1:$5</definedName>
    <definedName name="Z_2F30E68C_76C9_4A0E_8404_45D164237580_.wvu.PrintTitles" localSheetId="27" hidden="1">'24 GTB'!$1:$5</definedName>
    <definedName name="Z_2F30E68C_76C9_4A0E_8404_45D164237580_.wvu.PrintTitles" localSheetId="28" hidden="1">'25 Asc'!$1:$5</definedName>
    <definedName name="Z_2F30E68C_76C9_4A0E_8404_45D164237580_.wvu.PrintTitles" localSheetId="29" hidden="1">'26 Eq Cuis'!$1:$5</definedName>
    <definedName name="Z_2F30E68C_76C9_4A0E_8404_45D164237580_.wvu.PrintTitles" localSheetId="30" hidden="1">'27 Esp Verts'!$1:$5</definedName>
    <definedName name="Z_2F30E68C_76C9_4A0E_8404_45D164237580_.wvu.PrintTitles" localSheetId="10" hidden="1">'3 Démol'!$1:$5</definedName>
    <definedName name="Z_2F30E68C_76C9_4A0E_8404_45D164237580_.wvu.PrintTitles" localSheetId="11" hidden="1">'4 5 6 Sout Terra GO'!$2:$5</definedName>
    <definedName name="Z_2F30E68C_76C9_4A0E_8404_45D164237580_.wvu.PrintTitles" localSheetId="12" hidden="1">'7 8 Facade Nacel'!$1:$6</definedName>
    <definedName name="Z_2F30E68C_76C9_4A0E_8404_45D164237580_.wvu.PrintTitles" localSheetId="13" hidden="1">'9 Etanch'!$1:$5</definedName>
    <definedName name="Z_2F30E68C_76C9_4A0E_8404_45D164237580_.wvu.PrintTitles" localSheetId="8" hidden="1">Récap!$1:$1</definedName>
    <definedName name="Z_32905606_55EB_4A32_9FBE_D2A80D5009AE_.wvu.PrintArea" localSheetId="9" hidden="1">'0 Logistique'!$D$9</definedName>
    <definedName name="Z_32905606_55EB_4A32_9FBE_D2A80D5009AE_.wvu.PrintArea" localSheetId="14" hidden="1">'10 Cloisons'!$A$1:$H$8</definedName>
    <definedName name="Z_32905606_55EB_4A32_9FBE_D2A80D5009AE_.wvu.PrintArea" localSheetId="15" hidden="1">'11 Fx plaf'!$A$1:$K$66</definedName>
    <definedName name="Z_32905606_55EB_4A32_9FBE_D2A80D5009AE_.wvu.PrintArea" localSheetId="16" hidden="1">'12 Menui Agen'!$A$1:$I$37</definedName>
    <definedName name="Z_32905606_55EB_4A32_9FBE_D2A80D5009AE_.wvu.PrintArea" localSheetId="17" hidden="1">'13 Fx planch'!$A$1:$H$14</definedName>
    <definedName name="Z_32905606_55EB_4A32_9FBE_D2A80D5009AE_.wvu.PrintArea" localSheetId="18" hidden="1">'14 Serrurerie'!$A$1:$H$17</definedName>
    <definedName name="Z_32905606_55EB_4A32_9FBE_D2A80D5009AE_.wvu.PrintArea" localSheetId="19" hidden="1">'15 Sols durs'!$A$1:$H$36</definedName>
    <definedName name="Z_32905606_55EB_4A32_9FBE_D2A80D5009AE_.wvu.PrintArea" localSheetId="20" hidden="1">'16 Sols soup'!#REF!</definedName>
    <definedName name="Z_32905606_55EB_4A32_9FBE_D2A80D5009AE_.wvu.PrintArea" localSheetId="21" hidden="1">'17 Peinture'!#REF!</definedName>
    <definedName name="Z_32905606_55EB_4A32_9FBE_D2A80D5009AE_.wvu.PrintArea" localSheetId="22" hidden="1">'18 CVCD'!#REF!</definedName>
    <definedName name="Z_32905606_55EB_4A32_9FBE_D2A80D5009AE_.wvu.PrintArea" localSheetId="23" hidden="1">'19 Plomb'!#REF!</definedName>
    <definedName name="Z_32905606_55EB_4A32_9FBE_D2A80D5009AE_.wvu.PrintArea" localSheetId="24" hidden="1">'20 Sprink'!#REF!</definedName>
    <definedName name="Z_32905606_55EB_4A32_9FBE_D2A80D5009AE_.wvu.PrintArea" localSheetId="25" hidden="1">'21 Elec CFO'!$A$1:$I$70</definedName>
    <definedName name="Z_32905606_55EB_4A32_9FBE_D2A80D5009AE_.wvu.PrintArea" localSheetId="26" hidden="1">'22 - 23 Elec CFA'!#REF!</definedName>
    <definedName name="Z_32905606_55EB_4A32_9FBE_D2A80D5009AE_.wvu.PrintArea" localSheetId="27" hidden="1">'24 GTB'!#REF!</definedName>
    <definedName name="Z_32905606_55EB_4A32_9FBE_D2A80D5009AE_.wvu.PrintArea" localSheetId="28" hidden="1">'25 Asc'!#REF!</definedName>
    <definedName name="Z_32905606_55EB_4A32_9FBE_D2A80D5009AE_.wvu.PrintArea" localSheetId="29" hidden="1">'26 Eq Cuis'!#REF!</definedName>
    <definedName name="Z_32905606_55EB_4A32_9FBE_D2A80D5009AE_.wvu.PrintArea" localSheetId="30" hidden="1">'27 Esp Verts'!#REF!</definedName>
    <definedName name="Z_32905606_55EB_4A32_9FBE_D2A80D5009AE_.wvu.PrintArea" localSheetId="11" hidden="1">'4 5 6 Sout Terra GO'!$A$2:$H$5</definedName>
    <definedName name="Z_32905606_55EB_4A32_9FBE_D2A80D5009AE_.wvu.PrintArea" localSheetId="12" hidden="1">'7 8 Facade Nacel'!$A$1:$J$101</definedName>
    <definedName name="Z_32905606_55EB_4A32_9FBE_D2A80D5009AE_.wvu.PrintArea" localSheetId="13" hidden="1">'9 Etanch'!$A$1:$E$5</definedName>
    <definedName name="Z_32905606_55EB_4A32_9FBE_D2A80D5009AE_.wvu.PrintArea" localSheetId="8" hidden="1">Récap!$A$1:$F$56</definedName>
    <definedName name="Z_32905606_55EB_4A32_9FBE_D2A80D5009AE_.wvu.PrintTitles" localSheetId="14" hidden="1">'10 Cloisons'!$1:$5</definedName>
    <definedName name="Z_32905606_55EB_4A32_9FBE_D2A80D5009AE_.wvu.PrintTitles" localSheetId="15" hidden="1">'11 Fx plaf'!$1:$5</definedName>
    <definedName name="Z_32905606_55EB_4A32_9FBE_D2A80D5009AE_.wvu.PrintTitles" localSheetId="16" hidden="1">'12 Menui Agen'!$1:$5</definedName>
    <definedName name="Z_32905606_55EB_4A32_9FBE_D2A80D5009AE_.wvu.PrintTitles" localSheetId="17" hidden="1">'13 Fx planch'!$1:$5</definedName>
    <definedName name="Z_32905606_55EB_4A32_9FBE_D2A80D5009AE_.wvu.PrintTitles" localSheetId="18" hidden="1">'14 Serrurerie'!$1:$5</definedName>
    <definedName name="Z_32905606_55EB_4A32_9FBE_D2A80D5009AE_.wvu.PrintTitles" localSheetId="19" hidden="1">'15 Sols durs'!$1:$5</definedName>
    <definedName name="Z_32905606_55EB_4A32_9FBE_D2A80D5009AE_.wvu.PrintTitles" localSheetId="25" hidden="1">'21 Elec CFO'!$1:$5</definedName>
    <definedName name="Z_32905606_55EB_4A32_9FBE_D2A80D5009AE_.wvu.PrintTitles" localSheetId="10" hidden="1">'3 Démol'!$1:$5</definedName>
    <definedName name="Z_32905606_55EB_4A32_9FBE_D2A80D5009AE_.wvu.PrintTitles" localSheetId="11" hidden="1">'4 5 6 Sout Terra GO'!$2:$5</definedName>
    <definedName name="Z_32905606_55EB_4A32_9FBE_D2A80D5009AE_.wvu.PrintTitles" localSheetId="12" hidden="1">'7 8 Facade Nacel'!$1:$6</definedName>
    <definedName name="Z_32905606_55EB_4A32_9FBE_D2A80D5009AE_.wvu.PrintTitles" localSheetId="13" hidden="1">'9 Etanch'!$1:$5</definedName>
    <definedName name="Z_50F98E44_5590_455A_9F62_24E637971BC9_.wvu.Cols" localSheetId="15" hidden="1">'11 Fx plaf'!$F:$H</definedName>
    <definedName name="Z_50F98E44_5590_455A_9F62_24E637971BC9_.wvu.Cols" localSheetId="18" hidden="1">'14 Serrurerie'!$D:$D,'14 Serrurerie'!#REF!,'14 Serrurerie'!#REF!</definedName>
    <definedName name="Z_50F98E44_5590_455A_9F62_24E637971BC9_.wvu.Cols" localSheetId="19" hidden="1">'15 Sols durs'!$D:$D</definedName>
    <definedName name="Z_50F98E44_5590_455A_9F62_24E637971BC9_.wvu.Cols" localSheetId="22" hidden="1">'18 CVCD'!$C:$C</definedName>
    <definedName name="Z_50F98E44_5590_455A_9F62_24E637971BC9_.wvu.Cols" localSheetId="23" hidden="1">'19 Plomb'!$C:$C</definedName>
    <definedName name="Z_50F98E44_5590_455A_9F62_24E637971BC9_.wvu.Cols" localSheetId="29" hidden="1">'26 Eq Cuis'!$E:$G</definedName>
    <definedName name="Z_50F98E44_5590_455A_9F62_24E637971BC9_.wvu.Cols" localSheetId="12" hidden="1">'7 8 Facade Nacel'!#REF!</definedName>
    <definedName name="Z_50F98E44_5590_455A_9F62_24E637971BC9_.wvu.Cols" localSheetId="13" hidden="1">'9 Etanch'!$D:$D</definedName>
    <definedName name="Z_50F98E44_5590_455A_9F62_24E637971BC9_.wvu.PrintArea" localSheetId="9" hidden="1">'0 Logistique'!$B$2:$P$168</definedName>
    <definedName name="Z_50F98E44_5590_455A_9F62_24E637971BC9_.wvu.PrintArea" localSheetId="14" hidden="1">'10 Cloisons'!$A$1:$H$182</definedName>
    <definedName name="Z_50F98E44_5590_455A_9F62_24E637971BC9_.wvu.PrintArea" localSheetId="15" hidden="1">'11 Fx plaf'!$A$1:$K$129</definedName>
    <definedName name="Z_50F98E44_5590_455A_9F62_24E637971BC9_.wvu.PrintArea" localSheetId="16" hidden="1">'12 Menui Agen'!$A$1:$H$691</definedName>
    <definedName name="Z_50F98E44_5590_455A_9F62_24E637971BC9_.wvu.PrintArea" localSheetId="17" hidden="1">'13 Fx planch'!$A$1:$H$42</definedName>
    <definedName name="Z_50F98E44_5590_455A_9F62_24E637971BC9_.wvu.PrintArea" localSheetId="18" hidden="1">'14 Serrurerie'!$A$1:$H$553</definedName>
    <definedName name="Z_50F98E44_5590_455A_9F62_24E637971BC9_.wvu.PrintArea" localSheetId="19" hidden="1">'15 Sols durs'!$A$1:$H$239</definedName>
    <definedName name="Z_50F98E44_5590_455A_9F62_24E637971BC9_.wvu.PrintArea" localSheetId="20" hidden="1">'16 Sols soup'!$A$1:$H$60</definedName>
    <definedName name="Z_50F98E44_5590_455A_9F62_24E637971BC9_.wvu.PrintArea" localSheetId="21" hidden="1">'17 Peinture'!$A$1:$H$162</definedName>
    <definedName name="Z_50F98E44_5590_455A_9F62_24E637971BC9_.wvu.PrintArea" localSheetId="22" hidden="1">'18 CVCD'!$A$1:$H$3005</definedName>
    <definedName name="Z_50F98E44_5590_455A_9F62_24E637971BC9_.wvu.PrintArea" localSheetId="23" hidden="1">'19 Plomb'!$A$1:$H$2562</definedName>
    <definedName name="Z_50F98E44_5590_455A_9F62_24E637971BC9_.wvu.PrintArea" localSheetId="24" hidden="1">'20 Sprink'!$A$1:$H$123</definedName>
    <definedName name="Z_50F98E44_5590_455A_9F62_24E637971BC9_.wvu.PrintArea" localSheetId="25" hidden="1">'21 Elec CFO'!$A$1:$H$1100</definedName>
    <definedName name="Z_50F98E44_5590_455A_9F62_24E637971BC9_.wvu.PrintArea" localSheetId="26" hidden="1">'22 - 23 Elec CFA'!$A$1:$H$183</definedName>
    <definedName name="Z_50F98E44_5590_455A_9F62_24E637971BC9_.wvu.PrintArea" localSheetId="27" hidden="1">'24 GTB'!$A$1:$H$65</definedName>
    <definedName name="Z_50F98E44_5590_455A_9F62_24E637971BC9_.wvu.PrintArea" localSheetId="28" hidden="1">'25 Asc'!$A$1:$H$39</definedName>
    <definedName name="Z_50F98E44_5590_455A_9F62_24E637971BC9_.wvu.PrintArea" localSheetId="29" hidden="1">'26 Eq Cuis'!$A$1:$K$931</definedName>
    <definedName name="Z_50F98E44_5590_455A_9F62_24E637971BC9_.wvu.PrintArea" localSheetId="30" hidden="1">'27 Esp Verts'!$A$1:$G$311</definedName>
    <definedName name="Z_50F98E44_5590_455A_9F62_24E637971BC9_.wvu.PrintArea" localSheetId="31" hidden="1">'28 VRD'!$A$1:$H$100</definedName>
    <definedName name="Z_50F98E44_5590_455A_9F62_24E637971BC9_.wvu.PrintArea" localSheetId="10" hidden="1">'3 Démol'!$A$1:$H$69</definedName>
    <definedName name="Z_50F98E44_5590_455A_9F62_24E637971BC9_.wvu.PrintArea" localSheetId="11" hidden="1">'4 5 6 Sout Terra GO'!$A$1:$H$1052</definedName>
    <definedName name="Z_50F98E44_5590_455A_9F62_24E637971BC9_.wvu.PrintArea" localSheetId="12" hidden="1">'7 8 Facade Nacel'!#REF!</definedName>
    <definedName name="Z_50F98E44_5590_455A_9F62_24E637971BC9_.wvu.PrintArea" localSheetId="13" hidden="1">'9 Etanch'!$A$1:$H$218</definedName>
    <definedName name="Z_50F98E44_5590_455A_9F62_24E637971BC9_.wvu.PrintArea" localSheetId="8" hidden="1">Récap!$A$2:$G$56</definedName>
    <definedName name="Z_50F98E44_5590_455A_9F62_24E637971BC9_.wvu.PrintTitles" localSheetId="14" hidden="1">'10 Cloisons'!$2:$4</definedName>
    <definedName name="Z_50F98E44_5590_455A_9F62_24E637971BC9_.wvu.PrintTitles" localSheetId="15" hidden="1">'11 Fx plaf'!$2:$4</definedName>
    <definedName name="Z_50F98E44_5590_455A_9F62_24E637971BC9_.wvu.PrintTitles" localSheetId="16" hidden="1">'12 Menui Agen'!$4:$5</definedName>
    <definedName name="Z_50F98E44_5590_455A_9F62_24E637971BC9_.wvu.PrintTitles" localSheetId="17" hidden="1">'13 Fx planch'!$1:$4</definedName>
    <definedName name="Z_50F98E44_5590_455A_9F62_24E637971BC9_.wvu.PrintTitles" localSheetId="18" hidden="1">'14 Serrurerie'!$4:$5</definedName>
    <definedName name="Z_50F98E44_5590_455A_9F62_24E637971BC9_.wvu.PrintTitles" localSheetId="19" hidden="1">'15 Sols durs'!$1:$4</definedName>
    <definedName name="Z_50F98E44_5590_455A_9F62_24E637971BC9_.wvu.PrintTitles" localSheetId="20" hidden="1">'16 Sols soup'!$2:$4</definedName>
    <definedName name="Z_50F98E44_5590_455A_9F62_24E637971BC9_.wvu.PrintTitles" localSheetId="21" hidden="1">'17 Peinture'!$2:$4</definedName>
    <definedName name="Z_50F98E44_5590_455A_9F62_24E637971BC9_.wvu.PrintTitles" localSheetId="22" hidden="1">'18 CVCD'!$4:$4</definedName>
    <definedName name="Z_50F98E44_5590_455A_9F62_24E637971BC9_.wvu.PrintTitles" localSheetId="23" hidden="1">'19 Plomb'!$4:$4</definedName>
    <definedName name="Z_50F98E44_5590_455A_9F62_24E637971BC9_.wvu.PrintTitles" localSheetId="24" hidden="1">'20 Sprink'!$4:$4</definedName>
    <definedName name="Z_50F98E44_5590_455A_9F62_24E637971BC9_.wvu.PrintTitles" localSheetId="25" hidden="1">'21 Elec CFO'!$1:$5</definedName>
    <definedName name="Z_50F98E44_5590_455A_9F62_24E637971BC9_.wvu.PrintTitles" localSheetId="26" hidden="1">'22 - 23 Elec CFA'!$1:$5</definedName>
    <definedName name="Z_50F98E44_5590_455A_9F62_24E637971BC9_.wvu.PrintTitles" localSheetId="30" hidden="1">'27 Esp Verts'!$2:$4</definedName>
    <definedName name="Z_50F98E44_5590_455A_9F62_24E637971BC9_.wvu.PrintTitles" localSheetId="31" hidden="1">'28 VRD'!$4:$5</definedName>
    <definedName name="Z_50F98E44_5590_455A_9F62_24E637971BC9_.wvu.PrintTitles" localSheetId="11" hidden="1">'4 5 6 Sout Terra GO'!$2:$4</definedName>
    <definedName name="Z_50F98E44_5590_455A_9F62_24E637971BC9_.wvu.PrintTitles" localSheetId="12" hidden="1">'7 8 Facade Nacel'!$2:$5</definedName>
    <definedName name="Z_50F98E44_5590_455A_9F62_24E637971BC9_.wvu.PrintTitles" localSheetId="13" hidden="1">'9 Etanch'!$2:$4</definedName>
    <definedName name="Z_50F98E44_5590_455A_9F62_24E637971BC9_.wvu.Rows" localSheetId="23" hidden="1">'19 Plomb'!$2496:$2496</definedName>
    <definedName name="Z_55ABB5F1_DAA5_49A1_BA1F_9710653B575D_.wvu.PrintArea" localSheetId="9" hidden="1">'0 Logistique'!$D$9</definedName>
    <definedName name="Z_55ABB5F1_DAA5_49A1_BA1F_9710653B575D_.wvu.PrintArea" localSheetId="14" hidden="1">'10 Cloisons'!$A$1:$H$8</definedName>
    <definedName name="Z_55ABB5F1_DAA5_49A1_BA1F_9710653B575D_.wvu.PrintArea" localSheetId="15" hidden="1">'11 Fx plaf'!$A$1:$K$66</definedName>
    <definedName name="Z_55ABB5F1_DAA5_49A1_BA1F_9710653B575D_.wvu.PrintArea" localSheetId="16" hidden="1">'12 Menui Agen'!$A$1:$I$37</definedName>
    <definedName name="Z_55ABB5F1_DAA5_49A1_BA1F_9710653B575D_.wvu.PrintArea" localSheetId="17" hidden="1">'13 Fx planch'!$A$1:$H$14</definedName>
    <definedName name="Z_55ABB5F1_DAA5_49A1_BA1F_9710653B575D_.wvu.PrintArea" localSheetId="18" hidden="1">'14 Serrurerie'!$A$1:$H$17</definedName>
    <definedName name="Z_55ABB5F1_DAA5_49A1_BA1F_9710653B575D_.wvu.PrintArea" localSheetId="19" hidden="1">'15 Sols durs'!$A$1:$H$36</definedName>
    <definedName name="Z_55ABB5F1_DAA5_49A1_BA1F_9710653B575D_.wvu.PrintArea" localSheetId="20" hidden="1">'16 Sols soup'!#REF!</definedName>
    <definedName name="Z_55ABB5F1_DAA5_49A1_BA1F_9710653B575D_.wvu.PrintArea" localSheetId="21" hidden="1">'17 Peinture'!#REF!</definedName>
    <definedName name="Z_55ABB5F1_DAA5_49A1_BA1F_9710653B575D_.wvu.PrintArea" localSheetId="22" hidden="1">'18 CVCD'!#REF!</definedName>
    <definedName name="Z_55ABB5F1_DAA5_49A1_BA1F_9710653B575D_.wvu.PrintArea" localSheetId="23" hidden="1">'19 Plomb'!#REF!</definedName>
    <definedName name="Z_55ABB5F1_DAA5_49A1_BA1F_9710653B575D_.wvu.PrintArea" localSheetId="24" hidden="1">'20 Sprink'!#REF!</definedName>
    <definedName name="Z_55ABB5F1_DAA5_49A1_BA1F_9710653B575D_.wvu.PrintArea" localSheetId="25" hidden="1">'21 Elec CFO'!$A$1:$I$70</definedName>
    <definedName name="Z_55ABB5F1_DAA5_49A1_BA1F_9710653B575D_.wvu.PrintArea" localSheetId="26" hidden="1">'22 - 23 Elec CFA'!#REF!</definedName>
    <definedName name="Z_55ABB5F1_DAA5_49A1_BA1F_9710653B575D_.wvu.PrintArea" localSheetId="27" hidden="1">'24 GTB'!#REF!</definedName>
    <definedName name="Z_55ABB5F1_DAA5_49A1_BA1F_9710653B575D_.wvu.PrintArea" localSheetId="28" hidden="1">'25 Asc'!#REF!</definedName>
    <definedName name="Z_55ABB5F1_DAA5_49A1_BA1F_9710653B575D_.wvu.PrintArea" localSheetId="29" hidden="1">'26 Eq Cuis'!#REF!</definedName>
    <definedName name="Z_55ABB5F1_DAA5_49A1_BA1F_9710653B575D_.wvu.PrintArea" localSheetId="30" hidden="1">'27 Esp Verts'!#REF!</definedName>
    <definedName name="Z_55ABB5F1_DAA5_49A1_BA1F_9710653B575D_.wvu.PrintArea" localSheetId="11" hidden="1">'4 5 6 Sout Terra GO'!$A$2:$H$5</definedName>
    <definedName name="Z_55ABB5F1_DAA5_49A1_BA1F_9710653B575D_.wvu.PrintArea" localSheetId="12" hidden="1">'7 8 Facade Nacel'!$A$1:$J$101</definedName>
    <definedName name="Z_55ABB5F1_DAA5_49A1_BA1F_9710653B575D_.wvu.PrintArea" localSheetId="13" hidden="1">'9 Etanch'!$A$1:$E$5</definedName>
    <definedName name="Z_55ABB5F1_DAA5_49A1_BA1F_9710653B575D_.wvu.PrintArea" localSheetId="8" hidden="1">Récap!$A$1:$F$56</definedName>
    <definedName name="Z_55ABB5F1_DAA5_49A1_BA1F_9710653B575D_.wvu.PrintTitles" localSheetId="14" hidden="1">'10 Cloisons'!$1:$5</definedName>
    <definedName name="Z_55ABB5F1_DAA5_49A1_BA1F_9710653B575D_.wvu.PrintTitles" localSheetId="15" hidden="1">'11 Fx plaf'!$1:$5</definedName>
    <definedName name="Z_55ABB5F1_DAA5_49A1_BA1F_9710653B575D_.wvu.PrintTitles" localSheetId="16" hidden="1">'12 Menui Agen'!$1:$5</definedName>
    <definedName name="Z_55ABB5F1_DAA5_49A1_BA1F_9710653B575D_.wvu.PrintTitles" localSheetId="17" hidden="1">'13 Fx planch'!$1:$5</definedName>
    <definedName name="Z_55ABB5F1_DAA5_49A1_BA1F_9710653B575D_.wvu.PrintTitles" localSheetId="18" hidden="1">'14 Serrurerie'!$1:$5</definedName>
    <definedName name="Z_55ABB5F1_DAA5_49A1_BA1F_9710653B575D_.wvu.PrintTitles" localSheetId="19" hidden="1">'15 Sols durs'!$1:$5</definedName>
    <definedName name="Z_55ABB5F1_DAA5_49A1_BA1F_9710653B575D_.wvu.PrintTitles" localSheetId="25" hidden="1">'21 Elec CFO'!$1:$5</definedName>
    <definedName name="Z_55ABB5F1_DAA5_49A1_BA1F_9710653B575D_.wvu.PrintTitles" localSheetId="10" hidden="1">'3 Démol'!$1:$5</definedName>
    <definedName name="Z_55ABB5F1_DAA5_49A1_BA1F_9710653B575D_.wvu.PrintTitles" localSheetId="11" hidden="1">'4 5 6 Sout Terra GO'!$2:$5</definedName>
    <definedName name="Z_55ABB5F1_DAA5_49A1_BA1F_9710653B575D_.wvu.PrintTitles" localSheetId="12" hidden="1">'7 8 Facade Nacel'!$1:$6</definedName>
    <definedName name="Z_55ABB5F1_DAA5_49A1_BA1F_9710653B575D_.wvu.PrintTitles" localSheetId="13" hidden="1">'9 Etanch'!$1:$5</definedName>
    <definedName name="Z_640862E2_96C3_460A_A94D_E9842D64D1F3_.wvu.PrintArea" localSheetId="9" hidden="1">'0 Logistique'!$D$9</definedName>
    <definedName name="Z_640862E2_96C3_460A_A94D_E9842D64D1F3_.wvu.PrintArea" localSheetId="14" hidden="1">'10 Cloisons'!$A$1:$H$8</definedName>
    <definedName name="Z_640862E2_96C3_460A_A94D_E9842D64D1F3_.wvu.PrintArea" localSheetId="15" hidden="1">'11 Fx plaf'!$A$1:$K$66</definedName>
    <definedName name="Z_640862E2_96C3_460A_A94D_E9842D64D1F3_.wvu.PrintArea" localSheetId="16" hidden="1">'12 Menui Agen'!$A$1:$I$37</definedName>
    <definedName name="Z_640862E2_96C3_460A_A94D_E9842D64D1F3_.wvu.PrintArea" localSheetId="17" hidden="1">'13 Fx planch'!$A$1:$H$14</definedName>
    <definedName name="Z_640862E2_96C3_460A_A94D_E9842D64D1F3_.wvu.PrintArea" localSheetId="18" hidden="1">'14 Serrurerie'!$A$1:$H$17</definedName>
    <definedName name="Z_640862E2_96C3_460A_A94D_E9842D64D1F3_.wvu.PrintArea" localSheetId="19" hidden="1">'15 Sols durs'!$A$1:$H$36</definedName>
    <definedName name="Z_640862E2_96C3_460A_A94D_E9842D64D1F3_.wvu.PrintArea" localSheetId="20" hidden="1">'16 Sols soup'!#REF!</definedName>
    <definedName name="Z_640862E2_96C3_460A_A94D_E9842D64D1F3_.wvu.PrintArea" localSheetId="21" hidden="1">'17 Peinture'!#REF!</definedName>
    <definedName name="Z_640862E2_96C3_460A_A94D_E9842D64D1F3_.wvu.PrintArea" localSheetId="22" hidden="1">'18 CVCD'!#REF!</definedName>
    <definedName name="Z_640862E2_96C3_460A_A94D_E9842D64D1F3_.wvu.PrintArea" localSheetId="23" hidden="1">'19 Plomb'!#REF!</definedName>
    <definedName name="Z_640862E2_96C3_460A_A94D_E9842D64D1F3_.wvu.PrintArea" localSheetId="24" hidden="1">'20 Sprink'!#REF!</definedName>
    <definedName name="Z_640862E2_96C3_460A_A94D_E9842D64D1F3_.wvu.PrintArea" localSheetId="25" hidden="1">'21 Elec CFO'!$A$1:$I$70</definedName>
    <definedName name="Z_640862E2_96C3_460A_A94D_E9842D64D1F3_.wvu.PrintArea" localSheetId="26" hidden="1">'22 - 23 Elec CFA'!#REF!</definedName>
    <definedName name="Z_640862E2_96C3_460A_A94D_E9842D64D1F3_.wvu.PrintArea" localSheetId="27" hidden="1">'24 GTB'!#REF!</definedName>
    <definedName name="Z_640862E2_96C3_460A_A94D_E9842D64D1F3_.wvu.PrintArea" localSheetId="28" hidden="1">'25 Asc'!#REF!</definedName>
    <definedName name="Z_640862E2_96C3_460A_A94D_E9842D64D1F3_.wvu.PrintArea" localSheetId="29" hidden="1">'26 Eq Cuis'!#REF!</definedName>
    <definedName name="Z_640862E2_96C3_460A_A94D_E9842D64D1F3_.wvu.PrintArea" localSheetId="30" hidden="1">'27 Esp Verts'!#REF!</definedName>
    <definedName name="Z_640862E2_96C3_460A_A94D_E9842D64D1F3_.wvu.PrintArea" localSheetId="11" hidden="1">'4 5 6 Sout Terra GO'!$A$2:$H$5</definedName>
    <definedName name="Z_640862E2_96C3_460A_A94D_E9842D64D1F3_.wvu.PrintArea" localSheetId="12" hidden="1">'7 8 Facade Nacel'!$A$1:$J$101</definedName>
    <definedName name="Z_640862E2_96C3_460A_A94D_E9842D64D1F3_.wvu.PrintArea" localSheetId="13" hidden="1">'9 Etanch'!$A$1:$E$5</definedName>
    <definedName name="Z_640862E2_96C3_460A_A94D_E9842D64D1F3_.wvu.PrintArea" localSheetId="8" hidden="1">Récap!$A$1:$F$56</definedName>
    <definedName name="Z_640862E2_96C3_460A_A94D_E9842D64D1F3_.wvu.PrintTitles" localSheetId="14" hidden="1">'10 Cloisons'!$1:$5</definedName>
    <definedName name="Z_640862E2_96C3_460A_A94D_E9842D64D1F3_.wvu.PrintTitles" localSheetId="15" hidden="1">'11 Fx plaf'!$1:$5</definedName>
    <definedName name="Z_640862E2_96C3_460A_A94D_E9842D64D1F3_.wvu.PrintTitles" localSheetId="16" hidden="1">'12 Menui Agen'!$1:$5</definedName>
    <definedName name="Z_640862E2_96C3_460A_A94D_E9842D64D1F3_.wvu.PrintTitles" localSheetId="17" hidden="1">'13 Fx planch'!$1:$5</definedName>
    <definedName name="Z_640862E2_96C3_460A_A94D_E9842D64D1F3_.wvu.PrintTitles" localSheetId="18" hidden="1">'14 Serrurerie'!$1:$5</definedName>
    <definedName name="Z_640862E2_96C3_460A_A94D_E9842D64D1F3_.wvu.PrintTitles" localSheetId="19" hidden="1">'15 Sols durs'!$1:$5</definedName>
    <definedName name="Z_640862E2_96C3_460A_A94D_E9842D64D1F3_.wvu.PrintTitles" localSheetId="25" hidden="1">'21 Elec CFO'!$1:$5</definedName>
    <definedName name="Z_640862E2_96C3_460A_A94D_E9842D64D1F3_.wvu.PrintTitles" localSheetId="10" hidden="1">'3 Démol'!$1:$5</definedName>
    <definedName name="Z_640862E2_96C3_460A_A94D_E9842D64D1F3_.wvu.PrintTitles" localSheetId="11" hidden="1">'4 5 6 Sout Terra GO'!$2:$5</definedName>
    <definedName name="Z_640862E2_96C3_460A_A94D_E9842D64D1F3_.wvu.PrintTitles" localSheetId="12" hidden="1">'7 8 Facade Nacel'!$1:$6</definedName>
    <definedName name="Z_640862E2_96C3_460A_A94D_E9842D64D1F3_.wvu.PrintTitles" localSheetId="13" hidden="1">'9 Etanch'!$1:$5</definedName>
    <definedName name="Z_6F6808D5_257E_4AC9_9254_0A2C87617E20_.wvu.PrintArea" localSheetId="9" hidden="1">'0 Logistique'!$D$9</definedName>
    <definedName name="Z_6F6808D5_257E_4AC9_9254_0A2C87617E20_.wvu.PrintArea" localSheetId="14" hidden="1">'10 Cloisons'!$A$1:$H$8</definedName>
    <definedName name="Z_6F6808D5_257E_4AC9_9254_0A2C87617E20_.wvu.PrintArea" localSheetId="15" hidden="1">'11 Fx plaf'!$A$1:$K$66</definedName>
    <definedName name="Z_6F6808D5_257E_4AC9_9254_0A2C87617E20_.wvu.PrintArea" localSheetId="16" hidden="1">'12 Menui Agen'!$A$1:$I$37</definedName>
    <definedName name="Z_6F6808D5_257E_4AC9_9254_0A2C87617E20_.wvu.PrintArea" localSheetId="17" hidden="1">'13 Fx planch'!$A$1:$H$14</definedName>
    <definedName name="Z_6F6808D5_257E_4AC9_9254_0A2C87617E20_.wvu.PrintArea" localSheetId="18" hidden="1">'14 Serrurerie'!$A$1:$H$17</definedName>
    <definedName name="Z_6F6808D5_257E_4AC9_9254_0A2C87617E20_.wvu.PrintArea" localSheetId="19" hidden="1">'15 Sols durs'!$A$1:$H$36</definedName>
    <definedName name="Z_6F6808D5_257E_4AC9_9254_0A2C87617E20_.wvu.PrintArea" localSheetId="20" hidden="1">'16 Sols soup'!#REF!</definedName>
    <definedName name="Z_6F6808D5_257E_4AC9_9254_0A2C87617E20_.wvu.PrintArea" localSheetId="21" hidden="1">'17 Peinture'!#REF!</definedName>
    <definedName name="Z_6F6808D5_257E_4AC9_9254_0A2C87617E20_.wvu.PrintArea" localSheetId="22" hidden="1">'18 CVCD'!#REF!</definedName>
    <definedName name="Z_6F6808D5_257E_4AC9_9254_0A2C87617E20_.wvu.PrintArea" localSheetId="23" hidden="1">'19 Plomb'!#REF!</definedName>
    <definedName name="Z_6F6808D5_257E_4AC9_9254_0A2C87617E20_.wvu.PrintArea" localSheetId="24" hidden="1">'20 Sprink'!#REF!</definedName>
    <definedName name="Z_6F6808D5_257E_4AC9_9254_0A2C87617E20_.wvu.PrintArea" localSheetId="25" hidden="1">'21 Elec CFO'!$A$1:$I$70</definedName>
    <definedName name="Z_6F6808D5_257E_4AC9_9254_0A2C87617E20_.wvu.PrintArea" localSheetId="26" hidden="1">'22 - 23 Elec CFA'!#REF!</definedName>
    <definedName name="Z_6F6808D5_257E_4AC9_9254_0A2C87617E20_.wvu.PrintArea" localSheetId="27" hidden="1">'24 GTB'!#REF!</definedName>
    <definedName name="Z_6F6808D5_257E_4AC9_9254_0A2C87617E20_.wvu.PrintArea" localSheetId="28" hidden="1">'25 Asc'!#REF!</definedName>
    <definedName name="Z_6F6808D5_257E_4AC9_9254_0A2C87617E20_.wvu.PrintArea" localSheetId="29" hidden="1">'26 Eq Cuis'!#REF!</definedName>
    <definedName name="Z_6F6808D5_257E_4AC9_9254_0A2C87617E20_.wvu.PrintArea" localSheetId="30" hidden="1">'27 Esp Verts'!#REF!</definedName>
    <definedName name="Z_6F6808D5_257E_4AC9_9254_0A2C87617E20_.wvu.PrintArea" localSheetId="11" hidden="1">'4 5 6 Sout Terra GO'!$A$2:$H$5</definedName>
    <definedName name="Z_6F6808D5_257E_4AC9_9254_0A2C87617E20_.wvu.PrintArea" localSheetId="12" hidden="1">'7 8 Facade Nacel'!$A$1:$J$101</definedName>
    <definedName name="Z_6F6808D5_257E_4AC9_9254_0A2C87617E20_.wvu.PrintArea" localSheetId="13" hidden="1">'9 Etanch'!$A$1:$E$5</definedName>
    <definedName name="Z_6F6808D5_257E_4AC9_9254_0A2C87617E20_.wvu.PrintArea" localSheetId="8" hidden="1">Récap!$A$1:$F$56</definedName>
    <definedName name="Z_6F6808D5_257E_4AC9_9254_0A2C87617E20_.wvu.PrintTitles" localSheetId="14" hidden="1">'10 Cloisons'!$1:$5</definedName>
    <definedName name="Z_6F6808D5_257E_4AC9_9254_0A2C87617E20_.wvu.PrintTitles" localSheetId="15" hidden="1">'11 Fx plaf'!$1:$5</definedName>
    <definedName name="Z_6F6808D5_257E_4AC9_9254_0A2C87617E20_.wvu.PrintTitles" localSheetId="16" hidden="1">'12 Menui Agen'!$1:$5</definedName>
    <definedName name="Z_6F6808D5_257E_4AC9_9254_0A2C87617E20_.wvu.PrintTitles" localSheetId="17" hidden="1">'13 Fx planch'!$1:$5</definedName>
    <definedName name="Z_6F6808D5_257E_4AC9_9254_0A2C87617E20_.wvu.PrintTitles" localSheetId="18" hidden="1">'14 Serrurerie'!$1:$5</definedName>
    <definedName name="Z_6F6808D5_257E_4AC9_9254_0A2C87617E20_.wvu.PrintTitles" localSheetId="19" hidden="1">'15 Sols durs'!$1:$5</definedName>
    <definedName name="Z_6F6808D5_257E_4AC9_9254_0A2C87617E20_.wvu.PrintTitles" localSheetId="25" hidden="1">'21 Elec CFO'!$1:$5</definedName>
    <definedName name="Z_6F6808D5_257E_4AC9_9254_0A2C87617E20_.wvu.PrintTitles" localSheetId="10" hidden="1">'3 Démol'!$1:$5</definedName>
    <definedName name="Z_6F6808D5_257E_4AC9_9254_0A2C87617E20_.wvu.PrintTitles" localSheetId="11" hidden="1">'4 5 6 Sout Terra GO'!$2:$5</definedName>
    <definedName name="Z_6F6808D5_257E_4AC9_9254_0A2C87617E20_.wvu.PrintTitles" localSheetId="12" hidden="1">'7 8 Facade Nacel'!$1:$6</definedName>
    <definedName name="Z_6F6808D5_257E_4AC9_9254_0A2C87617E20_.wvu.PrintTitles" localSheetId="13" hidden="1">'9 Etanch'!$1:$5</definedName>
    <definedName name="Z_75D21691_1A30_48C2_8EAC_1FE818AF6C2B_.wvu.PrintArea" localSheetId="9" hidden="1">'0 Logistique'!$A$1:$K$130</definedName>
    <definedName name="Z_75D21691_1A30_48C2_8EAC_1FE818AF6C2B_.wvu.PrintArea" localSheetId="14" hidden="1">'10 Cloisons'!$A$1:$E$5</definedName>
    <definedName name="Z_75D21691_1A30_48C2_8EAC_1FE818AF6C2B_.wvu.PrintArea" localSheetId="15" hidden="1">'11 Fx plaf'!$A$1:$H$63</definedName>
    <definedName name="Z_75D21691_1A30_48C2_8EAC_1FE818AF6C2B_.wvu.PrintArea" localSheetId="16" hidden="1">'12 Menui Agen'!$A$1:$F$83</definedName>
    <definedName name="Z_75D21691_1A30_48C2_8EAC_1FE818AF6C2B_.wvu.PrintArea" localSheetId="17" hidden="1">'13 Fx planch'!$A$1:$E$42</definedName>
    <definedName name="Z_75D21691_1A30_48C2_8EAC_1FE818AF6C2B_.wvu.PrintArea" localSheetId="18" hidden="1">'14 Serrurerie'!$A$1:$F$17</definedName>
    <definedName name="Z_75D21691_1A30_48C2_8EAC_1FE818AF6C2B_.wvu.PrintArea" localSheetId="19" hidden="1">'15 Sols durs'!$A$1:$E$66</definedName>
    <definedName name="Z_75D21691_1A30_48C2_8EAC_1FE818AF6C2B_.wvu.PrintArea" localSheetId="20" hidden="1">'16 Sols soup'!$A$1:$E$49</definedName>
    <definedName name="Z_75D21691_1A30_48C2_8EAC_1FE818AF6C2B_.wvu.PrintArea" localSheetId="21" hidden="1">'17 Peinture'!$A$1:$E$15</definedName>
    <definedName name="Z_75D21691_1A30_48C2_8EAC_1FE818AF6C2B_.wvu.PrintArea" localSheetId="22" hidden="1">'18 CVCD'!$A$1:$H$530</definedName>
    <definedName name="Z_75D21691_1A30_48C2_8EAC_1FE818AF6C2B_.wvu.PrintArea" localSheetId="23" hidden="1">'19 Plomb'!$A$1:$H$415</definedName>
    <definedName name="Z_75D21691_1A30_48C2_8EAC_1FE818AF6C2B_.wvu.PrintArea" localSheetId="24" hidden="1">'20 Sprink'!$A$1:$H$123</definedName>
    <definedName name="Z_75D21691_1A30_48C2_8EAC_1FE818AF6C2B_.wvu.PrintArea" localSheetId="25" hidden="1">'21 Elec CFO'!$A$1:$H$31</definedName>
    <definedName name="Z_75D21691_1A30_48C2_8EAC_1FE818AF6C2B_.wvu.PrintArea" localSheetId="26" hidden="1">'22 - 23 Elec CFA'!$A$1:$H$89</definedName>
    <definedName name="Z_75D21691_1A30_48C2_8EAC_1FE818AF6C2B_.wvu.PrintArea" localSheetId="27" hidden="1">'24 GTB'!$A$1:$H$185</definedName>
    <definedName name="Z_75D21691_1A30_48C2_8EAC_1FE818AF6C2B_.wvu.PrintArea" localSheetId="28" hidden="1">'25 Asc'!$A$1:$H$140</definedName>
    <definedName name="Z_75D21691_1A30_48C2_8EAC_1FE818AF6C2B_.wvu.PrintArea" localSheetId="29" hidden="1">'26 Eq Cuis'!$A$1:$I$105</definedName>
    <definedName name="Z_75D21691_1A30_48C2_8EAC_1FE818AF6C2B_.wvu.PrintArea" localSheetId="30" hidden="1">'27 Esp Verts'!$A$1:$E$122</definedName>
    <definedName name="Z_75D21691_1A30_48C2_8EAC_1FE818AF6C2B_.wvu.PrintArea" localSheetId="10" hidden="1">'3 Démol'!$A$1:$H$6</definedName>
    <definedName name="Z_75D21691_1A30_48C2_8EAC_1FE818AF6C2B_.wvu.PrintArea" localSheetId="11" hidden="1">'4 5 6 Sout Terra GO'!$A$2:$H$5</definedName>
    <definedName name="Z_75D21691_1A30_48C2_8EAC_1FE818AF6C2B_.wvu.PrintArea" localSheetId="12" hidden="1">'7 8 Facade Nacel'!$A$1:$H$17</definedName>
    <definedName name="Z_75D21691_1A30_48C2_8EAC_1FE818AF6C2B_.wvu.PrintArea" localSheetId="13" hidden="1">'9 Etanch'!$A$1:$E$5</definedName>
    <definedName name="Z_75D21691_1A30_48C2_8EAC_1FE818AF6C2B_.wvu.PrintArea" localSheetId="8" hidden="1">Récap!$A$1:$G$56</definedName>
    <definedName name="Z_75D21691_1A30_48C2_8EAC_1FE818AF6C2B_.wvu.PrintTitles" localSheetId="9" hidden="1">'0 Logistique'!$1:$12</definedName>
    <definedName name="Z_75D21691_1A30_48C2_8EAC_1FE818AF6C2B_.wvu.PrintTitles" localSheetId="14" hidden="1">'10 Cloisons'!$1:$5</definedName>
    <definedName name="Z_75D21691_1A30_48C2_8EAC_1FE818AF6C2B_.wvu.PrintTitles" localSheetId="15" hidden="1">'11 Fx plaf'!$1:$5</definedName>
    <definedName name="Z_75D21691_1A30_48C2_8EAC_1FE818AF6C2B_.wvu.PrintTitles" localSheetId="16" hidden="1">'12 Menui Agen'!$1:$5</definedName>
    <definedName name="Z_75D21691_1A30_48C2_8EAC_1FE818AF6C2B_.wvu.PrintTitles" localSheetId="17" hidden="1">'13 Fx planch'!$1:$5</definedName>
    <definedName name="Z_75D21691_1A30_48C2_8EAC_1FE818AF6C2B_.wvu.PrintTitles" localSheetId="18" hidden="1">'14 Serrurerie'!$1:$5</definedName>
    <definedName name="Z_75D21691_1A30_48C2_8EAC_1FE818AF6C2B_.wvu.PrintTitles" localSheetId="19" hidden="1">'15 Sols durs'!$1:$5</definedName>
    <definedName name="Z_75D21691_1A30_48C2_8EAC_1FE818AF6C2B_.wvu.PrintTitles" localSheetId="20" hidden="1">'16 Sols soup'!$1:$5</definedName>
    <definedName name="Z_75D21691_1A30_48C2_8EAC_1FE818AF6C2B_.wvu.PrintTitles" localSheetId="21" hidden="1">'17 Peinture'!$1:$5</definedName>
    <definedName name="Z_75D21691_1A30_48C2_8EAC_1FE818AF6C2B_.wvu.PrintTitles" localSheetId="22" hidden="1">'18 CVCD'!$1:$5</definedName>
    <definedName name="Z_75D21691_1A30_48C2_8EAC_1FE818AF6C2B_.wvu.PrintTitles" localSheetId="23" hidden="1">'19 Plomb'!$1:$5</definedName>
    <definedName name="Z_75D21691_1A30_48C2_8EAC_1FE818AF6C2B_.wvu.PrintTitles" localSheetId="24" hidden="1">'20 Sprink'!$1:$5</definedName>
    <definedName name="Z_75D21691_1A30_48C2_8EAC_1FE818AF6C2B_.wvu.PrintTitles" localSheetId="25" hidden="1">'21 Elec CFO'!$1:$5</definedName>
    <definedName name="Z_75D21691_1A30_48C2_8EAC_1FE818AF6C2B_.wvu.PrintTitles" localSheetId="26" hidden="1">'22 - 23 Elec CFA'!$1:$5</definedName>
    <definedName name="Z_75D21691_1A30_48C2_8EAC_1FE818AF6C2B_.wvu.PrintTitles" localSheetId="27" hidden="1">'24 GTB'!$1:$5</definedName>
    <definedName name="Z_75D21691_1A30_48C2_8EAC_1FE818AF6C2B_.wvu.PrintTitles" localSheetId="28" hidden="1">'25 Asc'!$1:$5</definedName>
    <definedName name="Z_75D21691_1A30_48C2_8EAC_1FE818AF6C2B_.wvu.PrintTitles" localSheetId="29" hidden="1">'26 Eq Cuis'!$1:$5</definedName>
    <definedName name="Z_75D21691_1A30_48C2_8EAC_1FE818AF6C2B_.wvu.PrintTitles" localSheetId="30" hidden="1">'27 Esp Verts'!$1:$5</definedName>
    <definedName name="Z_75D21691_1A30_48C2_8EAC_1FE818AF6C2B_.wvu.PrintTitles" localSheetId="10" hidden="1">'3 Démol'!$1:$5</definedName>
    <definedName name="Z_75D21691_1A30_48C2_8EAC_1FE818AF6C2B_.wvu.PrintTitles" localSheetId="11" hidden="1">'4 5 6 Sout Terra GO'!$2:$5</definedName>
    <definedName name="Z_75D21691_1A30_48C2_8EAC_1FE818AF6C2B_.wvu.PrintTitles" localSheetId="12" hidden="1">'7 8 Facade Nacel'!$1:$6</definedName>
    <definedName name="Z_75D21691_1A30_48C2_8EAC_1FE818AF6C2B_.wvu.PrintTitles" localSheetId="13" hidden="1">'9 Etanch'!$1:$5</definedName>
    <definedName name="Z_75D21691_1A30_48C2_8EAC_1FE818AF6C2B_.wvu.PrintTitles" localSheetId="8" hidden="1">Récap!$1:$1</definedName>
    <definedName name="Z_794C0102_71AB_11D8_B2C6_0002A58F51CC_.wvu.PrintArea" localSheetId="27" hidden="1">'24 GTB'!$A$1:$I$185</definedName>
    <definedName name="Z_794C0102_71AB_11D8_B2C6_0002A58F51CC_.wvu.PrintTitles" localSheetId="27" hidden="1">'24 GTB'!$1:$5</definedName>
    <definedName name="Z_7C30BF52_F685_4BF3_B33D_B7B61444AB27_.wvu.PrintArea" localSheetId="9" hidden="1">'0 Logistique'!$D$9</definedName>
    <definedName name="Z_7C30BF52_F685_4BF3_B33D_B7B61444AB27_.wvu.PrintArea" localSheetId="14" hidden="1">'10 Cloisons'!#REF!</definedName>
    <definedName name="Z_7C30BF52_F685_4BF3_B33D_B7B61444AB27_.wvu.PrintArea" localSheetId="15" hidden="1">'11 Fx plaf'!#REF!</definedName>
    <definedName name="Z_7C30BF52_F685_4BF3_B33D_B7B61444AB27_.wvu.PrintArea" localSheetId="16" hidden="1">'12 Menui Agen'!#REF!</definedName>
    <definedName name="Z_7C30BF52_F685_4BF3_B33D_B7B61444AB27_.wvu.PrintArea" localSheetId="17" hidden="1">'13 Fx planch'!#REF!</definedName>
    <definedName name="Z_7C30BF52_F685_4BF3_B33D_B7B61444AB27_.wvu.PrintArea" localSheetId="18" hidden="1">'14 Serrurerie'!#REF!</definedName>
    <definedName name="Z_7C30BF52_F685_4BF3_B33D_B7B61444AB27_.wvu.PrintArea" localSheetId="19" hidden="1">'15 Sols durs'!#REF!</definedName>
    <definedName name="Z_7C30BF52_F685_4BF3_B33D_B7B61444AB27_.wvu.PrintArea" localSheetId="20" hidden="1">'16 Sols soup'!#REF!</definedName>
    <definedName name="Z_7C30BF52_F685_4BF3_B33D_B7B61444AB27_.wvu.PrintArea" localSheetId="21" hidden="1">'17 Peinture'!#REF!</definedName>
    <definedName name="Z_7C30BF52_F685_4BF3_B33D_B7B61444AB27_.wvu.PrintArea" localSheetId="22" hidden="1">'18 CVCD'!#REF!</definedName>
    <definedName name="Z_7C30BF52_F685_4BF3_B33D_B7B61444AB27_.wvu.PrintArea" localSheetId="23" hidden="1">'19 Plomb'!#REF!</definedName>
    <definedName name="Z_7C30BF52_F685_4BF3_B33D_B7B61444AB27_.wvu.PrintArea" localSheetId="24" hidden="1">'20 Sprink'!#REF!</definedName>
    <definedName name="Z_7C30BF52_F685_4BF3_B33D_B7B61444AB27_.wvu.PrintArea" localSheetId="25" hidden="1">'21 Elec CFO'!#REF!</definedName>
    <definedName name="Z_7C30BF52_F685_4BF3_B33D_B7B61444AB27_.wvu.PrintArea" localSheetId="26" hidden="1">'22 - 23 Elec CFA'!#REF!</definedName>
    <definedName name="Z_7C30BF52_F685_4BF3_B33D_B7B61444AB27_.wvu.PrintArea" localSheetId="27" hidden="1">'24 GTB'!#REF!</definedName>
    <definedName name="Z_7C30BF52_F685_4BF3_B33D_B7B61444AB27_.wvu.PrintArea" localSheetId="28" hidden="1">'25 Asc'!#REF!</definedName>
    <definedName name="Z_7C30BF52_F685_4BF3_B33D_B7B61444AB27_.wvu.PrintArea" localSheetId="29" hidden="1">'26 Eq Cuis'!#REF!</definedName>
    <definedName name="Z_7C30BF52_F685_4BF3_B33D_B7B61444AB27_.wvu.PrintArea" localSheetId="30" hidden="1">'27 Esp Verts'!#REF!</definedName>
    <definedName name="Z_7C30BF52_F685_4BF3_B33D_B7B61444AB27_.wvu.PrintArea" localSheetId="10" hidden="1">'3 Démol'!$D$2</definedName>
    <definedName name="Z_7C30BF52_F685_4BF3_B33D_B7B61444AB27_.wvu.PrintArea" localSheetId="11" hidden="1">'4 5 6 Sout Terra GO'!#REF!</definedName>
    <definedName name="Z_7C30BF52_F685_4BF3_B33D_B7B61444AB27_.wvu.PrintArea" localSheetId="12" hidden="1">'7 8 Facade Nacel'!$A$1:$B$2</definedName>
    <definedName name="Z_7C30BF52_F685_4BF3_B33D_B7B61444AB27_.wvu.PrintArea" localSheetId="13" hidden="1">'9 Etanch'!#REF!</definedName>
    <definedName name="Z_7C30BF52_F685_4BF3_B33D_B7B61444AB27_.wvu.PrintArea" localSheetId="8" hidden="1">Récap!$A$1:$C$28</definedName>
    <definedName name="Z_D5442C75_2A91_4DF4_BDE8_5899F1C3AAC8_.wvu.Cols" localSheetId="15" hidden="1">'11 Fx plaf'!$F:$H</definedName>
    <definedName name="Z_D5442C75_2A91_4DF4_BDE8_5899F1C3AAC8_.wvu.Cols" localSheetId="18" hidden="1">'14 Serrurerie'!#REF!,'14 Serrurerie'!#REF!</definedName>
    <definedName name="Z_D5442C75_2A91_4DF4_BDE8_5899F1C3AAC8_.wvu.Cols" localSheetId="29" hidden="1">'26 Eq Cuis'!#REF!</definedName>
    <definedName name="Z_D5442C75_2A91_4DF4_BDE8_5899F1C3AAC8_.wvu.Cols" localSheetId="12" hidden="1">'7 8 Facade Nacel'!#REF!</definedName>
    <definedName name="Z_D5442C75_2A91_4DF4_BDE8_5899F1C3AAC8_.wvu.PrintArea" localSheetId="9" hidden="1">'0 Logistique'!$B$2:$P$168</definedName>
    <definedName name="Z_D5442C75_2A91_4DF4_BDE8_5899F1C3AAC8_.wvu.PrintArea" localSheetId="14" hidden="1">'10 Cloisons'!$A$1:$H$182</definedName>
    <definedName name="Z_D5442C75_2A91_4DF4_BDE8_5899F1C3AAC8_.wvu.PrintArea" localSheetId="15" hidden="1">'11 Fx plaf'!$A$1:$K$129</definedName>
    <definedName name="Z_D5442C75_2A91_4DF4_BDE8_5899F1C3AAC8_.wvu.PrintArea" localSheetId="16" hidden="1">'12 Menui Agen'!$A$1:$I$691</definedName>
    <definedName name="Z_D5442C75_2A91_4DF4_BDE8_5899F1C3AAC8_.wvu.PrintArea" localSheetId="17" hidden="1">'13 Fx planch'!$A$1:$H$42</definedName>
    <definedName name="Z_D5442C75_2A91_4DF4_BDE8_5899F1C3AAC8_.wvu.PrintArea" localSheetId="18" hidden="1">'14 Serrurerie'!$A$1:$H$553</definedName>
    <definedName name="Z_D5442C75_2A91_4DF4_BDE8_5899F1C3AAC8_.wvu.PrintArea" localSheetId="19" hidden="1">'15 Sols durs'!$A$1:$H$239</definedName>
    <definedName name="Z_D5442C75_2A91_4DF4_BDE8_5899F1C3AAC8_.wvu.PrintArea" localSheetId="20" hidden="1">'16 Sols soup'!$A$1:$H$60</definedName>
    <definedName name="Z_D5442C75_2A91_4DF4_BDE8_5899F1C3AAC8_.wvu.PrintArea" localSheetId="21" hidden="1">'17 Peinture'!$A$1:$H$162</definedName>
    <definedName name="Z_D5442C75_2A91_4DF4_BDE8_5899F1C3AAC8_.wvu.PrintArea" localSheetId="22" hidden="1">'18 CVCD'!$A$1:$H$3005</definedName>
    <definedName name="Z_D5442C75_2A91_4DF4_BDE8_5899F1C3AAC8_.wvu.PrintArea" localSheetId="23" hidden="1">'19 Plomb'!$A$1:$H$2562</definedName>
    <definedName name="Z_D5442C75_2A91_4DF4_BDE8_5899F1C3AAC8_.wvu.PrintArea" localSheetId="24" hidden="1">'20 Sprink'!$A$1:$H$123</definedName>
    <definedName name="Z_D5442C75_2A91_4DF4_BDE8_5899F1C3AAC8_.wvu.PrintArea" localSheetId="25" hidden="1">'21 Elec CFO'!$A$1104:$H$1220</definedName>
    <definedName name="Z_D5442C75_2A91_4DF4_BDE8_5899F1C3AAC8_.wvu.PrintArea" localSheetId="26" hidden="1">'22 - 23 Elec CFA'!$A$238:$H$300</definedName>
    <definedName name="Z_D5442C75_2A91_4DF4_BDE8_5899F1C3AAC8_.wvu.PrintArea" localSheetId="29" hidden="1">'26 Eq Cuis'!$A$1:$I$931</definedName>
    <definedName name="Z_D5442C75_2A91_4DF4_BDE8_5899F1C3AAC8_.wvu.PrintArea" localSheetId="30" hidden="1">'27 Esp Verts'!$A$1:$G$311</definedName>
    <definedName name="Z_D5442C75_2A91_4DF4_BDE8_5899F1C3AAC8_.wvu.PrintArea" localSheetId="31" hidden="1">'28 VRD'!$A$1:$H$100</definedName>
    <definedName name="Z_D5442C75_2A91_4DF4_BDE8_5899F1C3AAC8_.wvu.PrintArea" localSheetId="10" hidden="1">'3 Démol'!$A$1:$H$69</definedName>
    <definedName name="Z_D5442C75_2A91_4DF4_BDE8_5899F1C3AAC8_.wvu.PrintArea" localSheetId="11" hidden="1">'4 5 6 Sout Terra GO'!$A$133:$H$299</definedName>
    <definedName name="Z_D5442C75_2A91_4DF4_BDE8_5899F1C3AAC8_.wvu.PrintArea" localSheetId="12" hidden="1">'7 8 Facade Nacel'!#REF!</definedName>
    <definedName name="Z_D5442C75_2A91_4DF4_BDE8_5899F1C3AAC8_.wvu.PrintArea" localSheetId="13" hidden="1">'9 Etanch'!$A$1:$H$218</definedName>
    <definedName name="Z_D5442C75_2A91_4DF4_BDE8_5899F1C3AAC8_.wvu.PrintArea" localSheetId="8" hidden="1">Récap!$A$2:$G$56</definedName>
    <definedName name="Z_D5442C75_2A91_4DF4_BDE8_5899F1C3AAC8_.wvu.PrintTitles" localSheetId="14" hidden="1">'10 Cloisons'!$2:$4</definedName>
    <definedName name="Z_D5442C75_2A91_4DF4_BDE8_5899F1C3AAC8_.wvu.PrintTitles" localSheetId="15" hidden="1">'11 Fx plaf'!$2:$4</definedName>
    <definedName name="Z_D5442C75_2A91_4DF4_BDE8_5899F1C3AAC8_.wvu.PrintTitles" localSheetId="16" hidden="1">'12 Menui Agen'!$1:$5</definedName>
    <definedName name="Z_D5442C75_2A91_4DF4_BDE8_5899F1C3AAC8_.wvu.PrintTitles" localSheetId="17" hidden="1">'13 Fx planch'!$1:$4</definedName>
    <definedName name="Z_D5442C75_2A91_4DF4_BDE8_5899F1C3AAC8_.wvu.PrintTitles" localSheetId="18" hidden="1">'14 Serrurerie'!$1:$5</definedName>
    <definedName name="Z_D5442C75_2A91_4DF4_BDE8_5899F1C3AAC8_.wvu.PrintTitles" localSheetId="19" hidden="1">'15 Sols durs'!$1:$4</definedName>
    <definedName name="Z_D5442C75_2A91_4DF4_BDE8_5899F1C3AAC8_.wvu.PrintTitles" localSheetId="20" hidden="1">'16 Sols soup'!$2:$4</definedName>
    <definedName name="Z_D5442C75_2A91_4DF4_BDE8_5899F1C3AAC8_.wvu.PrintTitles" localSheetId="21" hidden="1">'17 Peinture'!$2:$4</definedName>
    <definedName name="Z_D5442C75_2A91_4DF4_BDE8_5899F1C3AAC8_.wvu.PrintTitles" localSheetId="25" hidden="1">'21 Elec CFO'!$1:$5</definedName>
    <definedName name="Z_D5442C75_2A91_4DF4_BDE8_5899F1C3AAC8_.wvu.PrintTitles" localSheetId="26" hidden="1">'22 - 23 Elec CFA'!$1:$5</definedName>
    <definedName name="Z_D5442C75_2A91_4DF4_BDE8_5899F1C3AAC8_.wvu.PrintTitles" localSheetId="30" hidden="1">'27 Esp Verts'!$2:$4</definedName>
    <definedName name="Z_D5442C75_2A91_4DF4_BDE8_5899F1C3AAC8_.wvu.PrintTitles" localSheetId="31" hidden="1">'28 VRD'!$4:$5</definedName>
    <definedName name="Z_D5442C75_2A91_4DF4_BDE8_5899F1C3AAC8_.wvu.PrintTitles" localSheetId="11" hidden="1">'4 5 6 Sout Terra GO'!$2:$4</definedName>
    <definedName name="Z_D5442C75_2A91_4DF4_BDE8_5899F1C3AAC8_.wvu.PrintTitles" localSheetId="12" hidden="1">'7 8 Facade Nacel'!$2:$5</definedName>
    <definedName name="Z_D5442C75_2A91_4DF4_BDE8_5899F1C3AAC8_.wvu.PrintTitles" localSheetId="13" hidden="1">'9 Etanch'!$2:$4</definedName>
    <definedName name="Z_D5442C75_2A91_4DF4_BDE8_5899F1C3AAC8_.wvu.Rows" localSheetId="15" hidden="1">'11 Fx plaf'!#REF!</definedName>
    <definedName name="Z_D5442C75_2A91_4DF4_BDE8_5899F1C3AAC8_.wvu.Rows" localSheetId="16" hidden="1">'12 Menui Agen'!#REF!</definedName>
    <definedName name="Z_D5442C75_2A91_4DF4_BDE8_5899F1C3AAC8_.wvu.Rows" localSheetId="30" hidden="1">'27 Esp Verts'!$381:$385,'27 Esp Verts'!$409:$424,'27 Esp Verts'!$465:$511</definedName>
    <definedName name="Z_F0D6770D_A65C_43BC_AE4F_E8CBA7A93AEE_.wvu.Cols" localSheetId="15" hidden="1">'11 Fx plaf'!$F:$H</definedName>
    <definedName name="Z_F0D6770D_A65C_43BC_AE4F_E8CBA7A93AEE_.wvu.Cols" localSheetId="18" hidden="1">'14 Serrurerie'!#REF!,'14 Serrurerie'!#REF!</definedName>
    <definedName name="Z_F0D6770D_A65C_43BC_AE4F_E8CBA7A93AEE_.wvu.Cols" localSheetId="12" hidden="1">'7 8 Facade Nacel'!#REF!</definedName>
    <definedName name="Z_F0D6770D_A65C_43BC_AE4F_E8CBA7A93AEE_.wvu.PrintArea" localSheetId="9" hidden="1">'0 Logistique'!$B$2:$P$168</definedName>
    <definedName name="Z_F0D6770D_A65C_43BC_AE4F_E8CBA7A93AEE_.wvu.PrintArea" localSheetId="14" hidden="1">'10 Cloisons'!$A$1:$H$182</definedName>
    <definedName name="Z_F0D6770D_A65C_43BC_AE4F_E8CBA7A93AEE_.wvu.PrintArea" localSheetId="15" hidden="1">'11 Fx plaf'!$A$1:$K$129</definedName>
    <definedName name="Z_F0D6770D_A65C_43BC_AE4F_E8CBA7A93AEE_.wvu.PrintArea" localSheetId="16" hidden="1">'12 Menui Agen'!$A$1:$I$691</definedName>
    <definedName name="Z_F0D6770D_A65C_43BC_AE4F_E8CBA7A93AEE_.wvu.PrintArea" localSheetId="17" hidden="1">'13 Fx planch'!$A$1:$E$42</definedName>
    <definedName name="Z_F0D6770D_A65C_43BC_AE4F_E8CBA7A93AEE_.wvu.PrintArea" localSheetId="18" hidden="1">'14 Serrurerie'!$A$1:$H$553</definedName>
    <definedName name="Z_F0D6770D_A65C_43BC_AE4F_E8CBA7A93AEE_.wvu.PrintArea" localSheetId="19" hidden="1">'15 Sols durs'!$A$1:$H$239</definedName>
    <definedName name="Z_F0D6770D_A65C_43BC_AE4F_E8CBA7A93AEE_.wvu.PrintArea" localSheetId="20" hidden="1">'16 Sols soup'!$A$1:$H$60</definedName>
    <definedName name="Z_F0D6770D_A65C_43BC_AE4F_E8CBA7A93AEE_.wvu.PrintArea" localSheetId="21" hidden="1">'17 Peinture'!$A$1:$H$162</definedName>
    <definedName name="Z_F0D6770D_A65C_43BC_AE4F_E8CBA7A93AEE_.wvu.PrintArea" localSheetId="22" hidden="1">'18 CVCD'!$A$1:$H$3005</definedName>
    <definedName name="Z_F0D6770D_A65C_43BC_AE4F_E8CBA7A93AEE_.wvu.PrintArea" localSheetId="23" hidden="1">'19 Plomb'!$A$1:$H$2562</definedName>
    <definedName name="Z_F0D6770D_A65C_43BC_AE4F_E8CBA7A93AEE_.wvu.PrintArea" localSheetId="24" hidden="1">'20 Sprink'!$A$1:$H$123</definedName>
    <definedName name="Z_F0D6770D_A65C_43BC_AE4F_E8CBA7A93AEE_.wvu.PrintArea" localSheetId="25" hidden="1">'21 Elec CFO'!$A$1028:$H$1104</definedName>
    <definedName name="Z_F0D6770D_A65C_43BC_AE4F_E8CBA7A93AEE_.wvu.PrintArea" localSheetId="26" hidden="1">'22 - 23 Elec CFA'!$A$1:$H$235</definedName>
    <definedName name="Z_F0D6770D_A65C_43BC_AE4F_E8CBA7A93AEE_.wvu.PrintArea" localSheetId="28" hidden="1">'25 Asc'!$A$1:$H$39</definedName>
    <definedName name="Z_F0D6770D_A65C_43BC_AE4F_E8CBA7A93AEE_.wvu.PrintArea" localSheetId="29" hidden="1">'26 Eq Cuis'!$A$1:$I$931</definedName>
    <definedName name="Z_F0D6770D_A65C_43BC_AE4F_E8CBA7A93AEE_.wvu.PrintArea" localSheetId="30" hidden="1">'27 Esp Verts'!$A$1:$G$311</definedName>
    <definedName name="Z_F0D6770D_A65C_43BC_AE4F_E8CBA7A93AEE_.wvu.PrintArea" localSheetId="31" hidden="1">'28 VRD'!$A$1:$H$100</definedName>
    <definedName name="Z_F0D6770D_A65C_43BC_AE4F_E8CBA7A93AEE_.wvu.PrintArea" localSheetId="10" hidden="1">'3 Démol'!$A$1:$H$69</definedName>
    <definedName name="Z_F0D6770D_A65C_43BC_AE4F_E8CBA7A93AEE_.wvu.PrintArea" localSheetId="11" hidden="1">'4 5 6 Sout Terra GO'!$A$133:$H$299</definedName>
    <definedName name="Z_F0D6770D_A65C_43BC_AE4F_E8CBA7A93AEE_.wvu.PrintArea" localSheetId="12" hidden="1">'7 8 Facade Nacel'!#REF!</definedName>
    <definedName name="Z_F0D6770D_A65C_43BC_AE4F_E8CBA7A93AEE_.wvu.PrintArea" localSheetId="13" hidden="1">'9 Etanch'!$A$1:$E$218</definedName>
    <definedName name="Z_F0D6770D_A65C_43BC_AE4F_E8CBA7A93AEE_.wvu.PrintArea" localSheetId="8" hidden="1">Récap!$A$2:$G$56</definedName>
    <definedName name="Z_F0D6770D_A65C_43BC_AE4F_E8CBA7A93AEE_.wvu.PrintTitles" localSheetId="9" hidden="1">'0 Logistique'!$4:$5</definedName>
    <definedName name="Z_F0D6770D_A65C_43BC_AE4F_E8CBA7A93AEE_.wvu.PrintTitles" localSheetId="14" hidden="1">'10 Cloisons'!$2:$4</definedName>
    <definedName name="Z_F0D6770D_A65C_43BC_AE4F_E8CBA7A93AEE_.wvu.PrintTitles" localSheetId="15" hidden="1">'11 Fx plaf'!$2:$4</definedName>
    <definedName name="Z_F0D6770D_A65C_43BC_AE4F_E8CBA7A93AEE_.wvu.PrintTitles" localSheetId="16" hidden="1">'12 Menui Agen'!$1:$5</definedName>
    <definedName name="Z_F0D6770D_A65C_43BC_AE4F_E8CBA7A93AEE_.wvu.PrintTitles" localSheetId="18" hidden="1">'14 Serrurerie'!$1:$5</definedName>
    <definedName name="Z_F0D6770D_A65C_43BC_AE4F_E8CBA7A93AEE_.wvu.PrintTitles" localSheetId="19" hidden="1">'15 Sols durs'!$1:$4</definedName>
    <definedName name="Z_F0D6770D_A65C_43BC_AE4F_E8CBA7A93AEE_.wvu.PrintTitles" localSheetId="20" hidden="1">'16 Sols soup'!$2:$4</definedName>
    <definedName name="Z_F0D6770D_A65C_43BC_AE4F_E8CBA7A93AEE_.wvu.PrintTitles" localSheetId="21" hidden="1">'17 Peinture'!$2:$4</definedName>
    <definedName name="Z_F0D6770D_A65C_43BC_AE4F_E8CBA7A93AEE_.wvu.PrintTitles" localSheetId="25" hidden="1">'21 Elec CFO'!$1:$4</definedName>
    <definedName name="Z_F0D6770D_A65C_43BC_AE4F_E8CBA7A93AEE_.wvu.PrintTitles" localSheetId="28" hidden="1">'25 Asc'!$1:$4</definedName>
    <definedName name="Z_F0D6770D_A65C_43BC_AE4F_E8CBA7A93AEE_.wvu.PrintTitles" localSheetId="29" hidden="1">'26 Eq Cuis'!$1:$5</definedName>
    <definedName name="Z_F0D6770D_A65C_43BC_AE4F_E8CBA7A93AEE_.wvu.PrintTitles" localSheetId="30" hidden="1">'27 Esp Verts'!$1:$5</definedName>
    <definedName name="Z_F0D6770D_A65C_43BC_AE4F_E8CBA7A93AEE_.wvu.PrintTitles" localSheetId="31" hidden="1">'28 VRD'!$1:$5</definedName>
    <definedName name="Z_F0D6770D_A65C_43BC_AE4F_E8CBA7A93AEE_.wvu.PrintTitles" localSheetId="11" hidden="1">'4 5 6 Sout Terra GO'!$2:$4</definedName>
    <definedName name="Z_F0D6770D_A65C_43BC_AE4F_E8CBA7A93AEE_.wvu.PrintTitles" localSheetId="12" hidden="1">'7 8 Facade Nacel'!$1:$4</definedName>
    <definedName name="Z_F0D6770D_A65C_43BC_AE4F_E8CBA7A93AEE_.wvu.Rows" localSheetId="12" hidden="1">'7 8 Facade Nacel'!#REF!</definedName>
    <definedName name="Z_F80F5807_DA98_4620_AF80_67F945195646_.wvu.Cols" localSheetId="14" hidden="1">'10 Cloisons'!#REF!</definedName>
    <definedName name="Z_F80F5807_DA98_4620_AF80_67F945195646_.wvu.Cols" localSheetId="15" hidden="1">'11 Fx plaf'!$F:$H</definedName>
    <definedName name="Z_F80F5807_DA98_4620_AF80_67F945195646_.wvu.Cols" localSheetId="16" hidden="1">'12 Menui Agen'!#REF!</definedName>
    <definedName name="Z_F80F5807_DA98_4620_AF80_67F945195646_.wvu.Cols" localSheetId="17" hidden="1">'13 Fx planch'!#REF!</definedName>
    <definedName name="Z_F80F5807_DA98_4620_AF80_67F945195646_.wvu.Cols" localSheetId="18" hidden="1">'14 Serrurerie'!#REF!</definedName>
    <definedName name="Z_F80F5807_DA98_4620_AF80_67F945195646_.wvu.Cols" localSheetId="19" hidden="1">'15 Sols durs'!#REF!</definedName>
    <definedName name="Z_F80F5807_DA98_4620_AF80_67F945195646_.wvu.Cols" localSheetId="20" hidden="1">'16 Sols soup'!#REF!</definedName>
    <definedName name="Z_F80F5807_DA98_4620_AF80_67F945195646_.wvu.Cols" localSheetId="21" hidden="1">'17 Peinture'!#REF!</definedName>
    <definedName name="Z_F80F5807_DA98_4620_AF80_67F945195646_.wvu.Cols" localSheetId="22" hidden="1">'18 CVCD'!#REF!</definedName>
    <definedName name="Z_F80F5807_DA98_4620_AF80_67F945195646_.wvu.Cols" localSheetId="23" hidden="1">'19 Plomb'!#REF!</definedName>
    <definedName name="Z_F80F5807_DA98_4620_AF80_67F945195646_.wvu.Cols" localSheetId="24" hidden="1">'20 Sprink'!#REF!</definedName>
    <definedName name="Z_F80F5807_DA98_4620_AF80_67F945195646_.wvu.Cols" localSheetId="26" hidden="1">'22 - 23 Elec CFA'!#REF!</definedName>
    <definedName name="Z_F80F5807_DA98_4620_AF80_67F945195646_.wvu.Cols" localSheetId="27" hidden="1">'24 GTB'!#REF!</definedName>
    <definedName name="Z_F80F5807_DA98_4620_AF80_67F945195646_.wvu.Cols" localSheetId="28" hidden="1">'25 Asc'!#REF!</definedName>
    <definedName name="Z_F80F5807_DA98_4620_AF80_67F945195646_.wvu.Cols" localSheetId="30" hidden="1">'27 Esp Verts'!#REF!</definedName>
    <definedName name="Z_F80F5807_DA98_4620_AF80_67F945195646_.wvu.Cols" localSheetId="10" hidden="1">'3 Démol'!#REF!</definedName>
    <definedName name="Z_F80F5807_DA98_4620_AF80_67F945195646_.wvu.Cols" localSheetId="11" hidden="1">'4 5 6 Sout Terra GO'!#REF!</definedName>
    <definedName name="Z_F80F5807_DA98_4620_AF80_67F945195646_.wvu.Cols" localSheetId="12" hidden="1">'7 8 Facade Nacel'!#REF!</definedName>
    <definedName name="Z_F80F5807_DA98_4620_AF80_67F945195646_.wvu.Cols" localSheetId="13" hidden="1">'9 Etanch'!#REF!</definedName>
    <definedName name="Z_F80F5807_DA98_4620_AF80_67F945195646_.wvu.Cols" localSheetId="8" hidden="1">Récap!#REF!</definedName>
    <definedName name="Z_F80F5807_DA98_4620_AF80_67F945195646_.wvu.PrintArea" localSheetId="9" hidden="1">'0 Logistique'!$A$7:$K$69</definedName>
    <definedName name="Z_F80F5807_DA98_4620_AF80_67F945195646_.wvu.PrintArea" localSheetId="14" hidden="1">'10 Cloisons'!$A$1:$E$182</definedName>
    <definedName name="Z_F80F5807_DA98_4620_AF80_67F945195646_.wvu.PrintArea" localSheetId="15" hidden="1">'11 Fx plaf'!$A$1:$H$129</definedName>
    <definedName name="Z_F80F5807_DA98_4620_AF80_67F945195646_.wvu.PrintArea" localSheetId="16" hidden="1">'12 Menui Agen'!$A$1:$F$691</definedName>
    <definedName name="Z_F80F5807_DA98_4620_AF80_67F945195646_.wvu.PrintArea" localSheetId="17" hidden="1">'13 Fx planch'!$A$1:$E$42</definedName>
    <definedName name="Z_F80F5807_DA98_4620_AF80_67F945195646_.wvu.PrintArea" localSheetId="18" hidden="1">'14 Serrurerie'!$A$1:$F$553</definedName>
    <definedName name="Z_F80F5807_DA98_4620_AF80_67F945195646_.wvu.PrintArea" localSheetId="19" hidden="1">'15 Sols durs'!$A$1:$E$239</definedName>
    <definedName name="Z_F80F5807_DA98_4620_AF80_67F945195646_.wvu.PrintArea" localSheetId="20" hidden="1">'16 Sols soup'!$A$1:$E$60</definedName>
    <definedName name="Z_F80F5807_DA98_4620_AF80_67F945195646_.wvu.PrintArea" localSheetId="21" hidden="1">'17 Peinture'!$A$1:$E$162</definedName>
    <definedName name="Z_F80F5807_DA98_4620_AF80_67F945195646_.wvu.PrintArea" localSheetId="22" hidden="1">'18 CVCD'!$A$1:$H$3005</definedName>
    <definedName name="Z_F80F5807_DA98_4620_AF80_67F945195646_.wvu.PrintArea" localSheetId="23" hidden="1">'19 Plomb'!$A$1:$H$2562</definedName>
    <definedName name="Z_F80F5807_DA98_4620_AF80_67F945195646_.wvu.PrintArea" localSheetId="24" hidden="1">'20 Sprink'!$A$1:$H$123</definedName>
    <definedName name="Z_F80F5807_DA98_4620_AF80_67F945195646_.wvu.PrintArea" localSheetId="25" hidden="1">'21 Elec CFO'!$A$1:$H$1027</definedName>
    <definedName name="Z_F80F5807_DA98_4620_AF80_67F945195646_.wvu.PrintArea" localSheetId="26" hidden="1">'22 - 23 Elec CFA'!$A$1:$H$237</definedName>
    <definedName name="Z_F80F5807_DA98_4620_AF80_67F945195646_.wvu.PrintArea" localSheetId="27" hidden="1">'24 GTB'!$A$1:$H$52</definedName>
    <definedName name="Z_F80F5807_DA98_4620_AF80_67F945195646_.wvu.PrintArea" localSheetId="28" hidden="1">'25 Asc'!$A$1:$H$39</definedName>
    <definedName name="Z_F80F5807_DA98_4620_AF80_67F945195646_.wvu.PrintArea" localSheetId="29" hidden="1">'26 Eq Cuis'!$A$1:$L$931</definedName>
    <definedName name="Z_F80F5807_DA98_4620_AF80_67F945195646_.wvu.PrintArea" localSheetId="30" hidden="1">'27 Esp Verts'!$A$1:$E$313</definedName>
    <definedName name="Z_F80F5807_DA98_4620_AF80_67F945195646_.wvu.PrintArea" localSheetId="10" hidden="1">'3 Démol'!$A$1:$H$69</definedName>
    <definedName name="Z_F80F5807_DA98_4620_AF80_67F945195646_.wvu.PrintArea" localSheetId="11" hidden="1">'4 5 6 Sout Terra GO'!$A$2:$H$1052</definedName>
    <definedName name="Z_F80F5807_DA98_4620_AF80_67F945195646_.wvu.PrintArea" localSheetId="12" hidden="1">'7 8 Facade Nacel'!$A$4:$H$101</definedName>
    <definedName name="Z_F80F5807_DA98_4620_AF80_67F945195646_.wvu.PrintArea" localSheetId="13" hidden="1">'9 Etanch'!$A$1:$E$218</definedName>
    <definedName name="Z_F80F5807_DA98_4620_AF80_67F945195646_.wvu.PrintArea" localSheetId="8" hidden="1">Récap!$A$2:$G$56</definedName>
    <definedName name="Z_F80F5807_DA98_4620_AF80_67F945195646_.wvu.PrintTitles" localSheetId="9" hidden="1">'0 Logistique'!$7:$11</definedName>
    <definedName name="Z_F80F5807_DA98_4620_AF80_67F945195646_.wvu.PrintTitles" localSheetId="14" hidden="1">'10 Cloisons'!$1:$4</definedName>
    <definedName name="Z_F80F5807_DA98_4620_AF80_67F945195646_.wvu.PrintTitles" localSheetId="15" hidden="1">'11 Fx plaf'!$1:$4</definedName>
    <definedName name="Z_F80F5807_DA98_4620_AF80_67F945195646_.wvu.PrintTitles" localSheetId="17" hidden="1">'13 Fx planch'!$1:$4</definedName>
    <definedName name="Z_F80F5807_DA98_4620_AF80_67F945195646_.wvu.PrintTitles" localSheetId="18" hidden="1">'14 Serrurerie'!$1:$4</definedName>
    <definedName name="Z_F80F5807_DA98_4620_AF80_67F945195646_.wvu.PrintTitles" localSheetId="19" hidden="1">'15 Sols durs'!$1:$4</definedName>
    <definedName name="Z_F80F5807_DA98_4620_AF80_67F945195646_.wvu.PrintTitles" localSheetId="20" hidden="1">'16 Sols soup'!$1:$4</definedName>
    <definedName name="Z_F80F5807_DA98_4620_AF80_67F945195646_.wvu.PrintTitles" localSheetId="21" hidden="1">'17 Peinture'!$1:$4</definedName>
    <definedName name="Z_F80F5807_DA98_4620_AF80_67F945195646_.wvu.PrintTitles" localSheetId="22" hidden="1">'18 CVCD'!$1:$4</definedName>
    <definedName name="Z_F80F5807_DA98_4620_AF80_67F945195646_.wvu.PrintTitles" localSheetId="23" hidden="1">'19 Plomb'!$1:$4</definedName>
    <definedName name="Z_F80F5807_DA98_4620_AF80_67F945195646_.wvu.PrintTitles" localSheetId="24" hidden="1">'20 Sprink'!$1:$4</definedName>
    <definedName name="Z_F80F5807_DA98_4620_AF80_67F945195646_.wvu.PrintTitles" localSheetId="25" hidden="1">'21 Elec CFO'!$1:$4</definedName>
    <definedName name="Z_F80F5807_DA98_4620_AF80_67F945195646_.wvu.PrintTitles" localSheetId="26" hidden="1">'22 - 23 Elec CFA'!$1:$4</definedName>
    <definedName name="Z_F80F5807_DA98_4620_AF80_67F945195646_.wvu.PrintTitles" localSheetId="27" hidden="1">'24 GTB'!$1:$4</definedName>
    <definedName name="Z_F80F5807_DA98_4620_AF80_67F945195646_.wvu.PrintTitles" localSheetId="28" hidden="1">'25 Asc'!$1:$4</definedName>
    <definedName name="Z_F80F5807_DA98_4620_AF80_67F945195646_.wvu.PrintTitles" localSheetId="29" hidden="1">'26 Eq Cuis'!$1:$4</definedName>
    <definedName name="Z_F80F5807_DA98_4620_AF80_67F945195646_.wvu.PrintTitles" localSheetId="30" hidden="1">'27 Esp Verts'!$1:$4</definedName>
    <definedName name="Z_F80F5807_DA98_4620_AF80_67F945195646_.wvu.PrintTitles" localSheetId="10" hidden="1">'3 Démol'!$1:$4</definedName>
    <definedName name="Z_F80F5807_DA98_4620_AF80_67F945195646_.wvu.PrintTitles" localSheetId="11" hidden="1">'4 5 6 Sout Terra GO'!$2:$4</definedName>
    <definedName name="Z_F80F5807_DA98_4620_AF80_67F945195646_.wvu.PrintTitles" localSheetId="12" hidden="1">'7 8 Facade Nacel'!$4:$5</definedName>
    <definedName name="Z_F80F5807_DA98_4620_AF80_67F945195646_.wvu.PrintTitles" localSheetId="13" hidden="1">'9 Etanch'!$1:$4</definedName>
    <definedName name="Z_FB50FF3D_1B87_4FFD_B3C8_254D9607F8CD_.wvu.Cols" localSheetId="16" hidden="1">'12 Menui Agen'!#REF!,'12 Menui Agen'!#REF!</definedName>
    <definedName name="Z_FB50FF3D_1B87_4FFD_B3C8_254D9607F8CD_.wvu.Cols" localSheetId="18" hidden="1">'14 Serrurerie'!#REF!</definedName>
    <definedName name="Z_FB50FF3D_1B87_4FFD_B3C8_254D9607F8CD_.wvu.Cols" localSheetId="29" hidden="1">'26 Eq Cuis'!#REF!</definedName>
    <definedName name="Z_FB50FF3D_1B87_4FFD_B3C8_254D9607F8CD_.wvu.PrintArea" localSheetId="16" hidden="1">'12 Menui Agen'!$A$1:$I$691</definedName>
    <definedName name="Z_FB50FF3D_1B87_4FFD_B3C8_254D9607F8CD_.wvu.PrintArea" localSheetId="18" hidden="1">'14 Serrurerie'!$A$1:$H$553</definedName>
    <definedName name="Z_FB50FF3D_1B87_4FFD_B3C8_254D9607F8CD_.wvu.PrintArea" localSheetId="29" hidden="1">'26 Eq Cuis'!#REF!</definedName>
    <definedName name="Z_FB50FF3D_1B87_4FFD_B3C8_254D9607F8CD_.wvu.PrintTitles" localSheetId="16" hidden="1">'12 Menui Agen'!$1:$5</definedName>
    <definedName name="Z_FB50FF3D_1B87_4FFD_B3C8_254D9607F8CD_.wvu.PrintTitles" localSheetId="18" hidden="1">'14 Serrurerie'!$1:$5</definedName>
    <definedName name="Z_FB50FF3D_1B87_4FFD_B3C8_254D9607F8CD_.wvu.Rows" localSheetId="16" hidden="1">'12 Menui Agen'!#REF!</definedName>
    <definedName name="Z_FB50FF3D_1B87_4FFD_B3C8_254D9607F8CD_.wvu.Rows" localSheetId="18" hidden="1">'14 Serrurerie'!$1:$1</definedName>
    <definedName name="Z_FB50FF3D_1B87_4FFD_B3C8_254D9607F8CD_.wvu.Rows" localSheetId="29" hidden="1">'26 Eq Cuis'!$1:$1</definedName>
    <definedName name="_xlnm.Print_Area" localSheetId="9">'0 Logistique'!$B$2:$P$168</definedName>
    <definedName name="_xlnm.Print_Area" localSheetId="14">'10 Cloisons'!$A$1:$H$182</definedName>
    <definedName name="_xlnm.Print_Area" localSheetId="15">'11 Fx plaf'!$A$1:$K$129</definedName>
    <definedName name="_xlnm.Print_Area" localSheetId="16">'12 Menui Agen'!$A$1:$H$691</definedName>
    <definedName name="_xlnm.Print_Area" localSheetId="17">'13 Fx planch'!$A$1:$H$42</definedName>
    <definedName name="_xlnm.Print_Area" localSheetId="18">'14 Serrurerie'!$A$1:$H$553</definedName>
    <definedName name="_xlnm.Print_Area" localSheetId="19">'15 Sols durs'!$A$1:$H$239</definedName>
    <definedName name="_xlnm.Print_Area" localSheetId="20">'16 Sols soup'!$A$1:$H$60</definedName>
    <definedName name="_xlnm.Print_Area" localSheetId="21">'17 Peinture'!$A$1:$H$162</definedName>
    <definedName name="_xlnm.Print_Area" localSheetId="22">'18 CVCD'!$A$1:$H$3005</definedName>
    <definedName name="_xlnm.Print_Area" localSheetId="23">'19 Plomb'!$A$1:$H$2562</definedName>
    <definedName name="_xlnm.Print_Area" localSheetId="24">'20 Sprink'!$A$1:$H$123</definedName>
    <definedName name="_xlnm.Print_Area" localSheetId="25">'21 Elec CFO'!$A$1:$H$1100</definedName>
    <definedName name="_xlnm.Print_Area" localSheetId="26">'22 - 23 Elec CFA'!$A$1:$H$183</definedName>
    <definedName name="_xlnm.Print_Area" localSheetId="27">'24 GTB'!$A$1:$H$65</definedName>
    <definedName name="_xlnm.Print_Area" localSheetId="28">'25 Asc'!$A$1:$H$39</definedName>
    <definedName name="_xlnm.Print_Area" localSheetId="29">'26 Eq Cuis'!$A$1:$K$931</definedName>
    <definedName name="_xlnm.Print_Area" localSheetId="30">'27 Esp Verts'!$A$1:$G$311</definedName>
    <definedName name="_xlnm.Print_Area" localSheetId="31">'28 VRD'!$A$1:$H$100</definedName>
    <definedName name="_xlnm.Print_Area" localSheetId="10">'3 Démol'!$A$1:$H$69</definedName>
    <definedName name="_xlnm.Print_Area" localSheetId="11">'4 5 6 Sout Terra GO'!$A$1:$H$1052</definedName>
    <definedName name="_xlnm.Print_Area" localSheetId="12">'7 8 Facade Nacel'!$A$1:$H$101</definedName>
    <definedName name="_xlnm.Print_Area" localSheetId="13">'9 Etanch'!$A$1:$H$218</definedName>
    <definedName name="_xlnm.Print_Area" localSheetId="8">Récap!$A$2:$G$56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1" i="33" l="1"/>
  <c r="E138" i="33"/>
  <c r="E134" i="33"/>
  <c r="E152" i="33"/>
  <c r="E149" i="33"/>
  <c r="E145" i="33"/>
  <c r="E163" i="33"/>
  <c r="E160" i="33"/>
  <c r="E156" i="33"/>
  <c r="E174" i="33"/>
  <c r="E171" i="33"/>
  <c r="E167" i="33"/>
  <c r="E242" i="33"/>
  <c r="C247" i="33"/>
  <c r="F246" i="33" l="1"/>
  <c r="F245" i="33"/>
  <c r="F244" i="33"/>
  <c r="F243" i="33"/>
  <c r="F241" i="33"/>
  <c r="F240" i="33"/>
  <c r="F239" i="33"/>
  <c r="F238" i="33"/>
  <c r="F237" i="33"/>
  <c r="F236" i="33"/>
  <c r="F235" i="33"/>
  <c r="F234" i="33"/>
  <c r="F233" i="33"/>
  <c r="F232" i="33"/>
  <c r="F231" i="33"/>
  <c r="F230" i="33"/>
  <c r="F229" i="33"/>
  <c r="F228" i="33"/>
  <c r="F227" i="33"/>
  <c r="F226" i="33"/>
  <c r="F225" i="33"/>
  <c r="F224" i="33"/>
  <c r="F223" i="33"/>
  <c r="F222" i="33"/>
  <c r="F221" i="33"/>
  <c r="F220" i="33"/>
  <c r="F219" i="33"/>
  <c r="F218" i="33"/>
  <c r="F217" i="33"/>
  <c r="F216" i="33"/>
  <c r="F215" i="33"/>
  <c r="F214" i="33"/>
  <c r="F213" i="33"/>
  <c r="F212" i="33"/>
  <c r="F211" i="33"/>
  <c r="F210" i="33"/>
  <c r="F209" i="33"/>
  <c r="F208" i="33"/>
  <c r="F207" i="33"/>
  <c r="F206" i="33"/>
  <c r="F205" i="33"/>
  <c r="F204" i="33"/>
  <c r="F203" i="33"/>
  <c r="F202" i="33"/>
  <c r="F201" i="33"/>
  <c r="F200" i="33"/>
  <c r="F199" i="33"/>
  <c r="E287" i="33"/>
  <c r="E301" i="33"/>
  <c r="F301" i="33" s="1"/>
  <c r="E313" i="33"/>
  <c r="F373" i="33"/>
  <c r="F372" i="33"/>
  <c r="F371" i="33"/>
  <c r="F370" i="33"/>
  <c r="F369" i="33"/>
  <c r="F368" i="33"/>
  <c r="F367" i="33"/>
  <c r="F366" i="33"/>
  <c r="F365" i="33"/>
  <c r="F364" i="33"/>
  <c r="F363" i="33"/>
  <c r="F362" i="33"/>
  <c r="F361" i="33"/>
  <c r="F360" i="33"/>
  <c r="F359" i="33"/>
  <c r="F358" i="33"/>
  <c r="F357" i="33"/>
  <c r="F356" i="33"/>
  <c r="F355" i="33"/>
  <c r="F354" i="33"/>
  <c r="F353" i="33"/>
  <c r="F352" i="33"/>
  <c r="F351" i="33"/>
  <c r="F350" i="33"/>
  <c r="F349" i="33"/>
  <c r="F348" i="33"/>
  <c r="F347" i="33"/>
  <c r="CU7" i="35"/>
  <c r="CP7" i="35"/>
  <c r="CP8" i="35"/>
  <c r="CQ8" i="35"/>
  <c r="CR8" i="35"/>
  <c r="CS8" i="35"/>
  <c r="CT8" i="35"/>
  <c r="CU8" i="35"/>
  <c r="CV8" i="35"/>
  <c r="CW8" i="35"/>
  <c r="CX8" i="35"/>
  <c r="CY8" i="35"/>
  <c r="CZ8" i="35"/>
  <c r="DA8" i="35"/>
  <c r="DB8" i="35"/>
  <c r="DC8" i="35"/>
  <c r="DD8" i="35"/>
  <c r="DE8" i="35"/>
  <c r="DF8" i="35"/>
  <c r="DG8" i="35"/>
  <c r="DH8" i="35"/>
  <c r="DI8" i="35"/>
  <c r="DJ8" i="35"/>
  <c r="DK8" i="35"/>
  <c r="DL8" i="35"/>
  <c r="DM8" i="35"/>
  <c r="DN8" i="35"/>
  <c r="DO8" i="35"/>
  <c r="DP8" i="35"/>
  <c r="DQ8" i="35"/>
  <c r="DR8" i="35"/>
  <c r="DS8" i="35"/>
  <c r="DT8" i="35"/>
  <c r="DU8" i="35"/>
  <c r="CP9" i="35"/>
  <c r="CQ9" i="35"/>
  <c r="CR9" i="35"/>
  <c r="CS9" i="35"/>
  <c r="CT9" i="35"/>
  <c r="CU9" i="35"/>
  <c r="CV9" i="35"/>
  <c r="CW9" i="35"/>
  <c r="CX9" i="35"/>
  <c r="CY9" i="35"/>
  <c r="CZ9" i="35"/>
  <c r="DA9" i="35"/>
  <c r="DB9" i="35"/>
  <c r="DC9" i="35"/>
  <c r="DD9" i="35"/>
  <c r="DE9" i="35"/>
  <c r="DF9" i="35"/>
  <c r="DG9" i="35"/>
  <c r="DH9" i="35"/>
  <c r="DI9" i="35"/>
  <c r="DJ9" i="35"/>
  <c r="DK9" i="35"/>
  <c r="DL9" i="35"/>
  <c r="DM9" i="35"/>
  <c r="DN9" i="35"/>
  <c r="DO9" i="35"/>
  <c r="DP9" i="35"/>
  <c r="DQ9" i="35"/>
  <c r="DR9" i="35"/>
  <c r="DS9" i="35"/>
  <c r="DT9" i="35"/>
  <c r="DU9" i="35"/>
  <c r="CP10" i="35"/>
  <c r="CQ10" i="35"/>
  <c r="CR10" i="35"/>
  <c r="CS10" i="35"/>
  <c r="CT10" i="35"/>
  <c r="CU10" i="35"/>
  <c r="CV10" i="35"/>
  <c r="CW10" i="35"/>
  <c r="CX10" i="35"/>
  <c r="CY10" i="35"/>
  <c r="CZ10" i="35"/>
  <c r="DA10" i="35"/>
  <c r="DB10" i="35"/>
  <c r="DC10" i="35"/>
  <c r="DD10" i="35"/>
  <c r="DE10" i="35"/>
  <c r="DF10" i="35"/>
  <c r="DG10" i="35"/>
  <c r="DH10" i="35"/>
  <c r="DI10" i="35"/>
  <c r="DJ10" i="35"/>
  <c r="DK10" i="35"/>
  <c r="DL10" i="35"/>
  <c r="DM10" i="35"/>
  <c r="DN10" i="35"/>
  <c r="DO10" i="35"/>
  <c r="DP10" i="35"/>
  <c r="DQ10" i="35"/>
  <c r="DR10" i="35"/>
  <c r="DS10" i="35"/>
  <c r="DT10" i="35"/>
  <c r="DU10" i="35"/>
  <c r="CP11" i="35"/>
  <c r="CQ11" i="35"/>
  <c r="CR11" i="35"/>
  <c r="CS11" i="35"/>
  <c r="CT11" i="35"/>
  <c r="CU11" i="35"/>
  <c r="CV11" i="35"/>
  <c r="CW11" i="35"/>
  <c r="CX11" i="35"/>
  <c r="CY11" i="35"/>
  <c r="CZ11" i="35"/>
  <c r="DA11" i="35"/>
  <c r="DB11" i="35"/>
  <c r="DC11" i="35"/>
  <c r="DD11" i="35"/>
  <c r="DE11" i="35"/>
  <c r="DF11" i="35"/>
  <c r="DG11" i="35"/>
  <c r="DH11" i="35"/>
  <c r="DI11" i="35"/>
  <c r="DJ11" i="35"/>
  <c r="DK11" i="35"/>
  <c r="DL11" i="35"/>
  <c r="DM11" i="35"/>
  <c r="DN11" i="35"/>
  <c r="DO11" i="35"/>
  <c r="DP11" i="35"/>
  <c r="DQ11" i="35"/>
  <c r="DR11" i="35"/>
  <c r="DS11" i="35"/>
  <c r="DT11" i="35"/>
  <c r="DU11" i="35"/>
  <c r="CP12" i="35"/>
  <c r="CQ12" i="35"/>
  <c r="CR12" i="35"/>
  <c r="CS12" i="35"/>
  <c r="CT12" i="35"/>
  <c r="CU12" i="35"/>
  <c r="CV12" i="35"/>
  <c r="CW12" i="35"/>
  <c r="CX12" i="35"/>
  <c r="CY12" i="35"/>
  <c r="CZ12" i="35"/>
  <c r="DA12" i="35"/>
  <c r="DB12" i="35"/>
  <c r="DC12" i="35"/>
  <c r="DD12" i="35"/>
  <c r="DE12" i="35"/>
  <c r="DF12" i="35"/>
  <c r="DG12" i="35"/>
  <c r="DH12" i="35"/>
  <c r="DI12" i="35"/>
  <c r="DJ12" i="35"/>
  <c r="DK12" i="35"/>
  <c r="DL12" i="35"/>
  <c r="DM12" i="35"/>
  <c r="DN12" i="35"/>
  <c r="DO12" i="35"/>
  <c r="DP12" i="35"/>
  <c r="DQ12" i="35"/>
  <c r="DR12" i="35"/>
  <c r="DS12" i="35"/>
  <c r="DT12" i="35"/>
  <c r="DU12" i="35"/>
  <c r="CP13" i="35"/>
  <c r="CQ13" i="35"/>
  <c r="CR13" i="35"/>
  <c r="CS13" i="35"/>
  <c r="CT13" i="35"/>
  <c r="CU13" i="35"/>
  <c r="CV13" i="35"/>
  <c r="CW13" i="35"/>
  <c r="CX13" i="35"/>
  <c r="CY13" i="35"/>
  <c r="CZ13" i="35"/>
  <c r="DA13" i="35"/>
  <c r="DB13" i="35"/>
  <c r="DC13" i="35"/>
  <c r="DD13" i="35"/>
  <c r="DE13" i="35"/>
  <c r="DF13" i="35"/>
  <c r="DG13" i="35"/>
  <c r="DH13" i="35"/>
  <c r="DI13" i="35"/>
  <c r="DJ13" i="35"/>
  <c r="DK13" i="35"/>
  <c r="DL13" i="35"/>
  <c r="DM13" i="35"/>
  <c r="DN13" i="35"/>
  <c r="DO13" i="35"/>
  <c r="DP13" i="35"/>
  <c r="DQ13" i="35"/>
  <c r="DR13" i="35"/>
  <c r="DS13" i="35"/>
  <c r="DT13" i="35"/>
  <c r="DU13" i="35"/>
  <c r="CP14" i="35"/>
  <c r="CQ14" i="35"/>
  <c r="CR14" i="35"/>
  <c r="CS14" i="35"/>
  <c r="CT14" i="35"/>
  <c r="CU14" i="35"/>
  <c r="CV14" i="35"/>
  <c r="CW14" i="35"/>
  <c r="CX14" i="35"/>
  <c r="CY14" i="35"/>
  <c r="CZ14" i="35"/>
  <c r="DA14" i="35"/>
  <c r="DB14" i="35"/>
  <c r="DC14" i="35"/>
  <c r="DD14" i="35"/>
  <c r="DE14" i="35"/>
  <c r="DF14" i="35"/>
  <c r="DG14" i="35"/>
  <c r="DH14" i="35"/>
  <c r="DI14" i="35"/>
  <c r="DJ14" i="35"/>
  <c r="DK14" i="35"/>
  <c r="DL14" i="35"/>
  <c r="DM14" i="35"/>
  <c r="DN14" i="35"/>
  <c r="DO14" i="35"/>
  <c r="DP14" i="35"/>
  <c r="DQ14" i="35"/>
  <c r="DR14" i="35"/>
  <c r="DS14" i="35"/>
  <c r="DT14" i="35"/>
  <c r="DU14" i="35"/>
  <c r="CP15" i="35"/>
  <c r="CQ15" i="35"/>
  <c r="CR15" i="35"/>
  <c r="CS15" i="35"/>
  <c r="CT15" i="35"/>
  <c r="CU15" i="35"/>
  <c r="CV15" i="35"/>
  <c r="CW15" i="35"/>
  <c r="CX15" i="35"/>
  <c r="CY15" i="35"/>
  <c r="CZ15" i="35"/>
  <c r="DA15" i="35"/>
  <c r="DB15" i="35"/>
  <c r="DC15" i="35"/>
  <c r="DD15" i="35"/>
  <c r="DE15" i="35"/>
  <c r="DF15" i="35"/>
  <c r="DG15" i="35"/>
  <c r="DH15" i="35"/>
  <c r="DI15" i="35"/>
  <c r="DJ15" i="35"/>
  <c r="DK15" i="35"/>
  <c r="DL15" i="35"/>
  <c r="DM15" i="35"/>
  <c r="DN15" i="35"/>
  <c r="DO15" i="35"/>
  <c r="DP15" i="35"/>
  <c r="DQ15" i="35"/>
  <c r="DR15" i="35"/>
  <c r="DS15" i="35"/>
  <c r="DT15" i="35"/>
  <c r="DU15" i="35"/>
  <c r="CP16" i="35"/>
  <c r="CQ16" i="35"/>
  <c r="CR16" i="35"/>
  <c r="CS16" i="35"/>
  <c r="CT16" i="35"/>
  <c r="CU16" i="35"/>
  <c r="CV16" i="35"/>
  <c r="CW16" i="35"/>
  <c r="CX16" i="35"/>
  <c r="CY16" i="35"/>
  <c r="CZ16" i="35"/>
  <c r="DA16" i="35"/>
  <c r="DB16" i="35"/>
  <c r="DC16" i="35"/>
  <c r="DD16" i="35"/>
  <c r="DE16" i="35"/>
  <c r="DF16" i="35"/>
  <c r="DG16" i="35"/>
  <c r="DH16" i="35"/>
  <c r="DI16" i="35"/>
  <c r="DJ16" i="35"/>
  <c r="DK16" i="35"/>
  <c r="DL16" i="35"/>
  <c r="DM16" i="35"/>
  <c r="DN16" i="35"/>
  <c r="DO16" i="35"/>
  <c r="DP16" i="35"/>
  <c r="DQ16" i="35"/>
  <c r="DR16" i="35"/>
  <c r="DS16" i="35"/>
  <c r="DT16" i="35"/>
  <c r="DU16" i="35"/>
  <c r="CP17" i="35"/>
  <c r="CQ17" i="35"/>
  <c r="CR17" i="35"/>
  <c r="CS17" i="35"/>
  <c r="CT17" i="35"/>
  <c r="CU17" i="35"/>
  <c r="CV17" i="35"/>
  <c r="CW17" i="35"/>
  <c r="CX17" i="35"/>
  <c r="CY17" i="35"/>
  <c r="CZ17" i="35"/>
  <c r="DA17" i="35"/>
  <c r="DB17" i="35"/>
  <c r="DC17" i="35"/>
  <c r="DD17" i="35"/>
  <c r="DE17" i="35"/>
  <c r="DF17" i="35"/>
  <c r="DG17" i="35"/>
  <c r="DH17" i="35"/>
  <c r="DI17" i="35"/>
  <c r="DJ17" i="35"/>
  <c r="DK17" i="35"/>
  <c r="DL17" i="35"/>
  <c r="DM17" i="35"/>
  <c r="DN17" i="35"/>
  <c r="DO17" i="35"/>
  <c r="DP17" i="35"/>
  <c r="DQ17" i="35"/>
  <c r="DR17" i="35"/>
  <c r="DS17" i="35"/>
  <c r="DT17" i="35"/>
  <c r="DU17" i="35"/>
  <c r="CP18" i="35"/>
  <c r="CQ18" i="35"/>
  <c r="CR18" i="35"/>
  <c r="CS18" i="35"/>
  <c r="CT18" i="35"/>
  <c r="CU18" i="35"/>
  <c r="CV18" i="35"/>
  <c r="CW18" i="35"/>
  <c r="CX18" i="35"/>
  <c r="CY18" i="35"/>
  <c r="CZ18" i="35"/>
  <c r="DA18" i="35"/>
  <c r="DB18" i="35"/>
  <c r="DC18" i="35"/>
  <c r="DD18" i="35"/>
  <c r="DE18" i="35"/>
  <c r="DF18" i="35"/>
  <c r="DG18" i="35"/>
  <c r="DH18" i="35"/>
  <c r="DI18" i="35"/>
  <c r="DJ18" i="35"/>
  <c r="DK18" i="35"/>
  <c r="DL18" i="35"/>
  <c r="DM18" i="35"/>
  <c r="DN18" i="35"/>
  <c r="DO18" i="35"/>
  <c r="DP18" i="35"/>
  <c r="DQ18" i="35"/>
  <c r="DR18" i="35"/>
  <c r="DS18" i="35"/>
  <c r="DT18" i="35"/>
  <c r="DU18" i="35"/>
  <c r="CP19" i="35"/>
  <c r="CQ19" i="35"/>
  <c r="CR19" i="35"/>
  <c r="CS19" i="35"/>
  <c r="CT19" i="35"/>
  <c r="CU19" i="35"/>
  <c r="CV19" i="35"/>
  <c r="CW19" i="35"/>
  <c r="CX19" i="35"/>
  <c r="CY19" i="35"/>
  <c r="CZ19" i="35"/>
  <c r="DA19" i="35"/>
  <c r="DB19" i="35"/>
  <c r="DC19" i="35"/>
  <c r="DD19" i="35"/>
  <c r="DE19" i="35"/>
  <c r="DF19" i="35"/>
  <c r="DG19" i="35"/>
  <c r="DH19" i="35"/>
  <c r="DI19" i="35"/>
  <c r="DJ19" i="35"/>
  <c r="DK19" i="35"/>
  <c r="DL19" i="35"/>
  <c r="DM19" i="35"/>
  <c r="DN19" i="35"/>
  <c r="DO19" i="35"/>
  <c r="DP19" i="35"/>
  <c r="DQ19" i="35"/>
  <c r="DR19" i="35"/>
  <c r="DS19" i="35"/>
  <c r="DT19" i="35"/>
  <c r="DU19" i="35"/>
  <c r="CP20" i="35"/>
  <c r="CQ20" i="35"/>
  <c r="CR20" i="35"/>
  <c r="CS20" i="35"/>
  <c r="CT20" i="35"/>
  <c r="CU20" i="35"/>
  <c r="CV20" i="35"/>
  <c r="CW20" i="35"/>
  <c r="CX20" i="35"/>
  <c r="CY20" i="35"/>
  <c r="CZ20" i="35"/>
  <c r="DA20" i="35"/>
  <c r="DB20" i="35"/>
  <c r="DC20" i="35"/>
  <c r="DD20" i="35"/>
  <c r="DE20" i="35"/>
  <c r="DF20" i="35"/>
  <c r="DG20" i="35"/>
  <c r="DH20" i="35"/>
  <c r="DI20" i="35"/>
  <c r="DJ20" i="35"/>
  <c r="DK20" i="35"/>
  <c r="DL20" i="35"/>
  <c r="DM20" i="35"/>
  <c r="DN20" i="35"/>
  <c r="DO20" i="35"/>
  <c r="DP20" i="35"/>
  <c r="DQ20" i="35"/>
  <c r="DR20" i="35"/>
  <c r="DS20" i="35"/>
  <c r="DT20" i="35"/>
  <c r="DU20" i="35"/>
  <c r="CP21" i="35"/>
  <c r="CQ21" i="35"/>
  <c r="CR21" i="35"/>
  <c r="CS21" i="35"/>
  <c r="CT21" i="35"/>
  <c r="CU21" i="35"/>
  <c r="CV21" i="35"/>
  <c r="CW21" i="35"/>
  <c r="CX21" i="35"/>
  <c r="CY21" i="35"/>
  <c r="CZ21" i="35"/>
  <c r="DA21" i="35"/>
  <c r="DB21" i="35"/>
  <c r="DC21" i="35"/>
  <c r="DD21" i="35"/>
  <c r="DE21" i="35"/>
  <c r="DF21" i="35"/>
  <c r="DG21" i="35"/>
  <c r="DH21" i="35"/>
  <c r="DI21" i="35"/>
  <c r="DJ21" i="35"/>
  <c r="DK21" i="35"/>
  <c r="DL21" i="35"/>
  <c r="DM21" i="35"/>
  <c r="DN21" i="35"/>
  <c r="DO21" i="35"/>
  <c r="DP21" i="35"/>
  <c r="DQ21" i="35"/>
  <c r="DR21" i="35"/>
  <c r="DS21" i="35"/>
  <c r="DT21" i="35"/>
  <c r="DU21" i="35"/>
  <c r="CP22" i="35"/>
  <c r="CQ22" i="35"/>
  <c r="CR22" i="35"/>
  <c r="CS22" i="35"/>
  <c r="CT22" i="35"/>
  <c r="CU22" i="35"/>
  <c r="CV22" i="35"/>
  <c r="CW22" i="35"/>
  <c r="CX22" i="35"/>
  <c r="CY22" i="35"/>
  <c r="CZ22" i="35"/>
  <c r="DA22" i="35"/>
  <c r="DB22" i="35"/>
  <c r="DC22" i="35"/>
  <c r="DD22" i="35"/>
  <c r="DE22" i="35"/>
  <c r="DF22" i="35"/>
  <c r="DG22" i="35"/>
  <c r="DH22" i="35"/>
  <c r="DI22" i="35"/>
  <c r="DJ22" i="35"/>
  <c r="DK22" i="35"/>
  <c r="DL22" i="35"/>
  <c r="DM22" i="35"/>
  <c r="DN22" i="35"/>
  <c r="DO22" i="35"/>
  <c r="DP22" i="35"/>
  <c r="DQ22" i="35"/>
  <c r="DR22" i="35"/>
  <c r="DS22" i="35"/>
  <c r="DT22" i="35"/>
  <c r="DU22" i="35"/>
  <c r="CP6" i="35"/>
  <c r="CQ6" i="35"/>
  <c r="CR6" i="35"/>
  <c r="CS6" i="35"/>
  <c r="CT6" i="35"/>
  <c r="CU6" i="35"/>
  <c r="CV6" i="35"/>
  <c r="CW6" i="35"/>
  <c r="CX6" i="35"/>
  <c r="CY6" i="35"/>
  <c r="CZ6" i="35"/>
  <c r="DA6" i="35"/>
  <c r="DB6" i="35"/>
  <c r="DC6" i="35"/>
  <c r="DD6" i="35"/>
  <c r="DE6" i="35"/>
  <c r="DF6" i="35"/>
  <c r="DG6" i="35"/>
  <c r="DH6" i="35"/>
  <c r="DI6" i="35"/>
  <c r="DJ6" i="35"/>
  <c r="DK6" i="35"/>
  <c r="DL6" i="35"/>
  <c r="DM6" i="35"/>
  <c r="DN6" i="35"/>
  <c r="DO6" i="35"/>
  <c r="DP6" i="35"/>
  <c r="DQ6" i="35"/>
  <c r="DR6" i="35"/>
  <c r="DS6" i="35"/>
  <c r="DT6" i="35"/>
  <c r="DU6" i="35"/>
  <c r="CO6" i="35"/>
  <c r="CQ7" i="35"/>
  <c r="CR7" i="35"/>
  <c r="CS7" i="35"/>
  <c r="CT7" i="35"/>
  <c r="CV7" i="35"/>
  <c r="CW7" i="35"/>
  <c r="CX7" i="35"/>
  <c r="CY7" i="35"/>
  <c r="CZ7" i="35"/>
  <c r="DA7" i="35"/>
  <c r="DB7" i="35"/>
  <c r="DC7" i="35"/>
  <c r="DD7" i="35"/>
  <c r="DE7" i="35"/>
  <c r="DF7" i="35"/>
  <c r="DG7" i="35"/>
  <c r="DH7" i="35"/>
  <c r="DI7" i="35"/>
  <c r="DJ7" i="35"/>
  <c r="DK7" i="35"/>
  <c r="DL7" i="35"/>
  <c r="DM7" i="35"/>
  <c r="DN7" i="35"/>
  <c r="DO7" i="35"/>
  <c r="DP7" i="35"/>
  <c r="DQ7" i="35"/>
  <c r="DR7" i="35"/>
  <c r="DS7" i="35"/>
  <c r="DT7" i="35"/>
  <c r="DU7" i="35"/>
  <c r="CO7" i="35"/>
  <c r="F242" i="33" l="1"/>
  <c r="F287" i="33"/>
  <c r="F313" i="33"/>
  <c r="D260" i="33"/>
  <c r="D259" i="33"/>
  <c r="D258" i="33"/>
  <c r="D257" i="33"/>
  <c r="D256" i="33"/>
  <c r="D272" i="33"/>
  <c r="D271" i="33"/>
  <c r="D270" i="33"/>
  <c r="D269" i="33"/>
  <c r="D268" i="33"/>
  <c r="D267" i="33"/>
  <c r="D266" i="33"/>
  <c r="D284" i="33"/>
  <c r="D283" i="33"/>
  <c r="D282" i="33"/>
  <c r="D281" i="33"/>
  <c r="D280" i="33"/>
  <c r="D279" i="33"/>
  <c r="D278" i="33"/>
  <c r="D277" i="33"/>
  <c r="D276" i="33"/>
  <c r="D275" i="33"/>
  <c r="D293" i="33"/>
  <c r="D292" i="33"/>
  <c r="D291" i="33"/>
  <c r="D290" i="33"/>
  <c r="D289" i="33"/>
  <c r="D288" i="33"/>
  <c r="D287" i="33"/>
  <c r="D304" i="33"/>
  <c r="D303" i="33"/>
  <c r="D302" i="33"/>
  <c r="D301" i="33"/>
  <c r="D300" i="33"/>
  <c r="D299" i="33"/>
  <c r="D298" i="33"/>
  <c r="D297" i="33"/>
  <c r="D296" i="33"/>
  <c r="D313" i="33"/>
  <c r="D312" i="33"/>
  <c r="D311" i="33"/>
  <c r="D310" i="33"/>
  <c r="D309" i="33"/>
  <c r="D308" i="33"/>
  <c r="D307" i="33"/>
  <c r="D320" i="33"/>
  <c r="D319" i="33"/>
  <c r="D318" i="33"/>
  <c r="D317" i="33"/>
  <c r="D316" i="33"/>
  <c r="D373" i="33"/>
  <c r="D372" i="33"/>
  <c r="D371" i="33"/>
  <c r="D370" i="33"/>
  <c r="D369" i="33"/>
  <c r="D368" i="33"/>
  <c r="D367" i="33"/>
  <c r="D366" i="33"/>
  <c r="D365" i="33"/>
  <c r="D364" i="33"/>
  <c r="D363" i="33"/>
  <c r="D362" i="33"/>
  <c r="D361" i="33"/>
  <c r="D360" i="33"/>
  <c r="D359" i="33"/>
  <c r="D358" i="33"/>
  <c r="D357" i="33"/>
  <c r="D356" i="33"/>
  <c r="D355" i="33"/>
  <c r="D354" i="33"/>
  <c r="D353" i="33"/>
  <c r="D352" i="33"/>
  <c r="D351" i="33"/>
  <c r="D350" i="33"/>
  <c r="D349" i="33"/>
  <c r="D348" i="33"/>
  <c r="D347" i="33"/>
  <c r="D346" i="33"/>
  <c r="D345" i="33"/>
  <c r="D344" i="33"/>
  <c r="D343" i="33"/>
  <c r="D342" i="33"/>
  <c r="D341" i="33"/>
  <c r="D340" i="33"/>
  <c r="D339" i="33"/>
  <c r="D338" i="33"/>
  <c r="D337" i="33"/>
  <c r="D336" i="33"/>
  <c r="D335" i="33"/>
  <c r="D334" i="33"/>
  <c r="D333" i="33"/>
  <c r="D332" i="33"/>
  <c r="D331" i="33"/>
  <c r="D330" i="33"/>
  <c r="D329" i="33"/>
  <c r="D328" i="33"/>
  <c r="D327" i="33"/>
  <c r="D326" i="33"/>
  <c r="D325" i="33"/>
  <c r="D324" i="33"/>
  <c r="D322" i="33"/>
  <c r="D315" i="33"/>
  <c r="D306" i="33"/>
  <c r="D295" i="33"/>
  <c r="D286" i="33"/>
  <c r="D274" i="33"/>
  <c r="D265" i="33"/>
  <c r="D263" i="33"/>
  <c r="D262" i="33"/>
  <c r="D255" i="33"/>
  <c r="D197" i="33"/>
  <c r="D191" i="33"/>
  <c r="D190" i="33"/>
  <c r="D189" i="33"/>
  <c r="D188" i="33"/>
  <c r="D177" i="33"/>
  <c r="D166" i="33"/>
  <c r="D155" i="33"/>
  <c r="D144" i="33"/>
  <c r="D133" i="33"/>
  <c r="D122" i="33"/>
  <c r="D111" i="33"/>
  <c r="D100" i="33"/>
  <c r="D89" i="33"/>
  <c r="D78" i="33"/>
  <c r="D67" i="33"/>
  <c r="D56" i="33"/>
  <c r="D48" i="33"/>
  <c r="D47" i="33"/>
  <c r="D46" i="33"/>
  <c r="D40" i="33"/>
  <c r="D32" i="33"/>
  <c r="D28" i="33"/>
  <c r="D26" i="33"/>
  <c r="D25" i="33"/>
  <c r="D24" i="33"/>
  <c r="D23" i="33"/>
  <c r="D22" i="33"/>
  <c r="D21" i="33"/>
  <c r="D14" i="33"/>
  <c r="D4" i="33"/>
  <c r="C351" i="33"/>
  <c r="C352" i="33"/>
  <c r="C353" i="33"/>
  <c r="C354" i="33"/>
  <c r="C355" i="33"/>
  <c r="C356" i="33"/>
  <c r="C357" i="33"/>
  <c r="C358" i="33"/>
  <c r="C359" i="33"/>
  <c r="C360" i="33"/>
  <c r="C361" i="33"/>
  <c r="C362" i="33"/>
  <c r="C363" i="33"/>
  <c r="C364" i="33"/>
  <c r="C365" i="33"/>
  <c r="C366" i="33"/>
  <c r="C367" i="33"/>
  <c r="C368" i="33"/>
  <c r="C369" i="33"/>
  <c r="C370" i="33"/>
  <c r="C371" i="33"/>
  <c r="C372" i="33"/>
  <c r="C373" i="33"/>
  <c r="C350" i="33"/>
  <c r="C349" i="33"/>
  <c r="C348" i="33"/>
  <c r="C347" i="33"/>
  <c r="F342" i="33"/>
  <c r="F343" i="33"/>
  <c r="F344" i="33"/>
  <c r="F345" i="33"/>
  <c r="F346" i="33"/>
  <c r="C343" i="33"/>
  <c r="C344" i="33"/>
  <c r="C345" i="33"/>
  <c r="C346" i="33"/>
  <c r="E281" i="33"/>
  <c r="E277" i="33"/>
  <c r="C275" i="33"/>
  <c r="E275" i="33" s="1"/>
  <c r="C276" i="33"/>
  <c r="E276" i="33" s="1"/>
  <c r="C277" i="33"/>
  <c r="C278" i="33"/>
  <c r="E278" i="33" s="1"/>
  <c r="C279" i="33"/>
  <c r="E279" i="33" s="1"/>
  <c r="C280" i="33"/>
  <c r="E280" i="33" s="1"/>
  <c r="C281" i="33"/>
  <c r="C282" i="33"/>
  <c r="E282" i="33" s="1"/>
  <c r="F282" i="33" s="1"/>
  <c r="C283" i="33"/>
  <c r="E283" i="33" s="1"/>
  <c r="C284" i="33"/>
  <c r="E284" i="33" s="1"/>
  <c r="AM9" i="35"/>
  <c r="AM10" i="35"/>
  <c r="AM11" i="35"/>
  <c r="AM12" i="35"/>
  <c r="AM13" i="35"/>
  <c r="AM14" i="35"/>
  <c r="AM15" i="35"/>
  <c r="AM16" i="35"/>
  <c r="AM17" i="35"/>
  <c r="AM18" i="35"/>
  <c r="AM19" i="35"/>
  <c r="AM20" i="35"/>
  <c r="AM21" i="35"/>
  <c r="AM22" i="35"/>
  <c r="AM8" i="35"/>
  <c r="AK9" i="35"/>
  <c r="AK10" i="35"/>
  <c r="AK11" i="35"/>
  <c r="AK12" i="35"/>
  <c r="AK13" i="35"/>
  <c r="AK14" i="35"/>
  <c r="AK15" i="35"/>
  <c r="AK16" i="35"/>
  <c r="AK17" i="35"/>
  <c r="AK18" i="35"/>
  <c r="AK19" i="35"/>
  <c r="AK20" i="35"/>
  <c r="AK21" i="35"/>
  <c r="AK22" i="35"/>
  <c r="AK8" i="35"/>
  <c r="AM6" i="35"/>
  <c r="AK6" i="35"/>
  <c r="AM7" i="35"/>
  <c r="AK7" i="35"/>
  <c r="F281" i="33" l="1"/>
  <c r="F278" i="33"/>
  <c r="F277" i="33"/>
  <c r="F284" i="33"/>
  <c r="F280" i="33"/>
  <c r="F276" i="33"/>
  <c r="F283" i="33"/>
  <c r="F279" i="33"/>
  <c r="F275" i="33"/>
  <c r="CO22" i="35" l="1"/>
  <c r="CN22" i="35"/>
  <c r="CM22" i="35"/>
  <c r="CL22" i="35"/>
  <c r="CK22" i="35"/>
  <c r="CJ22" i="35"/>
  <c r="CI22" i="35"/>
  <c r="CH22" i="35"/>
  <c r="CG22" i="35"/>
  <c r="CF22" i="35"/>
  <c r="CE22" i="35"/>
  <c r="CD22" i="35"/>
  <c r="CC22" i="35"/>
  <c r="CB22" i="35"/>
  <c r="CA22" i="35"/>
  <c r="BZ22" i="35"/>
  <c r="BY22" i="35"/>
  <c r="BX22" i="35"/>
  <c r="BW22" i="35"/>
  <c r="BV22" i="35"/>
  <c r="BU22" i="35"/>
  <c r="BT22" i="35"/>
  <c r="BS22" i="35"/>
  <c r="BR22" i="35"/>
  <c r="BQ22" i="35"/>
  <c r="BP22" i="35"/>
  <c r="BO22" i="35"/>
  <c r="BN22" i="35"/>
  <c r="BM22" i="35"/>
  <c r="BL22" i="35"/>
  <c r="BK22" i="35"/>
  <c r="BJ22" i="35"/>
  <c r="BI22" i="35"/>
  <c r="BH22" i="35"/>
  <c r="BG22" i="35"/>
  <c r="BF22" i="35"/>
  <c r="BE22" i="35"/>
  <c r="BD22" i="35"/>
  <c r="BC22" i="35"/>
  <c r="BB22" i="35"/>
  <c r="BA22" i="35"/>
  <c r="AZ22" i="35"/>
  <c r="AY22" i="35"/>
  <c r="AX22" i="35"/>
  <c r="AW22" i="35"/>
  <c r="AV22" i="35"/>
  <c r="AU22" i="35"/>
  <c r="AT22" i="35"/>
  <c r="AS22" i="35"/>
  <c r="AR22" i="35"/>
  <c r="AQ22" i="35"/>
  <c r="AP22" i="35"/>
  <c r="AO22" i="35"/>
  <c r="AN22" i="35"/>
  <c r="AL22" i="35"/>
  <c r="AJ22" i="35"/>
  <c r="AI22" i="35"/>
  <c r="AH22" i="35"/>
  <c r="AG22" i="35"/>
  <c r="AF22" i="35"/>
  <c r="AE22" i="35"/>
  <c r="AD22" i="35"/>
  <c r="AC22" i="35"/>
  <c r="AB22" i="35"/>
  <c r="AA22" i="35"/>
  <c r="Z22" i="35"/>
  <c r="Y22" i="35"/>
  <c r="X22" i="35"/>
  <c r="W22" i="35"/>
  <c r="V22" i="35"/>
  <c r="U22" i="35"/>
  <c r="T22" i="35"/>
  <c r="S22" i="35"/>
  <c r="R22" i="35"/>
  <c r="Q22" i="35"/>
  <c r="P22" i="35"/>
  <c r="O22" i="35"/>
  <c r="N22" i="35"/>
  <c r="M22" i="35"/>
  <c r="L22" i="35"/>
  <c r="K22" i="35"/>
  <c r="J22" i="35"/>
  <c r="I22" i="35"/>
  <c r="H22" i="35"/>
  <c r="G22" i="35"/>
  <c r="F22" i="35"/>
  <c r="E22" i="35"/>
  <c r="D22" i="35"/>
  <c r="C22" i="35"/>
  <c r="B22" i="35"/>
  <c r="CO21" i="35"/>
  <c r="CN21" i="35"/>
  <c r="CM21" i="35"/>
  <c r="CL21" i="35"/>
  <c r="CK21" i="35"/>
  <c r="CJ21" i="35"/>
  <c r="CI21" i="35"/>
  <c r="CH21" i="35"/>
  <c r="CG21" i="35"/>
  <c r="CF21" i="35"/>
  <c r="CE21" i="35"/>
  <c r="CD21" i="35"/>
  <c r="CC21" i="35"/>
  <c r="CB21" i="35"/>
  <c r="CA21" i="35"/>
  <c r="BZ21" i="35"/>
  <c r="BY21" i="35"/>
  <c r="BX21" i="35"/>
  <c r="BW21" i="35"/>
  <c r="BV21" i="35"/>
  <c r="BU21" i="35"/>
  <c r="BT21" i="35"/>
  <c r="BS21" i="35"/>
  <c r="BR21" i="35"/>
  <c r="BQ21" i="35"/>
  <c r="BP21" i="35"/>
  <c r="BO21" i="35"/>
  <c r="BN21" i="35"/>
  <c r="BM21" i="35"/>
  <c r="BL21" i="35"/>
  <c r="BK21" i="35"/>
  <c r="BJ21" i="35"/>
  <c r="BI21" i="35"/>
  <c r="BH21" i="35"/>
  <c r="BG21" i="35"/>
  <c r="BF21" i="35"/>
  <c r="BE21" i="35"/>
  <c r="BD21" i="35"/>
  <c r="BC21" i="35"/>
  <c r="BB21" i="35"/>
  <c r="BA21" i="35"/>
  <c r="AZ21" i="35"/>
  <c r="AY21" i="35"/>
  <c r="AX21" i="35"/>
  <c r="AW21" i="35"/>
  <c r="AV21" i="35"/>
  <c r="AU21" i="35"/>
  <c r="AT21" i="35"/>
  <c r="AS21" i="35"/>
  <c r="AR21" i="35"/>
  <c r="AQ21" i="35"/>
  <c r="AP21" i="35"/>
  <c r="AO21" i="35"/>
  <c r="AN21" i="35"/>
  <c r="AL21" i="35"/>
  <c r="AJ21" i="35"/>
  <c r="AI21" i="35"/>
  <c r="AH21" i="35"/>
  <c r="AG21" i="35"/>
  <c r="AF21" i="35"/>
  <c r="AE21" i="35"/>
  <c r="AD21" i="35"/>
  <c r="AC21" i="35"/>
  <c r="AB21" i="35"/>
  <c r="AA21" i="35"/>
  <c r="Z21" i="35"/>
  <c r="Y21" i="35"/>
  <c r="X21" i="35"/>
  <c r="W21" i="35"/>
  <c r="V21" i="35"/>
  <c r="U21" i="35"/>
  <c r="T21" i="35"/>
  <c r="S21" i="35"/>
  <c r="R21" i="35"/>
  <c r="Q21" i="35"/>
  <c r="P21" i="35"/>
  <c r="O21" i="35"/>
  <c r="N21" i="35"/>
  <c r="M21" i="35"/>
  <c r="L21" i="35"/>
  <c r="K21" i="35"/>
  <c r="J21" i="35"/>
  <c r="I21" i="35"/>
  <c r="H21" i="35"/>
  <c r="G21" i="35"/>
  <c r="F21" i="35"/>
  <c r="E21" i="35"/>
  <c r="D21" i="35"/>
  <c r="C21" i="35"/>
  <c r="B21" i="35"/>
  <c r="CO20" i="35"/>
  <c r="CN20" i="35"/>
  <c r="CM20" i="35"/>
  <c r="CL20" i="35"/>
  <c r="CK20" i="35"/>
  <c r="CJ20" i="35"/>
  <c r="CI20" i="35"/>
  <c r="CH20" i="35"/>
  <c r="CG20" i="35"/>
  <c r="CF20" i="35"/>
  <c r="CE20" i="35"/>
  <c r="CD20" i="35"/>
  <c r="CC20" i="35"/>
  <c r="CB20" i="35"/>
  <c r="CA20" i="35"/>
  <c r="BZ20" i="35"/>
  <c r="BY20" i="35"/>
  <c r="BX20" i="35"/>
  <c r="BW20" i="35"/>
  <c r="BV20" i="35"/>
  <c r="BU20" i="35"/>
  <c r="BT20" i="35"/>
  <c r="BS20" i="35"/>
  <c r="BR20" i="35"/>
  <c r="BQ20" i="35"/>
  <c r="BP20" i="35"/>
  <c r="BO20" i="35"/>
  <c r="BN20" i="35"/>
  <c r="BM20" i="35"/>
  <c r="BL20" i="35"/>
  <c r="BK20" i="35"/>
  <c r="BJ20" i="35"/>
  <c r="BI20" i="35"/>
  <c r="BH20" i="35"/>
  <c r="BG20" i="35"/>
  <c r="BF20" i="35"/>
  <c r="BE20" i="35"/>
  <c r="BD20" i="35"/>
  <c r="BC20" i="35"/>
  <c r="BB20" i="35"/>
  <c r="BA20" i="35"/>
  <c r="AZ20" i="35"/>
  <c r="AY20" i="35"/>
  <c r="AX20" i="35"/>
  <c r="AW20" i="35"/>
  <c r="AV20" i="35"/>
  <c r="AU20" i="35"/>
  <c r="AT20" i="35"/>
  <c r="AS20" i="35"/>
  <c r="AR20" i="35"/>
  <c r="AQ20" i="35"/>
  <c r="AP20" i="35"/>
  <c r="AO20" i="35"/>
  <c r="AN20" i="35"/>
  <c r="AL20" i="35"/>
  <c r="AJ20" i="35"/>
  <c r="AI20" i="35"/>
  <c r="AH20" i="35"/>
  <c r="AG20" i="35"/>
  <c r="AF20" i="35"/>
  <c r="AE20" i="35"/>
  <c r="AD20" i="35"/>
  <c r="AC20" i="35"/>
  <c r="AB20" i="35"/>
  <c r="AA20" i="35"/>
  <c r="Z20" i="35"/>
  <c r="Y20" i="35"/>
  <c r="X20" i="35"/>
  <c r="W20" i="35"/>
  <c r="V20" i="35"/>
  <c r="U20" i="35"/>
  <c r="T20" i="35"/>
  <c r="S20" i="35"/>
  <c r="R20" i="35"/>
  <c r="Q20" i="35"/>
  <c r="P20" i="35"/>
  <c r="O20" i="35"/>
  <c r="N20" i="35"/>
  <c r="M20" i="35"/>
  <c r="L20" i="35"/>
  <c r="K20" i="35"/>
  <c r="J20" i="35"/>
  <c r="I20" i="35"/>
  <c r="H20" i="35"/>
  <c r="G20" i="35"/>
  <c r="F20" i="35"/>
  <c r="E20" i="35"/>
  <c r="D20" i="35"/>
  <c r="C20" i="35"/>
  <c r="B20" i="35"/>
  <c r="CO19" i="35"/>
  <c r="CN19" i="35"/>
  <c r="CM19" i="35"/>
  <c r="CL19" i="35"/>
  <c r="CK19" i="35"/>
  <c r="CJ19" i="35"/>
  <c r="CI19" i="35"/>
  <c r="CH19" i="35"/>
  <c r="CG19" i="35"/>
  <c r="CF19" i="35"/>
  <c r="CE19" i="35"/>
  <c r="CD19" i="35"/>
  <c r="CC19" i="35"/>
  <c r="CB19" i="35"/>
  <c r="CA19" i="35"/>
  <c r="BZ19" i="35"/>
  <c r="BY19" i="35"/>
  <c r="BX19" i="35"/>
  <c r="BW19" i="35"/>
  <c r="BV19" i="35"/>
  <c r="BU19" i="35"/>
  <c r="BT19" i="35"/>
  <c r="BS19" i="35"/>
  <c r="BR19" i="35"/>
  <c r="BQ19" i="35"/>
  <c r="BP19" i="35"/>
  <c r="BO19" i="35"/>
  <c r="BN19" i="35"/>
  <c r="BM19" i="35"/>
  <c r="BL19" i="35"/>
  <c r="BK19" i="35"/>
  <c r="BJ19" i="35"/>
  <c r="BI19" i="35"/>
  <c r="BH19" i="35"/>
  <c r="BG19" i="35"/>
  <c r="BF19" i="35"/>
  <c r="BE19" i="35"/>
  <c r="BD19" i="35"/>
  <c r="BC19" i="35"/>
  <c r="BB19" i="35"/>
  <c r="BA19" i="35"/>
  <c r="AZ19" i="35"/>
  <c r="AY19" i="35"/>
  <c r="AX19" i="35"/>
  <c r="AW19" i="35"/>
  <c r="AV19" i="35"/>
  <c r="AU19" i="35"/>
  <c r="AT19" i="35"/>
  <c r="AS19" i="35"/>
  <c r="AR19" i="35"/>
  <c r="AQ19" i="35"/>
  <c r="AP19" i="35"/>
  <c r="AO19" i="35"/>
  <c r="AN19" i="35"/>
  <c r="AL19" i="35"/>
  <c r="AJ19" i="35"/>
  <c r="AI19" i="35"/>
  <c r="AH19" i="35"/>
  <c r="AG19" i="35"/>
  <c r="AF19" i="35"/>
  <c r="AE19" i="35"/>
  <c r="AD19" i="35"/>
  <c r="AC19" i="35"/>
  <c r="AB19" i="35"/>
  <c r="AA19" i="35"/>
  <c r="Z19" i="35"/>
  <c r="Y19" i="35"/>
  <c r="X19" i="35"/>
  <c r="W19" i="35"/>
  <c r="V19" i="35"/>
  <c r="U19" i="35"/>
  <c r="T19" i="35"/>
  <c r="S19" i="35"/>
  <c r="R19" i="35"/>
  <c r="Q19" i="35"/>
  <c r="P19" i="35"/>
  <c r="O19" i="35"/>
  <c r="N19" i="35"/>
  <c r="M19" i="35"/>
  <c r="L19" i="35"/>
  <c r="K19" i="35"/>
  <c r="J19" i="35"/>
  <c r="I19" i="35"/>
  <c r="H19" i="35"/>
  <c r="G19" i="35"/>
  <c r="F19" i="35"/>
  <c r="E19" i="35"/>
  <c r="D19" i="35"/>
  <c r="C19" i="35"/>
  <c r="B19" i="35"/>
  <c r="CO18" i="35"/>
  <c r="CN18" i="35"/>
  <c r="CM18" i="35"/>
  <c r="CL18" i="35"/>
  <c r="CK18" i="35"/>
  <c r="CJ18" i="35"/>
  <c r="CI18" i="35"/>
  <c r="CH18" i="35"/>
  <c r="CG18" i="35"/>
  <c r="CF18" i="35"/>
  <c r="CE18" i="35"/>
  <c r="CD18" i="35"/>
  <c r="CC18" i="35"/>
  <c r="CB18" i="35"/>
  <c r="CA18" i="35"/>
  <c r="BZ18" i="35"/>
  <c r="BY18" i="35"/>
  <c r="BX18" i="35"/>
  <c r="BW18" i="35"/>
  <c r="BV18" i="35"/>
  <c r="BU18" i="35"/>
  <c r="BT18" i="35"/>
  <c r="BS18" i="35"/>
  <c r="BR18" i="35"/>
  <c r="BQ18" i="35"/>
  <c r="BP18" i="35"/>
  <c r="BO18" i="35"/>
  <c r="BN18" i="35"/>
  <c r="BM18" i="35"/>
  <c r="BL18" i="35"/>
  <c r="BK18" i="35"/>
  <c r="BJ18" i="35"/>
  <c r="BI18" i="35"/>
  <c r="BH18" i="35"/>
  <c r="BG18" i="35"/>
  <c r="BF18" i="35"/>
  <c r="BE18" i="35"/>
  <c r="BD18" i="35"/>
  <c r="BC18" i="35"/>
  <c r="BB18" i="35"/>
  <c r="BA18" i="35"/>
  <c r="AZ18" i="35"/>
  <c r="AY18" i="35"/>
  <c r="AX18" i="35"/>
  <c r="AW18" i="35"/>
  <c r="AV18" i="35"/>
  <c r="AU18" i="35"/>
  <c r="AT18" i="35"/>
  <c r="AS18" i="35"/>
  <c r="AR18" i="35"/>
  <c r="AQ18" i="35"/>
  <c r="AP18" i="35"/>
  <c r="AO18" i="35"/>
  <c r="AN18" i="35"/>
  <c r="AL18" i="35"/>
  <c r="AJ18" i="35"/>
  <c r="AI18" i="35"/>
  <c r="AH18" i="35"/>
  <c r="AG18" i="35"/>
  <c r="AF18" i="35"/>
  <c r="AE18" i="35"/>
  <c r="AD18" i="35"/>
  <c r="AC18" i="35"/>
  <c r="AB18" i="35"/>
  <c r="AA18" i="35"/>
  <c r="Z18" i="35"/>
  <c r="Y18" i="35"/>
  <c r="X18" i="35"/>
  <c r="W18" i="35"/>
  <c r="V18" i="35"/>
  <c r="U18" i="35"/>
  <c r="T18" i="35"/>
  <c r="S18" i="35"/>
  <c r="R18" i="35"/>
  <c r="Q18" i="35"/>
  <c r="P18" i="35"/>
  <c r="O18" i="35"/>
  <c r="N18" i="35"/>
  <c r="M18" i="35"/>
  <c r="L18" i="35"/>
  <c r="K18" i="35"/>
  <c r="J18" i="35"/>
  <c r="I18" i="35"/>
  <c r="H18" i="35"/>
  <c r="G18" i="35"/>
  <c r="F18" i="35"/>
  <c r="E18" i="35"/>
  <c r="D18" i="35"/>
  <c r="C18" i="35"/>
  <c r="B18" i="35"/>
  <c r="CO17" i="35"/>
  <c r="CN17" i="35"/>
  <c r="CM17" i="35"/>
  <c r="CL17" i="35"/>
  <c r="CK17" i="35"/>
  <c r="CJ17" i="35"/>
  <c r="CI17" i="35"/>
  <c r="CH17" i="35"/>
  <c r="CG17" i="35"/>
  <c r="CF17" i="35"/>
  <c r="CE17" i="35"/>
  <c r="CD17" i="35"/>
  <c r="CC17" i="35"/>
  <c r="CB17" i="35"/>
  <c r="CA17" i="35"/>
  <c r="BZ17" i="35"/>
  <c r="BY17" i="35"/>
  <c r="BX17" i="35"/>
  <c r="BW17" i="35"/>
  <c r="BV17" i="35"/>
  <c r="BU17" i="35"/>
  <c r="BT17" i="35"/>
  <c r="BS17" i="35"/>
  <c r="BR17" i="35"/>
  <c r="BQ17" i="35"/>
  <c r="BP17" i="35"/>
  <c r="BO17" i="35"/>
  <c r="BN17" i="35"/>
  <c r="BM17" i="35"/>
  <c r="BL17" i="35"/>
  <c r="BK17" i="35"/>
  <c r="BJ17" i="35"/>
  <c r="BI17" i="35"/>
  <c r="BH17" i="35"/>
  <c r="BG17" i="35"/>
  <c r="BF17" i="35"/>
  <c r="BE17" i="35"/>
  <c r="BD17" i="35"/>
  <c r="BC17" i="35"/>
  <c r="BB17" i="35"/>
  <c r="BA17" i="35"/>
  <c r="AZ17" i="35"/>
  <c r="AY17" i="35"/>
  <c r="AX17" i="35"/>
  <c r="AW17" i="35"/>
  <c r="AV17" i="35"/>
  <c r="AU17" i="35"/>
  <c r="AT17" i="35"/>
  <c r="AS17" i="35"/>
  <c r="AR17" i="35"/>
  <c r="AQ17" i="35"/>
  <c r="AP17" i="35"/>
  <c r="AO17" i="35"/>
  <c r="AN17" i="35"/>
  <c r="AL17" i="35"/>
  <c r="AJ17" i="35"/>
  <c r="AI17" i="35"/>
  <c r="AH17" i="35"/>
  <c r="AG17" i="35"/>
  <c r="AF17" i="35"/>
  <c r="AE17" i="35"/>
  <c r="AD17" i="35"/>
  <c r="AC17" i="35"/>
  <c r="AB17" i="35"/>
  <c r="AA17" i="35"/>
  <c r="Z17" i="35"/>
  <c r="Y17" i="35"/>
  <c r="X17" i="35"/>
  <c r="W17" i="35"/>
  <c r="V17" i="35"/>
  <c r="U17" i="35"/>
  <c r="T17" i="35"/>
  <c r="S17" i="35"/>
  <c r="R17" i="35"/>
  <c r="Q17" i="35"/>
  <c r="P17" i="35"/>
  <c r="O17" i="35"/>
  <c r="N17" i="35"/>
  <c r="M17" i="35"/>
  <c r="L17" i="35"/>
  <c r="K17" i="35"/>
  <c r="J17" i="35"/>
  <c r="I17" i="35"/>
  <c r="H17" i="35"/>
  <c r="G17" i="35"/>
  <c r="F17" i="35"/>
  <c r="E17" i="35"/>
  <c r="D17" i="35"/>
  <c r="C17" i="35"/>
  <c r="B17" i="35"/>
  <c r="CO16" i="35"/>
  <c r="CN16" i="35"/>
  <c r="CM16" i="35"/>
  <c r="CL16" i="35"/>
  <c r="CK16" i="35"/>
  <c r="CJ16" i="35"/>
  <c r="CI16" i="35"/>
  <c r="CH16" i="35"/>
  <c r="CG16" i="35"/>
  <c r="CF16" i="35"/>
  <c r="CE16" i="35"/>
  <c r="CD16" i="35"/>
  <c r="CC16" i="35"/>
  <c r="CB16" i="35"/>
  <c r="CA16" i="35"/>
  <c r="BZ16" i="35"/>
  <c r="BY16" i="35"/>
  <c r="BX16" i="35"/>
  <c r="BW16" i="35"/>
  <c r="BV16" i="35"/>
  <c r="BU16" i="35"/>
  <c r="BT16" i="35"/>
  <c r="BS16" i="35"/>
  <c r="BR16" i="35"/>
  <c r="BQ16" i="35"/>
  <c r="BP16" i="35"/>
  <c r="BO16" i="35"/>
  <c r="BN16" i="35"/>
  <c r="BM16" i="35"/>
  <c r="BL16" i="35"/>
  <c r="BK16" i="35"/>
  <c r="BJ16" i="35"/>
  <c r="BI16" i="35"/>
  <c r="BH16" i="35"/>
  <c r="BG16" i="35"/>
  <c r="BF16" i="35"/>
  <c r="BE16" i="35"/>
  <c r="BD16" i="35"/>
  <c r="BC16" i="35"/>
  <c r="BB16" i="35"/>
  <c r="BA16" i="35"/>
  <c r="AZ16" i="35"/>
  <c r="AY16" i="35"/>
  <c r="AX16" i="35"/>
  <c r="AW16" i="35"/>
  <c r="AV16" i="35"/>
  <c r="AU16" i="35"/>
  <c r="AT16" i="35"/>
  <c r="AS16" i="35"/>
  <c r="AR16" i="35"/>
  <c r="AQ16" i="35"/>
  <c r="AP16" i="35"/>
  <c r="AO16" i="35"/>
  <c r="AN16" i="35"/>
  <c r="AL16" i="35"/>
  <c r="AJ16" i="35"/>
  <c r="AI16" i="35"/>
  <c r="AH16" i="35"/>
  <c r="AG16" i="35"/>
  <c r="AF16" i="35"/>
  <c r="AE16" i="35"/>
  <c r="AD16" i="35"/>
  <c r="AC16" i="35"/>
  <c r="AB16" i="35"/>
  <c r="AA16" i="35"/>
  <c r="Z16" i="35"/>
  <c r="Y16" i="35"/>
  <c r="X16" i="35"/>
  <c r="W16" i="35"/>
  <c r="V16" i="35"/>
  <c r="U16" i="35"/>
  <c r="T16" i="35"/>
  <c r="S16" i="35"/>
  <c r="R16" i="35"/>
  <c r="Q16" i="35"/>
  <c r="P16" i="35"/>
  <c r="O16" i="35"/>
  <c r="N16" i="35"/>
  <c r="M16" i="35"/>
  <c r="L16" i="35"/>
  <c r="K16" i="35"/>
  <c r="J16" i="35"/>
  <c r="I16" i="35"/>
  <c r="H16" i="35"/>
  <c r="G16" i="35"/>
  <c r="F16" i="35"/>
  <c r="E16" i="35"/>
  <c r="D16" i="35"/>
  <c r="C16" i="35"/>
  <c r="B16" i="35"/>
  <c r="CO15" i="35"/>
  <c r="CN15" i="35"/>
  <c r="CM15" i="35"/>
  <c r="CL15" i="35"/>
  <c r="CK15" i="35"/>
  <c r="CJ15" i="35"/>
  <c r="CI15" i="35"/>
  <c r="CH15" i="35"/>
  <c r="CG15" i="35"/>
  <c r="CF15" i="35"/>
  <c r="CE15" i="35"/>
  <c r="CD15" i="35"/>
  <c r="CC15" i="35"/>
  <c r="CB15" i="35"/>
  <c r="CA15" i="35"/>
  <c r="BZ15" i="35"/>
  <c r="BY15" i="35"/>
  <c r="BX15" i="35"/>
  <c r="BW15" i="35"/>
  <c r="BV15" i="35"/>
  <c r="BU15" i="35"/>
  <c r="BT15" i="35"/>
  <c r="BS15" i="35"/>
  <c r="BR15" i="35"/>
  <c r="BQ15" i="35"/>
  <c r="BP15" i="35"/>
  <c r="BO15" i="35"/>
  <c r="BN15" i="35"/>
  <c r="BM15" i="35"/>
  <c r="BL15" i="35"/>
  <c r="BK15" i="35"/>
  <c r="BJ15" i="35"/>
  <c r="BI15" i="35"/>
  <c r="BH15" i="35"/>
  <c r="BG15" i="35"/>
  <c r="BF15" i="35"/>
  <c r="BE15" i="35"/>
  <c r="BD15" i="35"/>
  <c r="BC15" i="35"/>
  <c r="BB15" i="35"/>
  <c r="BA15" i="35"/>
  <c r="AZ15" i="35"/>
  <c r="AY15" i="35"/>
  <c r="AX15" i="35"/>
  <c r="AW15" i="35"/>
  <c r="AV15" i="35"/>
  <c r="AU15" i="35"/>
  <c r="AT15" i="35"/>
  <c r="AS15" i="35"/>
  <c r="AR15" i="35"/>
  <c r="AQ15" i="35"/>
  <c r="AP15" i="35"/>
  <c r="AO15" i="35"/>
  <c r="AN15" i="35"/>
  <c r="AL15" i="35"/>
  <c r="AJ15" i="35"/>
  <c r="AI15" i="35"/>
  <c r="AH15" i="35"/>
  <c r="AG15" i="35"/>
  <c r="AF15" i="35"/>
  <c r="AE15" i="35"/>
  <c r="AD15" i="35"/>
  <c r="AC15" i="35"/>
  <c r="AB15" i="35"/>
  <c r="AA15" i="35"/>
  <c r="Z15" i="35"/>
  <c r="Y15" i="35"/>
  <c r="X15" i="35"/>
  <c r="W15" i="35"/>
  <c r="V15" i="35"/>
  <c r="U15" i="35"/>
  <c r="T15" i="35"/>
  <c r="S15" i="35"/>
  <c r="R15" i="35"/>
  <c r="Q15" i="35"/>
  <c r="P15" i="35"/>
  <c r="O15" i="35"/>
  <c r="N15" i="35"/>
  <c r="M15" i="35"/>
  <c r="L15" i="35"/>
  <c r="K15" i="35"/>
  <c r="J15" i="35"/>
  <c r="I15" i="35"/>
  <c r="H15" i="35"/>
  <c r="G15" i="35"/>
  <c r="F15" i="35"/>
  <c r="E15" i="35"/>
  <c r="D15" i="35"/>
  <c r="C15" i="35"/>
  <c r="B15" i="35"/>
  <c r="CO14" i="35"/>
  <c r="CN14" i="35"/>
  <c r="CM14" i="35"/>
  <c r="CL14" i="35"/>
  <c r="CK14" i="35"/>
  <c r="CJ14" i="35"/>
  <c r="CI14" i="35"/>
  <c r="CH14" i="35"/>
  <c r="CG14" i="35"/>
  <c r="CF14" i="35"/>
  <c r="CE14" i="35"/>
  <c r="CD14" i="35"/>
  <c r="CC14" i="35"/>
  <c r="CB14" i="35"/>
  <c r="CA14" i="35"/>
  <c r="BZ14" i="35"/>
  <c r="BY14" i="35"/>
  <c r="BX14" i="35"/>
  <c r="BW14" i="35"/>
  <c r="BV14" i="35"/>
  <c r="BU14" i="35"/>
  <c r="BT14" i="35"/>
  <c r="BS14" i="35"/>
  <c r="BR14" i="35"/>
  <c r="BQ14" i="35"/>
  <c r="BP14" i="35"/>
  <c r="BO14" i="35"/>
  <c r="BN14" i="35"/>
  <c r="BM14" i="35"/>
  <c r="BL14" i="35"/>
  <c r="BK14" i="35"/>
  <c r="BJ14" i="35"/>
  <c r="BI14" i="35"/>
  <c r="BH14" i="35"/>
  <c r="BG14" i="35"/>
  <c r="BF14" i="35"/>
  <c r="BE14" i="35"/>
  <c r="BD14" i="35"/>
  <c r="BC14" i="35"/>
  <c r="BB14" i="35"/>
  <c r="BA14" i="35"/>
  <c r="AZ14" i="35"/>
  <c r="AY14" i="35"/>
  <c r="AX14" i="35"/>
  <c r="AW14" i="35"/>
  <c r="AV14" i="35"/>
  <c r="AU14" i="35"/>
  <c r="AT14" i="35"/>
  <c r="AS14" i="35"/>
  <c r="AR14" i="35"/>
  <c r="AQ14" i="35"/>
  <c r="AP14" i="35"/>
  <c r="AO14" i="35"/>
  <c r="AN14" i="35"/>
  <c r="AL14" i="35"/>
  <c r="AJ14" i="35"/>
  <c r="AI14" i="35"/>
  <c r="AH14" i="35"/>
  <c r="AG14" i="35"/>
  <c r="AF14" i="35"/>
  <c r="AE14" i="35"/>
  <c r="AD14" i="35"/>
  <c r="AC14" i="35"/>
  <c r="AB14" i="35"/>
  <c r="AA14" i="35"/>
  <c r="Z14" i="35"/>
  <c r="Y14" i="35"/>
  <c r="X14" i="35"/>
  <c r="W14" i="35"/>
  <c r="V14" i="35"/>
  <c r="U14" i="35"/>
  <c r="T14" i="35"/>
  <c r="S14" i="35"/>
  <c r="R14" i="35"/>
  <c r="Q14" i="35"/>
  <c r="P14" i="35"/>
  <c r="O14" i="35"/>
  <c r="N14" i="35"/>
  <c r="M14" i="35"/>
  <c r="L14" i="35"/>
  <c r="K14" i="35"/>
  <c r="J14" i="35"/>
  <c r="I14" i="35"/>
  <c r="H14" i="35"/>
  <c r="G14" i="35"/>
  <c r="F14" i="35"/>
  <c r="E14" i="35"/>
  <c r="D14" i="35"/>
  <c r="C14" i="35"/>
  <c r="B14" i="35"/>
  <c r="CO13" i="35"/>
  <c r="CN13" i="35"/>
  <c r="CM13" i="35"/>
  <c r="CL13" i="35"/>
  <c r="CK13" i="35"/>
  <c r="CJ13" i="35"/>
  <c r="CI13" i="35"/>
  <c r="CH13" i="35"/>
  <c r="CG13" i="35"/>
  <c r="CF13" i="35"/>
  <c r="CE13" i="35"/>
  <c r="CD13" i="35"/>
  <c r="CC13" i="35"/>
  <c r="CB13" i="35"/>
  <c r="CA13" i="35"/>
  <c r="BZ13" i="35"/>
  <c r="BY13" i="35"/>
  <c r="BX13" i="35"/>
  <c r="BW13" i="35"/>
  <c r="BV13" i="35"/>
  <c r="BU13" i="35"/>
  <c r="BT13" i="35"/>
  <c r="BS13" i="35"/>
  <c r="BR13" i="35"/>
  <c r="BQ13" i="35"/>
  <c r="BP13" i="35"/>
  <c r="BO13" i="35"/>
  <c r="BN13" i="35"/>
  <c r="BM13" i="35"/>
  <c r="BL13" i="35"/>
  <c r="BK13" i="35"/>
  <c r="BJ13" i="35"/>
  <c r="BI13" i="35"/>
  <c r="BH13" i="35"/>
  <c r="BG13" i="35"/>
  <c r="BF13" i="35"/>
  <c r="BE13" i="35"/>
  <c r="BD13" i="35"/>
  <c r="BC13" i="35"/>
  <c r="BB13" i="35"/>
  <c r="BA13" i="35"/>
  <c r="AZ13" i="35"/>
  <c r="AY13" i="35"/>
  <c r="AX13" i="35"/>
  <c r="AW13" i="35"/>
  <c r="AV13" i="35"/>
  <c r="AU13" i="35"/>
  <c r="AT13" i="35"/>
  <c r="AS13" i="35"/>
  <c r="AR13" i="35"/>
  <c r="AQ13" i="35"/>
  <c r="AP13" i="35"/>
  <c r="AO13" i="35"/>
  <c r="AN13" i="35"/>
  <c r="AL13" i="35"/>
  <c r="AJ13" i="35"/>
  <c r="AI13" i="35"/>
  <c r="AH13" i="35"/>
  <c r="AG13" i="35"/>
  <c r="AF13" i="35"/>
  <c r="AE13" i="35"/>
  <c r="AD13" i="35"/>
  <c r="AC13" i="35"/>
  <c r="AB13" i="35"/>
  <c r="AA13" i="35"/>
  <c r="Z13" i="35"/>
  <c r="Y13" i="35"/>
  <c r="X13" i="35"/>
  <c r="W13" i="35"/>
  <c r="V13" i="35"/>
  <c r="U13" i="35"/>
  <c r="T13" i="35"/>
  <c r="S13" i="35"/>
  <c r="R13" i="35"/>
  <c r="Q13" i="35"/>
  <c r="P13" i="35"/>
  <c r="O13" i="35"/>
  <c r="N13" i="35"/>
  <c r="M13" i="35"/>
  <c r="L13" i="35"/>
  <c r="K13" i="35"/>
  <c r="J13" i="35"/>
  <c r="I13" i="35"/>
  <c r="H13" i="35"/>
  <c r="G13" i="35"/>
  <c r="F13" i="35"/>
  <c r="E13" i="35"/>
  <c r="D13" i="35"/>
  <c r="C13" i="35"/>
  <c r="B13" i="35"/>
  <c r="CO12" i="35"/>
  <c r="CN12" i="35"/>
  <c r="CM12" i="35"/>
  <c r="CL12" i="35"/>
  <c r="CK12" i="35"/>
  <c r="CJ12" i="35"/>
  <c r="CI12" i="35"/>
  <c r="CH12" i="35"/>
  <c r="CG12" i="35"/>
  <c r="CF12" i="35"/>
  <c r="CE12" i="35"/>
  <c r="CD12" i="35"/>
  <c r="CC12" i="35"/>
  <c r="CB12" i="35"/>
  <c r="CA12" i="35"/>
  <c r="BZ12" i="35"/>
  <c r="BY12" i="35"/>
  <c r="BX12" i="35"/>
  <c r="BW12" i="35"/>
  <c r="BV12" i="35"/>
  <c r="BU12" i="35"/>
  <c r="BT12" i="35"/>
  <c r="BS12" i="35"/>
  <c r="BR12" i="35"/>
  <c r="BQ12" i="35"/>
  <c r="BP12" i="35"/>
  <c r="BO12" i="35"/>
  <c r="BN12" i="35"/>
  <c r="BM12" i="35"/>
  <c r="BL12" i="35"/>
  <c r="BK12" i="35"/>
  <c r="BJ12" i="35"/>
  <c r="BI12" i="35"/>
  <c r="BH12" i="35"/>
  <c r="BG12" i="35"/>
  <c r="BF12" i="35"/>
  <c r="BE12" i="35"/>
  <c r="BD12" i="35"/>
  <c r="BC12" i="35"/>
  <c r="BB12" i="35"/>
  <c r="BA12" i="35"/>
  <c r="AZ12" i="35"/>
  <c r="AY12" i="35"/>
  <c r="AX12" i="35"/>
  <c r="AW12" i="35"/>
  <c r="AV12" i="35"/>
  <c r="AU12" i="35"/>
  <c r="AT12" i="35"/>
  <c r="AS12" i="35"/>
  <c r="AR12" i="35"/>
  <c r="AQ12" i="35"/>
  <c r="AP12" i="35"/>
  <c r="AO12" i="35"/>
  <c r="AN12" i="35"/>
  <c r="AL12" i="35"/>
  <c r="AJ12" i="35"/>
  <c r="AI12" i="35"/>
  <c r="AH12" i="35"/>
  <c r="AG12" i="35"/>
  <c r="AF12" i="35"/>
  <c r="AE12" i="35"/>
  <c r="AD12" i="35"/>
  <c r="AC12" i="35"/>
  <c r="AB12" i="35"/>
  <c r="AA12" i="35"/>
  <c r="Z12" i="35"/>
  <c r="Y12" i="35"/>
  <c r="X12" i="35"/>
  <c r="W12" i="35"/>
  <c r="V12" i="35"/>
  <c r="U12" i="35"/>
  <c r="T12" i="35"/>
  <c r="S12" i="35"/>
  <c r="R12" i="35"/>
  <c r="Q12" i="35"/>
  <c r="P12" i="35"/>
  <c r="O12" i="35"/>
  <c r="N12" i="35"/>
  <c r="M12" i="35"/>
  <c r="L12" i="35"/>
  <c r="K12" i="35"/>
  <c r="J12" i="35"/>
  <c r="I12" i="35"/>
  <c r="H12" i="35"/>
  <c r="G12" i="35"/>
  <c r="F12" i="35"/>
  <c r="E12" i="35"/>
  <c r="D12" i="35"/>
  <c r="C12" i="35"/>
  <c r="B12" i="35"/>
  <c r="CO11" i="35"/>
  <c r="CN11" i="35"/>
  <c r="CM11" i="35"/>
  <c r="CL11" i="35"/>
  <c r="CK11" i="35"/>
  <c r="CJ11" i="35"/>
  <c r="CI11" i="35"/>
  <c r="CH11" i="35"/>
  <c r="CG11" i="35"/>
  <c r="CF11" i="35"/>
  <c r="CE11" i="35"/>
  <c r="CD11" i="35"/>
  <c r="CC11" i="35"/>
  <c r="CB11" i="35"/>
  <c r="CA11" i="35"/>
  <c r="BZ11" i="35"/>
  <c r="BY11" i="35"/>
  <c r="BX11" i="35"/>
  <c r="BW11" i="35"/>
  <c r="BV11" i="35"/>
  <c r="BU11" i="35"/>
  <c r="BT11" i="35"/>
  <c r="BS11" i="35"/>
  <c r="BR11" i="35"/>
  <c r="BQ11" i="35"/>
  <c r="BP11" i="35"/>
  <c r="BO11" i="35"/>
  <c r="BN11" i="35"/>
  <c r="BM11" i="35"/>
  <c r="BL11" i="35"/>
  <c r="BK11" i="35"/>
  <c r="BJ11" i="35"/>
  <c r="BI11" i="35"/>
  <c r="BH11" i="35"/>
  <c r="BG11" i="35"/>
  <c r="BF11" i="35"/>
  <c r="BE11" i="35"/>
  <c r="BD11" i="35"/>
  <c r="BC11" i="35"/>
  <c r="BB11" i="35"/>
  <c r="BA11" i="35"/>
  <c r="AZ11" i="35"/>
  <c r="AY11" i="35"/>
  <c r="AX11" i="35"/>
  <c r="AW11" i="35"/>
  <c r="AV11" i="35"/>
  <c r="AU11" i="35"/>
  <c r="AT11" i="35"/>
  <c r="AS11" i="35"/>
  <c r="AR11" i="35"/>
  <c r="AQ11" i="35"/>
  <c r="AP11" i="35"/>
  <c r="AO11" i="35"/>
  <c r="AN11" i="35"/>
  <c r="AL11" i="35"/>
  <c r="AJ11" i="35"/>
  <c r="AI11" i="35"/>
  <c r="AH11" i="35"/>
  <c r="AG11" i="35"/>
  <c r="AF11" i="35"/>
  <c r="AE11" i="35"/>
  <c r="AD11" i="35"/>
  <c r="AC11" i="35"/>
  <c r="AB11" i="35"/>
  <c r="AA11" i="35"/>
  <c r="Z11" i="35"/>
  <c r="Y11" i="35"/>
  <c r="X11" i="35"/>
  <c r="W11" i="35"/>
  <c r="V11" i="35"/>
  <c r="U11" i="35"/>
  <c r="T11" i="35"/>
  <c r="S11" i="35"/>
  <c r="R11" i="35"/>
  <c r="Q11" i="35"/>
  <c r="P11" i="35"/>
  <c r="O11" i="35"/>
  <c r="N11" i="35"/>
  <c r="M11" i="35"/>
  <c r="L11" i="35"/>
  <c r="K11" i="35"/>
  <c r="J11" i="35"/>
  <c r="I11" i="35"/>
  <c r="H11" i="35"/>
  <c r="G11" i="35"/>
  <c r="F11" i="35"/>
  <c r="E11" i="35"/>
  <c r="D11" i="35"/>
  <c r="C11" i="35"/>
  <c r="B11" i="35"/>
  <c r="CO10" i="35"/>
  <c r="CN10" i="35"/>
  <c r="CM10" i="35"/>
  <c r="CL10" i="35"/>
  <c r="CK10" i="35"/>
  <c r="CJ10" i="35"/>
  <c r="CI10" i="35"/>
  <c r="CH10" i="35"/>
  <c r="CG10" i="35"/>
  <c r="CF10" i="35"/>
  <c r="CE10" i="35"/>
  <c r="CD10" i="35"/>
  <c r="CC10" i="35"/>
  <c r="CB10" i="35"/>
  <c r="CA10" i="35"/>
  <c r="BZ10" i="35"/>
  <c r="BY10" i="35"/>
  <c r="BX10" i="35"/>
  <c r="BW10" i="35"/>
  <c r="BV10" i="35"/>
  <c r="BU10" i="35"/>
  <c r="BT10" i="35"/>
  <c r="BS10" i="35"/>
  <c r="BR10" i="35"/>
  <c r="BQ10" i="35"/>
  <c r="BP10" i="35"/>
  <c r="BO10" i="35"/>
  <c r="BN10" i="35"/>
  <c r="BM10" i="35"/>
  <c r="BL10" i="35"/>
  <c r="BK10" i="35"/>
  <c r="BJ10" i="35"/>
  <c r="BI10" i="35"/>
  <c r="BH10" i="35"/>
  <c r="BG10" i="35"/>
  <c r="BF10" i="35"/>
  <c r="BE10" i="35"/>
  <c r="BD10" i="35"/>
  <c r="BC10" i="35"/>
  <c r="BB10" i="35"/>
  <c r="BA10" i="35"/>
  <c r="AZ10" i="35"/>
  <c r="AY10" i="35"/>
  <c r="AX10" i="35"/>
  <c r="AW10" i="35"/>
  <c r="AV10" i="35"/>
  <c r="AU10" i="35"/>
  <c r="AT10" i="35"/>
  <c r="AS10" i="35"/>
  <c r="AR10" i="35"/>
  <c r="AQ10" i="35"/>
  <c r="AP10" i="35"/>
  <c r="AO10" i="35"/>
  <c r="AN10" i="35"/>
  <c r="AL10" i="35"/>
  <c r="AJ10" i="35"/>
  <c r="AI10" i="35"/>
  <c r="AH10" i="35"/>
  <c r="AG10" i="35"/>
  <c r="AF10" i="35"/>
  <c r="AE10" i="35"/>
  <c r="AD10" i="35"/>
  <c r="AC10" i="35"/>
  <c r="AB10" i="35"/>
  <c r="AA10" i="35"/>
  <c r="Z10" i="35"/>
  <c r="Y10" i="35"/>
  <c r="X10" i="35"/>
  <c r="W10" i="35"/>
  <c r="V10" i="35"/>
  <c r="U10" i="35"/>
  <c r="T10" i="35"/>
  <c r="S10" i="35"/>
  <c r="R10" i="35"/>
  <c r="Q10" i="35"/>
  <c r="P10" i="35"/>
  <c r="O10" i="35"/>
  <c r="N10" i="35"/>
  <c r="M10" i="35"/>
  <c r="L10" i="35"/>
  <c r="K10" i="35"/>
  <c r="J10" i="35"/>
  <c r="I10" i="35"/>
  <c r="H10" i="35"/>
  <c r="G10" i="35"/>
  <c r="F10" i="35"/>
  <c r="E10" i="35"/>
  <c r="D10" i="35"/>
  <c r="C10" i="35"/>
  <c r="CO9" i="35"/>
  <c r="CN9" i="35"/>
  <c r="CM9" i="35"/>
  <c r="CL9" i="35"/>
  <c r="CK9" i="35"/>
  <c r="CJ9" i="35"/>
  <c r="CI9" i="35"/>
  <c r="CH9" i="35"/>
  <c r="CG9" i="35"/>
  <c r="CF9" i="35"/>
  <c r="CE9" i="35"/>
  <c r="CD9" i="35"/>
  <c r="CC9" i="35"/>
  <c r="CB9" i="35"/>
  <c r="CA9" i="35"/>
  <c r="BZ9" i="35"/>
  <c r="BY9" i="35"/>
  <c r="BX9" i="35"/>
  <c r="BW9" i="35"/>
  <c r="BV9" i="35"/>
  <c r="BU9" i="35"/>
  <c r="BT9" i="35"/>
  <c r="BS9" i="35"/>
  <c r="BR9" i="35"/>
  <c r="BQ9" i="35"/>
  <c r="BP9" i="35"/>
  <c r="BO9" i="35"/>
  <c r="BN9" i="35"/>
  <c r="BM9" i="35"/>
  <c r="BL9" i="35"/>
  <c r="BK9" i="35"/>
  <c r="BJ9" i="35"/>
  <c r="BI9" i="35"/>
  <c r="BH9" i="35"/>
  <c r="BG9" i="35"/>
  <c r="BF9" i="35"/>
  <c r="BE9" i="35"/>
  <c r="BD9" i="35"/>
  <c r="BC9" i="35"/>
  <c r="BB9" i="35"/>
  <c r="BA9" i="35"/>
  <c r="AZ9" i="35"/>
  <c r="AY9" i="35"/>
  <c r="AX9" i="35"/>
  <c r="AW9" i="35"/>
  <c r="AV9" i="35"/>
  <c r="AU9" i="35"/>
  <c r="AT9" i="35"/>
  <c r="AS9" i="35"/>
  <c r="AR9" i="35"/>
  <c r="AQ9" i="35"/>
  <c r="AP9" i="35"/>
  <c r="AO9" i="35"/>
  <c r="AN9" i="35"/>
  <c r="AL9" i="35"/>
  <c r="AJ9" i="35"/>
  <c r="AI9" i="35"/>
  <c r="AH9" i="35"/>
  <c r="AG9" i="35"/>
  <c r="AF9" i="35"/>
  <c r="AE9" i="35"/>
  <c r="AD9" i="35"/>
  <c r="AC9" i="35"/>
  <c r="AB9" i="35"/>
  <c r="AA9" i="35"/>
  <c r="Z9" i="35"/>
  <c r="Y9" i="35"/>
  <c r="X9" i="35"/>
  <c r="W9" i="35"/>
  <c r="V9" i="35"/>
  <c r="U9" i="35"/>
  <c r="T9" i="35"/>
  <c r="S9" i="35"/>
  <c r="R9" i="35"/>
  <c r="Q9" i="35"/>
  <c r="P9" i="35"/>
  <c r="O9" i="35"/>
  <c r="N9" i="35"/>
  <c r="M9" i="35"/>
  <c r="L9" i="35"/>
  <c r="K9" i="35"/>
  <c r="J9" i="35"/>
  <c r="I9" i="35"/>
  <c r="H9" i="35"/>
  <c r="G9" i="35"/>
  <c r="F9" i="35"/>
  <c r="E9" i="35"/>
  <c r="D9" i="35"/>
  <c r="C9" i="35"/>
  <c r="CO8" i="35"/>
  <c r="CN8" i="35"/>
  <c r="CM8" i="35"/>
  <c r="CL8" i="35"/>
  <c r="CK8" i="35"/>
  <c r="CJ8" i="35"/>
  <c r="CI8" i="35"/>
  <c r="CH8" i="35"/>
  <c r="CG8" i="35"/>
  <c r="CF8" i="35"/>
  <c r="CE8" i="35"/>
  <c r="CD8" i="35"/>
  <c r="CC8" i="35"/>
  <c r="CB8" i="35"/>
  <c r="CA8" i="35"/>
  <c r="BZ8" i="35"/>
  <c r="BY8" i="35"/>
  <c r="BX8" i="35"/>
  <c r="BW8" i="35"/>
  <c r="BV8" i="35"/>
  <c r="BU8" i="35"/>
  <c r="BT8" i="35"/>
  <c r="BS8" i="35"/>
  <c r="BR8" i="35"/>
  <c r="BQ8" i="35"/>
  <c r="BP8" i="35"/>
  <c r="BO8" i="35"/>
  <c r="BN8" i="35"/>
  <c r="BM8" i="35"/>
  <c r="BL8" i="35"/>
  <c r="BK8" i="35"/>
  <c r="BJ8" i="35"/>
  <c r="BI8" i="35"/>
  <c r="BH8" i="35"/>
  <c r="BG8" i="35"/>
  <c r="BF8" i="35"/>
  <c r="BE8" i="35"/>
  <c r="BD8" i="35"/>
  <c r="BC8" i="35"/>
  <c r="BB8" i="35"/>
  <c r="BA8" i="35"/>
  <c r="AZ8" i="35"/>
  <c r="AY8" i="35"/>
  <c r="AX8" i="35"/>
  <c r="AW8" i="35"/>
  <c r="AV8" i="35"/>
  <c r="AU8" i="35"/>
  <c r="AT8" i="35"/>
  <c r="AS8" i="35"/>
  <c r="AR8" i="35"/>
  <c r="AQ8" i="35"/>
  <c r="AP8" i="35"/>
  <c r="AO8" i="35"/>
  <c r="AN8" i="35"/>
  <c r="AL8" i="35"/>
  <c r="AJ8" i="35"/>
  <c r="AI8" i="35"/>
  <c r="AH8" i="35"/>
  <c r="AG8" i="35"/>
  <c r="AF8" i="35"/>
  <c r="AE8" i="35"/>
  <c r="AD8" i="35"/>
  <c r="AC8" i="35"/>
  <c r="AB8" i="35"/>
  <c r="AA8" i="35"/>
  <c r="Z8" i="35"/>
  <c r="Y8" i="35"/>
  <c r="X8" i="35"/>
  <c r="W8" i="35"/>
  <c r="V8" i="35"/>
  <c r="U8" i="35"/>
  <c r="T8" i="35"/>
  <c r="S8" i="35"/>
  <c r="R8" i="35"/>
  <c r="Q8" i="35"/>
  <c r="P8" i="35"/>
  <c r="O8" i="35"/>
  <c r="N8" i="35"/>
  <c r="M8" i="35"/>
  <c r="L8" i="35"/>
  <c r="K8" i="35"/>
  <c r="J8" i="35"/>
  <c r="I8" i="35"/>
  <c r="H8" i="35"/>
  <c r="G8" i="35"/>
  <c r="F8" i="35"/>
  <c r="E8" i="35"/>
  <c r="D8" i="35"/>
  <c r="C8" i="35"/>
  <c r="B9" i="35"/>
  <c r="B10" i="35"/>
  <c r="B8" i="35"/>
  <c r="CN6" i="35" l="1"/>
  <c r="CM6" i="35"/>
  <c r="CL6" i="35"/>
  <c r="CJ6" i="35"/>
  <c r="CI6" i="35"/>
  <c r="CH6" i="35"/>
  <c r="CG6" i="35"/>
  <c r="CF6" i="35"/>
  <c r="CE6" i="35"/>
  <c r="CD6" i="35"/>
  <c r="CC6" i="35"/>
  <c r="CB6" i="35"/>
  <c r="CA6" i="35"/>
  <c r="BZ6" i="35"/>
  <c r="BY6" i="35"/>
  <c r="CK6" i="35"/>
  <c r="BX6" i="35"/>
  <c r="BW6" i="35"/>
  <c r="BV6" i="35"/>
  <c r="BU6" i="35"/>
  <c r="BT6" i="35"/>
  <c r="BS6" i="35"/>
  <c r="BR6" i="35"/>
  <c r="BQ6" i="35"/>
  <c r="BP6" i="35"/>
  <c r="BO6" i="35"/>
  <c r="BN6" i="35"/>
  <c r="BM6" i="35"/>
  <c r="BL6" i="35"/>
  <c r="BK6" i="35"/>
  <c r="BJ6" i="35"/>
  <c r="BI6" i="35"/>
  <c r="BH6" i="35"/>
  <c r="BG6" i="35"/>
  <c r="BF6" i="35"/>
  <c r="BE6" i="35"/>
  <c r="BD6" i="35"/>
  <c r="BC6" i="35"/>
  <c r="BB6" i="35"/>
  <c r="BA6" i="35"/>
  <c r="AZ6" i="35"/>
  <c r="AY6" i="35"/>
  <c r="AX6" i="35"/>
  <c r="AW6" i="35"/>
  <c r="AV6" i="35"/>
  <c r="AU6" i="35"/>
  <c r="AT6" i="35"/>
  <c r="AS6" i="35"/>
  <c r="AR6" i="35"/>
  <c r="AQ6" i="35"/>
  <c r="AP6" i="35"/>
  <c r="AO6" i="35"/>
  <c r="AN6" i="35"/>
  <c r="AL6" i="35"/>
  <c r="AJ6" i="35"/>
  <c r="AI6" i="35"/>
  <c r="AH6" i="35"/>
  <c r="AG6" i="35"/>
  <c r="AF6" i="35"/>
  <c r="AE6" i="35"/>
  <c r="AD6" i="35"/>
  <c r="AC6" i="35"/>
  <c r="AB6" i="35"/>
  <c r="AA6" i="35"/>
  <c r="Z6" i="35"/>
  <c r="Y6" i="35"/>
  <c r="X6" i="35"/>
  <c r="W6" i="35"/>
  <c r="V6" i="35"/>
  <c r="U6" i="35"/>
  <c r="T6" i="35"/>
  <c r="S6" i="35"/>
  <c r="R6" i="35"/>
  <c r="Q6" i="35"/>
  <c r="P6" i="35"/>
  <c r="O6" i="35"/>
  <c r="N6" i="35"/>
  <c r="M6" i="35"/>
  <c r="L6" i="35"/>
  <c r="K6" i="35"/>
  <c r="J6" i="35"/>
  <c r="I6" i="35"/>
  <c r="H6" i="35"/>
  <c r="G6" i="35"/>
  <c r="F6" i="35"/>
  <c r="E6" i="35"/>
  <c r="D6" i="35"/>
  <c r="C6" i="35"/>
  <c r="B6" i="35"/>
  <c r="CK7" i="35"/>
  <c r="CG7" i="35"/>
  <c r="BY7" i="35"/>
  <c r="CF7" i="35"/>
  <c r="BV7" i="35"/>
  <c r="BU7" i="35"/>
  <c r="BO7" i="35"/>
  <c r="BN7" i="35"/>
  <c r="BJ7" i="35"/>
  <c r="BG7" i="35"/>
  <c r="BF7" i="35"/>
  <c r="BC7" i="35"/>
  <c r="AX7" i="35"/>
  <c r="AU7" i="35"/>
  <c r="AQ7" i="35"/>
  <c r="AN7" i="35"/>
  <c r="AL7" i="35"/>
  <c r="AG7" i="35"/>
  <c r="AJ7" i="35"/>
  <c r="AE7" i="35"/>
  <c r="AD7" i="35"/>
  <c r="Z7" i="35"/>
  <c r="W7" i="35"/>
  <c r="T7" i="35"/>
  <c r="P7" i="35"/>
  <c r="O7" i="35"/>
  <c r="K7" i="35"/>
  <c r="N7" i="35"/>
  <c r="F7" i="35"/>
  <c r="E7" i="35"/>
  <c r="H7" i="35"/>
  <c r="B7" i="35"/>
  <c r="CM7" i="35"/>
  <c r="CL7" i="35"/>
  <c r="CI7" i="35"/>
  <c r="CH7" i="35"/>
  <c r="CE7" i="35"/>
  <c r="CC7" i="35"/>
  <c r="CA7" i="35"/>
  <c r="BZ7" i="35"/>
  <c r="BX7" i="35"/>
  <c r="BW7" i="35"/>
  <c r="BT7" i="35"/>
  <c r="BS7" i="35"/>
  <c r="BQ7" i="35"/>
  <c r="BP7" i="35"/>
  <c r="BM7" i="35"/>
  <c r="BL7" i="35"/>
  <c r="BI7" i="35"/>
  <c r="BH7" i="35"/>
  <c r="BE7" i="35"/>
  <c r="BD7" i="35"/>
  <c r="BA7" i="35"/>
  <c r="AZ7" i="35"/>
  <c r="AY7" i="35"/>
  <c r="AW7" i="35"/>
  <c r="AV7" i="35"/>
  <c r="AT7" i="35"/>
  <c r="AS7" i="35"/>
  <c r="AR7" i="35"/>
  <c r="AO7" i="35"/>
  <c r="AI7" i="35"/>
  <c r="AH7" i="35"/>
  <c r="AF7" i="35"/>
  <c r="AC7" i="35"/>
  <c r="AB7" i="35"/>
  <c r="Y7" i="35"/>
  <c r="X7" i="35"/>
  <c r="V7" i="35"/>
  <c r="R7" i="35"/>
  <c r="M7" i="35"/>
  <c r="L7" i="35"/>
  <c r="J7" i="35"/>
  <c r="I7" i="35"/>
  <c r="G7" i="35"/>
  <c r="D7" i="35"/>
  <c r="C7" i="35"/>
  <c r="U7" i="35" l="1"/>
  <c r="AA7" i="35"/>
  <c r="Q7" i="35"/>
  <c r="BB7" i="35"/>
  <c r="CB7" i="35"/>
  <c r="CJ7" i="35"/>
  <c r="CN7" i="35"/>
  <c r="BK7" i="35"/>
  <c r="BR7" i="35"/>
  <c r="CD7" i="35"/>
  <c r="S7" i="35"/>
  <c r="AP7" i="35"/>
  <c r="C313" i="33" l="1"/>
  <c r="C312" i="33"/>
  <c r="C311" i="33"/>
  <c r="C310" i="33"/>
  <c r="C309" i="33"/>
  <c r="C308" i="33"/>
  <c r="C307" i="33"/>
  <c r="C306" i="33"/>
  <c r="C304" i="33" l="1"/>
  <c r="C303" i="33"/>
  <c r="C302" i="33"/>
  <c r="C301" i="33"/>
  <c r="C300" i="33"/>
  <c r="C299" i="33"/>
  <c r="C298" i="33"/>
  <c r="C297" i="33"/>
  <c r="C296" i="33"/>
  <c r="C295" i="33"/>
  <c r="C342" i="33" l="1"/>
  <c r="C193" i="33"/>
  <c r="E193" i="33" s="1"/>
  <c r="F193" i="33" s="1"/>
  <c r="C194" i="33"/>
  <c r="E194" i="33" s="1"/>
  <c r="F194" i="33" s="1"/>
  <c r="C195" i="33"/>
  <c r="E195" i="33" s="1"/>
  <c r="F195" i="33" s="1"/>
  <c r="C196" i="33"/>
  <c r="E196" i="33" s="1"/>
  <c r="F196" i="33" s="1"/>
  <c r="C192" i="33"/>
  <c r="E192" i="33" s="1"/>
  <c r="C191" i="33"/>
  <c r="F192" i="33" l="1"/>
  <c r="E191" i="33"/>
  <c r="F191" i="33" s="1"/>
  <c r="C293" i="33"/>
  <c r="K2" i="30" l="1"/>
  <c r="E236" i="33"/>
  <c r="E231" i="33"/>
  <c r="E223" i="33"/>
  <c r="E214" i="33"/>
  <c r="E211" i="33"/>
  <c r="E210" i="33" s="1"/>
  <c r="E198" i="33"/>
  <c r="C236" i="33" l="1"/>
  <c r="C231" i="33"/>
  <c r="C221" i="33"/>
  <c r="C222" i="33"/>
  <c r="C223" i="33"/>
  <c r="C214" i="33"/>
  <c r="C211" i="33"/>
  <c r="C217" i="33"/>
  <c r="C218" i="33"/>
  <c r="C291" i="33"/>
  <c r="C248" i="33" l="1"/>
  <c r="C246" i="33"/>
  <c r="C245" i="33"/>
  <c r="C244" i="33"/>
  <c r="C243" i="33"/>
  <c r="C242" i="33"/>
  <c r="C241" i="33"/>
  <c r="C240" i="33"/>
  <c r="C239" i="33"/>
  <c r="C238" i="33"/>
  <c r="C237" i="33"/>
  <c r="C235" i="33"/>
  <c r="C234" i="33"/>
  <c r="C233" i="33"/>
  <c r="C232" i="33"/>
  <c r="C230" i="33"/>
  <c r="C229" i="33"/>
  <c r="C228" i="33"/>
  <c r="C227" i="33"/>
  <c r="C226" i="33"/>
  <c r="C225" i="33"/>
  <c r="C224" i="33"/>
  <c r="C220" i="33"/>
  <c r="C219" i="33"/>
  <c r="C216" i="33"/>
  <c r="C215" i="33"/>
  <c r="C213" i="33"/>
  <c r="C212" i="33"/>
  <c r="C210" i="33"/>
  <c r="C209" i="33"/>
  <c r="C208" i="33"/>
  <c r="C207" i="33"/>
  <c r="C206" i="33"/>
  <c r="C205" i="33"/>
  <c r="C204" i="33"/>
  <c r="C203" i="33"/>
  <c r="C202" i="33"/>
  <c r="C201" i="33"/>
  <c r="C200" i="33"/>
  <c r="C199" i="33"/>
  <c r="C198" i="33"/>
  <c r="T161" i="12" l="1"/>
  <c r="T160" i="12"/>
  <c r="T159" i="12"/>
  <c r="T158" i="12"/>
  <c r="T157" i="12"/>
  <c r="T154" i="12"/>
  <c r="T153" i="12"/>
  <c r="T152" i="12"/>
  <c r="T151" i="12"/>
  <c r="T150" i="12"/>
  <c r="T149" i="12"/>
  <c r="T148" i="12"/>
  <c r="T147" i="12"/>
  <c r="T146" i="12"/>
  <c r="T145" i="12"/>
  <c r="T144" i="12"/>
  <c r="T143" i="12"/>
  <c r="T142" i="12"/>
  <c r="T141" i="12"/>
  <c r="T140" i="12"/>
  <c r="T139" i="12"/>
  <c r="T138" i="12"/>
  <c r="T137" i="12"/>
  <c r="T136" i="12"/>
  <c r="T135" i="12"/>
  <c r="T134" i="12"/>
  <c r="T133" i="12"/>
  <c r="T132" i="12"/>
  <c r="T131" i="12"/>
  <c r="T130" i="12"/>
  <c r="T129" i="12"/>
  <c r="T128" i="12"/>
  <c r="T127" i="12"/>
  <c r="T126" i="12"/>
  <c r="T125" i="12"/>
  <c r="T124" i="12"/>
  <c r="T122" i="12"/>
  <c r="T121" i="12"/>
  <c r="T120" i="12"/>
  <c r="T119" i="12"/>
  <c r="T118" i="12"/>
  <c r="T117" i="12"/>
  <c r="T116" i="12"/>
  <c r="T115" i="12"/>
  <c r="T113" i="12"/>
  <c r="T112" i="12"/>
  <c r="T111" i="12"/>
  <c r="T110" i="12"/>
  <c r="T109" i="12"/>
  <c r="T108" i="12"/>
  <c r="T107" i="12"/>
  <c r="T106" i="12"/>
  <c r="T105" i="12"/>
  <c r="T104" i="12"/>
  <c r="T103" i="12"/>
  <c r="T102" i="12"/>
  <c r="T101" i="12"/>
  <c r="T100" i="12"/>
  <c r="T99" i="12"/>
  <c r="T98" i="12"/>
  <c r="T97" i="12"/>
  <c r="T96" i="12"/>
  <c r="T95" i="12"/>
  <c r="T94" i="12"/>
  <c r="T93" i="12"/>
  <c r="T92" i="12"/>
  <c r="T91" i="12"/>
  <c r="T90" i="12"/>
  <c r="T88" i="12"/>
  <c r="T87" i="12"/>
  <c r="T86" i="12"/>
  <c r="T85" i="12"/>
  <c r="T84" i="12"/>
  <c r="T83" i="12"/>
  <c r="T82" i="12"/>
  <c r="T81" i="12"/>
  <c r="T79" i="12"/>
  <c r="T78" i="12"/>
  <c r="T77" i="12"/>
  <c r="T76" i="12"/>
  <c r="T75" i="12"/>
  <c r="T74" i="12"/>
  <c r="T73" i="12"/>
  <c r="T72" i="12"/>
  <c r="T71" i="12"/>
  <c r="T70" i="12"/>
  <c r="T66" i="12"/>
  <c r="T65" i="12"/>
  <c r="T64" i="12"/>
  <c r="T63" i="12"/>
  <c r="T62" i="12"/>
  <c r="T61" i="12"/>
  <c r="T60" i="12"/>
  <c r="T59" i="12"/>
  <c r="T58" i="12"/>
  <c r="T57" i="12"/>
  <c r="T56" i="12"/>
  <c r="T55" i="12"/>
  <c r="T54" i="12"/>
  <c r="T53" i="12"/>
  <c r="T52" i="12"/>
  <c r="T51" i="12"/>
  <c r="T50" i="12"/>
  <c r="T49" i="12"/>
  <c r="T48" i="12"/>
  <c r="T47" i="12"/>
  <c r="T46" i="12"/>
  <c r="T45" i="12"/>
  <c r="T44" i="12"/>
  <c r="T43" i="12"/>
  <c r="T42" i="12"/>
  <c r="T41" i="12"/>
  <c r="T40" i="12"/>
  <c r="T39" i="12"/>
  <c r="T38" i="12"/>
  <c r="T37" i="12"/>
  <c r="T36" i="12"/>
  <c r="T34" i="12"/>
  <c r="T33" i="12"/>
  <c r="T32" i="12"/>
  <c r="T31" i="12"/>
  <c r="T30" i="12"/>
  <c r="T29" i="12"/>
  <c r="T28" i="12"/>
  <c r="T27" i="12"/>
  <c r="T26" i="12"/>
  <c r="T25" i="12"/>
  <c r="T24" i="12"/>
  <c r="T23" i="12"/>
  <c r="T13" i="12"/>
  <c r="T8" i="12"/>
  <c r="T7" i="12"/>
  <c r="Q161" i="12"/>
  <c r="Q160" i="12"/>
  <c r="Q159" i="12"/>
  <c r="Q158" i="12"/>
  <c r="Q157" i="12"/>
  <c r="Q154" i="12"/>
  <c r="Q153" i="12"/>
  <c r="Q152" i="12"/>
  <c r="Q151" i="12"/>
  <c r="Q150" i="12"/>
  <c r="Q149" i="12"/>
  <c r="Q148" i="12"/>
  <c r="Q147" i="12"/>
  <c r="Q146" i="12"/>
  <c r="Q145" i="12"/>
  <c r="Q144" i="12"/>
  <c r="Q143" i="12"/>
  <c r="Q142" i="12"/>
  <c r="Q141" i="12"/>
  <c r="Q140" i="12"/>
  <c r="Q139" i="12"/>
  <c r="Q138" i="12"/>
  <c r="Q137" i="12"/>
  <c r="Q136" i="12"/>
  <c r="Q135" i="12"/>
  <c r="Q134" i="12"/>
  <c r="Q133" i="12"/>
  <c r="Q132" i="12"/>
  <c r="Q131" i="12"/>
  <c r="Q130" i="12"/>
  <c r="Q129" i="12"/>
  <c r="Q128" i="12"/>
  <c r="Q127" i="12"/>
  <c r="Q126" i="12"/>
  <c r="Q125" i="12"/>
  <c r="Q124" i="12"/>
  <c r="Q122" i="12"/>
  <c r="Q121" i="12"/>
  <c r="Q120" i="12"/>
  <c r="Q119" i="12"/>
  <c r="Q118" i="12"/>
  <c r="Q117" i="12"/>
  <c r="Q116" i="12"/>
  <c r="Q115" i="12"/>
  <c r="Q113" i="12"/>
  <c r="Q112" i="12"/>
  <c r="Q111" i="12"/>
  <c r="Q110" i="12"/>
  <c r="Q109" i="12"/>
  <c r="Q108" i="12"/>
  <c r="Q107" i="12"/>
  <c r="Q106" i="12"/>
  <c r="Q105" i="12"/>
  <c r="Q104" i="12"/>
  <c r="Q103" i="12"/>
  <c r="Q102" i="12"/>
  <c r="Q101" i="12"/>
  <c r="Q100" i="12"/>
  <c r="Q99" i="12"/>
  <c r="Q98" i="12"/>
  <c r="Q97" i="12"/>
  <c r="Q96" i="12"/>
  <c r="Q95" i="12"/>
  <c r="Q94" i="12"/>
  <c r="Q93" i="12"/>
  <c r="Q92" i="12"/>
  <c r="Q91" i="12"/>
  <c r="Q90" i="12"/>
  <c r="Q88" i="12"/>
  <c r="Q87" i="12"/>
  <c r="Q86" i="12"/>
  <c r="Q85" i="12"/>
  <c r="Q84" i="12"/>
  <c r="Q83" i="12"/>
  <c r="Q82" i="12"/>
  <c r="Q81" i="12"/>
  <c r="Q79" i="12"/>
  <c r="Q78" i="12"/>
  <c r="Q77" i="12"/>
  <c r="Q76" i="12"/>
  <c r="Q75" i="12"/>
  <c r="Q74" i="12"/>
  <c r="Q73" i="12"/>
  <c r="Q72" i="12"/>
  <c r="Q71" i="12"/>
  <c r="Q70" i="12"/>
  <c r="Q66" i="12"/>
  <c r="Q65" i="12"/>
  <c r="Q64" i="12"/>
  <c r="Q63" i="12"/>
  <c r="Q62" i="12"/>
  <c r="Q61" i="12"/>
  <c r="Q60" i="12"/>
  <c r="Q59" i="12"/>
  <c r="Q58" i="12"/>
  <c r="Q57" i="12"/>
  <c r="Q56" i="12"/>
  <c r="Q55" i="12"/>
  <c r="Q54" i="12"/>
  <c r="Q53" i="12"/>
  <c r="Q52" i="12"/>
  <c r="Q51" i="12"/>
  <c r="Q50" i="12"/>
  <c r="Q49" i="12"/>
  <c r="Q48" i="12"/>
  <c r="Q47" i="12"/>
  <c r="Q46" i="12"/>
  <c r="Q45" i="12"/>
  <c r="Q44" i="12"/>
  <c r="Q43" i="12"/>
  <c r="Q42" i="12"/>
  <c r="Q41" i="12"/>
  <c r="Q40" i="12"/>
  <c r="Q39" i="12"/>
  <c r="Q38" i="12"/>
  <c r="Q37" i="12"/>
  <c r="Q36" i="12"/>
  <c r="Q34" i="12"/>
  <c r="Q33" i="12"/>
  <c r="Q32" i="12"/>
  <c r="Q31" i="12"/>
  <c r="Q30" i="12"/>
  <c r="Q29" i="12"/>
  <c r="Q28" i="12"/>
  <c r="Q27" i="12"/>
  <c r="Q26" i="12"/>
  <c r="Q25" i="12"/>
  <c r="Q24" i="12"/>
  <c r="Q23" i="12"/>
  <c r="Q13" i="12"/>
  <c r="Q8" i="12"/>
  <c r="Q7" i="12"/>
  <c r="N161" i="12"/>
  <c r="N160" i="12"/>
  <c r="N159" i="12"/>
  <c r="N158" i="12"/>
  <c r="N157" i="12"/>
  <c r="N154" i="12"/>
  <c r="N153" i="12"/>
  <c r="N152" i="12"/>
  <c r="N151" i="12"/>
  <c r="N150" i="12"/>
  <c r="N149" i="12"/>
  <c r="N148" i="12"/>
  <c r="N147" i="12"/>
  <c r="N146" i="12"/>
  <c r="N145" i="12"/>
  <c r="N144" i="12"/>
  <c r="N143" i="12"/>
  <c r="N142" i="12"/>
  <c r="N141" i="12"/>
  <c r="N140" i="12"/>
  <c r="N139" i="12"/>
  <c r="N138" i="12"/>
  <c r="N137" i="12"/>
  <c r="N136" i="12"/>
  <c r="N135" i="12"/>
  <c r="N134" i="12"/>
  <c r="N133" i="12"/>
  <c r="N132" i="12"/>
  <c r="N131" i="12"/>
  <c r="N130" i="12"/>
  <c r="N129" i="12"/>
  <c r="N128" i="12"/>
  <c r="N127" i="12"/>
  <c r="N126" i="12"/>
  <c r="N125" i="12"/>
  <c r="N124" i="12"/>
  <c r="N122" i="12"/>
  <c r="N121" i="12"/>
  <c r="N120" i="12"/>
  <c r="N119" i="12"/>
  <c r="N118" i="12"/>
  <c r="N117" i="12"/>
  <c r="N116" i="12"/>
  <c r="N115" i="12"/>
  <c r="N113" i="12"/>
  <c r="N112" i="12"/>
  <c r="N111" i="12"/>
  <c r="N110" i="12"/>
  <c r="N109" i="12"/>
  <c r="N108" i="12"/>
  <c r="N107" i="12"/>
  <c r="N106" i="12"/>
  <c r="N105" i="12"/>
  <c r="N104" i="12"/>
  <c r="N103" i="12"/>
  <c r="N102" i="12"/>
  <c r="N101" i="12"/>
  <c r="N100" i="12"/>
  <c r="N99" i="12"/>
  <c r="N98" i="12"/>
  <c r="N97" i="12"/>
  <c r="N96" i="12"/>
  <c r="N95" i="12"/>
  <c r="N94" i="12"/>
  <c r="N93" i="12"/>
  <c r="N92" i="12"/>
  <c r="N91" i="12"/>
  <c r="N90" i="12"/>
  <c r="N88" i="12"/>
  <c r="N87" i="12"/>
  <c r="N86" i="12"/>
  <c r="N85" i="12"/>
  <c r="N84" i="12"/>
  <c r="N83" i="12"/>
  <c r="N82" i="12"/>
  <c r="N81" i="12"/>
  <c r="N79" i="12"/>
  <c r="N78" i="12"/>
  <c r="N77" i="12"/>
  <c r="N76" i="12"/>
  <c r="N75" i="12"/>
  <c r="N74" i="12"/>
  <c r="N73" i="12"/>
  <c r="N72" i="12"/>
  <c r="N71" i="12"/>
  <c r="N70" i="12"/>
  <c r="N66" i="12"/>
  <c r="N65" i="12"/>
  <c r="N64" i="12"/>
  <c r="N63" i="12"/>
  <c r="N62" i="12"/>
  <c r="N61" i="12"/>
  <c r="N60" i="12"/>
  <c r="N59" i="12"/>
  <c r="N58" i="12"/>
  <c r="N57" i="12"/>
  <c r="N56" i="12"/>
  <c r="N55" i="12"/>
  <c r="N54" i="12"/>
  <c r="N53" i="12"/>
  <c r="N52" i="12"/>
  <c r="N51" i="12"/>
  <c r="N50" i="12"/>
  <c r="N49" i="12"/>
  <c r="N48" i="12"/>
  <c r="N47" i="12"/>
  <c r="N46" i="12"/>
  <c r="N45" i="12"/>
  <c r="N44" i="12"/>
  <c r="N43" i="12"/>
  <c r="N42" i="12"/>
  <c r="N41" i="12"/>
  <c r="N40" i="12"/>
  <c r="N39" i="12"/>
  <c r="N38" i="12"/>
  <c r="N37" i="12"/>
  <c r="N36" i="12"/>
  <c r="N34" i="12"/>
  <c r="N33" i="12"/>
  <c r="N32" i="12"/>
  <c r="N31" i="12"/>
  <c r="N30" i="12"/>
  <c r="N29" i="12"/>
  <c r="N28" i="12"/>
  <c r="N27" i="12"/>
  <c r="N26" i="12"/>
  <c r="N25" i="12"/>
  <c r="N24" i="12"/>
  <c r="N23" i="12"/>
  <c r="N13" i="12"/>
  <c r="N8" i="12"/>
  <c r="N7" i="12"/>
  <c r="C320" i="33"/>
  <c r="E320" i="33" s="1"/>
  <c r="C318" i="33"/>
  <c r="E318" i="33" s="1"/>
  <c r="C319" i="33"/>
  <c r="E319" i="33" s="1"/>
  <c r="F318" i="33" l="1"/>
  <c r="F319" i="33"/>
  <c r="F320" i="33"/>
  <c r="O268" i="33"/>
  <c r="K268" i="33"/>
  <c r="Q131" i="33"/>
  <c r="U129" i="33"/>
  <c r="Q129" i="33"/>
  <c r="U128" i="33"/>
  <c r="Q128" i="33"/>
  <c r="Q126" i="33"/>
  <c r="U125" i="33"/>
  <c r="Q125" i="33"/>
  <c r="U124" i="33"/>
  <c r="Q124" i="33"/>
  <c r="Q109" i="33"/>
  <c r="Q107" i="33"/>
  <c r="Q106" i="33"/>
  <c r="Q104" i="33"/>
  <c r="Q103" i="33"/>
  <c r="Q102" i="33"/>
  <c r="K109" i="33"/>
  <c r="S107" i="33"/>
  <c r="U107" i="33" s="1"/>
  <c r="S106" i="33"/>
  <c r="U106" i="33" s="1"/>
  <c r="S103" i="33"/>
  <c r="U103" i="33" s="1"/>
  <c r="S102" i="33"/>
  <c r="U102" i="33" s="1"/>
  <c r="Q87" i="33"/>
  <c r="Q85" i="33"/>
  <c r="Q84" i="33"/>
  <c r="Q82" i="33"/>
  <c r="Q81" i="33"/>
  <c r="Q80" i="33"/>
  <c r="S85" i="33"/>
  <c r="U85" i="33" s="1"/>
  <c r="S84" i="33"/>
  <c r="U84" i="33" s="1"/>
  <c r="S81" i="33"/>
  <c r="U81" i="33" s="1"/>
  <c r="S80" i="33"/>
  <c r="U80" i="33" s="1"/>
  <c r="M187" i="33"/>
  <c r="Q186" i="33"/>
  <c r="M186" i="33"/>
  <c r="U184" i="33"/>
  <c r="Q184" i="33"/>
  <c r="M184" i="33"/>
  <c r="U183" i="33"/>
  <c r="Q183" i="33"/>
  <c r="M183" i="33"/>
  <c r="Q181" i="33"/>
  <c r="M181" i="33"/>
  <c r="U180" i="33"/>
  <c r="Q180" i="33"/>
  <c r="M180" i="33"/>
  <c r="U179" i="33"/>
  <c r="Q179" i="33"/>
  <c r="M179" i="33"/>
  <c r="M176" i="33"/>
  <c r="Q175" i="33"/>
  <c r="M175" i="33"/>
  <c r="U173" i="33"/>
  <c r="Q173" i="33"/>
  <c r="M173" i="33"/>
  <c r="U172" i="33"/>
  <c r="Q172" i="33"/>
  <c r="M172" i="33"/>
  <c r="Q170" i="33"/>
  <c r="M170" i="33"/>
  <c r="U169" i="33"/>
  <c r="Q169" i="33"/>
  <c r="M169" i="33"/>
  <c r="U168" i="33"/>
  <c r="Q168" i="33"/>
  <c r="M168" i="33"/>
  <c r="M165" i="33"/>
  <c r="Q164" i="33"/>
  <c r="M164" i="33"/>
  <c r="U162" i="33"/>
  <c r="Q162" i="33"/>
  <c r="M162" i="33"/>
  <c r="U161" i="33"/>
  <c r="Q161" i="33"/>
  <c r="M161" i="33"/>
  <c r="Q159" i="33"/>
  <c r="M159" i="33"/>
  <c r="U158" i="33"/>
  <c r="Q158" i="33"/>
  <c r="M158" i="33"/>
  <c r="U157" i="33"/>
  <c r="Q157" i="33"/>
  <c r="M157" i="33"/>
  <c r="M154" i="33"/>
  <c r="Q153" i="33"/>
  <c r="M153" i="33"/>
  <c r="U151" i="33"/>
  <c r="Q151" i="33"/>
  <c r="M151" i="33"/>
  <c r="U150" i="33"/>
  <c r="Q150" i="33"/>
  <c r="M150" i="33"/>
  <c r="Q148" i="33"/>
  <c r="M148" i="33"/>
  <c r="U147" i="33"/>
  <c r="Q147" i="33"/>
  <c r="M147" i="33"/>
  <c r="U146" i="33"/>
  <c r="Q146" i="33"/>
  <c r="M146" i="33"/>
  <c r="M143" i="33"/>
  <c r="Q142" i="33"/>
  <c r="M142" i="33"/>
  <c r="U140" i="33"/>
  <c r="Q140" i="33"/>
  <c r="M140" i="33"/>
  <c r="U139" i="33"/>
  <c r="Q139" i="33"/>
  <c r="M139" i="33"/>
  <c r="Q137" i="33"/>
  <c r="M137" i="33"/>
  <c r="U136" i="33"/>
  <c r="Q136" i="33"/>
  <c r="M136" i="33"/>
  <c r="U135" i="33"/>
  <c r="Q135" i="33"/>
  <c r="M135" i="33"/>
  <c r="M121" i="33"/>
  <c r="Q120" i="33"/>
  <c r="M120" i="33"/>
  <c r="U118" i="33"/>
  <c r="Q118" i="33"/>
  <c r="M118" i="33"/>
  <c r="U117" i="33"/>
  <c r="Q117" i="33"/>
  <c r="M117" i="33"/>
  <c r="Q115" i="33"/>
  <c r="M115" i="33"/>
  <c r="U114" i="33"/>
  <c r="Q114" i="33"/>
  <c r="M114" i="33"/>
  <c r="U113" i="33"/>
  <c r="Q113" i="33"/>
  <c r="M113" i="33"/>
  <c r="M99" i="33"/>
  <c r="Q98" i="33"/>
  <c r="M98" i="33"/>
  <c r="U96" i="33"/>
  <c r="Q96" i="33"/>
  <c r="M96" i="33"/>
  <c r="U95" i="33"/>
  <c r="Q95" i="33"/>
  <c r="M95" i="33"/>
  <c r="Q93" i="33"/>
  <c r="M93" i="33"/>
  <c r="U92" i="33"/>
  <c r="Q92" i="33"/>
  <c r="M92" i="33"/>
  <c r="U91" i="33"/>
  <c r="Q91" i="33"/>
  <c r="M91" i="33"/>
  <c r="M77" i="33"/>
  <c r="Q76" i="33"/>
  <c r="M76" i="33"/>
  <c r="U74" i="33"/>
  <c r="Q74" i="33"/>
  <c r="M74" i="33"/>
  <c r="U73" i="33"/>
  <c r="Q73" i="33"/>
  <c r="M73" i="33"/>
  <c r="Q71" i="33"/>
  <c r="M71" i="33"/>
  <c r="U70" i="33"/>
  <c r="Q70" i="33"/>
  <c r="M70" i="33"/>
  <c r="U69" i="33"/>
  <c r="Q69" i="33"/>
  <c r="M69" i="33"/>
  <c r="Q53" i="33"/>
  <c r="K46" i="33"/>
  <c r="U44" i="33"/>
  <c r="U43" i="33"/>
  <c r="U42" i="33"/>
  <c r="Q44" i="33"/>
  <c r="Q43" i="33"/>
  <c r="Q42" i="33"/>
  <c r="S38" i="33"/>
  <c r="U38" i="33" s="1"/>
  <c r="S33" i="33"/>
  <c r="U33" i="33" s="1"/>
  <c r="Q29" i="33"/>
  <c r="O25" i="33"/>
  <c r="E185" i="33" l="1"/>
  <c r="M185" i="33" s="1"/>
  <c r="E182" i="33"/>
  <c r="M182" i="33" s="1"/>
  <c r="E178" i="33"/>
  <c r="M174" i="33"/>
  <c r="M171" i="33"/>
  <c r="M163" i="33"/>
  <c r="M160" i="33"/>
  <c r="M152" i="33"/>
  <c r="M149" i="33"/>
  <c r="M141" i="33"/>
  <c r="M138" i="33"/>
  <c r="E119" i="33"/>
  <c r="M119" i="33" s="1"/>
  <c r="E116" i="33"/>
  <c r="M116" i="33" s="1"/>
  <c r="E112" i="33"/>
  <c r="E97" i="33"/>
  <c r="M97" i="33" s="1"/>
  <c r="E94" i="33"/>
  <c r="M94" i="33" s="1"/>
  <c r="E90" i="33"/>
  <c r="E75" i="33"/>
  <c r="M75" i="33" s="1"/>
  <c r="E72" i="33"/>
  <c r="M72" i="33" s="1"/>
  <c r="E68" i="33"/>
  <c r="N39" i="3" l="1"/>
  <c r="N43" i="3" l="1"/>
  <c r="Q419" i="10"/>
  <c r="P381" i="10"/>
  <c r="C341" i="33" l="1"/>
  <c r="E341" i="33" s="1"/>
  <c r="C31" i="33"/>
  <c r="E31" i="33" s="1"/>
  <c r="O31" i="3"/>
  <c r="O32" i="3"/>
  <c r="M341" i="33" l="1"/>
  <c r="F341" i="33"/>
  <c r="P31" i="3"/>
  <c r="H348" i="33" l="1"/>
  <c r="H365" i="33"/>
  <c r="H200" i="33"/>
  <c r="H216" i="33"/>
  <c r="H232" i="33"/>
  <c r="H351" i="33"/>
  <c r="H358" i="33"/>
  <c r="H191" i="33"/>
  <c r="H209" i="33"/>
  <c r="H225" i="33"/>
  <c r="H241" i="33"/>
  <c r="H363" i="33"/>
  <c r="H192" i="33"/>
  <c r="H210" i="33"/>
  <c r="H226" i="33"/>
  <c r="H356" i="33"/>
  <c r="H372" i="33"/>
  <c r="H207" i="33"/>
  <c r="H223" i="33"/>
  <c r="H239" i="33"/>
  <c r="H353" i="33"/>
  <c r="H369" i="33"/>
  <c r="H204" i="33"/>
  <c r="H220" i="33"/>
  <c r="H236" i="33"/>
  <c r="H349" i="33"/>
  <c r="H362" i="33"/>
  <c r="H195" i="33"/>
  <c r="H213" i="33"/>
  <c r="H229" i="33"/>
  <c r="H245" i="33"/>
  <c r="H367" i="33"/>
  <c r="H196" i="33"/>
  <c r="H214" i="33"/>
  <c r="H230" i="33"/>
  <c r="H246" i="33"/>
  <c r="H360" i="33"/>
  <c r="H193" i="33"/>
  <c r="H211" i="33"/>
  <c r="H227" i="33"/>
  <c r="H243" i="33"/>
  <c r="H357" i="33"/>
  <c r="H373" i="33"/>
  <c r="H208" i="33"/>
  <c r="H224" i="33"/>
  <c r="H240" i="33"/>
  <c r="H350" i="33"/>
  <c r="H366" i="33"/>
  <c r="H201" i="33"/>
  <c r="H217" i="33"/>
  <c r="H233" i="33"/>
  <c r="H347" i="33"/>
  <c r="H371" i="33"/>
  <c r="H202" i="33"/>
  <c r="H218" i="33"/>
  <c r="H234" i="33"/>
  <c r="H355" i="33"/>
  <c r="H364" i="33"/>
  <c r="H199" i="33"/>
  <c r="H215" i="33"/>
  <c r="H231" i="33"/>
  <c r="H361" i="33"/>
  <c r="H194" i="33"/>
  <c r="H212" i="33"/>
  <c r="H228" i="33"/>
  <c r="H244" i="33"/>
  <c r="H354" i="33"/>
  <c r="H370" i="33"/>
  <c r="H205" i="33"/>
  <c r="H221" i="33"/>
  <c r="H237" i="33"/>
  <c r="H359" i="33"/>
  <c r="H301" i="33"/>
  <c r="H206" i="33"/>
  <c r="H222" i="33"/>
  <c r="H238" i="33"/>
  <c r="H352" i="33"/>
  <c r="H368" i="33"/>
  <c r="H203" i="33"/>
  <c r="H219" i="33"/>
  <c r="H235" i="33"/>
  <c r="H345" i="33"/>
  <c r="H287" i="33"/>
  <c r="H313" i="33"/>
  <c r="H343" i="33"/>
  <c r="H282" i="33"/>
  <c r="H346" i="33"/>
  <c r="H344" i="33"/>
  <c r="H342" i="33"/>
  <c r="H279" i="33"/>
  <c r="H281" i="33"/>
  <c r="H284" i="33"/>
  <c r="H283" i="33"/>
  <c r="H280" i="33"/>
  <c r="H319" i="33"/>
  <c r="H318" i="33"/>
  <c r="H320" i="33"/>
  <c r="H31" i="33"/>
  <c r="H341" i="33"/>
  <c r="E177" i="33"/>
  <c r="M177" i="33" s="1"/>
  <c r="E166" i="33"/>
  <c r="M166" i="33" s="1"/>
  <c r="E155" i="33"/>
  <c r="M155" i="33" s="1"/>
  <c r="E144" i="33"/>
  <c r="M144" i="33" s="1"/>
  <c r="E133" i="33"/>
  <c r="M133" i="33" s="1"/>
  <c r="E111" i="33"/>
  <c r="M111" i="33" s="1"/>
  <c r="E89" i="33"/>
  <c r="M89" i="33" s="1"/>
  <c r="E67" i="33"/>
  <c r="M302" i="10"/>
  <c r="P90" i="10"/>
  <c r="M35" i="10"/>
  <c r="H242" i="33" l="1"/>
  <c r="K6" i="11"/>
  <c r="K5" i="11"/>
  <c r="H67" i="12"/>
  <c r="K3" i="12"/>
  <c r="M340" i="33" l="1"/>
  <c r="F69" i="33"/>
  <c r="H69" i="33" s="1"/>
  <c r="F73" i="33"/>
  <c r="H73" i="33" s="1"/>
  <c r="F77" i="33"/>
  <c r="H77" i="33" s="1"/>
  <c r="F94" i="33"/>
  <c r="H94" i="33" s="1"/>
  <c r="F98" i="33"/>
  <c r="H98" i="33" s="1"/>
  <c r="F115" i="33"/>
  <c r="H115" i="33" s="1"/>
  <c r="F119" i="33"/>
  <c r="H119" i="33" s="1"/>
  <c r="F136" i="33"/>
  <c r="H136" i="33" s="1"/>
  <c r="F140" i="33"/>
  <c r="H140" i="33" s="1"/>
  <c r="F146" i="33"/>
  <c r="H146" i="33" s="1"/>
  <c r="F150" i="33"/>
  <c r="H150" i="33" s="1"/>
  <c r="F154" i="33"/>
  <c r="H154" i="33" s="1"/>
  <c r="F160" i="33"/>
  <c r="H160" i="33" s="1"/>
  <c r="F164" i="33"/>
  <c r="H164" i="33" s="1"/>
  <c r="F170" i="33"/>
  <c r="H170" i="33" s="1"/>
  <c r="F174" i="33"/>
  <c r="H174" i="33" s="1"/>
  <c r="F180" i="33"/>
  <c r="H180" i="33" s="1"/>
  <c r="F184" i="33"/>
  <c r="H184" i="33" s="1"/>
  <c r="F198" i="33"/>
  <c r="H198" i="33" s="1"/>
  <c r="F145" i="33"/>
  <c r="H145" i="33" s="1"/>
  <c r="F68" i="33"/>
  <c r="H68" i="33" s="1"/>
  <c r="F331" i="33"/>
  <c r="H331" i="33" s="1"/>
  <c r="F337" i="33"/>
  <c r="H337" i="33" s="1"/>
  <c r="F324" i="33"/>
  <c r="F188" i="33"/>
  <c r="H188" i="33" s="1"/>
  <c r="F133" i="33"/>
  <c r="H133" i="33" s="1"/>
  <c r="S66" i="3"/>
  <c r="S65" i="3"/>
  <c r="N52" i="3"/>
  <c r="F13" i="33" s="1"/>
  <c r="H13" i="33" s="1"/>
  <c r="P304" i="10"/>
  <c r="H324" i="33" l="1"/>
  <c r="F89" i="33"/>
  <c r="H89" i="33" s="1"/>
  <c r="F155" i="33"/>
  <c r="H155" i="33" s="1"/>
  <c r="F190" i="33"/>
  <c r="H190" i="33" s="1"/>
  <c r="F339" i="33"/>
  <c r="H339" i="33" s="1"/>
  <c r="F327" i="33"/>
  <c r="H327" i="33" s="1"/>
  <c r="F112" i="33"/>
  <c r="H112" i="33" s="1"/>
  <c r="F167" i="33"/>
  <c r="H167" i="33" s="1"/>
  <c r="F186" i="33"/>
  <c r="H186" i="33" s="1"/>
  <c r="F182" i="33"/>
  <c r="H182" i="33" s="1"/>
  <c r="F176" i="33"/>
  <c r="H176" i="33" s="1"/>
  <c r="F172" i="33"/>
  <c r="H172" i="33" s="1"/>
  <c r="F168" i="33"/>
  <c r="H168" i="33" s="1"/>
  <c r="F162" i="33"/>
  <c r="H162" i="33" s="1"/>
  <c r="F158" i="33"/>
  <c r="H158" i="33" s="1"/>
  <c r="F152" i="33"/>
  <c r="H152" i="33" s="1"/>
  <c r="F148" i="33"/>
  <c r="H148" i="33" s="1"/>
  <c r="F142" i="33"/>
  <c r="H142" i="33" s="1"/>
  <c r="F138" i="33"/>
  <c r="H138" i="33" s="1"/>
  <c r="F121" i="33"/>
  <c r="H121" i="33" s="1"/>
  <c r="F117" i="33"/>
  <c r="H117" i="33" s="1"/>
  <c r="F113" i="33"/>
  <c r="H113" i="33" s="1"/>
  <c r="F96" i="33"/>
  <c r="H96" i="33" s="1"/>
  <c r="F92" i="33"/>
  <c r="H92" i="33" s="1"/>
  <c r="F75" i="33"/>
  <c r="H75" i="33" s="1"/>
  <c r="F71" i="33"/>
  <c r="H71" i="33" s="1"/>
  <c r="F111" i="33"/>
  <c r="H111" i="33" s="1"/>
  <c r="F166" i="33"/>
  <c r="H166" i="33" s="1"/>
  <c r="F338" i="33"/>
  <c r="H338" i="33" s="1"/>
  <c r="F332" i="33"/>
  <c r="H332" i="33" s="1"/>
  <c r="F326" i="33"/>
  <c r="H326" i="33" s="1"/>
  <c r="F134" i="33"/>
  <c r="H134" i="33" s="1"/>
  <c r="F178" i="33"/>
  <c r="H178" i="33" s="1"/>
  <c r="F185" i="33"/>
  <c r="H185" i="33" s="1"/>
  <c r="F181" i="33"/>
  <c r="H181" i="33" s="1"/>
  <c r="F175" i="33"/>
  <c r="H175" i="33" s="1"/>
  <c r="F171" i="33"/>
  <c r="H171" i="33" s="1"/>
  <c r="F165" i="33"/>
  <c r="H165" i="33" s="1"/>
  <c r="F161" i="33"/>
  <c r="H161" i="33" s="1"/>
  <c r="F157" i="33"/>
  <c r="H157" i="33" s="1"/>
  <c r="F151" i="33"/>
  <c r="H151" i="33" s="1"/>
  <c r="F147" i="33"/>
  <c r="H147" i="33" s="1"/>
  <c r="F141" i="33"/>
  <c r="H141" i="33" s="1"/>
  <c r="F137" i="33"/>
  <c r="H137" i="33" s="1"/>
  <c r="F120" i="33"/>
  <c r="H120" i="33" s="1"/>
  <c r="F116" i="33"/>
  <c r="H116" i="33" s="1"/>
  <c r="F99" i="33"/>
  <c r="H99" i="33" s="1"/>
  <c r="F95" i="33"/>
  <c r="H95" i="33" s="1"/>
  <c r="F91" i="33"/>
  <c r="H91" i="33" s="1"/>
  <c r="F74" i="33"/>
  <c r="H74" i="33" s="1"/>
  <c r="F70" i="33"/>
  <c r="H70" i="33" s="1"/>
  <c r="F177" i="33"/>
  <c r="H177" i="33" s="1"/>
  <c r="F67" i="33"/>
  <c r="H67" i="33" s="1"/>
  <c r="F144" i="33"/>
  <c r="H144" i="33" s="1"/>
  <c r="F189" i="33"/>
  <c r="H189" i="33" s="1"/>
  <c r="F340" i="33"/>
  <c r="H340" i="33" s="1"/>
  <c r="F336" i="33"/>
  <c r="H336" i="33" s="1"/>
  <c r="F328" i="33"/>
  <c r="H328" i="33" s="1"/>
  <c r="F90" i="33"/>
  <c r="H90" i="33" s="1"/>
  <c r="F156" i="33"/>
  <c r="H156" i="33" s="1"/>
  <c r="F187" i="33"/>
  <c r="H187" i="33" s="1"/>
  <c r="F183" i="33"/>
  <c r="H183" i="33" s="1"/>
  <c r="F179" i="33"/>
  <c r="H179" i="33" s="1"/>
  <c r="F173" i="33"/>
  <c r="H173" i="33" s="1"/>
  <c r="F169" i="33"/>
  <c r="H169" i="33" s="1"/>
  <c r="F163" i="33"/>
  <c r="H163" i="33" s="1"/>
  <c r="F159" i="33"/>
  <c r="H159" i="33" s="1"/>
  <c r="F153" i="33"/>
  <c r="H153" i="33" s="1"/>
  <c r="F149" i="33"/>
  <c r="H149" i="33" s="1"/>
  <c r="F143" i="33"/>
  <c r="H143" i="33" s="1"/>
  <c r="F139" i="33"/>
  <c r="H139" i="33" s="1"/>
  <c r="F135" i="33"/>
  <c r="H135" i="33" s="1"/>
  <c r="F118" i="33"/>
  <c r="H118" i="33" s="1"/>
  <c r="F114" i="33"/>
  <c r="H114" i="33" s="1"/>
  <c r="F97" i="33"/>
  <c r="H97" i="33" s="1"/>
  <c r="F93" i="33"/>
  <c r="H93" i="33" s="1"/>
  <c r="F76" i="33"/>
  <c r="H76" i="33" s="1"/>
  <c r="F72" i="33"/>
  <c r="H72" i="33" s="1"/>
  <c r="S60" i="3"/>
  <c r="S59" i="3"/>
  <c r="N48" i="3"/>
  <c r="S64" i="3" s="1"/>
  <c r="N47" i="3"/>
  <c r="S61" i="3" s="1"/>
  <c r="S62" i="3" l="1"/>
  <c r="S63" i="3"/>
  <c r="C340" i="33" l="1"/>
  <c r="C41" i="33"/>
  <c r="K42" i="33" l="1"/>
  <c r="M323" i="10"/>
  <c r="C43" i="33"/>
  <c r="C44" i="33"/>
  <c r="C45" i="33"/>
  <c r="M411" i="10"/>
  <c r="C13" i="33"/>
  <c r="M68" i="33"/>
  <c r="M90" i="33"/>
  <c r="M324" i="33"/>
  <c r="M326" i="33"/>
  <c r="M327" i="33"/>
  <c r="M328" i="33"/>
  <c r="M331" i="33"/>
  <c r="M332" i="33"/>
  <c r="M336" i="33"/>
  <c r="M337" i="33"/>
  <c r="M338" i="33"/>
  <c r="M339" i="33"/>
  <c r="C339" i="33" l="1"/>
  <c r="K125" i="33" l="1"/>
  <c r="K334" i="33" l="1"/>
  <c r="N3" i="29" l="1"/>
  <c r="J3" i="29" l="1"/>
  <c r="K3" i="27"/>
  <c r="H14" i="12" l="1"/>
  <c r="H152" i="20"/>
  <c r="H140" i="20"/>
  <c r="H127" i="20"/>
  <c r="H96" i="20"/>
  <c r="H90" i="20"/>
  <c r="H77" i="20"/>
  <c r="H7" i="20"/>
  <c r="H33" i="19"/>
  <c r="H6" i="19"/>
  <c r="H112" i="18"/>
  <c r="H38" i="18"/>
  <c r="H105" i="17"/>
  <c r="H33" i="17"/>
  <c r="H5" i="16"/>
  <c r="K5" i="14"/>
  <c r="H125" i="13"/>
  <c r="H85" i="13"/>
  <c r="H14" i="13"/>
  <c r="M1046" i="10" l="1"/>
  <c r="M895" i="10"/>
  <c r="M940" i="10"/>
  <c r="M923" i="10"/>
  <c r="M875" i="10"/>
  <c r="M847" i="10"/>
  <c r="M755" i="10"/>
  <c r="M588" i="10"/>
  <c r="M507" i="10"/>
  <c r="M476" i="10"/>
  <c r="M556" i="10"/>
  <c r="M525" i="10"/>
  <c r="M430" i="10"/>
  <c r="M402" i="10"/>
  <c r="M380" i="10"/>
  <c r="M317" i="10"/>
  <c r="C338" i="33" l="1"/>
  <c r="C337" i="33"/>
  <c r="C336" i="33"/>
  <c r="C335" i="33"/>
  <c r="E335" i="33" s="1"/>
  <c r="C334" i="33"/>
  <c r="E334" i="33" s="1"/>
  <c r="C333" i="33"/>
  <c r="E333" i="33" s="1"/>
  <c r="C332" i="33"/>
  <c r="C331" i="33"/>
  <c r="C330" i="33"/>
  <c r="E330" i="33" s="1"/>
  <c r="C329" i="33"/>
  <c r="E329" i="33" s="1"/>
  <c r="C328" i="33"/>
  <c r="C327" i="33"/>
  <c r="C326" i="33"/>
  <c r="C325" i="33"/>
  <c r="E325" i="33" s="1"/>
  <c r="C324" i="33"/>
  <c r="C323" i="33"/>
  <c r="C322" i="33"/>
  <c r="E322" i="33" s="1"/>
  <c r="C321" i="33"/>
  <c r="C317" i="33"/>
  <c r="E317" i="33" s="1"/>
  <c r="C316" i="33"/>
  <c r="E316" i="33" s="1"/>
  <c r="C315" i="33"/>
  <c r="E315" i="33" s="1"/>
  <c r="C314" i="33"/>
  <c r="E312" i="33"/>
  <c r="E311" i="33"/>
  <c r="E310" i="33"/>
  <c r="E309" i="33"/>
  <c r="E308" i="33"/>
  <c r="E307" i="33"/>
  <c r="E306" i="33"/>
  <c r="C305" i="33"/>
  <c r="E304" i="33"/>
  <c r="E303" i="33"/>
  <c r="E302" i="33"/>
  <c r="E300" i="33"/>
  <c r="E299" i="33"/>
  <c r="E298" i="33"/>
  <c r="E297" i="33"/>
  <c r="E296" i="33"/>
  <c r="E295" i="33"/>
  <c r="C294" i="33"/>
  <c r="C292" i="33"/>
  <c r="C290" i="33"/>
  <c r="C289" i="33"/>
  <c r="C288" i="33"/>
  <c r="C287" i="33"/>
  <c r="C286" i="33"/>
  <c r="C285" i="33"/>
  <c r="C274" i="33"/>
  <c r="E274" i="33" s="1"/>
  <c r="E285" i="33" s="1"/>
  <c r="C273" i="33"/>
  <c r="C272" i="33"/>
  <c r="E272" i="33" s="1"/>
  <c r="C271" i="33"/>
  <c r="E271" i="33" s="1"/>
  <c r="C270" i="33"/>
  <c r="E270" i="33" s="1"/>
  <c r="C269" i="33"/>
  <c r="E269" i="33" s="1"/>
  <c r="C268" i="33"/>
  <c r="E268" i="33" s="1"/>
  <c r="C267" i="33"/>
  <c r="E267" i="33" s="1"/>
  <c r="C266" i="33"/>
  <c r="E266" i="33" s="1"/>
  <c r="C265" i="33"/>
  <c r="E265" i="33" s="1"/>
  <c r="C264" i="33"/>
  <c r="C263" i="33"/>
  <c r="E263" i="33" s="1"/>
  <c r="C262" i="33"/>
  <c r="E262" i="33" s="1"/>
  <c r="C261" i="33"/>
  <c r="C260" i="33"/>
  <c r="E260" i="33" s="1"/>
  <c r="C259" i="33"/>
  <c r="E259" i="33" s="1"/>
  <c r="C258" i="33"/>
  <c r="E258" i="33" s="1"/>
  <c r="C257" i="33"/>
  <c r="E257" i="33" s="1"/>
  <c r="C256" i="33"/>
  <c r="E256" i="33" s="1"/>
  <c r="C255" i="33"/>
  <c r="E255" i="33" s="1"/>
  <c r="C254" i="33"/>
  <c r="C253" i="33"/>
  <c r="E253" i="33" s="1"/>
  <c r="C252" i="33"/>
  <c r="E252" i="33" s="1"/>
  <c r="C251" i="33"/>
  <c r="E251" i="33" s="1"/>
  <c r="C250" i="33"/>
  <c r="E250" i="33" s="1"/>
  <c r="C249" i="33"/>
  <c r="E249" i="33" s="1"/>
  <c r="M245" i="33"/>
  <c r="M244" i="33"/>
  <c r="M243" i="33"/>
  <c r="M242" i="33"/>
  <c r="M241" i="33"/>
  <c r="M214" i="33"/>
  <c r="M213" i="33"/>
  <c r="M212" i="33"/>
  <c r="M211" i="33"/>
  <c r="M210" i="33"/>
  <c r="M208" i="33"/>
  <c r="M205" i="33"/>
  <c r="M204" i="33"/>
  <c r="M203" i="33"/>
  <c r="M202" i="33"/>
  <c r="M201" i="33"/>
  <c r="M200" i="33"/>
  <c r="M199" i="33"/>
  <c r="M198" i="33"/>
  <c r="C197" i="33"/>
  <c r="C190" i="33"/>
  <c r="M190" i="33" s="1"/>
  <c r="C189" i="33"/>
  <c r="M189" i="33" s="1"/>
  <c r="C188" i="33"/>
  <c r="M188" i="33" s="1"/>
  <c r="C187" i="33"/>
  <c r="C186" i="33"/>
  <c r="C185" i="33"/>
  <c r="C184" i="33"/>
  <c r="C183" i="33"/>
  <c r="C182" i="33"/>
  <c r="C181" i="33"/>
  <c r="C180" i="33"/>
  <c r="C179" i="33"/>
  <c r="C178" i="33"/>
  <c r="M178" i="33" s="1"/>
  <c r="C177" i="33"/>
  <c r="C176" i="33"/>
  <c r="C175" i="33"/>
  <c r="C174" i="33"/>
  <c r="C173" i="33"/>
  <c r="C172" i="33"/>
  <c r="C171" i="33"/>
  <c r="C170" i="33"/>
  <c r="C169" i="33"/>
  <c r="C168" i="33"/>
  <c r="C167" i="33"/>
  <c r="M167" i="33" s="1"/>
  <c r="C166" i="33"/>
  <c r="C165" i="33"/>
  <c r="C164" i="33"/>
  <c r="C163" i="33"/>
  <c r="C162" i="33"/>
  <c r="C161" i="33"/>
  <c r="C160" i="33"/>
  <c r="C159" i="33"/>
  <c r="C158" i="33"/>
  <c r="C157" i="33"/>
  <c r="C156" i="33"/>
  <c r="M156" i="33" s="1"/>
  <c r="C155" i="33"/>
  <c r="C154" i="33"/>
  <c r="C153" i="33"/>
  <c r="C152" i="33"/>
  <c r="C151" i="33"/>
  <c r="C150" i="33"/>
  <c r="C149" i="33"/>
  <c r="C148" i="33"/>
  <c r="C147" i="33"/>
  <c r="C146" i="33"/>
  <c r="C145" i="33"/>
  <c r="M145" i="33" s="1"/>
  <c r="C144" i="33"/>
  <c r="C143" i="33"/>
  <c r="C142" i="33"/>
  <c r="C141" i="33"/>
  <c r="C140" i="33"/>
  <c r="C139" i="33"/>
  <c r="C138" i="33"/>
  <c r="C137" i="33"/>
  <c r="C136" i="33"/>
  <c r="C135" i="33"/>
  <c r="C134" i="33"/>
  <c r="M134" i="33" s="1"/>
  <c r="C133" i="33"/>
  <c r="C132" i="33"/>
  <c r="E132" i="33" s="1"/>
  <c r="C131" i="33"/>
  <c r="E131" i="33" s="1"/>
  <c r="C130" i="33"/>
  <c r="E130" i="33" s="1"/>
  <c r="C129" i="33"/>
  <c r="E129" i="33" s="1"/>
  <c r="C128" i="33"/>
  <c r="E128" i="33" s="1"/>
  <c r="C127" i="33"/>
  <c r="C126" i="33"/>
  <c r="E126" i="33" s="1"/>
  <c r="C125" i="33"/>
  <c r="E125" i="33" s="1"/>
  <c r="C124" i="33"/>
  <c r="E124" i="33" s="1"/>
  <c r="C123" i="33"/>
  <c r="C122" i="33"/>
  <c r="C121" i="33"/>
  <c r="C120" i="33"/>
  <c r="C119" i="33"/>
  <c r="C118" i="33"/>
  <c r="C117" i="33"/>
  <c r="C116" i="33"/>
  <c r="C115" i="33"/>
  <c r="C114" i="33"/>
  <c r="C113" i="33"/>
  <c r="C112" i="33"/>
  <c r="M112" i="33" s="1"/>
  <c r="C111" i="33"/>
  <c r="C110" i="33"/>
  <c r="E110" i="33" s="1"/>
  <c r="C109" i="33"/>
  <c r="E109" i="33" s="1"/>
  <c r="C108" i="33"/>
  <c r="C107" i="33"/>
  <c r="E107" i="33" s="1"/>
  <c r="C106" i="33"/>
  <c r="E106" i="33" s="1"/>
  <c r="C105" i="33"/>
  <c r="C104" i="33"/>
  <c r="E104" i="33" s="1"/>
  <c r="C103" i="33"/>
  <c r="E103" i="33" s="1"/>
  <c r="C102" i="33"/>
  <c r="E102" i="33" s="1"/>
  <c r="C101" i="33"/>
  <c r="C100" i="33"/>
  <c r="C99" i="33"/>
  <c r="C98" i="33"/>
  <c r="C97" i="33"/>
  <c r="C96" i="33"/>
  <c r="C95" i="33"/>
  <c r="C94" i="33"/>
  <c r="C93" i="33"/>
  <c r="C92" i="33"/>
  <c r="C91" i="33"/>
  <c r="C90" i="33"/>
  <c r="C89" i="33"/>
  <c r="C88" i="33"/>
  <c r="E88" i="33" s="1"/>
  <c r="C87" i="33"/>
  <c r="E87" i="33" s="1"/>
  <c r="C86" i="33"/>
  <c r="C85" i="33"/>
  <c r="E85" i="33" s="1"/>
  <c r="C84" i="33"/>
  <c r="E84" i="33" s="1"/>
  <c r="C83" i="33"/>
  <c r="C82" i="33"/>
  <c r="E82" i="33" s="1"/>
  <c r="C81" i="33"/>
  <c r="E81" i="33" s="1"/>
  <c r="C80" i="33"/>
  <c r="E80" i="33" s="1"/>
  <c r="C79" i="33"/>
  <c r="C78" i="33"/>
  <c r="C77" i="33"/>
  <c r="C76" i="33"/>
  <c r="C75" i="33"/>
  <c r="C74" i="33"/>
  <c r="C73" i="33"/>
  <c r="C72" i="33"/>
  <c r="C71" i="33"/>
  <c r="C70" i="33"/>
  <c r="C69" i="33"/>
  <c r="C68" i="33"/>
  <c r="C67" i="33"/>
  <c r="C66" i="33"/>
  <c r="E66" i="33" s="1"/>
  <c r="C65" i="33"/>
  <c r="E65" i="33" s="1"/>
  <c r="C64" i="33"/>
  <c r="E64" i="33" s="1"/>
  <c r="C63" i="33"/>
  <c r="E63" i="33" s="1"/>
  <c r="C62" i="33"/>
  <c r="E62" i="33" s="1"/>
  <c r="C61" i="33"/>
  <c r="E61" i="33" s="1"/>
  <c r="C60" i="33"/>
  <c r="E60" i="33" s="1"/>
  <c r="C59" i="33"/>
  <c r="E59" i="33" s="1"/>
  <c r="C58" i="33"/>
  <c r="E58" i="33" s="1"/>
  <c r="C57" i="33"/>
  <c r="E57" i="33" s="1"/>
  <c r="C56" i="33"/>
  <c r="C55" i="33"/>
  <c r="E55" i="33" s="1"/>
  <c r="C54" i="33"/>
  <c r="E54" i="33" s="1"/>
  <c r="C53" i="33"/>
  <c r="E53" i="33" s="1"/>
  <c r="C52" i="33"/>
  <c r="E52" i="33" s="1"/>
  <c r="C51" i="33"/>
  <c r="E51" i="33" s="1"/>
  <c r="C50" i="33"/>
  <c r="E50" i="33" s="1"/>
  <c r="C49" i="33"/>
  <c r="E49" i="33" s="1"/>
  <c r="C48" i="33"/>
  <c r="C47" i="33"/>
  <c r="E47" i="33" s="1"/>
  <c r="C46" i="33"/>
  <c r="E46" i="33" s="1"/>
  <c r="E45" i="33"/>
  <c r="E44" i="33"/>
  <c r="E43" i="33"/>
  <c r="C42" i="33"/>
  <c r="E42" i="33" s="1"/>
  <c r="E41" i="33"/>
  <c r="C40" i="33"/>
  <c r="C39" i="33"/>
  <c r="E39" i="33" s="1"/>
  <c r="C38" i="33"/>
  <c r="E38" i="33" s="1"/>
  <c r="C37" i="33"/>
  <c r="E37" i="33" s="1"/>
  <c r="C36" i="33"/>
  <c r="E36" i="33" s="1"/>
  <c r="C35" i="33"/>
  <c r="E35" i="33" s="1"/>
  <c r="C34" i="33"/>
  <c r="E34" i="33" s="1"/>
  <c r="C33" i="33"/>
  <c r="E33" i="33" s="1"/>
  <c r="C32" i="33"/>
  <c r="C30" i="33"/>
  <c r="E30" i="33" s="1"/>
  <c r="M30" i="33" s="1"/>
  <c r="C29" i="33"/>
  <c r="E29" i="33" s="1"/>
  <c r="C28" i="33"/>
  <c r="C27" i="33"/>
  <c r="C26" i="33"/>
  <c r="E26" i="33" s="1"/>
  <c r="M26" i="33" s="1"/>
  <c r="C25" i="33"/>
  <c r="E25" i="33" s="1"/>
  <c r="C24" i="33"/>
  <c r="E24" i="33" s="1"/>
  <c r="M24" i="33" s="1"/>
  <c r="C23" i="33"/>
  <c r="E23" i="33" s="1"/>
  <c r="M23" i="33" s="1"/>
  <c r="C22" i="33"/>
  <c r="E22" i="33" s="1"/>
  <c r="M22" i="33" s="1"/>
  <c r="C21" i="33"/>
  <c r="E21" i="33" s="1"/>
  <c r="M21" i="33" s="1"/>
  <c r="C20" i="33"/>
  <c r="C19" i="33"/>
  <c r="C18" i="33"/>
  <c r="E18" i="33" s="1"/>
  <c r="C17" i="33"/>
  <c r="E17" i="33" s="1"/>
  <c r="C16" i="33"/>
  <c r="E16" i="33" s="1"/>
  <c r="C15" i="33"/>
  <c r="E15" i="33" s="1"/>
  <c r="C14" i="33"/>
  <c r="C12" i="33"/>
  <c r="E12" i="33" s="1"/>
  <c r="C11" i="33"/>
  <c r="E11" i="33" s="1"/>
  <c r="C10" i="33"/>
  <c r="E10" i="33" s="1"/>
  <c r="C9" i="33"/>
  <c r="E9" i="33" s="1"/>
  <c r="C8" i="33"/>
  <c r="E8" i="33" s="1"/>
  <c r="C7" i="33"/>
  <c r="E7" i="33" s="1"/>
  <c r="C6" i="33"/>
  <c r="E6" i="33" s="1"/>
  <c r="C5" i="33"/>
  <c r="C4" i="33"/>
  <c r="E374" i="33" l="1"/>
  <c r="E314" i="33"/>
  <c r="F259" i="33"/>
  <c r="H259" i="33" s="1"/>
  <c r="F311" i="33"/>
  <c r="H311" i="33" s="1"/>
  <c r="F310" i="33"/>
  <c r="H310" i="33" s="1"/>
  <c r="E5" i="33"/>
  <c r="R39" i="37"/>
  <c r="R38" i="37"/>
  <c r="R92" i="37"/>
  <c r="R91" i="37"/>
  <c r="E321" i="33"/>
  <c r="F333" i="33"/>
  <c r="H333" i="33" s="1"/>
  <c r="M333" i="33"/>
  <c r="Q25" i="33"/>
  <c r="M25" i="33"/>
  <c r="E28" i="33"/>
  <c r="M29" i="33"/>
  <c r="M36" i="33"/>
  <c r="M52" i="33"/>
  <c r="M88" i="33"/>
  <c r="M124" i="33"/>
  <c r="M128" i="33"/>
  <c r="M132" i="33"/>
  <c r="M33" i="33"/>
  <c r="M37" i="33"/>
  <c r="M125" i="33"/>
  <c r="M129" i="33"/>
  <c r="M38" i="33"/>
  <c r="M50" i="33"/>
  <c r="M126" i="33"/>
  <c r="M130" i="33"/>
  <c r="F263" i="33"/>
  <c r="H263" i="33" s="1"/>
  <c r="M34" i="33"/>
  <c r="M35" i="33"/>
  <c r="M46" i="33"/>
  <c r="M51" i="33"/>
  <c r="M55" i="33"/>
  <c r="M87" i="33"/>
  <c r="M131" i="33"/>
  <c r="E32" i="33"/>
  <c r="R15" i="37"/>
  <c r="R11" i="37"/>
  <c r="U9" i="8"/>
  <c r="U13" i="8"/>
  <c r="U17" i="8"/>
  <c r="U10" i="8"/>
  <c r="U14" i="8"/>
  <c r="U16" i="8"/>
  <c r="U11" i="8"/>
  <c r="U15" i="8"/>
  <c r="U8" i="8"/>
  <c r="U12" i="8"/>
  <c r="E40" i="33"/>
  <c r="E48" i="33"/>
  <c r="E56" i="33"/>
  <c r="E261" i="33"/>
  <c r="E305" i="33"/>
  <c r="F262" i="33"/>
  <c r="H262" i="33" s="1"/>
  <c r="E264" i="33"/>
  <c r="R58" i="37"/>
  <c r="R17" i="37"/>
  <c r="R16" i="37"/>
  <c r="R30" i="37"/>
  <c r="R34" i="37"/>
  <c r="R44" i="37"/>
  <c r="R48" i="37"/>
  <c r="R52" i="37"/>
  <c r="R57" i="37"/>
  <c r="R72" i="37"/>
  <c r="R76" i="37"/>
  <c r="R80" i="37"/>
  <c r="R84" i="37"/>
  <c r="R89" i="37"/>
  <c r="R93" i="37"/>
  <c r="R71" i="37"/>
  <c r="R87" i="37"/>
  <c r="R19" i="37"/>
  <c r="R18" i="37"/>
  <c r="R31" i="37"/>
  <c r="R36" i="37"/>
  <c r="R41" i="37"/>
  <c r="R45" i="37"/>
  <c r="R49" i="37"/>
  <c r="R53" i="37"/>
  <c r="R59" i="37"/>
  <c r="R69" i="37"/>
  <c r="R73" i="37"/>
  <c r="R77" i="37"/>
  <c r="R81" i="37"/>
  <c r="R85" i="37"/>
  <c r="R90" i="37"/>
  <c r="R94" i="37"/>
  <c r="R56" i="37"/>
  <c r="R65" i="37"/>
  <c r="R83" i="37"/>
  <c r="R32" i="37"/>
  <c r="R37" i="37"/>
  <c r="R42" i="37"/>
  <c r="R46" i="37"/>
  <c r="R50" i="37"/>
  <c r="R54" i="37"/>
  <c r="R60" i="37"/>
  <c r="R64" i="37"/>
  <c r="R70" i="37"/>
  <c r="R74" i="37"/>
  <c r="R78" i="37"/>
  <c r="R82" i="37"/>
  <c r="R86" i="37"/>
  <c r="R20" i="37"/>
  <c r="R29" i="37"/>
  <c r="R33" i="37"/>
  <c r="R43" i="37"/>
  <c r="R47" i="37"/>
  <c r="R51" i="37"/>
  <c r="R61" i="37"/>
  <c r="R75" i="37"/>
  <c r="R79" i="37"/>
  <c r="E27" i="33"/>
  <c r="R23" i="37"/>
  <c r="R35" i="37"/>
  <c r="E248" i="33"/>
  <c r="E197" i="33" s="1"/>
  <c r="M197" i="33" s="1"/>
  <c r="E273" i="33"/>
  <c r="E4" i="33"/>
  <c r="R12" i="37" s="1"/>
  <c r="R67" i="37"/>
  <c r="E323" i="33"/>
  <c r="M15" i="33"/>
  <c r="F15" i="33"/>
  <c r="H15" i="33" s="1"/>
  <c r="F22" i="33"/>
  <c r="H22" i="33" s="1"/>
  <c r="F30" i="33"/>
  <c r="H30" i="33" s="1"/>
  <c r="M43" i="33"/>
  <c r="F43" i="33"/>
  <c r="H43" i="33" s="1"/>
  <c r="F51" i="33"/>
  <c r="H51" i="33" s="1"/>
  <c r="M7" i="33"/>
  <c r="F7" i="33"/>
  <c r="H7" i="33" s="1"/>
  <c r="M11" i="33"/>
  <c r="F11" i="33"/>
  <c r="H11" i="33" s="1"/>
  <c r="M8" i="33"/>
  <c r="F8" i="33"/>
  <c r="H8" i="33" s="1"/>
  <c r="M12" i="33"/>
  <c r="F12" i="33"/>
  <c r="H12" i="33" s="1"/>
  <c r="M16" i="33"/>
  <c r="F16" i="33"/>
  <c r="H16" i="33" s="1"/>
  <c r="F24" i="33"/>
  <c r="H24" i="33" s="1"/>
  <c r="F33" i="33"/>
  <c r="H33" i="33" s="1"/>
  <c r="F37" i="33"/>
  <c r="H37" i="33" s="1"/>
  <c r="M41" i="33"/>
  <c r="F41" i="33"/>
  <c r="H41" i="33" s="1"/>
  <c r="M45" i="33"/>
  <c r="F45" i="33"/>
  <c r="H45" i="33" s="1"/>
  <c r="M49" i="33"/>
  <c r="F49" i="33"/>
  <c r="H49" i="33" s="1"/>
  <c r="M53" i="33"/>
  <c r="U53" i="33" s="1"/>
  <c r="F53" i="33"/>
  <c r="H53" i="33" s="1"/>
  <c r="M57" i="33"/>
  <c r="F57" i="33"/>
  <c r="H57" i="33" s="1"/>
  <c r="M61" i="33"/>
  <c r="F61" i="33"/>
  <c r="H61" i="33" s="1"/>
  <c r="M65" i="33"/>
  <c r="F65" i="33"/>
  <c r="H65" i="33" s="1"/>
  <c r="M81" i="33"/>
  <c r="F81" i="33"/>
  <c r="H81" i="33" s="1"/>
  <c r="M85" i="33"/>
  <c r="F85" i="33"/>
  <c r="H85" i="33" s="1"/>
  <c r="M109" i="33"/>
  <c r="F109" i="33"/>
  <c r="H109" i="33" s="1"/>
  <c r="F125" i="33"/>
  <c r="H125" i="33" s="1"/>
  <c r="F129" i="33"/>
  <c r="H129" i="33" s="1"/>
  <c r="M250" i="33"/>
  <c r="F250" i="33"/>
  <c r="H250" i="33" s="1"/>
  <c r="F258" i="33"/>
  <c r="H258" i="33" s="1"/>
  <c r="F266" i="33"/>
  <c r="H266" i="33" s="1"/>
  <c r="F270" i="33"/>
  <c r="H270" i="33" s="1"/>
  <c r="F274" i="33"/>
  <c r="H278" i="33"/>
  <c r="M298" i="33"/>
  <c r="F298" i="33"/>
  <c r="H298" i="33" s="1"/>
  <c r="M303" i="33"/>
  <c r="F303" i="33"/>
  <c r="H303" i="33" s="1"/>
  <c r="F307" i="33"/>
  <c r="H307" i="33" s="1"/>
  <c r="F316" i="33"/>
  <c r="H316" i="33" s="1"/>
  <c r="F335" i="33"/>
  <c r="H335" i="33" s="1"/>
  <c r="M6" i="33"/>
  <c r="F6" i="33"/>
  <c r="H6" i="33" s="1"/>
  <c r="F35" i="33"/>
  <c r="H35" i="33" s="1"/>
  <c r="M39" i="33"/>
  <c r="F39" i="33"/>
  <c r="H39" i="33" s="1"/>
  <c r="F47" i="33"/>
  <c r="H47" i="33" s="1"/>
  <c r="M5" i="33"/>
  <c r="F5" i="33"/>
  <c r="H5" i="33" s="1"/>
  <c r="M9" i="33"/>
  <c r="F9" i="33"/>
  <c r="H9" i="33" s="1"/>
  <c r="M17" i="33"/>
  <c r="F17" i="33"/>
  <c r="H17" i="33" s="1"/>
  <c r="F21" i="33"/>
  <c r="H21" i="33" s="1"/>
  <c r="F25" i="33"/>
  <c r="H25" i="33" s="1"/>
  <c r="F29" i="33"/>
  <c r="H29" i="33" s="1"/>
  <c r="F34" i="33"/>
  <c r="H34" i="33" s="1"/>
  <c r="F38" i="33"/>
  <c r="H38" i="33" s="1"/>
  <c r="M42" i="33"/>
  <c r="F42" i="33"/>
  <c r="H42" i="33" s="1"/>
  <c r="F46" i="33"/>
  <c r="H46" i="33" s="1"/>
  <c r="F50" i="33"/>
  <c r="H50" i="33" s="1"/>
  <c r="M54" i="33"/>
  <c r="F54" i="33"/>
  <c r="H54" i="33" s="1"/>
  <c r="M58" i="33"/>
  <c r="F58" i="33"/>
  <c r="H58" i="33" s="1"/>
  <c r="M62" i="33"/>
  <c r="F62" i="33"/>
  <c r="H62" i="33" s="1"/>
  <c r="M66" i="33"/>
  <c r="F66" i="33"/>
  <c r="H66" i="33" s="1"/>
  <c r="M82" i="33"/>
  <c r="F82" i="33"/>
  <c r="H82" i="33" s="1"/>
  <c r="M102" i="33"/>
  <c r="F102" i="33"/>
  <c r="H102" i="33" s="1"/>
  <c r="M106" i="33"/>
  <c r="F106" i="33"/>
  <c r="H106" i="33" s="1"/>
  <c r="M110" i="33"/>
  <c r="F110" i="33"/>
  <c r="H110" i="33" s="1"/>
  <c r="F126" i="33"/>
  <c r="H126" i="33" s="1"/>
  <c r="F130" i="33"/>
  <c r="H130" i="33" s="1"/>
  <c r="M251" i="33"/>
  <c r="F251" i="33"/>
  <c r="H251" i="33" s="1"/>
  <c r="F255" i="33"/>
  <c r="H255" i="33" s="1"/>
  <c r="F267" i="33"/>
  <c r="H267" i="33" s="1"/>
  <c r="F271" i="33"/>
  <c r="H271" i="33" s="1"/>
  <c r="M275" i="33"/>
  <c r="H275" i="33"/>
  <c r="M282" i="33"/>
  <c r="M287" i="33"/>
  <c r="F295" i="33"/>
  <c r="H295" i="33" s="1"/>
  <c r="M299" i="33"/>
  <c r="F299" i="33"/>
  <c r="H299" i="33" s="1"/>
  <c r="M304" i="33"/>
  <c r="F304" i="33"/>
  <c r="H304" i="33" s="1"/>
  <c r="F308" i="33"/>
  <c r="H308" i="33" s="1"/>
  <c r="F312" i="33"/>
  <c r="H312" i="33" s="1"/>
  <c r="F317" i="33"/>
  <c r="H317" i="33" s="1"/>
  <c r="F55" i="33"/>
  <c r="H55" i="33" s="1"/>
  <c r="M59" i="33"/>
  <c r="F59" i="33"/>
  <c r="H59" i="33" s="1"/>
  <c r="M63" i="33"/>
  <c r="F63" i="33"/>
  <c r="H63" i="33" s="1"/>
  <c r="F87" i="33"/>
  <c r="H87" i="33" s="1"/>
  <c r="M103" i="33"/>
  <c r="F103" i="33"/>
  <c r="H103" i="33" s="1"/>
  <c r="M107" i="33"/>
  <c r="F107" i="33"/>
  <c r="H107" i="33" s="1"/>
  <c r="F131" i="33"/>
  <c r="H131" i="33" s="1"/>
  <c r="M252" i="33"/>
  <c r="F252" i="33"/>
  <c r="H252" i="33" s="1"/>
  <c r="F256" i="33"/>
  <c r="H256" i="33" s="1"/>
  <c r="F268" i="33"/>
  <c r="H268" i="33" s="1"/>
  <c r="M272" i="33"/>
  <c r="F272" i="33"/>
  <c r="H272" i="33" s="1"/>
  <c r="M276" i="33"/>
  <c r="H276" i="33"/>
  <c r="M283" i="33"/>
  <c r="M296" i="33"/>
  <c r="F296" i="33"/>
  <c r="H296" i="33" s="1"/>
  <c r="F300" i="33"/>
  <c r="H300" i="33" s="1"/>
  <c r="F309" i="33"/>
  <c r="H309" i="33" s="1"/>
  <c r="F325" i="33"/>
  <c r="M329" i="33"/>
  <c r="F329" i="33"/>
  <c r="H329" i="33" s="1"/>
  <c r="M10" i="33"/>
  <c r="F10" i="33"/>
  <c r="H10" i="33" s="1"/>
  <c r="M18" i="33"/>
  <c r="F18" i="33"/>
  <c r="H18" i="33" s="1"/>
  <c r="F26" i="33"/>
  <c r="H26" i="33" s="1"/>
  <c r="F23" i="33"/>
  <c r="H23" i="33" s="1"/>
  <c r="F36" i="33"/>
  <c r="H36" i="33" s="1"/>
  <c r="M44" i="33"/>
  <c r="F44" i="33"/>
  <c r="H44" i="33" s="1"/>
  <c r="F52" i="33"/>
  <c r="H52" i="33" s="1"/>
  <c r="M60" i="33"/>
  <c r="F60" i="33"/>
  <c r="H60" i="33" s="1"/>
  <c r="M64" i="33"/>
  <c r="F64" i="33"/>
  <c r="H64" i="33" s="1"/>
  <c r="M80" i="33"/>
  <c r="F80" i="33"/>
  <c r="H80" i="33" s="1"/>
  <c r="M84" i="33"/>
  <c r="F84" i="33"/>
  <c r="H84" i="33" s="1"/>
  <c r="F88" i="33"/>
  <c r="H88" i="33" s="1"/>
  <c r="M104" i="33"/>
  <c r="F104" i="33"/>
  <c r="H104" i="33" s="1"/>
  <c r="F124" i="33"/>
  <c r="H124" i="33" s="1"/>
  <c r="F128" i="33"/>
  <c r="H128" i="33" s="1"/>
  <c r="F132" i="33"/>
  <c r="H132" i="33" s="1"/>
  <c r="M249" i="33"/>
  <c r="F249" i="33"/>
  <c r="H249" i="33" s="1"/>
  <c r="M253" i="33"/>
  <c r="F253" i="33"/>
  <c r="H253" i="33" s="1"/>
  <c r="F257" i="33"/>
  <c r="H257" i="33" s="1"/>
  <c r="F265" i="33"/>
  <c r="H265" i="33" s="1"/>
  <c r="F269" i="33"/>
  <c r="H269" i="33" s="1"/>
  <c r="M277" i="33"/>
  <c r="H277" i="33"/>
  <c r="M297" i="33"/>
  <c r="F297" i="33"/>
  <c r="H297" i="33" s="1"/>
  <c r="M302" i="33"/>
  <c r="F302" i="33"/>
  <c r="H302" i="33" s="1"/>
  <c r="F306" i="33"/>
  <c r="F315" i="33"/>
  <c r="F322" i="33"/>
  <c r="H322" i="33" s="1"/>
  <c r="F330" i="33"/>
  <c r="H330" i="33" s="1"/>
  <c r="M334" i="33"/>
  <c r="F334" i="33"/>
  <c r="H334" i="33" s="1"/>
  <c r="M262" i="33"/>
  <c r="M266" i="33"/>
  <c r="M274" i="33"/>
  <c r="M335" i="33"/>
  <c r="M263" i="33"/>
  <c r="M267" i="33"/>
  <c r="M271" i="33"/>
  <c r="M295" i="33"/>
  <c r="M300" i="33"/>
  <c r="M325" i="33"/>
  <c r="M265" i="33"/>
  <c r="M322" i="33"/>
  <c r="M330" i="33"/>
  <c r="M278" i="33"/>
  <c r="K348" i="10"/>
  <c r="R21" i="37"/>
  <c r="R22" i="37"/>
  <c r="E79" i="33"/>
  <c r="E83" i="33"/>
  <c r="E123" i="33"/>
  <c r="E127" i="33"/>
  <c r="U265" i="33"/>
  <c r="Q265" i="33"/>
  <c r="S155" i="8"/>
  <c r="S139" i="8"/>
  <c r="S123" i="8"/>
  <c r="S107" i="8"/>
  <c r="S91" i="8"/>
  <c r="S75" i="8"/>
  <c r="S59" i="8"/>
  <c r="S43" i="8"/>
  <c r="S27" i="8"/>
  <c r="K51" i="9"/>
  <c r="K35" i="9"/>
  <c r="K19" i="9"/>
  <c r="K1040" i="10"/>
  <c r="K1024" i="10"/>
  <c r="K1008" i="10"/>
  <c r="K992" i="10"/>
  <c r="K976" i="10"/>
  <c r="K960" i="10"/>
  <c r="K944" i="10"/>
  <c r="K928" i="10"/>
  <c r="K912" i="10"/>
  <c r="K896" i="10"/>
  <c r="K880" i="10"/>
  <c r="K864" i="10"/>
  <c r="K848" i="10"/>
  <c r="K832" i="10"/>
  <c r="K816" i="10"/>
  <c r="K800" i="10"/>
  <c r="K784" i="10"/>
  <c r="K768" i="10"/>
  <c r="K752" i="10"/>
  <c r="K736" i="10"/>
  <c r="K720" i="10"/>
  <c r="K704" i="10"/>
  <c r="K688" i="10"/>
  <c r="K672" i="10"/>
  <c r="K656" i="10"/>
  <c r="K640" i="10"/>
  <c r="K624" i="10"/>
  <c r="K608" i="10"/>
  <c r="K592" i="10"/>
  <c r="K576" i="10"/>
  <c r="K560" i="10"/>
  <c r="K544" i="10"/>
  <c r="K528" i="10"/>
  <c r="K512" i="10"/>
  <c r="K496" i="10"/>
  <c r="K480" i="10"/>
  <c r="K464" i="10"/>
  <c r="K432" i="10"/>
  <c r="K416" i="10"/>
  <c r="K400" i="10"/>
  <c r="K384" i="10"/>
  <c r="K368" i="10"/>
  <c r="K352" i="10"/>
  <c r="R24" i="37"/>
  <c r="E108" i="33"/>
  <c r="S151" i="8"/>
  <c r="S135" i="8"/>
  <c r="S119" i="8"/>
  <c r="S103" i="8"/>
  <c r="S87" i="8"/>
  <c r="S71" i="8"/>
  <c r="S55" i="8"/>
  <c r="S39" i="8"/>
  <c r="K47" i="9"/>
  <c r="K31" i="9"/>
  <c r="K15" i="9"/>
  <c r="K1036" i="10"/>
  <c r="K1020" i="10"/>
  <c r="K1004" i="10"/>
  <c r="K988" i="10"/>
  <c r="K972" i="10"/>
  <c r="K956" i="10"/>
  <c r="K940" i="10"/>
  <c r="K924" i="10"/>
  <c r="K908" i="10"/>
  <c r="K892" i="10"/>
  <c r="K876" i="10"/>
  <c r="K860" i="10"/>
  <c r="K844" i="10"/>
  <c r="K828" i="10"/>
  <c r="K812" i="10"/>
  <c r="K796" i="10"/>
  <c r="K780" i="10"/>
  <c r="K764" i="10"/>
  <c r="K748" i="10"/>
  <c r="K732" i="10"/>
  <c r="K716" i="10"/>
  <c r="K700" i="10"/>
  <c r="K684" i="10"/>
  <c r="K668" i="10"/>
  <c r="K652" i="10"/>
  <c r="K636" i="10"/>
  <c r="K620" i="10"/>
  <c r="K604" i="10"/>
  <c r="K588" i="10"/>
  <c r="K540" i="10"/>
  <c r="K508" i="10"/>
  <c r="K492" i="10"/>
  <c r="K444" i="10"/>
  <c r="K428" i="10"/>
  <c r="K412" i="10"/>
  <c r="K396" i="10"/>
  <c r="K380" i="10"/>
  <c r="K364" i="10"/>
  <c r="E86" i="33"/>
  <c r="K9" i="30"/>
  <c r="K13" i="30"/>
  <c r="K17" i="30"/>
  <c r="K21" i="30"/>
  <c r="K25" i="30"/>
  <c r="K29" i="30"/>
  <c r="K33" i="30"/>
  <c r="K37" i="30"/>
  <c r="K41" i="30"/>
  <c r="K45" i="30"/>
  <c r="K49" i="30"/>
  <c r="K53" i="30"/>
  <c r="K57" i="30"/>
  <c r="K61" i="30"/>
  <c r="K65" i="30"/>
  <c r="K69" i="30"/>
  <c r="K73" i="30"/>
  <c r="K77" i="30"/>
  <c r="K81" i="30"/>
  <c r="K85" i="30"/>
  <c r="K89" i="30"/>
  <c r="K93" i="30"/>
  <c r="K97" i="30"/>
  <c r="J11" i="29"/>
  <c r="J15" i="29"/>
  <c r="J19" i="29"/>
  <c r="J23" i="29"/>
  <c r="J27" i="29"/>
  <c r="J31" i="29"/>
  <c r="J35" i="29"/>
  <c r="J39" i="29"/>
  <c r="J43" i="29"/>
  <c r="J47" i="29"/>
  <c r="J51" i="29"/>
  <c r="J55" i="29"/>
  <c r="J59" i="29"/>
  <c r="J63" i="29"/>
  <c r="J67" i="29"/>
  <c r="J71" i="29"/>
  <c r="J75" i="29"/>
  <c r="J79" i="29"/>
  <c r="J83" i="29"/>
  <c r="J87" i="29"/>
  <c r="J91" i="29"/>
  <c r="J95" i="29"/>
  <c r="J99" i="29"/>
  <c r="J103" i="29"/>
  <c r="J107" i="29"/>
  <c r="J111" i="29"/>
  <c r="J115" i="29"/>
  <c r="J119" i="29"/>
  <c r="J123" i="29"/>
  <c r="J127" i="29"/>
  <c r="J131" i="29"/>
  <c r="J135" i="29"/>
  <c r="J139" i="29"/>
  <c r="J143" i="29"/>
  <c r="J147" i="29"/>
  <c r="J151" i="29"/>
  <c r="J155" i="29"/>
  <c r="J159" i="29"/>
  <c r="J163" i="29"/>
  <c r="J167" i="29"/>
  <c r="J171" i="29"/>
  <c r="J175" i="29"/>
  <c r="J179" i="29"/>
  <c r="J183" i="29"/>
  <c r="J187" i="29"/>
  <c r="J191" i="29"/>
  <c r="J195" i="29"/>
  <c r="J199" i="29"/>
  <c r="J203" i="29"/>
  <c r="J207" i="29"/>
  <c r="J211" i="29"/>
  <c r="J215" i="29"/>
  <c r="J219" i="29"/>
  <c r="J223" i="29"/>
  <c r="J227" i="29"/>
  <c r="J231" i="29"/>
  <c r="J235" i="29"/>
  <c r="J239" i="29"/>
  <c r="J243" i="29"/>
  <c r="K10" i="30"/>
  <c r="K14" i="30"/>
  <c r="K18" i="30"/>
  <c r="K22" i="30"/>
  <c r="K26" i="30"/>
  <c r="K30" i="30"/>
  <c r="K34" i="30"/>
  <c r="K38" i="30"/>
  <c r="K42" i="30"/>
  <c r="K46" i="30"/>
  <c r="K50" i="30"/>
  <c r="K54" i="30"/>
  <c r="K58" i="30"/>
  <c r="K62" i="30"/>
  <c r="K66" i="30"/>
  <c r="K70" i="30"/>
  <c r="K74" i="30"/>
  <c r="K78" i="30"/>
  <c r="K82" i="30"/>
  <c r="K86" i="30"/>
  <c r="K90" i="30"/>
  <c r="K94" i="30"/>
  <c r="K98" i="30"/>
  <c r="J8" i="29"/>
  <c r="J12" i="29"/>
  <c r="J16" i="29"/>
  <c r="J20" i="29"/>
  <c r="J24" i="29"/>
  <c r="J28" i="29"/>
  <c r="J32" i="29"/>
  <c r="J36" i="29"/>
  <c r="J40" i="29"/>
  <c r="J44" i="29"/>
  <c r="J48" i="29"/>
  <c r="J52" i="29"/>
  <c r="J56" i="29"/>
  <c r="J60" i="29"/>
  <c r="J64" i="29"/>
  <c r="J68" i="29"/>
  <c r="J72" i="29"/>
  <c r="J76" i="29"/>
  <c r="J80" i="29"/>
  <c r="J84" i="29"/>
  <c r="J88" i="29"/>
  <c r="J92" i="29"/>
  <c r="J96" i="29"/>
  <c r="J100" i="29"/>
  <c r="J104" i="29"/>
  <c r="J108" i="29"/>
  <c r="J112" i="29"/>
  <c r="J116" i="29"/>
  <c r="J120" i="29"/>
  <c r="J124" i="29"/>
  <c r="J128" i="29"/>
  <c r="J132" i="29"/>
  <c r="J136" i="29"/>
  <c r="J140" i="29"/>
  <c r="J144" i="29"/>
  <c r="J148" i="29"/>
  <c r="J152" i="29"/>
  <c r="J156" i="29"/>
  <c r="J160" i="29"/>
  <c r="J164" i="29"/>
  <c r="J168" i="29"/>
  <c r="J172" i="29"/>
  <c r="J176" i="29"/>
  <c r="J180" i="29"/>
  <c r="J184" i="29"/>
  <c r="J188" i="29"/>
  <c r="J192" i="29"/>
  <c r="J196" i="29"/>
  <c r="J200" i="29"/>
  <c r="J204" i="29"/>
  <c r="J208" i="29"/>
  <c r="J212" i="29"/>
  <c r="J216" i="29"/>
  <c r="J220" i="29"/>
  <c r="J224" i="29"/>
  <c r="J228" i="29"/>
  <c r="J232" i="29"/>
  <c r="J236" i="29"/>
  <c r="J240" i="29"/>
  <c r="J244" i="29"/>
  <c r="J248" i="29"/>
  <c r="K7" i="30"/>
  <c r="K11" i="30"/>
  <c r="K15" i="30"/>
  <c r="K19" i="30"/>
  <c r="K23" i="30"/>
  <c r="K27" i="30"/>
  <c r="K31" i="30"/>
  <c r="K35" i="30"/>
  <c r="K39" i="30"/>
  <c r="K43" i="30"/>
  <c r="K47" i="30"/>
  <c r="K51" i="30"/>
  <c r="K55" i="30"/>
  <c r="K59" i="30"/>
  <c r="K63" i="30"/>
  <c r="K67" i="30"/>
  <c r="K71" i="30"/>
  <c r="K75" i="30"/>
  <c r="K79" i="30"/>
  <c r="K83" i="30"/>
  <c r="K87" i="30"/>
  <c r="K91" i="30"/>
  <c r="K95" i="30"/>
  <c r="K6" i="30"/>
  <c r="J9" i="29"/>
  <c r="J13" i="29"/>
  <c r="J17" i="29"/>
  <c r="J21" i="29"/>
  <c r="J25" i="29"/>
  <c r="J29" i="29"/>
  <c r="J33" i="29"/>
  <c r="J37" i="29"/>
  <c r="J41" i="29"/>
  <c r="J45" i="29"/>
  <c r="J49" i="29"/>
  <c r="J53" i="29"/>
  <c r="J57" i="29"/>
  <c r="J61" i="29"/>
  <c r="J65" i="29"/>
  <c r="J69" i="29"/>
  <c r="J73" i="29"/>
  <c r="J77" i="29"/>
  <c r="J81" i="29"/>
  <c r="J85" i="29"/>
  <c r="J89" i="29"/>
  <c r="J93" i="29"/>
  <c r="J97" i="29"/>
  <c r="J101" i="29"/>
  <c r="J105" i="29"/>
  <c r="J109" i="29"/>
  <c r="J113" i="29"/>
  <c r="J117" i="29"/>
  <c r="J121" i="29"/>
  <c r="J125" i="29"/>
  <c r="J129" i="29"/>
  <c r="J133" i="29"/>
  <c r="J137" i="29"/>
  <c r="J141" i="29"/>
  <c r="J145" i="29"/>
  <c r="J149" i="29"/>
  <c r="J153" i="29"/>
  <c r="J157" i="29"/>
  <c r="J161" i="29"/>
  <c r="J165" i="29"/>
  <c r="J169" i="29"/>
  <c r="J173" i="29"/>
  <c r="J177" i="29"/>
  <c r="J181" i="29"/>
  <c r="J185" i="29"/>
  <c r="J189" i="29"/>
  <c r="J193" i="29"/>
  <c r="J197" i="29"/>
  <c r="J201" i="29"/>
  <c r="J205" i="29"/>
  <c r="J209" i="29"/>
  <c r="J213" i="29"/>
  <c r="J217" i="29"/>
  <c r="J221" i="29"/>
  <c r="J225" i="29"/>
  <c r="J229" i="29"/>
  <c r="J233" i="29"/>
  <c r="J237" i="29"/>
  <c r="J241" i="29"/>
  <c r="J245" i="29"/>
  <c r="K16" i="30"/>
  <c r="K32" i="30"/>
  <c r="K48" i="30"/>
  <c r="K64" i="30"/>
  <c r="K80" i="30"/>
  <c r="K96" i="30"/>
  <c r="J18" i="29"/>
  <c r="J34" i="29"/>
  <c r="J50" i="29"/>
  <c r="J66" i="29"/>
  <c r="J82" i="29"/>
  <c r="J98" i="29"/>
  <c r="J114" i="29"/>
  <c r="J130" i="29"/>
  <c r="J146" i="29"/>
  <c r="J162" i="29"/>
  <c r="J178" i="29"/>
  <c r="J194" i="29"/>
  <c r="J210" i="29"/>
  <c r="J226" i="29"/>
  <c r="J242" i="29"/>
  <c r="J250" i="29"/>
  <c r="J254" i="29"/>
  <c r="J258" i="29"/>
  <c r="J262" i="29"/>
  <c r="J266" i="29"/>
  <c r="J270" i="29"/>
  <c r="J274" i="29"/>
  <c r="J278" i="29"/>
  <c r="J282" i="29"/>
  <c r="J286" i="29"/>
  <c r="J290" i="29"/>
  <c r="J294" i="29"/>
  <c r="J298" i="29"/>
  <c r="J302" i="29"/>
  <c r="J306" i="29"/>
  <c r="J310" i="29"/>
  <c r="N929" i="28"/>
  <c r="N14" i="28"/>
  <c r="N18" i="28"/>
  <c r="N22" i="28"/>
  <c r="N26" i="28"/>
  <c r="N30" i="28"/>
  <c r="N34" i="28"/>
  <c r="N38" i="28"/>
  <c r="N42" i="28"/>
  <c r="N46" i="28"/>
  <c r="N50" i="28"/>
  <c r="N54" i="28"/>
  <c r="N58" i="28"/>
  <c r="N62" i="28"/>
  <c r="N66" i="28"/>
  <c r="N70" i="28"/>
  <c r="N74" i="28"/>
  <c r="N78" i="28"/>
  <c r="N82" i="28"/>
  <c r="N86" i="28"/>
  <c r="N90" i="28"/>
  <c r="N94" i="28"/>
  <c r="N98" i="28"/>
  <c r="N102" i="28"/>
  <c r="N106" i="28"/>
  <c r="N110" i="28"/>
  <c r="N114" i="28"/>
  <c r="N118" i="28"/>
  <c r="N122" i="28"/>
  <c r="N126" i="28"/>
  <c r="N130" i="28"/>
  <c r="N134" i="28"/>
  <c r="N138" i="28"/>
  <c r="N142" i="28"/>
  <c r="N146" i="28"/>
  <c r="N150" i="28"/>
  <c r="N154" i="28"/>
  <c r="N158" i="28"/>
  <c r="N162" i="28"/>
  <c r="N166" i="28"/>
  <c r="N170" i="28"/>
  <c r="N174" i="28"/>
  <c r="N178" i="28"/>
  <c r="N182" i="28"/>
  <c r="N186" i="28"/>
  <c r="N190" i="28"/>
  <c r="K20" i="30"/>
  <c r="K36" i="30"/>
  <c r="K52" i="30"/>
  <c r="K68" i="30"/>
  <c r="K84" i="30"/>
  <c r="J22" i="29"/>
  <c r="J38" i="29"/>
  <c r="J54" i="29"/>
  <c r="J70" i="29"/>
  <c r="J86" i="29"/>
  <c r="J102" i="29"/>
  <c r="J118" i="29"/>
  <c r="J134" i="29"/>
  <c r="J150" i="29"/>
  <c r="J166" i="29"/>
  <c r="J182" i="29"/>
  <c r="J198" i="29"/>
  <c r="J214" i="29"/>
  <c r="J230" i="29"/>
  <c r="J246" i="29"/>
  <c r="J251" i="29"/>
  <c r="J255" i="29"/>
  <c r="J259" i="29"/>
  <c r="J263" i="29"/>
  <c r="J267" i="29"/>
  <c r="J271" i="29"/>
  <c r="J275" i="29"/>
  <c r="J279" i="29"/>
  <c r="J283" i="29"/>
  <c r="J287" i="29"/>
  <c r="J291" i="29"/>
  <c r="J295" i="29"/>
  <c r="J299" i="29"/>
  <c r="J303" i="29"/>
  <c r="J307" i="29"/>
  <c r="J7" i="29"/>
  <c r="N11" i="28"/>
  <c r="N15" i="28"/>
  <c r="N19" i="28"/>
  <c r="N23" i="28"/>
  <c r="N27" i="28"/>
  <c r="N31" i="28"/>
  <c r="N35" i="28"/>
  <c r="N39" i="28"/>
  <c r="N43" i="28"/>
  <c r="N47" i="28"/>
  <c r="N51" i="28"/>
  <c r="N55" i="28"/>
  <c r="N59" i="28"/>
  <c r="N63" i="28"/>
  <c r="N67" i="28"/>
  <c r="N71" i="28"/>
  <c r="N75" i="28"/>
  <c r="N79" i="28"/>
  <c r="N83" i="28"/>
  <c r="N87" i="28"/>
  <c r="N91" i="28"/>
  <c r="N95" i="28"/>
  <c r="N99" i="28"/>
  <c r="N103" i="28"/>
  <c r="N107" i="28"/>
  <c r="N111" i="28"/>
  <c r="N115" i="28"/>
  <c r="N119" i="28"/>
  <c r="N123" i="28"/>
  <c r="N127" i="28"/>
  <c r="N131" i="28"/>
  <c r="N135" i="28"/>
  <c r="N139" i="28"/>
  <c r="N143" i="28"/>
  <c r="N147" i="28"/>
  <c r="N151" i="28"/>
  <c r="N155" i="28"/>
  <c r="N159" i="28"/>
  <c r="N163" i="28"/>
  <c r="N167" i="28"/>
  <c r="N171" i="28"/>
  <c r="N175" i="28"/>
  <c r="K8" i="30"/>
  <c r="K24" i="30"/>
  <c r="K40" i="30"/>
  <c r="K56" i="30"/>
  <c r="K72" i="30"/>
  <c r="K88" i="30"/>
  <c r="J10" i="29"/>
  <c r="J26" i="29"/>
  <c r="J42" i="29"/>
  <c r="J58" i="29"/>
  <c r="J74" i="29"/>
  <c r="J90" i="29"/>
  <c r="J106" i="29"/>
  <c r="J122" i="29"/>
  <c r="J138" i="29"/>
  <c r="J154" i="29"/>
  <c r="J170" i="29"/>
  <c r="J186" i="29"/>
  <c r="J202" i="29"/>
  <c r="J218" i="29"/>
  <c r="J234" i="29"/>
  <c r="J247" i="29"/>
  <c r="J252" i="29"/>
  <c r="J256" i="29"/>
  <c r="J260" i="29"/>
  <c r="J264" i="29"/>
  <c r="J268" i="29"/>
  <c r="J272" i="29"/>
  <c r="J276" i="29"/>
  <c r="J280" i="29"/>
  <c r="J284" i="29"/>
  <c r="J288" i="29"/>
  <c r="J292" i="29"/>
  <c r="J296" i="29"/>
  <c r="J300" i="29"/>
  <c r="J304" i="29"/>
  <c r="J308" i="29"/>
  <c r="N12" i="28"/>
  <c r="N16" i="28"/>
  <c r="N20" i="28"/>
  <c r="N24" i="28"/>
  <c r="N28" i="28"/>
  <c r="N32" i="28"/>
  <c r="N36" i="28"/>
  <c r="N40" i="28"/>
  <c r="N44" i="28"/>
  <c r="N48" i="28"/>
  <c r="N52" i="28"/>
  <c r="N56" i="28"/>
  <c r="N60" i="28"/>
  <c r="N64" i="28"/>
  <c r="N68" i="28"/>
  <c r="N72" i="28"/>
  <c r="N76" i="28"/>
  <c r="N80" i="28"/>
  <c r="N84" i="28"/>
  <c r="N88" i="28"/>
  <c r="N92" i="28"/>
  <c r="N96" i="28"/>
  <c r="N100" i="28"/>
  <c r="N104" i="28"/>
  <c r="N108" i="28"/>
  <c r="N112" i="28"/>
  <c r="N116" i="28"/>
  <c r="N120" i="28"/>
  <c r="N124" i="28"/>
  <c r="N128" i="28"/>
  <c r="N132" i="28"/>
  <c r="N136" i="28"/>
  <c r="N140" i="28"/>
  <c r="N144" i="28"/>
  <c r="N148" i="28"/>
  <c r="N152" i="28"/>
  <c r="N156" i="28"/>
  <c r="N160" i="28"/>
  <c r="N164" i="28"/>
  <c r="N168" i="28"/>
  <c r="N172" i="28"/>
  <c r="N176" i="28"/>
  <c r="N180" i="28"/>
  <c r="N184" i="28"/>
  <c r="N188" i="28"/>
  <c r="K12" i="30"/>
  <c r="K76" i="30"/>
  <c r="J46" i="29"/>
  <c r="J110" i="29"/>
  <c r="J174" i="29"/>
  <c r="J238" i="29"/>
  <c r="J261" i="29"/>
  <c r="J277" i="29"/>
  <c r="J293" i="29"/>
  <c r="J309" i="29"/>
  <c r="N21" i="28"/>
  <c r="N37" i="28"/>
  <c r="N53" i="28"/>
  <c r="N69" i="28"/>
  <c r="N85" i="28"/>
  <c r="N101" i="28"/>
  <c r="N117" i="28"/>
  <c r="N133" i="28"/>
  <c r="N149" i="28"/>
  <c r="N165" i="28"/>
  <c r="N179" i="28"/>
  <c r="N187" i="28"/>
  <c r="N193" i="28"/>
  <c r="N197" i="28"/>
  <c r="N201" i="28"/>
  <c r="N205" i="28"/>
  <c r="N209" i="28"/>
  <c r="N213" i="28"/>
  <c r="N217" i="28"/>
  <c r="N221" i="28"/>
  <c r="N225" i="28"/>
  <c r="N229" i="28"/>
  <c r="N233" i="28"/>
  <c r="N237" i="28"/>
  <c r="N241" i="28"/>
  <c r="N245" i="28"/>
  <c r="N249" i="28"/>
  <c r="N253" i="28"/>
  <c r="N257" i="28"/>
  <c r="N261" i="28"/>
  <c r="N265" i="28"/>
  <c r="N269" i="28"/>
  <c r="N273" i="28"/>
  <c r="N277" i="28"/>
  <c r="N281" i="28"/>
  <c r="N285" i="28"/>
  <c r="N289" i="28"/>
  <c r="N293" i="28"/>
  <c r="N297" i="28"/>
  <c r="N301" i="28"/>
  <c r="N305" i="28"/>
  <c r="N309" i="28"/>
  <c r="N313" i="28"/>
  <c r="N317" i="28"/>
  <c r="N321" i="28"/>
  <c r="N325" i="28"/>
  <c r="N329" i="28"/>
  <c r="N333" i="28"/>
  <c r="N337" i="28"/>
  <c r="N341" i="28"/>
  <c r="N345" i="28"/>
  <c r="N349" i="28"/>
  <c r="N353" i="28"/>
  <c r="N357" i="28"/>
  <c r="N361" i="28"/>
  <c r="N365" i="28"/>
  <c r="N369" i="28"/>
  <c r="N373" i="28"/>
  <c r="N377" i="28"/>
  <c r="N381" i="28"/>
  <c r="N385" i="28"/>
  <c r="N389" i="28"/>
  <c r="N393" i="28"/>
  <c r="N397" i="28"/>
  <c r="N401" i="28"/>
  <c r="N405" i="28"/>
  <c r="N409" i="28"/>
  <c r="N413" i="28"/>
  <c r="N417" i="28"/>
  <c r="N421" i="28"/>
  <c r="N425" i="28"/>
  <c r="N429" i="28"/>
  <c r="N433" i="28"/>
  <c r="N437" i="28"/>
  <c r="N441" i="28"/>
  <c r="N445" i="28"/>
  <c r="N449" i="28"/>
  <c r="N453" i="28"/>
  <c r="N457" i="28"/>
  <c r="N461" i="28"/>
  <c r="N465" i="28"/>
  <c r="N469" i="28"/>
  <c r="K28" i="30"/>
  <c r="K92" i="30"/>
  <c r="J62" i="29"/>
  <c r="J126" i="29"/>
  <c r="J190" i="29"/>
  <c r="J249" i="29"/>
  <c r="J265" i="29"/>
  <c r="J281" i="29"/>
  <c r="J297" i="29"/>
  <c r="N928" i="28"/>
  <c r="N25" i="28"/>
  <c r="N41" i="28"/>
  <c r="N57" i="28"/>
  <c r="N73" i="28"/>
  <c r="N89" i="28"/>
  <c r="N105" i="28"/>
  <c r="N121" i="28"/>
  <c r="N137" i="28"/>
  <c r="N153" i="28"/>
  <c r="N169" i="28"/>
  <c r="N181" i="28"/>
  <c r="N189" i="28"/>
  <c r="N194" i="28"/>
  <c r="N198" i="28"/>
  <c r="N202" i="28"/>
  <c r="N206" i="28"/>
  <c r="N210" i="28"/>
  <c r="N214" i="28"/>
  <c r="N218" i="28"/>
  <c r="N222" i="28"/>
  <c r="N226" i="28"/>
  <c r="N230" i="28"/>
  <c r="N234" i="28"/>
  <c r="N238" i="28"/>
  <c r="N242" i="28"/>
  <c r="N246" i="28"/>
  <c r="N250" i="28"/>
  <c r="N254" i="28"/>
  <c r="N258" i="28"/>
  <c r="N262" i="28"/>
  <c r="N266" i="28"/>
  <c r="N270" i="28"/>
  <c r="N274" i="28"/>
  <c r="N278" i="28"/>
  <c r="N282" i="28"/>
  <c r="N286" i="28"/>
  <c r="N290" i="28"/>
  <c r="N294" i="28"/>
  <c r="N298" i="28"/>
  <c r="N302" i="28"/>
  <c r="N306" i="28"/>
  <c r="N310" i="28"/>
  <c r="N314" i="28"/>
  <c r="N318" i="28"/>
  <c r="N322" i="28"/>
  <c r="N326" i="28"/>
  <c r="N330" i="28"/>
  <c r="N334" i="28"/>
  <c r="N338" i="28"/>
  <c r="N342" i="28"/>
  <c r="N346" i="28"/>
  <c r="N350" i="28"/>
  <c r="N354" i="28"/>
  <c r="N358" i="28"/>
  <c r="N362" i="28"/>
  <c r="N366" i="28"/>
  <c r="N370" i="28"/>
  <c r="N374" i="28"/>
  <c r="N378" i="28"/>
  <c r="N382" i="28"/>
  <c r="N386" i="28"/>
  <c r="N390" i="28"/>
  <c r="N394" i="28"/>
  <c r="N398" i="28"/>
  <c r="N402" i="28"/>
  <c r="N406" i="28"/>
  <c r="N410" i="28"/>
  <c r="N414" i="28"/>
  <c r="N418" i="28"/>
  <c r="N422" i="28"/>
  <c r="N426" i="28"/>
  <c r="N430" i="28"/>
  <c r="N434" i="28"/>
  <c r="N438" i="28"/>
  <c r="N442" i="28"/>
  <c r="K44" i="30"/>
  <c r="J14" i="29"/>
  <c r="J78" i="29"/>
  <c r="J142" i="29"/>
  <c r="J206" i="29"/>
  <c r="J253" i="29"/>
  <c r="J269" i="29"/>
  <c r="J285" i="29"/>
  <c r="J301" i="29"/>
  <c r="N13" i="28"/>
  <c r="N29" i="28"/>
  <c r="N45" i="28"/>
  <c r="N61" i="28"/>
  <c r="N77" i="28"/>
  <c r="N93" i="28"/>
  <c r="N109" i="28"/>
  <c r="N125" i="28"/>
  <c r="N141" i="28"/>
  <c r="N157" i="28"/>
  <c r="N173" i="28"/>
  <c r="N183" i="28"/>
  <c r="N191" i="28"/>
  <c r="N195" i="28"/>
  <c r="N199" i="28"/>
  <c r="N203" i="28"/>
  <c r="N207" i="28"/>
  <c r="N211" i="28"/>
  <c r="N215" i="28"/>
  <c r="N219" i="28"/>
  <c r="N223" i="28"/>
  <c r="N227" i="28"/>
  <c r="N231" i="28"/>
  <c r="N235" i="28"/>
  <c r="N239" i="28"/>
  <c r="N243" i="28"/>
  <c r="N247" i="28"/>
  <c r="N251" i="28"/>
  <c r="N255" i="28"/>
  <c r="N259" i="28"/>
  <c r="N263" i="28"/>
  <c r="N267" i="28"/>
  <c r="N271" i="28"/>
  <c r="N275" i="28"/>
  <c r="N279" i="28"/>
  <c r="N283" i="28"/>
  <c r="N287" i="28"/>
  <c r="N291" i="28"/>
  <c r="N295" i="28"/>
  <c r="N299" i="28"/>
  <c r="N303" i="28"/>
  <c r="N307" i="28"/>
  <c r="N311" i="28"/>
  <c r="N315" i="28"/>
  <c r="N319" i="28"/>
  <c r="N323" i="28"/>
  <c r="N327" i="28"/>
  <c r="N331" i="28"/>
  <c r="N335" i="28"/>
  <c r="N339" i="28"/>
  <c r="N343" i="28"/>
  <c r="N347" i="28"/>
  <c r="N351" i="28"/>
  <c r="N355" i="28"/>
  <c r="N359" i="28"/>
  <c r="N363" i="28"/>
  <c r="N367" i="28"/>
  <c r="N371" i="28"/>
  <c r="N375" i="28"/>
  <c r="N379" i="28"/>
  <c r="N383" i="28"/>
  <c r="N387" i="28"/>
  <c r="N391" i="28"/>
  <c r="N395" i="28"/>
  <c r="N399" i="28"/>
  <c r="N403" i="28"/>
  <c r="N407" i="28"/>
  <c r="N411" i="28"/>
  <c r="N415" i="28"/>
  <c r="N419" i="28"/>
  <c r="N423" i="28"/>
  <c r="N427" i="28"/>
  <c r="N431" i="28"/>
  <c r="N435" i="28"/>
  <c r="N439" i="28"/>
  <c r="N443" i="28"/>
  <c r="N447" i="28"/>
  <c r="N451" i="28"/>
  <c r="N455" i="28"/>
  <c r="N459" i="28"/>
  <c r="N463" i="28"/>
  <c r="N467" i="28"/>
  <c r="N471" i="28"/>
  <c r="K60" i="30"/>
  <c r="J222" i="29"/>
  <c r="J305" i="29"/>
  <c r="N65" i="28"/>
  <c r="N129" i="28"/>
  <c r="N185" i="28"/>
  <c r="N204" i="28"/>
  <c r="N220" i="28"/>
  <c r="N236" i="28"/>
  <c r="N252" i="28"/>
  <c r="N268" i="28"/>
  <c r="N284" i="28"/>
  <c r="N300" i="28"/>
  <c r="N316" i="28"/>
  <c r="N332" i="28"/>
  <c r="N348" i="28"/>
  <c r="N364" i="28"/>
  <c r="N380" i="28"/>
  <c r="N396" i="28"/>
  <c r="N412" i="28"/>
  <c r="N428" i="28"/>
  <c r="N444" i="28"/>
  <c r="N452" i="28"/>
  <c r="N460" i="28"/>
  <c r="N468" i="28"/>
  <c r="N474" i="28"/>
  <c r="N478" i="28"/>
  <c r="N482" i="28"/>
  <c r="N486" i="28"/>
  <c r="N490" i="28"/>
  <c r="N494" i="28"/>
  <c r="N498" i="28"/>
  <c r="N502" i="28"/>
  <c r="N506" i="28"/>
  <c r="N510" i="28"/>
  <c r="N514" i="28"/>
  <c r="N518" i="28"/>
  <c r="N522" i="28"/>
  <c r="N526" i="28"/>
  <c r="N530" i="28"/>
  <c r="N534" i="28"/>
  <c r="N538" i="28"/>
  <c r="N542" i="28"/>
  <c r="N546" i="28"/>
  <c r="N550" i="28"/>
  <c r="N554" i="28"/>
  <c r="N558" i="28"/>
  <c r="N562" i="28"/>
  <c r="N566" i="28"/>
  <c r="N570" i="28"/>
  <c r="N574" i="28"/>
  <c r="N578" i="28"/>
  <c r="N582" i="28"/>
  <c r="N586" i="28"/>
  <c r="N590" i="28"/>
  <c r="N594" i="28"/>
  <c r="N598" i="28"/>
  <c r="N602" i="28"/>
  <c r="N606" i="28"/>
  <c r="N610" i="28"/>
  <c r="N614" i="28"/>
  <c r="N618" i="28"/>
  <c r="N622" i="28"/>
  <c r="N626" i="28"/>
  <c r="N630" i="28"/>
  <c r="N634" i="28"/>
  <c r="N638" i="28"/>
  <c r="N642" i="28"/>
  <c r="N646" i="28"/>
  <c r="N650" i="28"/>
  <c r="N654" i="28"/>
  <c r="N658" i="28"/>
  <c r="N662" i="28"/>
  <c r="N666" i="28"/>
  <c r="N670" i="28"/>
  <c r="N674" i="28"/>
  <c r="N678" i="28"/>
  <c r="N682" i="28"/>
  <c r="N686" i="28"/>
  <c r="N690" i="28"/>
  <c r="N694" i="28"/>
  <c r="N698" i="28"/>
  <c r="N702" i="28"/>
  <c r="N706" i="28"/>
  <c r="N710" i="28"/>
  <c r="N714" i="28"/>
  <c r="N718" i="28"/>
  <c r="N722" i="28"/>
  <c r="N726" i="28"/>
  <c r="N730" i="28"/>
  <c r="N734" i="28"/>
  <c r="N738" i="28"/>
  <c r="N742" i="28"/>
  <c r="N746" i="28"/>
  <c r="N750" i="28"/>
  <c r="N754" i="28"/>
  <c r="N758" i="28"/>
  <c r="N762" i="28"/>
  <c r="N766" i="28"/>
  <c r="N770" i="28"/>
  <c r="N774" i="28"/>
  <c r="N778" i="28"/>
  <c r="N782" i="28"/>
  <c r="N786" i="28"/>
  <c r="N790" i="28"/>
  <c r="N794" i="28"/>
  <c r="N798" i="28"/>
  <c r="N802" i="28"/>
  <c r="N806" i="28"/>
  <c r="N810" i="28"/>
  <c r="N814" i="28"/>
  <c r="N818" i="28"/>
  <c r="N822" i="28"/>
  <c r="N826" i="28"/>
  <c r="N830" i="28"/>
  <c r="N834" i="28"/>
  <c r="N838" i="28"/>
  <c r="N842" i="28"/>
  <c r="N846" i="28"/>
  <c r="N850" i="28"/>
  <c r="N854" i="28"/>
  <c r="N858" i="28"/>
  <c r="N862" i="28"/>
  <c r="N866" i="28"/>
  <c r="N870" i="28"/>
  <c r="N874" i="28"/>
  <c r="N878" i="28"/>
  <c r="N882" i="28"/>
  <c r="N886" i="28"/>
  <c r="N890" i="28"/>
  <c r="N894" i="28"/>
  <c r="N898" i="28"/>
  <c r="N902" i="28"/>
  <c r="N906" i="28"/>
  <c r="N910" i="28"/>
  <c r="N914" i="28"/>
  <c r="N918" i="28"/>
  <c r="N922" i="28"/>
  <c r="N926" i="28"/>
  <c r="K36" i="27"/>
  <c r="K9" i="27"/>
  <c r="K13" i="27"/>
  <c r="K17" i="27"/>
  <c r="K21" i="27"/>
  <c r="K25" i="27"/>
  <c r="K29" i="27"/>
  <c r="K33" i="27"/>
  <c r="K10" i="26"/>
  <c r="K14" i="26"/>
  <c r="K18" i="26"/>
  <c r="K22" i="26"/>
  <c r="K26" i="26"/>
  <c r="K30" i="26"/>
  <c r="K34" i="26"/>
  <c r="K38" i="26"/>
  <c r="K42" i="26"/>
  <c r="K46" i="26"/>
  <c r="K50" i="26"/>
  <c r="K54" i="26"/>
  <c r="K58" i="26"/>
  <c r="K62" i="26"/>
  <c r="K13" i="25"/>
  <c r="K17" i="25"/>
  <c r="K21" i="25"/>
  <c r="K25" i="25"/>
  <c r="K29" i="25"/>
  <c r="K33" i="25"/>
  <c r="K37" i="25"/>
  <c r="J30" i="29"/>
  <c r="J257" i="29"/>
  <c r="N17" i="28"/>
  <c r="N81" i="28"/>
  <c r="N145" i="28"/>
  <c r="N192" i="28"/>
  <c r="N208" i="28"/>
  <c r="N224" i="28"/>
  <c r="N240" i="28"/>
  <c r="N256" i="28"/>
  <c r="N272" i="28"/>
  <c r="N288" i="28"/>
  <c r="N304" i="28"/>
  <c r="N320" i="28"/>
  <c r="N336" i="28"/>
  <c r="N352" i="28"/>
  <c r="N368" i="28"/>
  <c r="N384" i="28"/>
  <c r="N400" i="28"/>
  <c r="N416" i="28"/>
  <c r="N432" i="28"/>
  <c r="N446" i="28"/>
  <c r="N454" i="28"/>
  <c r="N462" i="28"/>
  <c r="N470" i="28"/>
  <c r="N475" i="28"/>
  <c r="N479" i="28"/>
  <c r="N483" i="28"/>
  <c r="N487" i="28"/>
  <c r="N491" i="28"/>
  <c r="N495" i="28"/>
  <c r="N499" i="28"/>
  <c r="N503" i="28"/>
  <c r="N507" i="28"/>
  <c r="N511" i="28"/>
  <c r="N515" i="28"/>
  <c r="N519" i="28"/>
  <c r="N523" i="28"/>
  <c r="N527" i="28"/>
  <c r="N531" i="28"/>
  <c r="N535" i="28"/>
  <c r="N539" i="28"/>
  <c r="N543" i="28"/>
  <c r="N547" i="28"/>
  <c r="N551" i="28"/>
  <c r="N555" i="28"/>
  <c r="N559" i="28"/>
  <c r="N563" i="28"/>
  <c r="N567" i="28"/>
  <c r="N571" i="28"/>
  <c r="N575" i="28"/>
  <c r="N579" i="28"/>
  <c r="N583" i="28"/>
  <c r="N587" i="28"/>
  <c r="N591" i="28"/>
  <c r="N595" i="28"/>
  <c r="N599" i="28"/>
  <c r="N603" i="28"/>
  <c r="N607" i="28"/>
  <c r="N611" i="28"/>
  <c r="N615" i="28"/>
  <c r="N619" i="28"/>
  <c r="N623" i="28"/>
  <c r="N627" i="28"/>
  <c r="N631" i="28"/>
  <c r="N635" i="28"/>
  <c r="N639" i="28"/>
  <c r="N643" i="28"/>
  <c r="N647" i="28"/>
  <c r="N651" i="28"/>
  <c r="N655" i="28"/>
  <c r="N659" i="28"/>
  <c r="N663" i="28"/>
  <c r="N667" i="28"/>
  <c r="N671" i="28"/>
  <c r="N675" i="28"/>
  <c r="N679" i="28"/>
  <c r="N683" i="28"/>
  <c r="N687" i="28"/>
  <c r="N691" i="28"/>
  <c r="N695" i="28"/>
  <c r="N699" i="28"/>
  <c r="N703" i="28"/>
  <c r="N707" i="28"/>
  <c r="N711" i="28"/>
  <c r="N715" i="28"/>
  <c r="N719" i="28"/>
  <c r="N723" i="28"/>
  <c r="N727" i="28"/>
  <c r="N731" i="28"/>
  <c r="N735" i="28"/>
  <c r="N739" i="28"/>
  <c r="N743" i="28"/>
  <c r="N747" i="28"/>
  <c r="N751" i="28"/>
  <c r="N755" i="28"/>
  <c r="N759" i="28"/>
  <c r="N763" i="28"/>
  <c r="N767" i="28"/>
  <c r="N771" i="28"/>
  <c r="N775" i="28"/>
  <c r="N779" i="28"/>
  <c r="N783" i="28"/>
  <c r="N787" i="28"/>
  <c r="N791" i="28"/>
  <c r="N795" i="28"/>
  <c r="N799" i="28"/>
  <c r="N803" i="28"/>
  <c r="N807" i="28"/>
  <c r="N811" i="28"/>
  <c r="N815" i="28"/>
  <c r="N819" i="28"/>
  <c r="N823" i="28"/>
  <c r="N827" i="28"/>
  <c r="N831" i="28"/>
  <c r="N835" i="28"/>
  <c r="N839" i="28"/>
  <c r="N843" i="28"/>
  <c r="N847" i="28"/>
  <c r="N851" i="28"/>
  <c r="N855" i="28"/>
  <c r="N859" i="28"/>
  <c r="N863" i="28"/>
  <c r="N867" i="28"/>
  <c r="N871" i="28"/>
  <c r="N875" i="28"/>
  <c r="N879" i="28"/>
  <c r="N883" i="28"/>
  <c r="N887" i="28"/>
  <c r="N891" i="28"/>
  <c r="N895" i="28"/>
  <c r="N899" i="28"/>
  <c r="N903" i="28"/>
  <c r="N907" i="28"/>
  <c r="N911" i="28"/>
  <c r="N915" i="28"/>
  <c r="N919" i="28"/>
  <c r="N923" i="28"/>
  <c r="N927" i="28"/>
  <c r="K37" i="27"/>
  <c r="K10" i="27"/>
  <c r="K14" i="27"/>
  <c r="K18" i="27"/>
  <c r="K22" i="27"/>
  <c r="K26" i="27"/>
  <c r="K30" i="27"/>
  <c r="K34" i="27"/>
  <c r="K11" i="26"/>
  <c r="K15" i="26"/>
  <c r="K19" i="26"/>
  <c r="K23" i="26"/>
  <c r="K27" i="26"/>
  <c r="K31" i="26"/>
  <c r="K35" i="26"/>
  <c r="K39" i="26"/>
  <c r="K43" i="26"/>
  <c r="K47" i="26"/>
  <c r="K51" i="26"/>
  <c r="K55" i="26"/>
  <c r="K59" i="26"/>
  <c r="K63" i="26"/>
  <c r="K14" i="25"/>
  <c r="K18" i="25"/>
  <c r="K22" i="25"/>
  <c r="K26" i="25"/>
  <c r="K30" i="25"/>
  <c r="K34" i="25"/>
  <c r="K38" i="25"/>
  <c r="J94" i="29"/>
  <c r="J273" i="29"/>
  <c r="N33" i="28"/>
  <c r="N97" i="28"/>
  <c r="N161" i="28"/>
  <c r="N196" i="28"/>
  <c r="N212" i="28"/>
  <c r="N228" i="28"/>
  <c r="N244" i="28"/>
  <c r="N260" i="28"/>
  <c r="N276" i="28"/>
  <c r="N292" i="28"/>
  <c r="N308" i="28"/>
  <c r="N324" i="28"/>
  <c r="N340" i="28"/>
  <c r="N356" i="28"/>
  <c r="N372" i="28"/>
  <c r="N388" i="28"/>
  <c r="N404" i="28"/>
  <c r="N420" i="28"/>
  <c r="N436" i="28"/>
  <c r="N448" i="28"/>
  <c r="N456" i="28"/>
  <c r="N464" i="28"/>
  <c r="N472" i="28"/>
  <c r="N476" i="28"/>
  <c r="N480" i="28"/>
  <c r="N484" i="28"/>
  <c r="N488" i="28"/>
  <c r="N492" i="28"/>
  <c r="N496" i="28"/>
  <c r="N500" i="28"/>
  <c r="N504" i="28"/>
  <c r="N508" i="28"/>
  <c r="N512" i="28"/>
  <c r="N516" i="28"/>
  <c r="N520" i="28"/>
  <c r="N524" i="28"/>
  <c r="N528" i="28"/>
  <c r="N532" i="28"/>
  <c r="N536" i="28"/>
  <c r="N540" i="28"/>
  <c r="N544" i="28"/>
  <c r="N548" i="28"/>
  <c r="N552" i="28"/>
  <c r="N556" i="28"/>
  <c r="N560" i="28"/>
  <c r="N564" i="28"/>
  <c r="N568" i="28"/>
  <c r="N572" i="28"/>
  <c r="N576" i="28"/>
  <c r="N580" i="28"/>
  <c r="N584" i="28"/>
  <c r="N588" i="28"/>
  <c r="N592" i="28"/>
  <c r="N596" i="28"/>
  <c r="N600" i="28"/>
  <c r="N604" i="28"/>
  <c r="N608" i="28"/>
  <c r="N612" i="28"/>
  <c r="N616" i="28"/>
  <c r="N620" i="28"/>
  <c r="N624" i="28"/>
  <c r="N628" i="28"/>
  <c r="N632" i="28"/>
  <c r="N636" i="28"/>
  <c r="N640" i="28"/>
  <c r="N644" i="28"/>
  <c r="N648" i="28"/>
  <c r="N652" i="28"/>
  <c r="N656" i="28"/>
  <c r="N660" i="28"/>
  <c r="N664" i="28"/>
  <c r="N668" i="28"/>
  <c r="N672" i="28"/>
  <c r="N676" i="28"/>
  <c r="N680" i="28"/>
  <c r="N684" i="28"/>
  <c r="N688" i="28"/>
  <c r="N692" i="28"/>
  <c r="N696" i="28"/>
  <c r="N700" i="28"/>
  <c r="N704" i="28"/>
  <c r="N708" i="28"/>
  <c r="N712" i="28"/>
  <c r="N716" i="28"/>
  <c r="N720" i="28"/>
  <c r="N724" i="28"/>
  <c r="N728" i="28"/>
  <c r="N732" i="28"/>
  <c r="N736" i="28"/>
  <c r="N740" i="28"/>
  <c r="N744" i="28"/>
  <c r="N748" i="28"/>
  <c r="N752" i="28"/>
  <c r="N756" i="28"/>
  <c r="N760" i="28"/>
  <c r="N764" i="28"/>
  <c r="N768" i="28"/>
  <c r="N772" i="28"/>
  <c r="N776" i="28"/>
  <c r="N780" i="28"/>
  <c r="N784" i="28"/>
  <c r="N788" i="28"/>
  <c r="N792" i="28"/>
  <c r="N796" i="28"/>
  <c r="N800" i="28"/>
  <c r="N804" i="28"/>
  <c r="N808" i="28"/>
  <c r="N812" i="28"/>
  <c r="N816" i="28"/>
  <c r="N820" i="28"/>
  <c r="N824" i="28"/>
  <c r="N828" i="28"/>
  <c r="N832" i="28"/>
  <c r="N836" i="28"/>
  <c r="N840" i="28"/>
  <c r="N844" i="28"/>
  <c r="N848" i="28"/>
  <c r="N852" i="28"/>
  <c r="N856" i="28"/>
  <c r="N860" i="28"/>
  <c r="N864" i="28"/>
  <c r="N868" i="28"/>
  <c r="N872" i="28"/>
  <c r="N876" i="28"/>
  <c r="N880" i="28"/>
  <c r="N884" i="28"/>
  <c r="N888" i="28"/>
  <c r="N892" i="28"/>
  <c r="N896" i="28"/>
  <c r="N900" i="28"/>
  <c r="N904" i="28"/>
  <c r="N908" i="28"/>
  <c r="N912" i="28"/>
  <c r="N916" i="28"/>
  <c r="N920" i="28"/>
  <c r="N924" i="28"/>
  <c r="N10" i="28"/>
  <c r="K7" i="27"/>
  <c r="K11" i="27"/>
  <c r="K15" i="27"/>
  <c r="K19" i="27"/>
  <c r="K23" i="27"/>
  <c r="K27" i="27"/>
  <c r="K31" i="27"/>
  <c r="K35" i="27"/>
  <c r="K12" i="26"/>
  <c r="K16" i="26"/>
  <c r="K20" i="26"/>
  <c r="K24" i="26"/>
  <c r="K28" i="26"/>
  <c r="K32" i="26"/>
  <c r="K36" i="26"/>
  <c r="K40" i="26"/>
  <c r="K44" i="26"/>
  <c r="K48" i="26"/>
  <c r="K52" i="26"/>
  <c r="K56" i="26"/>
  <c r="K60" i="26"/>
  <c r="K64" i="26"/>
  <c r="K11" i="25"/>
  <c r="K15" i="25"/>
  <c r="K19" i="25"/>
  <c r="K23" i="25"/>
  <c r="K27" i="25"/>
  <c r="K31" i="25"/>
  <c r="K35" i="25"/>
  <c r="K39" i="25"/>
  <c r="J158" i="29"/>
  <c r="N177" i="28"/>
  <c r="N248" i="28"/>
  <c r="N312" i="28"/>
  <c r="N376" i="28"/>
  <c r="N440" i="28"/>
  <c r="N473" i="28"/>
  <c r="N489" i="28"/>
  <c r="N505" i="28"/>
  <c r="N521" i="28"/>
  <c r="N537" i="28"/>
  <c r="N553" i="28"/>
  <c r="N569" i="28"/>
  <c r="N585" i="28"/>
  <c r="N601" i="28"/>
  <c r="N617" i="28"/>
  <c r="N633" i="28"/>
  <c r="N649" i="28"/>
  <c r="N665" i="28"/>
  <c r="N681" i="28"/>
  <c r="N697" i="28"/>
  <c r="N713" i="28"/>
  <c r="N729" i="28"/>
  <c r="N745" i="28"/>
  <c r="N761" i="28"/>
  <c r="N777" i="28"/>
  <c r="N793" i="28"/>
  <c r="N809" i="28"/>
  <c r="N825" i="28"/>
  <c r="N841" i="28"/>
  <c r="N857" i="28"/>
  <c r="N873" i="28"/>
  <c r="N889" i="28"/>
  <c r="N905" i="28"/>
  <c r="N921" i="28"/>
  <c r="K12" i="27"/>
  <c r="K28" i="27"/>
  <c r="K17" i="26"/>
  <c r="K33" i="26"/>
  <c r="K49" i="26"/>
  <c r="K9" i="26"/>
  <c r="K20" i="25"/>
  <c r="K36" i="25"/>
  <c r="K43" i="25"/>
  <c r="K47" i="25"/>
  <c r="K51" i="25"/>
  <c r="K55" i="25"/>
  <c r="K59" i="25"/>
  <c r="K63" i="25"/>
  <c r="K67" i="25"/>
  <c r="K71" i="25"/>
  <c r="K75" i="25"/>
  <c r="K79" i="25"/>
  <c r="K83" i="25"/>
  <c r="K87" i="25"/>
  <c r="K91" i="25"/>
  <c r="K95" i="25"/>
  <c r="K99" i="25"/>
  <c r="K103" i="25"/>
  <c r="K107" i="25"/>
  <c r="K111" i="25"/>
  <c r="K115" i="25"/>
  <c r="K119" i="25"/>
  <c r="K123" i="25"/>
  <c r="K127" i="25"/>
  <c r="K131" i="25"/>
  <c r="K135" i="25"/>
  <c r="K139" i="25"/>
  <c r="K143" i="25"/>
  <c r="K147" i="25"/>
  <c r="K151" i="25"/>
  <c r="K155" i="25"/>
  <c r="K159" i="25"/>
  <c r="K163" i="25"/>
  <c r="K167" i="25"/>
  <c r="K171" i="25"/>
  <c r="K175" i="25"/>
  <c r="K179" i="25"/>
  <c r="K10" i="25"/>
  <c r="K10" i="24"/>
  <c r="K14" i="24"/>
  <c r="K18" i="24"/>
  <c r="K22" i="24"/>
  <c r="K26" i="24"/>
  <c r="K30" i="24"/>
  <c r="K34" i="24"/>
  <c r="K38" i="24"/>
  <c r="K42" i="24"/>
  <c r="K46" i="24"/>
  <c r="K50" i="24"/>
  <c r="K54" i="24"/>
  <c r="K58" i="24"/>
  <c r="K62" i="24"/>
  <c r="K66" i="24"/>
  <c r="K70" i="24"/>
  <c r="K74" i="24"/>
  <c r="K78" i="24"/>
  <c r="K82" i="24"/>
  <c r="K86" i="24"/>
  <c r="K90" i="24"/>
  <c r="K94" i="24"/>
  <c r="K98" i="24"/>
  <c r="K102" i="24"/>
  <c r="K106" i="24"/>
  <c r="K110" i="24"/>
  <c r="K114" i="24"/>
  <c r="K118" i="24"/>
  <c r="K122" i="24"/>
  <c r="K126" i="24"/>
  <c r="K130" i="24"/>
  <c r="K134" i="24"/>
  <c r="K138" i="24"/>
  <c r="K142" i="24"/>
  <c r="K146" i="24"/>
  <c r="K150" i="24"/>
  <c r="K154" i="24"/>
  <c r="K158" i="24"/>
  <c r="K162" i="24"/>
  <c r="K166" i="24"/>
  <c r="K170" i="24"/>
  <c r="K174" i="24"/>
  <c r="K178" i="24"/>
  <c r="K182" i="24"/>
  <c r="K186" i="24"/>
  <c r="K190" i="24"/>
  <c r="K194" i="24"/>
  <c r="K198" i="24"/>
  <c r="K202" i="24"/>
  <c r="K206" i="24"/>
  <c r="K210" i="24"/>
  <c r="K214" i="24"/>
  <c r="K218" i="24"/>
  <c r="K222" i="24"/>
  <c r="K226" i="24"/>
  <c r="K230" i="24"/>
  <c r="K234" i="24"/>
  <c r="K238" i="24"/>
  <c r="K242" i="24"/>
  <c r="K246" i="24"/>
  <c r="K250" i="24"/>
  <c r="K254" i="24"/>
  <c r="K258" i="24"/>
  <c r="K262" i="24"/>
  <c r="K266" i="24"/>
  <c r="K270" i="24"/>
  <c r="K274" i="24"/>
  <c r="K278" i="24"/>
  <c r="K282" i="24"/>
  <c r="K286" i="24"/>
  <c r="K290" i="24"/>
  <c r="K294" i="24"/>
  <c r="K298" i="24"/>
  <c r="K302" i="24"/>
  <c r="K306" i="24"/>
  <c r="K310" i="24"/>
  <c r="K314" i="24"/>
  <c r="K318" i="24"/>
  <c r="K322" i="24"/>
  <c r="K326" i="24"/>
  <c r="K330" i="24"/>
  <c r="K334" i="24"/>
  <c r="K338" i="24"/>
  <c r="K342" i="24"/>
  <c r="K346" i="24"/>
  <c r="K350" i="24"/>
  <c r="K354" i="24"/>
  <c r="K358" i="24"/>
  <c r="K362" i="24"/>
  <c r="K366" i="24"/>
  <c r="J289" i="29"/>
  <c r="N200" i="28"/>
  <c r="N264" i="28"/>
  <c r="N328" i="28"/>
  <c r="N392" i="28"/>
  <c r="N450" i="28"/>
  <c r="N477" i="28"/>
  <c r="N493" i="28"/>
  <c r="N509" i="28"/>
  <c r="N525" i="28"/>
  <c r="N541" i="28"/>
  <c r="N557" i="28"/>
  <c r="N573" i="28"/>
  <c r="N589" i="28"/>
  <c r="N605" i="28"/>
  <c r="N621" i="28"/>
  <c r="N637" i="28"/>
  <c r="N653" i="28"/>
  <c r="N669" i="28"/>
  <c r="N685" i="28"/>
  <c r="N701" i="28"/>
  <c r="N717" i="28"/>
  <c r="N733" i="28"/>
  <c r="N749" i="28"/>
  <c r="N765" i="28"/>
  <c r="N781" i="28"/>
  <c r="N797" i="28"/>
  <c r="N813" i="28"/>
  <c r="N829" i="28"/>
  <c r="N845" i="28"/>
  <c r="N861" i="28"/>
  <c r="N877" i="28"/>
  <c r="N893" i="28"/>
  <c r="N909" i="28"/>
  <c r="N925" i="28"/>
  <c r="K16" i="27"/>
  <c r="K32" i="27"/>
  <c r="K21" i="26"/>
  <c r="K37" i="26"/>
  <c r="K53" i="26"/>
  <c r="K24" i="25"/>
  <c r="K40" i="25"/>
  <c r="K44" i="25"/>
  <c r="K48" i="25"/>
  <c r="K52" i="25"/>
  <c r="K56" i="25"/>
  <c r="K60" i="25"/>
  <c r="K64" i="25"/>
  <c r="K68" i="25"/>
  <c r="K72" i="25"/>
  <c r="K76" i="25"/>
  <c r="K80" i="25"/>
  <c r="K84" i="25"/>
  <c r="K88" i="25"/>
  <c r="K92" i="25"/>
  <c r="K96" i="25"/>
  <c r="K100" i="25"/>
  <c r="K104" i="25"/>
  <c r="K108" i="25"/>
  <c r="K112" i="25"/>
  <c r="K116" i="25"/>
  <c r="K120" i="25"/>
  <c r="K124" i="25"/>
  <c r="K128" i="25"/>
  <c r="K132" i="25"/>
  <c r="K136" i="25"/>
  <c r="K140" i="25"/>
  <c r="K144" i="25"/>
  <c r="K148" i="25"/>
  <c r="K152" i="25"/>
  <c r="K156" i="25"/>
  <c r="K160" i="25"/>
  <c r="K164" i="25"/>
  <c r="K168" i="25"/>
  <c r="K172" i="25"/>
  <c r="K176" i="25"/>
  <c r="K180" i="25"/>
  <c r="K11" i="24"/>
  <c r="K15" i="24"/>
  <c r="K19" i="24"/>
  <c r="K23" i="24"/>
  <c r="K27" i="24"/>
  <c r="K31" i="24"/>
  <c r="K35" i="24"/>
  <c r="K39" i="24"/>
  <c r="K43" i="24"/>
  <c r="K47" i="24"/>
  <c r="K51" i="24"/>
  <c r="K55" i="24"/>
  <c r="K59" i="24"/>
  <c r="K63" i="24"/>
  <c r="K67" i="24"/>
  <c r="K71" i="24"/>
  <c r="K75" i="24"/>
  <c r="K79" i="24"/>
  <c r="K83" i="24"/>
  <c r="K87" i="24"/>
  <c r="K91" i="24"/>
  <c r="K95" i="24"/>
  <c r="K99" i="24"/>
  <c r="K103" i="24"/>
  <c r="K107" i="24"/>
  <c r="K111" i="24"/>
  <c r="K115" i="24"/>
  <c r="K119" i="24"/>
  <c r="K123" i="24"/>
  <c r="K127" i="24"/>
  <c r="K131" i="24"/>
  <c r="K135" i="24"/>
  <c r="K139" i="24"/>
  <c r="K143" i="24"/>
  <c r="K147" i="24"/>
  <c r="K151" i="24"/>
  <c r="K155" i="24"/>
  <c r="K159" i="24"/>
  <c r="K163" i="24"/>
  <c r="K167" i="24"/>
  <c r="K171" i="24"/>
  <c r="K175" i="24"/>
  <c r="K179" i="24"/>
  <c r="K183" i="24"/>
  <c r="K187" i="24"/>
  <c r="K191" i="24"/>
  <c r="K195" i="24"/>
  <c r="K199" i="24"/>
  <c r="K203" i="24"/>
  <c r="K207" i="24"/>
  <c r="K211" i="24"/>
  <c r="K215" i="24"/>
  <c r="K219" i="24"/>
  <c r="K223" i="24"/>
  <c r="K227" i="24"/>
  <c r="K231" i="24"/>
  <c r="K235" i="24"/>
  <c r="K239" i="24"/>
  <c r="K243" i="24"/>
  <c r="K247" i="24"/>
  <c r="K251" i="24"/>
  <c r="K255" i="24"/>
  <c r="K259" i="24"/>
  <c r="K263" i="24"/>
  <c r="N49" i="28"/>
  <c r="N216" i="28"/>
  <c r="N280" i="28"/>
  <c r="N344" i="28"/>
  <c r="N408" i="28"/>
  <c r="N458" i="28"/>
  <c r="N481" i="28"/>
  <c r="N497" i="28"/>
  <c r="N513" i="28"/>
  <c r="N529" i="28"/>
  <c r="N545" i="28"/>
  <c r="N561" i="28"/>
  <c r="N577" i="28"/>
  <c r="N593" i="28"/>
  <c r="N609" i="28"/>
  <c r="N625" i="28"/>
  <c r="N641" i="28"/>
  <c r="N657" i="28"/>
  <c r="N673" i="28"/>
  <c r="N689" i="28"/>
  <c r="N705" i="28"/>
  <c r="N721" i="28"/>
  <c r="N737" i="28"/>
  <c r="N753" i="28"/>
  <c r="N769" i="28"/>
  <c r="N785" i="28"/>
  <c r="N801" i="28"/>
  <c r="N817" i="28"/>
  <c r="N833" i="28"/>
  <c r="N849" i="28"/>
  <c r="N865" i="28"/>
  <c r="N881" i="28"/>
  <c r="N897" i="28"/>
  <c r="N913" i="28"/>
  <c r="K20" i="27"/>
  <c r="K25" i="26"/>
  <c r="K41" i="26"/>
  <c r="K57" i="26"/>
  <c r="K12" i="25"/>
  <c r="K28" i="25"/>
  <c r="K41" i="25"/>
  <c r="K45" i="25"/>
  <c r="K49" i="25"/>
  <c r="K53" i="25"/>
  <c r="K57" i="25"/>
  <c r="K61" i="25"/>
  <c r="K65" i="25"/>
  <c r="K69" i="25"/>
  <c r="K73" i="25"/>
  <c r="K77" i="25"/>
  <c r="K81" i="25"/>
  <c r="K85" i="25"/>
  <c r="K89" i="25"/>
  <c r="K93" i="25"/>
  <c r="K97" i="25"/>
  <c r="K101" i="25"/>
  <c r="K105" i="25"/>
  <c r="K109" i="25"/>
  <c r="K113" i="25"/>
  <c r="K117" i="25"/>
  <c r="K121" i="25"/>
  <c r="K125" i="25"/>
  <c r="K129" i="25"/>
  <c r="K133" i="25"/>
  <c r="K137" i="25"/>
  <c r="K141" i="25"/>
  <c r="K145" i="25"/>
  <c r="K149" i="25"/>
  <c r="K153" i="25"/>
  <c r="K157" i="25"/>
  <c r="K161" i="25"/>
  <c r="K165" i="25"/>
  <c r="K169" i="25"/>
  <c r="K173" i="25"/>
  <c r="K177" i="25"/>
  <c r="K181" i="25"/>
  <c r="K12" i="24"/>
  <c r="K16" i="24"/>
  <c r="K20" i="24"/>
  <c r="K24" i="24"/>
  <c r="K28" i="24"/>
  <c r="K32" i="24"/>
  <c r="K36" i="24"/>
  <c r="K40" i="24"/>
  <c r="K44" i="24"/>
  <c r="K48" i="24"/>
  <c r="K52" i="24"/>
  <c r="K56" i="24"/>
  <c r="K60" i="24"/>
  <c r="K64" i="24"/>
  <c r="K68" i="24"/>
  <c r="K72" i="24"/>
  <c r="K76" i="24"/>
  <c r="K80" i="24"/>
  <c r="K84" i="24"/>
  <c r="K88" i="24"/>
  <c r="K92" i="24"/>
  <c r="K96" i="24"/>
  <c r="K100" i="24"/>
  <c r="K104" i="24"/>
  <c r="K108" i="24"/>
  <c r="K112" i="24"/>
  <c r="K116" i="24"/>
  <c r="K120" i="24"/>
  <c r="K124" i="24"/>
  <c r="K128" i="24"/>
  <c r="K132" i="24"/>
  <c r="K136" i="24"/>
  <c r="K140" i="24"/>
  <c r="K144" i="24"/>
  <c r="K148" i="24"/>
  <c r="K152" i="24"/>
  <c r="K156" i="24"/>
  <c r="K160" i="24"/>
  <c r="K164" i="24"/>
  <c r="K168" i="24"/>
  <c r="K172" i="24"/>
  <c r="K176" i="24"/>
  <c r="K180" i="24"/>
  <c r="K184" i="24"/>
  <c r="K188" i="24"/>
  <c r="K192" i="24"/>
  <c r="K196" i="24"/>
  <c r="K200" i="24"/>
  <c r="K204" i="24"/>
  <c r="K208" i="24"/>
  <c r="K212" i="24"/>
  <c r="K216" i="24"/>
  <c r="K220" i="24"/>
  <c r="K224" i="24"/>
  <c r="K228" i="24"/>
  <c r="K232" i="24"/>
  <c r="K236" i="24"/>
  <c r="K240" i="24"/>
  <c r="K244" i="24"/>
  <c r="K248" i="24"/>
  <c r="K252" i="24"/>
  <c r="K256" i="24"/>
  <c r="K260" i="24"/>
  <c r="K264" i="24"/>
  <c r="K268" i="24"/>
  <c r="K272" i="24"/>
  <c r="K276" i="24"/>
  <c r="K280" i="24"/>
  <c r="K284" i="24"/>
  <c r="K288" i="24"/>
  <c r="K292" i="24"/>
  <c r="K296" i="24"/>
  <c r="K300" i="24"/>
  <c r="K304" i="24"/>
  <c r="K308" i="24"/>
  <c r="K312" i="24"/>
  <c r="K316" i="24"/>
  <c r="K320" i="24"/>
  <c r="K324" i="24"/>
  <c r="K328" i="24"/>
  <c r="K332" i="24"/>
  <c r="K336" i="24"/>
  <c r="K340" i="24"/>
  <c r="K344" i="24"/>
  <c r="K348" i="24"/>
  <c r="K352" i="24"/>
  <c r="K356" i="24"/>
  <c r="K360" i="24"/>
  <c r="K364" i="24"/>
  <c r="N113" i="28"/>
  <c r="N424" i="28"/>
  <c r="N517" i="28"/>
  <c r="N581" i="28"/>
  <c r="N645" i="28"/>
  <c r="N709" i="28"/>
  <c r="N773" i="28"/>
  <c r="N837" i="28"/>
  <c r="N901" i="28"/>
  <c r="K13" i="26"/>
  <c r="K16" i="25"/>
  <c r="K50" i="25"/>
  <c r="K66" i="25"/>
  <c r="K82" i="25"/>
  <c r="K98" i="25"/>
  <c r="K114" i="25"/>
  <c r="K130" i="25"/>
  <c r="K146" i="25"/>
  <c r="K162" i="25"/>
  <c r="K178" i="25"/>
  <c r="K25" i="24"/>
  <c r="K41" i="24"/>
  <c r="K57" i="24"/>
  <c r="K73" i="24"/>
  <c r="K89" i="24"/>
  <c r="K105" i="24"/>
  <c r="K121" i="24"/>
  <c r="K137" i="24"/>
  <c r="K153" i="24"/>
  <c r="K169" i="24"/>
  <c r="K185" i="24"/>
  <c r="K201" i="24"/>
  <c r="K217" i="24"/>
  <c r="K233" i="24"/>
  <c r="K249" i="24"/>
  <c r="K265" i="24"/>
  <c r="K273" i="24"/>
  <c r="K281" i="24"/>
  <c r="K289" i="24"/>
  <c r="K297" i="24"/>
  <c r="K305" i="24"/>
  <c r="K313" i="24"/>
  <c r="K321" i="24"/>
  <c r="K329" i="24"/>
  <c r="K337" i="24"/>
  <c r="K345" i="24"/>
  <c r="K353" i="24"/>
  <c r="K361" i="24"/>
  <c r="K368" i="24"/>
  <c r="K372" i="24"/>
  <c r="K376" i="24"/>
  <c r="K380" i="24"/>
  <c r="K384" i="24"/>
  <c r="K388" i="24"/>
  <c r="K392" i="24"/>
  <c r="K396" i="24"/>
  <c r="K400" i="24"/>
  <c r="K404" i="24"/>
  <c r="K408" i="24"/>
  <c r="K412" i="24"/>
  <c r="K416" i="24"/>
  <c r="K420" i="24"/>
  <c r="K424" i="24"/>
  <c r="K428" i="24"/>
  <c r="K432" i="24"/>
  <c r="K436" i="24"/>
  <c r="K440" i="24"/>
  <c r="K444" i="24"/>
  <c r="K448" i="24"/>
  <c r="K452" i="24"/>
  <c r="K456" i="24"/>
  <c r="K460" i="24"/>
  <c r="K464" i="24"/>
  <c r="K468" i="24"/>
  <c r="K472" i="24"/>
  <c r="K476" i="24"/>
  <c r="K480" i="24"/>
  <c r="K484" i="24"/>
  <c r="K488" i="24"/>
  <c r="K492" i="24"/>
  <c r="K496" i="24"/>
  <c r="K500" i="24"/>
  <c r="K504" i="24"/>
  <c r="K508" i="24"/>
  <c r="K512" i="24"/>
  <c r="K516" i="24"/>
  <c r="K520" i="24"/>
  <c r="K524" i="24"/>
  <c r="K528" i="24"/>
  <c r="K532" i="24"/>
  <c r="K536" i="24"/>
  <c r="K540" i="24"/>
  <c r="K544" i="24"/>
  <c r="K548" i="24"/>
  <c r="K552" i="24"/>
  <c r="K556" i="24"/>
  <c r="K560" i="24"/>
  <c r="K564" i="24"/>
  <c r="K568" i="24"/>
  <c r="K572" i="24"/>
  <c r="K576" i="24"/>
  <c r="K580" i="24"/>
  <c r="K584" i="24"/>
  <c r="K588" i="24"/>
  <c r="K592" i="24"/>
  <c r="K596" i="24"/>
  <c r="K600" i="24"/>
  <c r="K604" i="24"/>
  <c r="K608" i="24"/>
  <c r="K612" i="24"/>
  <c r="K616" i="24"/>
  <c r="K620" i="24"/>
  <c r="K624" i="24"/>
  <c r="K628" i="24"/>
  <c r="K632" i="24"/>
  <c r="K636" i="24"/>
  <c r="K640" i="24"/>
  <c r="K644" i="24"/>
  <c r="K648" i="24"/>
  <c r="K652" i="24"/>
  <c r="K656" i="24"/>
  <c r="K660" i="24"/>
  <c r="K664" i="24"/>
  <c r="K668" i="24"/>
  <c r="K672" i="24"/>
  <c r="K676" i="24"/>
  <c r="K680" i="24"/>
  <c r="K684" i="24"/>
  <c r="K688" i="24"/>
  <c r="K692" i="24"/>
  <c r="K696" i="24"/>
  <c r="K700" i="24"/>
  <c r="K704" i="24"/>
  <c r="K708" i="24"/>
  <c r="K712" i="24"/>
  <c r="K716" i="24"/>
  <c r="K720" i="24"/>
  <c r="K724" i="24"/>
  <c r="K728" i="24"/>
  <c r="K732" i="24"/>
  <c r="K736" i="24"/>
  <c r="K740" i="24"/>
  <c r="K744" i="24"/>
  <c r="K748" i="24"/>
  <c r="K752" i="24"/>
  <c r="K756" i="24"/>
  <c r="K760" i="24"/>
  <c r="K764" i="24"/>
  <c r="K768" i="24"/>
  <c r="K772" i="24"/>
  <c r="K776" i="24"/>
  <c r="K780" i="24"/>
  <c r="K784" i="24"/>
  <c r="K788" i="24"/>
  <c r="K792" i="24"/>
  <c r="K796" i="24"/>
  <c r="K800" i="24"/>
  <c r="K804" i="24"/>
  <c r="K808" i="24"/>
  <c r="K812" i="24"/>
  <c r="K816" i="24"/>
  <c r="K820" i="24"/>
  <c r="K824" i="24"/>
  <c r="K828" i="24"/>
  <c r="K832" i="24"/>
  <c r="K836" i="24"/>
  <c r="K840" i="24"/>
  <c r="K844" i="24"/>
  <c r="K848" i="24"/>
  <c r="K852" i="24"/>
  <c r="N232" i="28"/>
  <c r="N466" i="28"/>
  <c r="N533" i="28"/>
  <c r="N597" i="28"/>
  <c r="N661" i="28"/>
  <c r="N725" i="28"/>
  <c r="N789" i="28"/>
  <c r="N853" i="28"/>
  <c r="N917" i="28"/>
  <c r="K29" i="26"/>
  <c r="K32" i="25"/>
  <c r="K54" i="25"/>
  <c r="K70" i="25"/>
  <c r="K86" i="25"/>
  <c r="K102" i="25"/>
  <c r="K118" i="25"/>
  <c r="K134" i="25"/>
  <c r="K150" i="25"/>
  <c r="K166" i="25"/>
  <c r="K182" i="25"/>
  <c r="K13" i="24"/>
  <c r="K29" i="24"/>
  <c r="K45" i="24"/>
  <c r="K61" i="24"/>
  <c r="K77" i="24"/>
  <c r="K93" i="24"/>
  <c r="K109" i="24"/>
  <c r="K125" i="24"/>
  <c r="K141" i="24"/>
  <c r="K157" i="24"/>
  <c r="K173" i="24"/>
  <c r="K189" i="24"/>
  <c r="K205" i="24"/>
  <c r="K221" i="24"/>
  <c r="K237" i="24"/>
  <c r="K253" i="24"/>
  <c r="K267" i="24"/>
  <c r="K275" i="24"/>
  <c r="K283" i="24"/>
  <c r="K291" i="24"/>
  <c r="K299" i="24"/>
  <c r="K307" i="24"/>
  <c r="K315" i="24"/>
  <c r="K323" i="24"/>
  <c r="K331" i="24"/>
  <c r="K339" i="24"/>
  <c r="K347" i="24"/>
  <c r="K355" i="24"/>
  <c r="K363" i="24"/>
  <c r="K369" i="24"/>
  <c r="K373" i="24"/>
  <c r="K377" i="24"/>
  <c r="K381" i="24"/>
  <c r="K385" i="24"/>
  <c r="K389" i="24"/>
  <c r="K393" i="24"/>
  <c r="K397" i="24"/>
  <c r="K401" i="24"/>
  <c r="K405" i="24"/>
  <c r="K409" i="24"/>
  <c r="K413" i="24"/>
  <c r="K417" i="24"/>
  <c r="K421" i="24"/>
  <c r="K425" i="24"/>
  <c r="K429" i="24"/>
  <c r="K433" i="24"/>
  <c r="K437" i="24"/>
  <c r="K441" i="24"/>
  <c r="K445" i="24"/>
  <c r="K449" i="24"/>
  <c r="K453" i="24"/>
  <c r="K457" i="24"/>
  <c r="K461" i="24"/>
  <c r="K465" i="24"/>
  <c r="K469" i="24"/>
  <c r="K473" i="24"/>
  <c r="K477" i="24"/>
  <c r="K481" i="24"/>
  <c r="K485" i="24"/>
  <c r="K489" i="24"/>
  <c r="K493" i="24"/>
  <c r="K497" i="24"/>
  <c r="K501" i="24"/>
  <c r="K505" i="24"/>
  <c r="K509" i="24"/>
  <c r="K513" i="24"/>
  <c r="K517" i="24"/>
  <c r="K521" i="24"/>
  <c r="K525" i="24"/>
  <c r="K529" i="24"/>
  <c r="K533" i="24"/>
  <c r="K537" i="24"/>
  <c r="K541" i="24"/>
  <c r="K545" i="24"/>
  <c r="K549" i="24"/>
  <c r="K553" i="24"/>
  <c r="K557" i="24"/>
  <c r="K561" i="24"/>
  <c r="K565" i="24"/>
  <c r="K569" i="24"/>
  <c r="K573" i="24"/>
  <c r="K577" i="24"/>
  <c r="K581" i="24"/>
  <c r="K585" i="24"/>
  <c r="K589" i="24"/>
  <c r="K593" i="24"/>
  <c r="K597" i="24"/>
  <c r="K601" i="24"/>
  <c r="K605" i="24"/>
  <c r="K609" i="24"/>
  <c r="K613" i="24"/>
  <c r="K617" i="24"/>
  <c r="K621" i="24"/>
  <c r="K625" i="24"/>
  <c r="K629" i="24"/>
  <c r="K633" i="24"/>
  <c r="K637" i="24"/>
  <c r="K641" i="24"/>
  <c r="K645" i="24"/>
  <c r="K649" i="24"/>
  <c r="K653" i="24"/>
  <c r="K657" i="24"/>
  <c r="K661" i="24"/>
  <c r="K665" i="24"/>
  <c r="K669" i="24"/>
  <c r="K673" i="24"/>
  <c r="K677" i="24"/>
  <c r="K681" i="24"/>
  <c r="K685" i="24"/>
  <c r="K689" i="24"/>
  <c r="K693" i="24"/>
  <c r="K697" i="24"/>
  <c r="K701" i="24"/>
  <c r="K705" i="24"/>
  <c r="K709" i="24"/>
  <c r="K713" i="24"/>
  <c r="K717" i="24"/>
  <c r="K721" i="24"/>
  <c r="K725" i="24"/>
  <c r="K729" i="24"/>
  <c r="K733" i="24"/>
  <c r="K737" i="24"/>
  <c r="K741" i="24"/>
  <c r="K745" i="24"/>
  <c r="K749" i="24"/>
  <c r="K753" i="24"/>
  <c r="K757" i="24"/>
  <c r="K761" i="24"/>
  <c r="K765" i="24"/>
  <c r="K769" i="24"/>
  <c r="K773" i="24"/>
  <c r="K777" i="24"/>
  <c r="K781" i="24"/>
  <c r="K785" i="24"/>
  <c r="K789" i="24"/>
  <c r="K793" i="24"/>
  <c r="K797" i="24"/>
  <c r="K801" i="24"/>
  <c r="K805" i="24"/>
  <c r="K809" i="24"/>
  <c r="K813" i="24"/>
  <c r="K817" i="24"/>
  <c r="K821" i="24"/>
  <c r="K825" i="24"/>
  <c r="K829" i="24"/>
  <c r="K833" i="24"/>
  <c r="K837" i="24"/>
  <c r="K841" i="24"/>
  <c r="K845" i="24"/>
  <c r="K849" i="24"/>
  <c r="N296" i="28"/>
  <c r="N485" i="28"/>
  <c r="N549" i="28"/>
  <c r="N613" i="28"/>
  <c r="N677" i="28"/>
  <c r="N741" i="28"/>
  <c r="N805" i="28"/>
  <c r="N869" i="28"/>
  <c r="K8" i="27"/>
  <c r="K45" i="26"/>
  <c r="K42" i="25"/>
  <c r="K58" i="25"/>
  <c r="K74" i="25"/>
  <c r="K90" i="25"/>
  <c r="K106" i="25"/>
  <c r="K122" i="25"/>
  <c r="K138" i="25"/>
  <c r="K154" i="25"/>
  <c r="K170" i="25"/>
  <c r="K17" i="24"/>
  <c r="K33" i="24"/>
  <c r="K49" i="24"/>
  <c r="K65" i="24"/>
  <c r="K81" i="24"/>
  <c r="K97" i="24"/>
  <c r="K113" i="24"/>
  <c r="K129" i="24"/>
  <c r="K145" i="24"/>
  <c r="K161" i="24"/>
  <c r="K177" i="24"/>
  <c r="K193" i="24"/>
  <c r="K209" i="24"/>
  <c r="K225" i="24"/>
  <c r="K241" i="24"/>
  <c r="K257" i="24"/>
  <c r="K269" i="24"/>
  <c r="K277" i="24"/>
  <c r="K285" i="24"/>
  <c r="K293" i="24"/>
  <c r="K301" i="24"/>
  <c r="K309" i="24"/>
  <c r="K317" i="24"/>
  <c r="K325" i="24"/>
  <c r="K333" i="24"/>
  <c r="K341" i="24"/>
  <c r="K349" i="24"/>
  <c r="K357" i="24"/>
  <c r="K365" i="24"/>
  <c r="K370" i="24"/>
  <c r="K374" i="24"/>
  <c r="K378" i="24"/>
  <c r="K382" i="24"/>
  <c r="K386" i="24"/>
  <c r="K390" i="24"/>
  <c r="K394" i="24"/>
  <c r="K398" i="24"/>
  <c r="K402" i="24"/>
  <c r="K406" i="24"/>
  <c r="K410" i="24"/>
  <c r="K414" i="24"/>
  <c r="K418" i="24"/>
  <c r="K422" i="24"/>
  <c r="K426" i="24"/>
  <c r="K430" i="24"/>
  <c r="K434" i="24"/>
  <c r="K438" i="24"/>
  <c r="K442" i="24"/>
  <c r="K446" i="24"/>
  <c r="K450" i="24"/>
  <c r="K454" i="24"/>
  <c r="K458" i="24"/>
  <c r="K462" i="24"/>
  <c r="K466" i="24"/>
  <c r="K470" i="24"/>
  <c r="K474" i="24"/>
  <c r="K478" i="24"/>
  <c r="K482" i="24"/>
  <c r="K486" i="24"/>
  <c r="K490" i="24"/>
  <c r="K494" i="24"/>
  <c r="K498" i="24"/>
  <c r="K502" i="24"/>
  <c r="K506" i="24"/>
  <c r="K510" i="24"/>
  <c r="K514" i="24"/>
  <c r="K518" i="24"/>
  <c r="K522" i="24"/>
  <c r="K526" i="24"/>
  <c r="K530" i="24"/>
  <c r="K534" i="24"/>
  <c r="K538" i="24"/>
  <c r="K542" i="24"/>
  <c r="K546" i="24"/>
  <c r="K550" i="24"/>
  <c r="K554" i="24"/>
  <c r="K558" i="24"/>
  <c r="K562" i="24"/>
  <c r="K566" i="24"/>
  <c r="K570" i="24"/>
  <c r="K574" i="24"/>
  <c r="K578" i="24"/>
  <c r="K582" i="24"/>
  <c r="K586" i="24"/>
  <c r="K590" i="24"/>
  <c r="K594" i="24"/>
  <c r="K598" i="24"/>
  <c r="K602" i="24"/>
  <c r="K606" i="24"/>
  <c r="K610" i="24"/>
  <c r="K614" i="24"/>
  <c r="K618" i="24"/>
  <c r="K622" i="24"/>
  <c r="K626" i="24"/>
  <c r="K630" i="24"/>
  <c r="K634" i="24"/>
  <c r="K638" i="24"/>
  <c r="K642" i="24"/>
  <c r="K646" i="24"/>
  <c r="K650" i="24"/>
  <c r="K654" i="24"/>
  <c r="K658" i="24"/>
  <c r="K662" i="24"/>
  <c r="K666" i="24"/>
  <c r="K670" i="24"/>
  <c r="K674" i="24"/>
  <c r="K678" i="24"/>
  <c r="K682" i="24"/>
  <c r="K686" i="24"/>
  <c r="K690" i="24"/>
  <c r="K694" i="24"/>
  <c r="K698" i="24"/>
  <c r="K702" i="24"/>
  <c r="K706" i="24"/>
  <c r="K710" i="24"/>
  <c r="K714" i="24"/>
  <c r="K718" i="24"/>
  <c r="K722" i="24"/>
  <c r="K726" i="24"/>
  <c r="K730" i="24"/>
  <c r="K734" i="24"/>
  <c r="K738" i="24"/>
  <c r="K742" i="24"/>
  <c r="K746" i="24"/>
  <c r="K750" i="24"/>
  <c r="K754" i="24"/>
  <c r="K758" i="24"/>
  <c r="K762" i="24"/>
  <c r="K766" i="24"/>
  <c r="K770" i="24"/>
  <c r="K774" i="24"/>
  <c r="K778" i="24"/>
  <c r="K782" i="24"/>
  <c r="K786" i="24"/>
  <c r="K790" i="24"/>
  <c r="K794" i="24"/>
  <c r="K798" i="24"/>
  <c r="K802" i="24"/>
  <c r="K806" i="24"/>
  <c r="K810" i="24"/>
  <c r="K814" i="24"/>
  <c r="K818" i="24"/>
  <c r="K822" i="24"/>
  <c r="K826" i="24"/>
  <c r="K830" i="24"/>
  <c r="K834" i="24"/>
  <c r="K838" i="24"/>
  <c r="K842" i="24"/>
  <c r="K846" i="24"/>
  <c r="K850" i="24"/>
  <c r="N360" i="28"/>
  <c r="N693" i="28"/>
  <c r="K24" i="27"/>
  <c r="K78" i="25"/>
  <c r="K142" i="25"/>
  <c r="K21" i="24"/>
  <c r="K85" i="24"/>
  <c r="K149" i="24"/>
  <c r="K213" i="24"/>
  <c r="K271" i="24"/>
  <c r="K303" i="24"/>
  <c r="K335" i="24"/>
  <c r="K367" i="24"/>
  <c r="K383" i="24"/>
  <c r="K399" i="24"/>
  <c r="K415" i="24"/>
  <c r="K431" i="24"/>
  <c r="K447" i="24"/>
  <c r="K463" i="24"/>
  <c r="K479" i="24"/>
  <c r="K495" i="24"/>
  <c r="K511" i="24"/>
  <c r="K527" i="24"/>
  <c r="K543" i="24"/>
  <c r="K559" i="24"/>
  <c r="K575" i="24"/>
  <c r="K591" i="24"/>
  <c r="K607" i="24"/>
  <c r="K623" i="24"/>
  <c r="K639" i="24"/>
  <c r="K655" i="24"/>
  <c r="K671" i="24"/>
  <c r="K687" i="24"/>
  <c r="K703" i="24"/>
  <c r="K719" i="24"/>
  <c r="K735" i="24"/>
  <c r="K751" i="24"/>
  <c r="K767" i="24"/>
  <c r="K783" i="24"/>
  <c r="K799" i="24"/>
  <c r="K815" i="24"/>
  <c r="K831" i="24"/>
  <c r="K847" i="24"/>
  <c r="K855" i="24"/>
  <c r="K859" i="24"/>
  <c r="K863" i="24"/>
  <c r="K867" i="24"/>
  <c r="K871" i="24"/>
  <c r="K875" i="24"/>
  <c r="K879" i="24"/>
  <c r="K883" i="24"/>
  <c r="K887" i="24"/>
  <c r="K891" i="24"/>
  <c r="K895" i="24"/>
  <c r="K899" i="24"/>
  <c r="K903" i="24"/>
  <c r="K907" i="24"/>
  <c r="K911" i="24"/>
  <c r="K915" i="24"/>
  <c r="K919" i="24"/>
  <c r="K923" i="24"/>
  <c r="K927" i="24"/>
  <c r="K931" i="24"/>
  <c r="K935" i="24"/>
  <c r="K939" i="24"/>
  <c r="K943" i="24"/>
  <c r="K947" i="24"/>
  <c r="K951" i="24"/>
  <c r="K955" i="24"/>
  <c r="K959" i="24"/>
  <c r="K963" i="24"/>
  <c r="K967" i="24"/>
  <c r="K971" i="24"/>
  <c r="K975" i="24"/>
  <c r="K979" i="24"/>
  <c r="K983" i="24"/>
  <c r="K987" i="24"/>
  <c r="K991" i="24"/>
  <c r="K995" i="24"/>
  <c r="K999" i="24"/>
  <c r="K1003" i="24"/>
  <c r="K1007" i="24"/>
  <c r="K1011" i="24"/>
  <c r="K1015" i="24"/>
  <c r="K1019" i="24"/>
  <c r="K1023" i="24"/>
  <c r="K1027" i="24"/>
  <c r="K1031" i="24"/>
  <c r="K1035" i="24"/>
  <c r="K1039" i="24"/>
  <c r="K1043" i="24"/>
  <c r="K1047" i="24"/>
  <c r="K1051" i="24"/>
  <c r="K1055" i="24"/>
  <c r="K1059" i="24"/>
  <c r="K1063" i="24"/>
  <c r="K1067" i="24"/>
  <c r="K1071" i="24"/>
  <c r="K1075" i="24"/>
  <c r="K1079" i="24"/>
  <c r="K1083" i="24"/>
  <c r="K1087" i="24"/>
  <c r="K1091" i="24"/>
  <c r="K1095" i="24"/>
  <c r="K1099" i="24"/>
  <c r="K7" i="23"/>
  <c r="K11" i="23"/>
  <c r="K15" i="23"/>
  <c r="K19" i="23"/>
  <c r="K23" i="23"/>
  <c r="K27" i="23"/>
  <c r="K31" i="23"/>
  <c r="K35" i="23"/>
  <c r="K39" i="23"/>
  <c r="K43" i="23"/>
  <c r="K47" i="23"/>
  <c r="K51" i="23"/>
  <c r="K55" i="23"/>
  <c r="K59" i="23"/>
  <c r="K63" i="23"/>
  <c r="K67" i="23"/>
  <c r="K71" i="23"/>
  <c r="K75" i="23"/>
  <c r="K79" i="23"/>
  <c r="K83" i="23"/>
  <c r="K87" i="23"/>
  <c r="K91" i="23"/>
  <c r="K95" i="23"/>
  <c r="K99" i="23"/>
  <c r="K103" i="23"/>
  <c r="K107" i="23"/>
  <c r="K111" i="23"/>
  <c r="K115" i="23"/>
  <c r="K119" i="23"/>
  <c r="K8" i="22"/>
  <c r="K13" i="22"/>
  <c r="K17" i="22"/>
  <c r="K21" i="22"/>
  <c r="K25" i="22"/>
  <c r="K29" i="22"/>
  <c r="K33" i="22"/>
  <c r="K37" i="22"/>
  <c r="K41" i="22"/>
  <c r="K45" i="22"/>
  <c r="K49" i="22"/>
  <c r="K53" i="22"/>
  <c r="K57" i="22"/>
  <c r="K61" i="22"/>
  <c r="K65" i="22"/>
  <c r="K69" i="22"/>
  <c r="K73" i="22"/>
  <c r="K77" i="22"/>
  <c r="K81" i="22"/>
  <c r="K85" i="22"/>
  <c r="K89" i="22"/>
  <c r="K93" i="22"/>
  <c r="K97" i="22"/>
  <c r="K101" i="22"/>
  <c r="K105" i="22"/>
  <c r="K109" i="22"/>
  <c r="K113" i="22"/>
  <c r="K117" i="22"/>
  <c r="K121" i="22"/>
  <c r="K125" i="22"/>
  <c r="K129" i="22"/>
  <c r="K133" i="22"/>
  <c r="K137" i="22"/>
  <c r="K141" i="22"/>
  <c r="K145" i="22"/>
  <c r="K149" i="22"/>
  <c r="K153" i="22"/>
  <c r="K157" i="22"/>
  <c r="K161" i="22"/>
  <c r="K165" i="22"/>
  <c r="K169" i="22"/>
  <c r="K173" i="22"/>
  <c r="K177" i="22"/>
  <c r="K181" i="22"/>
  <c r="K185" i="22"/>
  <c r="K189" i="22"/>
  <c r="K193" i="22"/>
  <c r="K197" i="22"/>
  <c r="K201" i="22"/>
  <c r="K205" i="22"/>
  <c r="K209" i="22"/>
  <c r="K213" i="22"/>
  <c r="K217" i="22"/>
  <c r="K221" i="22"/>
  <c r="K225" i="22"/>
  <c r="K229" i="22"/>
  <c r="K233" i="22"/>
  <c r="K237" i="22"/>
  <c r="K241" i="22"/>
  <c r="K245" i="22"/>
  <c r="K249" i="22"/>
  <c r="K253" i="22"/>
  <c r="K257" i="22"/>
  <c r="K261" i="22"/>
  <c r="K265" i="22"/>
  <c r="K269" i="22"/>
  <c r="K273" i="22"/>
  <c r="K277" i="22"/>
  <c r="K281" i="22"/>
  <c r="K285" i="22"/>
  <c r="K289" i="22"/>
  <c r="K293" i="22"/>
  <c r="K297" i="22"/>
  <c r="K301" i="22"/>
  <c r="K305" i="22"/>
  <c r="K309" i="22"/>
  <c r="K313" i="22"/>
  <c r="K317" i="22"/>
  <c r="K321" i="22"/>
  <c r="K325" i="22"/>
  <c r="K329" i="22"/>
  <c r="K333" i="22"/>
  <c r="K337" i="22"/>
  <c r="K341" i="22"/>
  <c r="K345" i="22"/>
  <c r="K349" i="22"/>
  <c r="K353" i="22"/>
  <c r="K357" i="22"/>
  <c r="K361" i="22"/>
  <c r="K365" i="22"/>
  <c r="K369" i="22"/>
  <c r="K373" i="22"/>
  <c r="K377" i="22"/>
  <c r="K381" i="22"/>
  <c r="K385" i="22"/>
  <c r="K389" i="22"/>
  <c r="K393" i="22"/>
  <c r="K397" i="22"/>
  <c r="K401" i="22"/>
  <c r="K405" i="22"/>
  <c r="K409" i="22"/>
  <c r="K413" i="22"/>
  <c r="K417" i="22"/>
  <c r="K421" i="22"/>
  <c r="K425" i="22"/>
  <c r="K429" i="22"/>
  <c r="K433" i="22"/>
  <c r="K437" i="22"/>
  <c r="K441" i="22"/>
  <c r="K445" i="22"/>
  <c r="K449" i="22"/>
  <c r="K453" i="22"/>
  <c r="K457" i="22"/>
  <c r="K461" i="22"/>
  <c r="K465" i="22"/>
  <c r="K469" i="22"/>
  <c r="K473" i="22"/>
  <c r="K477" i="22"/>
  <c r="K481" i="22"/>
  <c r="K485" i="22"/>
  <c r="K489" i="22"/>
  <c r="K493" i="22"/>
  <c r="K497" i="22"/>
  <c r="K501" i="22"/>
  <c r="K505" i="22"/>
  <c r="K509" i="22"/>
  <c r="K513" i="22"/>
  <c r="K517" i="22"/>
  <c r="K521" i="22"/>
  <c r="K525" i="22"/>
  <c r="K529" i="22"/>
  <c r="K533" i="22"/>
  <c r="K537" i="22"/>
  <c r="K541" i="22"/>
  <c r="K545" i="22"/>
  <c r="K549" i="22"/>
  <c r="K553" i="22"/>
  <c r="K557" i="22"/>
  <c r="K561" i="22"/>
  <c r="K565" i="22"/>
  <c r="K569" i="22"/>
  <c r="K573" i="22"/>
  <c r="K577" i="22"/>
  <c r="K581" i="22"/>
  <c r="K585" i="22"/>
  <c r="K589" i="22"/>
  <c r="K593" i="22"/>
  <c r="K597" i="22"/>
  <c r="K601" i="22"/>
  <c r="K605" i="22"/>
  <c r="K609" i="22"/>
  <c r="K613" i="22"/>
  <c r="K617" i="22"/>
  <c r="K621" i="22"/>
  <c r="K625" i="22"/>
  <c r="K629" i="22"/>
  <c r="K633" i="22"/>
  <c r="K637" i="22"/>
  <c r="K641" i="22"/>
  <c r="K645" i="22"/>
  <c r="K649" i="22"/>
  <c r="K653" i="22"/>
  <c r="K657" i="22"/>
  <c r="K661" i="22"/>
  <c r="K665" i="22"/>
  <c r="K669" i="22"/>
  <c r="K673" i="22"/>
  <c r="K677" i="22"/>
  <c r="K681" i="22"/>
  <c r="K685" i="22"/>
  <c r="K689" i="22"/>
  <c r="K693" i="22"/>
  <c r="K697" i="22"/>
  <c r="K701" i="22"/>
  <c r="K705" i="22"/>
  <c r="K709" i="22"/>
  <c r="K713" i="22"/>
  <c r="K717" i="22"/>
  <c r="K721" i="22"/>
  <c r="K725" i="22"/>
  <c r="K729" i="22"/>
  <c r="K733" i="22"/>
  <c r="K737" i="22"/>
  <c r="K741" i="22"/>
  <c r="K745" i="22"/>
  <c r="K749" i="22"/>
  <c r="K753" i="22"/>
  <c r="K757" i="22"/>
  <c r="K761" i="22"/>
  <c r="K765" i="22"/>
  <c r="K769" i="22"/>
  <c r="K773" i="22"/>
  <c r="K777" i="22"/>
  <c r="K781" i="22"/>
  <c r="K785" i="22"/>
  <c r="K789" i="22"/>
  <c r="K793" i="22"/>
  <c r="K797" i="22"/>
  <c r="K801" i="22"/>
  <c r="K805" i="22"/>
  <c r="K809" i="22"/>
  <c r="N501" i="28"/>
  <c r="N757" i="28"/>
  <c r="K61" i="26"/>
  <c r="K94" i="25"/>
  <c r="K158" i="25"/>
  <c r="K37" i="24"/>
  <c r="K101" i="24"/>
  <c r="K165" i="24"/>
  <c r="K229" i="24"/>
  <c r="K279" i="24"/>
  <c r="K311" i="24"/>
  <c r="K343" i="24"/>
  <c r="K371" i="24"/>
  <c r="K387" i="24"/>
  <c r="K403" i="24"/>
  <c r="K419" i="24"/>
  <c r="K435" i="24"/>
  <c r="K451" i="24"/>
  <c r="K467" i="24"/>
  <c r="K483" i="24"/>
  <c r="K499" i="24"/>
  <c r="K515" i="24"/>
  <c r="K531" i="24"/>
  <c r="K547" i="24"/>
  <c r="K563" i="24"/>
  <c r="K579" i="24"/>
  <c r="K595" i="24"/>
  <c r="K611" i="24"/>
  <c r="K627" i="24"/>
  <c r="K643" i="24"/>
  <c r="K659" i="24"/>
  <c r="K675" i="24"/>
  <c r="K691" i="24"/>
  <c r="K707" i="24"/>
  <c r="K723" i="24"/>
  <c r="K739" i="24"/>
  <c r="K755" i="24"/>
  <c r="K771" i="24"/>
  <c r="K787" i="24"/>
  <c r="K803" i="24"/>
  <c r="K819" i="24"/>
  <c r="K835" i="24"/>
  <c r="K851" i="24"/>
  <c r="K856" i="24"/>
  <c r="K860" i="24"/>
  <c r="K864" i="24"/>
  <c r="K868" i="24"/>
  <c r="K872" i="24"/>
  <c r="K876" i="24"/>
  <c r="K880" i="24"/>
  <c r="K884" i="24"/>
  <c r="K888" i="24"/>
  <c r="K892" i="24"/>
  <c r="K896" i="24"/>
  <c r="K900" i="24"/>
  <c r="K904" i="24"/>
  <c r="K908" i="24"/>
  <c r="K912" i="24"/>
  <c r="K916" i="24"/>
  <c r="K920" i="24"/>
  <c r="K924" i="24"/>
  <c r="K928" i="24"/>
  <c r="K932" i="24"/>
  <c r="K936" i="24"/>
  <c r="K940" i="24"/>
  <c r="K944" i="24"/>
  <c r="K948" i="24"/>
  <c r="K952" i="24"/>
  <c r="K956" i="24"/>
  <c r="K960" i="24"/>
  <c r="K964" i="24"/>
  <c r="K968" i="24"/>
  <c r="K972" i="24"/>
  <c r="K976" i="24"/>
  <c r="K980" i="24"/>
  <c r="K984" i="24"/>
  <c r="K988" i="24"/>
  <c r="K992" i="24"/>
  <c r="K996" i="24"/>
  <c r="K1000" i="24"/>
  <c r="K1004" i="24"/>
  <c r="K1008" i="24"/>
  <c r="K1012" i="24"/>
  <c r="K1016" i="24"/>
  <c r="K1020" i="24"/>
  <c r="K1024" i="24"/>
  <c r="K1028" i="24"/>
  <c r="K1032" i="24"/>
  <c r="K1036" i="24"/>
  <c r="K1040" i="24"/>
  <c r="K1044" i="24"/>
  <c r="K1048" i="24"/>
  <c r="K1052" i="24"/>
  <c r="K1056" i="24"/>
  <c r="K1060" i="24"/>
  <c r="K1064" i="24"/>
  <c r="K1068" i="24"/>
  <c r="K1072" i="24"/>
  <c r="K1076" i="24"/>
  <c r="K1080" i="24"/>
  <c r="K1084" i="24"/>
  <c r="K1088" i="24"/>
  <c r="K1092" i="24"/>
  <c r="K1096" i="24"/>
  <c r="K9" i="24"/>
  <c r="K8" i="23"/>
  <c r="K12" i="23"/>
  <c r="K16" i="23"/>
  <c r="K20" i="23"/>
  <c r="K24" i="23"/>
  <c r="K28" i="23"/>
  <c r="K32" i="23"/>
  <c r="K36" i="23"/>
  <c r="K40" i="23"/>
  <c r="K44" i="23"/>
  <c r="K48" i="23"/>
  <c r="K52" i="23"/>
  <c r="K56" i="23"/>
  <c r="K60" i="23"/>
  <c r="K64" i="23"/>
  <c r="K68" i="23"/>
  <c r="K72" i="23"/>
  <c r="K76" i="23"/>
  <c r="K80" i="23"/>
  <c r="K84" i="23"/>
  <c r="K88" i="23"/>
  <c r="K92" i="23"/>
  <c r="K96" i="23"/>
  <c r="K100" i="23"/>
  <c r="K104" i="23"/>
  <c r="K108" i="23"/>
  <c r="K112" i="23"/>
  <c r="K116" i="23"/>
  <c r="K120" i="23"/>
  <c r="K9" i="22"/>
  <c r="K14" i="22"/>
  <c r="K18" i="22"/>
  <c r="K22" i="22"/>
  <c r="K26" i="22"/>
  <c r="K30" i="22"/>
  <c r="K34" i="22"/>
  <c r="K38" i="22"/>
  <c r="K42" i="22"/>
  <c r="K46" i="22"/>
  <c r="K50" i="22"/>
  <c r="K54" i="22"/>
  <c r="K58" i="22"/>
  <c r="K62" i="22"/>
  <c r="K66" i="22"/>
  <c r="K70" i="22"/>
  <c r="K74" i="22"/>
  <c r="K78" i="22"/>
  <c r="K82" i="22"/>
  <c r="K86" i="22"/>
  <c r="K90" i="22"/>
  <c r="K94" i="22"/>
  <c r="K98" i="22"/>
  <c r="K102" i="22"/>
  <c r="K106" i="22"/>
  <c r="K110" i="22"/>
  <c r="K114" i="22"/>
  <c r="K118" i="22"/>
  <c r="K122" i="22"/>
  <c r="K126" i="22"/>
  <c r="K130" i="22"/>
  <c r="K134" i="22"/>
  <c r="K138" i="22"/>
  <c r="K142" i="22"/>
  <c r="K146" i="22"/>
  <c r="K150" i="22"/>
  <c r="K154" i="22"/>
  <c r="K158" i="22"/>
  <c r="K162" i="22"/>
  <c r="K166" i="22"/>
  <c r="K170" i="22"/>
  <c r="K174" i="22"/>
  <c r="K178" i="22"/>
  <c r="K182" i="22"/>
  <c r="K186" i="22"/>
  <c r="K190" i="22"/>
  <c r="K194" i="22"/>
  <c r="K198" i="22"/>
  <c r="K202" i="22"/>
  <c r="K206" i="22"/>
  <c r="K210" i="22"/>
  <c r="K214" i="22"/>
  <c r="K218" i="22"/>
  <c r="K222" i="22"/>
  <c r="K226" i="22"/>
  <c r="K230" i="22"/>
  <c r="K234" i="22"/>
  <c r="K238" i="22"/>
  <c r="K242" i="22"/>
  <c r="K246" i="22"/>
  <c r="K250" i="22"/>
  <c r="K254" i="22"/>
  <c r="K258" i="22"/>
  <c r="K262" i="22"/>
  <c r="K266" i="22"/>
  <c r="K270" i="22"/>
  <c r="K274" i="22"/>
  <c r="K278" i="22"/>
  <c r="K282" i="22"/>
  <c r="K286" i="22"/>
  <c r="K290" i="22"/>
  <c r="K294" i="22"/>
  <c r="K298" i="22"/>
  <c r="K302" i="22"/>
  <c r="K306" i="22"/>
  <c r="K310" i="22"/>
  <c r="K314" i="22"/>
  <c r="K318" i="22"/>
  <c r="K322" i="22"/>
  <c r="K326" i="22"/>
  <c r="K330" i="22"/>
  <c r="K334" i="22"/>
  <c r="K338" i="22"/>
  <c r="K342" i="22"/>
  <c r="K346" i="22"/>
  <c r="K350" i="22"/>
  <c r="K354" i="22"/>
  <c r="K358" i="22"/>
  <c r="K362" i="22"/>
  <c r="K366" i="22"/>
  <c r="K370" i="22"/>
  <c r="K374" i="22"/>
  <c r="K378" i="22"/>
  <c r="K382" i="22"/>
  <c r="K386" i="22"/>
  <c r="K390" i="22"/>
  <c r="K394" i="22"/>
  <c r="K398" i="22"/>
  <c r="K402" i="22"/>
  <c r="K406" i="22"/>
  <c r="K410" i="22"/>
  <c r="K414" i="22"/>
  <c r="K418" i="22"/>
  <c r="K422" i="22"/>
  <c r="K426" i="22"/>
  <c r="K430" i="22"/>
  <c r="K434" i="22"/>
  <c r="K438" i="22"/>
  <c r="K442" i="22"/>
  <c r="K446" i="22"/>
  <c r="K450" i="22"/>
  <c r="K454" i="22"/>
  <c r="K458" i="22"/>
  <c r="K462" i="22"/>
  <c r="K466" i="22"/>
  <c r="K470" i="22"/>
  <c r="K474" i="22"/>
  <c r="K478" i="22"/>
  <c r="K482" i="22"/>
  <c r="K486" i="22"/>
  <c r="K490" i="22"/>
  <c r="K494" i="22"/>
  <c r="K498" i="22"/>
  <c r="K502" i="22"/>
  <c r="K506" i="22"/>
  <c r="K510" i="22"/>
  <c r="K514" i="22"/>
  <c r="K518" i="22"/>
  <c r="K522" i="22"/>
  <c r="K526" i="22"/>
  <c r="K530" i="22"/>
  <c r="K534" i="22"/>
  <c r="K538" i="22"/>
  <c r="K542" i="22"/>
  <c r="K546" i="22"/>
  <c r="K550" i="22"/>
  <c r="K554" i="22"/>
  <c r="K558" i="22"/>
  <c r="K562" i="22"/>
  <c r="K566" i="22"/>
  <c r="K570" i="22"/>
  <c r="K574" i="22"/>
  <c r="K578" i="22"/>
  <c r="K582" i="22"/>
  <c r="K586" i="22"/>
  <c r="K590" i="22"/>
  <c r="K594" i="22"/>
  <c r="K598" i="22"/>
  <c r="K602" i="22"/>
  <c r="K606" i="22"/>
  <c r="K610" i="22"/>
  <c r="K614" i="22"/>
  <c r="K618" i="22"/>
  <c r="K622" i="22"/>
  <c r="K626" i="22"/>
  <c r="K630" i="22"/>
  <c r="K634" i="22"/>
  <c r="K638" i="22"/>
  <c r="K642" i="22"/>
  <c r="K646" i="22"/>
  <c r="K650" i="22"/>
  <c r="K654" i="22"/>
  <c r="K658" i="22"/>
  <c r="K662" i="22"/>
  <c r="K666" i="22"/>
  <c r="K670" i="22"/>
  <c r="K674" i="22"/>
  <c r="K678" i="22"/>
  <c r="K682" i="22"/>
  <c r="K686" i="22"/>
  <c r="K690" i="22"/>
  <c r="K694" i="22"/>
  <c r="K698" i="22"/>
  <c r="K702" i="22"/>
  <c r="K706" i="22"/>
  <c r="K710" i="22"/>
  <c r="K714" i="22"/>
  <c r="K718" i="22"/>
  <c r="K722" i="22"/>
  <c r="K726" i="22"/>
  <c r="K730" i="22"/>
  <c r="K734" i="22"/>
  <c r="K738" i="22"/>
  <c r="K742" i="22"/>
  <c r="K746" i="22"/>
  <c r="K750" i="22"/>
  <c r="K754" i="22"/>
  <c r="K758" i="22"/>
  <c r="K762" i="22"/>
  <c r="K766" i="22"/>
  <c r="K770" i="22"/>
  <c r="K774" i="22"/>
  <c r="K778" i="22"/>
  <c r="K782" i="22"/>
  <c r="K786" i="22"/>
  <c r="K790" i="22"/>
  <c r="K794" i="22"/>
  <c r="K798" i="22"/>
  <c r="K802" i="22"/>
  <c r="K806" i="22"/>
  <c r="K810" i="22"/>
  <c r="K814" i="22"/>
  <c r="K818" i="22"/>
  <c r="K822" i="22"/>
  <c r="K826" i="22"/>
  <c r="N565" i="28"/>
  <c r="N821" i="28"/>
  <c r="K46" i="25"/>
  <c r="K110" i="25"/>
  <c r="K174" i="25"/>
  <c r="K53" i="24"/>
  <c r="K117" i="24"/>
  <c r="K181" i="24"/>
  <c r="K245" i="24"/>
  <c r="K287" i="24"/>
  <c r="K319" i="24"/>
  <c r="K351" i="24"/>
  <c r="K375" i="24"/>
  <c r="K391" i="24"/>
  <c r="K407" i="24"/>
  <c r="K423" i="24"/>
  <c r="K439" i="24"/>
  <c r="K455" i="24"/>
  <c r="K471" i="24"/>
  <c r="K487" i="24"/>
  <c r="K503" i="24"/>
  <c r="K519" i="24"/>
  <c r="K535" i="24"/>
  <c r="K551" i="24"/>
  <c r="K567" i="24"/>
  <c r="K583" i="24"/>
  <c r="K599" i="24"/>
  <c r="K615" i="24"/>
  <c r="K631" i="24"/>
  <c r="K647" i="24"/>
  <c r="K663" i="24"/>
  <c r="K679" i="24"/>
  <c r="K695" i="24"/>
  <c r="K711" i="24"/>
  <c r="K727" i="24"/>
  <c r="K743" i="24"/>
  <c r="K759" i="24"/>
  <c r="K775" i="24"/>
  <c r="K791" i="24"/>
  <c r="K807" i="24"/>
  <c r="K823" i="24"/>
  <c r="K839" i="24"/>
  <c r="K853" i="24"/>
  <c r="K857" i="24"/>
  <c r="K861" i="24"/>
  <c r="K865" i="24"/>
  <c r="K869" i="24"/>
  <c r="K873" i="24"/>
  <c r="K877" i="24"/>
  <c r="K881" i="24"/>
  <c r="K885" i="24"/>
  <c r="K889" i="24"/>
  <c r="K893" i="24"/>
  <c r="K897" i="24"/>
  <c r="K901" i="24"/>
  <c r="K905" i="24"/>
  <c r="K909" i="24"/>
  <c r="K913" i="24"/>
  <c r="K917" i="24"/>
  <c r="K921" i="24"/>
  <c r="K925" i="24"/>
  <c r="K929" i="24"/>
  <c r="K933" i="24"/>
  <c r="K937" i="24"/>
  <c r="K941" i="24"/>
  <c r="K945" i="24"/>
  <c r="K949" i="24"/>
  <c r="K953" i="24"/>
  <c r="K957" i="24"/>
  <c r="K961" i="24"/>
  <c r="K965" i="24"/>
  <c r="K969" i="24"/>
  <c r="K973" i="24"/>
  <c r="K977" i="24"/>
  <c r="K981" i="24"/>
  <c r="K985" i="24"/>
  <c r="K989" i="24"/>
  <c r="K993" i="24"/>
  <c r="K997" i="24"/>
  <c r="K1001" i="24"/>
  <c r="K1005" i="24"/>
  <c r="K1009" i="24"/>
  <c r="K1013" i="24"/>
  <c r="K1017" i="24"/>
  <c r="K1021" i="24"/>
  <c r="K1025" i="24"/>
  <c r="K1029" i="24"/>
  <c r="K1033" i="24"/>
  <c r="K1037" i="24"/>
  <c r="K1041" i="24"/>
  <c r="K1045" i="24"/>
  <c r="K1049" i="24"/>
  <c r="K1053" i="24"/>
  <c r="K1057" i="24"/>
  <c r="K1061" i="24"/>
  <c r="K1065" i="24"/>
  <c r="K1069" i="24"/>
  <c r="K1073" i="24"/>
  <c r="K1077" i="24"/>
  <c r="K1081" i="24"/>
  <c r="K1085" i="24"/>
  <c r="K1089" i="24"/>
  <c r="K1093" i="24"/>
  <c r="K1097" i="24"/>
  <c r="K9" i="23"/>
  <c r="K13" i="23"/>
  <c r="K17" i="23"/>
  <c r="K21" i="23"/>
  <c r="K25" i="23"/>
  <c r="K29" i="23"/>
  <c r="K33" i="23"/>
  <c r="K37" i="23"/>
  <c r="K41" i="23"/>
  <c r="K45" i="23"/>
  <c r="K49" i="23"/>
  <c r="K53" i="23"/>
  <c r="K57" i="23"/>
  <c r="K61" i="23"/>
  <c r="K65" i="23"/>
  <c r="K69" i="23"/>
  <c r="K73" i="23"/>
  <c r="K77" i="23"/>
  <c r="K81" i="23"/>
  <c r="K85" i="23"/>
  <c r="K89" i="23"/>
  <c r="K93" i="23"/>
  <c r="K97" i="23"/>
  <c r="K101" i="23"/>
  <c r="K105" i="23"/>
  <c r="K109" i="23"/>
  <c r="K113" i="23"/>
  <c r="K117" i="23"/>
  <c r="K121" i="23"/>
  <c r="K10" i="22"/>
  <c r="K15" i="22"/>
  <c r="K19" i="22"/>
  <c r="K23" i="22"/>
  <c r="K27" i="22"/>
  <c r="K31" i="22"/>
  <c r="K35" i="22"/>
  <c r="K39" i="22"/>
  <c r="K43" i="22"/>
  <c r="K47" i="22"/>
  <c r="K51" i="22"/>
  <c r="K55" i="22"/>
  <c r="K59" i="22"/>
  <c r="K63" i="22"/>
  <c r="K67" i="22"/>
  <c r="K71" i="22"/>
  <c r="K75" i="22"/>
  <c r="K79" i="22"/>
  <c r="K83" i="22"/>
  <c r="K87" i="22"/>
  <c r="K91" i="22"/>
  <c r="K95" i="22"/>
  <c r="K99" i="22"/>
  <c r="K103" i="22"/>
  <c r="K107" i="22"/>
  <c r="K111" i="22"/>
  <c r="K115" i="22"/>
  <c r="K119" i="22"/>
  <c r="K123" i="22"/>
  <c r="K127" i="22"/>
  <c r="K131" i="22"/>
  <c r="K135" i="22"/>
  <c r="K139" i="22"/>
  <c r="K143" i="22"/>
  <c r="K147" i="22"/>
  <c r="K151" i="22"/>
  <c r="K155" i="22"/>
  <c r="K159" i="22"/>
  <c r="K163" i="22"/>
  <c r="K167" i="22"/>
  <c r="K171" i="22"/>
  <c r="K175" i="22"/>
  <c r="K179" i="22"/>
  <c r="K183" i="22"/>
  <c r="K187" i="22"/>
  <c r="K191" i="22"/>
  <c r="K195" i="22"/>
  <c r="K199" i="22"/>
  <c r="K203" i="22"/>
  <c r="K207" i="22"/>
  <c r="K211" i="22"/>
  <c r="K215" i="22"/>
  <c r="K219" i="22"/>
  <c r="K223" i="22"/>
  <c r="K227" i="22"/>
  <c r="K231" i="22"/>
  <c r="K235" i="22"/>
  <c r="K239" i="22"/>
  <c r="K243" i="22"/>
  <c r="K247" i="22"/>
  <c r="K251" i="22"/>
  <c r="K255" i="22"/>
  <c r="K259" i="22"/>
  <c r="K263" i="22"/>
  <c r="K267" i="22"/>
  <c r="K271" i="22"/>
  <c r="K275" i="22"/>
  <c r="K279" i="22"/>
  <c r="K283" i="22"/>
  <c r="K287" i="22"/>
  <c r="K291" i="22"/>
  <c r="K295" i="22"/>
  <c r="K299" i="22"/>
  <c r="K303" i="22"/>
  <c r="K307" i="22"/>
  <c r="K311" i="22"/>
  <c r="K315" i="22"/>
  <c r="K319" i="22"/>
  <c r="K323" i="22"/>
  <c r="K327" i="22"/>
  <c r="K331" i="22"/>
  <c r="K335" i="22"/>
  <c r="K339" i="22"/>
  <c r="K343" i="22"/>
  <c r="K347" i="22"/>
  <c r="K351" i="22"/>
  <c r="K355" i="22"/>
  <c r="K359" i="22"/>
  <c r="K363" i="22"/>
  <c r="K367" i="22"/>
  <c r="K371" i="22"/>
  <c r="K375" i="22"/>
  <c r="K379" i="22"/>
  <c r="K383" i="22"/>
  <c r="K387" i="22"/>
  <c r="K391" i="22"/>
  <c r="K395" i="22"/>
  <c r="K399" i="22"/>
  <c r="K403" i="22"/>
  <c r="K407" i="22"/>
  <c r="K411" i="22"/>
  <c r="K415" i="22"/>
  <c r="K419" i="22"/>
  <c r="K423" i="22"/>
  <c r="K427" i="22"/>
  <c r="K431" i="22"/>
  <c r="K435" i="22"/>
  <c r="K439" i="22"/>
  <c r="K443" i="22"/>
  <c r="K447" i="22"/>
  <c r="K451" i="22"/>
  <c r="K455" i="22"/>
  <c r="K459" i="22"/>
  <c r="K463" i="22"/>
  <c r="K467" i="22"/>
  <c r="K471" i="22"/>
  <c r="K475" i="22"/>
  <c r="K479" i="22"/>
  <c r="K483" i="22"/>
  <c r="K487" i="22"/>
  <c r="K491" i="22"/>
  <c r="K495" i="22"/>
  <c r="K499" i="22"/>
  <c r="K503" i="22"/>
  <c r="K507" i="22"/>
  <c r="K511" i="22"/>
  <c r="K515" i="22"/>
  <c r="K519" i="22"/>
  <c r="K523" i="22"/>
  <c r="K527" i="22"/>
  <c r="K531" i="22"/>
  <c r="K535" i="22"/>
  <c r="K539" i="22"/>
  <c r="K543" i="22"/>
  <c r="K547" i="22"/>
  <c r="K551" i="22"/>
  <c r="K555" i="22"/>
  <c r="K559" i="22"/>
  <c r="K563" i="22"/>
  <c r="K567" i="22"/>
  <c r="K571" i="22"/>
  <c r="K575" i="22"/>
  <c r="K579" i="22"/>
  <c r="K583" i="22"/>
  <c r="K587" i="22"/>
  <c r="K591" i="22"/>
  <c r="K595" i="22"/>
  <c r="K599" i="22"/>
  <c r="K603" i="22"/>
  <c r="K607" i="22"/>
  <c r="K611" i="22"/>
  <c r="K615" i="22"/>
  <c r="K619" i="22"/>
  <c r="K623" i="22"/>
  <c r="K627" i="22"/>
  <c r="K631" i="22"/>
  <c r="K635" i="22"/>
  <c r="K639" i="22"/>
  <c r="K643" i="22"/>
  <c r="K647" i="22"/>
  <c r="K651" i="22"/>
  <c r="K655" i="22"/>
  <c r="K659" i="22"/>
  <c r="K663" i="22"/>
  <c r="K667" i="22"/>
  <c r="K671" i="22"/>
  <c r="K675" i="22"/>
  <c r="K679" i="22"/>
  <c r="K683" i="22"/>
  <c r="K687" i="22"/>
  <c r="K691" i="22"/>
  <c r="K695" i="22"/>
  <c r="K699" i="22"/>
  <c r="K703" i="22"/>
  <c r="K707" i="22"/>
  <c r="K711" i="22"/>
  <c r="K715" i="22"/>
  <c r="K719" i="22"/>
  <c r="K723" i="22"/>
  <c r="K727" i="22"/>
  <c r="K731" i="22"/>
  <c r="K735" i="22"/>
  <c r="K739" i="22"/>
  <c r="K743" i="22"/>
  <c r="K747" i="22"/>
  <c r="K751" i="22"/>
  <c r="K755" i="22"/>
  <c r="K759" i="22"/>
  <c r="K763" i="22"/>
  <c r="K767" i="22"/>
  <c r="K771" i="22"/>
  <c r="K775" i="22"/>
  <c r="K779" i="22"/>
  <c r="K783" i="22"/>
  <c r="K787" i="22"/>
  <c r="K791" i="22"/>
  <c r="K795" i="22"/>
  <c r="K799" i="22"/>
  <c r="K803" i="22"/>
  <c r="K807" i="22"/>
  <c r="K811" i="22"/>
  <c r="K815" i="22"/>
  <c r="K819" i="22"/>
  <c r="K823" i="22"/>
  <c r="N629" i="28"/>
  <c r="K261" i="24"/>
  <c r="K379" i="24"/>
  <c r="K443" i="24"/>
  <c r="K507" i="24"/>
  <c r="K571" i="24"/>
  <c r="K635" i="24"/>
  <c r="K699" i="24"/>
  <c r="K763" i="24"/>
  <c r="K827" i="24"/>
  <c r="K862" i="24"/>
  <c r="K878" i="24"/>
  <c r="K894" i="24"/>
  <c r="K910" i="24"/>
  <c r="K926" i="24"/>
  <c r="K942" i="24"/>
  <c r="K958" i="24"/>
  <c r="K974" i="24"/>
  <c r="K990" i="24"/>
  <c r="K1006" i="24"/>
  <c r="K1022" i="24"/>
  <c r="K1038" i="24"/>
  <c r="K1054" i="24"/>
  <c r="K1070" i="24"/>
  <c r="K1086" i="24"/>
  <c r="K6" i="23"/>
  <c r="K22" i="23"/>
  <c r="K38" i="23"/>
  <c r="K54" i="23"/>
  <c r="K70" i="23"/>
  <c r="K86" i="23"/>
  <c r="K102" i="23"/>
  <c r="K118" i="23"/>
  <c r="K12" i="22"/>
  <c r="K28" i="22"/>
  <c r="K44" i="22"/>
  <c r="K60" i="22"/>
  <c r="K76" i="22"/>
  <c r="K92" i="22"/>
  <c r="K108" i="22"/>
  <c r="K124" i="22"/>
  <c r="K140" i="22"/>
  <c r="K156" i="22"/>
  <c r="K172" i="22"/>
  <c r="K188" i="22"/>
  <c r="K204" i="22"/>
  <c r="K220" i="22"/>
  <c r="K236" i="22"/>
  <c r="K252" i="22"/>
  <c r="K268" i="22"/>
  <c r="K284" i="22"/>
  <c r="K300" i="22"/>
  <c r="K316" i="22"/>
  <c r="K332" i="22"/>
  <c r="K348" i="22"/>
  <c r="K364" i="22"/>
  <c r="K380" i="22"/>
  <c r="K396" i="22"/>
  <c r="K412" i="22"/>
  <c r="K428" i="22"/>
  <c r="K444" i="22"/>
  <c r="K460" i="22"/>
  <c r="K476" i="22"/>
  <c r="K492" i="22"/>
  <c r="K508" i="22"/>
  <c r="K524" i="22"/>
  <c r="K540" i="22"/>
  <c r="K556" i="22"/>
  <c r="K572" i="22"/>
  <c r="K588" i="22"/>
  <c r="K604" i="22"/>
  <c r="K620" i="22"/>
  <c r="K636" i="22"/>
  <c r="K652" i="22"/>
  <c r="K668" i="22"/>
  <c r="K684" i="22"/>
  <c r="K700" i="22"/>
  <c r="K716" i="22"/>
  <c r="K732" i="22"/>
  <c r="K748" i="22"/>
  <c r="K764" i="22"/>
  <c r="K780" i="22"/>
  <c r="K796" i="22"/>
  <c r="K812" i="22"/>
  <c r="K820" i="22"/>
  <c r="K827" i="22"/>
  <c r="K831" i="22"/>
  <c r="K835" i="22"/>
  <c r="K839" i="22"/>
  <c r="K843" i="22"/>
  <c r="K847" i="22"/>
  <c r="K851" i="22"/>
  <c r="K855" i="22"/>
  <c r="K859" i="22"/>
  <c r="K863" i="22"/>
  <c r="K867" i="22"/>
  <c r="K871" i="22"/>
  <c r="K875" i="22"/>
  <c r="K879" i="22"/>
  <c r="K883" i="22"/>
  <c r="K887" i="22"/>
  <c r="K891" i="22"/>
  <c r="K895" i="22"/>
  <c r="K899" i="22"/>
  <c r="K903" i="22"/>
  <c r="K907" i="22"/>
  <c r="K911" i="22"/>
  <c r="K915" i="22"/>
  <c r="K919" i="22"/>
  <c r="K923" i="22"/>
  <c r="K927" i="22"/>
  <c r="K931" i="22"/>
  <c r="K935" i="22"/>
  <c r="K939" i="22"/>
  <c r="K943" i="22"/>
  <c r="K947" i="22"/>
  <c r="K951" i="22"/>
  <c r="K955" i="22"/>
  <c r="K959" i="22"/>
  <c r="K963" i="22"/>
  <c r="K967" i="22"/>
  <c r="K971" i="22"/>
  <c r="K975" i="22"/>
  <c r="K979" i="22"/>
  <c r="K983" i="22"/>
  <c r="K987" i="22"/>
  <c r="K991" i="22"/>
  <c r="K995" i="22"/>
  <c r="K999" i="22"/>
  <c r="K1003" i="22"/>
  <c r="K1007" i="22"/>
  <c r="K1011" i="22"/>
  <c r="K1015" i="22"/>
  <c r="K1019" i="22"/>
  <c r="K1023" i="22"/>
  <c r="K1027" i="22"/>
  <c r="K1031" i="22"/>
  <c r="K1035" i="22"/>
  <c r="K1039" i="22"/>
  <c r="K1043" i="22"/>
  <c r="K1047" i="22"/>
  <c r="K1051" i="22"/>
  <c r="K1055" i="22"/>
  <c r="K1059" i="22"/>
  <c r="K1063" i="22"/>
  <c r="K1067" i="22"/>
  <c r="K1071" i="22"/>
  <c r="K1075" i="22"/>
  <c r="K1079" i="22"/>
  <c r="K1083" i="22"/>
  <c r="K1087" i="22"/>
  <c r="K1091" i="22"/>
  <c r="K1095" i="22"/>
  <c r="K1099" i="22"/>
  <c r="K1103" i="22"/>
  <c r="K1107" i="22"/>
  <c r="K1111" i="22"/>
  <c r="K1115" i="22"/>
  <c r="K1119" i="22"/>
  <c r="K1123" i="22"/>
  <c r="K1127" i="22"/>
  <c r="K1131" i="22"/>
  <c r="K1135" i="22"/>
  <c r="K1139" i="22"/>
  <c r="K1143" i="22"/>
  <c r="K1147" i="22"/>
  <c r="K1151" i="22"/>
  <c r="K1155" i="22"/>
  <c r="K1159" i="22"/>
  <c r="K1163" i="22"/>
  <c r="K1167" i="22"/>
  <c r="K1171" i="22"/>
  <c r="K1175" i="22"/>
  <c r="K1179" i="22"/>
  <c r="K1183" i="22"/>
  <c r="K1187" i="22"/>
  <c r="K1191" i="22"/>
  <c r="K1195" i="22"/>
  <c r="K1199" i="22"/>
  <c r="K1203" i="22"/>
  <c r="K1207" i="22"/>
  <c r="K1211" i="22"/>
  <c r="K1215" i="22"/>
  <c r="K1219" i="22"/>
  <c r="K1223" i="22"/>
  <c r="K1227" i="22"/>
  <c r="K1231" i="22"/>
  <c r="K1235" i="22"/>
  <c r="K1239" i="22"/>
  <c r="K1243" i="22"/>
  <c r="K1247" i="22"/>
  <c r="K1251" i="22"/>
  <c r="K1255" i="22"/>
  <c r="K1259" i="22"/>
  <c r="K1263" i="22"/>
  <c r="K1267" i="22"/>
  <c r="K1271" i="22"/>
  <c r="K1275" i="22"/>
  <c r="K1279" i="22"/>
  <c r="K1283" i="22"/>
  <c r="K1287" i="22"/>
  <c r="K1291" i="22"/>
  <c r="K1295" i="22"/>
  <c r="K1299" i="22"/>
  <c r="K1303" i="22"/>
  <c r="K1307" i="22"/>
  <c r="K1311" i="22"/>
  <c r="K1315" i="22"/>
  <c r="K1319" i="22"/>
  <c r="K1323" i="22"/>
  <c r="K1327" i="22"/>
  <c r="K1331" i="22"/>
  <c r="K1335" i="22"/>
  <c r="K1339" i="22"/>
  <c r="K1343" i="22"/>
  <c r="K1347" i="22"/>
  <c r="K1351" i="22"/>
  <c r="K1355" i="22"/>
  <c r="K1359" i="22"/>
  <c r="K1363" i="22"/>
  <c r="K1367" i="22"/>
  <c r="K1371" i="22"/>
  <c r="K1375" i="22"/>
  <c r="K1379" i="22"/>
  <c r="K1383" i="22"/>
  <c r="K1387" i="22"/>
  <c r="K1391" i="22"/>
  <c r="K1395" i="22"/>
  <c r="K1399" i="22"/>
  <c r="K1403" i="22"/>
  <c r="K1407" i="22"/>
  <c r="K1411" i="22"/>
  <c r="K1415" i="22"/>
  <c r="K1419" i="22"/>
  <c r="K1423" i="22"/>
  <c r="K1427" i="22"/>
  <c r="K1431" i="22"/>
  <c r="K1435" i="22"/>
  <c r="K1439" i="22"/>
  <c r="K1443" i="22"/>
  <c r="K1447" i="22"/>
  <c r="K1451" i="22"/>
  <c r="K1455" i="22"/>
  <c r="K1459" i="22"/>
  <c r="K1463" i="22"/>
  <c r="K1467" i="22"/>
  <c r="K1471" i="22"/>
  <c r="K1475" i="22"/>
  <c r="K1479" i="22"/>
  <c r="K1483" i="22"/>
  <c r="K1487" i="22"/>
  <c r="K1491" i="22"/>
  <c r="K1495" i="22"/>
  <c r="K1499" i="22"/>
  <c r="K1503" i="22"/>
  <c r="K1507" i="22"/>
  <c r="K1511" i="22"/>
  <c r="K1515" i="22"/>
  <c r="K1519" i="22"/>
  <c r="K1523" i="22"/>
  <c r="K1527" i="22"/>
  <c r="K1531" i="22"/>
  <c r="K1535" i="22"/>
  <c r="K1539" i="22"/>
  <c r="K1543" i="22"/>
  <c r="K1547" i="22"/>
  <c r="K1551" i="22"/>
  <c r="K1555" i="22"/>
  <c r="K1559" i="22"/>
  <c r="K1563" i="22"/>
  <c r="K1567" i="22"/>
  <c r="K1571" i="22"/>
  <c r="K1575" i="22"/>
  <c r="K1579" i="22"/>
  <c r="K1583" i="22"/>
  <c r="K1587" i="22"/>
  <c r="K1591" i="22"/>
  <c r="K1595" i="22"/>
  <c r="K1599" i="22"/>
  <c r="K1603" i="22"/>
  <c r="K1607" i="22"/>
  <c r="K1611" i="22"/>
  <c r="K1615" i="22"/>
  <c r="K1619" i="22"/>
  <c r="K1623" i="22"/>
  <c r="K1627" i="22"/>
  <c r="K1631" i="22"/>
  <c r="K1635" i="22"/>
  <c r="K1639" i="22"/>
  <c r="K1643" i="22"/>
  <c r="K1647" i="22"/>
  <c r="K1651" i="22"/>
  <c r="K1655" i="22"/>
  <c r="K1659" i="22"/>
  <c r="K1663" i="22"/>
  <c r="K1667" i="22"/>
  <c r="K1671" i="22"/>
  <c r="K1675" i="22"/>
  <c r="K1679" i="22"/>
  <c r="K1683" i="22"/>
  <c r="K1687" i="22"/>
  <c r="K1691" i="22"/>
  <c r="K1695" i="22"/>
  <c r="K1699" i="22"/>
  <c r="K1703" i="22"/>
  <c r="K1707" i="22"/>
  <c r="K1711" i="22"/>
  <c r="K1715" i="22"/>
  <c r="K1719" i="22"/>
  <c r="K1723" i="22"/>
  <c r="K1727" i="22"/>
  <c r="K1731" i="22"/>
  <c r="K1735" i="22"/>
  <c r="K1739" i="22"/>
  <c r="K1743" i="22"/>
  <c r="K1747" i="22"/>
  <c r="K1751" i="22"/>
  <c r="K1755" i="22"/>
  <c r="K1759" i="22"/>
  <c r="K1763" i="22"/>
  <c r="K1767" i="22"/>
  <c r="K1771" i="22"/>
  <c r="K1775" i="22"/>
  <c r="K1779" i="22"/>
  <c r="K1783" i="22"/>
  <c r="K1787" i="22"/>
  <c r="K1791" i="22"/>
  <c r="K1795" i="22"/>
  <c r="K1799" i="22"/>
  <c r="K1803" i="22"/>
  <c r="K1807" i="22"/>
  <c r="K1811" i="22"/>
  <c r="K1815" i="22"/>
  <c r="K1819" i="22"/>
  <c r="K1823" i="22"/>
  <c r="K1827" i="22"/>
  <c r="K1831" i="22"/>
  <c r="K1835" i="22"/>
  <c r="K1839" i="22"/>
  <c r="K1843" i="22"/>
  <c r="N885" i="28"/>
  <c r="K69" i="24"/>
  <c r="K295" i="24"/>
  <c r="K395" i="24"/>
  <c r="K459" i="24"/>
  <c r="K523" i="24"/>
  <c r="K587" i="24"/>
  <c r="K651" i="24"/>
  <c r="K715" i="24"/>
  <c r="K779" i="24"/>
  <c r="K843" i="24"/>
  <c r="K866" i="24"/>
  <c r="K882" i="24"/>
  <c r="K898" i="24"/>
  <c r="K914" i="24"/>
  <c r="K930" i="24"/>
  <c r="K946" i="24"/>
  <c r="K962" i="24"/>
  <c r="K978" i="24"/>
  <c r="K994" i="24"/>
  <c r="K1010" i="24"/>
  <c r="K1026" i="24"/>
  <c r="K1042" i="24"/>
  <c r="K1058" i="24"/>
  <c r="K1074" i="24"/>
  <c r="K1090" i="24"/>
  <c r="K10" i="23"/>
  <c r="K26" i="23"/>
  <c r="K42" i="23"/>
  <c r="K58" i="23"/>
  <c r="K74" i="23"/>
  <c r="K90" i="23"/>
  <c r="K106" i="23"/>
  <c r="K122" i="23"/>
  <c r="K16" i="22"/>
  <c r="K32" i="22"/>
  <c r="K48" i="22"/>
  <c r="K64" i="22"/>
  <c r="K80" i="22"/>
  <c r="K96" i="22"/>
  <c r="K112" i="22"/>
  <c r="K128" i="22"/>
  <c r="K144" i="22"/>
  <c r="K160" i="22"/>
  <c r="K176" i="22"/>
  <c r="K192" i="22"/>
  <c r="K208" i="22"/>
  <c r="K224" i="22"/>
  <c r="K240" i="22"/>
  <c r="K256" i="22"/>
  <c r="K272" i="22"/>
  <c r="K288" i="22"/>
  <c r="K304" i="22"/>
  <c r="K320" i="22"/>
  <c r="K336" i="22"/>
  <c r="K352" i="22"/>
  <c r="K368" i="22"/>
  <c r="K384" i="22"/>
  <c r="K400" i="22"/>
  <c r="K416" i="22"/>
  <c r="K432" i="22"/>
  <c r="K448" i="22"/>
  <c r="K464" i="22"/>
  <c r="K480" i="22"/>
  <c r="K496" i="22"/>
  <c r="K512" i="22"/>
  <c r="K528" i="22"/>
  <c r="K544" i="22"/>
  <c r="K560" i="22"/>
  <c r="K576" i="22"/>
  <c r="K592" i="22"/>
  <c r="K608" i="22"/>
  <c r="K624" i="22"/>
  <c r="K640" i="22"/>
  <c r="K656" i="22"/>
  <c r="K672" i="22"/>
  <c r="K688" i="22"/>
  <c r="K704" i="22"/>
  <c r="K720" i="22"/>
  <c r="K736" i="22"/>
  <c r="K752" i="22"/>
  <c r="K768" i="22"/>
  <c r="K784" i="22"/>
  <c r="K800" i="22"/>
  <c r="K813" i="22"/>
  <c r="K821" i="22"/>
  <c r="K828" i="22"/>
  <c r="K832" i="22"/>
  <c r="K836" i="22"/>
  <c r="K840" i="22"/>
  <c r="K844" i="22"/>
  <c r="K848" i="22"/>
  <c r="K852" i="22"/>
  <c r="K856" i="22"/>
  <c r="K860" i="22"/>
  <c r="K864" i="22"/>
  <c r="K868" i="22"/>
  <c r="K872" i="22"/>
  <c r="K876" i="22"/>
  <c r="K880" i="22"/>
  <c r="K884" i="22"/>
  <c r="K888" i="22"/>
  <c r="K892" i="22"/>
  <c r="K896" i="22"/>
  <c r="K900" i="22"/>
  <c r="K904" i="22"/>
  <c r="K908" i="22"/>
  <c r="K912" i="22"/>
  <c r="K916" i="22"/>
  <c r="K920" i="22"/>
  <c r="K924" i="22"/>
  <c r="K928" i="22"/>
  <c r="K932" i="22"/>
  <c r="K936" i="22"/>
  <c r="K940" i="22"/>
  <c r="K944" i="22"/>
  <c r="K948" i="22"/>
  <c r="K952" i="22"/>
  <c r="K956" i="22"/>
  <c r="K960" i="22"/>
  <c r="K964" i="22"/>
  <c r="K968" i="22"/>
  <c r="K972" i="22"/>
  <c r="K976" i="22"/>
  <c r="K980" i="22"/>
  <c r="K984" i="22"/>
  <c r="K988" i="22"/>
  <c r="K992" i="22"/>
  <c r="K996" i="22"/>
  <c r="K1000" i="22"/>
  <c r="K1004" i="22"/>
  <c r="K1008" i="22"/>
  <c r="K1012" i="22"/>
  <c r="K1016" i="22"/>
  <c r="K1020" i="22"/>
  <c r="K1024" i="22"/>
  <c r="K1028" i="22"/>
  <c r="K1032" i="22"/>
  <c r="K1036" i="22"/>
  <c r="K1040" i="22"/>
  <c r="K1044" i="22"/>
  <c r="K1048" i="22"/>
  <c r="K1052" i="22"/>
  <c r="K1056" i="22"/>
  <c r="K1060" i="22"/>
  <c r="K1064" i="22"/>
  <c r="K1068" i="22"/>
  <c r="K1072" i="22"/>
  <c r="K1076" i="22"/>
  <c r="K1080" i="22"/>
  <c r="K1084" i="22"/>
  <c r="K1088" i="22"/>
  <c r="K1092" i="22"/>
  <c r="K1096" i="22"/>
  <c r="K1100" i="22"/>
  <c r="K1104" i="22"/>
  <c r="K1108" i="22"/>
  <c r="K1112" i="22"/>
  <c r="K1116" i="22"/>
  <c r="K1120" i="22"/>
  <c r="K1124" i="22"/>
  <c r="K1128" i="22"/>
  <c r="K1132" i="22"/>
  <c r="K1136" i="22"/>
  <c r="K1140" i="22"/>
  <c r="K1144" i="22"/>
  <c r="K1148" i="22"/>
  <c r="K1152" i="22"/>
  <c r="K1156" i="22"/>
  <c r="K1160" i="22"/>
  <c r="K1164" i="22"/>
  <c r="K1168" i="22"/>
  <c r="K1172" i="22"/>
  <c r="K1176" i="22"/>
  <c r="K1180" i="22"/>
  <c r="K1184" i="22"/>
  <c r="K1188" i="22"/>
  <c r="K1192" i="22"/>
  <c r="K1196" i="22"/>
  <c r="K1200" i="22"/>
  <c r="K1204" i="22"/>
  <c r="K1208" i="22"/>
  <c r="K1212" i="22"/>
  <c r="K1216" i="22"/>
  <c r="K1220" i="22"/>
  <c r="K1224" i="22"/>
  <c r="K1228" i="22"/>
  <c r="K1232" i="22"/>
  <c r="K1236" i="22"/>
  <c r="K1240" i="22"/>
  <c r="K1244" i="22"/>
  <c r="K1248" i="22"/>
  <c r="K1252" i="22"/>
  <c r="K1256" i="22"/>
  <c r="K1260" i="22"/>
  <c r="K1264" i="22"/>
  <c r="K1268" i="22"/>
  <c r="K1272" i="22"/>
  <c r="K1276" i="22"/>
  <c r="K1280" i="22"/>
  <c r="K1284" i="22"/>
  <c r="K1288" i="22"/>
  <c r="K1292" i="22"/>
  <c r="K1296" i="22"/>
  <c r="K1300" i="22"/>
  <c r="K1304" i="22"/>
  <c r="K1308" i="22"/>
  <c r="K1312" i="22"/>
  <c r="K1316" i="22"/>
  <c r="K1320" i="22"/>
  <c r="K1324" i="22"/>
  <c r="K1328" i="22"/>
  <c r="K1332" i="22"/>
  <c r="K1336" i="22"/>
  <c r="K1340" i="22"/>
  <c r="K1344" i="22"/>
  <c r="K1348" i="22"/>
  <c r="K1352" i="22"/>
  <c r="K1356" i="22"/>
  <c r="K1360" i="22"/>
  <c r="K1364" i="22"/>
  <c r="K1368" i="22"/>
  <c r="K1372" i="22"/>
  <c r="K1376" i="22"/>
  <c r="K1380" i="22"/>
  <c r="K1384" i="22"/>
  <c r="K1388" i="22"/>
  <c r="K1392" i="22"/>
  <c r="K1396" i="22"/>
  <c r="K1400" i="22"/>
  <c r="K1404" i="22"/>
  <c r="K1408" i="22"/>
  <c r="K1412" i="22"/>
  <c r="K1416" i="22"/>
  <c r="K1420" i="22"/>
  <c r="K1424" i="22"/>
  <c r="K1428" i="22"/>
  <c r="K1432" i="22"/>
  <c r="K1436" i="22"/>
  <c r="K1440" i="22"/>
  <c r="K1444" i="22"/>
  <c r="K1448" i="22"/>
  <c r="K1452" i="22"/>
  <c r="K1456" i="22"/>
  <c r="K1460" i="22"/>
  <c r="K1464" i="22"/>
  <c r="K1468" i="22"/>
  <c r="K1472" i="22"/>
  <c r="K1476" i="22"/>
  <c r="K1480" i="22"/>
  <c r="K1484" i="22"/>
  <c r="K1488" i="22"/>
  <c r="K1492" i="22"/>
  <c r="K1496" i="22"/>
  <c r="K1500" i="22"/>
  <c r="K1504" i="22"/>
  <c r="K1508" i="22"/>
  <c r="K1512" i="22"/>
  <c r="K1516" i="22"/>
  <c r="K1520" i="22"/>
  <c r="K1524" i="22"/>
  <c r="K1528" i="22"/>
  <c r="K1532" i="22"/>
  <c r="K1536" i="22"/>
  <c r="K1540" i="22"/>
  <c r="K1544" i="22"/>
  <c r="K1548" i="22"/>
  <c r="K1552" i="22"/>
  <c r="K1556" i="22"/>
  <c r="K1560" i="22"/>
  <c r="K1564" i="22"/>
  <c r="K1568" i="22"/>
  <c r="K1572" i="22"/>
  <c r="K1576" i="22"/>
  <c r="K1580" i="22"/>
  <c r="K1584" i="22"/>
  <c r="K1588" i="22"/>
  <c r="K1592" i="22"/>
  <c r="K1596" i="22"/>
  <c r="K1600" i="22"/>
  <c r="K1604" i="22"/>
  <c r="K1608" i="22"/>
  <c r="K1612" i="22"/>
  <c r="K1616" i="22"/>
  <c r="K1620" i="22"/>
  <c r="K1624" i="22"/>
  <c r="K1628" i="22"/>
  <c r="K1632" i="22"/>
  <c r="K1636" i="22"/>
  <c r="K1640" i="22"/>
  <c r="K1644" i="22"/>
  <c r="K1648" i="22"/>
  <c r="K1652" i="22"/>
  <c r="K1656" i="22"/>
  <c r="K1660" i="22"/>
  <c r="K1664" i="22"/>
  <c r="K1668" i="22"/>
  <c r="K1672" i="22"/>
  <c r="K1676" i="22"/>
  <c r="K1680" i="22"/>
  <c r="K1684" i="22"/>
  <c r="K1688" i="22"/>
  <c r="K1692" i="22"/>
  <c r="K1696" i="22"/>
  <c r="K1700" i="22"/>
  <c r="K1704" i="22"/>
  <c r="K1708" i="22"/>
  <c r="K1712" i="22"/>
  <c r="K1716" i="22"/>
  <c r="K1720" i="22"/>
  <c r="K1724" i="22"/>
  <c r="K1728" i="22"/>
  <c r="K1732" i="22"/>
  <c r="K1736" i="22"/>
  <c r="K1740" i="22"/>
  <c r="K1744" i="22"/>
  <c r="K1748" i="22"/>
  <c r="K1752" i="22"/>
  <c r="K1756" i="22"/>
  <c r="K1760" i="22"/>
  <c r="K1764" i="22"/>
  <c r="K1768" i="22"/>
  <c r="K1772" i="22"/>
  <c r="K1776" i="22"/>
  <c r="K1780" i="22"/>
  <c r="K1784" i="22"/>
  <c r="K1788" i="22"/>
  <c r="K1792" i="22"/>
  <c r="K1796" i="22"/>
  <c r="K1800" i="22"/>
  <c r="K1804" i="22"/>
  <c r="K1808" i="22"/>
  <c r="K1812" i="22"/>
  <c r="K1816" i="22"/>
  <c r="K1820" i="22"/>
  <c r="K1824" i="22"/>
  <c r="K1828" i="22"/>
  <c r="K1832" i="22"/>
  <c r="K1836" i="22"/>
  <c r="K1840" i="22"/>
  <c r="K1844" i="22"/>
  <c r="K1848" i="22"/>
  <c r="K62" i="25"/>
  <c r="K133" i="24"/>
  <c r="K327" i="24"/>
  <c r="K411" i="24"/>
  <c r="K475" i="24"/>
  <c r="K539" i="24"/>
  <c r="K603" i="24"/>
  <c r="K667" i="24"/>
  <c r="K731" i="24"/>
  <c r="K795" i="24"/>
  <c r="K854" i="24"/>
  <c r="K870" i="24"/>
  <c r="K886" i="24"/>
  <c r="K902" i="24"/>
  <c r="K918" i="24"/>
  <c r="K934" i="24"/>
  <c r="K950" i="24"/>
  <c r="K966" i="24"/>
  <c r="K982" i="24"/>
  <c r="K998" i="24"/>
  <c r="K1014" i="24"/>
  <c r="K1030" i="24"/>
  <c r="K1046" i="24"/>
  <c r="K1062" i="24"/>
  <c r="K1078" i="24"/>
  <c r="K1094" i="24"/>
  <c r="K14" i="23"/>
  <c r="K30" i="23"/>
  <c r="K46" i="23"/>
  <c r="K62" i="23"/>
  <c r="K78" i="23"/>
  <c r="K94" i="23"/>
  <c r="K110" i="23"/>
  <c r="K20" i="22"/>
  <c r="K36" i="22"/>
  <c r="K52" i="22"/>
  <c r="K68" i="22"/>
  <c r="K84" i="22"/>
  <c r="K100" i="22"/>
  <c r="K116" i="22"/>
  <c r="K132" i="22"/>
  <c r="K148" i="22"/>
  <c r="K164" i="22"/>
  <c r="K180" i="22"/>
  <c r="K196" i="22"/>
  <c r="K212" i="22"/>
  <c r="K228" i="22"/>
  <c r="K244" i="22"/>
  <c r="K260" i="22"/>
  <c r="K276" i="22"/>
  <c r="K292" i="22"/>
  <c r="K308" i="22"/>
  <c r="K324" i="22"/>
  <c r="K340" i="22"/>
  <c r="K356" i="22"/>
  <c r="K372" i="22"/>
  <c r="K388" i="22"/>
  <c r="K404" i="22"/>
  <c r="K420" i="22"/>
  <c r="K436" i="22"/>
  <c r="K452" i="22"/>
  <c r="K468" i="22"/>
  <c r="K484" i="22"/>
  <c r="K500" i="22"/>
  <c r="K516" i="22"/>
  <c r="K532" i="22"/>
  <c r="K548" i="22"/>
  <c r="K564" i="22"/>
  <c r="K580" i="22"/>
  <c r="K596" i="22"/>
  <c r="K612" i="22"/>
  <c r="K628" i="22"/>
  <c r="K644" i="22"/>
  <c r="K660" i="22"/>
  <c r="K676" i="22"/>
  <c r="K692" i="22"/>
  <c r="K708" i="22"/>
  <c r="K724" i="22"/>
  <c r="K740" i="22"/>
  <c r="K756" i="22"/>
  <c r="K772" i="22"/>
  <c r="K788" i="22"/>
  <c r="K804" i="22"/>
  <c r="K816" i="22"/>
  <c r="K824" i="22"/>
  <c r="K829" i="22"/>
  <c r="K833" i="22"/>
  <c r="K837" i="22"/>
  <c r="K841" i="22"/>
  <c r="K845" i="22"/>
  <c r="K849" i="22"/>
  <c r="K853" i="22"/>
  <c r="K857" i="22"/>
  <c r="K861" i="22"/>
  <c r="K865" i="22"/>
  <c r="K869" i="22"/>
  <c r="K873" i="22"/>
  <c r="K877" i="22"/>
  <c r="K881" i="22"/>
  <c r="K885" i="22"/>
  <c r="K889" i="22"/>
  <c r="K893" i="22"/>
  <c r="K897" i="22"/>
  <c r="K901" i="22"/>
  <c r="K905" i="22"/>
  <c r="K909" i="22"/>
  <c r="K913" i="22"/>
  <c r="K917" i="22"/>
  <c r="K921" i="22"/>
  <c r="K925" i="22"/>
  <c r="K929" i="22"/>
  <c r="K933" i="22"/>
  <c r="K937" i="22"/>
  <c r="K941" i="22"/>
  <c r="K945" i="22"/>
  <c r="K949" i="22"/>
  <c r="K953" i="22"/>
  <c r="K957" i="22"/>
  <c r="K961" i="22"/>
  <c r="K965" i="22"/>
  <c r="K969" i="22"/>
  <c r="K973" i="22"/>
  <c r="K977" i="22"/>
  <c r="K981" i="22"/>
  <c r="K985" i="22"/>
  <c r="K989" i="22"/>
  <c r="K993" i="22"/>
  <c r="K997" i="22"/>
  <c r="K1001" i="22"/>
  <c r="K1005" i="22"/>
  <c r="K1009" i="22"/>
  <c r="K1013" i="22"/>
  <c r="K1017" i="22"/>
  <c r="K1021" i="22"/>
  <c r="K1025" i="22"/>
  <c r="K1029" i="22"/>
  <c r="K1033" i="22"/>
  <c r="K1037" i="22"/>
  <c r="K1041" i="22"/>
  <c r="K1045" i="22"/>
  <c r="K1049" i="22"/>
  <c r="K1053" i="22"/>
  <c r="K1057" i="22"/>
  <c r="K1061" i="22"/>
  <c r="K1065" i="22"/>
  <c r="K1069" i="22"/>
  <c r="K1073" i="22"/>
  <c r="K1077" i="22"/>
  <c r="K1081" i="22"/>
  <c r="K1085" i="22"/>
  <c r="K1089" i="22"/>
  <c r="K1093" i="22"/>
  <c r="K1097" i="22"/>
  <c r="K1101" i="22"/>
  <c r="K1105" i="22"/>
  <c r="K1109" i="22"/>
  <c r="K1113" i="22"/>
  <c r="K1117" i="22"/>
  <c r="K1121" i="22"/>
  <c r="K1125" i="22"/>
  <c r="K1129" i="22"/>
  <c r="K1133" i="22"/>
  <c r="K1137" i="22"/>
  <c r="K1141" i="22"/>
  <c r="K1145" i="22"/>
  <c r="K1149" i="22"/>
  <c r="K1153" i="22"/>
  <c r="K1157" i="22"/>
  <c r="K1161" i="22"/>
  <c r="K1165" i="22"/>
  <c r="K1169" i="22"/>
  <c r="K1173" i="22"/>
  <c r="K1177" i="22"/>
  <c r="K1181" i="22"/>
  <c r="K1185" i="22"/>
  <c r="K1189" i="22"/>
  <c r="K1193" i="22"/>
  <c r="K1197" i="22"/>
  <c r="K1201" i="22"/>
  <c r="K1205" i="22"/>
  <c r="K1209" i="22"/>
  <c r="K1213" i="22"/>
  <c r="K1217" i="22"/>
  <c r="K1221" i="22"/>
  <c r="K1225" i="22"/>
  <c r="K1229" i="22"/>
  <c r="K1233" i="22"/>
  <c r="K1237" i="22"/>
  <c r="K1241" i="22"/>
  <c r="K1245" i="22"/>
  <c r="K1249" i="22"/>
  <c r="K1253" i="22"/>
  <c r="K1257" i="22"/>
  <c r="K1261" i="22"/>
  <c r="K1265" i="22"/>
  <c r="K1269" i="22"/>
  <c r="K1273" i="22"/>
  <c r="K1277" i="22"/>
  <c r="K1281" i="22"/>
  <c r="K1285" i="22"/>
  <c r="K1289" i="22"/>
  <c r="K1293" i="22"/>
  <c r="K1297" i="22"/>
  <c r="K1301" i="22"/>
  <c r="K1305" i="22"/>
  <c r="K1309" i="22"/>
  <c r="K1313" i="22"/>
  <c r="K1317" i="22"/>
  <c r="K1321" i="22"/>
  <c r="K1325" i="22"/>
  <c r="K1329" i="22"/>
  <c r="K1333" i="22"/>
  <c r="K1337" i="22"/>
  <c r="K1341" i="22"/>
  <c r="K1345" i="22"/>
  <c r="K1349" i="22"/>
  <c r="K1353" i="22"/>
  <c r="K1357" i="22"/>
  <c r="K1361" i="22"/>
  <c r="K1365" i="22"/>
  <c r="K1369" i="22"/>
  <c r="K1373" i="22"/>
  <c r="K1377" i="22"/>
  <c r="K1381" i="22"/>
  <c r="K1385" i="22"/>
  <c r="K1389" i="22"/>
  <c r="K1393" i="22"/>
  <c r="K1397" i="22"/>
  <c r="K1401" i="22"/>
  <c r="K1405" i="22"/>
  <c r="K1409" i="22"/>
  <c r="K1413" i="22"/>
  <c r="K1417" i="22"/>
  <c r="K1421" i="22"/>
  <c r="K1425" i="22"/>
  <c r="K1429" i="22"/>
  <c r="K1433" i="22"/>
  <c r="K1437" i="22"/>
  <c r="K1441" i="22"/>
  <c r="K1445" i="22"/>
  <c r="K1449" i="22"/>
  <c r="K1453" i="22"/>
  <c r="K1457" i="22"/>
  <c r="K1461" i="22"/>
  <c r="K1465" i="22"/>
  <c r="K1469" i="22"/>
  <c r="K1473" i="22"/>
  <c r="K1477" i="22"/>
  <c r="K1481" i="22"/>
  <c r="K1485" i="22"/>
  <c r="K1489" i="22"/>
  <c r="K1493" i="22"/>
  <c r="K1497" i="22"/>
  <c r="K1501" i="22"/>
  <c r="K1505" i="22"/>
  <c r="K1509" i="22"/>
  <c r="K1513" i="22"/>
  <c r="K1517" i="22"/>
  <c r="K1521" i="22"/>
  <c r="K1525" i="22"/>
  <c r="K1529" i="22"/>
  <c r="K1533" i="22"/>
  <c r="K1537" i="22"/>
  <c r="K1541" i="22"/>
  <c r="K1545" i="22"/>
  <c r="K1549" i="22"/>
  <c r="K1553" i="22"/>
  <c r="K1557" i="22"/>
  <c r="K1561" i="22"/>
  <c r="K1565" i="22"/>
  <c r="K1569" i="22"/>
  <c r="K1573" i="22"/>
  <c r="K1577" i="22"/>
  <c r="K1581" i="22"/>
  <c r="K1585" i="22"/>
  <c r="K1589" i="22"/>
  <c r="K1593" i="22"/>
  <c r="K1597" i="22"/>
  <c r="K1601" i="22"/>
  <c r="K1605" i="22"/>
  <c r="K1609" i="22"/>
  <c r="K1613" i="22"/>
  <c r="K1617" i="22"/>
  <c r="K1621" i="22"/>
  <c r="K1625" i="22"/>
  <c r="K1629" i="22"/>
  <c r="K1633" i="22"/>
  <c r="K1637" i="22"/>
  <c r="K1641" i="22"/>
  <c r="K1645" i="22"/>
  <c r="K1649" i="22"/>
  <c r="K1653" i="22"/>
  <c r="K1657" i="22"/>
  <c r="K1661" i="22"/>
  <c r="K1665" i="22"/>
  <c r="K1669" i="22"/>
  <c r="K1673" i="22"/>
  <c r="K1677" i="22"/>
  <c r="K1681" i="22"/>
  <c r="K1685" i="22"/>
  <c r="K1689" i="22"/>
  <c r="K1693" i="22"/>
  <c r="K1697" i="22"/>
  <c r="K1701" i="22"/>
  <c r="K1705" i="22"/>
  <c r="K1709" i="22"/>
  <c r="K1713" i="22"/>
  <c r="K1717" i="22"/>
  <c r="K1721" i="22"/>
  <c r="K1725" i="22"/>
  <c r="K1729" i="22"/>
  <c r="K1733" i="22"/>
  <c r="K1737" i="22"/>
  <c r="K1741" i="22"/>
  <c r="K1745" i="22"/>
  <c r="K1749" i="22"/>
  <c r="K1753" i="22"/>
  <c r="K1757" i="22"/>
  <c r="K1761" i="22"/>
  <c r="K1765" i="22"/>
  <c r="K1769" i="22"/>
  <c r="K1773" i="22"/>
  <c r="K1777" i="22"/>
  <c r="K1781" i="22"/>
  <c r="K1785" i="22"/>
  <c r="K1789" i="22"/>
  <c r="K1793" i="22"/>
  <c r="K1797" i="22"/>
  <c r="K1801" i="22"/>
  <c r="K1805" i="22"/>
  <c r="K1809" i="22"/>
  <c r="K1813" i="22"/>
  <c r="K1817" i="22"/>
  <c r="K1821" i="22"/>
  <c r="K1825" i="22"/>
  <c r="K1829" i="22"/>
  <c r="K1833" i="22"/>
  <c r="K1837" i="22"/>
  <c r="K1841" i="22"/>
  <c r="K1845" i="22"/>
  <c r="K126" i="25"/>
  <c r="K491" i="24"/>
  <c r="K747" i="24"/>
  <c r="K890" i="24"/>
  <c r="K954" i="24"/>
  <c r="K1018" i="24"/>
  <c r="K1082" i="24"/>
  <c r="K50" i="23"/>
  <c r="K114" i="23"/>
  <c r="K56" i="22"/>
  <c r="K120" i="22"/>
  <c r="K184" i="22"/>
  <c r="K248" i="22"/>
  <c r="K312" i="22"/>
  <c r="K376" i="22"/>
  <c r="K440" i="22"/>
  <c r="K504" i="22"/>
  <c r="K568" i="22"/>
  <c r="K632" i="22"/>
  <c r="K696" i="22"/>
  <c r="K760" i="22"/>
  <c r="K817" i="22"/>
  <c r="K838" i="22"/>
  <c r="K854" i="22"/>
  <c r="K870" i="22"/>
  <c r="K886" i="22"/>
  <c r="K902" i="22"/>
  <c r="K918" i="22"/>
  <c r="K934" i="22"/>
  <c r="K950" i="22"/>
  <c r="K966" i="22"/>
  <c r="K982" i="22"/>
  <c r="K998" i="22"/>
  <c r="K1014" i="22"/>
  <c r="K1030" i="22"/>
  <c r="K1046" i="22"/>
  <c r="K1062" i="22"/>
  <c r="K1078" i="22"/>
  <c r="K1094" i="22"/>
  <c r="K1110" i="22"/>
  <c r="K1126" i="22"/>
  <c r="K1142" i="22"/>
  <c r="K1158" i="22"/>
  <c r="K1174" i="22"/>
  <c r="K1190" i="22"/>
  <c r="K1206" i="22"/>
  <c r="K1222" i="22"/>
  <c r="K1238" i="22"/>
  <c r="K1254" i="22"/>
  <c r="K1270" i="22"/>
  <c r="K1286" i="22"/>
  <c r="K1302" i="22"/>
  <c r="K1318" i="22"/>
  <c r="K1334" i="22"/>
  <c r="K1350" i="22"/>
  <c r="K1366" i="22"/>
  <c r="K1382" i="22"/>
  <c r="K1398" i="22"/>
  <c r="K1414" i="22"/>
  <c r="K1430" i="22"/>
  <c r="K1446" i="22"/>
  <c r="K1462" i="22"/>
  <c r="K1478" i="22"/>
  <c r="K1494" i="22"/>
  <c r="K1510" i="22"/>
  <c r="K1526" i="22"/>
  <c r="K1542" i="22"/>
  <c r="K1558" i="22"/>
  <c r="K1574" i="22"/>
  <c r="K1590" i="22"/>
  <c r="K1606" i="22"/>
  <c r="K1622" i="22"/>
  <c r="K1638" i="22"/>
  <c r="K1654" i="22"/>
  <c r="K1670" i="22"/>
  <c r="K1686" i="22"/>
  <c r="K1702" i="22"/>
  <c r="K1718" i="22"/>
  <c r="K1734" i="22"/>
  <c r="K1750" i="22"/>
  <c r="K1766" i="22"/>
  <c r="K1782" i="22"/>
  <c r="K1798" i="22"/>
  <c r="K1814" i="22"/>
  <c r="K1830" i="22"/>
  <c r="K1846" i="22"/>
  <c r="K1851" i="22"/>
  <c r="K1855" i="22"/>
  <c r="K1859" i="22"/>
  <c r="K1863" i="22"/>
  <c r="K1867" i="22"/>
  <c r="K1871" i="22"/>
  <c r="K1875" i="22"/>
  <c r="K1879" i="22"/>
  <c r="K1883" i="22"/>
  <c r="K1887" i="22"/>
  <c r="K1891" i="22"/>
  <c r="K1895" i="22"/>
  <c r="K1899" i="22"/>
  <c r="K1903" i="22"/>
  <c r="K1907" i="22"/>
  <c r="K1911" i="22"/>
  <c r="K1915" i="22"/>
  <c r="K1919" i="22"/>
  <c r="K1923" i="22"/>
  <c r="K1927" i="22"/>
  <c r="K1931" i="22"/>
  <c r="K1935" i="22"/>
  <c r="K1939" i="22"/>
  <c r="K1943" i="22"/>
  <c r="K1947" i="22"/>
  <c r="K1951" i="22"/>
  <c r="K1955" i="22"/>
  <c r="K1959" i="22"/>
  <c r="K1963" i="22"/>
  <c r="K1967" i="22"/>
  <c r="K1971" i="22"/>
  <c r="K1975" i="22"/>
  <c r="K1979" i="22"/>
  <c r="K1983" i="22"/>
  <c r="K1987" i="22"/>
  <c r="K1991" i="22"/>
  <c r="K1995" i="22"/>
  <c r="K1999" i="22"/>
  <c r="K2003" i="22"/>
  <c r="K2007" i="22"/>
  <c r="K2011" i="22"/>
  <c r="K2015" i="22"/>
  <c r="K2019" i="22"/>
  <c r="K2023" i="22"/>
  <c r="K2027" i="22"/>
  <c r="K2031" i="22"/>
  <c r="K2035" i="22"/>
  <c r="K2039" i="22"/>
  <c r="K2043" i="22"/>
  <c r="K2047" i="22"/>
  <c r="K2051" i="22"/>
  <c r="K2055" i="22"/>
  <c r="K2059" i="22"/>
  <c r="K2063" i="22"/>
  <c r="K2067" i="22"/>
  <c r="K2071" i="22"/>
  <c r="K2075" i="22"/>
  <c r="K2079" i="22"/>
  <c r="K2083" i="22"/>
  <c r="K2087" i="22"/>
  <c r="K2091" i="22"/>
  <c r="K2095" i="22"/>
  <c r="K2099" i="22"/>
  <c r="K2103" i="22"/>
  <c r="K2107" i="22"/>
  <c r="K2111" i="22"/>
  <c r="K2115" i="22"/>
  <c r="K2119" i="22"/>
  <c r="K2123" i="22"/>
  <c r="K2127" i="22"/>
  <c r="K2131" i="22"/>
  <c r="K2135" i="22"/>
  <c r="K2139" i="22"/>
  <c r="K2143" i="22"/>
  <c r="K2147" i="22"/>
  <c r="K2151" i="22"/>
  <c r="K2155" i="22"/>
  <c r="K2159" i="22"/>
  <c r="K2163" i="22"/>
  <c r="K2167" i="22"/>
  <c r="K2171" i="22"/>
  <c r="K2175" i="22"/>
  <c r="K2179" i="22"/>
  <c r="K2183" i="22"/>
  <c r="K2187" i="22"/>
  <c r="K2191" i="22"/>
  <c r="K2195" i="22"/>
  <c r="K2199" i="22"/>
  <c r="K2203" i="22"/>
  <c r="K2207" i="22"/>
  <c r="K2211" i="22"/>
  <c r="K2215" i="22"/>
  <c r="K2219" i="22"/>
  <c r="K2223" i="22"/>
  <c r="K2227" i="22"/>
  <c r="K2231" i="22"/>
  <c r="K2235" i="22"/>
  <c r="K2239" i="22"/>
  <c r="K2243" i="22"/>
  <c r="K2247" i="22"/>
  <c r="K2251" i="22"/>
  <c r="K2255" i="22"/>
  <c r="K2259" i="22"/>
  <c r="K2263" i="22"/>
  <c r="K2267" i="22"/>
  <c r="K2271" i="22"/>
  <c r="K2275" i="22"/>
  <c r="K2279" i="22"/>
  <c r="K2283" i="22"/>
  <c r="K2287" i="22"/>
  <c r="K2291" i="22"/>
  <c r="K2295" i="22"/>
  <c r="K2299" i="22"/>
  <c r="K2303" i="22"/>
  <c r="K2307" i="22"/>
  <c r="K2311" i="22"/>
  <c r="K2315" i="22"/>
  <c r="K2319" i="22"/>
  <c r="K2323" i="22"/>
  <c r="K2327" i="22"/>
  <c r="K2331" i="22"/>
  <c r="K2335" i="22"/>
  <c r="K2339" i="22"/>
  <c r="K2343" i="22"/>
  <c r="K2347" i="22"/>
  <c r="K2351" i="22"/>
  <c r="K2355" i="22"/>
  <c r="K2359" i="22"/>
  <c r="K2363" i="22"/>
  <c r="K2367" i="22"/>
  <c r="K2371" i="22"/>
  <c r="K2375" i="22"/>
  <c r="K2379" i="22"/>
  <c r="K2383" i="22"/>
  <c r="K2387" i="22"/>
  <c r="K2391" i="22"/>
  <c r="K2395" i="22"/>
  <c r="K2399" i="22"/>
  <c r="K2403" i="22"/>
  <c r="K2407" i="22"/>
  <c r="K2411" i="22"/>
  <c r="K2415" i="22"/>
  <c r="K2419" i="22"/>
  <c r="K2423" i="22"/>
  <c r="K2427" i="22"/>
  <c r="K2431" i="22"/>
  <c r="K2435" i="22"/>
  <c r="K2439" i="22"/>
  <c r="K2443" i="22"/>
  <c r="K2447" i="22"/>
  <c r="K2451" i="22"/>
  <c r="K2455" i="22"/>
  <c r="K2459" i="22"/>
  <c r="K2463" i="22"/>
  <c r="K2467" i="22"/>
  <c r="K2471" i="22"/>
  <c r="K2475" i="22"/>
  <c r="K2479" i="22"/>
  <c r="K2483" i="22"/>
  <c r="K2487" i="22"/>
  <c r="K2491" i="22"/>
  <c r="K2495" i="22"/>
  <c r="K2499" i="22"/>
  <c r="K2503" i="22"/>
  <c r="K2507" i="22"/>
  <c r="K2511" i="22"/>
  <c r="K2515" i="22"/>
  <c r="K2519" i="22"/>
  <c r="K2523" i="22"/>
  <c r="K2527" i="22"/>
  <c r="K2531" i="22"/>
  <c r="K2535" i="22"/>
  <c r="K2539" i="22"/>
  <c r="K2543" i="22"/>
  <c r="K2547" i="22"/>
  <c r="K2551" i="22"/>
  <c r="K2555" i="22"/>
  <c r="K2559" i="22"/>
  <c r="K11" i="2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0" i="21"/>
  <c r="K114" i="21"/>
  <c r="K118" i="21"/>
  <c r="K122" i="21"/>
  <c r="K126" i="21"/>
  <c r="K130" i="21"/>
  <c r="K134" i="21"/>
  <c r="K138" i="21"/>
  <c r="K142" i="21"/>
  <c r="K146" i="21"/>
  <c r="K150" i="21"/>
  <c r="K154" i="21"/>
  <c r="K158" i="21"/>
  <c r="K162" i="21"/>
  <c r="K166" i="21"/>
  <c r="K170" i="21"/>
  <c r="K174" i="21"/>
  <c r="K178" i="21"/>
  <c r="K182" i="21"/>
  <c r="K186" i="21"/>
  <c r="K190" i="21"/>
  <c r="K194" i="21"/>
  <c r="K198" i="21"/>
  <c r="K202" i="21"/>
  <c r="K206" i="21"/>
  <c r="K210" i="21"/>
  <c r="K214" i="21"/>
  <c r="K218" i="21"/>
  <c r="K222" i="21"/>
  <c r="K226" i="21"/>
  <c r="K230" i="21"/>
  <c r="K234" i="21"/>
  <c r="K238" i="21"/>
  <c r="K242" i="21"/>
  <c r="K246" i="21"/>
  <c r="K250" i="21"/>
  <c r="K254" i="21"/>
  <c r="K258" i="21"/>
  <c r="K262" i="21"/>
  <c r="K266" i="21"/>
  <c r="K270" i="21"/>
  <c r="K274" i="21"/>
  <c r="K278" i="21"/>
  <c r="K282" i="21"/>
  <c r="K286" i="21"/>
  <c r="K290" i="21"/>
  <c r="K294" i="21"/>
  <c r="K298" i="21"/>
  <c r="K302" i="21"/>
  <c r="K306" i="21"/>
  <c r="K310" i="21"/>
  <c r="K197" i="24"/>
  <c r="K555" i="24"/>
  <c r="K811" i="24"/>
  <c r="K906" i="24"/>
  <c r="K970" i="24"/>
  <c r="K1034" i="24"/>
  <c r="K1098" i="24"/>
  <c r="K66" i="23"/>
  <c r="K7" i="22"/>
  <c r="K72" i="22"/>
  <c r="K136" i="22"/>
  <c r="K200" i="22"/>
  <c r="K264" i="22"/>
  <c r="K328" i="22"/>
  <c r="K392" i="22"/>
  <c r="K456" i="22"/>
  <c r="K520" i="22"/>
  <c r="K584" i="22"/>
  <c r="K648" i="22"/>
  <c r="K712" i="22"/>
  <c r="K776" i="22"/>
  <c r="K825" i="22"/>
  <c r="K842" i="22"/>
  <c r="K858" i="22"/>
  <c r="K874" i="22"/>
  <c r="K890" i="22"/>
  <c r="K906" i="22"/>
  <c r="K922" i="22"/>
  <c r="K938" i="22"/>
  <c r="K954" i="22"/>
  <c r="K970" i="22"/>
  <c r="K986" i="22"/>
  <c r="K1002" i="22"/>
  <c r="K1018" i="22"/>
  <c r="K1034" i="22"/>
  <c r="K1050" i="22"/>
  <c r="K1066" i="22"/>
  <c r="K1082" i="22"/>
  <c r="K1098" i="22"/>
  <c r="K1114" i="22"/>
  <c r="K1130" i="22"/>
  <c r="K1146" i="22"/>
  <c r="K1162" i="22"/>
  <c r="K1178" i="22"/>
  <c r="K1194" i="22"/>
  <c r="K1210" i="22"/>
  <c r="K1226" i="22"/>
  <c r="K1242" i="22"/>
  <c r="K1258" i="22"/>
  <c r="K1274" i="22"/>
  <c r="K1290" i="22"/>
  <c r="K1306" i="22"/>
  <c r="K1322" i="22"/>
  <c r="K1338" i="22"/>
  <c r="K1354" i="22"/>
  <c r="K1370" i="22"/>
  <c r="K1386" i="22"/>
  <c r="K1402" i="22"/>
  <c r="K1418" i="22"/>
  <c r="K1434" i="22"/>
  <c r="K1450" i="22"/>
  <c r="K1466" i="22"/>
  <c r="K1482" i="22"/>
  <c r="K1498" i="22"/>
  <c r="K1514" i="22"/>
  <c r="K1530" i="22"/>
  <c r="K1546" i="22"/>
  <c r="K1562" i="22"/>
  <c r="K1578" i="22"/>
  <c r="K1594" i="22"/>
  <c r="K1610" i="22"/>
  <c r="K1626" i="22"/>
  <c r="K1642" i="22"/>
  <c r="K1658" i="22"/>
  <c r="K1674" i="22"/>
  <c r="K1690" i="22"/>
  <c r="K1706" i="22"/>
  <c r="K1722" i="22"/>
  <c r="K1738" i="22"/>
  <c r="K1754" i="22"/>
  <c r="K1770" i="22"/>
  <c r="K1786" i="22"/>
  <c r="K1802" i="22"/>
  <c r="K1818" i="22"/>
  <c r="K1834" i="22"/>
  <c r="K1847" i="22"/>
  <c r="K1852" i="22"/>
  <c r="K1856" i="22"/>
  <c r="K1860" i="22"/>
  <c r="K1864" i="22"/>
  <c r="K1868" i="22"/>
  <c r="K1872" i="22"/>
  <c r="K1876" i="22"/>
  <c r="K1880" i="22"/>
  <c r="K1884" i="22"/>
  <c r="K1888" i="22"/>
  <c r="K1892" i="22"/>
  <c r="K1896" i="22"/>
  <c r="K1900" i="22"/>
  <c r="K1904" i="22"/>
  <c r="K1908" i="22"/>
  <c r="K1912" i="22"/>
  <c r="K1916" i="22"/>
  <c r="K1920" i="22"/>
  <c r="K1924" i="22"/>
  <c r="K1928" i="22"/>
  <c r="K1932" i="22"/>
  <c r="K1936" i="22"/>
  <c r="K1940" i="22"/>
  <c r="K1944" i="22"/>
  <c r="K1948" i="22"/>
  <c r="K1952" i="22"/>
  <c r="K1956" i="22"/>
  <c r="K1960" i="22"/>
  <c r="K1964" i="22"/>
  <c r="K1968" i="22"/>
  <c r="K1972" i="22"/>
  <c r="K1976" i="22"/>
  <c r="K1980" i="22"/>
  <c r="K1984" i="22"/>
  <c r="K1988" i="22"/>
  <c r="K1992" i="22"/>
  <c r="K1996" i="22"/>
  <c r="K2000" i="22"/>
  <c r="K2004" i="22"/>
  <c r="K2008" i="22"/>
  <c r="K2012" i="22"/>
  <c r="K2016" i="22"/>
  <c r="K2020" i="22"/>
  <c r="K2024" i="22"/>
  <c r="K2028" i="22"/>
  <c r="K2032" i="22"/>
  <c r="K2036" i="22"/>
  <c r="K2040" i="22"/>
  <c r="K2044" i="22"/>
  <c r="K2048" i="22"/>
  <c r="K2052" i="22"/>
  <c r="K2056" i="22"/>
  <c r="K2060" i="22"/>
  <c r="K2064" i="22"/>
  <c r="K2068" i="22"/>
  <c r="K2072" i="22"/>
  <c r="K2076" i="22"/>
  <c r="K2080" i="22"/>
  <c r="K2084" i="22"/>
  <c r="K2088" i="22"/>
  <c r="K2092" i="22"/>
  <c r="K2096" i="22"/>
  <c r="K2100" i="22"/>
  <c r="K2104" i="22"/>
  <c r="K2108" i="22"/>
  <c r="K2112" i="22"/>
  <c r="K2116" i="22"/>
  <c r="K2120" i="22"/>
  <c r="K2124" i="22"/>
  <c r="K2128" i="22"/>
  <c r="K2132" i="22"/>
  <c r="K2136" i="22"/>
  <c r="K2140" i="22"/>
  <c r="K2144" i="22"/>
  <c r="K2148" i="22"/>
  <c r="K2152" i="22"/>
  <c r="K2156" i="22"/>
  <c r="K2160" i="22"/>
  <c r="K2164" i="22"/>
  <c r="K2168" i="22"/>
  <c r="K2172" i="22"/>
  <c r="K2176" i="22"/>
  <c r="K2180" i="22"/>
  <c r="K2184" i="22"/>
  <c r="K2188" i="22"/>
  <c r="K2192" i="22"/>
  <c r="K2196" i="22"/>
  <c r="K2200" i="22"/>
  <c r="K2204" i="22"/>
  <c r="K2208" i="22"/>
  <c r="K2212" i="22"/>
  <c r="K2216" i="22"/>
  <c r="K2220" i="22"/>
  <c r="K2224" i="22"/>
  <c r="K2228" i="22"/>
  <c r="K2232" i="22"/>
  <c r="K2236" i="22"/>
  <c r="K2240" i="22"/>
  <c r="K2244" i="22"/>
  <c r="K2248" i="22"/>
  <c r="K2252" i="22"/>
  <c r="K2256" i="22"/>
  <c r="K2260" i="22"/>
  <c r="K2264" i="22"/>
  <c r="K2268" i="22"/>
  <c r="K2272" i="22"/>
  <c r="K2276" i="22"/>
  <c r="K2280" i="22"/>
  <c r="K2284" i="22"/>
  <c r="K2288" i="22"/>
  <c r="K2292" i="22"/>
  <c r="K2296" i="22"/>
  <c r="K2300" i="22"/>
  <c r="K2304" i="22"/>
  <c r="K2308" i="22"/>
  <c r="K2312" i="22"/>
  <c r="K2316" i="22"/>
  <c r="K2320" i="22"/>
  <c r="K2324" i="22"/>
  <c r="K2328" i="22"/>
  <c r="K2332" i="22"/>
  <c r="K2336" i="22"/>
  <c r="K2340" i="22"/>
  <c r="K2344" i="22"/>
  <c r="K2348" i="22"/>
  <c r="K2352" i="22"/>
  <c r="K2356" i="22"/>
  <c r="K2360" i="22"/>
  <c r="K2364" i="22"/>
  <c r="K2368" i="22"/>
  <c r="K2372" i="22"/>
  <c r="K2376" i="22"/>
  <c r="K2380" i="22"/>
  <c r="K2384" i="22"/>
  <c r="K2388" i="22"/>
  <c r="K2392" i="22"/>
  <c r="K2396" i="22"/>
  <c r="K2400" i="22"/>
  <c r="K2404" i="22"/>
  <c r="K2408" i="22"/>
  <c r="K2412" i="22"/>
  <c r="K2416" i="22"/>
  <c r="K2420" i="22"/>
  <c r="K2424" i="22"/>
  <c r="K2428" i="22"/>
  <c r="K2432" i="22"/>
  <c r="K2436" i="22"/>
  <c r="K2440" i="22"/>
  <c r="K2444" i="22"/>
  <c r="K2448" i="22"/>
  <c r="K2452" i="22"/>
  <c r="K2456" i="22"/>
  <c r="K2460" i="22"/>
  <c r="K2464" i="22"/>
  <c r="K2468" i="22"/>
  <c r="K2472" i="22"/>
  <c r="K2476" i="22"/>
  <c r="K2480" i="22"/>
  <c r="K2484" i="22"/>
  <c r="K2488" i="22"/>
  <c r="K2492" i="22"/>
  <c r="K2496" i="22"/>
  <c r="K2500" i="22"/>
  <c r="K2504" i="22"/>
  <c r="K2508" i="22"/>
  <c r="K2512" i="22"/>
  <c r="K2516" i="22"/>
  <c r="K2520" i="22"/>
  <c r="K2524" i="22"/>
  <c r="K2528" i="22"/>
  <c r="K2532" i="22"/>
  <c r="K2536" i="22"/>
  <c r="K2540" i="22"/>
  <c r="K2544" i="22"/>
  <c r="K2548" i="22"/>
  <c r="K2552" i="22"/>
  <c r="K2556" i="22"/>
  <c r="K2560" i="22"/>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1" i="21"/>
  <c r="K115" i="21"/>
  <c r="K119" i="21"/>
  <c r="K123" i="21"/>
  <c r="K127" i="21"/>
  <c r="K131" i="21"/>
  <c r="K135" i="21"/>
  <c r="K139" i="21"/>
  <c r="K143" i="21"/>
  <c r="K147" i="21"/>
  <c r="K151" i="21"/>
  <c r="K155" i="21"/>
  <c r="K159" i="21"/>
  <c r="K163" i="21"/>
  <c r="K167" i="21"/>
  <c r="K171" i="21"/>
  <c r="K359" i="24"/>
  <c r="K619" i="24"/>
  <c r="K858" i="24"/>
  <c r="K922" i="24"/>
  <c r="K986" i="24"/>
  <c r="K1050" i="24"/>
  <c r="K18" i="23"/>
  <c r="K82" i="23"/>
  <c r="K24" i="22"/>
  <c r="K88" i="22"/>
  <c r="K152" i="22"/>
  <c r="K216" i="22"/>
  <c r="K280" i="22"/>
  <c r="K344" i="22"/>
  <c r="K408" i="22"/>
  <c r="K472" i="22"/>
  <c r="K536" i="22"/>
  <c r="K600" i="22"/>
  <c r="K664" i="22"/>
  <c r="K728" i="22"/>
  <c r="K792" i="22"/>
  <c r="K830" i="22"/>
  <c r="K846" i="22"/>
  <c r="K862" i="22"/>
  <c r="K878" i="22"/>
  <c r="K894" i="22"/>
  <c r="K910" i="22"/>
  <c r="K926" i="22"/>
  <c r="K942" i="22"/>
  <c r="K958" i="22"/>
  <c r="K974" i="22"/>
  <c r="K990" i="22"/>
  <c r="K1006" i="22"/>
  <c r="K1022" i="22"/>
  <c r="K1038" i="22"/>
  <c r="K1054" i="22"/>
  <c r="K1070" i="22"/>
  <c r="K1086" i="22"/>
  <c r="K1102" i="22"/>
  <c r="K1118" i="22"/>
  <c r="K1134" i="22"/>
  <c r="K1150" i="22"/>
  <c r="K1166" i="22"/>
  <c r="K1182" i="22"/>
  <c r="K1198" i="22"/>
  <c r="K1214" i="22"/>
  <c r="K1230" i="22"/>
  <c r="K1246" i="22"/>
  <c r="K1262" i="22"/>
  <c r="K1278" i="22"/>
  <c r="K1294" i="22"/>
  <c r="K1310" i="22"/>
  <c r="K1326" i="22"/>
  <c r="K1342" i="22"/>
  <c r="K1358" i="22"/>
  <c r="K1374" i="22"/>
  <c r="K1390" i="22"/>
  <c r="K1406" i="22"/>
  <c r="K1422" i="22"/>
  <c r="K1438" i="22"/>
  <c r="K1454" i="22"/>
  <c r="K1470" i="22"/>
  <c r="K1486" i="22"/>
  <c r="K1502" i="22"/>
  <c r="K1518" i="22"/>
  <c r="K1534" i="22"/>
  <c r="K1550" i="22"/>
  <c r="K1566" i="22"/>
  <c r="K1582" i="22"/>
  <c r="K1598" i="22"/>
  <c r="K1614" i="22"/>
  <c r="K1630" i="22"/>
  <c r="K1646" i="22"/>
  <c r="K1662" i="22"/>
  <c r="K1678" i="22"/>
  <c r="K1694" i="22"/>
  <c r="K1710" i="22"/>
  <c r="K1726" i="22"/>
  <c r="K1742" i="22"/>
  <c r="K1758" i="22"/>
  <c r="K1774" i="22"/>
  <c r="K1790" i="22"/>
  <c r="K1806" i="22"/>
  <c r="K1822" i="22"/>
  <c r="K1838" i="22"/>
  <c r="K1849" i="22"/>
  <c r="K1853" i="22"/>
  <c r="K1857" i="22"/>
  <c r="K1861" i="22"/>
  <c r="K1865" i="22"/>
  <c r="K1869" i="22"/>
  <c r="K1873" i="22"/>
  <c r="K1877" i="22"/>
  <c r="K1881" i="22"/>
  <c r="K1885" i="22"/>
  <c r="K1889" i="22"/>
  <c r="K1893" i="22"/>
  <c r="K1897" i="22"/>
  <c r="K1901" i="22"/>
  <c r="K1905" i="22"/>
  <c r="K1909" i="22"/>
  <c r="K1913" i="22"/>
  <c r="K1917" i="22"/>
  <c r="K1921" i="22"/>
  <c r="K1925" i="22"/>
  <c r="K1929" i="22"/>
  <c r="K1933" i="22"/>
  <c r="K1937" i="22"/>
  <c r="K1941" i="22"/>
  <c r="K1945" i="22"/>
  <c r="K1949" i="22"/>
  <c r="K1953" i="22"/>
  <c r="K1957" i="22"/>
  <c r="K1961" i="22"/>
  <c r="K1965" i="22"/>
  <c r="K1969" i="22"/>
  <c r="K1973" i="22"/>
  <c r="K1977" i="22"/>
  <c r="K1981" i="22"/>
  <c r="K1985" i="22"/>
  <c r="K1989" i="22"/>
  <c r="K1993" i="22"/>
  <c r="K1997" i="22"/>
  <c r="K2001" i="22"/>
  <c r="K2005" i="22"/>
  <c r="K2009" i="22"/>
  <c r="K2013" i="22"/>
  <c r="K2017" i="22"/>
  <c r="K2021" i="22"/>
  <c r="K2025" i="22"/>
  <c r="K2029" i="22"/>
  <c r="K2033" i="22"/>
  <c r="K2037" i="22"/>
  <c r="K2041" i="22"/>
  <c r="K2045" i="22"/>
  <c r="K2049" i="22"/>
  <c r="K2053" i="22"/>
  <c r="K2057" i="22"/>
  <c r="K2061" i="22"/>
  <c r="K2065" i="22"/>
  <c r="K2069" i="22"/>
  <c r="K2073" i="22"/>
  <c r="K2077" i="22"/>
  <c r="K2081" i="22"/>
  <c r="K2085" i="22"/>
  <c r="K2089" i="22"/>
  <c r="K2093" i="22"/>
  <c r="K2097" i="22"/>
  <c r="K2101" i="22"/>
  <c r="K2105" i="22"/>
  <c r="K2109" i="22"/>
  <c r="K2113" i="22"/>
  <c r="K2117" i="22"/>
  <c r="K2121" i="22"/>
  <c r="K2125" i="22"/>
  <c r="K2129" i="22"/>
  <c r="K2133" i="22"/>
  <c r="K2137" i="22"/>
  <c r="K2141" i="22"/>
  <c r="K2145" i="22"/>
  <c r="K2149" i="22"/>
  <c r="K2153" i="22"/>
  <c r="K2157" i="22"/>
  <c r="K2161" i="22"/>
  <c r="K2165" i="22"/>
  <c r="K2169" i="22"/>
  <c r="K2173" i="22"/>
  <c r="K2177" i="22"/>
  <c r="K2181" i="22"/>
  <c r="K2185" i="22"/>
  <c r="K2189" i="22"/>
  <c r="K2193" i="22"/>
  <c r="K2197" i="22"/>
  <c r="K2201" i="22"/>
  <c r="K2205" i="22"/>
  <c r="K2209" i="22"/>
  <c r="K2213" i="22"/>
  <c r="K2217" i="22"/>
  <c r="K2221" i="22"/>
  <c r="K2225" i="22"/>
  <c r="K2229" i="22"/>
  <c r="K2233" i="22"/>
  <c r="K2237" i="22"/>
  <c r="K2241" i="22"/>
  <c r="K2245" i="22"/>
  <c r="K2249" i="22"/>
  <c r="K2253" i="22"/>
  <c r="K2257" i="22"/>
  <c r="K2261" i="22"/>
  <c r="K2265" i="22"/>
  <c r="K2269" i="22"/>
  <c r="K2273" i="22"/>
  <c r="K2277" i="22"/>
  <c r="K2281" i="22"/>
  <c r="K2285" i="22"/>
  <c r="K2289" i="22"/>
  <c r="K2293" i="22"/>
  <c r="K2297" i="22"/>
  <c r="K2301" i="22"/>
  <c r="K2305" i="22"/>
  <c r="K2309" i="22"/>
  <c r="K2313" i="22"/>
  <c r="K2317" i="22"/>
  <c r="K2321" i="22"/>
  <c r="K2325" i="22"/>
  <c r="K2329" i="22"/>
  <c r="K2333" i="22"/>
  <c r="K2337" i="22"/>
  <c r="K2341" i="22"/>
  <c r="K2345" i="22"/>
  <c r="K2349" i="22"/>
  <c r="K2353" i="22"/>
  <c r="K2357" i="22"/>
  <c r="K2361" i="22"/>
  <c r="K2365" i="22"/>
  <c r="K2369" i="22"/>
  <c r="K2373" i="22"/>
  <c r="K2377" i="22"/>
  <c r="K2381" i="22"/>
  <c r="K2385" i="22"/>
  <c r="K2389" i="22"/>
  <c r="K2393" i="22"/>
  <c r="K2397" i="22"/>
  <c r="K2401" i="22"/>
  <c r="K2405" i="22"/>
  <c r="K2409" i="22"/>
  <c r="K2413" i="22"/>
  <c r="K2417" i="22"/>
  <c r="K2421" i="22"/>
  <c r="K2425" i="22"/>
  <c r="K2429" i="22"/>
  <c r="K2433" i="22"/>
  <c r="K2437" i="22"/>
  <c r="K2441" i="22"/>
  <c r="K2445" i="22"/>
  <c r="K2449" i="22"/>
  <c r="K2453" i="22"/>
  <c r="K2457" i="22"/>
  <c r="K2461" i="22"/>
  <c r="K2465" i="22"/>
  <c r="K2469" i="22"/>
  <c r="K2473" i="22"/>
  <c r="K2477" i="22"/>
  <c r="K2481" i="22"/>
  <c r="K2485" i="22"/>
  <c r="K2489" i="22"/>
  <c r="K2493" i="22"/>
  <c r="K2497" i="22"/>
  <c r="K2501" i="22"/>
  <c r="K2505" i="22"/>
  <c r="K2509" i="22"/>
  <c r="K2513" i="22"/>
  <c r="K2517" i="22"/>
  <c r="K2521" i="22"/>
  <c r="K2525" i="22"/>
  <c r="K2529" i="22"/>
  <c r="K2533" i="22"/>
  <c r="K2537" i="22"/>
  <c r="K2541" i="22"/>
  <c r="K2545" i="22"/>
  <c r="K2549" i="22"/>
  <c r="K2553" i="22"/>
  <c r="K2557" i="22"/>
  <c r="K2561" i="22"/>
  <c r="K12" i="21"/>
  <c r="K16" i="21"/>
  <c r="K20" i="21"/>
  <c r="K24" i="21"/>
  <c r="K28" i="21"/>
  <c r="K32" i="21"/>
  <c r="K36" i="21"/>
  <c r="K40" i="21"/>
  <c r="K44" i="21"/>
  <c r="K48" i="21"/>
  <c r="K52" i="21"/>
  <c r="K56" i="21"/>
  <c r="K60" i="21"/>
  <c r="K64" i="21"/>
  <c r="K68" i="21"/>
  <c r="K72" i="21"/>
  <c r="K76" i="21"/>
  <c r="K80" i="21"/>
  <c r="K84" i="21"/>
  <c r="K88" i="21"/>
  <c r="K92" i="21"/>
  <c r="K96" i="21"/>
  <c r="K100" i="21"/>
  <c r="K104" i="21"/>
  <c r="K108"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08"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08" i="21"/>
  <c r="K427" i="24"/>
  <c r="K1002" i="24"/>
  <c r="K40" i="22"/>
  <c r="K296" i="22"/>
  <c r="K552" i="22"/>
  <c r="K808" i="22"/>
  <c r="K882" i="22"/>
  <c r="K946" i="22"/>
  <c r="K1010" i="22"/>
  <c r="K1074" i="22"/>
  <c r="K1138" i="22"/>
  <c r="K1202" i="22"/>
  <c r="K1266" i="22"/>
  <c r="K1330" i="22"/>
  <c r="K1394" i="22"/>
  <c r="K1458" i="22"/>
  <c r="K1522" i="22"/>
  <c r="K1586" i="22"/>
  <c r="K1650" i="22"/>
  <c r="K1714" i="22"/>
  <c r="K1778" i="22"/>
  <c r="K1842" i="22"/>
  <c r="K1862" i="22"/>
  <c r="K1878" i="22"/>
  <c r="K1894" i="22"/>
  <c r="K1910" i="22"/>
  <c r="K1926" i="22"/>
  <c r="K1942" i="22"/>
  <c r="K1958" i="22"/>
  <c r="K1974" i="22"/>
  <c r="K1990" i="22"/>
  <c r="K2006" i="22"/>
  <c r="K2022" i="22"/>
  <c r="K2038" i="22"/>
  <c r="K2054" i="22"/>
  <c r="K2070" i="22"/>
  <c r="K2086" i="22"/>
  <c r="K2102" i="22"/>
  <c r="K2118" i="22"/>
  <c r="K2134" i="22"/>
  <c r="K2150" i="22"/>
  <c r="K2166" i="22"/>
  <c r="K2182" i="22"/>
  <c r="K2198" i="22"/>
  <c r="K2214" i="22"/>
  <c r="K2230" i="22"/>
  <c r="K2246" i="22"/>
  <c r="K2262" i="22"/>
  <c r="K2278" i="22"/>
  <c r="K2294" i="22"/>
  <c r="K2310" i="22"/>
  <c r="K2326" i="22"/>
  <c r="K2342" i="22"/>
  <c r="K2358" i="22"/>
  <c r="K2374" i="22"/>
  <c r="K2390" i="22"/>
  <c r="K2406" i="22"/>
  <c r="K2422" i="22"/>
  <c r="K2438" i="22"/>
  <c r="K2454" i="22"/>
  <c r="K2470" i="22"/>
  <c r="K2486" i="22"/>
  <c r="K2502" i="22"/>
  <c r="K2518" i="22"/>
  <c r="K2534" i="22"/>
  <c r="K2550" i="22"/>
  <c r="K21" i="21"/>
  <c r="K37" i="21"/>
  <c r="K53" i="21"/>
  <c r="K69" i="21"/>
  <c r="K85" i="21"/>
  <c r="K101" i="21"/>
  <c r="K117" i="21"/>
  <c r="K133" i="21"/>
  <c r="K149" i="21"/>
  <c r="K165" i="21"/>
  <c r="K177" i="21"/>
  <c r="K185" i="21"/>
  <c r="K193" i="21"/>
  <c r="K201" i="21"/>
  <c r="K209" i="21"/>
  <c r="K217" i="21"/>
  <c r="K225" i="21"/>
  <c r="K233" i="21"/>
  <c r="K241" i="21"/>
  <c r="K249" i="21"/>
  <c r="K257" i="21"/>
  <c r="K265" i="21"/>
  <c r="K273" i="21"/>
  <c r="K281" i="21"/>
  <c r="K289" i="21"/>
  <c r="K297" i="21"/>
  <c r="K305" i="21"/>
  <c r="K312" i="21"/>
  <c r="K316" i="21"/>
  <c r="K320" i="21"/>
  <c r="K324" i="21"/>
  <c r="K328" i="21"/>
  <c r="K332" i="21"/>
  <c r="K336" i="21"/>
  <c r="K340" i="21"/>
  <c r="K344" i="21"/>
  <c r="K348" i="21"/>
  <c r="K352" i="21"/>
  <c r="K356" i="21"/>
  <c r="K360" i="21"/>
  <c r="K364" i="21"/>
  <c r="K368" i="21"/>
  <c r="K372" i="21"/>
  <c r="K376" i="21"/>
  <c r="K380" i="21"/>
  <c r="K384" i="21"/>
  <c r="K388" i="21"/>
  <c r="K392" i="21"/>
  <c r="K396" i="21"/>
  <c r="K400" i="21"/>
  <c r="K404" i="21"/>
  <c r="K408"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08" i="21"/>
  <c r="K512" i="21"/>
  <c r="K516" i="21"/>
  <c r="K520" i="21"/>
  <c r="K524" i="21"/>
  <c r="K528" i="21"/>
  <c r="K532" i="21"/>
  <c r="K536" i="21"/>
  <c r="K540" i="21"/>
  <c r="K544" i="21"/>
  <c r="K548" i="21"/>
  <c r="K552" i="21"/>
  <c r="K556" i="21"/>
  <c r="K560" i="21"/>
  <c r="K564" i="21"/>
  <c r="K568" i="21"/>
  <c r="K572" i="21"/>
  <c r="K576" i="21"/>
  <c r="K580" i="21"/>
  <c r="K584" i="21"/>
  <c r="K588" i="21"/>
  <c r="K592" i="21"/>
  <c r="K596" i="21"/>
  <c r="K600" i="21"/>
  <c r="K604" i="21"/>
  <c r="K608" i="21"/>
  <c r="K612" i="21"/>
  <c r="K616" i="21"/>
  <c r="K620" i="21"/>
  <c r="K624" i="21"/>
  <c r="K628" i="21"/>
  <c r="K632" i="21"/>
  <c r="K636" i="21"/>
  <c r="K640" i="21"/>
  <c r="K644" i="21"/>
  <c r="K648" i="21"/>
  <c r="K652" i="21"/>
  <c r="K656" i="21"/>
  <c r="K660" i="21"/>
  <c r="K664" i="21"/>
  <c r="K668" i="21"/>
  <c r="K672" i="21"/>
  <c r="K676" i="21"/>
  <c r="K680" i="21"/>
  <c r="K684" i="21"/>
  <c r="K688" i="21"/>
  <c r="K692" i="21"/>
  <c r="K696" i="21"/>
  <c r="K700" i="21"/>
  <c r="K704" i="21"/>
  <c r="K708" i="21"/>
  <c r="K712" i="21"/>
  <c r="K716" i="21"/>
  <c r="K720" i="21"/>
  <c r="K724" i="21"/>
  <c r="K728" i="21"/>
  <c r="K732" i="21"/>
  <c r="K736" i="21"/>
  <c r="K740" i="21"/>
  <c r="K744" i="21"/>
  <c r="K748" i="21"/>
  <c r="K752" i="21"/>
  <c r="K756" i="21"/>
  <c r="K760" i="21"/>
  <c r="K764" i="21"/>
  <c r="K768" i="21"/>
  <c r="K772" i="21"/>
  <c r="K776" i="21"/>
  <c r="K780" i="21"/>
  <c r="K784" i="21"/>
  <c r="K788" i="21"/>
  <c r="K792" i="21"/>
  <c r="K796" i="21"/>
  <c r="K800" i="21"/>
  <c r="K804" i="21"/>
  <c r="K808" i="21"/>
  <c r="K812" i="21"/>
  <c r="K816" i="21"/>
  <c r="K820" i="21"/>
  <c r="K824" i="21"/>
  <c r="K828" i="21"/>
  <c r="K832" i="21"/>
  <c r="K836" i="21"/>
  <c r="K840" i="21"/>
  <c r="K844" i="21"/>
  <c r="K848" i="21"/>
  <c r="K852" i="21"/>
  <c r="K856" i="21"/>
  <c r="K860" i="21"/>
  <c r="K864" i="21"/>
  <c r="K868" i="21"/>
  <c r="K872" i="21"/>
  <c r="K876" i="21"/>
  <c r="K880" i="21"/>
  <c r="K884" i="21"/>
  <c r="K888" i="21"/>
  <c r="K892" i="21"/>
  <c r="K896" i="21"/>
  <c r="K900" i="21"/>
  <c r="K904" i="21"/>
  <c r="K908" i="21"/>
  <c r="K912" i="21"/>
  <c r="K916" i="21"/>
  <c r="K920" i="21"/>
  <c r="K924" i="21"/>
  <c r="K928" i="21"/>
  <c r="K932" i="21"/>
  <c r="K936" i="21"/>
  <c r="K940" i="21"/>
  <c r="K944" i="21"/>
  <c r="K948" i="21"/>
  <c r="K952" i="21"/>
  <c r="K956" i="21"/>
  <c r="K960" i="21"/>
  <c r="K964" i="21"/>
  <c r="K968" i="21"/>
  <c r="K972" i="21"/>
  <c r="K976" i="21"/>
  <c r="K980" i="21"/>
  <c r="K984" i="21"/>
  <c r="K988" i="21"/>
  <c r="K992" i="21"/>
  <c r="K996" i="21"/>
  <c r="K1000" i="21"/>
  <c r="K1004" i="21"/>
  <c r="K1008" i="21"/>
  <c r="K1012" i="21"/>
  <c r="K1016" i="21"/>
  <c r="K1020" i="21"/>
  <c r="K1024" i="21"/>
  <c r="K1028" i="21"/>
  <c r="K1032" i="21"/>
  <c r="K1036" i="21"/>
  <c r="K1040" i="21"/>
  <c r="K1044" i="21"/>
  <c r="K1048" i="21"/>
  <c r="K1052" i="21"/>
  <c r="K1056" i="21"/>
  <c r="K1060" i="21"/>
  <c r="K1064" i="21"/>
  <c r="K1068" i="21"/>
  <c r="K1072" i="21"/>
  <c r="K1076" i="21"/>
  <c r="K1080" i="21"/>
  <c r="K1084" i="21"/>
  <c r="K1088" i="21"/>
  <c r="K1092" i="21"/>
  <c r="K1096" i="21"/>
  <c r="K1100" i="21"/>
  <c r="K1104" i="21"/>
  <c r="K1108" i="21"/>
  <c r="K1112" i="21"/>
  <c r="K1116" i="21"/>
  <c r="K1120" i="21"/>
  <c r="K1124" i="21"/>
  <c r="K1128" i="21"/>
  <c r="K1132" i="21"/>
  <c r="K1136" i="21"/>
  <c r="K1140" i="21"/>
  <c r="K1144" i="21"/>
  <c r="K1148" i="21"/>
  <c r="K1152" i="21"/>
  <c r="K1156" i="21"/>
  <c r="K1160" i="21"/>
  <c r="K1164" i="21"/>
  <c r="K1168" i="21"/>
  <c r="K1172" i="21"/>
  <c r="K1176" i="21"/>
  <c r="K1180" i="21"/>
  <c r="K1184" i="21"/>
  <c r="K1188" i="21"/>
  <c r="K1192" i="21"/>
  <c r="K1196" i="21"/>
  <c r="K1200" i="21"/>
  <c r="K1204" i="21"/>
  <c r="K1208" i="21"/>
  <c r="K1212" i="21"/>
  <c r="K1216" i="21"/>
  <c r="K1220" i="21"/>
  <c r="K1224" i="21"/>
  <c r="K1228" i="21"/>
  <c r="K1232" i="21"/>
  <c r="K1236" i="21"/>
  <c r="K1240" i="21"/>
  <c r="K1244" i="21"/>
  <c r="K1248" i="21"/>
  <c r="K1252" i="21"/>
  <c r="K1256" i="21"/>
  <c r="K1260" i="21"/>
  <c r="K1264" i="21"/>
  <c r="K1268" i="21"/>
  <c r="K1272" i="21"/>
  <c r="K1276" i="21"/>
  <c r="K1280" i="21"/>
  <c r="K1284" i="21"/>
  <c r="K1288" i="21"/>
  <c r="K1292" i="21"/>
  <c r="K1296" i="21"/>
  <c r="K1300" i="21"/>
  <c r="K1304" i="21"/>
  <c r="K1308" i="21"/>
  <c r="K1312" i="21"/>
  <c r="K1316" i="21"/>
  <c r="K1320" i="21"/>
  <c r="K1324" i="21"/>
  <c r="K1328" i="21"/>
  <c r="K1332" i="21"/>
  <c r="K1336" i="21"/>
  <c r="K1340" i="21"/>
  <c r="K1344" i="21"/>
  <c r="K1348" i="21"/>
  <c r="K1352" i="21"/>
  <c r="K1356" i="21"/>
  <c r="K1360" i="21"/>
  <c r="K1364" i="21"/>
  <c r="K1368" i="21"/>
  <c r="K1372" i="21"/>
  <c r="K1376" i="21"/>
  <c r="K1380" i="21"/>
  <c r="K1384" i="21"/>
  <c r="K1388" i="21"/>
  <c r="K1392" i="21"/>
  <c r="K1396" i="21"/>
  <c r="K1400" i="21"/>
  <c r="K1404" i="21"/>
  <c r="K1408" i="21"/>
  <c r="K1412" i="21"/>
  <c r="K1416" i="21"/>
  <c r="K1420" i="21"/>
  <c r="K1424" i="21"/>
  <c r="K1428" i="21"/>
  <c r="K1432" i="21"/>
  <c r="K1436" i="21"/>
  <c r="K1440" i="21"/>
  <c r="K1444" i="21"/>
  <c r="K1448" i="21"/>
  <c r="K1452" i="21"/>
  <c r="K1456" i="21"/>
  <c r="K1460" i="21"/>
  <c r="K1464" i="21"/>
  <c r="K1468" i="21"/>
  <c r="K1472" i="21"/>
  <c r="K1476" i="21"/>
  <c r="K1480" i="21"/>
  <c r="K1484" i="21"/>
  <c r="K1488" i="21"/>
  <c r="K1492" i="21"/>
  <c r="K1496" i="21"/>
  <c r="K1500" i="21"/>
  <c r="K1504" i="21"/>
  <c r="K1508" i="21"/>
  <c r="K1512" i="21"/>
  <c r="K1516" i="21"/>
  <c r="K1520" i="21"/>
  <c r="K1524" i="21"/>
  <c r="K1528" i="21"/>
  <c r="K1532" i="21"/>
  <c r="K1536" i="21"/>
  <c r="K1540" i="21"/>
  <c r="K1544" i="21"/>
  <c r="K1548" i="21"/>
  <c r="K1552" i="21"/>
  <c r="K1556" i="21"/>
  <c r="K1560" i="21"/>
  <c r="K1564" i="21"/>
  <c r="K1568" i="21"/>
  <c r="K1572" i="21"/>
  <c r="K1576" i="21"/>
  <c r="K1580" i="21"/>
  <c r="K1584" i="21"/>
  <c r="K1588" i="21"/>
  <c r="K1592" i="21"/>
  <c r="K1596" i="21"/>
  <c r="K1600" i="21"/>
  <c r="K1604" i="21"/>
  <c r="K1608" i="21"/>
  <c r="K1612" i="21"/>
  <c r="K1616" i="21"/>
  <c r="K1620" i="21"/>
  <c r="K1624" i="21"/>
  <c r="K1628" i="21"/>
  <c r="K1632" i="21"/>
  <c r="K1636" i="21"/>
  <c r="K1640" i="21"/>
  <c r="K1644" i="21"/>
  <c r="K1648" i="21"/>
  <c r="K1652" i="21"/>
  <c r="K1656" i="21"/>
  <c r="K1660" i="21"/>
  <c r="K1664" i="21"/>
  <c r="K1668" i="21"/>
  <c r="K1672" i="21"/>
  <c r="K1676" i="21"/>
  <c r="K1680" i="21"/>
  <c r="K1684" i="21"/>
  <c r="K1688" i="21"/>
  <c r="K1692" i="21"/>
  <c r="K1696" i="21"/>
  <c r="K1700" i="21"/>
  <c r="K1704" i="21"/>
  <c r="K1708" i="21"/>
  <c r="K1712" i="21"/>
  <c r="K1716" i="21"/>
  <c r="K1720" i="21"/>
  <c r="K1724" i="21"/>
  <c r="K1728" i="21"/>
  <c r="K1732" i="21"/>
  <c r="K1736" i="21"/>
  <c r="K1740" i="21"/>
  <c r="K1744" i="21"/>
  <c r="K1748" i="21"/>
  <c r="K1752" i="21"/>
  <c r="K1756" i="21"/>
  <c r="K1760" i="21"/>
  <c r="K1764" i="21"/>
  <c r="K1768" i="21"/>
  <c r="K1772" i="21"/>
  <c r="K1776" i="21"/>
  <c r="K1780" i="21"/>
  <c r="K1784" i="21"/>
  <c r="K1788" i="21"/>
  <c r="K1792" i="21"/>
  <c r="K1796" i="21"/>
  <c r="K1800" i="21"/>
  <c r="K1804" i="21"/>
  <c r="K1808" i="21"/>
  <c r="K1812" i="21"/>
  <c r="K1816" i="21"/>
  <c r="K1820" i="21"/>
  <c r="K1824" i="21"/>
  <c r="K1828" i="21"/>
  <c r="K1832" i="21"/>
  <c r="K1836" i="21"/>
  <c r="K1840" i="21"/>
  <c r="K1844" i="21"/>
  <c r="K1848" i="21"/>
  <c r="K1852" i="21"/>
  <c r="K1856" i="21"/>
  <c r="K1860" i="21"/>
  <c r="K1864" i="21"/>
  <c r="K1868" i="21"/>
  <c r="K1872" i="21"/>
  <c r="K1876" i="21"/>
  <c r="K1880" i="21"/>
  <c r="K1884" i="21"/>
  <c r="K1888" i="21"/>
  <c r="K1892" i="21"/>
  <c r="K1896" i="21"/>
  <c r="K1900" i="21"/>
  <c r="K1904" i="21"/>
  <c r="K1908" i="21"/>
  <c r="K1912" i="21"/>
  <c r="K1916" i="21"/>
  <c r="K1920" i="21"/>
  <c r="K1924" i="21"/>
  <c r="K1928" i="21"/>
  <c r="K1932" i="21"/>
  <c r="K1936" i="21"/>
  <c r="K1940" i="21"/>
  <c r="K1944" i="21"/>
  <c r="K1948" i="21"/>
  <c r="K1952" i="21"/>
  <c r="K1956" i="21"/>
  <c r="K1960" i="21"/>
  <c r="K1964" i="21"/>
  <c r="K1968" i="21"/>
  <c r="K1972" i="21"/>
  <c r="K1976" i="21"/>
  <c r="K1980" i="21"/>
  <c r="K1984" i="21"/>
  <c r="K1988" i="21"/>
  <c r="K1992" i="21"/>
  <c r="K1996" i="21"/>
  <c r="K2000" i="21"/>
  <c r="K2004" i="21"/>
  <c r="K2008" i="21"/>
  <c r="K2012" i="21"/>
  <c r="K2016" i="21"/>
  <c r="K2020" i="21"/>
  <c r="K2024" i="21"/>
  <c r="K2028" i="21"/>
  <c r="K2032" i="21"/>
  <c r="K2036" i="21"/>
  <c r="K2040" i="21"/>
  <c r="K2044" i="21"/>
  <c r="K2048" i="21"/>
  <c r="K2052" i="21"/>
  <c r="K2056" i="21"/>
  <c r="K2060" i="21"/>
  <c r="K2064" i="21"/>
  <c r="K2068" i="21"/>
  <c r="K2072" i="21"/>
  <c r="K2076" i="21"/>
  <c r="K2080" i="21"/>
  <c r="K2084" i="21"/>
  <c r="K2088" i="21"/>
  <c r="K2092" i="21"/>
  <c r="K2096" i="21"/>
  <c r="K2100" i="21"/>
  <c r="K2104" i="21"/>
  <c r="K2108" i="21"/>
  <c r="K2112" i="21"/>
  <c r="K2116" i="21"/>
  <c r="K2120" i="21"/>
  <c r="K2124" i="21"/>
  <c r="K2128" i="21"/>
  <c r="K2132" i="21"/>
  <c r="K2136" i="21"/>
  <c r="K2140" i="21"/>
  <c r="K2144" i="21"/>
  <c r="K2148" i="21"/>
  <c r="K2152" i="21"/>
  <c r="K2156" i="21"/>
  <c r="K2160" i="21"/>
  <c r="K2164" i="21"/>
  <c r="K2168" i="21"/>
  <c r="K2172" i="21"/>
  <c r="K2176" i="21"/>
  <c r="K2180" i="21"/>
  <c r="K2184" i="21"/>
  <c r="K2188" i="21"/>
  <c r="K2192" i="21"/>
  <c r="K2196" i="21"/>
  <c r="K2200" i="21"/>
  <c r="K2204" i="21"/>
  <c r="K2208" i="21"/>
  <c r="K2212" i="21"/>
  <c r="K2216" i="21"/>
  <c r="K2220" i="21"/>
  <c r="K2224" i="21"/>
  <c r="K2228" i="21"/>
  <c r="K2232" i="21"/>
  <c r="K2236" i="21"/>
  <c r="K2240" i="21"/>
  <c r="K2244" i="21"/>
  <c r="K2248" i="21"/>
  <c r="K2252" i="21"/>
  <c r="K2256" i="21"/>
  <c r="K2260" i="21"/>
  <c r="K2264" i="21"/>
  <c r="K2268" i="21"/>
  <c r="K2272" i="21"/>
  <c r="K2276" i="21"/>
  <c r="K2280" i="21"/>
  <c r="K2284" i="21"/>
  <c r="K2288" i="21"/>
  <c r="K2292" i="21"/>
  <c r="K2296" i="21"/>
  <c r="K2300" i="21"/>
  <c r="K2304" i="21"/>
  <c r="K2308" i="21"/>
  <c r="K2312" i="21"/>
  <c r="K2316" i="21"/>
  <c r="K2320" i="21"/>
  <c r="K2324" i="21"/>
  <c r="K2328" i="21"/>
  <c r="K2332" i="21"/>
  <c r="K2336" i="21"/>
  <c r="K2340" i="21"/>
  <c r="K2344" i="21"/>
  <c r="K2348" i="21"/>
  <c r="K2352" i="21"/>
  <c r="K2356" i="21"/>
  <c r="K2360" i="21"/>
  <c r="K2364" i="21"/>
  <c r="K2368" i="21"/>
  <c r="K2372" i="21"/>
  <c r="K2376" i="21"/>
  <c r="K2380" i="21"/>
  <c r="K2384" i="21"/>
  <c r="K2388" i="21"/>
  <c r="K2392" i="21"/>
  <c r="K2396" i="21"/>
  <c r="K2400" i="21"/>
  <c r="K2404" i="21"/>
  <c r="K2408" i="21"/>
  <c r="K2412" i="21"/>
  <c r="K2416" i="21"/>
  <c r="K2420" i="21"/>
  <c r="K2424" i="21"/>
  <c r="K2428" i="21"/>
  <c r="K2432" i="21"/>
  <c r="K2436" i="21"/>
  <c r="K2440" i="21"/>
  <c r="K2444" i="21"/>
  <c r="K2448" i="21"/>
  <c r="K2452" i="21"/>
  <c r="K2456" i="21"/>
  <c r="K2460" i="21"/>
  <c r="K2464" i="21"/>
  <c r="K2468" i="21"/>
  <c r="K2472" i="21"/>
  <c r="K2476" i="21"/>
  <c r="K2480" i="21"/>
  <c r="K2484" i="21"/>
  <c r="K2488" i="21"/>
  <c r="K2492" i="21"/>
  <c r="K2496" i="21"/>
  <c r="K2500" i="21"/>
  <c r="K2504" i="21"/>
  <c r="K2508" i="21"/>
  <c r="K2512" i="21"/>
  <c r="K2516" i="21"/>
  <c r="K2520" i="21"/>
  <c r="K2524" i="21"/>
  <c r="K2528" i="21"/>
  <c r="K2532" i="21"/>
  <c r="K2536" i="21"/>
  <c r="K2540" i="21"/>
  <c r="K2544" i="21"/>
  <c r="K2548" i="21"/>
  <c r="K2552" i="21"/>
  <c r="K2556" i="21"/>
  <c r="K2560" i="21"/>
  <c r="K2564" i="21"/>
  <c r="K2568" i="21"/>
  <c r="K2572" i="21"/>
  <c r="K2576" i="21"/>
  <c r="K2580" i="21"/>
  <c r="K2584" i="21"/>
  <c r="K2588" i="21"/>
  <c r="K2592" i="21"/>
  <c r="K2596" i="21"/>
  <c r="K2600" i="21"/>
  <c r="K2604" i="21"/>
  <c r="K2608" i="21"/>
  <c r="K2612" i="21"/>
  <c r="K2616" i="21"/>
  <c r="K2620" i="21"/>
  <c r="K2624" i="21"/>
  <c r="K2628" i="21"/>
  <c r="K2632" i="21"/>
  <c r="K2636" i="21"/>
  <c r="K2640" i="21"/>
  <c r="K2644" i="21"/>
  <c r="K2648" i="21"/>
  <c r="K2652" i="21"/>
  <c r="K2656" i="21"/>
  <c r="K2660" i="21"/>
  <c r="K683" i="24"/>
  <c r="K1066" i="24"/>
  <c r="K104" i="22"/>
  <c r="K360" i="22"/>
  <c r="K616" i="22"/>
  <c r="K834" i="22"/>
  <c r="K898" i="22"/>
  <c r="K962" i="22"/>
  <c r="K1026" i="22"/>
  <c r="K1090" i="22"/>
  <c r="K1154" i="22"/>
  <c r="K1218" i="22"/>
  <c r="K1282" i="22"/>
  <c r="K1346" i="22"/>
  <c r="K1410" i="22"/>
  <c r="K1474" i="22"/>
  <c r="K1538" i="22"/>
  <c r="K1602" i="22"/>
  <c r="K1666" i="22"/>
  <c r="K1730" i="22"/>
  <c r="K1794" i="22"/>
  <c r="K1850" i="22"/>
  <c r="K1866" i="22"/>
  <c r="K1882" i="22"/>
  <c r="K1898" i="22"/>
  <c r="K1914" i="22"/>
  <c r="K1930" i="22"/>
  <c r="K1946" i="22"/>
  <c r="K1962" i="22"/>
  <c r="K1978" i="22"/>
  <c r="K1994" i="22"/>
  <c r="K2010" i="22"/>
  <c r="K2026" i="22"/>
  <c r="K2042" i="22"/>
  <c r="K2058" i="22"/>
  <c r="K2074" i="22"/>
  <c r="K2090" i="22"/>
  <c r="K2106" i="22"/>
  <c r="K2122" i="22"/>
  <c r="K2138" i="22"/>
  <c r="K2154" i="22"/>
  <c r="K2170" i="22"/>
  <c r="K2186" i="22"/>
  <c r="K2202" i="22"/>
  <c r="K2218" i="22"/>
  <c r="K2234" i="22"/>
  <c r="K2250" i="22"/>
  <c r="K2266" i="22"/>
  <c r="K2282" i="22"/>
  <c r="K2298" i="22"/>
  <c r="K2314" i="22"/>
  <c r="K2330" i="22"/>
  <c r="K2346" i="22"/>
  <c r="K2362" i="22"/>
  <c r="K2378" i="22"/>
  <c r="K2394" i="22"/>
  <c r="K2410" i="22"/>
  <c r="K2426" i="22"/>
  <c r="K2442" i="22"/>
  <c r="K2458" i="22"/>
  <c r="K2474" i="22"/>
  <c r="K2490" i="22"/>
  <c r="K2506" i="22"/>
  <c r="K2522" i="22"/>
  <c r="K2538" i="22"/>
  <c r="K2554" i="22"/>
  <c r="K25" i="21"/>
  <c r="K41" i="21"/>
  <c r="K57" i="21"/>
  <c r="K73" i="21"/>
  <c r="K89" i="21"/>
  <c r="K105" i="21"/>
  <c r="K121" i="21"/>
  <c r="K137" i="21"/>
  <c r="K153" i="21"/>
  <c r="K169" i="21"/>
  <c r="K179" i="21"/>
  <c r="K187" i="21"/>
  <c r="K195" i="21"/>
  <c r="K203" i="21"/>
  <c r="K211" i="21"/>
  <c r="K219" i="21"/>
  <c r="K227" i="21"/>
  <c r="K235" i="21"/>
  <c r="K243" i="21"/>
  <c r="K251" i="21"/>
  <c r="K259" i="21"/>
  <c r="K267" i="21"/>
  <c r="K275" i="21"/>
  <c r="K283" i="21"/>
  <c r="K291" i="21"/>
  <c r="K299" i="21"/>
  <c r="K307" i="21"/>
  <c r="K313" i="21"/>
  <c r="K317" i="21"/>
  <c r="K321" i="21"/>
  <c r="K325" i="21"/>
  <c r="K329" i="21"/>
  <c r="K333" i="21"/>
  <c r="K337" i="21"/>
  <c r="K341" i="21"/>
  <c r="K345" i="21"/>
  <c r="K349" i="21"/>
  <c r="K353" i="21"/>
  <c r="K357" i="21"/>
  <c r="K361" i="21"/>
  <c r="K365" i="21"/>
  <c r="K369" i="21"/>
  <c r="K373" i="21"/>
  <c r="K377" i="21"/>
  <c r="K381" i="21"/>
  <c r="K385" i="21"/>
  <c r="K389" i="21"/>
  <c r="K393" i="21"/>
  <c r="K397" i="21"/>
  <c r="K401" i="21"/>
  <c r="K405" i="21"/>
  <c r="K409" i="21"/>
  <c r="K413" i="21"/>
  <c r="K417" i="21"/>
  <c r="K421" i="21"/>
  <c r="K425" i="21"/>
  <c r="K429" i="21"/>
  <c r="K433" i="21"/>
  <c r="K437" i="21"/>
  <c r="K441" i="21"/>
  <c r="K445" i="21"/>
  <c r="K449" i="21"/>
  <c r="K453" i="21"/>
  <c r="K457" i="21"/>
  <c r="K461" i="21"/>
  <c r="K465" i="21"/>
  <c r="K469" i="21"/>
  <c r="K473" i="21"/>
  <c r="K477" i="21"/>
  <c r="K481" i="21"/>
  <c r="K485" i="21"/>
  <c r="K489" i="21"/>
  <c r="K493" i="21"/>
  <c r="K497" i="21"/>
  <c r="K501" i="21"/>
  <c r="K505" i="21"/>
  <c r="K509" i="21"/>
  <c r="K513" i="21"/>
  <c r="K517" i="21"/>
  <c r="K521" i="21"/>
  <c r="K525" i="21"/>
  <c r="K529" i="21"/>
  <c r="K533" i="21"/>
  <c r="K537" i="21"/>
  <c r="K541" i="21"/>
  <c r="K545" i="21"/>
  <c r="K549" i="21"/>
  <c r="K553" i="21"/>
  <c r="K557" i="21"/>
  <c r="K561" i="21"/>
  <c r="K565" i="21"/>
  <c r="K569" i="21"/>
  <c r="K573" i="21"/>
  <c r="K577" i="21"/>
  <c r="K581" i="21"/>
  <c r="K585"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809" i="21"/>
  <c r="K813" i="21"/>
  <c r="K817" i="21"/>
  <c r="K821" i="21"/>
  <c r="K825" i="21"/>
  <c r="K829" i="21"/>
  <c r="K833" i="21"/>
  <c r="K837" i="21"/>
  <c r="K841" i="21"/>
  <c r="K845" i="21"/>
  <c r="K849" i="21"/>
  <c r="K853" i="21"/>
  <c r="K857" i="21"/>
  <c r="K861" i="21"/>
  <c r="K865" i="21"/>
  <c r="K869" i="21"/>
  <c r="K873" i="21"/>
  <c r="K877" i="21"/>
  <c r="K881" i="21"/>
  <c r="K885" i="21"/>
  <c r="K889" i="21"/>
  <c r="K893" i="21"/>
  <c r="K897" i="21"/>
  <c r="K901" i="21"/>
  <c r="K905" i="21"/>
  <c r="K909" i="21"/>
  <c r="K913" i="21"/>
  <c r="K917" i="21"/>
  <c r="K921" i="21"/>
  <c r="K925" i="21"/>
  <c r="K929" i="21"/>
  <c r="K933" i="21"/>
  <c r="K937" i="21"/>
  <c r="K941" i="21"/>
  <c r="K945" i="21"/>
  <c r="K949" i="21"/>
  <c r="K953" i="21"/>
  <c r="K957" i="21"/>
  <c r="K961" i="21"/>
  <c r="K965" i="21"/>
  <c r="K969" i="21"/>
  <c r="K973" i="21"/>
  <c r="K977" i="21"/>
  <c r="K981" i="21"/>
  <c r="K985" i="21"/>
  <c r="K989" i="21"/>
  <c r="K993" i="21"/>
  <c r="K997" i="21"/>
  <c r="K1001" i="21"/>
  <c r="K1005" i="21"/>
  <c r="K1009" i="21"/>
  <c r="K1013" i="21"/>
  <c r="K1017" i="21"/>
  <c r="K1021" i="21"/>
  <c r="K1025" i="21"/>
  <c r="K1029" i="21"/>
  <c r="K1033" i="21"/>
  <c r="K1037" i="21"/>
  <c r="K1041" i="21"/>
  <c r="K1045" i="21"/>
  <c r="K1049" i="21"/>
  <c r="K1053" i="21"/>
  <c r="K1057" i="21"/>
  <c r="K1061" i="21"/>
  <c r="K1065" i="21"/>
  <c r="K1069" i="21"/>
  <c r="K1073" i="21"/>
  <c r="K1077" i="21"/>
  <c r="K1081" i="21"/>
  <c r="K1085" i="21"/>
  <c r="K1089" i="21"/>
  <c r="K1093" i="21"/>
  <c r="K1097" i="21"/>
  <c r="K1101" i="21"/>
  <c r="K1105" i="21"/>
  <c r="K1109" i="21"/>
  <c r="K1113" i="21"/>
  <c r="K1117" i="21"/>
  <c r="K1121" i="21"/>
  <c r="K1125" i="21"/>
  <c r="K1129" i="21"/>
  <c r="K1133" i="21"/>
  <c r="K1137" i="21"/>
  <c r="K1141" i="21"/>
  <c r="K1145" i="21"/>
  <c r="K1149" i="21"/>
  <c r="K1153" i="21"/>
  <c r="K1157" i="21"/>
  <c r="K1161" i="21"/>
  <c r="K1165" i="21"/>
  <c r="K1169" i="21"/>
  <c r="K1173" i="21"/>
  <c r="K1177" i="21"/>
  <c r="K1181" i="21"/>
  <c r="K1185" i="21"/>
  <c r="K1189" i="21"/>
  <c r="K1193" i="21"/>
  <c r="K1197" i="21"/>
  <c r="K1201" i="21"/>
  <c r="K1205" i="21"/>
  <c r="K1209" i="21"/>
  <c r="K1213" i="21"/>
  <c r="K1217" i="21"/>
  <c r="K1221" i="21"/>
  <c r="K1225" i="21"/>
  <c r="K1229" i="21"/>
  <c r="K1233" i="21"/>
  <c r="K1237" i="21"/>
  <c r="K1241" i="21"/>
  <c r="K1245" i="21"/>
  <c r="K1249" i="21"/>
  <c r="K1253" i="21"/>
  <c r="K1257" i="21"/>
  <c r="K1261" i="21"/>
  <c r="K1265" i="21"/>
  <c r="K1269" i="21"/>
  <c r="K1273" i="21"/>
  <c r="K1277" i="21"/>
  <c r="K1281" i="21"/>
  <c r="K1285" i="21"/>
  <c r="K1289" i="21"/>
  <c r="K1293" i="21"/>
  <c r="K1297" i="21"/>
  <c r="K1301" i="21"/>
  <c r="K1305" i="21"/>
  <c r="K1309" i="21"/>
  <c r="K1313" i="21"/>
  <c r="K1317" i="21"/>
  <c r="K1321" i="21"/>
  <c r="K1325" i="21"/>
  <c r="K1329" i="21"/>
  <c r="K1333" i="21"/>
  <c r="K1337" i="21"/>
  <c r="K1341" i="21"/>
  <c r="K1345" i="21"/>
  <c r="K1349" i="21"/>
  <c r="K1353" i="21"/>
  <c r="K1357" i="21"/>
  <c r="K1361" i="21"/>
  <c r="K1365" i="21"/>
  <c r="K1369" i="21"/>
  <c r="K1373" i="21"/>
  <c r="K1377" i="21"/>
  <c r="K1381" i="21"/>
  <c r="K1385" i="21"/>
  <c r="K1389" i="21"/>
  <c r="K1393" i="21"/>
  <c r="K1397" i="21"/>
  <c r="K1401" i="21"/>
  <c r="K1405" i="21"/>
  <c r="K1409" i="21"/>
  <c r="K1413" i="21"/>
  <c r="K1417" i="21"/>
  <c r="K1421" i="21"/>
  <c r="K1425" i="21"/>
  <c r="K1429" i="21"/>
  <c r="K1433" i="21"/>
  <c r="K1437" i="21"/>
  <c r="K1441" i="21"/>
  <c r="K1445" i="21"/>
  <c r="K1449" i="21"/>
  <c r="K1453" i="21"/>
  <c r="K1457" i="21"/>
  <c r="K1461" i="21"/>
  <c r="K1465" i="21"/>
  <c r="K1469" i="21"/>
  <c r="K1473" i="21"/>
  <c r="K1477" i="21"/>
  <c r="K1481" i="21"/>
  <c r="K1485" i="21"/>
  <c r="K1489" i="21"/>
  <c r="K1493" i="21"/>
  <c r="K1497" i="21"/>
  <c r="K1501" i="21"/>
  <c r="K1505" i="21"/>
  <c r="K1509" i="21"/>
  <c r="K1513" i="21"/>
  <c r="K1517" i="21"/>
  <c r="K1521" i="21"/>
  <c r="K1525" i="21"/>
  <c r="K1529" i="21"/>
  <c r="K1533" i="21"/>
  <c r="K1537" i="21"/>
  <c r="K1541" i="21"/>
  <c r="K1545" i="21"/>
  <c r="K1549" i="21"/>
  <c r="K1553" i="21"/>
  <c r="K1557" i="21"/>
  <c r="K1561" i="21"/>
  <c r="K1565" i="21"/>
  <c r="K1569" i="21"/>
  <c r="K1573" i="21"/>
  <c r="K1577" i="21"/>
  <c r="K1581" i="21"/>
  <c r="K1585" i="21"/>
  <c r="K1589" i="21"/>
  <c r="K1593" i="21"/>
  <c r="K1597" i="21"/>
  <c r="K1601" i="21"/>
  <c r="K1605" i="21"/>
  <c r="K1609" i="21"/>
  <c r="K1613" i="21"/>
  <c r="K1617" i="21"/>
  <c r="K1621" i="21"/>
  <c r="K1625" i="21"/>
  <c r="K1629" i="21"/>
  <c r="K1633" i="21"/>
  <c r="K1637" i="21"/>
  <c r="K1641" i="21"/>
  <c r="K1645" i="21"/>
  <c r="K1649" i="21"/>
  <c r="K1653" i="21"/>
  <c r="K1657" i="21"/>
  <c r="K1661" i="21"/>
  <c r="K1665" i="21"/>
  <c r="K1669" i="21"/>
  <c r="K1673" i="21"/>
  <c r="K1677" i="21"/>
  <c r="K1681" i="21"/>
  <c r="K1685" i="21"/>
  <c r="K1689" i="21"/>
  <c r="K1693" i="21"/>
  <c r="K1697" i="21"/>
  <c r="K1701" i="21"/>
  <c r="K1705" i="21"/>
  <c r="K1709" i="21"/>
  <c r="K1713" i="21"/>
  <c r="K1717" i="21"/>
  <c r="K1721" i="21"/>
  <c r="K1725" i="21"/>
  <c r="K1729" i="21"/>
  <c r="K1733" i="21"/>
  <c r="K1737" i="21"/>
  <c r="K1741" i="21"/>
  <c r="K1745" i="21"/>
  <c r="K1749" i="21"/>
  <c r="K1753" i="21"/>
  <c r="K1757" i="21"/>
  <c r="K1761" i="21"/>
  <c r="K1765" i="21"/>
  <c r="K1769" i="21"/>
  <c r="K1773" i="21"/>
  <c r="K1777" i="21"/>
  <c r="K1781" i="21"/>
  <c r="K1785" i="21"/>
  <c r="K1789" i="21"/>
  <c r="K1793" i="21"/>
  <c r="K1797" i="21"/>
  <c r="K1801" i="21"/>
  <c r="K1805" i="21"/>
  <c r="K1809" i="21"/>
  <c r="K1813" i="21"/>
  <c r="K1817" i="21"/>
  <c r="K1821" i="21"/>
  <c r="K1825" i="21"/>
  <c r="K1829" i="21"/>
  <c r="K1833" i="21"/>
  <c r="K1837" i="21"/>
  <c r="K1841" i="21"/>
  <c r="K1845" i="21"/>
  <c r="K1849" i="21"/>
  <c r="K1853" i="21"/>
  <c r="K1857" i="21"/>
  <c r="K1861" i="21"/>
  <c r="K1865" i="21"/>
  <c r="K1869" i="21"/>
  <c r="K1873" i="21"/>
  <c r="K1877" i="21"/>
  <c r="K1881" i="21"/>
  <c r="K1885" i="21"/>
  <c r="K1889" i="21"/>
  <c r="K1893" i="21"/>
  <c r="K1897" i="21"/>
  <c r="K1901" i="21"/>
  <c r="K1905" i="21"/>
  <c r="K1909" i="21"/>
  <c r="K1913" i="21"/>
  <c r="K1917" i="21"/>
  <c r="K1921" i="21"/>
  <c r="K1925" i="21"/>
  <c r="K1929" i="21"/>
  <c r="K1933" i="21"/>
  <c r="K1937" i="21"/>
  <c r="K1941" i="21"/>
  <c r="K1945" i="21"/>
  <c r="K1949" i="21"/>
  <c r="K1953" i="21"/>
  <c r="K1957" i="21"/>
  <c r="K1961" i="21"/>
  <c r="K1965" i="21"/>
  <c r="K1969" i="21"/>
  <c r="K1973" i="21"/>
  <c r="K1977" i="21"/>
  <c r="K1981" i="21"/>
  <c r="K1985" i="21"/>
  <c r="K1989" i="21"/>
  <c r="K1993" i="21"/>
  <c r="K1997" i="21"/>
  <c r="K2001" i="21"/>
  <c r="K2005" i="21"/>
  <c r="K2009" i="21"/>
  <c r="K2013" i="21"/>
  <c r="K2017" i="21"/>
  <c r="K2021" i="21"/>
  <c r="K2025" i="21"/>
  <c r="K2029" i="21"/>
  <c r="K2033" i="21"/>
  <c r="K2037" i="21"/>
  <c r="K2041" i="21"/>
  <c r="K2045" i="21"/>
  <c r="K2049" i="21"/>
  <c r="K2053" i="21"/>
  <c r="K2057" i="21"/>
  <c r="K2061" i="21"/>
  <c r="K2065" i="21"/>
  <c r="K2069" i="21"/>
  <c r="K2073" i="21"/>
  <c r="K2077" i="21"/>
  <c r="K2081" i="21"/>
  <c r="K2085" i="21"/>
  <c r="K2089" i="21"/>
  <c r="K2093" i="21"/>
  <c r="K2097" i="21"/>
  <c r="K2101" i="21"/>
  <c r="K2105" i="21"/>
  <c r="K2109" i="21"/>
  <c r="K2113" i="21"/>
  <c r="K2117" i="21"/>
  <c r="K2121" i="21"/>
  <c r="K2125" i="21"/>
  <c r="K2129" i="21"/>
  <c r="K2133" i="21"/>
  <c r="K2137" i="21"/>
  <c r="K2141" i="21"/>
  <c r="K2145" i="21"/>
  <c r="K2149" i="21"/>
  <c r="K2153" i="21"/>
  <c r="K2157" i="21"/>
  <c r="K2161" i="21"/>
  <c r="K2165" i="21"/>
  <c r="K2169" i="21"/>
  <c r="K2173" i="21"/>
  <c r="K2177" i="21"/>
  <c r="K2181" i="21"/>
  <c r="K2185" i="21"/>
  <c r="K2189" i="21"/>
  <c r="K2193" i="21"/>
  <c r="K2197" i="21"/>
  <c r="K2201" i="21"/>
  <c r="K2205" i="21"/>
  <c r="K2209" i="21"/>
  <c r="K2213" i="21"/>
  <c r="K2217" i="21"/>
  <c r="K2221" i="21"/>
  <c r="K2225" i="21"/>
  <c r="K2229" i="21"/>
  <c r="K2233" i="21"/>
  <c r="K2237" i="21"/>
  <c r="K2241" i="21"/>
  <c r="K2245" i="21"/>
  <c r="K2249" i="21"/>
  <c r="K2253" i="21"/>
  <c r="K2257" i="21"/>
  <c r="K2261" i="21"/>
  <c r="K2265" i="21"/>
  <c r="K2269" i="21"/>
  <c r="K2273" i="21"/>
  <c r="K2277" i="21"/>
  <c r="K2281" i="21"/>
  <c r="K2285" i="21"/>
  <c r="K2289" i="21"/>
  <c r="K2293" i="21"/>
  <c r="K2297" i="21"/>
  <c r="K2301" i="21"/>
  <c r="K2305" i="21"/>
  <c r="K2309" i="21"/>
  <c r="K2313" i="21"/>
  <c r="K2317" i="21"/>
  <c r="K2321" i="21"/>
  <c r="K2325" i="21"/>
  <c r="K2329" i="21"/>
  <c r="K2333" i="21"/>
  <c r="K2337" i="21"/>
  <c r="K2341" i="21"/>
  <c r="K2345" i="21"/>
  <c r="K2349" i="21"/>
  <c r="K2353" i="21"/>
  <c r="K2357" i="21"/>
  <c r="K2361" i="21"/>
  <c r="K2365" i="21"/>
  <c r="K2369" i="21"/>
  <c r="K2373" i="21"/>
  <c r="K2377" i="21"/>
  <c r="K2381" i="21"/>
  <c r="K2385" i="21"/>
  <c r="K2389" i="21"/>
  <c r="K2393" i="21"/>
  <c r="K2397" i="21"/>
  <c r="K2401" i="21"/>
  <c r="K2405" i="21"/>
  <c r="K2409" i="21"/>
  <c r="K2413" i="21"/>
  <c r="K2417" i="21"/>
  <c r="K2421" i="21"/>
  <c r="K2425" i="21"/>
  <c r="K2429" i="21"/>
  <c r="K2433" i="21"/>
  <c r="K2437" i="21"/>
  <c r="K2441" i="21"/>
  <c r="K2445" i="21"/>
  <c r="K2449" i="21"/>
  <c r="K2453" i="21"/>
  <c r="K2457" i="21"/>
  <c r="K2461" i="21"/>
  <c r="K2465" i="21"/>
  <c r="K2469" i="21"/>
  <c r="K2473" i="21"/>
  <c r="K2477" i="21"/>
  <c r="K2481" i="21"/>
  <c r="K2485" i="21"/>
  <c r="K2489" i="21"/>
  <c r="K2493" i="21"/>
  <c r="K2497" i="21"/>
  <c r="K2501" i="21"/>
  <c r="K2505" i="21"/>
  <c r="K2509" i="21"/>
  <c r="K2513" i="21"/>
  <c r="K2517" i="21"/>
  <c r="K2521" i="21"/>
  <c r="K2525" i="21"/>
  <c r="K2529" i="21"/>
  <c r="K2533" i="21"/>
  <c r="K2537" i="21"/>
  <c r="K2541" i="21"/>
  <c r="K2545" i="21"/>
  <c r="K2549" i="21"/>
  <c r="K2553" i="21"/>
  <c r="K2557" i="21"/>
  <c r="K2561" i="21"/>
  <c r="K2565" i="21"/>
  <c r="K2569" i="21"/>
  <c r="K2573" i="21"/>
  <c r="K2577" i="21"/>
  <c r="K2581" i="21"/>
  <c r="K2585" i="21"/>
  <c r="K2589" i="21"/>
  <c r="K2593" i="21"/>
  <c r="K2597" i="21"/>
  <c r="K2601" i="21"/>
  <c r="K2605" i="21"/>
  <c r="K2609" i="21"/>
  <c r="K2613" i="21"/>
  <c r="K2617" i="21"/>
  <c r="K2621" i="21"/>
  <c r="K2625" i="21"/>
  <c r="K2629" i="21"/>
  <c r="K2633" i="21"/>
  <c r="K2637" i="21"/>
  <c r="K2641" i="21"/>
  <c r="K2645" i="21"/>
  <c r="K2649" i="21"/>
  <c r="K2653" i="21"/>
  <c r="K2657" i="21"/>
  <c r="K2661" i="21"/>
  <c r="K874" i="24"/>
  <c r="K34" i="23"/>
  <c r="K168" i="22"/>
  <c r="K424" i="22"/>
  <c r="K680" i="22"/>
  <c r="K850" i="22"/>
  <c r="K914" i="22"/>
  <c r="K978" i="22"/>
  <c r="K1042" i="22"/>
  <c r="K1106" i="22"/>
  <c r="K1170" i="22"/>
  <c r="K1234" i="22"/>
  <c r="K1298" i="22"/>
  <c r="K1362" i="22"/>
  <c r="K1426" i="22"/>
  <c r="K1490" i="22"/>
  <c r="K1554" i="22"/>
  <c r="K1618" i="22"/>
  <c r="K1682" i="22"/>
  <c r="K1746" i="22"/>
  <c r="K1810" i="22"/>
  <c r="K1854" i="22"/>
  <c r="K1870" i="22"/>
  <c r="K1886" i="22"/>
  <c r="K1902" i="22"/>
  <c r="K1918" i="22"/>
  <c r="K1934" i="22"/>
  <c r="K1950" i="22"/>
  <c r="K1966" i="22"/>
  <c r="K1982" i="22"/>
  <c r="K1998" i="22"/>
  <c r="K2014" i="22"/>
  <c r="K2030" i="22"/>
  <c r="K2046" i="22"/>
  <c r="K2062" i="22"/>
  <c r="K2078" i="22"/>
  <c r="K2094" i="22"/>
  <c r="K2110" i="22"/>
  <c r="K2126" i="22"/>
  <c r="K2142" i="22"/>
  <c r="K2158" i="22"/>
  <c r="K2174" i="22"/>
  <c r="K2190" i="22"/>
  <c r="K2206" i="22"/>
  <c r="K2222" i="22"/>
  <c r="K2238" i="22"/>
  <c r="K2254" i="22"/>
  <c r="K2270" i="22"/>
  <c r="K2286" i="22"/>
  <c r="K2302" i="22"/>
  <c r="K2318" i="22"/>
  <c r="K2334" i="22"/>
  <c r="K2350" i="22"/>
  <c r="K2366" i="22"/>
  <c r="K2382" i="22"/>
  <c r="K2398" i="22"/>
  <c r="K2414" i="22"/>
  <c r="K2430" i="22"/>
  <c r="K2446" i="22"/>
  <c r="K2462" i="22"/>
  <c r="K2478" i="22"/>
  <c r="K2494" i="22"/>
  <c r="K2510" i="22"/>
  <c r="K2526" i="22"/>
  <c r="K2542" i="22"/>
  <c r="K2558" i="22"/>
  <c r="K13" i="21"/>
  <c r="K29" i="21"/>
  <c r="K45" i="21"/>
  <c r="K61" i="21"/>
  <c r="K77" i="21"/>
  <c r="K93" i="21"/>
  <c r="K109" i="21"/>
  <c r="K125" i="21"/>
  <c r="K141" i="21"/>
  <c r="K157" i="21"/>
  <c r="K173" i="21"/>
  <c r="K181" i="21"/>
  <c r="K189" i="21"/>
  <c r="K197" i="21"/>
  <c r="K205" i="21"/>
  <c r="K213" i="21"/>
  <c r="K221" i="21"/>
  <c r="K229" i="21"/>
  <c r="K237" i="21"/>
  <c r="K245" i="21"/>
  <c r="K253" i="21"/>
  <c r="K261" i="21"/>
  <c r="K269" i="21"/>
  <c r="K277" i="21"/>
  <c r="K285" i="21"/>
  <c r="K293" i="21"/>
  <c r="K301" i="21"/>
  <c r="K309" i="21"/>
  <c r="K314" i="21"/>
  <c r="K318" i="21"/>
  <c r="K322" i="21"/>
  <c r="K326" i="21"/>
  <c r="K330" i="21"/>
  <c r="K334" i="21"/>
  <c r="K338" i="21"/>
  <c r="K342" i="21"/>
  <c r="K346" i="21"/>
  <c r="K350" i="21"/>
  <c r="K354" i="21"/>
  <c r="K358" i="21"/>
  <c r="K362" i="21"/>
  <c r="K366" i="21"/>
  <c r="K370" i="21"/>
  <c r="K374" i="21"/>
  <c r="K378" i="21"/>
  <c r="K382" i="21"/>
  <c r="K386" i="21"/>
  <c r="K390" i="21"/>
  <c r="K394" i="21"/>
  <c r="K398" i="21"/>
  <c r="K402" i="21"/>
  <c r="K406" i="21"/>
  <c r="K410" i="21"/>
  <c r="K414" i="21"/>
  <c r="K418" i="21"/>
  <c r="K422" i="21"/>
  <c r="K426" i="21"/>
  <c r="K430" i="21"/>
  <c r="K434" i="21"/>
  <c r="K438" i="21"/>
  <c r="K442" i="21"/>
  <c r="K446" i="21"/>
  <c r="K450" i="21"/>
  <c r="K454" i="21"/>
  <c r="K458" i="21"/>
  <c r="K462" i="21"/>
  <c r="K466" i="21"/>
  <c r="K470" i="21"/>
  <c r="K474" i="21"/>
  <c r="K478" i="21"/>
  <c r="K482" i="21"/>
  <c r="K486" i="21"/>
  <c r="K490" i="21"/>
  <c r="K494" i="21"/>
  <c r="K498" i="21"/>
  <c r="K502" i="21"/>
  <c r="K506" i="21"/>
  <c r="K510" i="21"/>
  <c r="K514" i="21"/>
  <c r="K518" i="21"/>
  <c r="K522" i="21"/>
  <c r="K526" i="21"/>
  <c r="K530" i="21"/>
  <c r="K534" i="21"/>
  <c r="K538" i="21"/>
  <c r="K542" i="21"/>
  <c r="K546" i="21"/>
  <c r="K550" i="21"/>
  <c r="K554" i="21"/>
  <c r="K558" i="21"/>
  <c r="K562" i="21"/>
  <c r="K566" i="21"/>
  <c r="K570" i="21"/>
  <c r="K574" i="21"/>
  <c r="K578" i="21"/>
  <c r="K582" i="21"/>
  <c r="K586"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810" i="21"/>
  <c r="K814" i="21"/>
  <c r="K818" i="21"/>
  <c r="K822" i="21"/>
  <c r="K826" i="21"/>
  <c r="K830" i="21"/>
  <c r="K834" i="21"/>
  <c r="K838" i="21"/>
  <c r="K842" i="21"/>
  <c r="K846" i="21"/>
  <c r="K850" i="21"/>
  <c r="K854" i="21"/>
  <c r="K858" i="21"/>
  <c r="K862" i="21"/>
  <c r="K866" i="21"/>
  <c r="K870" i="21"/>
  <c r="K874" i="21"/>
  <c r="K878" i="21"/>
  <c r="K882" i="21"/>
  <c r="K886" i="21"/>
  <c r="K890" i="21"/>
  <c r="K894" i="21"/>
  <c r="K898" i="21"/>
  <c r="K902" i="21"/>
  <c r="K906" i="21"/>
  <c r="K910" i="21"/>
  <c r="K914" i="21"/>
  <c r="K918" i="21"/>
  <c r="K922" i="21"/>
  <c r="K926" i="21"/>
  <c r="K930" i="21"/>
  <c r="K934" i="21"/>
  <c r="K938" i="21"/>
  <c r="K942" i="21"/>
  <c r="K946" i="21"/>
  <c r="K950" i="21"/>
  <c r="K954" i="21"/>
  <c r="K958" i="21"/>
  <c r="K962" i="21"/>
  <c r="K966" i="21"/>
  <c r="K970" i="21"/>
  <c r="K974" i="21"/>
  <c r="K978" i="21"/>
  <c r="K982" i="21"/>
  <c r="K986" i="21"/>
  <c r="K990" i="21"/>
  <c r="K994" i="21"/>
  <c r="K998" i="21"/>
  <c r="K1002" i="21"/>
  <c r="K1006" i="21"/>
  <c r="K1010" i="21"/>
  <c r="K1014" i="21"/>
  <c r="K1018" i="21"/>
  <c r="K1022" i="21"/>
  <c r="K1026" i="21"/>
  <c r="K1030" i="21"/>
  <c r="K1034" i="21"/>
  <c r="K1038" i="21"/>
  <c r="K1042" i="21"/>
  <c r="K1046" i="21"/>
  <c r="K1050" i="21"/>
  <c r="K1054" i="21"/>
  <c r="K1058" i="21"/>
  <c r="K1062" i="21"/>
  <c r="K1066" i="21"/>
  <c r="K1070" i="21"/>
  <c r="K1074" i="21"/>
  <c r="K1078" i="21"/>
  <c r="K1082" i="21"/>
  <c r="K1086" i="21"/>
  <c r="K1090" i="21"/>
  <c r="K1094" i="21"/>
  <c r="K1098" i="21"/>
  <c r="K1102" i="21"/>
  <c r="K1106" i="21"/>
  <c r="K1110" i="21"/>
  <c r="K1114" i="21"/>
  <c r="K1118" i="21"/>
  <c r="K1122" i="21"/>
  <c r="K1126" i="21"/>
  <c r="K1130" i="21"/>
  <c r="K1134" i="21"/>
  <c r="K1138" i="21"/>
  <c r="K1142" i="21"/>
  <c r="K1146" i="21"/>
  <c r="K1150" i="21"/>
  <c r="K1154" i="21"/>
  <c r="K1158" i="21"/>
  <c r="K1162" i="21"/>
  <c r="K1166" i="21"/>
  <c r="K1170" i="21"/>
  <c r="K1174" i="21"/>
  <c r="K1178" i="21"/>
  <c r="K1182" i="21"/>
  <c r="K1186" i="21"/>
  <c r="K1190" i="21"/>
  <c r="K1194" i="21"/>
  <c r="K1198" i="21"/>
  <c r="K1202" i="21"/>
  <c r="K1206" i="21"/>
  <c r="K1210" i="21"/>
  <c r="K1214" i="21"/>
  <c r="K1218" i="21"/>
  <c r="K1222" i="21"/>
  <c r="K1226" i="21"/>
  <c r="K1230" i="21"/>
  <c r="K1234" i="21"/>
  <c r="K1238" i="21"/>
  <c r="K1242" i="21"/>
  <c r="K1246" i="21"/>
  <c r="K1250" i="21"/>
  <c r="K1254" i="21"/>
  <c r="K1258" i="21"/>
  <c r="K1262" i="21"/>
  <c r="K1266" i="21"/>
  <c r="K1270" i="21"/>
  <c r="K1274" i="21"/>
  <c r="K1278" i="21"/>
  <c r="K1282" i="21"/>
  <c r="K1286" i="21"/>
  <c r="K1290" i="21"/>
  <c r="K1294" i="21"/>
  <c r="K1298" i="21"/>
  <c r="K1302" i="21"/>
  <c r="K1306" i="21"/>
  <c r="K1310" i="21"/>
  <c r="K1314" i="21"/>
  <c r="K1318" i="21"/>
  <c r="K1322" i="21"/>
  <c r="K1326" i="21"/>
  <c r="K1330" i="21"/>
  <c r="K1334" i="21"/>
  <c r="K1338" i="21"/>
  <c r="K1342" i="21"/>
  <c r="K1346" i="21"/>
  <c r="K1350" i="21"/>
  <c r="K1354" i="21"/>
  <c r="K1358" i="21"/>
  <c r="K1362" i="21"/>
  <c r="K1366" i="21"/>
  <c r="K1370" i="21"/>
  <c r="K1374" i="21"/>
  <c r="K1378" i="21"/>
  <c r="K1382" i="21"/>
  <c r="K1386" i="21"/>
  <c r="K1390" i="21"/>
  <c r="K1394" i="21"/>
  <c r="K1398" i="21"/>
  <c r="K1402" i="21"/>
  <c r="K1406" i="21"/>
  <c r="K1410" i="21"/>
  <c r="K1414" i="21"/>
  <c r="K1418" i="21"/>
  <c r="K1422" i="21"/>
  <c r="K1426" i="21"/>
  <c r="K1430" i="21"/>
  <c r="K1434" i="21"/>
  <c r="K1438" i="21"/>
  <c r="K1442" i="21"/>
  <c r="K1446" i="21"/>
  <c r="K1450" i="21"/>
  <c r="K1454" i="21"/>
  <c r="K1458" i="21"/>
  <c r="K1462" i="21"/>
  <c r="K1466" i="21"/>
  <c r="K1470" i="21"/>
  <c r="K1474" i="21"/>
  <c r="K1478" i="21"/>
  <c r="K1482" i="21"/>
  <c r="K1486" i="21"/>
  <c r="K1490" i="21"/>
  <c r="K1494" i="21"/>
  <c r="K1498" i="21"/>
  <c r="K1502" i="21"/>
  <c r="K1506" i="21"/>
  <c r="K1510" i="21"/>
  <c r="K1514" i="21"/>
  <c r="K1518" i="21"/>
  <c r="K1522" i="21"/>
  <c r="K1526" i="21"/>
  <c r="K1530" i="21"/>
  <c r="K1534" i="21"/>
  <c r="K1538" i="21"/>
  <c r="K1542" i="21"/>
  <c r="K1546" i="21"/>
  <c r="K1550" i="21"/>
  <c r="K1554" i="21"/>
  <c r="K1558" i="21"/>
  <c r="K1562" i="21"/>
  <c r="K1566" i="21"/>
  <c r="K1570" i="21"/>
  <c r="K1574" i="21"/>
  <c r="K1578" i="21"/>
  <c r="K1582" i="21"/>
  <c r="K1586" i="21"/>
  <c r="K1590" i="21"/>
  <c r="K1594" i="21"/>
  <c r="K1598" i="21"/>
  <c r="K1602" i="21"/>
  <c r="K1606" i="21"/>
  <c r="K1610" i="21"/>
  <c r="K1614" i="21"/>
  <c r="K1618" i="21"/>
  <c r="K1622" i="21"/>
  <c r="K1626" i="21"/>
  <c r="K1630" i="21"/>
  <c r="K1634" i="21"/>
  <c r="K1638" i="21"/>
  <c r="K1642" i="21"/>
  <c r="K1646" i="21"/>
  <c r="K1650" i="21"/>
  <c r="K1654" i="21"/>
  <c r="K1658" i="21"/>
  <c r="K1662" i="21"/>
  <c r="K1666" i="21"/>
  <c r="K1670" i="21"/>
  <c r="K1674" i="21"/>
  <c r="K1678" i="21"/>
  <c r="K1682" i="21"/>
  <c r="K1686" i="21"/>
  <c r="K1690" i="21"/>
  <c r="K1694" i="21"/>
  <c r="K1698" i="21"/>
  <c r="K1702" i="21"/>
  <c r="K1706" i="21"/>
  <c r="K1710" i="21"/>
  <c r="K1714" i="21"/>
  <c r="K1718" i="21"/>
  <c r="K1722" i="21"/>
  <c r="K1726" i="21"/>
  <c r="K1730" i="21"/>
  <c r="K1734" i="21"/>
  <c r="K1738" i="21"/>
  <c r="K1742" i="21"/>
  <c r="K1746" i="21"/>
  <c r="K1750" i="21"/>
  <c r="K1754" i="21"/>
  <c r="K1758" i="21"/>
  <c r="K1762" i="21"/>
  <c r="K1766" i="21"/>
  <c r="K1770" i="21"/>
  <c r="K1774" i="21"/>
  <c r="K1778" i="21"/>
  <c r="K1782" i="21"/>
  <c r="K1786" i="21"/>
  <c r="K1790" i="21"/>
  <c r="K1794" i="21"/>
  <c r="K1798" i="21"/>
  <c r="K1802" i="21"/>
  <c r="K1806" i="21"/>
  <c r="K1810" i="21"/>
  <c r="K1814" i="21"/>
  <c r="K1818" i="21"/>
  <c r="K1822" i="21"/>
  <c r="K1826" i="21"/>
  <c r="K1830" i="21"/>
  <c r="K1834" i="21"/>
  <c r="K1838" i="21"/>
  <c r="K1842" i="21"/>
  <c r="K1846" i="21"/>
  <c r="K1850" i="21"/>
  <c r="K1854" i="21"/>
  <c r="K1858" i="21"/>
  <c r="K1862" i="21"/>
  <c r="K1866" i="21"/>
  <c r="K1870" i="21"/>
  <c r="K1874" i="21"/>
  <c r="K1878" i="21"/>
  <c r="K1882" i="21"/>
  <c r="K1886" i="21"/>
  <c r="K1890" i="21"/>
  <c r="K1894" i="21"/>
  <c r="K1898" i="21"/>
  <c r="K1902" i="21"/>
  <c r="K1906" i="21"/>
  <c r="K1910" i="21"/>
  <c r="K1914" i="21"/>
  <c r="K1918" i="21"/>
  <c r="K1922" i="21"/>
  <c r="K1926" i="21"/>
  <c r="K1930" i="21"/>
  <c r="K1934" i="21"/>
  <c r="K1938" i="21"/>
  <c r="K1942" i="21"/>
  <c r="K1946" i="21"/>
  <c r="K1950" i="21"/>
  <c r="K1954" i="21"/>
  <c r="K1958" i="21"/>
  <c r="K1962" i="21"/>
  <c r="K1966" i="21"/>
  <c r="K1970" i="21"/>
  <c r="K1974" i="21"/>
  <c r="K1978" i="21"/>
  <c r="K1982" i="21"/>
  <c r="K1986" i="21"/>
  <c r="K1990" i="21"/>
  <c r="K1994" i="21"/>
  <c r="K1998" i="21"/>
  <c r="K2002" i="21"/>
  <c r="K2006" i="21"/>
  <c r="K2010" i="21"/>
  <c r="K2014" i="21"/>
  <c r="K2018" i="21"/>
  <c r="K2022" i="21"/>
  <c r="K2026" i="21"/>
  <c r="K2030" i="21"/>
  <c r="K2034" i="21"/>
  <c r="K2038" i="21"/>
  <c r="K2042" i="21"/>
  <c r="K2046" i="21"/>
  <c r="K2050" i="21"/>
  <c r="K2054" i="21"/>
  <c r="K2058" i="21"/>
  <c r="K2062" i="21"/>
  <c r="K2066" i="21"/>
  <c r="K2070" i="21"/>
  <c r="K2074" i="21"/>
  <c r="K2078" i="21"/>
  <c r="K2082" i="21"/>
  <c r="K2086" i="21"/>
  <c r="K2090" i="21"/>
  <c r="K2094" i="21"/>
  <c r="K2098" i="21"/>
  <c r="K2102" i="21"/>
  <c r="K2106" i="21"/>
  <c r="K2110" i="21"/>
  <c r="K2114" i="21"/>
  <c r="K2118" i="21"/>
  <c r="K2122" i="21"/>
  <c r="K2126" i="21"/>
  <c r="K2130" i="21"/>
  <c r="K2134" i="21"/>
  <c r="K2138" i="21"/>
  <c r="K2142" i="21"/>
  <c r="K2146" i="21"/>
  <c r="K2150" i="21"/>
  <c r="K2154" i="21"/>
  <c r="K2158" i="21"/>
  <c r="K2162" i="21"/>
  <c r="K2166" i="21"/>
  <c r="K2170" i="21"/>
  <c r="K2174" i="21"/>
  <c r="K2178" i="21"/>
  <c r="K2182" i="21"/>
  <c r="K2186" i="21"/>
  <c r="K2190" i="21"/>
  <c r="K2194" i="21"/>
  <c r="K2198" i="21"/>
  <c r="K2202" i="21"/>
  <c r="K2206" i="21"/>
  <c r="K2210" i="21"/>
  <c r="K2214" i="21"/>
  <c r="K2218" i="21"/>
  <c r="K2222" i="21"/>
  <c r="K2226" i="21"/>
  <c r="K2230" i="21"/>
  <c r="K2234" i="21"/>
  <c r="K2238" i="21"/>
  <c r="K2242" i="21"/>
  <c r="K2246" i="21"/>
  <c r="K2250" i="21"/>
  <c r="K2254" i="21"/>
  <c r="K2258" i="21"/>
  <c r="K2262" i="21"/>
  <c r="K2266" i="21"/>
  <c r="K2270" i="21"/>
  <c r="K2274" i="21"/>
  <c r="K2278" i="21"/>
  <c r="K2282" i="21"/>
  <c r="K2286" i="21"/>
  <c r="K2290" i="21"/>
  <c r="K2294" i="21"/>
  <c r="K2298" i="21"/>
  <c r="K2302" i="21"/>
  <c r="K2306" i="21"/>
  <c r="K2310" i="21"/>
  <c r="K2314" i="21"/>
  <c r="K2318" i="21"/>
  <c r="K2322" i="21"/>
  <c r="K2326" i="21"/>
  <c r="K2330" i="21"/>
  <c r="K2334" i="21"/>
  <c r="K2338" i="21"/>
  <c r="K2342" i="21"/>
  <c r="K2346" i="21"/>
  <c r="K2350" i="21"/>
  <c r="K2354" i="21"/>
  <c r="K2358" i="21"/>
  <c r="K2362" i="21"/>
  <c r="K2366" i="21"/>
  <c r="K2370" i="21"/>
  <c r="K2374" i="21"/>
  <c r="K2378" i="21"/>
  <c r="K2382" i="21"/>
  <c r="K2386" i="21"/>
  <c r="K2390" i="21"/>
  <c r="K2394" i="21"/>
  <c r="K2398" i="21"/>
  <c r="K2402" i="21"/>
  <c r="K2406" i="21"/>
  <c r="K2410" i="21"/>
  <c r="K2414" i="21"/>
  <c r="K2418" i="21"/>
  <c r="K2422" i="21"/>
  <c r="K2426" i="21"/>
  <c r="K2430" i="21"/>
  <c r="K2434" i="21"/>
  <c r="K2438" i="21"/>
  <c r="K2442" i="21"/>
  <c r="K2446" i="21"/>
  <c r="K2450" i="21"/>
  <c r="K2454" i="21"/>
  <c r="K2458" i="21"/>
  <c r="K2462" i="21"/>
  <c r="K2466" i="21"/>
  <c r="K2470" i="21"/>
  <c r="K2474" i="21"/>
  <c r="K2478" i="21"/>
  <c r="K2482" i="21"/>
  <c r="K2486" i="21"/>
  <c r="K2490" i="21"/>
  <c r="K2494" i="21"/>
  <c r="K2498" i="21"/>
  <c r="K2502" i="21"/>
  <c r="K2506" i="21"/>
  <c r="K2510" i="21"/>
  <c r="K2514" i="21"/>
  <c r="K2518" i="21"/>
  <c r="K2522" i="21"/>
  <c r="K2526" i="21"/>
  <c r="K2530" i="21"/>
  <c r="K2534" i="21"/>
  <c r="K2538" i="21"/>
  <c r="K2542" i="21"/>
  <c r="K2546" i="21"/>
  <c r="K2550" i="21"/>
  <c r="K2554" i="21"/>
  <c r="K2558" i="21"/>
  <c r="K2562" i="21"/>
  <c r="K2566" i="21"/>
  <c r="K2570" i="21"/>
  <c r="K2574" i="21"/>
  <c r="K2578" i="21"/>
  <c r="K2582" i="21"/>
  <c r="K2586" i="21"/>
  <c r="K2590" i="21"/>
  <c r="K2594" i="21"/>
  <c r="K2598" i="21"/>
  <c r="K2602" i="21"/>
  <c r="K2606" i="21"/>
  <c r="K2610" i="21"/>
  <c r="K2614" i="21"/>
  <c r="K2618" i="21"/>
  <c r="K2622" i="21"/>
  <c r="K2626" i="21"/>
  <c r="K2630" i="21"/>
  <c r="K2634" i="21"/>
  <c r="K2638" i="21"/>
  <c r="K2642" i="21"/>
  <c r="K2646" i="21"/>
  <c r="K2650" i="21"/>
  <c r="K2654" i="21"/>
  <c r="K2658" i="21"/>
  <c r="K2662" i="21"/>
  <c r="K938" i="24"/>
  <c r="K744" i="22"/>
  <c r="K1058" i="22"/>
  <c r="K1314" i="22"/>
  <c r="K1570" i="22"/>
  <c r="K1826" i="22"/>
  <c r="K1906" i="22"/>
  <c r="K1970" i="22"/>
  <c r="K2034" i="22"/>
  <c r="K2098" i="22"/>
  <c r="K2162" i="22"/>
  <c r="K2226" i="22"/>
  <c r="K2290" i="22"/>
  <c r="K2354" i="22"/>
  <c r="K2418" i="22"/>
  <c r="K2482" i="22"/>
  <c r="K2546" i="22"/>
  <c r="K49" i="21"/>
  <c r="K113" i="21"/>
  <c r="K175" i="21"/>
  <c r="K207" i="21"/>
  <c r="K239" i="21"/>
  <c r="K271" i="21"/>
  <c r="K303" i="21"/>
  <c r="K323" i="21"/>
  <c r="K339" i="21"/>
  <c r="K355" i="21"/>
  <c r="K371" i="21"/>
  <c r="K387" i="21"/>
  <c r="K403" i="21"/>
  <c r="K419" i="21"/>
  <c r="K435" i="21"/>
  <c r="K451" i="21"/>
  <c r="K467" i="21"/>
  <c r="K483" i="21"/>
  <c r="K499" i="21"/>
  <c r="K515" i="21"/>
  <c r="K531" i="21"/>
  <c r="K547" i="21"/>
  <c r="K563" i="21"/>
  <c r="K579" i="21"/>
  <c r="K595" i="21"/>
  <c r="K611" i="21"/>
  <c r="K627" i="21"/>
  <c r="K643" i="21"/>
  <c r="K659" i="21"/>
  <c r="K675" i="21"/>
  <c r="K691" i="21"/>
  <c r="K707" i="21"/>
  <c r="K723" i="21"/>
  <c r="K739" i="21"/>
  <c r="K755" i="21"/>
  <c r="K771" i="21"/>
  <c r="K787" i="21"/>
  <c r="K803" i="21"/>
  <c r="K819" i="21"/>
  <c r="K835" i="21"/>
  <c r="K851" i="21"/>
  <c r="K867" i="21"/>
  <c r="K883" i="21"/>
  <c r="K899" i="21"/>
  <c r="K915" i="21"/>
  <c r="K931" i="21"/>
  <c r="K947" i="21"/>
  <c r="K963" i="21"/>
  <c r="K979" i="21"/>
  <c r="K995" i="21"/>
  <c r="K1011" i="21"/>
  <c r="K1027" i="21"/>
  <c r="K1043" i="21"/>
  <c r="K1059" i="21"/>
  <c r="K1075" i="21"/>
  <c r="K1091" i="21"/>
  <c r="K1107" i="21"/>
  <c r="K1123" i="21"/>
  <c r="K1139" i="21"/>
  <c r="K1155" i="21"/>
  <c r="K1171" i="21"/>
  <c r="K1187" i="21"/>
  <c r="K1203" i="21"/>
  <c r="K1219" i="21"/>
  <c r="K1235" i="21"/>
  <c r="K1251" i="21"/>
  <c r="K1267" i="21"/>
  <c r="K1283" i="21"/>
  <c r="K1299" i="21"/>
  <c r="K1315" i="21"/>
  <c r="K1331" i="21"/>
  <c r="K1347" i="21"/>
  <c r="K1363" i="21"/>
  <c r="K1379" i="21"/>
  <c r="K1395" i="21"/>
  <c r="K1411" i="21"/>
  <c r="K1427" i="21"/>
  <c r="K1443" i="21"/>
  <c r="K1459" i="21"/>
  <c r="K1475" i="21"/>
  <c r="K1491" i="21"/>
  <c r="K1507" i="21"/>
  <c r="K1523" i="21"/>
  <c r="K1539" i="21"/>
  <c r="K1555" i="21"/>
  <c r="K1571" i="21"/>
  <c r="K1587" i="21"/>
  <c r="K1603" i="21"/>
  <c r="K1619" i="21"/>
  <c r="K1635" i="21"/>
  <c r="K1651" i="21"/>
  <c r="K1667" i="21"/>
  <c r="K1683" i="21"/>
  <c r="K1699" i="21"/>
  <c r="K1715" i="21"/>
  <c r="K1731" i="21"/>
  <c r="K1747" i="21"/>
  <c r="K1763" i="21"/>
  <c r="K1779" i="21"/>
  <c r="K1795" i="21"/>
  <c r="K1811" i="21"/>
  <c r="K1827" i="21"/>
  <c r="K1843" i="21"/>
  <c r="K1859" i="21"/>
  <c r="K1875" i="21"/>
  <c r="K1891" i="21"/>
  <c r="K1907" i="21"/>
  <c r="K1923" i="21"/>
  <c r="K1939" i="21"/>
  <c r="K1955" i="21"/>
  <c r="K1971" i="21"/>
  <c r="K1987" i="21"/>
  <c r="K2003" i="21"/>
  <c r="K2019" i="21"/>
  <c r="K2035" i="21"/>
  <c r="K2051" i="21"/>
  <c r="K2067" i="21"/>
  <c r="K2083" i="21"/>
  <c r="K2099" i="21"/>
  <c r="K2115" i="21"/>
  <c r="K2131" i="21"/>
  <c r="K2147" i="21"/>
  <c r="K2163" i="21"/>
  <c r="K2179" i="21"/>
  <c r="K2195" i="21"/>
  <c r="K2211" i="21"/>
  <c r="K2227" i="21"/>
  <c r="K2243" i="21"/>
  <c r="K2259" i="21"/>
  <c r="K2275" i="21"/>
  <c r="K2291" i="21"/>
  <c r="K2307" i="21"/>
  <c r="K2323" i="21"/>
  <c r="K2339" i="21"/>
  <c r="K2355" i="21"/>
  <c r="K2371" i="21"/>
  <c r="K2387" i="21"/>
  <c r="K2403" i="21"/>
  <c r="K2419" i="21"/>
  <c r="K2435" i="21"/>
  <c r="K2451" i="21"/>
  <c r="K2467" i="21"/>
  <c r="K2483" i="21"/>
  <c r="K2499" i="21"/>
  <c r="K2515" i="21"/>
  <c r="K2531" i="21"/>
  <c r="K2547" i="21"/>
  <c r="K2563" i="21"/>
  <c r="K2579" i="21"/>
  <c r="K2595" i="21"/>
  <c r="K2611" i="21"/>
  <c r="K2627" i="21"/>
  <c r="K2643" i="21"/>
  <c r="K2659" i="21"/>
  <c r="K2666" i="21"/>
  <c r="K2670" i="21"/>
  <c r="K2674" i="21"/>
  <c r="K2678" i="21"/>
  <c r="K2682" i="21"/>
  <c r="K2686" i="21"/>
  <c r="K2690" i="21"/>
  <c r="K2694" i="21"/>
  <c r="K2698" i="21"/>
  <c r="K2702" i="21"/>
  <c r="K2706" i="21"/>
  <c r="K2710" i="21"/>
  <c r="K2714" i="21"/>
  <c r="K2718" i="21"/>
  <c r="K2722" i="21"/>
  <c r="K2726" i="21"/>
  <c r="K2730" i="21"/>
  <c r="K2734" i="21"/>
  <c r="K2738" i="21"/>
  <c r="K2742" i="21"/>
  <c r="K2746" i="21"/>
  <c r="K2750" i="21"/>
  <c r="K2754" i="21"/>
  <c r="K2758" i="21"/>
  <c r="K2762" i="21"/>
  <c r="K2766" i="21"/>
  <c r="K2770" i="21"/>
  <c r="K2774" i="21"/>
  <c r="K2778" i="21"/>
  <c r="K2782" i="21"/>
  <c r="K2786" i="21"/>
  <c r="K2790" i="21"/>
  <c r="K2794" i="21"/>
  <c r="K2798" i="21"/>
  <c r="K2802" i="21"/>
  <c r="K2806" i="21"/>
  <c r="K2810" i="21"/>
  <c r="K2814" i="21"/>
  <c r="K2818" i="21"/>
  <c r="K2822" i="21"/>
  <c r="K2826" i="21"/>
  <c r="K2830" i="21"/>
  <c r="K2834" i="21"/>
  <c r="K2838" i="21"/>
  <c r="K2842" i="21"/>
  <c r="K2846" i="21"/>
  <c r="K2850" i="21"/>
  <c r="K2854" i="21"/>
  <c r="K2858" i="21"/>
  <c r="K2862" i="21"/>
  <c r="K2866" i="21"/>
  <c r="K2870" i="21"/>
  <c r="K2874" i="21"/>
  <c r="K2878" i="21"/>
  <c r="K2882" i="21"/>
  <c r="K2886" i="21"/>
  <c r="K2890" i="21"/>
  <c r="K2894" i="21"/>
  <c r="K2898" i="21"/>
  <c r="K2902" i="21"/>
  <c r="K2906" i="21"/>
  <c r="K2910" i="21"/>
  <c r="K2914" i="21"/>
  <c r="K2918" i="21"/>
  <c r="K2922" i="21"/>
  <c r="K2926" i="21"/>
  <c r="K2930" i="21"/>
  <c r="K2934" i="21"/>
  <c r="K2938" i="21"/>
  <c r="K2942" i="21"/>
  <c r="K2946" i="21"/>
  <c r="K2950" i="21"/>
  <c r="K2954" i="21"/>
  <c r="K2958" i="21"/>
  <c r="K2962" i="21"/>
  <c r="K2966" i="21"/>
  <c r="K2970" i="21"/>
  <c r="K2974" i="21"/>
  <c r="K2978" i="21"/>
  <c r="K2982" i="21"/>
  <c r="K2986" i="21"/>
  <c r="K2990" i="21"/>
  <c r="K2994" i="21"/>
  <c r="K2998" i="21"/>
  <c r="K3002" i="21"/>
  <c r="K3003" i="21"/>
  <c r="K488" i="22"/>
  <c r="K1250" i="22"/>
  <c r="K1890" i="22"/>
  <c r="K2082" i="22"/>
  <c r="K2210" i="22"/>
  <c r="K2402" i="22"/>
  <c r="K2530" i="22"/>
  <c r="K161" i="21"/>
  <c r="K263" i="21"/>
  <c r="K335" i="21"/>
  <c r="K383" i="21"/>
  <c r="K431" i="21"/>
  <c r="K479" i="21"/>
  <c r="K543" i="21"/>
  <c r="K591" i="21"/>
  <c r="K639" i="21"/>
  <c r="K671" i="21"/>
  <c r="K719" i="21"/>
  <c r="K783" i="21"/>
  <c r="K831" i="21"/>
  <c r="K863" i="21"/>
  <c r="K911" i="21"/>
  <c r="K959" i="21"/>
  <c r="K1023" i="21"/>
  <c r="K1055" i="21"/>
  <c r="K1103" i="21"/>
  <c r="K1151" i="21"/>
  <c r="K1199" i="21"/>
  <c r="K1247" i="21"/>
  <c r="K1295" i="21"/>
  <c r="K1343" i="21"/>
  <c r="K1391" i="21"/>
  <c r="K1423" i="21"/>
  <c r="K1471" i="21"/>
  <c r="K1519" i="21"/>
  <c r="K1567" i="21"/>
  <c r="K1615" i="21"/>
  <c r="K1663" i="21"/>
  <c r="K1711" i="21"/>
  <c r="K1759" i="21"/>
  <c r="K1807" i="21"/>
  <c r="K1839" i="21"/>
  <c r="K1871" i="21"/>
  <c r="K1919" i="21"/>
  <c r="K1967" i="21"/>
  <c r="K2015" i="21"/>
  <c r="K2063" i="21"/>
  <c r="K2127" i="21"/>
  <c r="K2159" i="21"/>
  <c r="K2207" i="21"/>
  <c r="K2255" i="21"/>
  <c r="K2303" i="21"/>
  <c r="K2351" i="21"/>
  <c r="K2399" i="21"/>
  <c r="K2447" i="21"/>
  <c r="K2495" i="21"/>
  <c r="K2543" i="21"/>
  <c r="K2591" i="21"/>
  <c r="K2639" i="21"/>
  <c r="K2669" i="21"/>
  <c r="K2681" i="21"/>
  <c r="K2693" i="21"/>
  <c r="K2705" i="21"/>
  <c r="K2717" i="21"/>
  <c r="K2725" i="21"/>
  <c r="K2737" i="21"/>
  <c r="K2749" i="21"/>
  <c r="K2761" i="21"/>
  <c r="K2773" i="21"/>
  <c r="K2789" i="21"/>
  <c r="K2801" i="21"/>
  <c r="K2813" i="21"/>
  <c r="K2825" i="21"/>
  <c r="K2837" i="21"/>
  <c r="K2845" i="21"/>
  <c r="K2857" i="21"/>
  <c r="K2869" i="21"/>
  <c r="K98" i="23"/>
  <c r="K866" i="22"/>
  <c r="K1122" i="22"/>
  <c r="K1378" i="22"/>
  <c r="K1634" i="22"/>
  <c r="K1858" i="22"/>
  <c r="K1922" i="22"/>
  <c r="K1986" i="22"/>
  <c r="K2050" i="22"/>
  <c r="K2114" i="22"/>
  <c r="K2178" i="22"/>
  <c r="K2242" i="22"/>
  <c r="K2306" i="22"/>
  <c r="K2370" i="22"/>
  <c r="K2434" i="22"/>
  <c r="K2498" i="22"/>
  <c r="K2562" i="22"/>
  <c r="K65" i="21"/>
  <c r="K129" i="21"/>
  <c r="K183" i="21"/>
  <c r="K215" i="21"/>
  <c r="K247" i="21"/>
  <c r="K279" i="21"/>
  <c r="K311" i="21"/>
  <c r="K327" i="21"/>
  <c r="K343" i="21"/>
  <c r="K359" i="21"/>
  <c r="K375" i="21"/>
  <c r="K391" i="21"/>
  <c r="K407" i="21"/>
  <c r="K423" i="21"/>
  <c r="K439" i="21"/>
  <c r="K455" i="21"/>
  <c r="K471" i="21"/>
  <c r="K487" i="21"/>
  <c r="K503" i="21"/>
  <c r="K519" i="21"/>
  <c r="K535" i="21"/>
  <c r="K551" i="21"/>
  <c r="K567" i="21"/>
  <c r="K583" i="21"/>
  <c r="K599" i="21"/>
  <c r="K615" i="21"/>
  <c r="K631" i="21"/>
  <c r="K647" i="21"/>
  <c r="K663" i="21"/>
  <c r="K679" i="21"/>
  <c r="K695" i="21"/>
  <c r="K711" i="21"/>
  <c r="K727" i="21"/>
  <c r="K743" i="21"/>
  <c r="K759" i="21"/>
  <c r="K775" i="21"/>
  <c r="K791" i="21"/>
  <c r="K807" i="21"/>
  <c r="K823" i="21"/>
  <c r="K839" i="21"/>
  <c r="K855" i="21"/>
  <c r="K871" i="21"/>
  <c r="K887" i="21"/>
  <c r="K903" i="21"/>
  <c r="K919" i="21"/>
  <c r="K935" i="21"/>
  <c r="K951" i="21"/>
  <c r="K967" i="21"/>
  <c r="K983" i="21"/>
  <c r="K999" i="21"/>
  <c r="K1015" i="21"/>
  <c r="K1031" i="21"/>
  <c r="K1047" i="21"/>
  <c r="K1063" i="21"/>
  <c r="K1079" i="21"/>
  <c r="K1095" i="21"/>
  <c r="K1111" i="21"/>
  <c r="K1127" i="21"/>
  <c r="K1143" i="21"/>
  <c r="K1159" i="21"/>
  <c r="K1175" i="21"/>
  <c r="K1191" i="21"/>
  <c r="K1207" i="21"/>
  <c r="K1223" i="21"/>
  <c r="K1239" i="21"/>
  <c r="K1255" i="21"/>
  <c r="K1271" i="21"/>
  <c r="K1287" i="21"/>
  <c r="K1303" i="21"/>
  <c r="K1319" i="21"/>
  <c r="K1335" i="21"/>
  <c r="K1351" i="21"/>
  <c r="K1367" i="21"/>
  <c r="K1383" i="21"/>
  <c r="K1399" i="21"/>
  <c r="K1415" i="21"/>
  <c r="K1431" i="21"/>
  <c r="K1447" i="21"/>
  <c r="K1463" i="21"/>
  <c r="K1479" i="21"/>
  <c r="K1495" i="21"/>
  <c r="K1511" i="21"/>
  <c r="K1527" i="21"/>
  <c r="K1543" i="21"/>
  <c r="K1559" i="21"/>
  <c r="K1575" i="21"/>
  <c r="K1591" i="21"/>
  <c r="K1607" i="21"/>
  <c r="K1623" i="21"/>
  <c r="K1639" i="21"/>
  <c r="K1655" i="21"/>
  <c r="K1671" i="21"/>
  <c r="K1687" i="21"/>
  <c r="K1703" i="21"/>
  <c r="K1719" i="21"/>
  <c r="K1735" i="21"/>
  <c r="K1751" i="21"/>
  <c r="K1767" i="21"/>
  <c r="K1783" i="21"/>
  <c r="K1799" i="21"/>
  <c r="K1815" i="21"/>
  <c r="K1831" i="21"/>
  <c r="K1847" i="21"/>
  <c r="K1863" i="21"/>
  <c r="K1879" i="21"/>
  <c r="K1895" i="21"/>
  <c r="K1911" i="21"/>
  <c r="K1927" i="21"/>
  <c r="K1943" i="21"/>
  <c r="K1959" i="21"/>
  <c r="K1975" i="21"/>
  <c r="K1991" i="21"/>
  <c r="K2007" i="21"/>
  <c r="K2023" i="21"/>
  <c r="K2039" i="21"/>
  <c r="K2055" i="21"/>
  <c r="K2071" i="21"/>
  <c r="K2087" i="21"/>
  <c r="K2103" i="21"/>
  <c r="K2119" i="21"/>
  <c r="K2135" i="21"/>
  <c r="K2151" i="21"/>
  <c r="K2167" i="21"/>
  <c r="K2183" i="21"/>
  <c r="K2199" i="21"/>
  <c r="K2215" i="21"/>
  <c r="K2231" i="21"/>
  <c r="K2247" i="21"/>
  <c r="K2263" i="21"/>
  <c r="K2279" i="21"/>
  <c r="K2295" i="21"/>
  <c r="K2311" i="21"/>
  <c r="K2327" i="21"/>
  <c r="K2343" i="21"/>
  <c r="K2359" i="21"/>
  <c r="K2375" i="21"/>
  <c r="K2391" i="21"/>
  <c r="K2407" i="21"/>
  <c r="K2423" i="21"/>
  <c r="K2439" i="21"/>
  <c r="K2455" i="21"/>
  <c r="K2471" i="21"/>
  <c r="K2487" i="21"/>
  <c r="K2503" i="21"/>
  <c r="K2519" i="21"/>
  <c r="K2535" i="21"/>
  <c r="K2551" i="21"/>
  <c r="K2567" i="21"/>
  <c r="K2583" i="21"/>
  <c r="K2599" i="21"/>
  <c r="K2615" i="21"/>
  <c r="K2631" i="21"/>
  <c r="K2647" i="21"/>
  <c r="K2663" i="21"/>
  <c r="K2667" i="21"/>
  <c r="K2671" i="21"/>
  <c r="K2675" i="21"/>
  <c r="K2679" i="21"/>
  <c r="K2683" i="21"/>
  <c r="K2687" i="21"/>
  <c r="K2691" i="21"/>
  <c r="K2695" i="21"/>
  <c r="K2699" i="21"/>
  <c r="K2703" i="21"/>
  <c r="K2707" i="21"/>
  <c r="K2711" i="21"/>
  <c r="K2715" i="21"/>
  <c r="K2719" i="21"/>
  <c r="K2723" i="21"/>
  <c r="K2727" i="21"/>
  <c r="K2731" i="21"/>
  <c r="K2735" i="21"/>
  <c r="K2739" i="21"/>
  <c r="K2743" i="21"/>
  <c r="K2747" i="21"/>
  <c r="K2751" i="21"/>
  <c r="K2755" i="21"/>
  <c r="K2759" i="21"/>
  <c r="K2763" i="21"/>
  <c r="K2767" i="21"/>
  <c r="K2771" i="21"/>
  <c r="K2775" i="21"/>
  <c r="K2779" i="21"/>
  <c r="K2783" i="21"/>
  <c r="K2787" i="21"/>
  <c r="K2791" i="21"/>
  <c r="K2795" i="21"/>
  <c r="K2799" i="21"/>
  <c r="K2803" i="21"/>
  <c r="K2807" i="21"/>
  <c r="K2811" i="21"/>
  <c r="K2815" i="21"/>
  <c r="K2819" i="21"/>
  <c r="K2823" i="21"/>
  <c r="K2827" i="21"/>
  <c r="K2831" i="21"/>
  <c r="K2835" i="21"/>
  <c r="K2839" i="21"/>
  <c r="K2843" i="21"/>
  <c r="K2847" i="21"/>
  <c r="K2851" i="21"/>
  <c r="K2855" i="21"/>
  <c r="K2859" i="21"/>
  <c r="K2863" i="21"/>
  <c r="K2867" i="21"/>
  <c r="K2871" i="21"/>
  <c r="K2875" i="21"/>
  <c r="K2879" i="21"/>
  <c r="K2883" i="21"/>
  <c r="K2887" i="21"/>
  <c r="K2891" i="21"/>
  <c r="K2895" i="21"/>
  <c r="K2899" i="21"/>
  <c r="K2903" i="21"/>
  <c r="K2907" i="21"/>
  <c r="K2911" i="21"/>
  <c r="K2915" i="21"/>
  <c r="K2919" i="21"/>
  <c r="K2923" i="21"/>
  <c r="K2927" i="21"/>
  <c r="K2931" i="21"/>
  <c r="K2935" i="21"/>
  <c r="K2939" i="21"/>
  <c r="K2943" i="21"/>
  <c r="K2947" i="21"/>
  <c r="K2951" i="21"/>
  <c r="K2955" i="21"/>
  <c r="K2959" i="21"/>
  <c r="K2963" i="21"/>
  <c r="K2967" i="21"/>
  <c r="K2971" i="21"/>
  <c r="K2975" i="21"/>
  <c r="K2979" i="21"/>
  <c r="K2983" i="21"/>
  <c r="K2987" i="21"/>
  <c r="K2991" i="21"/>
  <c r="K2995" i="21"/>
  <c r="K2999" i="21"/>
  <c r="K1954" i="22"/>
  <c r="K2274" i="22"/>
  <c r="K2466" i="22"/>
  <c r="K97" i="21"/>
  <c r="K231" i="21"/>
  <c r="K319" i="21"/>
  <c r="K367" i="21"/>
  <c r="K415" i="21"/>
  <c r="K463" i="21"/>
  <c r="K511" i="21"/>
  <c r="K559" i="21"/>
  <c r="K607" i="21"/>
  <c r="K655" i="21"/>
  <c r="K703" i="21"/>
  <c r="K751" i="21"/>
  <c r="K799" i="21"/>
  <c r="K847" i="21"/>
  <c r="K895" i="21"/>
  <c r="K943" i="21"/>
  <c r="K991" i="21"/>
  <c r="K1039" i="21"/>
  <c r="K1087" i="21"/>
  <c r="K1135" i="21"/>
  <c r="K1183" i="21"/>
  <c r="K1231" i="21"/>
  <c r="K1279" i="21"/>
  <c r="K1327" i="21"/>
  <c r="K1375" i="21"/>
  <c r="K1439" i="21"/>
  <c r="K1487" i="21"/>
  <c r="K1535" i="21"/>
  <c r="K1583" i="21"/>
  <c r="K1631" i="21"/>
  <c r="K1679" i="21"/>
  <c r="K1727" i="21"/>
  <c r="K1775" i="21"/>
  <c r="K1823" i="21"/>
  <c r="K1887" i="21"/>
  <c r="K1951" i="21"/>
  <c r="K1999" i="21"/>
  <c r="K2047" i="21"/>
  <c r="K2095" i="21"/>
  <c r="K2143" i="21"/>
  <c r="K2191" i="21"/>
  <c r="K2239" i="21"/>
  <c r="K2287" i="21"/>
  <c r="K2335" i="21"/>
  <c r="K2383" i="21"/>
  <c r="K2431" i="21"/>
  <c r="K2479" i="21"/>
  <c r="K2527" i="21"/>
  <c r="K2575" i="21"/>
  <c r="K2623" i="21"/>
  <c r="K2665" i="21"/>
  <c r="K2677" i="21"/>
  <c r="K2689" i="21"/>
  <c r="K2701" i="21"/>
  <c r="K2713" i="21"/>
  <c r="K2733" i="21"/>
  <c r="K2745" i="21"/>
  <c r="K2757" i="21"/>
  <c r="K2769" i="21"/>
  <c r="K2781" i="21"/>
  <c r="K2793" i="21"/>
  <c r="K2805" i="21"/>
  <c r="K2817" i="21"/>
  <c r="K2829" i="21"/>
  <c r="K2841" i="21"/>
  <c r="K2853" i="21"/>
  <c r="K2865" i="21"/>
  <c r="K2877" i="21"/>
  <c r="K2885" i="21"/>
  <c r="K2893" i="21"/>
  <c r="K2901" i="21"/>
  <c r="K2905" i="21"/>
  <c r="K2913" i="21"/>
  <c r="K2921" i="21"/>
  <c r="K2925" i="21"/>
  <c r="K2933" i="21"/>
  <c r="K2941" i="21"/>
  <c r="K2945" i="21"/>
  <c r="K2953" i="21"/>
  <c r="K2957" i="21"/>
  <c r="K2965" i="21"/>
  <c r="K2973" i="21"/>
  <c r="K2981" i="21"/>
  <c r="K2985" i="21"/>
  <c r="K2993" i="21"/>
  <c r="K3001" i="21"/>
  <c r="K9" i="21"/>
  <c r="K232" i="22"/>
  <c r="K930" i="22"/>
  <c r="K1186" i="22"/>
  <c r="K1442" i="22"/>
  <c r="K1698" i="22"/>
  <c r="K1874" i="22"/>
  <c r="K1938" i="22"/>
  <c r="K2002" i="22"/>
  <c r="K2066" i="22"/>
  <c r="K2130" i="22"/>
  <c r="K2194" i="22"/>
  <c r="K2258" i="22"/>
  <c r="K2322" i="22"/>
  <c r="K2386" i="22"/>
  <c r="K2450" i="22"/>
  <c r="K2514" i="22"/>
  <c r="K17" i="21"/>
  <c r="K81" i="21"/>
  <c r="K145" i="21"/>
  <c r="K191" i="21"/>
  <c r="K223" i="21"/>
  <c r="K255" i="21"/>
  <c r="K287" i="21"/>
  <c r="K315" i="21"/>
  <c r="K331" i="21"/>
  <c r="K347" i="21"/>
  <c r="K363" i="21"/>
  <c r="K379" i="21"/>
  <c r="K395" i="21"/>
  <c r="K411" i="21"/>
  <c r="K427" i="21"/>
  <c r="K443" i="21"/>
  <c r="K459" i="21"/>
  <c r="K475" i="21"/>
  <c r="K491" i="21"/>
  <c r="K507" i="21"/>
  <c r="K523" i="21"/>
  <c r="K539" i="21"/>
  <c r="K555" i="21"/>
  <c r="K571" i="21"/>
  <c r="K587" i="21"/>
  <c r="K603" i="21"/>
  <c r="K619" i="21"/>
  <c r="K635" i="21"/>
  <c r="K651" i="21"/>
  <c r="K667" i="21"/>
  <c r="K683" i="21"/>
  <c r="K699" i="21"/>
  <c r="K715" i="21"/>
  <c r="K731" i="21"/>
  <c r="K747" i="21"/>
  <c r="K763" i="21"/>
  <c r="K779" i="21"/>
  <c r="K795" i="21"/>
  <c r="K811" i="21"/>
  <c r="K827" i="21"/>
  <c r="K843" i="21"/>
  <c r="K859" i="21"/>
  <c r="K875" i="21"/>
  <c r="K891" i="21"/>
  <c r="K907" i="21"/>
  <c r="K923" i="21"/>
  <c r="K939" i="21"/>
  <c r="K955" i="21"/>
  <c r="K971" i="21"/>
  <c r="K987" i="21"/>
  <c r="K1003" i="21"/>
  <c r="K1019" i="21"/>
  <c r="K1035" i="21"/>
  <c r="K1051" i="21"/>
  <c r="K1067" i="21"/>
  <c r="K1083" i="21"/>
  <c r="K1099" i="21"/>
  <c r="K1115" i="21"/>
  <c r="K1131" i="21"/>
  <c r="K1147" i="21"/>
  <c r="K1163" i="21"/>
  <c r="K1179" i="21"/>
  <c r="K1195" i="21"/>
  <c r="K1211" i="21"/>
  <c r="K1227" i="21"/>
  <c r="K1243" i="21"/>
  <c r="K1259" i="21"/>
  <c r="K1275" i="21"/>
  <c r="K1291" i="21"/>
  <c r="K1307" i="21"/>
  <c r="K1323" i="21"/>
  <c r="K1339" i="21"/>
  <c r="K1355" i="21"/>
  <c r="K1371" i="21"/>
  <c r="K1387" i="21"/>
  <c r="K1403" i="21"/>
  <c r="K1419" i="21"/>
  <c r="K1435" i="21"/>
  <c r="K1451" i="21"/>
  <c r="K1467" i="21"/>
  <c r="K1483" i="21"/>
  <c r="K1499" i="21"/>
  <c r="K1515" i="21"/>
  <c r="K1531" i="21"/>
  <c r="K1547" i="21"/>
  <c r="K1563" i="21"/>
  <c r="K1579" i="21"/>
  <c r="K1595" i="21"/>
  <c r="K1611" i="21"/>
  <c r="K1627" i="21"/>
  <c r="K1643" i="21"/>
  <c r="K1659" i="21"/>
  <c r="K1675" i="21"/>
  <c r="K1691" i="21"/>
  <c r="K1707" i="21"/>
  <c r="K1723" i="21"/>
  <c r="K1739" i="21"/>
  <c r="K1755" i="21"/>
  <c r="K1771" i="21"/>
  <c r="K1787" i="21"/>
  <c r="K1803" i="21"/>
  <c r="K1819" i="21"/>
  <c r="K1835" i="21"/>
  <c r="K1851" i="21"/>
  <c r="K1867" i="21"/>
  <c r="K1883" i="21"/>
  <c r="K1899" i="21"/>
  <c r="K1915" i="21"/>
  <c r="K1931" i="21"/>
  <c r="K1947" i="21"/>
  <c r="K1963" i="21"/>
  <c r="K1979" i="21"/>
  <c r="K1995" i="21"/>
  <c r="K2011" i="21"/>
  <c r="K2027" i="21"/>
  <c r="K2043" i="21"/>
  <c r="K2059" i="21"/>
  <c r="K2075" i="21"/>
  <c r="K2091" i="21"/>
  <c r="K2107" i="21"/>
  <c r="K2123" i="21"/>
  <c r="K2139" i="21"/>
  <c r="K2155" i="21"/>
  <c r="K2171" i="21"/>
  <c r="K2187" i="21"/>
  <c r="K2203" i="21"/>
  <c r="K2219" i="21"/>
  <c r="K2235" i="21"/>
  <c r="K2251" i="21"/>
  <c r="K2267" i="21"/>
  <c r="K2283" i="21"/>
  <c r="K2299" i="21"/>
  <c r="K2315" i="21"/>
  <c r="K2331" i="21"/>
  <c r="K2347" i="21"/>
  <c r="K2363" i="21"/>
  <c r="K2379" i="21"/>
  <c r="K2395" i="21"/>
  <c r="K2411" i="21"/>
  <c r="K2427" i="21"/>
  <c r="K2443" i="21"/>
  <c r="K2459" i="21"/>
  <c r="K2475" i="21"/>
  <c r="K2491" i="21"/>
  <c r="K2507" i="21"/>
  <c r="K2523" i="21"/>
  <c r="K2539" i="21"/>
  <c r="K2555" i="21"/>
  <c r="K2571" i="21"/>
  <c r="K2587" i="21"/>
  <c r="K2603" i="21"/>
  <c r="K2619" i="21"/>
  <c r="K2635" i="21"/>
  <c r="K2651" i="21"/>
  <c r="K2664" i="21"/>
  <c r="K2668" i="21"/>
  <c r="K2672" i="21"/>
  <c r="K2676" i="21"/>
  <c r="K2680" i="21"/>
  <c r="K2684" i="21"/>
  <c r="K2688" i="21"/>
  <c r="K2692" i="21"/>
  <c r="K2696" i="21"/>
  <c r="K2700" i="21"/>
  <c r="K2704" i="21"/>
  <c r="K2708" i="21"/>
  <c r="K2712" i="21"/>
  <c r="K2716" i="21"/>
  <c r="K2720" i="21"/>
  <c r="K2724" i="21"/>
  <c r="K2728" i="21"/>
  <c r="K2732" i="21"/>
  <c r="K2736" i="21"/>
  <c r="K2740" i="21"/>
  <c r="K2744" i="21"/>
  <c r="K2748" i="21"/>
  <c r="K2752" i="21"/>
  <c r="K2756" i="21"/>
  <c r="K2760" i="21"/>
  <c r="K2764" i="21"/>
  <c r="K2768" i="21"/>
  <c r="K2772" i="21"/>
  <c r="K2776" i="21"/>
  <c r="K2780" i="21"/>
  <c r="K2784" i="21"/>
  <c r="K2788" i="21"/>
  <c r="K2792" i="21"/>
  <c r="K2796" i="21"/>
  <c r="K2800" i="21"/>
  <c r="K2804" i="21"/>
  <c r="K2808" i="21"/>
  <c r="K2812" i="21"/>
  <c r="K2816" i="21"/>
  <c r="K2820" i="21"/>
  <c r="K2824" i="21"/>
  <c r="K2828" i="21"/>
  <c r="K2832" i="21"/>
  <c r="K2836" i="21"/>
  <c r="K2840" i="21"/>
  <c r="K2844" i="21"/>
  <c r="K2848" i="21"/>
  <c r="K2852" i="21"/>
  <c r="K2856" i="21"/>
  <c r="K2860" i="21"/>
  <c r="K2864" i="21"/>
  <c r="K2868" i="21"/>
  <c r="K2872" i="21"/>
  <c r="K2876" i="21"/>
  <c r="K2880" i="21"/>
  <c r="K2884" i="21"/>
  <c r="K2888" i="21"/>
  <c r="K2892" i="21"/>
  <c r="K2896" i="21"/>
  <c r="K2900" i="21"/>
  <c r="K2904" i="21"/>
  <c r="K2908" i="21"/>
  <c r="K2912" i="21"/>
  <c r="K2916" i="21"/>
  <c r="K2920" i="21"/>
  <c r="K2924" i="21"/>
  <c r="K2928" i="21"/>
  <c r="K2932" i="21"/>
  <c r="K2936" i="21"/>
  <c r="K2940" i="21"/>
  <c r="K2944" i="21"/>
  <c r="K2948" i="21"/>
  <c r="K2952" i="21"/>
  <c r="K2956" i="21"/>
  <c r="K2960" i="21"/>
  <c r="K2964" i="21"/>
  <c r="K2968" i="21"/>
  <c r="K2972" i="21"/>
  <c r="K2976" i="21"/>
  <c r="K2980" i="21"/>
  <c r="K2984" i="21"/>
  <c r="K2988" i="21"/>
  <c r="K2992" i="21"/>
  <c r="K2996" i="21"/>
  <c r="K3000" i="21"/>
  <c r="K3004" i="21"/>
  <c r="K994" i="22"/>
  <c r="K1506" i="22"/>
  <c r="K1762" i="22"/>
  <c r="K2018" i="22"/>
  <c r="K2146" i="22"/>
  <c r="K2338" i="22"/>
  <c r="K33" i="21"/>
  <c r="K199" i="21"/>
  <c r="K295" i="21"/>
  <c r="K351" i="21"/>
  <c r="K399" i="21"/>
  <c r="K447" i="21"/>
  <c r="K495" i="21"/>
  <c r="K527" i="21"/>
  <c r="K575" i="21"/>
  <c r="K623" i="21"/>
  <c r="K687" i="21"/>
  <c r="K735" i="21"/>
  <c r="K767" i="21"/>
  <c r="K815" i="21"/>
  <c r="K879" i="21"/>
  <c r="K927" i="21"/>
  <c r="K975" i="21"/>
  <c r="K1007" i="21"/>
  <c r="K1071" i="21"/>
  <c r="K1119" i="21"/>
  <c r="K1167" i="21"/>
  <c r="K1215" i="21"/>
  <c r="K1263" i="21"/>
  <c r="K1311" i="21"/>
  <c r="K1359" i="21"/>
  <c r="K1407" i="21"/>
  <c r="K1455" i="21"/>
  <c r="K1503" i="21"/>
  <c r="K1551" i="21"/>
  <c r="K1599" i="21"/>
  <c r="K1647" i="21"/>
  <c r="K1695" i="21"/>
  <c r="K1743" i="21"/>
  <c r="K1791" i="21"/>
  <c r="K1855" i="21"/>
  <c r="K1903" i="21"/>
  <c r="K1935" i="21"/>
  <c r="K1983" i="21"/>
  <c r="K2031" i="21"/>
  <c r="K2079" i="21"/>
  <c r="K2111" i="21"/>
  <c r="K2175" i="21"/>
  <c r="K2223" i="21"/>
  <c r="K2271" i="21"/>
  <c r="K2319" i="21"/>
  <c r="K2367" i="21"/>
  <c r="K2415" i="21"/>
  <c r="K2463" i="21"/>
  <c r="K2511" i="21"/>
  <c r="K2559" i="21"/>
  <c r="K2607" i="21"/>
  <c r="K2655" i="21"/>
  <c r="K2673" i="21"/>
  <c r="K2685" i="21"/>
  <c r="K2697" i="21"/>
  <c r="K2709" i="21"/>
  <c r="K2721" i="21"/>
  <c r="K2729" i="21"/>
  <c r="K2741" i="21"/>
  <c r="K2753" i="21"/>
  <c r="K2765" i="21"/>
  <c r="K2777" i="21"/>
  <c r="K2785" i="21"/>
  <c r="K2797" i="21"/>
  <c r="K2809" i="21"/>
  <c r="K2821" i="21"/>
  <c r="K2833" i="21"/>
  <c r="K2849" i="21"/>
  <c r="K2861" i="21"/>
  <c r="K2873" i="21"/>
  <c r="K2881" i="21"/>
  <c r="K2889" i="21"/>
  <c r="K2897" i="21"/>
  <c r="K2909" i="21"/>
  <c r="K2917" i="21"/>
  <c r="K2929" i="21"/>
  <c r="K2937" i="21"/>
  <c r="K2949" i="21"/>
  <c r="K2961" i="21"/>
  <c r="K2969" i="21"/>
  <c r="K2977" i="21"/>
  <c r="K2989" i="21"/>
  <c r="K2997" i="21"/>
  <c r="K11" i="20"/>
  <c r="K15" i="20"/>
  <c r="K19" i="20"/>
  <c r="K23" i="20"/>
  <c r="K27" i="20"/>
  <c r="K31" i="20"/>
  <c r="K35" i="20"/>
  <c r="K39" i="20"/>
  <c r="K43" i="20"/>
  <c r="K47" i="20"/>
  <c r="K51" i="20"/>
  <c r="K55" i="20"/>
  <c r="K59" i="20"/>
  <c r="K63" i="20"/>
  <c r="K67" i="20"/>
  <c r="K71" i="20"/>
  <c r="K75" i="20"/>
  <c r="K79" i="20"/>
  <c r="K83" i="20"/>
  <c r="K87" i="20"/>
  <c r="K91" i="20"/>
  <c r="K95" i="20"/>
  <c r="K99" i="20"/>
  <c r="K103" i="20"/>
  <c r="K107" i="20"/>
  <c r="K111" i="20"/>
  <c r="K115" i="20"/>
  <c r="K119" i="20"/>
  <c r="K123" i="20"/>
  <c r="K127" i="20"/>
  <c r="K131" i="20"/>
  <c r="K135" i="20"/>
  <c r="K139" i="20"/>
  <c r="K143" i="20"/>
  <c r="K147" i="20"/>
  <c r="K151" i="20"/>
  <c r="K155" i="20"/>
  <c r="K159" i="20"/>
  <c r="K10" i="19"/>
  <c r="K14" i="19"/>
  <c r="K18" i="19"/>
  <c r="K22" i="19"/>
  <c r="K26" i="19"/>
  <c r="K30" i="19"/>
  <c r="K34" i="19"/>
  <c r="K38" i="19"/>
  <c r="K42" i="19"/>
  <c r="K46" i="19"/>
  <c r="K50" i="19"/>
  <c r="K54" i="19"/>
  <c r="K58" i="19"/>
  <c r="K11" i="18"/>
  <c r="K15" i="18"/>
  <c r="K19" i="18"/>
  <c r="K23" i="18"/>
  <c r="K27" i="18"/>
  <c r="K31" i="18"/>
  <c r="K35" i="18"/>
  <c r="K39" i="18"/>
  <c r="K43" i="18"/>
  <c r="K47" i="18"/>
  <c r="K51" i="18"/>
  <c r="K55" i="18"/>
  <c r="K59" i="18"/>
  <c r="K63" i="18"/>
  <c r="K67" i="18"/>
  <c r="K71" i="18"/>
  <c r="K75" i="18"/>
  <c r="K79" i="18"/>
  <c r="K83" i="18"/>
  <c r="K87" i="18"/>
  <c r="K91" i="18"/>
  <c r="K95" i="18"/>
  <c r="K99" i="18"/>
  <c r="K103" i="18"/>
  <c r="K107" i="18"/>
  <c r="K111" i="18"/>
  <c r="K115" i="18"/>
  <c r="K119" i="18"/>
  <c r="K123" i="18"/>
  <c r="K127" i="18"/>
  <c r="K131" i="18"/>
  <c r="K135" i="18"/>
  <c r="K139" i="18"/>
  <c r="K143" i="18"/>
  <c r="K147" i="18"/>
  <c r="K151" i="18"/>
  <c r="K155" i="18"/>
  <c r="K159" i="18"/>
  <c r="K163" i="18"/>
  <c r="K167" i="18"/>
  <c r="K171" i="18"/>
  <c r="K175" i="18"/>
  <c r="K179" i="18"/>
  <c r="K183" i="18"/>
  <c r="K187" i="18"/>
  <c r="K191" i="18"/>
  <c r="K195" i="18"/>
  <c r="K199" i="18"/>
  <c r="K203" i="18"/>
  <c r="K207" i="18"/>
  <c r="K211" i="18"/>
  <c r="K215" i="18"/>
  <c r="K219" i="18"/>
  <c r="K223" i="18"/>
  <c r="K227" i="18"/>
  <c r="K231" i="18"/>
  <c r="K235" i="18"/>
  <c r="K11" i="17"/>
  <c r="K15" i="17"/>
  <c r="K19" i="17"/>
  <c r="K23" i="17"/>
  <c r="K27" i="17"/>
  <c r="K31" i="17"/>
  <c r="K35" i="17"/>
  <c r="K39" i="17"/>
  <c r="K43" i="17"/>
  <c r="K47" i="17"/>
  <c r="K51" i="17"/>
  <c r="K55" i="17"/>
  <c r="K59" i="17"/>
  <c r="K63" i="17"/>
  <c r="K67" i="17"/>
  <c r="K71" i="17"/>
  <c r="K75" i="17"/>
  <c r="K79" i="17"/>
  <c r="K83" i="17"/>
  <c r="K87" i="17"/>
  <c r="K91" i="17"/>
  <c r="K95" i="17"/>
  <c r="K99" i="17"/>
  <c r="K103" i="17"/>
  <c r="K107" i="17"/>
  <c r="K111" i="17"/>
  <c r="K115" i="17"/>
  <c r="K119" i="17"/>
  <c r="K123" i="17"/>
  <c r="K127" i="17"/>
  <c r="K131" i="17"/>
  <c r="K135" i="17"/>
  <c r="K139" i="17"/>
  <c r="K143" i="17"/>
  <c r="K147" i="17"/>
  <c r="K151" i="17"/>
  <c r="K155" i="17"/>
  <c r="K159" i="17"/>
  <c r="K163" i="17"/>
  <c r="K167" i="17"/>
  <c r="K171" i="17"/>
  <c r="K175" i="17"/>
  <c r="K179" i="17"/>
  <c r="K183" i="17"/>
  <c r="K187" i="17"/>
  <c r="K191" i="17"/>
  <c r="K195" i="17"/>
  <c r="K199" i="17"/>
  <c r="K203" i="17"/>
  <c r="K207" i="17"/>
  <c r="K211" i="17"/>
  <c r="K215" i="17"/>
  <c r="K219" i="17"/>
  <c r="K223" i="17"/>
  <c r="K227" i="17"/>
  <c r="K231" i="17"/>
  <c r="K235" i="17"/>
  <c r="K239" i="17"/>
  <c r="K243" i="17"/>
  <c r="K247" i="17"/>
  <c r="K251" i="17"/>
  <c r="K255" i="17"/>
  <c r="K259" i="17"/>
  <c r="K263" i="17"/>
  <c r="K267" i="17"/>
  <c r="K271" i="17"/>
  <c r="K275" i="17"/>
  <c r="K279" i="17"/>
  <c r="K283" i="17"/>
  <c r="K287" i="17"/>
  <c r="K291" i="17"/>
  <c r="K295" i="17"/>
  <c r="K299" i="17"/>
  <c r="K303" i="17"/>
  <c r="K307" i="17"/>
  <c r="K311" i="17"/>
  <c r="K315" i="17"/>
  <c r="K319" i="17"/>
  <c r="K323" i="17"/>
  <c r="K327" i="17"/>
  <c r="K331" i="17"/>
  <c r="K335" i="17"/>
  <c r="K339" i="17"/>
  <c r="K343" i="17"/>
  <c r="K347" i="17"/>
  <c r="K351" i="17"/>
  <c r="K355" i="17"/>
  <c r="K359" i="17"/>
  <c r="K363" i="17"/>
  <c r="K367" i="17"/>
  <c r="K371" i="17"/>
  <c r="K375" i="17"/>
  <c r="K379" i="17"/>
  <c r="K383" i="17"/>
  <c r="K387" i="17"/>
  <c r="K391" i="17"/>
  <c r="K395" i="17"/>
  <c r="K399" i="17"/>
  <c r="K403" i="17"/>
  <c r="K407" i="17"/>
  <c r="K411" i="17"/>
  <c r="K415" i="17"/>
  <c r="K419" i="17"/>
  <c r="K423" i="17"/>
  <c r="K427" i="17"/>
  <c r="K431" i="17"/>
  <c r="K435" i="17"/>
  <c r="K439" i="17"/>
  <c r="K443" i="17"/>
  <c r="K447" i="17"/>
  <c r="K451" i="17"/>
  <c r="K455" i="17"/>
  <c r="K459" i="17"/>
  <c r="K463" i="17"/>
  <c r="K467" i="17"/>
  <c r="K471" i="17"/>
  <c r="K475" i="17"/>
  <c r="K479" i="17"/>
  <c r="K483" i="17"/>
  <c r="K487" i="17"/>
  <c r="K491" i="17"/>
  <c r="K495" i="17"/>
  <c r="K499" i="17"/>
  <c r="K503" i="17"/>
  <c r="K507" i="17"/>
  <c r="K511" i="17"/>
  <c r="K515" i="17"/>
  <c r="K519" i="17"/>
  <c r="K523" i="17"/>
  <c r="K527" i="17"/>
  <c r="K531" i="17"/>
  <c r="K535" i="17"/>
  <c r="K539" i="17"/>
  <c r="K543" i="17"/>
  <c r="K547" i="17"/>
  <c r="K551" i="17"/>
  <c r="K10" i="16"/>
  <c r="K14" i="16"/>
  <c r="K18" i="16"/>
  <c r="K22" i="16"/>
  <c r="K26" i="16"/>
  <c r="K30" i="16"/>
  <c r="K34" i="16"/>
  <c r="K38" i="16"/>
  <c r="K22" i="20"/>
  <c r="K34" i="20"/>
  <c r="K42" i="20"/>
  <c r="K54" i="20"/>
  <c r="K66" i="20"/>
  <c r="K78" i="20"/>
  <c r="K86" i="20"/>
  <c r="K102" i="20"/>
  <c r="K114" i="20"/>
  <c r="K130" i="20"/>
  <c r="K142" i="20"/>
  <c r="K154" i="20"/>
  <c r="K13" i="19"/>
  <c r="K21" i="19"/>
  <c r="K33" i="19"/>
  <c r="K45" i="19"/>
  <c r="K57" i="19"/>
  <c r="K18" i="18"/>
  <c r="K30" i="18"/>
  <c r="K42" i="18"/>
  <c r="K54" i="18"/>
  <c r="K66" i="18"/>
  <c r="K78" i="18"/>
  <c r="K90" i="18"/>
  <c r="K102" i="18"/>
  <c r="K114" i="18"/>
  <c r="K122" i="18"/>
  <c r="K134" i="18"/>
  <c r="K146" i="18"/>
  <c r="K158" i="18"/>
  <c r="K170" i="18"/>
  <c r="K182" i="18"/>
  <c r="K194" i="18"/>
  <c r="K206" i="18"/>
  <c r="K218" i="18"/>
  <c r="K230" i="18"/>
  <c r="K14" i="17"/>
  <c r="K26" i="17"/>
  <c r="K38" i="17"/>
  <c r="K46" i="17"/>
  <c r="K58" i="17"/>
  <c r="K70" i="17"/>
  <c r="K82" i="17"/>
  <c r="K94" i="17"/>
  <c r="K106" i="17"/>
  <c r="K118" i="17"/>
  <c r="K130" i="17"/>
  <c r="K142" i="17"/>
  <c r="K154" i="17"/>
  <c r="K166" i="17"/>
  <c r="K178" i="17"/>
  <c r="K190" i="17"/>
  <c r="K202" i="17"/>
  <c r="K214" i="17"/>
  <c r="K226" i="17"/>
  <c r="K238" i="17"/>
  <c r="K250" i="17"/>
  <c r="K262" i="17"/>
  <c r="K274" i="17"/>
  <c r="K286" i="17"/>
  <c r="K298" i="17"/>
  <c r="K314" i="17"/>
  <c r="K326" i="17"/>
  <c r="K338" i="17"/>
  <c r="K350" i="17"/>
  <c r="K362" i="17"/>
  <c r="K374" i="17"/>
  <c r="K386" i="17"/>
  <c r="K394" i="17"/>
  <c r="K406" i="17"/>
  <c r="K418" i="17"/>
  <c r="K430" i="17"/>
  <c r="K442" i="17"/>
  <c r="K454" i="17"/>
  <c r="K466" i="17"/>
  <c r="K478" i="17"/>
  <c r="K494" i="17"/>
  <c r="K502" i="17"/>
  <c r="K514" i="17"/>
  <c r="K526" i="17"/>
  <c r="K538" i="17"/>
  <c r="K550" i="17"/>
  <c r="K17" i="16"/>
  <c r="K29" i="16"/>
  <c r="K7" i="16"/>
  <c r="K12" i="20"/>
  <c r="K16" i="20"/>
  <c r="K20" i="20"/>
  <c r="K24" i="20"/>
  <c r="K28" i="20"/>
  <c r="K32" i="20"/>
  <c r="K36" i="20"/>
  <c r="K40" i="20"/>
  <c r="K44" i="20"/>
  <c r="K48" i="20"/>
  <c r="K52" i="20"/>
  <c r="K56" i="20"/>
  <c r="K60" i="20"/>
  <c r="K64" i="20"/>
  <c r="K68" i="20"/>
  <c r="K72" i="20"/>
  <c r="K76" i="20"/>
  <c r="K80" i="20"/>
  <c r="K84" i="20"/>
  <c r="K88" i="20"/>
  <c r="K92" i="20"/>
  <c r="K96" i="20"/>
  <c r="K100" i="20"/>
  <c r="K104" i="20"/>
  <c r="K108" i="20"/>
  <c r="K112" i="20"/>
  <c r="K116" i="20"/>
  <c r="K120" i="20"/>
  <c r="K124" i="20"/>
  <c r="K128" i="20"/>
  <c r="K132" i="20"/>
  <c r="K136" i="20"/>
  <c r="K140" i="20"/>
  <c r="K144" i="20"/>
  <c r="K148" i="20"/>
  <c r="K152" i="20"/>
  <c r="K156" i="20"/>
  <c r="K160" i="20"/>
  <c r="K11" i="19"/>
  <c r="K15" i="19"/>
  <c r="K19" i="19"/>
  <c r="K23" i="19"/>
  <c r="K27" i="19"/>
  <c r="K31" i="19"/>
  <c r="K35" i="19"/>
  <c r="K39" i="19"/>
  <c r="K43" i="19"/>
  <c r="K47" i="19"/>
  <c r="K51" i="19"/>
  <c r="K55" i="19"/>
  <c r="K8" i="19"/>
  <c r="K12" i="18"/>
  <c r="K16" i="18"/>
  <c r="K20" i="18"/>
  <c r="K24" i="18"/>
  <c r="K28" i="18"/>
  <c r="K32" i="18"/>
  <c r="K36" i="18"/>
  <c r="K40" i="18"/>
  <c r="K44" i="18"/>
  <c r="K48" i="18"/>
  <c r="K52" i="18"/>
  <c r="K56" i="18"/>
  <c r="K60" i="18"/>
  <c r="K64" i="18"/>
  <c r="K68" i="18"/>
  <c r="K72" i="18"/>
  <c r="K76" i="18"/>
  <c r="K80" i="18"/>
  <c r="K84" i="18"/>
  <c r="K88" i="18"/>
  <c r="K92" i="18"/>
  <c r="K96" i="18"/>
  <c r="K100" i="18"/>
  <c r="K104" i="18"/>
  <c r="K108" i="18"/>
  <c r="K112" i="18"/>
  <c r="K116" i="18"/>
  <c r="K120" i="18"/>
  <c r="K124" i="18"/>
  <c r="K128" i="18"/>
  <c r="K132" i="18"/>
  <c r="K136" i="18"/>
  <c r="K140" i="18"/>
  <c r="K144" i="18"/>
  <c r="K148" i="18"/>
  <c r="K152" i="18"/>
  <c r="K156" i="18"/>
  <c r="K160" i="18"/>
  <c r="K164" i="18"/>
  <c r="K168" i="18"/>
  <c r="K172" i="18"/>
  <c r="K176" i="18"/>
  <c r="K180" i="18"/>
  <c r="K184" i="18"/>
  <c r="K188" i="18"/>
  <c r="K192" i="18"/>
  <c r="K196" i="18"/>
  <c r="K200" i="18"/>
  <c r="K204" i="18"/>
  <c r="K208" i="18"/>
  <c r="K212" i="18"/>
  <c r="K216" i="18"/>
  <c r="K220" i="18"/>
  <c r="K224" i="18"/>
  <c r="K228" i="18"/>
  <c r="K232" i="18"/>
  <c r="K236" i="18"/>
  <c r="K12" i="17"/>
  <c r="K16" i="17"/>
  <c r="K20" i="17"/>
  <c r="K24" i="17"/>
  <c r="K28" i="17"/>
  <c r="K32" i="17"/>
  <c r="K36" i="17"/>
  <c r="K40" i="17"/>
  <c r="K44" i="17"/>
  <c r="K48" i="17"/>
  <c r="K52" i="17"/>
  <c r="K56" i="17"/>
  <c r="K60" i="17"/>
  <c r="K64" i="17"/>
  <c r="K68" i="17"/>
  <c r="K72" i="17"/>
  <c r="K76" i="17"/>
  <c r="K80" i="17"/>
  <c r="K84" i="17"/>
  <c r="K88" i="17"/>
  <c r="K92" i="17"/>
  <c r="K96" i="17"/>
  <c r="K100" i="17"/>
  <c r="K104" i="17"/>
  <c r="K108" i="17"/>
  <c r="K112" i="17"/>
  <c r="K116" i="17"/>
  <c r="K120" i="17"/>
  <c r="K124" i="17"/>
  <c r="K128" i="17"/>
  <c r="K132" i="17"/>
  <c r="K136" i="17"/>
  <c r="K140" i="17"/>
  <c r="K144" i="17"/>
  <c r="K148" i="17"/>
  <c r="K152" i="17"/>
  <c r="K156" i="17"/>
  <c r="K160" i="17"/>
  <c r="K164" i="17"/>
  <c r="K168" i="17"/>
  <c r="K172" i="17"/>
  <c r="K176" i="17"/>
  <c r="K180" i="17"/>
  <c r="K184" i="17"/>
  <c r="K188" i="17"/>
  <c r="K192" i="17"/>
  <c r="K196" i="17"/>
  <c r="K200" i="17"/>
  <c r="K204" i="17"/>
  <c r="K208" i="17"/>
  <c r="K212" i="17"/>
  <c r="K216" i="17"/>
  <c r="K220" i="17"/>
  <c r="K224" i="17"/>
  <c r="K228" i="17"/>
  <c r="K232" i="17"/>
  <c r="K236" i="17"/>
  <c r="K240" i="17"/>
  <c r="K244" i="17"/>
  <c r="K248" i="17"/>
  <c r="K252" i="17"/>
  <c r="K256" i="17"/>
  <c r="K260" i="17"/>
  <c r="K264" i="17"/>
  <c r="K268" i="17"/>
  <c r="K272" i="17"/>
  <c r="K276" i="17"/>
  <c r="K280" i="17"/>
  <c r="K284" i="17"/>
  <c r="K288" i="17"/>
  <c r="K292" i="17"/>
  <c r="K296" i="17"/>
  <c r="K300" i="17"/>
  <c r="K304" i="17"/>
  <c r="K308" i="17"/>
  <c r="K312" i="17"/>
  <c r="K316" i="17"/>
  <c r="K320" i="17"/>
  <c r="K324" i="17"/>
  <c r="K328" i="17"/>
  <c r="K332" i="17"/>
  <c r="K336" i="17"/>
  <c r="K340" i="17"/>
  <c r="K344" i="17"/>
  <c r="K348" i="17"/>
  <c r="K352" i="17"/>
  <c r="K356" i="17"/>
  <c r="K360" i="17"/>
  <c r="K364" i="17"/>
  <c r="K368" i="17"/>
  <c r="K372" i="17"/>
  <c r="K376" i="17"/>
  <c r="K380" i="17"/>
  <c r="K384" i="17"/>
  <c r="K388" i="17"/>
  <c r="K392" i="17"/>
  <c r="K396" i="17"/>
  <c r="K400" i="17"/>
  <c r="K404" i="17"/>
  <c r="K408" i="17"/>
  <c r="K412" i="17"/>
  <c r="K416" i="17"/>
  <c r="K420" i="17"/>
  <c r="K424" i="17"/>
  <c r="K428" i="17"/>
  <c r="K432" i="17"/>
  <c r="K436" i="17"/>
  <c r="K440" i="17"/>
  <c r="K444" i="17"/>
  <c r="K448" i="17"/>
  <c r="K452" i="17"/>
  <c r="K456" i="17"/>
  <c r="K460" i="17"/>
  <c r="K464" i="17"/>
  <c r="K468" i="17"/>
  <c r="K472" i="17"/>
  <c r="K476" i="17"/>
  <c r="K480" i="17"/>
  <c r="K484" i="17"/>
  <c r="K488" i="17"/>
  <c r="K492" i="17"/>
  <c r="K496" i="17"/>
  <c r="K500" i="17"/>
  <c r="K504" i="17"/>
  <c r="K508" i="17"/>
  <c r="K512" i="17"/>
  <c r="K516" i="17"/>
  <c r="K520" i="17"/>
  <c r="K524" i="17"/>
  <c r="K528" i="17"/>
  <c r="K532" i="17"/>
  <c r="K536" i="17"/>
  <c r="K540" i="17"/>
  <c r="K544" i="17"/>
  <c r="K548" i="17"/>
  <c r="K10" i="17"/>
  <c r="K11" i="16"/>
  <c r="K15" i="16"/>
  <c r="K19" i="16"/>
  <c r="K23" i="16"/>
  <c r="K27" i="16"/>
  <c r="K31" i="16"/>
  <c r="K35" i="16"/>
  <c r="K39" i="16"/>
  <c r="K14" i="20"/>
  <c r="K30" i="20"/>
  <c r="K46" i="20"/>
  <c r="K58" i="20"/>
  <c r="K70" i="20"/>
  <c r="K82" i="20"/>
  <c r="K94" i="20"/>
  <c r="K106" i="20"/>
  <c r="K118" i="20"/>
  <c r="K126" i="20"/>
  <c r="K134" i="20"/>
  <c r="K146" i="20"/>
  <c r="K158" i="20"/>
  <c r="K17" i="19"/>
  <c r="K29" i="19"/>
  <c r="K41" i="19"/>
  <c r="K49" i="19"/>
  <c r="K10" i="18"/>
  <c r="K22" i="18"/>
  <c r="K34" i="18"/>
  <c r="K46" i="18"/>
  <c r="K58" i="18"/>
  <c r="K70" i="18"/>
  <c r="K82" i="18"/>
  <c r="K94" i="18"/>
  <c r="K106" i="18"/>
  <c r="K118" i="18"/>
  <c r="K130" i="18"/>
  <c r="K142" i="18"/>
  <c r="K154" i="18"/>
  <c r="K166" i="18"/>
  <c r="K178" i="18"/>
  <c r="K190" i="18"/>
  <c r="K202" i="18"/>
  <c r="K214" i="18"/>
  <c r="K226" i="18"/>
  <c r="K8" i="18"/>
  <c r="K22" i="17"/>
  <c r="K34" i="17"/>
  <c r="K50" i="17"/>
  <c r="K62" i="17"/>
  <c r="K74" i="17"/>
  <c r="K86" i="17"/>
  <c r="K98" i="17"/>
  <c r="K110" i="17"/>
  <c r="K122" i="17"/>
  <c r="K134" i="17"/>
  <c r="K146" i="17"/>
  <c r="K158" i="17"/>
  <c r="K170" i="17"/>
  <c r="K182" i="17"/>
  <c r="K194" i="17"/>
  <c r="K206" i="17"/>
  <c r="K218" i="17"/>
  <c r="K230" i="17"/>
  <c r="K242" i="17"/>
  <c r="K254" i="17"/>
  <c r="K266" i="17"/>
  <c r="K278" i="17"/>
  <c r="K282" i="17"/>
  <c r="K294" i="17"/>
  <c r="K306" i="17"/>
  <c r="K318" i="17"/>
  <c r="K330" i="17"/>
  <c r="K342" i="17"/>
  <c r="K354" i="17"/>
  <c r="K366" i="17"/>
  <c r="K378" i="17"/>
  <c r="K390" i="17"/>
  <c r="K402" i="17"/>
  <c r="K414" i="17"/>
  <c r="K426" i="17"/>
  <c r="K438" i="17"/>
  <c r="K450" i="17"/>
  <c r="K462" i="17"/>
  <c r="K474" i="17"/>
  <c r="K486" i="17"/>
  <c r="K498" i="17"/>
  <c r="K510" i="17"/>
  <c r="K522" i="17"/>
  <c r="K534" i="17"/>
  <c r="K546" i="17"/>
  <c r="K9" i="16"/>
  <c r="K21" i="16"/>
  <c r="K33" i="16"/>
  <c r="K13" i="20"/>
  <c r="K17" i="20"/>
  <c r="K21" i="20"/>
  <c r="K25" i="20"/>
  <c r="K29" i="20"/>
  <c r="K33" i="20"/>
  <c r="K37" i="20"/>
  <c r="K41" i="20"/>
  <c r="K45" i="20"/>
  <c r="K49" i="20"/>
  <c r="K53" i="20"/>
  <c r="K57" i="20"/>
  <c r="K61" i="20"/>
  <c r="K65" i="20"/>
  <c r="K69" i="20"/>
  <c r="K73" i="20"/>
  <c r="K77" i="20"/>
  <c r="K81" i="20"/>
  <c r="K85" i="20"/>
  <c r="K89" i="20"/>
  <c r="K93" i="20"/>
  <c r="K97" i="20"/>
  <c r="K101" i="20"/>
  <c r="K105" i="20"/>
  <c r="K109" i="20"/>
  <c r="K113" i="20"/>
  <c r="K117" i="20"/>
  <c r="K121" i="20"/>
  <c r="K125" i="20"/>
  <c r="K129" i="20"/>
  <c r="K133" i="20"/>
  <c r="K137" i="20"/>
  <c r="K141" i="20"/>
  <c r="K145" i="20"/>
  <c r="K149" i="20"/>
  <c r="K153" i="20"/>
  <c r="K157" i="20"/>
  <c r="K10" i="20"/>
  <c r="K12" i="19"/>
  <c r="K16" i="19"/>
  <c r="K20" i="19"/>
  <c r="K24" i="19"/>
  <c r="K28" i="19"/>
  <c r="K32" i="19"/>
  <c r="K36" i="19"/>
  <c r="K40" i="19"/>
  <c r="K44" i="19"/>
  <c r="K48" i="19"/>
  <c r="K52" i="19"/>
  <c r="K56" i="19"/>
  <c r="K9" i="18"/>
  <c r="K13" i="18"/>
  <c r="K17" i="18"/>
  <c r="K21" i="18"/>
  <c r="K25" i="18"/>
  <c r="K29" i="18"/>
  <c r="K33" i="18"/>
  <c r="K37" i="18"/>
  <c r="K41" i="18"/>
  <c r="K45" i="18"/>
  <c r="K49" i="18"/>
  <c r="K53" i="18"/>
  <c r="K57" i="18"/>
  <c r="K61" i="18"/>
  <c r="K65" i="18"/>
  <c r="K69" i="18"/>
  <c r="K73" i="18"/>
  <c r="K77" i="18"/>
  <c r="K81" i="18"/>
  <c r="K85" i="18"/>
  <c r="K89" i="18"/>
  <c r="K93" i="18"/>
  <c r="K97" i="18"/>
  <c r="K101" i="18"/>
  <c r="K105" i="18"/>
  <c r="K109" i="18"/>
  <c r="K113" i="18"/>
  <c r="K117" i="18"/>
  <c r="K121" i="18"/>
  <c r="K125" i="18"/>
  <c r="K129" i="18"/>
  <c r="K133" i="18"/>
  <c r="K137" i="18"/>
  <c r="K141" i="18"/>
  <c r="K145" i="18"/>
  <c r="K149" i="18"/>
  <c r="K153" i="18"/>
  <c r="K157" i="18"/>
  <c r="K161" i="18"/>
  <c r="K165" i="18"/>
  <c r="K169" i="18"/>
  <c r="K173" i="18"/>
  <c r="K177" i="18"/>
  <c r="K181" i="18"/>
  <c r="K185" i="18"/>
  <c r="K189" i="18"/>
  <c r="K193" i="18"/>
  <c r="K197" i="18"/>
  <c r="K201" i="18"/>
  <c r="K205" i="18"/>
  <c r="K209" i="18"/>
  <c r="K213" i="18"/>
  <c r="K217" i="18"/>
  <c r="K221" i="18"/>
  <c r="K225" i="18"/>
  <c r="K229" i="18"/>
  <c r="K233" i="18"/>
  <c r="K237" i="18"/>
  <c r="K13" i="17"/>
  <c r="K17" i="17"/>
  <c r="K21" i="17"/>
  <c r="K25" i="17"/>
  <c r="K29" i="17"/>
  <c r="K33" i="17"/>
  <c r="K37" i="17"/>
  <c r="K41" i="17"/>
  <c r="K45" i="17"/>
  <c r="K49" i="17"/>
  <c r="K53" i="17"/>
  <c r="K57" i="17"/>
  <c r="K61" i="17"/>
  <c r="K65" i="17"/>
  <c r="K69" i="17"/>
  <c r="K73" i="17"/>
  <c r="K77" i="17"/>
  <c r="K81" i="17"/>
  <c r="K85" i="17"/>
  <c r="K89" i="17"/>
  <c r="K93" i="17"/>
  <c r="K97" i="17"/>
  <c r="K101" i="17"/>
  <c r="K105" i="17"/>
  <c r="K109" i="17"/>
  <c r="K113" i="17"/>
  <c r="K117" i="17"/>
  <c r="K121" i="17"/>
  <c r="K125" i="17"/>
  <c r="K129" i="17"/>
  <c r="K133" i="17"/>
  <c r="K137" i="17"/>
  <c r="K141" i="17"/>
  <c r="K145" i="17"/>
  <c r="K149" i="17"/>
  <c r="K153" i="17"/>
  <c r="K157" i="17"/>
  <c r="K161" i="17"/>
  <c r="K165" i="17"/>
  <c r="K169" i="17"/>
  <c r="K173" i="17"/>
  <c r="K177" i="17"/>
  <c r="K181" i="17"/>
  <c r="K185" i="17"/>
  <c r="K189" i="17"/>
  <c r="K193" i="17"/>
  <c r="K197" i="17"/>
  <c r="K201" i="17"/>
  <c r="K205" i="17"/>
  <c r="K209" i="17"/>
  <c r="K213" i="17"/>
  <c r="K217" i="17"/>
  <c r="K221" i="17"/>
  <c r="K225" i="17"/>
  <c r="K229" i="17"/>
  <c r="K233" i="17"/>
  <c r="K237" i="17"/>
  <c r="K241" i="17"/>
  <c r="K245" i="17"/>
  <c r="K249" i="17"/>
  <c r="K253" i="17"/>
  <c r="K257" i="17"/>
  <c r="K261" i="17"/>
  <c r="K265" i="17"/>
  <c r="K269" i="17"/>
  <c r="K273" i="17"/>
  <c r="K277" i="17"/>
  <c r="K281" i="17"/>
  <c r="K285" i="17"/>
  <c r="K289" i="17"/>
  <c r="K293" i="17"/>
  <c r="K297" i="17"/>
  <c r="K301" i="17"/>
  <c r="K305" i="17"/>
  <c r="K309" i="17"/>
  <c r="K313" i="17"/>
  <c r="K317" i="17"/>
  <c r="K321" i="17"/>
  <c r="K325" i="17"/>
  <c r="K329" i="17"/>
  <c r="K333" i="17"/>
  <c r="K337" i="17"/>
  <c r="K341" i="17"/>
  <c r="K345" i="17"/>
  <c r="K349" i="17"/>
  <c r="K353" i="17"/>
  <c r="K357" i="17"/>
  <c r="K361" i="17"/>
  <c r="K365" i="17"/>
  <c r="K369" i="17"/>
  <c r="K373" i="17"/>
  <c r="K377" i="17"/>
  <c r="K381" i="17"/>
  <c r="K385" i="17"/>
  <c r="K389" i="17"/>
  <c r="K393" i="17"/>
  <c r="K397" i="17"/>
  <c r="K401" i="17"/>
  <c r="K405" i="17"/>
  <c r="K409" i="17"/>
  <c r="K413" i="17"/>
  <c r="K417" i="17"/>
  <c r="K421" i="17"/>
  <c r="K425" i="17"/>
  <c r="K429" i="17"/>
  <c r="K433" i="17"/>
  <c r="K437" i="17"/>
  <c r="K441" i="17"/>
  <c r="K445" i="17"/>
  <c r="K449" i="17"/>
  <c r="K453" i="17"/>
  <c r="K457" i="17"/>
  <c r="K461" i="17"/>
  <c r="K465" i="17"/>
  <c r="K469" i="17"/>
  <c r="K473" i="17"/>
  <c r="K477" i="17"/>
  <c r="K481" i="17"/>
  <c r="K485" i="17"/>
  <c r="K489" i="17"/>
  <c r="K493" i="17"/>
  <c r="K497" i="17"/>
  <c r="K501" i="17"/>
  <c r="K505" i="17"/>
  <c r="K509" i="17"/>
  <c r="K513" i="17"/>
  <c r="K517" i="17"/>
  <c r="K521" i="17"/>
  <c r="K525" i="17"/>
  <c r="K529" i="17"/>
  <c r="K533" i="17"/>
  <c r="K537" i="17"/>
  <c r="K541" i="17"/>
  <c r="K545" i="17"/>
  <c r="K549" i="17"/>
  <c r="K8" i="16"/>
  <c r="K12" i="16"/>
  <c r="K16" i="16"/>
  <c r="K20" i="16"/>
  <c r="K24" i="16"/>
  <c r="K28" i="16"/>
  <c r="K32" i="16"/>
  <c r="K36" i="16"/>
  <c r="K40" i="16"/>
  <c r="K18" i="20"/>
  <c r="K26" i="20"/>
  <c r="K38" i="20"/>
  <c r="K50" i="20"/>
  <c r="K62" i="20"/>
  <c r="K74" i="20"/>
  <c r="K90" i="20"/>
  <c r="K98" i="20"/>
  <c r="K110" i="20"/>
  <c r="K122" i="20"/>
  <c r="K138" i="20"/>
  <c r="K150" i="20"/>
  <c r="K9" i="19"/>
  <c r="K25" i="19"/>
  <c r="K37" i="19"/>
  <c r="K53" i="19"/>
  <c r="K14" i="18"/>
  <c r="K26" i="18"/>
  <c r="K38" i="18"/>
  <c r="K50" i="18"/>
  <c r="K62" i="18"/>
  <c r="K74" i="18"/>
  <c r="K86" i="18"/>
  <c r="K98" i="18"/>
  <c r="K110" i="18"/>
  <c r="K126" i="18"/>
  <c r="K138" i="18"/>
  <c r="K150" i="18"/>
  <c r="K162" i="18"/>
  <c r="K174" i="18"/>
  <c r="K186" i="18"/>
  <c r="K198" i="18"/>
  <c r="K210" i="18"/>
  <c r="K222" i="18"/>
  <c r="K234" i="18"/>
  <c r="K18" i="17"/>
  <c r="K30" i="17"/>
  <c r="K42" i="17"/>
  <c r="K54" i="17"/>
  <c r="K66" i="17"/>
  <c r="K78" i="17"/>
  <c r="K90" i="17"/>
  <c r="K102" i="17"/>
  <c r="K114" i="17"/>
  <c r="K126" i="17"/>
  <c r="K138" i="17"/>
  <c r="K150" i="17"/>
  <c r="K162" i="17"/>
  <c r="K174" i="17"/>
  <c r="K186" i="17"/>
  <c r="K198" i="17"/>
  <c r="K210" i="17"/>
  <c r="K222" i="17"/>
  <c r="K234" i="17"/>
  <c r="K246" i="17"/>
  <c r="K258" i="17"/>
  <c r="K270" i="17"/>
  <c r="K290" i="17"/>
  <c r="K302" i="17"/>
  <c r="K310" i="17"/>
  <c r="K322" i="17"/>
  <c r="K334" i="17"/>
  <c r="K346" i="17"/>
  <c r="K358" i="17"/>
  <c r="K370" i="17"/>
  <c r="K382" i="17"/>
  <c r="K398" i="17"/>
  <c r="K410" i="17"/>
  <c r="K422" i="17"/>
  <c r="K434" i="17"/>
  <c r="K446" i="17"/>
  <c r="K458" i="17"/>
  <c r="K470" i="17"/>
  <c r="K482" i="17"/>
  <c r="K490" i="17"/>
  <c r="K506" i="17"/>
  <c r="K518" i="17"/>
  <c r="K530" i="17"/>
  <c r="K542" i="17"/>
  <c r="K13" i="16"/>
  <c r="K25" i="16"/>
  <c r="K37" i="16"/>
  <c r="K11" i="15"/>
  <c r="K15" i="15"/>
  <c r="K19" i="15"/>
  <c r="K23" i="15"/>
  <c r="K27" i="15"/>
  <c r="K31" i="15"/>
  <c r="K35" i="15"/>
  <c r="K39" i="15"/>
  <c r="K43" i="15"/>
  <c r="K47" i="15"/>
  <c r="K51" i="15"/>
  <c r="K55" i="15"/>
  <c r="K59" i="15"/>
  <c r="K63" i="15"/>
  <c r="K67" i="15"/>
  <c r="K71" i="15"/>
  <c r="K75" i="15"/>
  <c r="K79" i="15"/>
  <c r="K83" i="15"/>
  <c r="K87" i="15"/>
  <c r="K91" i="15"/>
  <c r="K95" i="15"/>
  <c r="K99" i="15"/>
  <c r="K103" i="15"/>
  <c r="K107" i="15"/>
  <c r="K111" i="15"/>
  <c r="K115" i="15"/>
  <c r="K119" i="15"/>
  <c r="K123" i="15"/>
  <c r="K127" i="15"/>
  <c r="K131" i="15"/>
  <c r="K135" i="15"/>
  <c r="K139" i="15"/>
  <c r="K143" i="15"/>
  <c r="K147" i="15"/>
  <c r="K151" i="15"/>
  <c r="K155" i="15"/>
  <c r="K159" i="15"/>
  <c r="K163" i="15"/>
  <c r="K167" i="15"/>
  <c r="K171" i="15"/>
  <c r="K175" i="15"/>
  <c r="K179" i="15"/>
  <c r="K183" i="15"/>
  <c r="K187" i="15"/>
  <c r="K191" i="15"/>
  <c r="K195" i="15"/>
  <c r="K199" i="15"/>
  <c r="K203" i="15"/>
  <c r="K207" i="15"/>
  <c r="K211" i="15"/>
  <c r="K215" i="15"/>
  <c r="K219" i="15"/>
  <c r="K223" i="15"/>
  <c r="K227" i="15"/>
  <c r="K231" i="15"/>
  <c r="K235" i="15"/>
  <c r="K239" i="15"/>
  <c r="K243" i="15"/>
  <c r="K247" i="15"/>
  <c r="K251" i="15"/>
  <c r="K255" i="15"/>
  <c r="K259" i="15"/>
  <c r="K263" i="15"/>
  <c r="K267" i="15"/>
  <c r="K271" i="15"/>
  <c r="K275" i="15"/>
  <c r="K279" i="15"/>
  <c r="K283" i="15"/>
  <c r="K287" i="15"/>
  <c r="K291" i="15"/>
  <c r="K295" i="15"/>
  <c r="K299" i="15"/>
  <c r="K303" i="15"/>
  <c r="K307" i="15"/>
  <c r="K311" i="15"/>
  <c r="K315" i="15"/>
  <c r="K319" i="15"/>
  <c r="K323" i="15"/>
  <c r="K327" i="15"/>
  <c r="K331" i="15"/>
  <c r="K335" i="15"/>
  <c r="K339" i="15"/>
  <c r="K343" i="15"/>
  <c r="K347" i="15"/>
  <c r="K351" i="15"/>
  <c r="K355" i="15"/>
  <c r="K359" i="15"/>
  <c r="K363" i="15"/>
  <c r="K367" i="15"/>
  <c r="K371" i="15"/>
  <c r="K375" i="15"/>
  <c r="K379" i="15"/>
  <c r="K383" i="15"/>
  <c r="K387" i="15"/>
  <c r="K391" i="15"/>
  <c r="K395" i="15"/>
  <c r="K399" i="15"/>
  <c r="K403" i="15"/>
  <c r="K407" i="15"/>
  <c r="K411" i="15"/>
  <c r="K415" i="15"/>
  <c r="K419" i="15"/>
  <c r="K423" i="15"/>
  <c r="K427" i="15"/>
  <c r="K431" i="15"/>
  <c r="K435" i="15"/>
  <c r="K439" i="15"/>
  <c r="K443" i="15"/>
  <c r="K447" i="15"/>
  <c r="K451" i="15"/>
  <c r="K455" i="15"/>
  <c r="K459" i="15"/>
  <c r="K463" i="15"/>
  <c r="K467" i="15"/>
  <c r="K471" i="15"/>
  <c r="K475" i="15"/>
  <c r="K479" i="15"/>
  <c r="K483" i="15"/>
  <c r="K487" i="15"/>
  <c r="K491" i="15"/>
  <c r="K495" i="15"/>
  <c r="K499" i="15"/>
  <c r="K503" i="15"/>
  <c r="K507" i="15"/>
  <c r="K511" i="15"/>
  <c r="K515" i="15"/>
  <c r="K519" i="15"/>
  <c r="K523" i="15"/>
  <c r="K527" i="15"/>
  <c r="K531" i="15"/>
  <c r="K535" i="15"/>
  <c r="K539" i="15"/>
  <c r="K543" i="15"/>
  <c r="K547" i="15"/>
  <c r="K551" i="15"/>
  <c r="K555" i="15"/>
  <c r="K559" i="15"/>
  <c r="K563" i="15"/>
  <c r="K567" i="15"/>
  <c r="K571" i="15"/>
  <c r="K575" i="15"/>
  <c r="K579" i="15"/>
  <c r="K583" i="15"/>
  <c r="K587" i="15"/>
  <c r="K591" i="15"/>
  <c r="K595" i="15"/>
  <c r="K599" i="15"/>
  <c r="K603" i="15"/>
  <c r="K607" i="15"/>
  <c r="K611" i="15"/>
  <c r="K615" i="15"/>
  <c r="K619" i="15"/>
  <c r="K623" i="15"/>
  <c r="K627" i="15"/>
  <c r="K631" i="15"/>
  <c r="K635" i="15"/>
  <c r="K639" i="15"/>
  <c r="K643" i="15"/>
  <c r="K647" i="15"/>
  <c r="K651" i="15"/>
  <c r="K655" i="15"/>
  <c r="K659" i="15"/>
  <c r="K663" i="15"/>
  <c r="K667" i="15"/>
  <c r="K671" i="15"/>
  <c r="K675" i="15"/>
  <c r="K679" i="15"/>
  <c r="K683" i="15"/>
  <c r="K687" i="15"/>
  <c r="N9" i="14"/>
  <c r="N13" i="14"/>
  <c r="N17" i="14"/>
  <c r="N21" i="14"/>
  <c r="N25" i="14"/>
  <c r="N29" i="14"/>
  <c r="N33" i="14"/>
  <c r="N37" i="14"/>
  <c r="N41" i="14"/>
  <c r="N45" i="14"/>
  <c r="N49" i="14"/>
  <c r="N53" i="14"/>
  <c r="N57" i="14"/>
  <c r="N61" i="14"/>
  <c r="N65" i="14"/>
  <c r="N69" i="14"/>
  <c r="N73" i="14"/>
  <c r="N77" i="14"/>
  <c r="N81" i="14"/>
  <c r="N85" i="14"/>
  <c r="N89" i="14"/>
  <c r="N93" i="14"/>
  <c r="N97" i="14"/>
  <c r="N101" i="14"/>
  <c r="N105" i="14"/>
  <c r="N109" i="14"/>
  <c r="N113" i="14"/>
  <c r="N117" i="14"/>
  <c r="N121" i="14"/>
  <c r="N125" i="14"/>
  <c r="K10" i="13"/>
  <c r="K14" i="13"/>
  <c r="K18" i="13"/>
  <c r="K22" i="13"/>
  <c r="K26" i="13"/>
  <c r="K30" i="13"/>
  <c r="K34" i="13"/>
  <c r="K38" i="13"/>
  <c r="K42" i="13"/>
  <c r="K46" i="13"/>
  <c r="K50" i="13"/>
  <c r="K54" i="13"/>
  <c r="K58" i="13"/>
  <c r="K62" i="13"/>
  <c r="K66" i="13"/>
  <c r="K70" i="13"/>
  <c r="K74" i="13"/>
  <c r="K78" i="13"/>
  <c r="K82" i="13"/>
  <c r="K86" i="13"/>
  <c r="K90" i="13"/>
  <c r="K94" i="13"/>
  <c r="K98" i="13"/>
  <c r="K102" i="13"/>
  <c r="K106" i="13"/>
  <c r="K110" i="13"/>
  <c r="K114" i="13"/>
  <c r="K118" i="13"/>
  <c r="K122" i="13"/>
  <c r="K126" i="13"/>
  <c r="K130" i="13"/>
  <c r="K134" i="13"/>
  <c r="K138" i="13"/>
  <c r="K142" i="13"/>
  <c r="K146" i="13"/>
  <c r="K150" i="13"/>
  <c r="K154" i="13"/>
  <c r="K158" i="13"/>
  <c r="K162" i="13"/>
  <c r="K166" i="13"/>
  <c r="K170" i="13"/>
  <c r="K174" i="13"/>
  <c r="K178" i="13"/>
  <c r="K11" i="12"/>
  <c r="K15" i="12"/>
  <c r="K19" i="12"/>
  <c r="K23" i="12"/>
  <c r="K27" i="12"/>
  <c r="K31" i="12"/>
  <c r="K35" i="12"/>
  <c r="K39" i="12"/>
  <c r="K43" i="12"/>
  <c r="K47" i="12"/>
  <c r="K51" i="12"/>
  <c r="K55" i="12"/>
  <c r="K59" i="12"/>
  <c r="K63" i="12"/>
  <c r="K67" i="12"/>
  <c r="K71" i="12"/>
  <c r="K75" i="12"/>
  <c r="K79" i="12"/>
  <c r="K83" i="12"/>
  <c r="K87" i="12"/>
  <c r="K91" i="12"/>
  <c r="K95" i="12"/>
  <c r="K99" i="12"/>
  <c r="K103" i="12"/>
  <c r="K107" i="12"/>
  <c r="K111" i="12"/>
  <c r="K115" i="12"/>
  <c r="K119" i="12"/>
  <c r="K123" i="12"/>
  <c r="K127" i="12"/>
  <c r="K131" i="12"/>
  <c r="K135" i="12"/>
  <c r="K139" i="12"/>
  <c r="K143" i="12"/>
  <c r="K147" i="12"/>
  <c r="K151" i="12"/>
  <c r="K155" i="12"/>
  <c r="K159" i="12"/>
  <c r="K163" i="12"/>
  <c r="K167" i="12"/>
  <c r="K171" i="12"/>
  <c r="K175" i="12"/>
  <c r="K179" i="12"/>
  <c r="K183" i="12"/>
  <c r="K187" i="12"/>
  <c r="K191" i="12"/>
  <c r="K195" i="12"/>
  <c r="K199" i="12"/>
  <c r="K203" i="12"/>
  <c r="K207" i="12"/>
  <c r="K211" i="12"/>
  <c r="K215" i="12"/>
  <c r="K7" i="12"/>
  <c r="K13" i="11"/>
  <c r="K17" i="11"/>
  <c r="K21" i="11"/>
  <c r="K25" i="11"/>
  <c r="K29" i="11"/>
  <c r="K33" i="11"/>
  <c r="K37" i="11"/>
  <c r="K41" i="11"/>
  <c r="K45" i="11"/>
  <c r="K49" i="11"/>
  <c r="K53" i="11"/>
  <c r="K57" i="11"/>
  <c r="K61" i="11"/>
  <c r="K65" i="11"/>
  <c r="K69" i="11"/>
  <c r="K73" i="11"/>
  <c r="K77" i="11"/>
  <c r="K81" i="11"/>
  <c r="K85" i="11"/>
  <c r="K89" i="11"/>
  <c r="K93" i="11"/>
  <c r="K97" i="11"/>
  <c r="K101" i="11"/>
  <c r="K228" i="15"/>
  <c r="K232" i="15"/>
  <c r="K236" i="15"/>
  <c r="K240" i="15"/>
  <c r="K244" i="15"/>
  <c r="K248" i="15"/>
  <c r="K252" i="15"/>
  <c r="K256" i="15"/>
  <c r="K260" i="15"/>
  <c r="K264" i="15"/>
  <c r="K268" i="15"/>
  <c r="K272" i="15"/>
  <c r="K276" i="15"/>
  <c r="K280" i="15"/>
  <c r="K284" i="15"/>
  <c r="K288" i="15"/>
  <c r="K292" i="15"/>
  <c r="K296" i="15"/>
  <c r="K300" i="15"/>
  <c r="K304" i="15"/>
  <c r="K308" i="15"/>
  <c r="K312" i="15"/>
  <c r="K316" i="15"/>
  <c r="K320" i="15"/>
  <c r="K324" i="15"/>
  <c r="K328" i="15"/>
  <c r="K332" i="15"/>
  <c r="K336" i="15"/>
  <c r="K340" i="15"/>
  <c r="K344" i="15"/>
  <c r="K348" i="15"/>
  <c r="K352" i="15"/>
  <c r="K356" i="15"/>
  <c r="K360" i="15"/>
  <c r="K364" i="15"/>
  <c r="K368" i="15"/>
  <c r="K372" i="15"/>
  <c r="K376" i="15"/>
  <c r="K380" i="15"/>
  <c r="K384" i="15"/>
  <c r="K388" i="15"/>
  <c r="K392" i="15"/>
  <c r="K396" i="15"/>
  <c r="K400" i="15"/>
  <c r="K404" i="15"/>
  <c r="K408" i="15"/>
  <c r="K412" i="15"/>
  <c r="K416" i="15"/>
  <c r="K420" i="15"/>
  <c r="K424" i="15"/>
  <c r="K428" i="15"/>
  <c r="K432" i="15"/>
  <c r="K436" i="15"/>
  <c r="K440" i="15"/>
  <c r="K444" i="15"/>
  <c r="K448" i="15"/>
  <c r="K452" i="15"/>
  <c r="K456" i="15"/>
  <c r="K460" i="15"/>
  <c r="K464" i="15"/>
  <c r="K468" i="15"/>
  <c r="K472" i="15"/>
  <c r="K476" i="15"/>
  <c r="K480" i="15"/>
  <c r="K484" i="15"/>
  <c r="K488" i="15"/>
  <c r="K492" i="15"/>
  <c r="K496" i="15"/>
  <c r="K500" i="15"/>
  <c r="K504" i="15"/>
  <c r="K508" i="15"/>
  <c r="K512" i="15"/>
  <c r="K516" i="15"/>
  <c r="K520" i="15"/>
  <c r="K524" i="15"/>
  <c r="K528" i="15"/>
  <c r="K532" i="15"/>
  <c r="K536" i="15"/>
  <c r="K540" i="15"/>
  <c r="K544" i="15"/>
  <c r="K548" i="15"/>
  <c r="K552" i="15"/>
  <c r="K556" i="15"/>
  <c r="K560" i="15"/>
  <c r="K564" i="15"/>
  <c r="K568" i="15"/>
  <c r="K572" i="15"/>
  <c r="K576" i="15"/>
  <c r="K580" i="15"/>
  <c r="K584" i="15"/>
  <c r="K588" i="15"/>
  <c r="K592" i="15"/>
  <c r="K596" i="15"/>
  <c r="K600" i="15"/>
  <c r="K604" i="15"/>
  <c r="K608" i="15"/>
  <c r="K612" i="15"/>
  <c r="K616" i="15"/>
  <c r="K620" i="15"/>
  <c r="K624" i="15"/>
  <c r="K628" i="15"/>
  <c r="K632" i="15"/>
  <c r="K636" i="15"/>
  <c r="K640" i="15"/>
  <c r="K644" i="15"/>
  <c r="K648" i="15"/>
  <c r="K652" i="15"/>
  <c r="K656" i="15"/>
  <c r="K660" i="15"/>
  <c r="K664" i="15"/>
  <c r="K668" i="15"/>
  <c r="K672" i="15"/>
  <c r="K676" i="15"/>
  <c r="K680" i="15"/>
  <c r="K684" i="15"/>
  <c r="K688" i="15"/>
  <c r="N10" i="14"/>
  <c r="N14" i="14"/>
  <c r="N18" i="14"/>
  <c r="N22" i="14"/>
  <c r="N26" i="14"/>
  <c r="N30" i="14"/>
  <c r="N34" i="14"/>
  <c r="N38" i="14"/>
  <c r="N42" i="14"/>
  <c r="N46" i="14"/>
  <c r="N50" i="14"/>
  <c r="N54" i="14"/>
  <c r="N58" i="14"/>
  <c r="N62" i="14"/>
  <c r="N66" i="14"/>
  <c r="N70" i="14"/>
  <c r="N74" i="14"/>
  <c r="N78" i="14"/>
  <c r="N82" i="14"/>
  <c r="N86" i="14"/>
  <c r="N90" i="14"/>
  <c r="N94" i="14"/>
  <c r="N98" i="14"/>
  <c r="N102" i="14"/>
  <c r="N106" i="14"/>
  <c r="N110" i="14"/>
  <c r="N114" i="14"/>
  <c r="N118" i="14"/>
  <c r="N122" i="14"/>
  <c r="N126" i="14"/>
  <c r="K11" i="13"/>
  <c r="K15" i="13"/>
  <c r="K19" i="13"/>
  <c r="K23" i="13"/>
  <c r="K27" i="13"/>
  <c r="K31" i="13"/>
  <c r="K35" i="13"/>
  <c r="K39" i="13"/>
  <c r="K43" i="13"/>
  <c r="K47" i="13"/>
  <c r="K51" i="13"/>
  <c r="K55" i="13"/>
  <c r="K59" i="13"/>
  <c r="K63" i="13"/>
  <c r="K67" i="13"/>
  <c r="K71" i="13"/>
  <c r="K75" i="13"/>
  <c r="K79" i="13"/>
  <c r="K83" i="13"/>
  <c r="K87" i="13"/>
  <c r="K91" i="13"/>
  <c r="K95" i="13"/>
  <c r="K99" i="13"/>
  <c r="K103" i="13"/>
  <c r="K107" i="13"/>
  <c r="K111" i="13"/>
  <c r="K115" i="13"/>
  <c r="K119" i="13"/>
  <c r="K123" i="13"/>
  <c r="K127" i="13"/>
  <c r="K131" i="13"/>
  <c r="K135" i="13"/>
  <c r="K139" i="13"/>
  <c r="K143" i="13"/>
  <c r="K147" i="13"/>
  <c r="K151" i="13"/>
  <c r="K155" i="13"/>
  <c r="K159" i="13"/>
  <c r="K163" i="13"/>
  <c r="K167" i="13"/>
  <c r="K171" i="13"/>
  <c r="K175" i="13"/>
  <c r="K179" i="13"/>
  <c r="K8" i="12"/>
  <c r="K12" i="12"/>
  <c r="K16" i="12"/>
  <c r="K20" i="12"/>
  <c r="K24" i="12"/>
  <c r="K28" i="12"/>
  <c r="K32" i="12"/>
  <c r="K36" i="12"/>
  <c r="K40" i="12"/>
  <c r="K44" i="12"/>
  <c r="K48" i="12"/>
  <c r="K52" i="12"/>
  <c r="K56" i="12"/>
  <c r="K60" i="12"/>
  <c r="K64" i="12"/>
  <c r="K68" i="12"/>
  <c r="K72" i="12"/>
  <c r="K76" i="12"/>
  <c r="K80" i="12"/>
  <c r="K84" i="12"/>
  <c r="K88" i="12"/>
  <c r="K92" i="12"/>
  <c r="K96" i="12"/>
  <c r="K100" i="12"/>
  <c r="K104" i="12"/>
  <c r="K108" i="12"/>
  <c r="K112" i="12"/>
  <c r="K116" i="12"/>
  <c r="K120" i="12"/>
  <c r="K124" i="12"/>
  <c r="K128" i="12"/>
  <c r="K132" i="12"/>
  <c r="K136" i="12"/>
  <c r="K140" i="12"/>
  <c r="K144" i="12"/>
  <c r="K148" i="12"/>
  <c r="K152" i="12"/>
  <c r="K156" i="12"/>
  <c r="K160" i="12"/>
  <c r="K164" i="12"/>
  <c r="K168" i="12"/>
  <c r="K172" i="12"/>
  <c r="K176" i="12"/>
  <c r="K180" i="12"/>
  <c r="K184" i="12"/>
  <c r="K188" i="12"/>
  <c r="K192" i="12"/>
  <c r="K196" i="12"/>
  <c r="K200" i="12"/>
  <c r="K204" i="12"/>
  <c r="K208" i="12"/>
  <c r="K212" i="12"/>
  <c r="K216" i="12"/>
  <c r="K14" i="11"/>
  <c r="K18" i="11"/>
  <c r="K22" i="11"/>
  <c r="K26" i="11"/>
  <c r="K30" i="11"/>
  <c r="K34" i="11"/>
  <c r="K38" i="11"/>
  <c r="K42" i="11"/>
  <c r="K46" i="11"/>
  <c r="K50" i="11"/>
  <c r="K54" i="11"/>
  <c r="K58" i="11"/>
  <c r="K62" i="11"/>
  <c r="K66" i="11"/>
  <c r="K70" i="11"/>
  <c r="K74" i="11"/>
  <c r="K78" i="11"/>
  <c r="K82" i="11"/>
  <c r="K86" i="11"/>
  <c r="K90" i="11"/>
  <c r="K94" i="11"/>
  <c r="K98" i="11"/>
  <c r="K10" i="11"/>
  <c r="K60" i="11"/>
  <c r="K76" i="11"/>
  <c r="K8" i="15"/>
  <c r="K12" i="15"/>
  <c r="K16" i="15"/>
  <c r="K20" i="15"/>
  <c r="K24" i="15"/>
  <c r="K28" i="15"/>
  <c r="K32" i="15"/>
  <c r="K36" i="15"/>
  <c r="K40" i="15"/>
  <c r="K44" i="15"/>
  <c r="K48" i="15"/>
  <c r="K52" i="15"/>
  <c r="K56" i="15"/>
  <c r="K60" i="15"/>
  <c r="K64" i="15"/>
  <c r="K68" i="15"/>
  <c r="K72" i="15"/>
  <c r="K76" i="15"/>
  <c r="K80" i="15"/>
  <c r="K84" i="15"/>
  <c r="K88" i="15"/>
  <c r="K92" i="15"/>
  <c r="K96" i="15"/>
  <c r="K100" i="15"/>
  <c r="K104" i="15"/>
  <c r="K108" i="15"/>
  <c r="K112" i="15"/>
  <c r="K116" i="15"/>
  <c r="K120" i="15"/>
  <c r="K124" i="15"/>
  <c r="K128" i="15"/>
  <c r="K132" i="15"/>
  <c r="K136" i="15"/>
  <c r="K140" i="15"/>
  <c r="K144" i="15"/>
  <c r="K148" i="15"/>
  <c r="K152" i="15"/>
  <c r="K156" i="15"/>
  <c r="K160" i="15"/>
  <c r="K164" i="15"/>
  <c r="K168" i="15"/>
  <c r="K172" i="15"/>
  <c r="K176" i="15"/>
  <c r="K180" i="15"/>
  <c r="K184" i="15"/>
  <c r="K188" i="15"/>
  <c r="K192" i="15"/>
  <c r="K196" i="15"/>
  <c r="K200" i="15"/>
  <c r="K204" i="15"/>
  <c r="K208" i="15"/>
  <c r="K212" i="15"/>
  <c r="K216" i="15"/>
  <c r="K220" i="15"/>
  <c r="K224" i="15"/>
  <c r="K9" i="15"/>
  <c r="K13" i="15"/>
  <c r="K17" i="15"/>
  <c r="K21" i="15"/>
  <c r="K25" i="15"/>
  <c r="K29" i="15"/>
  <c r="K33" i="15"/>
  <c r="K37" i="15"/>
  <c r="K41" i="15"/>
  <c r="K45" i="15"/>
  <c r="K49" i="15"/>
  <c r="K53" i="15"/>
  <c r="K57" i="15"/>
  <c r="K61" i="15"/>
  <c r="K65" i="15"/>
  <c r="K69" i="15"/>
  <c r="K73" i="15"/>
  <c r="K77" i="15"/>
  <c r="K81" i="15"/>
  <c r="K85" i="15"/>
  <c r="K89" i="15"/>
  <c r="K93" i="15"/>
  <c r="K97" i="15"/>
  <c r="K101" i="15"/>
  <c r="K105" i="15"/>
  <c r="K109" i="15"/>
  <c r="K113" i="15"/>
  <c r="K117" i="15"/>
  <c r="K121" i="15"/>
  <c r="K125" i="15"/>
  <c r="K129" i="15"/>
  <c r="K133" i="15"/>
  <c r="K137" i="15"/>
  <c r="K141" i="15"/>
  <c r="K145" i="15"/>
  <c r="K149" i="15"/>
  <c r="K153" i="15"/>
  <c r="K157" i="15"/>
  <c r="K161" i="15"/>
  <c r="K165" i="15"/>
  <c r="K169" i="15"/>
  <c r="K173" i="15"/>
  <c r="K177" i="15"/>
  <c r="K181" i="15"/>
  <c r="K185" i="15"/>
  <c r="K189" i="15"/>
  <c r="K193" i="15"/>
  <c r="K197" i="15"/>
  <c r="K201" i="15"/>
  <c r="K205" i="15"/>
  <c r="K209" i="15"/>
  <c r="K213" i="15"/>
  <c r="K217" i="15"/>
  <c r="K221" i="15"/>
  <c r="K225" i="15"/>
  <c r="K229" i="15"/>
  <c r="K233" i="15"/>
  <c r="K237" i="15"/>
  <c r="K241" i="15"/>
  <c r="K245" i="15"/>
  <c r="K249" i="15"/>
  <c r="K253" i="15"/>
  <c r="K257" i="15"/>
  <c r="K261" i="15"/>
  <c r="K265" i="15"/>
  <c r="K269" i="15"/>
  <c r="K273" i="15"/>
  <c r="K277" i="15"/>
  <c r="K281" i="15"/>
  <c r="K285" i="15"/>
  <c r="K289" i="15"/>
  <c r="K293" i="15"/>
  <c r="K297" i="15"/>
  <c r="K301" i="15"/>
  <c r="K305" i="15"/>
  <c r="K309" i="15"/>
  <c r="K313" i="15"/>
  <c r="K317" i="15"/>
  <c r="K321" i="15"/>
  <c r="K325" i="15"/>
  <c r="K329" i="15"/>
  <c r="K333" i="15"/>
  <c r="K337" i="15"/>
  <c r="K341" i="15"/>
  <c r="K345" i="15"/>
  <c r="K349" i="15"/>
  <c r="K353" i="15"/>
  <c r="K357" i="15"/>
  <c r="K361" i="15"/>
  <c r="K365" i="15"/>
  <c r="K369" i="15"/>
  <c r="K373" i="15"/>
  <c r="K377" i="15"/>
  <c r="K381" i="15"/>
  <c r="K385" i="15"/>
  <c r="K389" i="15"/>
  <c r="K393" i="15"/>
  <c r="K397" i="15"/>
  <c r="K401" i="15"/>
  <c r="K405" i="15"/>
  <c r="K409" i="15"/>
  <c r="K413" i="15"/>
  <c r="K417" i="15"/>
  <c r="K421" i="15"/>
  <c r="K425" i="15"/>
  <c r="K429" i="15"/>
  <c r="K433" i="15"/>
  <c r="K437" i="15"/>
  <c r="K441" i="15"/>
  <c r="K445" i="15"/>
  <c r="K449" i="15"/>
  <c r="K453" i="15"/>
  <c r="K457" i="15"/>
  <c r="K461" i="15"/>
  <c r="K465" i="15"/>
  <c r="K469" i="15"/>
  <c r="K473" i="15"/>
  <c r="K477" i="15"/>
  <c r="K481" i="15"/>
  <c r="K485" i="15"/>
  <c r="K489" i="15"/>
  <c r="K493" i="15"/>
  <c r="K497" i="15"/>
  <c r="K501" i="15"/>
  <c r="K505" i="15"/>
  <c r="K509" i="15"/>
  <c r="K513" i="15"/>
  <c r="K517" i="15"/>
  <c r="K521" i="15"/>
  <c r="K525" i="15"/>
  <c r="K529" i="15"/>
  <c r="K533" i="15"/>
  <c r="K537" i="15"/>
  <c r="K541" i="15"/>
  <c r="K545" i="15"/>
  <c r="K549" i="15"/>
  <c r="K553" i="15"/>
  <c r="K557" i="15"/>
  <c r="K561" i="15"/>
  <c r="K565" i="15"/>
  <c r="K569" i="15"/>
  <c r="K573" i="15"/>
  <c r="K577" i="15"/>
  <c r="K581" i="15"/>
  <c r="K585" i="15"/>
  <c r="K589" i="15"/>
  <c r="K593" i="15"/>
  <c r="K597" i="15"/>
  <c r="K601" i="15"/>
  <c r="K605" i="15"/>
  <c r="K609" i="15"/>
  <c r="K613" i="15"/>
  <c r="K617" i="15"/>
  <c r="K621" i="15"/>
  <c r="K625" i="15"/>
  <c r="K629" i="15"/>
  <c r="K633" i="15"/>
  <c r="K637" i="15"/>
  <c r="K641" i="15"/>
  <c r="K645" i="15"/>
  <c r="K649" i="15"/>
  <c r="K653" i="15"/>
  <c r="K657" i="15"/>
  <c r="K661" i="15"/>
  <c r="K665" i="15"/>
  <c r="K669" i="15"/>
  <c r="K673" i="15"/>
  <c r="K677" i="15"/>
  <c r="K681" i="15"/>
  <c r="K685" i="15"/>
  <c r="K689" i="15"/>
  <c r="N11" i="14"/>
  <c r="N15" i="14"/>
  <c r="N19" i="14"/>
  <c r="N23" i="14"/>
  <c r="N27" i="14"/>
  <c r="N31" i="14"/>
  <c r="N35" i="14"/>
  <c r="N39" i="14"/>
  <c r="N43" i="14"/>
  <c r="N47" i="14"/>
  <c r="N51" i="14"/>
  <c r="N55" i="14"/>
  <c r="N59" i="14"/>
  <c r="N63" i="14"/>
  <c r="N67" i="14"/>
  <c r="N71" i="14"/>
  <c r="N75" i="14"/>
  <c r="N79" i="14"/>
  <c r="N83" i="14"/>
  <c r="N87" i="14"/>
  <c r="N91" i="14"/>
  <c r="N95" i="14"/>
  <c r="N99" i="14"/>
  <c r="N103" i="14"/>
  <c r="N107" i="14"/>
  <c r="N111" i="14"/>
  <c r="N115" i="14"/>
  <c r="N119" i="14"/>
  <c r="N123" i="14"/>
  <c r="N127" i="14"/>
  <c r="K12" i="13"/>
  <c r="K16" i="13"/>
  <c r="K20" i="13"/>
  <c r="K24" i="13"/>
  <c r="K28" i="13"/>
  <c r="K32" i="13"/>
  <c r="K36" i="13"/>
  <c r="K40" i="13"/>
  <c r="K44" i="13"/>
  <c r="K48" i="13"/>
  <c r="K52" i="13"/>
  <c r="K56" i="13"/>
  <c r="K60" i="13"/>
  <c r="K64" i="13"/>
  <c r="K68" i="13"/>
  <c r="K72" i="13"/>
  <c r="K76" i="13"/>
  <c r="K80" i="13"/>
  <c r="K84" i="13"/>
  <c r="K88" i="13"/>
  <c r="K92" i="13"/>
  <c r="K96" i="13"/>
  <c r="K100" i="13"/>
  <c r="K104" i="13"/>
  <c r="K108" i="13"/>
  <c r="K112" i="13"/>
  <c r="K116" i="13"/>
  <c r="K120" i="13"/>
  <c r="K124" i="13"/>
  <c r="K128" i="13"/>
  <c r="K132" i="13"/>
  <c r="K136" i="13"/>
  <c r="K140" i="13"/>
  <c r="K144" i="13"/>
  <c r="K148" i="13"/>
  <c r="K152" i="13"/>
  <c r="K156" i="13"/>
  <c r="K160" i="13"/>
  <c r="K164" i="13"/>
  <c r="K168" i="13"/>
  <c r="K172" i="13"/>
  <c r="K176" i="13"/>
  <c r="K180" i="13"/>
  <c r="K9" i="12"/>
  <c r="K13" i="12"/>
  <c r="K17" i="12"/>
  <c r="K21" i="12"/>
  <c r="K25" i="12"/>
  <c r="K29" i="12"/>
  <c r="K33" i="12"/>
  <c r="K37" i="12"/>
  <c r="K41" i="12"/>
  <c r="K45" i="12"/>
  <c r="K49" i="12"/>
  <c r="K53" i="12"/>
  <c r="K57" i="12"/>
  <c r="K61" i="12"/>
  <c r="K65" i="12"/>
  <c r="K69" i="12"/>
  <c r="K73" i="12"/>
  <c r="K77" i="12"/>
  <c r="K81" i="12"/>
  <c r="K85" i="12"/>
  <c r="K89" i="12"/>
  <c r="K93" i="12"/>
  <c r="K97" i="12"/>
  <c r="K101" i="12"/>
  <c r="K105" i="12"/>
  <c r="K109" i="12"/>
  <c r="K113" i="12"/>
  <c r="K117" i="12"/>
  <c r="K121" i="12"/>
  <c r="K125" i="12"/>
  <c r="K129" i="12"/>
  <c r="K133" i="12"/>
  <c r="K137" i="12"/>
  <c r="K141" i="12"/>
  <c r="K145" i="12"/>
  <c r="K149" i="12"/>
  <c r="K153" i="12"/>
  <c r="K157" i="12"/>
  <c r="K161" i="12"/>
  <c r="K165" i="12"/>
  <c r="K169" i="12"/>
  <c r="K173" i="12"/>
  <c r="K177" i="12"/>
  <c r="K181" i="12"/>
  <c r="K185" i="12"/>
  <c r="K189" i="12"/>
  <c r="K193" i="12"/>
  <c r="K197" i="12"/>
  <c r="K201" i="12"/>
  <c r="K205" i="12"/>
  <c r="K209" i="12"/>
  <c r="K213" i="12"/>
  <c r="K217" i="12"/>
  <c r="K11" i="11"/>
  <c r="K15" i="11"/>
  <c r="K19" i="11"/>
  <c r="K23" i="11"/>
  <c r="K27" i="11"/>
  <c r="K31" i="11"/>
  <c r="K35" i="11"/>
  <c r="K39" i="11"/>
  <c r="K43" i="11"/>
  <c r="K47" i="11"/>
  <c r="K51" i="11"/>
  <c r="K55" i="11"/>
  <c r="K59" i="11"/>
  <c r="K63" i="11"/>
  <c r="K67" i="11"/>
  <c r="K71" i="11"/>
  <c r="K75" i="11"/>
  <c r="K79" i="11"/>
  <c r="K83" i="11"/>
  <c r="K87" i="11"/>
  <c r="K91" i="11"/>
  <c r="K95" i="11"/>
  <c r="K99" i="11"/>
  <c r="K10" i="15"/>
  <c r="K14" i="15"/>
  <c r="K18" i="15"/>
  <c r="K22" i="15"/>
  <c r="K26" i="15"/>
  <c r="K30" i="15"/>
  <c r="K34" i="15"/>
  <c r="K38" i="15"/>
  <c r="K42" i="15"/>
  <c r="K46" i="15"/>
  <c r="K50" i="15"/>
  <c r="K54" i="15"/>
  <c r="K58" i="15"/>
  <c r="K62" i="15"/>
  <c r="K66" i="15"/>
  <c r="K70" i="15"/>
  <c r="K74" i="15"/>
  <c r="K78" i="15"/>
  <c r="K82" i="15"/>
  <c r="K86" i="15"/>
  <c r="K90" i="15"/>
  <c r="K94" i="15"/>
  <c r="K98" i="15"/>
  <c r="K102" i="15"/>
  <c r="K106" i="15"/>
  <c r="K110" i="15"/>
  <c r="K114" i="15"/>
  <c r="K118" i="15"/>
  <c r="K122" i="15"/>
  <c r="K126" i="15"/>
  <c r="K130" i="15"/>
  <c r="K134" i="15"/>
  <c r="K138" i="15"/>
  <c r="K142" i="15"/>
  <c r="K146" i="15"/>
  <c r="K150" i="15"/>
  <c r="K154" i="15"/>
  <c r="K158" i="15"/>
  <c r="K162" i="15"/>
  <c r="K166" i="15"/>
  <c r="K170" i="15"/>
  <c r="K174" i="15"/>
  <c r="K178" i="15"/>
  <c r="K182" i="15"/>
  <c r="K186" i="15"/>
  <c r="K190" i="15"/>
  <c r="K194" i="15"/>
  <c r="K198" i="15"/>
  <c r="K202" i="15"/>
  <c r="K206" i="15"/>
  <c r="K210" i="15"/>
  <c r="K214" i="15"/>
  <c r="K218" i="15"/>
  <c r="K222" i="15"/>
  <c r="K226" i="15"/>
  <c r="K230" i="15"/>
  <c r="K234" i="15"/>
  <c r="K238" i="15"/>
  <c r="K242" i="15"/>
  <c r="K246" i="15"/>
  <c r="K250" i="15"/>
  <c r="K254" i="15"/>
  <c r="K258" i="15"/>
  <c r="K262" i="15"/>
  <c r="K266" i="15"/>
  <c r="K270" i="15"/>
  <c r="K274" i="15"/>
  <c r="K278" i="15"/>
  <c r="K282" i="15"/>
  <c r="K286" i="15"/>
  <c r="K290" i="15"/>
  <c r="K294" i="15"/>
  <c r="K298" i="15"/>
  <c r="K302" i="15"/>
  <c r="K306" i="15"/>
  <c r="K310" i="15"/>
  <c r="K314" i="15"/>
  <c r="K318" i="15"/>
  <c r="K322" i="15"/>
  <c r="K326" i="15"/>
  <c r="K330" i="15"/>
  <c r="K334" i="15"/>
  <c r="K338" i="15"/>
  <c r="K342" i="15"/>
  <c r="K346" i="15"/>
  <c r="K350" i="15"/>
  <c r="K354" i="15"/>
  <c r="K358" i="15"/>
  <c r="K362" i="15"/>
  <c r="K366" i="15"/>
  <c r="K370" i="15"/>
  <c r="K374" i="15"/>
  <c r="K378" i="15"/>
  <c r="K382" i="15"/>
  <c r="K386" i="15"/>
  <c r="K390" i="15"/>
  <c r="K394" i="15"/>
  <c r="K398" i="15"/>
  <c r="K402" i="15"/>
  <c r="K406" i="15"/>
  <c r="K410" i="15"/>
  <c r="K414" i="15"/>
  <c r="K418" i="15"/>
  <c r="K422" i="15"/>
  <c r="K426" i="15"/>
  <c r="K430" i="15"/>
  <c r="K434" i="15"/>
  <c r="K438" i="15"/>
  <c r="K442" i="15"/>
  <c r="K446" i="15"/>
  <c r="K450" i="15"/>
  <c r="K454" i="15"/>
  <c r="K458" i="15"/>
  <c r="K462" i="15"/>
  <c r="K466" i="15"/>
  <c r="K470" i="15"/>
  <c r="K474" i="15"/>
  <c r="K478" i="15"/>
  <c r="K482" i="15"/>
  <c r="K486" i="15"/>
  <c r="K490" i="15"/>
  <c r="K494" i="15"/>
  <c r="K498" i="15"/>
  <c r="K502" i="15"/>
  <c r="K506" i="15"/>
  <c r="K510" i="15"/>
  <c r="K514" i="15"/>
  <c r="K518" i="15"/>
  <c r="K522" i="15"/>
  <c r="K526" i="15"/>
  <c r="K530" i="15"/>
  <c r="K534" i="15"/>
  <c r="K538" i="15"/>
  <c r="K542" i="15"/>
  <c r="K546" i="15"/>
  <c r="K550" i="15"/>
  <c r="K554" i="15"/>
  <c r="K558" i="15"/>
  <c r="K562" i="15"/>
  <c r="K566" i="15"/>
  <c r="K570" i="15"/>
  <c r="K574" i="15"/>
  <c r="K578" i="15"/>
  <c r="K582" i="15"/>
  <c r="K586" i="15"/>
  <c r="K590" i="15"/>
  <c r="K594" i="15"/>
  <c r="K598" i="15"/>
  <c r="K602" i="15"/>
  <c r="K606" i="15"/>
  <c r="K610" i="15"/>
  <c r="K614" i="15"/>
  <c r="K618" i="15"/>
  <c r="K622" i="15"/>
  <c r="K626" i="15"/>
  <c r="K630" i="15"/>
  <c r="K634" i="15"/>
  <c r="K638" i="15"/>
  <c r="K642" i="15"/>
  <c r="K646" i="15"/>
  <c r="K650" i="15"/>
  <c r="K654" i="15"/>
  <c r="K658" i="15"/>
  <c r="K662" i="15"/>
  <c r="K666" i="15"/>
  <c r="K670" i="15"/>
  <c r="K674" i="15"/>
  <c r="K678" i="15"/>
  <c r="K682" i="15"/>
  <c r="K686" i="15"/>
  <c r="K7" i="15"/>
  <c r="N12" i="14"/>
  <c r="N16" i="14"/>
  <c r="N20" i="14"/>
  <c r="N24" i="14"/>
  <c r="N28" i="14"/>
  <c r="N32" i="14"/>
  <c r="N36" i="14"/>
  <c r="N40" i="14"/>
  <c r="N44" i="14"/>
  <c r="N48" i="14"/>
  <c r="N52" i="14"/>
  <c r="N56" i="14"/>
  <c r="N60" i="14"/>
  <c r="N64" i="14"/>
  <c r="N68" i="14"/>
  <c r="N72" i="14"/>
  <c r="N76" i="14"/>
  <c r="N80" i="14"/>
  <c r="N84" i="14"/>
  <c r="N88" i="14"/>
  <c r="N92" i="14"/>
  <c r="N96" i="14"/>
  <c r="N100" i="14"/>
  <c r="N104" i="14"/>
  <c r="N108" i="14"/>
  <c r="N112" i="14"/>
  <c r="N116" i="14"/>
  <c r="N120" i="14"/>
  <c r="N124" i="14"/>
  <c r="N8" i="14"/>
  <c r="K13" i="13"/>
  <c r="K17" i="13"/>
  <c r="K21" i="13"/>
  <c r="K25" i="13"/>
  <c r="K29" i="13"/>
  <c r="K33" i="13"/>
  <c r="K37" i="13"/>
  <c r="K41" i="13"/>
  <c r="K45" i="13"/>
  <c r="K49" i="13"/>
  <c r="K53" i="13"/>
  <c r="K57" i="13"/>
  <c r="K61" i="13"/>
  <c r="K65" i="13"/>
  <c r="K69" i="13"/>
  <c r="K73" i="13"/>
  <c r="K77" i="13"/>
  <c r="K81" i="13"/>
  <c r="K85" i="13"/>
  <c r="K89" i="13"/>
  <c r="K93" i="13"/>
  <c r="K97" i="13"/>
  <c r="K101" i="13"/>
  <c r="K105" i="13"/>
  <c r="K109" i="13"/>
  <c r="K113" i="13"/>
  <c r="K117" i="13"/>
  <c r="K121" i="13"/>
  <c r="K125" i="13"/>
  <c r="K129" i="13"/>
  <c r="K133" i="13"/>
  <c r="K137" i="13"/>
  <c r="K141" i="13"/>
  <c r="K145" i="13"/>
  <c r="K149" i="13"/>
  <c r="K153" i="13"/>
  <c r="K157" i="13"/>
  <c r="K161" i="13"/>
  <c r="K165" i="13"/>
  <c r="K169" i="13"/>
  <c r="K173" i="13"/>
  <c r="K177" i="13"/>
  <c r="K9" i="13"/>
  <c r="K10" i="12"/>
  <c r="K14" i="12"/>
  <c r="K18" i="12"/>
  <c r="K22" i="12"/>
  <c r="K26" i="12"/>
  <c r="K30" i="12"/>
  <c r="K34" i="12"/>
  <c r="K38" i="12"/>
  <c r="K42" i="12"/>
  <c r="K46" i="12"/>
  <c r="K50" i="12"/>
  <c r="K54" i="12"/>
  <c r="K58" i="12"/>
  <c r="K62" i="12"/>
  <c r="K66" i="12"/>
  <c r="K70" i="12"/>
  <c r="K74" i="12"/>
  <c r="K78" i="12"/>
  <c r="K82" i="12"/>
  <c r="K86" i="12"/>
  <c r="K90" i="12"/>
  <c r="K94" i="12"/>
  <c r="K98" i="12"/>
  <c r="K102" i="12"/>
  <c r="K106" i="12"/>
  <c r="K110" i="12"/>
  <c r="K114" i="12"/>
  <c r="K118" i="12"/>
  <c r="K122" i="12"/>
  <c r="K126" i="12"/>
  <c r="K130" i="12"/>
  <c r="K134" i="12"/>
  <c r="K138" i="12"/>
  <c r="K142" i="12"/>
  <c r="K146" i="12"/>
  <c r="K150" i="12"/>
  <c r="K154" i="12"/>
  <c r="K158" i="12"/>
  <c r="K162" i="12"/>
  <c r="K166" i="12"/>
  <c r="K170" i="12"/>
  <c r="K174" i="12"/>
  <c r="K178" i="12"/>
  <c r="K182" i="12"/>
  <c r="K186" i="12"/>
  <c r="K190" i="12"/>
  <c r="K194" i="12"/>
  <c r="K198" i="12"/>
  <c r="K202" i="12"/>
  <c r="K206" i="12"/>
  <c r="K210" i="12"/>
  <c r="K214" i="12"/>
  <c r="K218" i="12"/>
  <c r="K12" i="11"/>
  <c r="K16" i="11"/>
  <c r="K20" i="11"/>
  <c r="K24" i="11"/>
  <c r="K28" i="11"/>
  <c r="K32" i="11"/>
  <c r="K36" i="11"/>
  <c r="K40" i="11"/>
  <c r="K44" i="11"/>
  <c r="K48" i="11"/>
  <c r="K52" i="11"/>
  <c r="K56" i="11"/>
  <c r="K64" i="11"/>
  <c r="K68" i="11"/>
  <c r="K72" i="11"/>
  <c r="K80" i="11"/>
  <c r="K96" i="11"/>
  <c r="K88" i="11"/>
  <c r="K84" i="11"/>
  <c r="K100" i="11"/>
  <c r="K92" i="11"/>
  <c r="K37" i="10"/>
  <c r="K41" i="10"/>
  <c r="K45" i="10"/>
  <c r="K49" i="10"/>
  <c r="K53" i="10"/>
  <c r="K57" i="10"/>
  <c r="K61" i="10"/>
  <c r="K65" i="10"/>
  <c r="K69" i="10"/>
  <c r="K73" i="10"/>
  <c r="K77" i="10"/>
  <c r="K81" i="10"/>
  <c r="K89" i="10"/>
  <c r="K93" i="10"/>
  <c r="K97" i="10"/>
  <c r="K101" i="10"/>
  <c r="K105" i="10"/>
  <c r="K109" i="10"/>
  <c r="K133" i="10"/>
  <c r="K137" i="10"/>
  <c r="K141" i="10"/>
  <c r="K145" i="10"/>
  <c r="K149" i="10"/>
  <c r="K153" i="10"/>
  <c r="K157" i="10"/>
  <c r="K161" i="10"/>
  <c r="K165" i="10"/>
  <c r="K169" i="10"/>
  <c r="K173" i="10"/>
  <c r="K177" i="10"/>
  <c r="K181" i="10"/>
  <c r="K185" i="10"/>
  <c r="K189" i="10"/>
  <c r="K193" i="10"/>
  <c r="K197" i="10"/>
  <c r="K201" i="10"/>
  <c r="K205" i="10"/>
  <c r="K209" i="10"/>
  <c r="K213" i="10"/>
  <c r="K217" i="10"/>
  <c r="K221" i="10"/>
  <c r="K225" i="10"/>
  <c r="K229" i="10"/>
  <c r="K233" i="10"/>
  <c r="K237" i="10"/>
  <c r="K241" i="10"/>
  <c r="K245" i="10"/>
  <c r="K249" i="10"/>
  <c r="K253" i="10"/>
  <c r="K257" i="10"/>
  <c r="K261" i="10"/>
  <c r="K265" i="10"/>
  <c r="K269" i="10"/>
  <c r="K273" i="10"/>
  <c r="K277" i="10"/>
  <c r="K281" i="10"/>
  <c r="K285" i="10"/>
  <c r="K289" i="10"/>
  <c r="K293" i="10"/>
  <c r="K305" i="10"/>
  <c r="K309" i="10"/>
  <c r="K313" i="10"/>
  <c r="K317" i="10"/>
  <c r="K325" i="10"/>
  <c r="K333" i="10"/>
  <c r="K337" i="10"/>
  <c r="K341" i="10"/>
  <c r="K349" i="10"/>
  <c r="K353" i="10"/>
  <c r="K357" i="10"/>
  <c r="K361" i="10"/>
  <c r="K365" i="10"/>
  <c r="K369" i="10"/>
  <c r="K373" i="10"/>
  <c r="K381" i="10"/>
  <c r="K385" i="10"/>
  <c r="K389" i="10"/>
  <c r="K393" i="10"/>
  <c r="K397" i="10"/>
  <c r="K401" i="10"/>
  <c r="K405" i="10"/>
  <c r="K413" i="10"/>
  <c r="K417" i="10"/>
  <c r="K421" i="10"/>
  <c r="K425" i="10"/>
  <c r="K429" i="10"/>
  <c r="K433" i="10"/>
  <c r="K437" i="10"/>
  <c r="K441" i="10"/>
  <c r="K445" i="10"/>
  <c r="K453" i="10"/>
  <c r="K457" i="10"/>
  <c r="K469" i="10"/>
  <c r="K481" i="10"/>
  <c r="K485" i="10"/>
  <c r="K489" i="10"/>
  <c r="K493" i="10"/>
  <c r="K497" i="10"/>
  <c r="K501" i="10"/>
  <c r="K509" i="10"/>
  <c r="K513" i="10"/>
  <c r="K517" i="10"/>
  <c r="K521" i="10"/>
  <c r="K529" i="10"/>
  <c r="K533" i="10"/>
  <c r="K537" i="10"/>
  <c r="K541" i="10"/>
  <c r="K545" i="10"/>
  <c r="K549" i="10"/>
  <c r="K553" i="10"/>
  <c r="K561" i="10"/>
  <c r="K565" i="10"/>
  <c r="K569" i="10"/>
  <c r="K573" i="10"/>
  <c r="K577" i="10"/>
  <c r="K581" i="10"/>
  <c r="K585" i="10"/>
  <c r="K589" i="10"/>
  <c r="K593" i="10"/>
  <c r="K597" i="10"/>
  <c r="K601" i="10"/>
  <c r="K605" i="10"/>
  <c r="K609" i="10"/>
  <c r="K613" i="10"/>
  <c r="K617" i="10"/>
  <c r="K621" i="10"/>
  <c r="K625" i="10"/>
  <c r="K629" i="10"/>
  <c r="K633" i="10"/>
  <c r="K637" i="10"/>
  <c r="K641" i="10"/>
  <c r="K645" i="10"/>
  <c r="K649" i="10"/>
  <c r="K653" i="10"/>
  <c r="K657" i="10"/>
  <c r="K661" i="10"/>
  <c r="K665" i="10"/>
  <c r="K669" i="10"/>
  <c r="K673" i="10"/>
  <c r="K677" i="10"/>
  <c r="K681" i="10"/>
  <c r="K685" i="10"/>
  <c r="K689" i="10"/>
  <c r="K701" i="10"/>
  <c r="K705" i="10"/>
  <c r="K709" i="10"/>
  <c r="K713" i="10"/>
  <c r="K717" i="10"/>
  <c r="K721" i="10"/>
  <c r="K725" i="10"/>
  <c r="K729" i="10"/>
  <c r="K733" i="10"/>
  <c r="K737" i="10"/>
  <c r="K741" i="10"/>
  <c r="K745" i="10"/>
  <c r="K749" i="10"/>
  <c r="K753" i="10"/>
  <c r="K757" i="10"/>
  <c r="K761" i="10"/>
  <c r="K765" i="10"/>
  <c r="K769" i="10"/>
  <c r="K773" i="10"/>
  <c r="K777" i="10"/>
  <c r="K781" i="10"/>
  <c r="K785" i="10"/>
  <c r="K789" i="10"/>
  <c r="K793" i="10"/>
  <c r="K797" i="10"/>
  <c r="K801" i="10"/>
  <c r="K805" i="10"/>
  <c r="K809" i="10"/>
  <c r="K813" i="10"/>
  <c r="K817" i="10"/>
  <c r="K821" i="10"/>
  <c r="K825" i="10"/>
  <c r="K829" i="10"/>
  <c r="K833" i="10"/>
  <c r="K837" i="10"/>
  <c r="K841" i="10"/>
  <c r="K845" i="10"/>
  <c r="K849" i="10"/>
  <c r="K853" i="10"/>
  <c r="K857" i="10"/>
  <c r="K861" i="10"/>
  <c r="K865" i="10"/>
  <c r="K869" i="10"/>
  <c r="K873" i="10"/>
  <c r="K877" i="10"/>
  <c r="K881" i="10"/>
  <c r="K885" i="10"/>
  <c r="K889" i="10"/>
  <c r="K893" i="10"/>
  <c r="K897" i="10"/>
  <c r="K901" i="10"/>
  <c r="K905" i="10"/>
  <c r="K909" i="10"/>
  <c r="K913" i="10"/>
  <c r="K917" i="10"/>
  <c r="K921" i="10"/>
  <c r="K925" i="10"/>
  <c r="K929" i="10"/>
  <c r="K933" i="10"/>
  <c r="K937" i="10"/>
  <c r="K941" i="10"/>
  <c r="K945" i="10"/>
  <c r="K949" i="10"/>
  <c r="K953" i="10"/>
  <c r="K957" i="10"/>
  <c r="K961" i="10"/>
  <c r="K965" i="10"/>
  <c r="K969" i="10"/>
  <c r="K973" i="10"/>
  <c r="K977" i="10"/>
  <c r="K981" i="10"/>
  <c r="K985" i="10"/>
  <c r="K989" i="10"/>
  <c r="K993" i="10"/>
  <c r="K997" i="10"/>
  <c r="K1001" i="10"/>
  <c r="K1005" i="10"/>
  <c r="K1009" i="10"/>
  <c r="K1013" i="10"/>
  <c r="K1017" i="10"/>
  <c r="K1021" i="10"/>
  <c r="K1025" i="10"/>
  <c r="K1029" i="10"/>
  <c r="K1033" i="10"/>
  <c r="K1037" i="10"/>
  <c r="K1041" i="10"/>
  <c r="K1045" i="10"/>
  <c r="K1049" i="10"/>
  <c r="K8" i="9"/>
  <c r="K12" i="9"/>
  <c r="K16" i="9"/>
  <c r="K20" i="9"/>
  <c r="K24" i="9"/>
  <c r="K28" i="9"/>
  <c r="K32" i="9"/>
  <c r="K36" i="9"/>
  <c r="K40" i="9"/>
  <c r="K44" i="9"/>
  <c r="K48" i="9"/>
  <c r="K52" i="9"/>
  <c r="K56" i="9"/>
  <c r="K60" i="9"/>
  <c r="S8" i="8"/>
  <c r="S24" i="8"/>
  <c r="S28" i="8"/>
  <c r="S32" i="8"/>
  <c r="S40" i="8"/>
  <c r="S44" i="8"/>
  <c r="S48" i="8"/>
  <c r="S52" i="8"/>
  <c r="S56" i="8"/>
  <c r="S60" i="8"/>
  <c r="S64" i="8"/>
  <c r="S72" i="8"/>
  <c r="S76" i="8"/>
  <c r="S80" i="8"/>
  <c r="S84" i="8"/>
  <c r="S88" i="8"/>
  <c r="S92" i="8"/>
  <c r="S96" i="8"/>
  <c r="S100" i="8"/>
  <c r="S104" i="8"/>
  <c r="S108" i="8"/>
  <c r="S112" i="8"/>
  <c r="S116" i="8"/>
  <c r="S120" i="8"/>
  <c r="S128" i="8"/>
  <c r="S132" i="8"/>
  <c r="S136" i="8"/>
  <c r="S140" i="8"/>
  <c r="S144" i="8"/>
  <c r="S148" i="8"/>
  <c r="S152" i="8"/>
  <c r="S160" i="8"/>
  <c r="K38" i="10"/>
  <c r="K42" i="10"/>
  <c r="K46" i="10"/>
  <c r="K50" i="10"/>
  <c r="K54" i="10"/>
  <c r="K58" i="10"/>
  <c r="K62" i="10"/>
  <c r="K66" i="10"/>
  <c r="K70" i="10"/>
  <c r="K74" i="10"/>
  <c r="K78" i="10"/>
  <c r="K82" i="10"/>
  <c r="K90" i="10"/>
  <c r="K94" i="10"/>
  <c r="K98" i="10"/>
  <c r="K102" i="10"/>
  <c r="K106" i="10"/>
  <c r="K134" i="10"/>
  <c r="K138" i="10"/>
  <c r="K142" i="10"/>
  <c r="K146" i="10"/>
  <c r="K150" i="10"/>
  <c r="K154" i="10"/>
  <c r="K158" i="10"/>
  <c r="K162" i="10"/>
  <c r="K166" i="10"/>
  <c r="K170" i="10"/>
  <c r="K174" i="10"/>
  <c r="K178" i="10"/>
  <c r="K182" i="10"/>
  <c r="K186" i="10"/>
  <c r="K190" i="10"/>
  <c r="K194" i="10"/>
  <c r="K198" i="10"/>
  <c r="K202" i="10"/>
  <c r="K206" i="10"/>
  <c r="K210" i="10"/>
  <c r="K214" i="10"/>
  <c r="K218" i="10"/>
  <c r="K222" i="10"/>
  <c r="K226" i="10"/>
  <c r="K230" i="10"/>
  <c r="K234" i="10"/>
  <c r="K238" i="10"/>
  <c r="K242" i="10"/>
  <c r="K246" i="10"/>
  <c r="K250" i="10"/>
  <c r="K254" i="10"/>
  <c r="K258" i="10"/>
  <c r="K262" i="10"/>
  <c r="K266" i="10"/>
  <c r="K270" i="10"/>
  <c r="K274" i="10"/>
  <c r="K278" i="10"/>
  <c r="K282" i="10"/>
  <c r="K286" i="10"/>
  <c r="K290" i="10"/>
  <c r="K294" i="10"/>
  <c r="K306" i="10"/>
  <c r="K310" i="10"/>
  <c r="K314" i="10"/>
  <c r="K318" i="10"/>
  <c r="K326" i="10"/>
  <c r="K330" i="10"/>
  <c r="K334" i="10"/>
  <c r="K338" i="10"/>
  <c r="K342" i="10"/>
  <c r="K346" i="10"/>
  <c r="K350" i="10"/>
  <c r="K354" i="10"/>
  <c r="K358" i="10"/>
  <c r="K362" i="10"/>
  <c r="K366" i="10"/>
  <c r="K370" i="10"/>
  <c r="K374" i="10"/>
  <c r="K382" i="10"/>
  <c r="K386" i="10"/>
  <c r="K390" i="10"/>
  <c r="K394" i="10"/>
  <c r="K398" i="10"/>
  <c r="K406" i="10"/>
  <c r="K414" i="10"/>
  <c r="K418" i="10"/>
  <c r="K422" i="10"/>
  <c r="K426" i="10"/>
  <c r="K434" i="10"/>
  <c r="K438" i="10"/>
  <c r="K442" i="10"/>
  <c r="K446" i="10"/>
  <c r="K458" i="10"/>
  <c r="K462" i="10"/>
  <c r="K478" i="10"/>
  <c r="K482" i="10"/>
  <c r="K486" i="10"/>
  <c r="K490" i="10"/>
  <c r="K494" i="10"/>
  <c r="K498" i="10"/>
  <c r="K502" i="10"/>
  <c r="K510" i="10"/>
  <c r="K514" i="10"/>
  <c r="K518" i="10"/>
  <c r="K522" i="10"/>
  <c r="K530" i="10"/>
  <c r="K534" i="10"/>
  <c r="K538" i="10"/>
  <c r="K542" i="10"/>
  <c r="K546" i="10"/>
  <c r="K550" i="10"/>
  <c r="K554" i="10"/>
  <c r="K558" i="10"/>
  <c r="K562" i="10"/>
  <c r="K566" i="10"/>
  <c r="K574" i="10"/>
  <c r="K578" i="10"/>
  <c r="K582" i="10"/>
  <c r="K590" i="10"/>
  <c r="K594" i="10"/>
  <c r="K598" i="10"/>
  <c r="K602" i="10"/>
  <c r="K606" i="10"/>
  <c r="K610" i="10"/>
  <c r="K614" i="10"/>
  <c r="K618" i="10"/>
  <c r="K622" i="10"/>
  <c r="K626" i="10"/>
  <c r="K630" i="10"/>
  <c r="K634" i="10"/>
  <c r="K638" i="10"/>
  <c r="K642" i="10"/>
  <c r="K646" i="10"/>
  <c r="K650" i="10"/>
  <c r="K654" i="10"/>
  <c r="K658" i="10"/>
  <c r="K662" i="10"/>
  <c r="K666" i="10"/>
  <c r="K670" i="10"/>
  <c r="K674" i="10"/>
  <c r="K678" i="10"/>
  <c r="K682" i="10"/>
  <c r="K686" i="10"/>
  <c r="K690" i="10"/>
  <c r="K702" i="10"/>
  <c r="K706" i="10"/>
  <c r="K710" i="10"/>
  <c r="K714" i="10"/>
  <c r="K718" i="10"/>
  <c r="K722" i="10"/>
  <c r="K726" i="10"/>
  <c r="K730" i="10"/>
  <c r="K734" i="10"/>
  <c r="K738" i="10"/>
  <c r="K742" i="10"/>
  <c r="K746" i="10"/>
  <c r="K750" i="10"/>
  <c r="K754" i="10"/>
  <c r="K758" i="10"/>
  <c r="K762" i="10"/>
  <c r="K766" i="10"/>
  <c r="K770" i="10"/>
  <c r="K774" i="10"/>
  <c r="K778" i="10"/>
  <c r="K782" i="10"/>
  <c r="K786" i="10"/>
  <c r="K790" i="10"/>
  <c r="K794" i="10"/>
  <c r="K798" i="10"/>
  <c r="K802" i="10"/>
  <c r="K806" i="10"/>
  <c r="K810" i="10"/>
  <c r="K814" i="10"/>
  <c r="K818" i="10"/>
  <c r="K822" i="10"/>
  <c r="K826" i="10"/>
  <c r="K830" i="10"/>
  <c r="K834" i="10"/>
  <c r="K838" i="10"/>
  <c r="K842" i="10"/>
  <c r="K846" i="10"/>
  <c r="K850" i="10"/>
  <c r="K854" i="10"/>
  <c r="K858" i="10"/>
  <c r="K862" i="10"/>
  <c r="K866" i="10"/>
  <c r="K870" i="10"/>
  <c r="K874" i="10"/>
  <c r="K878" i="10"/>
  <c r="K882" i="10"/>
  <c r="K886" i="10"/>
  <c r="K890" i="10"/>
  <c r="K894" i="10"/>
  <c r="K898" i="10"/>
  <c r="K902" i="10"/>
  <c r="K906" i="10"/>
  <c r="K910" i="10"/>
  <c r="K914" i="10"/>
  <c r="K918" i="10"/>
  <c r="K922" i="10"/>
  <c r="K926" i="10"/>
  <c r="K930" i="10"/>
  <c r="K934" i="10"/>
  <c r="K938" i="10"/>
  <c r="K942" i="10"/>
  <c r="K946" i="10"/>
  <c r="K950" i="10"/>
  <c r="K954" i="10"/>
  <c r="K958" i="10"/>
  <c r="K962" i="10"/>
  <c r="K966" i="10"/>
  <c r="K970" i="10"/>
  <c r="K974" i="10"/>
  <c r="K978" i="10"/>
  <c r="K982" i="10"/>
  <c r="K986" i="10"/>
  <c r="K990" i="10"/>
  <c r="K994" i="10"/>
  <c r="K998" i="10"/>
  <c r="K1002" i="10"/>
  <c r="K1006" i="10"/>
  <c r="K1010" i="10"/>
  <c r="K1014" i="10"/>
  <c r="K1018" i="10"/>
  <c r="K1022" i="10"/>
  <c r="K1026" i="10"/>
  <c r="K1030" i="10"/>
  <c r="K1034" i="10"/>
  <c r="K1038" i="10"/>
  <c r="K1042" i="10"/>
  <c r="K1046" i="10"/>
  <c r="K1050" i="10"/>
  <c r="K9" i="9"/>
  <c r="K13" i="9"/>
  <c r="K17" i="9"/>
  <c r="K21" i="9"/>
  <c r="K25" i="9"/>
  <c r="K29" i="9"/>
  <c r="K33" i="9"/>
  <c r="K37" i="9"/>
  <c r="K45" i="9"/>
  <c r="K49" i="9"/>
  <c r="K53" i="9"/>
  <c r="K57" i="9"/>
  <c r="S9" i="8"/>
  <c r="S25" i="8"/>
  <c r="S29" i="8"/>
  <c r="S33" i="8"/>
  <c r="S37" i="8"/>
  <c r="S41" i="8"/>
  <c r="S45" i="8"/>
  <c r="S49" i="8"/>
  <c r="S53" i="8"/>
  <c r="S57" i="8"/>
  <c r="S61" i="8"/>
  <c r="S65" i="8"/>
  <c r="S73" i="8"/>
  <c r="S77" i="8"/>
  <c r="S85" i="8"/>
  <c r="S89" i="8"/>
  <c r="S93" i="8"/>
  <c r="S97" i="8"/>
  <c r="S101" i="8"/>
  <c r="S105" i="8"/>
  <c r="S109" i="8"/>
  <c r="S113" i="8"/>
  <c r="S117" i="8"/>
  <c r="S121" i="8"/>
  <c r="S125" i="8"/>
  <c r="S129" i="8"/>
  <c r="S133" i="8"/>
  <c r="S137" i="8"/>
  <c r="S141" i="8"/>
  <c r="S145" i="8"/>
  <c r="S149" i="8"/>
  <c r="S153" i="8"/>
  <c r="S161" i="8"/>
  <c r="K39" i="10"/>
  <c r="K43" i="10"/>
  <c r="K47" i="10"/>
  <c r="K51" i="10"/>
  <c r="K55" i="10"/>
  <c r="K59" i="10"/>
  <c r="K63" i="10"/>
  <c r="K67" i="10"/>
  <c r="K71" i="10"/>
  <c r="K75" i="10"/>
  <c r="K79" i="10"/>
  <c r="K83" i="10"/>
  <c r="K91" i="10"/>
  <c r="K95" i="10"/>
  <c r="K99" i="10"/>
  <c r="K103" i="10"/>
  <c r="K107" i="10"/>
  <c r="K135" i="10"/>
  <c r="K139" i="10"/>
  <c r="K143" i="10"/>
  <c r="K147" i="10"/>
  <c r="K151" i="10"/>
  <c r="K155" i="10"/>
  <c r="K159" i="10"/>
  <c r="K163" i="10"/>
  <c r="K167" i="10"/>
  <c r="K171" i="10"/>
  <c r="K175" i="10"/>
  <c r="K179" i="10"/>
  <c r="K183" i="10"/>
  <c r="K187" i="10"/>
  <c r="K191" i="10"/>
  <c r="K195" i="10"/>
  <c r="K199" i="10"/>
  <c r="K203" i="10"/>
  <c r="K207" i="10"/>
  <c r="K211" i="10"/>
  <c r="K215" i="10"/>
  <c r="K219" i="10"/>
  <c r="K223" i="10"/>
  <c r="K227" i="10"/>
  <c r="K231" i="10"/>
  <c r="K235" i="10"/>
  <c r="K239" i="10"/>
  <c r="K243" i="10"/>
  <c r="K247" i="10"/>
  <c r="K251" i="10"/>
  <c r="K255" i="10"/>
  <c r="K259" i="10"/>
  <c r="K263" i="10"/>
  <c r="K267" i="10"/>
  <c r="K271" i="10"/>
  <c r="K275" i="10"/>
  <c r="K279" i="10"/>
  <c r="K283" i="10"/>
  <c r="K287" i="10"/>
  <c r="K291" i="10"/>
  <c r="K295" i="10"/>
  <c r="K303" i="10"/>
  <c r="K307" i="10"/>
  <c r="K311" i="10"/>
  <c r="K319" i="10"/>
  <c r="K323" i="10"/>
  <c r="K327" i="10"/>
  <c r="K331" i="10"/>
  <c r="K335" i="10"/>
  <c r="K339" i="10"/>
  <c r="K343" i="10"/>
  <c r="K347" i="10"/>
  <c r="K351" i="10"/>
  <c r="K355" i="10"/>
  <c r="K359" i="10"/>
  <c r="K363" i="10"/>
  <c r="K367" i="10"/>
  <c r="K371" i="10"/>
  <c r="K375" i="10"/>
  <c r="K383" i="10"/>
  <c r="K387" i="10"/>
  <c r="K391" i="10"/>
  <c r="K395" i="10"/>
  <c r="K399" i="10"/>
  <c r="K403" i="10"/>
  <c r="K407" i="10"/>
  <c r="K411" i="10"/>
  <c r="K415" i="10"/>
  <c r="K419" i="10"/>
  <c r="K423" i="10"/>
  <c r="K427" i="10"/>
  <c r="K431" i="10"/>
  <c r="K435" i="10"/>
  <c r="K439" i="10"/>
  <c r="K443" i="10"/>
  <c r="K447" i="10"/>
  <c r="K451" i="10"/>
  <c r="K463" i="10"/>
  <c r="K467" i="10"/>
  <c r="K479" i="10"/>
  <c r="K483" i="10"/>
  <c r="K487" i="10"/>
  <c r="K491" i="10"/>
  <c r="K495" i="10"/>
  <c r="K499" i="10"/>
  <c r="K503" i="10"/>
  <c r="K511" i="10"/>
  <c r="K515" i="10"/>
  <c r="K519" i="10"/>
  <c r="K523" i="10"/>
  <c r="K527" i="10"/>
  <c r="K531" i="10"/>
  <c r="K535" i="10"/>
  <c r="K539" i="10"/>
  <c r="K543" i="10"/>
  <c r="K547" i="10"/>
  <c r="K551" i="10"/>
  <c r="K559" i="10"/>
  <c r="K563" i="10"/>
  <c r="K567" i="10"/>
  <c r="K575" i="10"/>
  <c r="K583" i="10"/>
  <c r="K591" i="10"/>
  <c r="K595" i="10"/>
  <c r="K599" i="10"/>
  <c r="K603" i="10"/>
  <c r="K607" i="10"/>
  <c r="K611" i="10"/>
  <c r="K615" i="10"/>
  <c r="K619" i="10"/>
  <c r="K623" i="10"/>
  <c r="K627" i="10"/>
  <c r="K631" i="10"/>
  <c r="K635" i="10"/>
  <c r="K639" i="10"/>
  <c r="K643" i="10"/>
  <c r="K647" i="10"/>
  <c r="K651" i="10"/>
  <c r="K655" i="10"/>
  <c r="K659" i="10"/>
  <c r="K663" i="10"/>
  <c r="K667" i="10"/>
  <c r="K671" i="10"/>
  <c r="K675" i="10"/>
  <c r="K679" i="10"/>
  <c r="K683" i="10"/>
  <c r="K687" i="10"/>
  <c r="K703" i="10"/>
  <c r="K707" i="10"/>
  <c r="K711" i="10"/>
  <c r="K715" i="10"/>
  <c r="K719" i="10"/>
  <c r="K723" i="10"/>
  <c r="K727" i="10"/>
  <c r="K731" i="10"/>
  <c r="K735" i="10"/>
  <c r="K739" i="10"/>
  <c r="K743" i="10"/>
  <c r="K747" i="10"/>
  <c r="K751" i="10"/>
  <c r="K755" i="10"/>
  <c r="K759" i="10"/>
  <c r="K763" i="10"/>
  <c r="K767" i="10"/>
  <c r="K771" i="10"/>
  <c r="K775" i="10"/>
  <c r="K779" i="10"/>
  <c r="K783" i="10"/>
  <c r="K787" i="10"/>
  <c r="K791" i="10"/>
  <c r="K795" i="10"/>
  <c r="K799" i="10"/>
  <c r="K803" i="10"/>
  <c r="K807" i="10"/>
  <c r="K811" i="10"/>
  <c r="K815" i="10"/>
  <c r="K819" i="10"/>
  <c r="K823" i="10"/>
  <c r="K827" i="10"/>
  <c r="K831" i="10"/>
  <c r="K835" i="10"/>
  <c r="K839" i="10"/>
  <c r="K843" i="10"/>
  <c r="K847" i="10"/>
  <c r="K851" i="10"/>
  <c r="K855" i="10"/>
  <c r="K859" i="10"/>
  <c r="K863" i="10"/>
  <c r="K867" i="10"/>
  <c r="K871" i="10"/>
  <c r="K875" i="10"/>
  <c r="K879" i="10"/>
  <c r="K883" i="10"/>
  <c r="K887" i="10"/>
  <c r="K891" i="10"/>
  <c r="K895" i="10"/>
  <c r="K899" i="10"/>
  <c r="K903" i="10"/>
  <c r="K907" i="10"/>
  <c r="K911" i="10"/>
  <c r="K915" i="10"/>
  <c r="K919" i="10"/>
  <c r="K923" i="10"/>
  <c r="K927" i="10"/>
  <c r="K931" i="10"/>
  <c r="K935" i="10"/>
  <c r="K939" i="10"/>
  <c r="K943" i="10"/>
  <c r="K947" i="10"/>
  <c r="K951" i="10"/>
  <c r="K955" i="10"/>
  <c r="K959" i="10"/>
  <c r="K963" i="10"/>
  <c r="K967" i="10"/>
  <c r="K971" i="10"/>
  <c r="K975" i="10"/>
  <c r="K979" i="10"/>
  <c r="K983" i="10"/>
  <c r="K987" i="10"/>
  <c r="K991" i="10"/>
  <c r="K995" i="10"/>
  <c r="K999" i="10"/>
  <c r="K1003" i="10"/>
  <c r="K1007" i="10"/>
  <c r="K1011" i="10"/>
  <c r="K1015" i="10"/>
  <c r="K1019" i="10"/>
  <c r="K1023" i="10"/>
  <c r="K1027" i="10"/>
  <c r="K1031" i="10"/>
  <c r="K1035" i="10"/>
  <c r="K1039" i="10"/>
  <c r="K1043" i="10"/>
  <c r="K1047" i="10"/>
  <c r="K1051" i="10"/>
  <c r="K6" i="9"/>
  <c r="K10" i="9"/>
  <c r="K14" i="9"/>
  <c r="K18" i="9"/>
  <c r="K22" i="9"/>
  <c r="K26" i="9"/>
  <c r="K30" i="9"/>
  <c r="K34" i="9"/>
  <c r="K38" i="9"/>
  <c r="K46" i="9"/>
  <c r="K50" i="9"/>
  <c r="K54" i="9"/>
  <c r="K58" i="9"/>
  <c r="S14" i="8"/>
  <c r="S26" i="8"/>
  <c r="S30" i="8"/>
  <c r="S34" i="8"/>
  <c r="S38" i="8"/>
  <c r="S42" i="8"/>
  <c r="S46" i="8"/>
  <c r="S50" i="8"/>
  <c r="S54" i="8"/>
  <c r="S58" i="8"/>
  <c r="S62" i="8"/>
  <c r="S66" i="8"/>
  <c r="S74" i="8"/>
  <c r="S78" i="8"/>
  <c r="S82" i="8"/>
  <c r="S86" i="8"/>
  <c r="S94" i="8"/>
  <c r="S98" i="8"/>
  <c r="S102" i="8"/>
  <c r="S106" i="8"/>
  <c r="S110" i="8"/>
  <c r="S114" i="8"/>
  <c r="S118" i="8"/>
  <c r="S122" i="8"/>
  <c r="S126" i="8"/>
  <c r="S130" i="8"/>
  <c r="S134" i="8"/>
  <c r="S138" i="8"/>
  <c r="S142" i="8"/>
  <c r="S146" i="8"/>
  <c r="S150" i="8"/>
  <c r="S154" i="8"/>
  <c r="S158" i="8"/>
  <c r="S162" i="8"/>
  <c r="K40" i="10"/>
  <c r="K44" i="10"/>
  <c r="K48" i="10"/>
  <c r="K52" i="10"/>
  <c r="K56" i="10"/>
  <c r="K60" i="10"/>
  <c r="K64" i="10"/>
  <c r="K68" i="10"/>
  <c r="K72" i="10"/>
  <c r="K76" i="10"/>
  <c r="K80" i="10"/>
  <c r="K84" i="10"/>
  <c r="K92" i="10"/>
  <c r="K96" i="10"/>
  <c r="K100" i="10"/>
  <c r="K104" i="10"/>
  <c r="K108" i="10"/>
  <c r="K136" i="10"/>
  <c r="K140" i="10"/>
  <c r="K144" i="10"/>
  <c r="K148" i="10"/>
  <c r="K152" i="10"/>
  <c r="K156" i="10"/>
  <c r="K160" i="10"/>
  <c r="K164" i="10"/>
  <c r="K168" i="10"/>
  <c r="K172" i="10"/>
  <c r="K176" i="10"/>
  <c r="K180" i="10"/>
  <c r="K184" i="10"/>
  <c r="K188" i="10"/>
  <c r="K192" i="10"/>
  <c r="K196" i="10"/>
  <c r="K200" i="10"/>
  <c r="K204" i="10"/>
  <c r="K208" i="10"/>
  <c r="K212" i="10"/>
  <c r="K216" i="10"/>
  <c r="K220" i="10"/>
  <c r="K224" i="10"/>
  <c r="K228" i="10"/>
  <c r="K232" i="10"/>
  <c r="K236" i="10"/>
  <c r="K240" i="10"/>
  <c r="K244" i="10"/>
  <c r="K248" i="10"/>
  <c r="K252" i="10"/>
  <c r="K256" i="10"/>
  <c r="K260" i="10"/>
  <c r="K264" i="10"/>
  <c r="K268" i="10"/>
  <c r="K272" i="10"/>
  <c r="K276" i="10"/>
  <c r="K280" i="10"/>
  <c r="K284" i="10"/>
  <c r="K288" i="10"/>
  <c r="K292" i="10"/>
  <c r="K296" i="10"/>
  <c r="K304" i="10"/>
  <c r="K308" i="10"/>
  <c r="K312" i="10"/>
  <c r="K320" i="10"/>
  <c r="K324" i="10"/>
  <c r="K328" i="10"/>
  <c r="K332" i="10"/>
  <c r="K336" i="10"/>
  <c r="E101" i="33"/>
  <c r="E105" i="33"/>
  <c r="Q267" i="33"/>
  <c r="S147" i="8"/>
  <c r="S131" i="8"/>
  <c r="S99" i="8"/>
  <c r="S83" i="8"/>
  <c r="S67" i="8"/>
  <c r="S51" i="8"/>
  <c r="S35" i="8"/>
  <c r="K59" i="9"/>
  <c r="K27" i="9"/>
  <c r="K11" i="9"/>
  <c r="K1048" i="10"/>
  <c r="K1032" i="10"/>
  <c r="K1016" i="10"/>
  <c r="K1000" i="10"/>
  <c r="K984" i="10"/>
  <c r="K968" i="10"/>
  <c r="K952" i="10"/>
  <c r="K936" i="10"/>
  <c r="K920" i="10"/>
  <c r="K904" i="10"/>
  <c r="K888" i="10"/>
  <c r="K872" i="10"/>
  <c r="K856" i="10"/>
  <c r="K840" i="10"/>
  <c r="K824" i="10"/>
  <c r="K808" i="10"/>
  <c r="K792" i="10"/>
  <c r="K776" i="10"/>
  <c r="K760" i="10"/>
  <c r="K744" i="10"/>
  <c r="K728" i="10"/>
  <c r="K712" i="10"/>
  <c r="K680" i="10"/>
  <c r="K664" i="10"/>
  <c r="K648" i="10"/>
  <c r="K632" i="10"/>
  <c r="K616" i="10"/>
  <c r="K600" i="10"/>
  <c r="K584" i="10"/>
  <c r="K552" i="10"/>
  <c r="K536" i="10"/>
  <c r="K520" i="10"/>
  <c r="K504" i="10"/>
  <c r="K488" i="10"/>
  <c r="K456" i="10"/>
  <c r="K440" i="10"/>
  <c r="K424" i="10"/>
  <c r="K408" i="10"/>
  <c r="K392" i="10"/>
  <c r="K376" i="10"/>
  <c r="K360" i="10"/>
  <c r="S159" i="8"/>
  <c r="S143" i="8"/>
  <c r="S127" i="8"/>
  <c r="S111" i="8"/>
  <c r="S95" i="8"/>
  <c r="S79" i="8"/>
  <c r="S63" i="8"/>
  <c r="S47" i="8"/>
  <c r="S31" i="8"/>
  <c r="K55" i="9"/>
  <c r="K39" i="9"/>
  <c r="K23" i="9"/>
  <c r="K7" i="9"/>
  <c r="K1044" i="10"/>
  <c r="K1028" i="10"/>
  <c r="K1012" i="10"/>
  <c r="K996" i="10"/>
  <c r="K980" i="10"/>
  <c r="K964" i="10"/>
  <c r="K948" i="10"/>
  <c r="K932" i="10"/>
  <c r="K916" i="10"/>
  <c r="K900" i="10"/>
  <c r="K884" i="10"/>
  <c r="K868" i="10"/>
  <c r="K852" i="10"/>
  <c r="K836" i="10"/>
  <c r="K820" i="10"/>
  <c r="K804" i="10"/>
  <c r="K788" i="10"/>
  <c r="K772" i="10"/>
  <c r="K756" i="10"/>
  <c r="K740" i="10"/>
  <c r="K724" i="10"/>
  <c r="K708" i="10"/>
  <c r="K676" i="10"/>
  <c r="K660" i="10"/>
  <c r="K644" i="10"/>
  <c r="K628" i="10"/>
  <c r="K612" i="10"/>
  <c r="K596" i="10"/>
  <c r="K564" i="10"/>
  <c r="K548" i="10"/>
  <c r="K532" i="10"/>
  <c r="K516" i="10"/>
  <c r="K500" i="10"/>
  <c r="K484" i="10"/>
  <c r="K468" i="10"/>
  <c r="K452" i="10"/>
  <c r="K436" i="10"/>
  <c r="K420" i="10"/>
  <c r="K404" i="10"/>
  <c r="K388" i="10"/>
  <c r="K372" i="10"/>
  <c r="K356" i="10"/>
  <c r="K340" i="10"/>
  <c r="F374" i="33" l="1"/>
  <c r="H306" i="33"/>
  <c r="H314" i="33" s="1"/>
  <c r="F314" i="33"/>
  <c r="H274" i="33"/>
  <c r="H285" i="33" s="1"/>
  <c r="F285" i="33"/>
  <c r="F197" i="33"/>
  <c r="H197" i="33" s="1"/>
  <c r="H315" i="33"/>
  <c r="H321" i="33" s="1"/>
  <c r="F321" i="33"/>
  <c r="M127" i="33"/>
  <c r="M47" i="33"/>
  <c r="E78" i="33"/>
  <c r="R25" i="37" s="1"/>
  <c r="R26" i="37" s="1"/>
  <c r="H325" i="33"/>
  <c r="H374" i="33" s="1"/>
  <c r="E100" i="33"/>
  <c r="R27" i="37" s="1"/>
  <c r="E122" i="33"/>
  <c r="R28" i="37" s="1"/>
  <c r="R88" i="37"/>
  <c r="R55" i="37"/>
  <c r="R95" i="37"/>
  <c r="M123" i="33"/>
  <c r="F123" i="33"/>
  <c r="H123" i="33" s="1"/>
  <c r="F48" i="33"/>
  <c r="H48" i="33" s="1"/>
  <c r="F4" i="33"/>
  <c r="M105" i="33"/>
  <c r="F105" i="33"/>
  <c r="H105" i="33" s="1"/>
  <c r="M83" i="33"/>
  <c r="F83" i="33"/>
  <c r="H83" i="33" s="1"/>
  <c r="M28" i="33"/>
  <c r="F28" i="33"/>
  <c r="M86" i="33"/>
  <c r="F86" i="33"/>
  <c r="H86" i="33" s="1"/>
  <c r="M108" i="33"/>
  <c r="F108" i="33"/>
  <c r="H108" i="33" s="1"/>
  <c r="M248" i="33"/>
  <c r="F248" i="33"/>
  <c r="H248" i="33" s="1"/>
  <c r="M79" i="33"/>
  <c r="F79" i="33"/>
  <c r="H79" i="33" s="1"/>
  <c r="M101" i="33"/>
  <c r="F101" i="33"/>
  <c r="H101" i="33" s="1"/>
  <c r="F40" i="33"/>
  <c r="H40" i="33" s="1"/>
  <c r="F32" i="33"/>
  <c r="H32" i="33" s="1"/>
  <c r="F127" i="33"/>
  <c r="H127" i="33" s="1"/>
  <c r="F56" i="33"/>
  <c r="H56" i="33" s="1"/>
  <c r="M4" i="33"/>
  <c r="E254" i="33" l="1"/>
  <c r="M122" i="33"/>
  <c r="M100" i="33"/>
  <c r="M78" i="33"/>
  <c r="H4" i="33"/>
  <c r="H28" i="33"/>
  <c r="F100" i="33"/>
  <c r="H100" i="33" s="1"/>
  <c r="R40" i="37"/>
  <c r="F122" i="33"/>
  <c r="H122" i="33" s="1"/>
  <c r="F78" i="33"/>
  <c r="H78" i="33" s="1"/>
  <c r="X24" i="8" l="1"/>
  <c r="X28" i="8"/>
  <c r="X162" i="8"/>
  <c r="X158" i="8"/>
  <c r="X152" i="8"/>
  <c r="X148" i="8"/>
  <c r="X144" i="8"/>
  <c r="X140" i="8"/>
  <c r="X136" i="8"/>
  <c r="X132" i="8"/>
  <c r="X128" i="8"/>
  <c r="X123" i="8"/>
  <c r="X119" i="8"/>
  <c r="X114" i="8"/>
  <c r="X110" i="8"/>
  <c r="X106" i="8"/>
  <c r="X102" i="8"/>
  <c r="X30" i="8"/>
  <c r="X151" i="8"/>
  <c r="X135" i="8"/>
  <c r="X118" i="8"/>
  <c r="X101" i="8"/>
  <c r="X88" i="8"/>
  <c r="X75" i="8"/>
  <c r="X60" i="8"/>
  <c r="X52" i="8"/>
  <c r="X40" i="8"/>
  <c r="X26" i="8"/>
  <c r="X155" i="8"/>
  <c r="X150" i="8"/>
  <c r="X145" i="8"/>
  <c r="X139" i="8"/>
  <c r="X134" i="8"/>
  <c r="X129" i="8"/>
  <c r="X122" i="8"/>
  <c r="X117" i="8"/>
  <c r="X111" i="8"/>
  <c r="X105" i="8"/>
  <c r="X100" i="8"/>
  <c r="X96" i="8"/>
  <c r="X92" i="8"/>
  <c r="X87" i="8"/>
  <c r="X83" i="8"/>
  <c r="X78" i="8"/>
  <c r="X74" i="8"/>
  <c r="X67" i="8"/>
  <c r="X63" i="8"/>
  <c r="X59" i="8"/>
  <c r="X55" i="8"/>
  <c r="X51" i="8"/>
  <c r="X47" i="8"/>
  <c r="X43" i="8"/>
  <c r="X39" i="8"/>
  <c r="X34" i="8"/>
  <c r="X9" i="8"/>
  <c r="X27" i="8"/>
  <c r="X161" i="8"/>
  <c r="X154" i="8"/>
  <c r="X149" i="8"/>
  <c r="X143" i="8"/>
  <c r="X138" i="8"/>
  <c r="X133" i="8"/>
  <c r="X127" i="8"/>
  <c r="X121" i="8"/>
  <c r="X116" i="8"/>
  <c r="X109" i="8"/>
  <c r="X104" i="8"/>
  <c r="X99" i="8"/>
  <c r="X95" i="8"/>
  <c r="X91" i="8"/>
  <c r="X86" i="8"/>
  <c r="X82" i="8"/>
  <c r="X77" i="8"/>
  <c r="X73" i="8"/>
  <c r="X66" i="8"/>
  <c r="X62" i="8"/>
  <c r="X58" i="8"/>
  <c r="X54" i="8"/>
  <c r="X50" i="8"/>
  <c r="X46" i="8"/>
  <c r="X42" i="8"/>
  <c r="X38" i="8"/>
  <c r="X33" i="8"/>
  <c r="X159" i="8"/>
  <c r="X146" i="8"/>
  <c r="X130" i="8"/>
  <c r="X112" i="8"/>
  <c r="X97" i="8"/>
  <c r="X84" i="8"/>
  <c r="X71" i="8"/>
  <c r="X56" i="8"/>
  <c r="X44" i="8"/>
  <c r="X31" i="8"/>
  <c r="X14" i="8"/>
  <c r="X29" i="8"/>
  <c r="X160" i="8"/>
  <c r="X153" i="8"/>
  <c r="X147" i="8"/>
  <c r="X142" i="8"/>
  <c r="X137" i="8"/>
  <c r="X131" i="8"/>
  <c r="X126" i="8"/>
  <c r="X120" i="8"/>
  <c r="X113" i="8"/>
  <c r="X108" i="8"/>
  <c r="X103" i="8"/>
  <c r="X98" i="8"/>
  <c r="X94" i="8"/>
  <c r="X89" i="8"/>
  <c r="X85" i="8"/>
  <c r="X80" i="8"/>
  <c r="X76" i="8"/>
  <c r="X72" i="8"/>
  <c r="X65" i="8"/>
  <c r="X61" i="8"/>
  <c r="X57" i="8"/>
  <c r="X53" i="8"/>
  <c r="X49" i="8"/>
  <c r="X45" i="8"/>
  <c r="X41" i="8"/>
  <c r="X37" i="8"/>
  <c r="X32" i="8"/>
  <c r="X25" i="8"/>
  <c r="X141" i="8"/>
  <c r="X125" i="8"/>
  <c r="X107" i="8"/>
  <c r="X93" i="8"/>
  <c r="X79" i="8"/>
  <c r="X64" i="8"/>
  <c r="X48" i="8"/>
  <c r="X35" i="8"/>
  <c r="H5" i="19" l="1"/>
  <c r="H7" i="19"/>
  <c r="H8" i="19"/>
  <c r="H9" i="19"/>
  <c r="H10" i="19"/>
  <c r="H11" i="19"/>
  <c r="H12" i="19"/>
  <c r="H13" i="19"/>
  <c r="H14" i="19"/>
  <c r="H15" i="19"/>
  <c r="H16" i="19"/>
  <c r="H17" i="19"/>
  <c r="H18" i="19"/>
  <c r="H19" i="19"/>
  <c r="H20" i="19"/>
  <c r="H21" i="19"/>
  <c r="H22" i="19"/>
  <c r="H23" i="19"/>
  <c r="H24" i="19"/>
  <c r="H25" i="19"/>
  <c r="H26" i="19"/>
  <c r="H27" i="19"/>
  <c r="H28" i="19"/>
  <c r="H29" i="19"/>
  <c r="H30" i="19"/>
  <c r="H31" i="19"/>
  <c r="H32" i="19"/>
  <c r="H34" i="19"/>
  <c r="H35" i="19"/>
  <c r="H36" i="19"/>
  <c r="H37" i="19"/>
  <c r="H38" i="19"/>
  <c r="H60" i="19" s="1"/>
  <c r="H39" i="19"/>
  <c r="H40" i="19"/>
  <c r="H41" i="19"/>
  <c r="H42" i="19"/>
  <c r="H43" i="19"/>
  <c r="H44" i="19"/>
  <c r="H45" i="19"/>
  <c r="H46" i="19"/>
  <c r="H47" i="19"/>
  <c r="H48" i="19"/>
  <c r="H49" i="19"/>
  <c r="H50" i="19"/>
  <c r="H51" i="19"/>
  <c r="H52" i="19"/>
  <c r="H53" i="19"/>
  <c r="H54" i="19"/>
  <c r="H55" i="19"/>
  <c r="H56" i="19"/>
  <c r="H57" i="19"/>
  <c r="H58" i="19"/>
  <c r="H59" i="19"/>
  <c r="F260" i="33" l="1"/>
  <c r="H260" i="33" s="1"/>
  <c r="H97" i="30"/>
  <c r="H96" i="30"/>
  <c r="H95" i="30"/>
  <c r="H91" i="30"/>
  <c r="H90" i="30"/>
  <c r="H89" i="30"/>
  <c r="H88" i="30"/>
  <c r="H87" i="30"/>
  <c r="H86" i="30"/>
  <c r="H85" i="30"/>
  <c r="H84" i="30"/>
  <c r="H83" i="30"/>
  <c r="H82" i="30"/>
  <c r="H81" i="30"/>
  <c r="H80" i="30"/>
  <c r="H79" i="30"/>
  <c r="H78" i="30"/>
  <c r="H77" i="30"/>
  <c r="H76" i="30"/>
  <c r="H75" i="30"/>
  <c r="H74" i="30"/>
  <c r="H73" i="30"/>
  <c r="H72" i="30"/>
  <c r="H70" i="30"/>
  <c r="H65" i="30"/>
  <c r="H64" i="30"/>
  <c r="H63" i="30"/>
  <c r="H62" i="30"/>
  <c r="H61" i="30"/>
  <c r="H56" i="30"/>
  <c r="H55" i="30"/>
  <c r="H47" i="30"/>
  <c r="H44" i="30"/>
  <c r="H43" i="30"/>
  <c r="H38" i="30"/>
  <c r="H31" i="30"/>
  <c r="H30" i="30"/>
  <c r="H29" i="30"/>
  <c r="H28" i="30"/>
  <c r="H27" i="30"/>
  <c r="H26" i="30"/>
  <c r="H22" i="30"/>
  <c r="H21" i="30"/>
  <c r="H20" i="30"/>
  <c r="H19" i="30"/>
  <c r="H18" i="30"/>
  <c r="H17" i="30"/>
  <c r="H16" i="30"/>
  <c r="H100" i="30" s="1"/>
  <c r="G52" i="7" s="1"/>
  <c r="H15" i="30"/>
  <c r="H7" i="30"/>
  <c r="G732" i="29"/>
  <c r="G731" i="29"/>
  <c r="G730" i="29"/>
  <c r="G729" i="29"/>
  <c r="G728" i="29"/>
  <c r="G727" i="29"/>
  <c r="G726" i="29"/>
  <c r="G725" i="29"/>
  <c r="G724" i="29"/>
  <c r="G723" i="29"/>
  <c r="G722" i="29"/>
  <c r="G721" i="29"/>
  <c r="G720" i="29"/>
  <c r="G719" i="29"/>
  <c r="G718" i="29"/>
  <c r="G717" i="29"/>
  <c r="G716" i="29"/>
  <c r="G715" i="29"/>
  <c r="G714" i="29"/>
  <c r="G713" i="29"/>
  <c r="G712" i="29"/>
  <c r="G711" i="29"/>
  <c r="G710" i="29"/>
  <c r="G709" i="29"/>
  <c r="G708" i="29"/>
  <c r="G707" i="29"/>
  <c r="G706" i="29"/>
  <c r="G705" i="29"/>
  <c r="G704" i="29"/>
  <c r="G703" i="29"/>
  <c r="G702" i="29"/>
  <c r="G701" i="29"/>
  <c r="G700" i="29"/>
  <c r="G699" i="29"/>
  <c r="G698" i="29"/>
  <c r="G697" i="29"/>
  <c r="G696" i="29"/>
  <c r="G695" i="29"/>
  <c r="G694" i="29"/>
  <c r="G693" i="29"/>
  <c r="G692" i="29"/>
  <c r="G691" i="29"/>
  <c r="G690" i="29"/>
  <c r="G689" i="29"/>
  <c r="G688" i="29"/>
  <c r="G687" i="29"/>
  <c r="G686" i="29"/>
  <c r="G685" i="29"/>
  <c r="G684" i="29"/>
  <c r="G683" i="29"/>
  <c r="G682" i="29"/>
  <c r="G681" i="29"/>
  <c r="G680" i="29"/>
  <c r="G679" i="29"/>
  <c r="G678" i="29"/>
  <c r="G677" i="29"/>
  <c r="G676" i="29"/>
  <c r="G675" i="29"/>
  <c r="G674" i="29"/>
  <c r="G673" i="29"/>
  <c r="G672" i="29"/>
  <c r="G671" i="29"/>
  <c r="G670" i="29"/>
  <c r="G669" i="29"/>
  <c r="G668" i="29"/>
  <c r="G667" i="29"/>
  <c r="G666" i="29"/>
  <c r="G665" i="29"/>
  <c r="G664" i="29"/>
  <c r="G663" i="29"/>
  <c r="G662" i="29"/>
  <c r="G661" i="29"/>
  <c r="G660" i="29"/>
  <c r="G659" i="29"/>
  <c r="G658" i="29"/>
  <c r="G657" i="29"/>
  <c r="G656" i="29"/>
  <c r="G655" i="29"/>
  <c r="G654" i="29"/>
  <c r="G653" i="29"/>
  <c r="G652" i="29"/>
  <c r="G651" i="29"/>
  <c r="G650" i="29"/>
  <c r="G649" i="29"/>
  <c r="G648" i="29"/>
  <c r="G647" i="29"/>
  <c r="G646" i="29"/>
  <c r="G645" i="29"/>
  <c r="G644" i="29"/>
  <c r="G643" i="29"/>
  <c r="G642" i="29"/>
  <c r="G641" i="29"/>
  <c r="G640" i="29"/>
  <c r="G639" i="29"/>
  <c r="G638" i="29"/>
  <c r="G637" i="29"/>
  <c r="G636" i="29"/>
  <c r="G635" i="29"/>
  <c r="G634" i="29"/>
  <c r="G633" i="29"/>
  <c r="G632" i="29"/>
  <c r="G631" i="29"/>
  <c r="G630" i="29"/>
  <c r="G629" i="29"/>
  <c r="G628" i="29"/>
  <c r="G627" i="29"/>
  <c r="G626" i="29"/>
  <c r="G625" i="29"/>
  <c r="G624" i="29"/>
  <c r="G623" i="29"/>
  <c r="G622" i="29"/>
  <c r="G621" i="29"/>
  <c r="G620" i="29"/>
  <c r="G619" i="29"/>
  <c r="G618" i="29"/>
  <c r="G617" i="29"/>
  <c r="G616" i="29"/>
  <c r="G615" i="29"/>
  <c r="G614" i="29"/>
  <c r="G613" i="29"/>
  <c r="G612" i="29"/>
  <c r="G611" i="29"/>
  <c r="G610" i="29"/>
  <c r="G609" i="29"/>
  <c r="G608" i="29"/>
  <c r="G607" i="29"/>
  <c r="G606" i="29"/>
  <c r="G605" i="29"/>
  <c r="G604" i="29"/>
  <c r="G603" i="29"/>
  <c r="G602" i="29"/>
  <c r="G601" i="29"/>
  <c r="G600" i="29"/>
  <c r="G599" i="29"/>
  <c r="G598" i="29"/>
  <c r="G597" i="29"/>
  <c r="G596" i="29"/>
  <c r="G595" i="29"/>
  <c r="G594" i="29"/>
  <c r="G593" i="29"/>
  <c r="G592" i="29"/>
  <c r="G591" i="29"/>
  <c r="G590" i="29"/>
  <c r="G589" i="29"/>
  <c r="G588" i="29"/>
  <c r="G587" i="29"/>
  <c r="G586" i="29"/>
  <c r="G585" i="29"/>
  <c r="G584" i="29"/>
  <c r="G583" i="29"/>
  <c r="G582" i="29"/>
  <c r="G581" i="29"/>
  <c r="G580" i="29"/>
  <c r="G579" i="29"/>
  <c r="G578" i="29"/>
  <c r="G577" i="29"/>
  <c r="G576" i="29"/>
  <c r="G575" i="29"/>
  <c r="G574" i="29"/>
  <c r="G573" i="29"/>
  <c r="G572" i="29"/>
  <c r="G571" i="29"/>
  <c r="G570" i="29"/>
  <c r="G569" i="29"/>
  <c r="G568" i="29"/>
  <c r="G567" i="29"/>
  <c r="G566" i="29"/>
  <c r="G565" i="29"/>
  <c r="G564" i="29"/>
  <c r="G563" i="29"/>
  <c r="G562" i="29"/>
  <c r="G561" i="29"/>
  <c r="G560" i="29"/>
  <c r="G559" i="29"/>
  <c r="G558" i="29"/>
  <c r="G557" i="29"/>
  <c r="G556" i="29"/>
  <c r="G555" i="29"/>
  <c r="G554" i="29"/>
  <c r="G553" i="29"/>
  <c r="G552" i="29"/>
  <c r="G551" i="29"/>
  <c r="G550" i="29"/>
  <c r="G549" i="29"/>
  <c r="G548" i="29"/>
  <c r="G547" i="29"/>
  <c r="G546" i="29"/>
  <c r="G545" i="29"/>
  <c r="G544" i="29"/>
  <c r="G543" i="29"/>
  <c r="G542" i="29"/>
  <c r="G541" i="29"/>
  <c r="G540" i="29"/>
  <c r="G539" i="29"/>
  <c r="G538" i="29"/>
  <c r="G537" i="29"/>
  <c r="G536" i="29"/>
  <c r="G535" i="29"/>
  <c r="G534" i="29"/>
  <c r="G533" i="29"/>
  <c r="G532" i="29"/>
  <c r="G531" i="29"/>
  <c r="G530" i="29"/>
  <c r="G529" i="29"/>
  <c r="G528" i="29"/>
  <c r="G527" i="29"/>
  <c r="G526" i="29"/>
  <c r="G525" i="29"/>
  <c r="G524" i="29"/>
  <c r="G523" i="29"/>
  <c r="G522" i="29"/>
  <c r="G521" i="29"/>
  <c r="G520" i="29"/>
  <c r="G519" i="29"/>
  <c r="G518" i="29"/>
  <c r="G517" i="29"/>
  <c r="G516" i="29"/>
  <c r="G515" i="29"/>
  <c r="G514" i="29"/>
  <c r="G513" i="29"/>
  <c r="G512" i="29"/>
  <c r="G511" i="29"/>
  <c r="G510" i="29"/>
  <c r="G509" i="29"/>
  <c r="G508" i="29"/>
  <c r="G507" i="29"/>
  <c r="G506" i="29"/>
  <c r="G505" i="29"/>
  <c r="G504" i="29"/>
  <c r="G503" i="29"/>
  <c r="G502" i="29"/>
  <c r="G501" i="29"/>
  <c r="G500" i="29"/>
  <c r="G499" i="29"/>
  <c r="G498" i="29"/>
  <c r="G497" i="29"/>
  <c r="G496" i="29"/>
  <c r="G495" i="29"/>
  <c r="G494" i="29"/>
  <c r="G493" i="29"/>
  <c r="G492" i="29"/>
  <c r="G491" i="29"/>
  <c r="G490" i="29"/>
  <c r="G489" i="29"/>
  <c r="G488" i="29"/>
  <c r="G487" i="29"/>
  <c r="G486" i="29"/>
  <c r="G485" i="29"/>
  <c r="G484" i="29"/>
  <c r="G483" i="29"/>
  <c r="G482" i="29"/>
  <c r="G481" i="29"/>
  <c r="G480" i="29"/>
  <c r="G479" i="29"/>
  <c r="G478" i="29"/>
  <c r="G477" i="29"/>
  <c r="G476" i="29"/>
  <c r="G475" i="29"/>
  <c r="G474" i="29"/>
  <c r="G473" i="29"/>
  <c r="G472" i="29"/>
  <c r="G471" i="29"/>
  <c r="G470" i="29"/>
  <c r="G469" i="29"/>
  <c r="G468" i="29"/>
  <c r="G467" i="29"/>
  <c r="G466" i="29"/>
  <c r="G465" i="29"/>
  <c r="G464" i="29"/>
  <c r="G463" i="29"/>
  <c r="G462" i="29"/>
  <c r="G461" i="29"/>
  <c r="G460" i="29"/>
  <c r="G459" i="29"/>
  <c r="G458" i="29"/>
  <c r="G457" i="29"/>
  <c r="G456" i="29"/>
  <c r="G455" i="29"/>
  <c r="G454" i="29"/>
  <c r="G453" i="29"/>
  <c r="G452" i="29"/>
  <c r="G451" i="29"/>
  <c r="G450" i="29"/>
  <c r="G449" i="29"/>
  <c r="G448" i="29"/>
  <c r="G447" i="29"/>
  <c r="G446" i="29"/>
  <c r="E446" i="29"/>
  <c r="G445" i="29"/>
  <c r="G444" i="29"/>
  <c r="G443" i="29"/>
  <c r="G442" i="29"/>
  <c r="G441" i="29"/>
  <c r="G440" i="29"/>
  <c r="G439" i="29"/>
  <c r="G438" i="29"/>
  <c r="G437" i="29"/>
  <c r="G436" i="29"/>
  <c r="G435" i="29"/>
  <c r="G434" i="29"/>
  <c r="G433" i="29"/>
  <c r="G432" i="29"/>
  <c r="G431" i="29"/>
  <c r="G430" i="29"/>
  <c r="G429" i="29"/>
  <c r="G428" i="29"/>
  <c r="G427" i="29"/>
  <c r="G426" i="29"/>
  <c r="G425" i="29"/>
  <c r="G424" i="29"/>
  <c r="G423" i="29"/>
  <c r="G422" i="29"/>
  <c r="G421" i="29"/>
  <c r="G420" i="29"/>
  <c r="G419" i="29"/>
  <c r="G418" i="29"/>
  <c r="G417" i="29"/>
  <c r="G416" i="29"/>
  <c r="G415" i="29"/>
  <c r="G414" i="29"/>
  <c r="G413" i="29"/>
  <c r="G412" i="29"/>
  <c r="G411" i="29"/>
  <c r="G410" i="29"/>
  <c r="G409" i="29"/>
  <c r="G408" i="29"/>
  <c r="G407" i="29"/>
  <c r="G406" i="29"/>
  <c r="G405" i="29"/>
  <c r="G404" i="29"/>
  <c r="G403" i="29"/>
  <c r="G402" i="29"/>
  <c r="G401" i="29"/>
  <c r="G400" i="29"/>
  <c r="G399" i="29"/>
  <c r="G398" i="29"/>
  <c r="G397" i="29"/>
  <c r="G396" i="29"/>
  <c r="G395" i="29"/>
  <c r="G394" i="29"/>
  <c r="G393" i="29"/>
  <c r="G392" i="29"/>
  <c r="G391" i="29"/>
  <c r="G390" i="29"/>
  <c r="G389" i="29"/>
  <c r="G388" i="29"/>
  <c r="G387" i="29"/>
  <c r="G386" i="29"/>
  <c r="G385" i="29"/>
  <c r="G384" i="29"/>
  <c r="G383" i="29"/>
  <c r="G382" i="29"/>
  <c r="G381" i="29"/>
  <c r="G380" i="29"/>
  <c r="G379" i="29"/>
  <c r="G378" i="29"/>
  <c r="G377" i="29"/>
  <c r="G376" i="29"/>
  <c r="G375" i="29"/>
  <c r="G374" i="29"/>
  <c r="G373" i="29"/>
  <c r="G372" i="29"/>
  <c r="G371" i="29"/>
  <c r="G370" i="29"/>
  <c r="G369" i="29"/>
  <c r="G368" i="29"/>
  <c r="G367" i="29"/>
  <c r="G366" i="29"/>
  <c r="G365" i="29"/>
  <c r="G364" i="29"/>
  <c r="G363" i="29"/>
  <c r="G362" i="29"/>
  <c r="G361" i="29"/>
  <c r="G360" i="29"/>
  <c r="G359" i="29"/>
  <c r="G358" i="29"/>
  <c r="G357" i="29"/>
  <c r="G356" i="29"/>
  <c r="G355" i="29"/>
  <c r="G354" i="29"/>
  <c r="G353" i="29"/>
  <c r="G352" i="29"/>
  <c r="G351" i="29"/>
  <c r="G350" i="29"/>
  <c r="G349" i="29"/>
  <c r="G348" i="29"/>
  <c r="G347" i="29"/>
  <c r="G346" i="29"/>
  <c r="G345" i="29"/>
  <c r="G344" i="29"/>
  <c r="G343" i="29"/>
  <c r="G342" i="29"/>
  <c r="G341" i="29"/>
  <c r="G340" i="29"/>
  <c r="G339" i="29"/>
  <c r="G338" i="29"/>
  <c r="G337" i="29"/>
  <c r="G336" i="29"/>
  <c r="G335" i="29"/>
  <c r="G334" i="29"/>
  <c r="G333" i="29"/>
  <c r="G332" i="29"/>
  <c r="G331" i="29"/>
  <c r="G330" i="29"/>
  <c r="G329" i="29"/>
  <c r="G328" i="29"/>
  <c r="G327" i="29"/>
  <c r="G326" i="29"/>
  <c r="G325" i="29"/>
  <c r="G324" i="29"/>
  <c r="G323" i="29"/>
  <c r="G322" i="29"/>
  <c r="G321" i="29"/>
  <c r="G320" i="29"/>
  <c r="G319" i="29"/>
  <c r="G318" i="29"/>
  <c r="G317" i="29"/>
  <c r="G316" i="29"/>
  <c r="G315" i="29"/>
  <c r="G314" i="29"/>
  <c r="G313" i="29"/>
  <c r="G312" i="29"/>
  <c r="G310" i="29"/>
  <c r="G309" i="29"/>
  <c r="G308" i="29"/>
  <c r="G307" i="29"/>
  <c r="G306" i="29"/>
  <c r="G305" i="29"/>
  <c r="G304" i="29"/>
  <c r="G303" i="29"/>
  <c r="G302" i="29"/>
  <c r="G301" i="29"/>
  <c r="G300" i="29"/>
  <c r="G299" i="29"/>
  <c r="G298" i="29"/>
  <c r="G297" i="29"/>
  <c r="G296" i="29"/>
  <c r="G295" i="29"/>
  <c r="G294" i="29"/>
  <c r="G293" i="29"/>
  <c r="G292" i="29"/>
  <c r="G291" i="29"/>
  <c r="G290" i="29"/>
  <c r="G289" i="29"/>
  <c r="G288" i="29"/>
  <c r="G287" i="29"/>
  <c r="G286" i="29"/>
  <c r="G285" i="29"/>
  <c r="G284" i="29"/>
  <c r="G283" i="29"/>
  <c r="G282" i="29"/>
  <c r="G281" i="29"/>
  <c r="G280" i="29"/>
  <c r="G278" i="29"/>
  <c r="G276" i="29"/>
  <c r="G275" i="29"/>
  <c r="G274" i="29"/>
  <c r="G273" i="29"/>
  <c r="G272" i="29"/>
  <c r="G271" i="29"/>
  <c r="G270" i="29"/>
  <c r="G269" i="29"/>
  <c r="G268" i="29"/>
  <c r="G267" i="29"/>
  <c r="G266" i="29"/>
  <c r="G265" i="29"/>
  <c r="G264" i="29"/>
  <c r="G263" i="29"/>
  <c r="G262" i="29"/>
  <c r="G261" i="29"/>
  <c r="G260" i="29"/>
  <c r="G259" i="29"/>
  <c r="G258" i="29"/>
  <c r="G257" i="29"/>
  <c r="G256" i="29"/>
  <c r="G255" i="29"/>
  <c r="G254" i="29"/>
  <c r="G253" i="29"/>
  <c r="G252" i="29"/>
  <c r="G251" i="29"/>
  <c r="G250" i="29"/>
  <c r="G249" i="29"/>
  <c r="G248" i="29"/>
  <c r="G247" i="29"/>
  <c r="G246" i="29"/>
  <c r="G245" i="29"/>
  <c r="G244" i="29"/>
  <c r="G243" i="29"/>
  <c r="G242" i="29"/>
  <c r="G241" i="29"/>
  <c r="G240" i="29"/>
  <c r="G239" i="29"/>
  <c r="G238" i="29"/>
  <c r="G237" i="29"/>
  <c r="G236" i="29"/>
  <c r="G235" i="29"/>
  <c r="G234" i="29"/>
  <c r="G233" i="29"/>
  <c r="G232" i="29"/>
  <c r="G231" i="29"/>
  <c r="G230" i="29"/>
  <c r="G229" i="29"/>
  <c r="G228" i="29"/>
  <c r="G227" i="29"/>
  <c r="G226" i="29"/>
  <c r="G225" i="29"/>
  <c r="G224" i="29"/>
  <c r="G223" i="29"/>
  <c r="G222" i="29"/>
  <c r="G221" i="29"/>
  <c r="G220" i="29"/>
  <c r="G219" i="29"/>
  <c r="G218" i="29"/>
  <c r="G217" i="29"/>
  <c r="G216" i="29"/>
  <c r="G215" i="29"/>
  <c r="G214" i="29"/>
  <c r="G213" i="29"/>
  <c r="G212" i="29"/>
  <c r="G211" i="29"/>
  <c r="G210" i="29"/>
  <c r="G209" i="29"/>
  <c r="G208" i="29"/>
  <c r="G207" i="29"/>
  <c r="G206" i="29"/>
  <c r="G205" i="29"/>
  <c r="G204" i="29"/>
  <c r="G203" i="29"/>
  <c r="G202" i="29"/>
  <c r="G201" i="29"/>
  <c r="G200" i="29"/>
  <c r="G199" i="29"/>
  <c r="G198" i="29"/>
  <c r="G197" i="29"/>
  <c r="G196" i="29"/>
  <c r="G195" i="29"/>
  <c r="G194" i="29"/>
  <c r="G193" i="29"/>
  <c r="G192" i="29"/>
  <c r="G191" i="29"/>
  <c r="G190" i="29"/>
  <c r="G189" i="29"/>
  <c r="G188" i="29"/>
  <c r="G187" i="29"/>
  <c r="G186" i="29"/>
  <c r="G185" i="29"/>
  <c r="G184" i="29"/>
  <c r="G183" i="29"/>
  <c r="G182" i="29"/>
  <c r="G181" i="29"/>
  <c r="G180" i="29"/>
  <c r="G179" i="29"/>
  <c r="G178" i="29"/>
  <c r="G177" i="29"/>
  <c r="G176" i="29"/>
  <c r="G175" i="29"/>
  <c r="G174" i="29"/>
  <c r="G173" i="29"/>
  <c r="G172" i="29"/>
  <c r="G171" i="29"/>
  <c r="G170" i="29"/>
  <c r="G169" i="29"/>
  <c r="G168" i="29"/>
  <c r="G167" i="29"/>
  <c r="G166" i="29"/>
  <c r="G165" i="29"/>
  <c r="G164" i="29"/>
  <c r="G163" i="29"/>
  <c r="G162" i="29"/>
  <c r="G161" i="29"/>
  <c r="G160" i="29"/>
  <c r="G159" i="29"/>
  <c r="G158" i="29"/>
  <c r="G157" i="29"/>
  <c r="G156" i="29"/>
  <c r="G155" i="29"/>
  <c r="G154" i="29"/>
  <c r="G153" i="29"/>
  <c r="G152" i="29"/>
  <c r="G151" i="29"/>
  <c r="G150" i="29"/>
  <c r="G149" i="29"/>
  <c r="G148" i="29"/>
  <c r="G147" i="29"/>
  <c r="G146" i="29"/>
  <c r="G145" i="29"/>
  <c r="G144" i="29"/>
  <c r="G143" i="29"/>
  <c r="G142" i="29"/>
  <c r="G141" i="29"/>
  <c r="G140" i="29"/>
  <c r="G139" i="29"/>
  <c r="G138" i="29"/>
  <c r="G137" i="29"/>
  <c r="G136" i="29"/>
  <c r="G135" i="29"/>
  <c r="G134" i="29"/>
  <c r="G133" i="29"/>
  <c r="G132" i="29"/>
  <c r="G131" i="29"/>
  <c r="G130" i="29"/>
  <c r="G129" i="29"/>
  <c r="G128" i="29"/>
  <c r="G127" i="29"/>
  <c r="G126" i="29"/>
  <c r="G125" i="29"/>
  <c r="G124" i="29"/>
  <c r="G123" i="29"/>
  <c r="G122" i="29"/>
  <c r="G121" i="29"/>
  <c r="G120" i="29"/>
  <c r="G119" i="29"/>
  <c r="G118" i="29"/>
  <c r="G117" i="29"/>
  <c r="G116" i="29"/>
  <c r="G115" i="29"/>
  <c r="G114" i="29"/>
  <c r="G113" i="29"/>
  <c r="G112" i="29"/>
  <c r="G111" i="29"/>
  <c r="G110" i="29"/>
  <c r="G109" i="29"/>
  <c r="G108" i="29"/>
  <c r="G107" i="29"/>
  <c r="G106" i="29"/>
  <c r="G105" i="29"/>
  <c r="G104" i="29"/>
  <c r="G103" i="29"/>
  <c r="G102" i="29"/>
  <c r="G101" i="29"/>
  <c r="G100" i="29"/>
  <c r="G99" i="29"/>
  <c r="G98" i="29"/>
  <c r="G97" i="29"/>
  <c r="G96" i="29"/>
  <c r="G95" i="29"/>
  <c r="G94" i="29"/>
  <c r="G93" i="29"/>
  <c r="G92" i="29"/>
  <c r="G91" i="29"/>
  <c r="G90" i="29"/>
  <c r="G89" i="29"/>
  <c r="G88" i="29"/>
  <c r="G87" i="29"/>
  <c r="G86" i="29"/>
  <c r="G85" i="29"/>
  <c r="G82" i="29"/>
  <c r="G80" i="29"/>
  <c r="G79" i="29"/>
  <c r="G78" i="29"/>
  <c r="G77" i="29"/>
  <c r="G76" i="29"/>
  <c r="G75" i="29"/>
  <c r="G74" i="29"/>
  <c r="G73" i="29"/>
  <c r="G72" i="29"/>
  <c r="G71" i="29"/>
  <c r="G70" i="29"/>
  <c r="G69" i="29"/>
  <c r="G68" i="29"/>
  <c r="G67" i="29"/>
  <c r="G66" i="29"/>
  <c r="G65" i="29"/>
  <c r="G64" i="29"/>
  <c r="G63" i="29"/>
  <c r="G62" i="29"/>
  <c r="G60" i="29"/>
  <c r="G59" i="29"/>
  <c r="G58" i="29"/>
  <c r="G57" i="29"/>
  <c r="G56" i="29"/>
  <c r="G53" i="29"/>
  <c r="G52" i="29"/>
  <c r="G51" i="29"/>
  <c r="G50" i="29"/>
  <c r="G49" i="29"/>
  <c r="G48" i="29"/>
  <c r="G46" i="29"/>
  <c r="G45" i="29"/>
  <c r="G41" i="29"/>
  <c r="G40" i="29"/>
  <c r="G39" i="29"/>
  <c r="G38" i="29"/>
  <c r="G37" i="29"/>
  <c r="G36" i="29"/>
  <c r="G35" i="29"/>
  <c r="G34" i="29"/>
  <c r="G33" i="29"/>
  <c r="G32" i="29"/>
  <c r="G31" i="29"/>
  <c r="G30" i="29"/>
  <c r="G28" i="29"/>
  <c r="G27" i="29"/>
  <c r="G26" i="29"/>
  <c r="G25" i="29"/>
  <c r="G24" i="29"/>
  <c r="G23" i="29"/>
  <c r="G22" i="29"/>
  <c r="G21" i="29"/>
  <c r="G20" i="29"/>
  <c r="G19" i="29"/>
  <c r="G18" i="29"/>
  <c r="G17" i="29"/>
  <c r="G16" i="29"/>
  <c r="G15" i="29"/>
  <c r="G14" i="29"/>
  <c r="G13" i="29"/>
  <c r="G12" i="29"/>
  <c r="G10" i="29"/>
  <c r="G9" i="29"/>
  <c r="G8" i="29"/>
  <c r="G7" i="29"/>
  <c r="G6" i="29"/>
  <c r="G5" i="29"/>
  <c r="G311" i="29" s="1"/>
  <c r="G50" i="7" s="1"/>
  <c r="K930" i="28"/>
  <c r="K926" i="28"/>
  <c r="K925" i="28"/>
  <c r="K924" i="28"/>
  <c r="K922" i="28"/>
  <c r="K921" i="28"/>
  <c r="K920" i="28"/>
  <c r="K919" i="28"/>
  <c r="K918" i="28"/>
  <c r="K917" i="28"/>
  <c r="K913" i="28"/>
  <c r="K912" i="28"/>
  <c r="K911" i="28"/>
  <c r="K910" i="28"/>
  <c r="K909" i="28"/>
  <c r="K908" i="28"/>
  <c r="K907" i="28"/>
  <c r="K906" i="28"/>
  <c r="K905" i="28"/>
  <c r="K904" i="28"/>
  <c r="K903" i="28"/>
  <c r="K902" i="28"/>
  <c r="K901" i="28"/>
  <c r="K898" i="28"/>
  <c r="K897" i="28"/>
  <c r="K896" i="28"/>
  <c r="K895" i="28"/>
  <c r="K894" i="28"/>
  <c r="K893" i="28"/>
  <c r="K891" i="28"/>
  <c r="K890" i="28"/>
  <c r="K889" i="28"/>
  <c r="K888" i="28"/>
  <c r="K887" i="28"/>
  <c r="K886" i="28"/>
  <c r="K885" i="28"/>
  <c r="K884" i="28"/>
  <c r="K882" i="28"/>
  <c r="K881" i="28"/>
  <c r="K880" i="28"/>
  <c r="K878" i="28"/>
  <c r="K877" i="28"/>
  <c r="K876" i="28"/>
  <c r="K875" i="28"/>
  <c r="K874" i="28"/>
  <c r="K872" i="28"/>
  <c r="K871" i="28"/>
  <c r="K869" i="28"/>
  <c r="K868" i="28"/>
  <c r="K867" i="28"/>
  <c r="K866" i="28"/>
  <c r="K865" i="28"/>
  <c r="K864" i="28"/>
  <c r="K862" i="28"/>
  <c r="K861" i="28"/>
  <c r="K860" i="28"/>
  <c r="K859" i="28"/>
  <c r="K858" i="28"/>
  <c r="K857" i="28"/>
  <c r="K856" i="28"/>
  <c r="K855" i="28"/>
  <c r="K853" i="28"/>
  <c r="K852" i="28"/>
  <c r="K851" i="28"/>
  <c r="K850" i="28"/>
  <c r="K849" i="28"/>
  <c r="K848" i="28"/>
  <c r="K847" i="28"/>
  <c r="K846" i="28"/>
  <c r="K845" i="28"/>
  <c r="K843" i="28"/>
  <c r="K842" i="28"/>
  <c r="K841" i="28"/>
  <c r="K840" i="28"/>
  <c r="K838" i="28"/>
  <c r="K837" i="28"/>
  <c r="K836" i="28"/>
  <c r="K835" i="28"/>
  <c r="K834" i="28"/>
  <c r="K833" i="28"/>
  <c r="K832" i="28"/>
  <c r="K831" i="28"/>
  <c r="K830" i="28"/>
  <c r="K828" i="28"/>
  <c r="K827" i="28"/>
  <c r="K826" i="28"/>
  <c r="K825" i="28"/>
  <c r="K824" i="28"/>
  <c r="K823" i="28"/>
  <c r="K822" i="28"/>
  <c r="K821" i="28"/>
  <c r="K820" i="28"/>
  <c r="K819" i="28"/>
  <c r="K818" i="28"/>
  <c r="K817" i="28"/>
  <c r="K816" i="28"/>
  <c r="K815" i="28"/>
  <c r="K814" i="28"/>
  <c r="K813" i="28"/>
  <c r="K812" i="28"/>
  <c r="K811" i="28"/>
  <c r="K810" i="28"/>
  <c r="K809" i="28"/>
  <c r="K808" i="28"/>
  <c r="K807" i="28"/>
  <c r="K806" i="28"/>
  <c r="K805" i="28"/>
  <c r="K802" i="28"/>
  <c r="K801" i="28"/>
  <c r="K800" i="28"/>
  <c r="K799" i="28"/>
  <c r="K798" i="28"/>
  <c r="K796" i="28"/>
  <c r="K795" i="28"/>
  <c r="K794" i="28"/>
  <c r="K793" i="28"/>
  <c r="K792" i="28"/>
  <c r="K791" i="28"/>
  <c r="K790" i="28"/>
  <c r="K789" i="28"/>
  <c r="K788" i="28"/>
  <c r="K787" i="28"/>
  <c r="K785" i="28"/>
  <c r="K784" i="28"/>
  <c r="K783" i="28"/>
  <c r="K782" i="28"/>
  <c r="K781" i="28"/>
  <c r="K780" i="28"/>
  <c r="K779" i="28"/>
  <c r="K778" i="28"/>
  <c r="K777" i="28"/>
  <c r="K776" i="28"/>
  <c r="K775" i="28"/>
  <c r="K773" i="28"/>
  <c r="K772" i="28"/>
  <c r="K771" i="28"/>
  <c r="K769" i="28"/>
  <c r="K768" i="28"/>
  <c r="K767" i="28"/>
  <c r="K766" i="28"/>
  <c r="K765" i="28"/>
  <c r="K763" i="28"/>
  <c r="K762" i="28"/>
  <c r="K761" i="28"/>
  <c r="K760" i="28"/>
  <c r="K758" i="28"/>
  <c r="K757" i="28"/>
  <c r="K756" i="28"/>
  <c r="K755" i="28"/>
  <c r="K754" i="28"/>
  <c r="K753" i="28"/>
  <c r="K752" i="28"/>
  <c r="K750" i="28"/>
  <c r="K749" i="28"/>
  <c r="K748" i="28"/>
  <c r="K747" i="28"/>
  <c r="K746" i="28"/>
  <c r="K744" i="28"/>
  <c r="K743" i="28"/>
  <c r="K739" i="28"/>
  <c r="K738" i="28"/>
  <c r="K737" i="28"/>
  <c r="K735" i="28"/>
  <c r="K733" i="28"/>
  <c r="K731" i="28"/>
  <c r="K730" i="28"/>
  <c r="K729" i="28"/>
  <c r="K728" i="28"/>
  <c r="K727" i="28"/>
  <c r="K726" i="28"/>
  <c r="K725" i="28"/>
  <c r="K724" i="28"/>
  <c r="K721" i="28"/>
  <c r="K720" i="28"/>
  <c r="K719" i="28"/>
  <c r="K718" i="28"/>
  <c r="K717" i="28"/>
  <c r="K715" i="28"/>
  <c r="K713" i="28"/>
  <c r="K711" i="28"/>
  <c r="K710" i="28"/>
  <c r="K709" i="28"/>
  <c r="K707" i="28"/>
  <c r="K706" i="28"/>
  <c r="K704" i="28"/>
  <c r="K703" i="28"/>
  <c r="K702" i="28"/>
  <c r="K701" i="28"/>
  <c r="K700" i="28"/>
  <c r="K699" i="28"/>
  <c r="K698" i="28"/>
  <c r="K697" i="28"/>
  <c r="K696" i="28"/>
  <c r="K695" i="28"/>
  <c r="K694" i="28"/>
  <c r="K693" i="28"/>
  <c r="K691" i="28"/>
  <c r="K689" i="28"/>
  <c r="K688" i="28"/>
  <c r="K687" i="28"/>
  <c r="K686" i="28"/>
  <c r="K685" i="28"/>
  <c r="K684" i="28"/>
  <c r="K682" i="28"/>
  <c r="K681" i="28"/>
  <c r="K680" i="28"/>
  <c r="K677" i="28"/>
  <c r="K676" i="28"/>
  <c r="K675" i="28"/>
  <c r="K673" i="28"/>
  <c r="K672" i="28"/>
  <c r="K671" i="28"/>
  <c r="K670" i="28"/>
  <c r="K669" i="28"/>
  <c r="K668" i="28"/>
  <c r="K667" i="28"/>
  <c r="K666" i="28"/>
  <c r="K663" i="28"/>
  <c r="K662" i="28"/>
  <c r="K661" i="28"/>
  <c r="K660" i="28"/>
  <c r="K658" i="28"/>
  <c r="K657" i="28"/>
  <c r="K656" i="28"/>
  <c r="K655" i="28"/>
  <c r="K654" i="28"/>
  <c r="K653" i="28"/>
  <c r="K652" i="28"/>
  <c r="K649" i="28"/>
  <c r="K648" i="28"/>
  <c r="K647" i="28"/>
  <c r="K646" i="28"/>
  <c r="K645" i="28"/>
  <c r="K644" i="28"/>
  <c r="K643" i="28"/>
  <c r="K642" i="28"/>
  <c r="K641" i="28"/>
  <c r="K640" i="28"/>
  <c r="K639" i="28"/>
  <c r="K638" i="28"/>
  <c r="K637" i="28"/>
  <c r="K636" i="28"/>
  <c r="K632" i="28"/>
  <c r="K631" i="28"/>
  <c r="K630" i="28"/>
  <c r="K629" i="28"/>
  <c r="K625" i="28"/>
  <c r="K624" i="28"/>
  <c r="K623" i="28"/>
  <c r="K622" i="28"/>
  <c r="K620" i="28"/>
  <c r="K619" i="28"/>
  <c r="K617" i="28"/>
  <c r="K616" i="28"/>
  <c r="K615" i="28"/>
  <c r="K614" i="28"/>
  <c r="K613" i="28"/>
  <c r="K612" i="28"/>
  <c r="K611" i="28"/>
  <c r="K610" i="28"/>
  <c r="K609" i="28"/>
  <c r="K608" i="28"/>
  <c r="K606" i="28"/>
  <c r="K605" i="28"/>
  <c r="K604" i="28"/>
  <c r="K603" i="28"/>
  <c r="K602" i="28"/>
  <c r="K600" i="28"/>
  <c r="K596" i="28"/>
  <c r="K594" i="28"/>
  <c r="K593" i="28"/>
  <c r="K592" i="28"/>
  <c r="K591" i="28"/>
  <c r="K590" i="28"/>
  <c r="K589" i="28"/>
  <c r="K588" i="28"/>
  <c r="K587" i="28"/>
  <c r="K586" i="28"/>
  <c r="K585" i="28"/>
  <c r="K584" i="28"/>
  <c r="K583" i="28"/>
  <c r="K580" i="28"/>
  <c r="K579" i="28"/>
  <c r="K578" i="28"/>
  <c r="K577" i="28"/>
  <c r="K576" i="28"/>
  <c r="K575" i="28"/>
  <c r="K574" i="28"/>
  <c r="K570" i="28"/>
  <c r="K569" i="28"/>
  <c r="K568" i="28"/>
  <c r="K567" i="28"/>
  <c r="K566" i="28"/>
  <c r="K563" i="28"/>
  <c r="K562" i="28"/>
  <c r="K560" i="28"/>
  <c r="K559" i="28"/>
  <c r="K558" i="28"/>
  <c r="K557" i="28"/>
  <c r="K556" i="28"/>
  <c r="K555" i="28"/>
  <c r="K554" i="28"/>
  <c r="K552" i="28"/>
  <c r="K551" i="28"/>
  <c r="K548" i="28"/>
  <c r="K547" i="28"/>
  <c r="K546" i="28"/>
  <c r="K545" i="28"/>
  <c r="K543" i="28"/>
  <c r="K542" i="28"/>
  <c r="K541" i="28"/>
  <c r="K540" i="28"/>
  <c r="K538" i="28"/>
  <c r="K537" i="28"/>
  <c r="K536" i="28"/>
  <c r="K535" i="28"/>
  <c r="K533" i="28"/>
  <c r="K532" i="28"/>
  <c r="K531" i="28"/>
  <c r="K530" i="28"/>
  <c r="K528" i="28"/>
  <c r="K527" i="28"/>
  <c r="K526" i="28"/>
  <c r="K525" i="28"/>
  <c r="K523" i="28"/>
  <c r="K522" i="28"/>
  <c r="K521" i="28"/>
  <c r="K520" i="28"/>
  <c r="K515" i="28"/>
  <c r="K514" i="28"/>
  <c r="K512" i="28"/>
  <c r="K511" i="28"/>
  <c r="K509" i="28"/>
  <c r="K508" i="28"/>
  <c r="K507" i="28"/>
  <c r="K506" i="28"/>
  <c r="K505" i="28"/>
  <c r="K503" i="28"/>
  <c r="K502" i="28"/>
  <c r="K501" i="28"/>
  <c r="K500" i="28"/>
  <c r="K499" i="28"/>
  <c r="K498" i="28"/>
  <c r="K497" i="28"/>
  <c r="K494" i="28"/>
  <c r="K493" i="28"/>
  <c r="K492" i="28"/>
  <c r="K491" i="28"/>
  <c r="K488" i="28"/>
  <c r="K487" i="28"/>
  <c r="K486" i="28"/>
  <c r="K485" i="28"/>
  <c r="K484" i="28"/>
  <c r="K483" i="28"/>
  <c r="K482" i="28"/>
  <c r="K481" i="28"/>
  <c r="K480" i="28"/>
  <c r="K479" i="28"/>
  <c r="K478" i="28"/>
  <c r="K477" i="28"/>
  <c r="K476" i="28"/>
  <c r="K475" i="28"/>
  <c r="K474" i="28"/>
  <c r="K473" i="28"/>
  <c r="K472" i="28"/>
  <c r="K471" i="28"/>
  <c r="K470" i="28"/>
  <c r="K469" i="28"/>
  <c r="K468" i="28"/>
  <c r="K467" i="28"/>
  <c r="K466" i="28"/>
  <c r="K465" i="28"/>
  <c r="K464" i="28"/>
  <c r="K460" i="28"/>
  <c r="K459" i="28"/>
  <c r="K458" i="28"/>
  <c r="K457" i="28"/>
  <c r="K456" i="28"/>
  <c r="K455" i="28"/>
  <c r="K454" i="28"/>
  <c r="K453" i="28"/>
  <c r="K452" i="28"/>
  <c r="K450" i="28"/>
  <c r="K449" i="28"/>
  <c r="K448" i="28"/>
  <c r="K447" i="28"/>
  <c r="K444" i="28"/>
  <c r="K443" i="28"/>
  <c r="K442" i="28"/>
  <c r="K441" i="28"/>
  <c r="K440" i="28"/>
  <c r="K439" i="28"/>
  <c r="K433" i="28"/>
  <c r="K432" i="28"/>
  <c r="K431" i="28"/>
  <c r="K429" i="28"/>
  <c r="K428" i="28"/>
  <c r="K427" i="28"/>
  <c r="K425" i="28"/>
  <c r="K424" i="28"/>
  <c r="K423" i="28"/>
  <c r="K422" i="28"/>
  <c r="K421" i="28"/>
  <c r="K420" i="28"/>
  <c r="K418" i="28"/>
  <c r="K417" i="28"/>
  <c r="K415" i="28"/>
  <c r="K414" i="28"/>
  <c r="K413" i="28"/>
  <c r="K412" i="28"/>
  <c r="K411" i="28"/>
  <c r="K410" i="28"/>
  <c r="K408" i="28"/>
  <c r="K407" i="28"/>
  <c r="K406" i="28"/>
  <c r="K405" i="28"/>
  <c r="K404" i="28"/>
  <c r="K401" i="28"/>
  <c r="K400" i="28"/>
  <c r="K399" i="28"/>
  <c r="K398" i="28"/>
  <c r="K396" i="28"/>
  <c r="K395" i="28"/>
  <c r="K394" i="28"/>
  <c r="K393" i="28"/>
  <c r="K392" i="28"/>
  <c r="K390" i="28"/>
  <c r="K389" i="28"/>
  <c r="K388" i="28"/>
  <c r="K387" i="28"/>
  <c r="K386" i="28"/>
  <c r="K385" i="28"/>
  <c r="K384" i="28"/>
  <c r="K382" i="28"/>
  <c r="K381" i="28"/>
  <c r="K380" i="28"/>
  <c r="K378" i="28"/>
  <c r="K376" i="28"/>
  <c r="K375" i="28"/>
  <c r="K374" i="28"/>
  <c r="K373" i="28"/>
  <c r="K372" i="28"/>
  <c r="K371" i="28"/>
  <c r="K370" i="28"/>
  <c r="K369" i="28"/>
  <c r="K368" i="28"/>
  <c r="K367" i="28"/>
  <c r="K366" i="28"/>
  <c r="K365" i="28"/>
  <c r="K364" i="28"/>
  <c r="K363" i="28"/>
  <c r="K362" i="28"/>
  <c r="K361" i="28"/>
  <c r="K360" i="28"/>
  <c r="K359" i="28"/>
  <c r="K358" i="28"/>
  <c r="K357" i="28"/>
  <c r="K356" i="28"/>
  <c r="K355" i="28"/>
  <c r="K354" i="28"/>
  <c r="K353" i="28"/>
  <c r="K352" i="28"/>
  <c r="K351" i="28"/>
  <c r="K350" i="28"/>
  <c r="K349" i="28"/>
  <c r="K348" i="28"/>
  <c r="K347" i="28"/>
  <c r="K346" i="28"/>
  <c r="K345" i="28"/>
  <c r="K344" i="28"/>
  <c r="K343" i="28"/>
  <c r="K342" i="28"/>
  <c r="K341" i="28"/>
  <c r="K339" i="28"/>
  <c r="K335" i="28"/>
  <c r="K334" i="28"/>
  <c r="K333" i="28"/>
  <c r="K332" i="28"/>
  <c r="K331" i="28"/>
  <c r="K330" i="28"/>
  <c r="K329" i="28"/>
  <c r="K328" i="28"/>
  <c r="K327" i="28"/>
  <c r="K325" i="28"/>
  <c r="K324" i="28"/>
  <c r="K323" i="28"/>
  <c r="K322" i="28"/>
  <c r="K321" i="28"/>
  <c r="K320" i="28"/>
  <c r="K319" i="28"/>
  <c r="K318" i="28"/>
  <c r="K316" i="28"/>
  <c r="K315" i="28"/>
  <c r="K314" i="28"/>
  <c r="K313" i="28"/>
  <c r="K312" i="28"/>
  <c r="K310" i="28"/>
  <c r="K309" i="28"/>
  <c r="K308" i="28"/>
  <c r="K307" i="28"/>
  <c r="K306" i="28"/>
  <c r="K305" i="28"/>
  <c r="K304" i="28"/>
  <c r="K302" i="28"/>
  <c r="K301" i="28"/>
  <c r="K297" i="28"/>
  <c r="K296" i="28"/>
  <c r="K295" i="28"/>
  <c r="K294" i="28"/>
  <c r="K293" i="28"/>
  <c r="K292" i="28"/>
  <c r="K291" i="28"/>
  <c r="K290" i="28"/>
  <c r="K289" i="28"/>
  <c r="K288" i="28"/>
  <c r="K287" i="28"/>
  <c r="K286" i="28"/>
  <c r="K285" i="28"/>
  <c r="K284" i="28"/>
  <c r="K283" i="28"/>
  <c r="K282" i="28"/>
  <c r="K279" i="28"/>
  <c r="K278" i="28"/>
  <c r="K277" i="28"/>
  <c r="K276" i="28"/>
  <c r="K275" i="28"/>
  <c r="K273" i="28"/>
  <c r="K271" i="28"/>
  <c r="K270" i="28"/>
  <c r="K269" i="28"/>
  <c r="K267" i="28"/>
  <c r="K265" i="28"/>
  <c r="K264" i="28"/>
  <c r="K263" i="28"/>
  <c r="K262" i="28"/>
  <c r="K261" i="28"/>
  <c r="K260" i="28"/>
  <c r="K259" i="28"/>
  <c r="K258" i="28"/>
  <c r="K257" i="28"/>
  <c r="K256" i="28"/>
  <c r="K255" i="28"/>
  <c r="K254" i="28"/>
  <c r="K253" i="28"/>
  <c r="K251" i="28"/>
  <c r="K250" i="28"/>
  <c r="K249" i="28"/>
  <c r="K248" i="28"/>
  <c r="K247" i="28"/>
  <c r="K246" i="28"/>
  <c r="K245" i="28"/>
  <c r="K244" i="28"/>
  <c r="K243" i="28"/>
  <c r="K242" i="28"/>
  <c r="K241" i="28"/>
  <c r="K238" i="28"/>
  <c r="K237" i="28"/>
  <c r="K236" i="28"/>
  <c r="K234" i="28"/>
  <c r="K233" i="28"/>
  <c r="K232" i="28"/>
  <c r="K231" i="28"/>
  <c r="K230" i="28"/>
  <c r="K228" i="28"/>
  <c r="K227" i="28"/>
  <c r="K225" i="28"/>
  <c r="K224" i="28"/>
  <c r="K221" i="28"/>
  <c r="K220" i="28"/>
  <c r="K219" i="28"/>
  <c r="K217" i="28"/>
  <c r="K216" i="28"/>
  <c r="K215" i="28"/>
  <c r="K214" i="28"/>
  <c r="K213" i="28"/>
  <c r="K212" i="28"/>
  <c r="K210" i="28"/>
  <c r="K209" i="28"/>
  <c r="K208" i="28"/>
  <c r="K206" i="28"/>
  <c r="K205" i="28"/>
  <c r="K204" i="28"/>
  <c r="K201" i="28"/>
  <c r="K200" i="28"/>
  <c r="K199" i="28"/>
  <c r="K198" i="28"/>
  <c r="K197" i="28"/>
  <c r="K196" i="28"/>
  <c r="K193" i="28"/>
  <c r="K192" i="28"/>
  <c r="K191" i="28"/>
  <c r="K190" i="28"/>
  <c r="K189" i="28"/>
  <c r="K188" i="28"/>
  <c r="K187" i="28"/>
  <c r="K184" i="28"/>
  <c r="K183" i="28"/>
  <c r="K182" i="28"/>
  <c r="K181" i="28"/>
  <c r="K180" i="28"/>
  <c r="K179" i="28"/>
  <c r="K178" i="28"/>
  <c r="K177" i="28"/>
  <c r="K176" i="28"/>
  <c r="K175" i="28"/>
  <c r="K174" i="28"/>
  <c r="K173" i="28"/>
  <c r="K172" i="28"/>
  <c r="K171" i="28"/>
  <c r="K169" i="28"/>
  <c r="K165" i="28"/>
  <c r="K164" i="28"/>
  <c r="K163" i="28"/>
  <c r="K162" i="28"/>
  <c r="K160" i="28"/>
  <c r="K156" i="28"/>
  <c r="K155" i="28"/>
  <c r="K154" i="28"/>
  <c r="K153" i="28"/>
  <c r="K152" i="28"/>
  <c r="K150" i="28"/>
  <c r="K149" i="28"/>
  <c r="K147" i="28"/>
  <c r="K146" i="28"/>
  <c r="K145" i="28"/>
  <c r="K144" i="28"/>
  <c r="K143" i="28"/>
  <c r="K142" i="28"/>
  <c r="K141" i="28"/>
  <c r="K140" i="28"/>
  <c r="K139" i="28"/>
  <c r="K138" i="28"/>
  <c r="K137" i="28"/>
  <c r="K135" i="28"/>
  <c r="K134" i="28"/>
  <c r="K133" i="28"/>
  <c r="K132" i="28"/>
  <c r="K130" i="28"/>
  <c r="K129" i="28"/>
  <c r="K128" i="28"/>
  <c r="K123" i="28"/>
  <c r="K121" i="28"/>
  <c r="K120" i="28"/>
  <c r="K119" i="28"/>
  <c r="K118" i="28"/>
  <c r="K117" i="28"/>
  <c r="K116" i="28"/>
  <c r="K115" i="28"/>
  <c r="K114" i="28"/>
  <c r="K113" i="28"/>
  <c r="K112" i="28"/>
  <c r="K111" i="28"/>
  <c r="K110" i="28"/>
  <c r="K107" i="28"/>
  <c r="K106" i="28"/>
  <c r="K105" i="28"/>
  <c r="K104" i="28"/>
  <c r="K103" i="28"/>
  <c r="K102" i="28"/>
  <c r="K101" i="28"/>
  <c r="K97" i="28"/>
  <c r="K96" i="28"/>
  <c r="K95" i="28"/>
  <c r="K94" i="28"/>
  <c r="K93" i="28"/>
  <c r="K90" i="28"/>
  <c r="K89" i="28"/>
  <c r="K88" i="28"/>
  <c r="K85" i="28"/>
  <c r="K84" i="28"/>
  <c r="K83" i="28"/>
  <c r="K82" i="28"/>
  <c r="K81" i="28"/>
  <c r="K80" i="28"/>
  <c r="K77" i="28"/>
  <c r="K76" i="28"/>
  <c r="K75" i="28"/>
  <c r="K74" i="28"/>
  <c r="K72" i="28"/>
  <c r="K71" i="28"/>
  <c r="K70" i="28"/>
  <c r="K69" i="28"/>
  <c r="K67" i="28"/>
  <c r="K66" i="28"/>
  <c r="K65" i="28"/>
  <c r="K64" i="28"/>
  <c r="K62" i="28"/>
  <c r="K61" i="28"/>
  <c r="K60" i="28"/>
  <c r="K59" i="28"/>
  <c r="K56" i="28"/>
  <c r="K55" i="28"/>
  <c r="K54" i="28"/>
  <c r="K52" i="28"/>
  <c r="K51" i="28"/>
  <c r="K50" i="28"/>
  <c r="K49" i="28"/>
  <c r="K46" i="28"/>
  <c r="K45" i="28"/>
  <c r="K43" i="28"/>
  <c r="K42" i="28"/>
  <c r="K40" i="28"/>
  <c r="K39" i="28"/>
  <c r="K38" i="28"/>
  <c r="K37" i="28"/>
  <c r="K36" i="28"/>
  <c r="K34" i="28"/>
  <c r="K33" i="28"/>
  <c r="K32" i="28"/>
  <c r="K31" i="28"/>
  <c r="K30" i="28"/>
  <c r="K29" i="28"/>
  <c r="K27" i="28"/>
  <c r="K24" i="28"/>
  <c r="K23" i="28"/>
  <c r="K22" i="28"/>
  <c r="K21" i="28"/>
  <c r="K18" i="28"/>
  <c r="K17" i="28"/>
  <c r="K16" i="28"/>
  <c r="K15" i="28"/>
  <c r="K14" i="28"/>
  <c r="K13" i="28"/>
  <c r="K12" i="28"/>
  <c r="K11" i="28"/>
  <c r="K10" i="28"/>
  <c r="J929" i="28" s="1"/>
  <c r="K929" i="28" s="1"/>
  <c r="H621" i="27"/>
  <c r="H620" i="27"/>
  <c r="H619" i="27"/>
  <c r="H618" i="27"/>
  <c r="H617" i="27"/>
  <c r="H616" i="27"/>
  <c r="H615" i="27"/>
  <c r="H614" i="27"/>
  <c r="H613" i="27"/>
  <c r="H612" i="27"/>
  <c r="H611" i="27"/>
  <c r="H610" i="27"/>
  <c r="H609" i="27"/>
  <c r="H608" i="27"/>
  <c r="H607" i="27"/>
  <c r="H606" i="27"/>
  <c r="H605" i="27"/>
  <c r="H604" i="27"/>
  <c r="H603" i="27"/>
  <c r="H602" i="27"/>
  <c r="H601" i="27"/>
  <c r="H600" i="27"/>
  <c r="H599" i="27"/>
  <c r="H598" i="27"/>
  <c r="H597" i="27"/>
  <c r="H596" i="27"/>
  <c r="H595" i="27"/>
  <c r="H594" i="27"/>
  <c r="H593" i="27"/>
  <c r="H592" i="27"/>
  <c r="H591" i="27"/>
  <c r="H590" i="27"/>
  <c r="H589" i="27"/>
  <c r="H588" i="27"/>
  <c r="H587" i="27"/>
  <c r="H586" i="27"/>
  <c r="H585" i="27"/>
  <c r="H584" i="27"/>
  <c r="H583" i="27"/>
  <c r="H582" i="27"/>
  <c r="H581" i="27"/>
  <c r="H580" i="27"/>
  <c r="H579" i="27"/>
  <c r="H578" i="27"/>
  <c r="H577" i="27"/>
  <c r="H576" i="27"/>
  <c r="H575" i="27"/>
  <c r="H574" i="27"/>
  <c r="H573" i="27"/>
  <c r="H572" i="27"/>
  <c r="H571" i="27"/>
  <c r="H570" i="27"/>
  <c r="H569" i="27"/>
  <c r="H568" i="27"/>
  <c r="H567" i="27"/>
  <c r="H566" i="27"/>
  <c r="H565" i="27"/>
  <c r="H564" i="27"/>
  <c r="H563" i="27"/>
  <c r="H562" i="27"/>
  <c r="H561" i="27"/>
  <c r="H560" i="27"/>
  <c r="H559" i="27"/>
  <c r="H558" i="27"/>
  <c r="H557" i="27"/>
  <c r="H556" i="27"/>
  <c r="H555" i="27"/>
  <c r="H554" i="27"/>
  <c r="H553" i="27"/>
  <c r="H552" i="27"/>
  <c r="H551" i="27"/>
  <c r="H550" i="27"/>
  <c r="H549" i="27"/>
  <c r="H548" i="27"/>
  <c r="H547" i="27"/>
  <c r="H546" i="27"/>
  <c r="H545" i="27"/>
  <c r="H544" i="27"/>
  <c r="H543" i="27"/>
  <c r="H542" i="27"/>
  <c r="H541" i="27"/>
  <c r="H540" i="27"/>
  <c r="H539" i="27"/>
  <c r="H538" i="27"/>
  <c r="H537" i="27"/>
  <c r="H536" i="27"/>
  <c r="H535" i="27"/>
  <c r="H534" i="27"/>
  <c r="H533" i="27"/>
  <c r="H532" i="27"/>
  <c r="H531" i="27"/>
  <c r="H530" i="27"/>
  <c r="H529" i="27"/>
  <c r="H528" i="27"/>
  <c r="H527" i="27"/>
  <c r="H526" i="27"/>
  <c r="H525" i="27"/>
  <c r="H524" i="27"/>
  <c r="H523" i="27"/>
  <c r="H522" i="27"/>
  <c r="H521" i="27"/>
  <c r="H520" i="27"/>
  <c r="H519" i="27"/>
  <c r="H518" i="27"/>
  <c r="H517" i="27"/>
  <c r="H516" i="27"/>
  <c r="H515" i="27"/>
  <c r="H514" i="27"/>
  <c r="H513" i="27"/>
  <c r="H512" i="27"/>
  <c r="H511" i="27"/>
  <c r="H510" i="27"/>
  <c r="H509" i="27"/>
  <c r="H508" i="27"/>
  <c r="H507" i="27"/>
  <c r="H506" i="27"/>
  <c r="H505" i="27"/>
  <c r="H504" i="27"/>
  <c r="H503" i="27"/>
  <c r="H502" i="27"/>
  <c r="H501" i="27"/>
  <c r="H500" i="27"/>
  <c r="H499" i="27"/>
  <c r="H498" i="27"/>
  <c r="H497" i="27"/>
  <c r="H496" i="27"/>
  <c r="H495" i="27"/>
  <c r="H494" i="27"/>
  <c r="H493" i="27"/>
  <c r="H492" i="27"/>
  <c r="H491" i="27"/>
  <c r="H490" i="27"/>
  <c r="H489" i="27"/>
  <c r="H488" i="27"/>
  <c r="H487" i="27"/>
  <c r="H486" i="27"/>
  <c r="H485" i="27"/>
  <c r="H484" i="27"/>
  <c r="H483" i="27"/>
  <c r="H482" i="27"/>
  <c r="H481" i="27"/>
  <c r="H480" i="27"/>
  <c r="H479" i="27"/>
  <c r="H478" i="27"/>
  <c r="H477" i="27"/>
  <c r="H476" i="27"/>
  <c r="H475" i="27"/>
  <c r="H474" i="27"/>
  <c r="H473" i="27"/>
  <c r="H472" i="27"/>
  <c r="H471" i="27"/>
  <c r="H470" i="27"/>
  <c r="H469" i="27"/>
  <c r="H468" i="27"/>
  <c r="H467" i="27"/>
  <c r="H466" i="27"/>
  <c r="H465" i="27"/>
  <c r="H464" i="27"/>
  <c r="H463" i="27"/>
  <c r="H462" i="27"/>
  <c r="H461" i="27"/>
  <c r="H460" i="27"/>
  <c r="H459" i="27"/>
  <c r="H458" i="27"/>
  <c r="H457" i="27"/>
  <c r="H456" i="27"/>
  <c r="H455" i="27"/>
  <c r="H454" i="27"/>
  <c r="H453" i="27"/>
  <c r="H452" i="27"/>
  <c r="H451" i="27"/>
  <c r="H450" i="27"/>
  <c r="H449" i="27"/>
  <c r="H448" i="27"/>
  <c r="H447" i="27"/>
  <c r="H446" i="27"/>
  <c r="H445" i="27"/>
  <c r="H444" i="27"/>
  <c r="H443" i="27"/>
  <c r="H442" i="27"/>
  <c r="H441" i="27"/>
  <c r="H440" i="27"/>
  <c r="H439" i="27"/>
  <c r="H438" i="27"/>
  <c r="H437" i="27"/>
  <c r="H436" i="27"/>
  <c r="H435" i="27"/>
  <c r="H434" i="27"/>
  <c r="H433" i="27"/>
  <c r="H432" i="27"/>
  <c r="H431" i="27"/>
  <c r="H430" i="27"/>
  <c r="H429" i="27"/>
  <c r="H428" i="27"/>
  <c r="H427" i="27"/>
  <c r="H426" i="27"/>
  <c r="H425" i="27"/>
  <c r="H424" i="27"/>
  <c r="H423" i="27"/>
  <c r="H422" i="27"/>
  <c r="H421" i="27"/>
  <c r="H420" i="27"/>
  <c r="H419" i="27"/>
  <c r="H418" i="27"/>
  <c r="H417" i="27"/>
  <c r="H416" i="27"/>
  <c r="H415" i="27"/>
  <c r="H414" i="27"/>
  <c r="H413" i="27"/>
  <c r="H412" i="27"/>
  <c r="H411" i="27"/>
  <c r="H410" i="27"/>
  <c r="H409" i="27"/>
  <c r="H408" i="27"/>
  <c r="H407" i="27"/>
  <c r="H406" i="27"/>
  <c r="H405" i="27"/>
  <c r="H404" i="27"/>
  <c r="H403" i="27"/>
  <c r="H402" i="27"/>
  <c r="H401" i="27"/>
  <c r="H400" i="27"/>
  <c r="H399" i="27"/>
  <c r="H398" i="27"/>
  <c r="H397" i="27"/>
  <c r="H396" i="27"/>
  <c r="H395" i="27"/>
  <c r="H394" i="27"/>
  <c r="H393" i="27"/>
  <c r="H392" i="27"/>
  <c r="H391" i="27"/>
  <c r="H390" i="27"/>
  <c r="H389" i="27"/>
  <c r="H388" i="27"/>
  <c r="H387" i="27"/>
  <c r="H386" i="27"/>
  <c r="H385" i="27"/>
  <c r="H384" i="27"/>
  <c r="H383" i="27"/>
  <c r="H382" i="27"/>
  <c r="H381" i="27"/>
  <c r="H380" i="27"/>
  <c r="H379" i="27"/>
  <c r="H378" i="27"/>
  <c r="H377" i="27"/>
  <c r="H376" i="27"/>
  <c r="H375" i="27"/>
  <c r="H374" i="27"/>
  <c r="H373" i="27"/>
  <c r="H372" i="27"/>
  <c r="H371" i="27"/>
  <c r="H370" i="27"/>
  <c r="H369" i="27"/>
  <c r="H368" i="27"/>
  <c r="H367" i="27"/>
  <c r="H366" i="27"/>
  <c r="H365" i="27"/>
  <c r="H364" i="27"/>
  <c r="H363" i="27"/>
  <c r="H362" i="27"/>
  <c r="H361" i="27"/>
  <c r="H360" i="27"/>
  <c r="H359" i="27"/>
  <c r="H358" i="27"/>
  <c r="H357" i="27"/>
  <c r="H356" i="27"/>
  <c r="H355" i="27"/>
  <c r="H354" i="27"/>
  <c r="H353" i="27"/>
  <c r="H352" i="27"/>
  <c r="H351" i="27"/>
  <c r="H350" i="27"/>
  <c r="H349" i="27"/>
  <c r="H348" i="27"/>
  <c r="H347" i="27"/>
  <c r="H346" i="27"/>
  <c r="H345" i="27"/>
  <c r="H344" i="27"/>
  <c r="H343" i="27"/>
  <c r="H342" i="27"/>
  <c r="H341" i="27"/>
  <c r="H340" i="27"/>
  <c r="H339" i="27"/>
  <c r="H338" i="27"/>
  <c r="H337" i="27"/>
  <c r="H336" i="27"/>
  <c r="H335" i="27"/>
  <c r="H334" i="27"/>
  <c r="H333" i="27"/>
  <c r="H332" i="27"/>
  <c r="H331" i="27"/>
  <c r="H330" i="27"/>
  <c r="H329" i="27"/>
  <c r="H328" i="27"/>
  <c r="H327" i="27"/>
  <c r="H326" i="27"/>
  <c r="H325" i="27"/>
  <c r="H324" i="27"/>
  <c r="H323" i="27"/>
  <c r="H322" i="27"/>
  <c r="H321" i="27"/>
  <c r="H320" i="27"/>
  <c r="H319" i="27"/>
  <c r="H318" i="27"/>
  <c r="H317" i="27"/>
  <c r="H316" i="27"/>
  <c r="H315" i="27"/>
  <c r="H314" i="27"/>
  <c r="H313" i="27"/>
  <c r="H312" i="27"/>
  <c r="H311" i="27"/>
  <c r="H310" i="27"/>
  <c r="H309" i="27"/>
  <c r="H308" i="27"/>
  <c r="H307" i="27"/>
  <c r="H306" i="27"/>
  <c r="H305" i="27"/>
  <c r="H304" i="27"/>
  <c r="H303" i="27"/>
  <c r="H302" i="27"/>
  <c r="H301" i="27"/>
  <c r="H300" i="27"/>
  <c r="H299" i="27"/>
  <c r="H298" i="27"/>
  <c r="H297" i="27"/>
  <c r="H296" i="27"/>
  <c r="H295" i="27"/>
  <c r="H294" i="27"/>
  <c r="H293" i="27"/>
  <c r="H292" i="27"/>
  <c r="H291" i="27"/>
  <c r="H290" i="27"/>
  <c r="H289" i="27"/>
  <c r="H288" i="27"/>
  <c r="H287" i="27"/>
  <c r="H286" i="27"/>
  <c r="H285" i="27"/>
  <c r="H284" i="27"/>
  <c r="H283" i="27"/>
  <c r="H282" i="27"/>
  <c r="H281" i="27"/>
  <c r="H280" i="27"/>
  <c r="H279" i="27"/>
  <c r="H278" i="27"/>
  <c r="H277" i="27"/>
  <c r="H276" i="27"/>
  <c r="H275" i="27"/>
  <c r="H274" i="27"/>
  <c r="H273" i="27"/>
  <c r="H272" i="27"/>
  <c r="H271" i="27"/>
  <c r="H270" i="27"/>
  <c r="H269" i="27"/>
  <c r="H268" i="27"/>
  <c r="H267" i="27"/>
  <c r="H266" i="27"/>
  <c r="H265" i="27"/>
  <c r="H264" i="27"/>
  <c r="H263" i="27"/>
  <c r="H262" i="27"/>
  <c r="H261" i="27"/>
  <c r="H260" i="27"/>
  <c r="H259" i="27"/>
  <c r="H258" i="27"/>
  <c r="H257" i="27"/>
  <c r="H256" i="27"/>
  <c r="H255" i="27"/>
  <c r="H254" i="27"/>
  <c r="H253" i="27"/>
  <c r="H252" i="27"/>
  <c r="H251" i="27"/>
  <c r="H250" i="27"/>
  <c r="H249" i="27"/>
  <c r="H248" i="27"/>
  <c r="H247" i="27"/>
  <c r="H246" i="27"/>
  <c r="H245" i="27"/>
  <c r="H244" i="27"/>
  <c r="H243" i="27"/>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8" i="27"/>
  <c r="H37" i="27"/>
  <c r="H36" i="27"/>
  <c r="H35" i="27"/>
  <c r="H33" i="27"/>
  <c r="H32" i="27"/>
  <c r="H31" i="27"/>
  <c r="H30" i="27"/>
  <c r="H29" i="27"/>
  <c r="H27" i="27"/>
  <c r="H26" i="27"/>
  <c r="H25" i="27"/>
  <c r="H24" i="27"/>
  <c r="H23" i="27"/>
  <c r="H22" i="27"/>
  <c r="H21" i="27"/>
  <c r="H20" i="27"/>
  <c r="H19" i="27"/>
  <c r="H17" i="27"/>
  <c r="H16" i="27"/>
  <c r="H15" i="27"/>
  <c r="H14" i="27"/>
  <c r="H13" i="27"/>
  <c r="H10" i="27"/>
  <c r="H9" i="27"/>
  <c r="H8" i="27"/>
  <c r="H7" i="27"/>
  <c r="H6" i="27"/>
  <c r="H39" i="27" s="1"/>
  <c r="G46" i="7" s="1"/>
  <c r="H5" i="27"/>
  <c r="H601" i="26"/>
  <c r="H600" i="26"/>
  <c r="H599" i="26"/>
  <c r="H598" i="26"/>
  <c r="H597" i="26"/>
  <c r="H596" i="26"/>
  <c r="H595" i="26"/>
  <c r="H594" i="26"/>
  <c r="H593" i="26"/>
  <c r="H592" i="26"/>
  <c r="H591" i="26"/>
  <c r="H590" i="26"/>
  <c r="H589" i="26"/>
  <c r="H588" i="26"/>
  <c r="H587" i="26"/>
  <c r="H586" i="26"/>
  <c r="H585" i="26"/>
  <c r="H584" i="26"/>
  <c r="H583" i="26"/>
  <c r="H582" i="26"/>
  <c r="H581" i="26"/>
  <c r="H580" i="26"/>
  <c r="H579" i="26"/>
  <c r="H578" i="26"/>
  <c r="H577" i="26"/>
  <c r="H576" i="26"/>
  <c r="H575" i="26"/>
  <c r="H574" i="26"/>
  <c r="H573" i="26"/>
  <c r="H572" i="26"/>
  <c r="H571" i="26"/>
  <c r="H570" i="26"/>
  <c r="H569" i="26"/>
  <c r="H568" i="26"/>
  <c r="H567" i="26"/>
  <c r="H566" i="26"/>
  <c r="H565" i="26"/>
  <c r="H564" i="26"/>
  <c r="H563" i="26"/>
  <c r="H562" i="26"/>
  <c r="H561" i="26"/>
  <c r="H560" i="26"/>
  <c r="H559" i="26"/>
  <c r="H558" i="26"/>
  <c r="H557" i="26"/>
  <c r="H556" i="26"/>
  <c r="H555" i="26"/>
  <c r="H554" i="26"/>
  <c r="H553" i="26"/>
  <c r="H552" i="26"/>
  <c r="H551" i="26"/>
  <c r="H550" i="26"/>
  <c r="H549" i="26"/>
  <c r="H548" i="26"/>
  <c r="H547" i="26"/>
  <c r="H546" i="26"/>
  <c r="H545" i="26"/>
  <c r="H544" i="26"/>
  <c r="H543" i="26"/>
  <c r="H542" i="26"/>
  <c r="H541" i="26"/>
  <c r="H540" i="26"/>
  <c r="H539" i="26"/>
  <c r="H538" i="26"/>
  <c r="H537" i="26"/>
  <c r="H536" i="26"/>
  <c r="H535" i="26"/>
  <c r="H534" i="26"/>
  <c r="H533" i="26"/>
  <c r="H532" i="26"/>
  <c r="H531" i="26"/>
  <c r="H530" i="26"/>
  <c r="H529" i="26"/>
  <c r="H528" i="26"/>
  <c r="H527" i="26"/>
  <c r="H526" i="26"/>
  <c r="H525" i="26"/>
  <c r="H524" i="26"/>
  <c r="H523" i="26"/>
  <c r="H522" i="26"/>
  <c r="H521" i="26"/>
  <c r="H520" i="26"/>
  <c r="H519" i="26"/>
  <c r="H518" i="26"/>
  <c r="H517" i="26"/>
  <c r="H516" i="26"/>
  <c r="H515" i="26"/>
  <c r="H514" i="26"/>
  <c r="H513" i="26"/>
  <c r="H512" i="26"/>
  <c r="H511" i="26"/>
  <c r="H510" i="26"/>
  <c r="H509" i="26"/>
  <c r="H508" i="26"/>
  <c r="H507" i="26"/>
  <c r="H506" i="26"/>
  <c r="H505" i="26"/>
  <c r="H504" i="26"/>
  <c r="H503" i="26"/>
  <c r="H502" i="26"/>
  <c r="H501" i="26"/>
  <c r="H500" i="26"/>
  <c r="H499" i="26"/>
  <c r="H498" i="26"/>
  <c r="H497" i="26"/>
  <c r="H496" i="26"/>
  <c r="H495" i="26"/>
  <c r="H494" i="26"/>
  <c r="H493" i="26"/>
  <c r="H492" i="26"/>
  <c r="H491" i="26"/>
  <c r="H490" i="26"/>
  <c r="H489" i="26"/>
  <c r="H488" i="26"/>
  <c r="H487" i="26"/>
  <c r="H486" i="26"/>
  <c r="H485" i="26"/>
  <c r="H484" i="26"/>
  <c r="H483" i="26"/>
  <c r="H482" i="26"/>
  <c r="H481" i="26"/>
  <c r="H480" i="26"/>
  <c r="H479" i="26"/>
  <c r="H478" i="26"/>
  <c r="H477" i="26"/>
  <c r="H476" i="26"/>
  <c r="H475" i="26"/>
  <c r="H474" i="26"/>
  <c r="H473" i="26"/>
  <c r="H472" i="26"/>
  <c r="H471" i="26"/>
  <c r="H470" i="26"/>
  <c r="H469" i="26"/>
  <c r="H468" i="26"/>
  <c r="H467" i="26"/>
  <c r="H466" i="26"/>
  <c r="H465" i="26"/>
  <c r="H464" i="26"/>
  <c r="H463" i="26"/>
  <c r="H462" i="26"/>
  <c r="H461" i="26"/>
  <c r="H460" i="26"/>
  <c r="H459" i="26"/>
  <c r="H458" i="26"/>
  <c r="H457" i="26"/>
  <c r="H456" i="26"/>
  <c r="H455" i="26"/>
  <c r="H454" i="26"/>
  <c r="H453" i="26"/>
  <c r="H452" i="26"/>
  <c r="H451" i="26"/>
  <c r="H450" i="26"/>
  <c r="H449" i="26"/>
  <c r="H448" i="26"/>
  <c r="H447" i="26"/>
  <c r="H446" i="26"/>
  <c r="H445" i="26"/>
  <c r="H444" i="26"/>
  <c r="H443" i="26"/>
  <c r="H442" i="26"/>
  <c r="H441" i="26"/>
  <c r="H440" i="26"/>
  <c r="H439" i="26"/>
  <c r="H438" i="26"/>
  <c r="H437" i="26"/>
  <c r="H436" i="26"/>
  <c r="H435" i="26"/>
  <c r="H434" i="26"/>
  <c r="H433" i="26"/>
  <c r="H432" i="26"/>
  <c r="H431" i="26"/>
  <c r="H430" i="26"/>
  <c r="H429" i="26"/>
  <c r="H428" i="26"/>
  <c r="H427" i="26"/>
  <c r="H426" i="26"/>
  <c r="H425" i="26"/>
  <c r="H424" i="26"/>
  <c r="H423" i="26"/>
  <c r="H422" i="26"/>
  <c r="H421" i="26"/>
  <c r="H420" i="26"/>
  <c r="H419" i="26"/>
  <c r="H418" i="26"/>
  <c r="H417" i="26"/>
  <c r="H416" i="26"/>
  <c r="H415" i="26"/>
  <c r="H414" i="26"/>
  <c r="H413" i="26"/>
  <c r="H412" i="26"/>
  <c r="H411" i="26"/>
  <c r="H410" i="26"/>
  <c r="H409" i="26"/>
  <c r="H408" i="26"/>
  <c r="H407" i="26"/>
  <c r="H406" i="26"/>
  <c r="H405" i="26"/>
  <c r="H404" i="26"/>
  <c r="H403" i="26"/>
  <c r="H402" i="26"/>
  <c r="H401" i="26"/>
  <c r="H400" i="26"/>
  <c r="H399" i="26"/>
  <c r="H398" i="26"/>
  <c r="H397" i="26"/>
  <c r="H396" i="26"/>
  <c r="H395" i="26"/>
  <c r="H394" i="26"/>
  <c r="H393" i="26"/>
  <c r="H392" i="26"/>
  <c r="H391" i="26"/>
  <c r="H390" i="26"/>
  <c r="H389" i="26"/>
  <c r="H388" i="26"/>
  <c r="H387" i="26"/>
  <c r="H386" i="26"/>
  <c r="H385" i="26"/>
  <c r="H384" i="26"/>
  <c r="H383" i="26"/>
  <c r="H382" i="26"/>
  <c r="H381" i="26"/>
  <c r="H380" i="26"/>
  <c r="H379" i="26"/>
  <c r="H378" i="26"/>
  <c r="H377" i="26"/>
  <c r="H376" i="26"/>
  <c r="H375" i="26"/>
  <c r="H374" i="26"/>
  <c r="H373" i="26"/>
  <c r="H372" i="26"/>
  <c r="H371" i="26"/>
  <c r="H370" i="26"/>
  <c r="H369" i="26"/>
  <c r="H368" i="26"/>
  <c r="H367" i="26"/>
  <c r="H366" i="26"/>
  <c r="H365" i="26"/>
  <c r="H364" i="26"/>
  <c r="H363" i="26"/>
  <c r="H362" i="26"/>
  <c r="H361" i="26"/>
  <c r="H360" i="26"/>
  <c r="H359" i="26"/>
  <c r="H358" i="26"/>
  <c r="H357" i="26"/>
  <c r="H356" i="26"/>
  <c r="H355" i="26"/>
  <c r="H354" i="26"/>
  <c r="H353" i="26"/>
  <c r="H352" i="26"/>
  <c r="H351" i="26"/>
  <c r="H350" i="26"/>
  <c r="H349" i="26"/>
  <c r="H348" i="26"/>
  <c r="H347" i="26"/>
  <c r="H346" i="26"/>
  <c r="H345" i="26"/>
  <c r="H344" i="26"/>
  <c r="H343" i="26"/>
  <c r="H342" i="26"/>
  <c r="H341" i="26"/>
  <c r="H340" i="26"/>
  <c r="H339" i="26"/>
  <c r="H338" i="26"/>
  <c r="H337" i="26"/>
  <c r="H336" i="26"/>
  <c r="H335" i="26"/>
  <c r="H334" i="26"/>
  <c r="H333" i="26"/>
  <c r="H332" i="26"/>
  <c r="H331" i="26"/>
  <c r="H330" i="26"/>
  <c r="H329" i="26"/>
  <c r="H328" i="26"/>
  <c r="H327" i="26"/>
  <c r="H326" i="26"/>
  <c r="H325" i="26"/>
  <c r="H324" i="26"/>
  <c r="H323" i="26"/>
  <c r="H322" i="26"/>
  <c r="H321" i="26"/>
  <c r="H320" i="26"/>
  <c r="H319" i="26"/>
  <c r="H318" i="26"/>
  <c r="H317" i="26"/>
  <c r="H316" i="26"/>
  <c r="H315" i="26"/>
  <c r="H314" i="26"/>
  <c r="H313" i="26"/>
  <c r="H312" i="26"/>
  <c r="H311" i="26"/>
  <c r="H310" i="26"/>
  <c r="H309" i="26"/>
  <c r="H308" i="26"/>
  <c r="H307" i="26"/>
  <c r="H306" i="26"/>
  <c r="H305" i="26"/>
  <c r="H304" i="26"/>
  <c r="H303" i="26"/>
  <c r="H302" i="26"/>
  <c r="H301" i="26"/>
  <c r="H300" i="26"/>
  <c r="H299" i="26"/>
  <c r="H298" i="26"/>
  <c r="H297" i="26"/>
  <c r="H296" i="26"/>
  <c r="H295" i="26"/>
  <c r="H294" i="26"/>
  <c r="H293" i="26"/>
  <c r="H292" i="26"/>
  <c r="H291" i="26"/>
  <c r="H290" i="26"/>
  <c r="H289" i="26"/>
  <c r="H288" i="26"/>
  <c r="H287" i="26"/>
  <c r="H286" i="26"/>
  <c r="H285" i="26"/>
  <c r="H284" i="26"/>
  <c r="H283" i="26"/>
  <c r="H282" i="26"/>
  <c r="H281" i="26"/>
  <c r="H280" i="26"/>
  <c r="H279" i="26"/>
  <c r="H278" i="26"/>
  <c r="H277" i="26"/>
  <c r="H276" i="26"/>
  <c r="H275" i="26"/>
  <c r="H274" i="26"/>
  <c r="H273" i="26"/>
  <c r="H272" i="26"/>
  <c r="H271" i="26"/>
  <c r="H270" i="26"/>
  <c r="H269" i="26"/>
  <c r="H268" i="26"/>
  <c r="H267" i="26"/>
  <c r="H266" i="26"/>
  <c r="H265" i="26"/>
  <c r="H264" i="26"/>
  <c r="H263" i="26"/>
  <c r="H262" i="26"/>
  <c r="H261" i="26"/>
  <c r="H260" i="26"/>
  <c r="H259" i="26"/>
  <c r="H258" i="26"/>
  <c r="H257" i="26"/>
  <c r="H256" i="26"/>
  <c r="H255" i="26"/>
  <c r="H254" i="26"/>
  <c r="H253" i="26"/>
  <c r="H252" i="26"/>
  <c r="H251" i="26"/>
  <c r="H250" i="26"/>
  <c r="H249" i="26"/>
  <c r="H248" i="26"/>
  <c r="H247" i="26"/>
  <c r="H246" i="26"/>
  <c r="H245" i="26"/>
  <c r="H244" i="26"/>
  <c r="H243" i="26"/>
  <c r="H242" i="26"/>
  <c r="H241" i="26"/>
  <c r="H240" i="26"/>
  <c r="H239" i="26"/>
  <c r="H238" i="26"/>
  <c r="H237" i="26"/>
  <c r="H236" i="26"/>
  <c r="H235" i="26"/>
  <c r="H234" i="26"/>
  <c r="H233" i="26"/>
  <c r="H232" i="26"/>
  <c r="H231" i="26"/>
  <c r="H230" i="26"/>
  <c r="H229" i="26"/>
  <c r="H228" i="26"/>
  <c r="H227" i="26"/>
  <c r="H226" i="26"/>
  <c r="H225" i="26"/>
  <c r="H224" i="26"/>
  <c r="H223" i="26"/>
  <c r="H222" i="26"/>
  <c r="H221" i="26"/>
  <c r="H220" i="26"/>
  <c r="H219" i="26"/>
  <c r="H218" i="26"/>
  <c r="H217" i="26"/>
  <c r="H216" i="26"/>
  <c r="H215" i="26"/>
  <c r="H214" i="26"/>
  <c r="H213" i="26"/>
  <c r="H212" i="26"/>
  <c r="H211" i="26"/>
  <c r="H210" i="26"/>
  <c r="H209" i="26"/>
  <c r="H208" i="26"/>
  <c r="H207" i="26"/>
  <c r="H206" i="26"/>
  <c r="H205" i="26"/>
  <c r="H204" i="26"/>
  <c r="H203" i="26"/>
  <c r="H202" i="26"/>
  <c r="H201" i="26"/>
  <c r="H200" i="26"/>
  <c r="H199" i="26"/>
  <c r="H198" i="26"/>
  <c r="H197" i="26"/>
  <c r="H196" i="26"/>
  <c r="H195" i="26"/>
  <c r="H194" i="26"/>
  <c r="H193" i="26"/>
  <c r="H192" i="26"/>
  <c r="H191" i="26"/>
  <c r="H190" i="26"/>
  <c r="H189" i="26"/>
  <c r="H188" i="26"/>
  <c r="H187" i="26"/>
  <c r="H186" i="26"/>
  <c r="H185" i="26"/>
  <c r="H184" i="26"/>
  <c r="H183" i="26"/>
  <c r="H182" i="26"/>
  <c r="H181" i="26"/>
  <c r="H180" i="26"/>
  <c r="H179" i="26"/>
  <c r="H178" i="26"/>
  <c r="H177" i="26"/>
  <c r="H176" i="26"/>
  <c r="H175" i="26"/>
  <c r="H174" i="26"/>
  <c r="H173" i="26"/>
  <c r="H172" i="26"/>
  <c r="H171" i="26"/>
  <c r="H170" i="26"/>
  <c r="H169" i="26"/>
  <c r="H168" i="26"/>
  <c r="H167" i="26"/>
  <c r="H166" i="26"/>
  <c r="H165" i="26"/>
  <c r="H164" i="26"/>
  <c r="H163" i="26"/>
  <c r="H162" i="26"/>
  <c r="H161" i="26"/>
  <c r="H160" i="26"/>
  <c r="H159" i="26"/>
  <c r="H158" i="26"/>
  <c r="H157" i="26"/>
  <c r="H156" i="26"/>
  <c r="H155" i="26"/>
  <c r="H154" i="26"/>
  <c r="H153" i="26"/>
  <c r="H152" i="26"/>
  <c r="H151" i="26"/>
  <c r="H150" i="26"/>
  <c r="H149" i="26"/>
  <c r="H148" i="26"/>
  <c r="H147" i="26"/>
  <c r="H146" i="26"/>
  <c r="H145" i="26"/>
  <c r="H144" i="26"/>
  <c r="H143" i="26"/>
  <c r="H142" i="26"/>
  <c r="H141" i="26"/>
  <c r="H140" i="26"/>
  <c r="H139" i="26"/>
  <c r="H138" i="26"/>
  <c r="H137" i="26"/>
  <c r="H136" i="26"/>
  <c r="H135" i="26"/>
  <c r="H134" i="26"/>
  <c r="H133" i="26"/>
  <c r="H132" i="26"/>
  <c r="H131" i="26"/>
  <c r="H130" i="26"/>
  <c r="H129" i="26"/>
  <c r="H128" i="26"/>
  <c r="H127" i="26"/>
  <c r="H126" i="26"/>
  <c r="H125" i="26"/>
  <c r="H124" i="26"/>
  <c r="H123" i="26"/>
  <c r="H122" i="26"/>
  <c r="H121" i="26"/>
  <c r="H120" i="26"/>
  <c r="H119" i="26"/>
  <c r="H118" i="26"/>
  <c r="H117" i="26"/>
  <c r="H116" i="26"/>
  <c r="H115" i="26"/>
  <c r="H114" i="26"/>
  <c r="H113" i="26"/>
  <c r="H112" i="26"/>
  <c r="H111" i="26"/>
  <c r="H110" i="26"/>
  <c r="H109" i="26"/>
  <c r="H108" i="26"/>
  <c r="H107" i="26"/>
  <c r="H106" i="26"/>
  <c r="H105" i="26"/>
  <c r="H104" i="26"/>
  <c r="H103" i="26"/>
  <c r="H102" i="26"/>
  <c r="H101" i="26"/>
  <c r="H100" i="26"/>
  <c r="H99" i="26"/>
  <c r="H98" i="26"/>
  <c r="H97" i="26"/>
  <c r="H96" i="26"/>
  <c r="H95" i="26"/>
  <c r="H94" i="26"/>
  <c r="H93" i="26"/>
  <c r="H92" i="26"/>
  <c r="H91" i="26"/>
  <c r="H90" i="26"/>
  <c r="H89" i="26"/>
  <c r="H88" i="26"/>
  <c r="H87" i="26"/>
  <c r="H86" i="26"/>
  <c r="H85" i="26"/>
  <c r="H84" i="26"/>
  <c r="H83" i="26"/>
  <c r="H82" i="26"/>
  <c r="H81" i="26"/>
  <c r="H80" i="26"/>
  <c r="H79" i="26"/>
  <c r="H78" i="26"/>
  <c r="H77" i="26"/>
  <c r="H76" i="26"/>
  <c r="H75" i="26"/>
  <c r="H74" i="26"/>
  <c r="H73" i="26"/>
  <c r="H72" i="26"/>
  <c r="H71" i="26"/>
  <c r="H70" i="26"/>
  <c r="H69" i="26"/>
  <c r="H68" i="26"/>
  <c r="H67" i="26"/>
  <c r="H66" i="26"/>
  <c r="H64" i="26"/>
  <c r="H63" i="26"/>
  <c r="H62" i="26"/>
  <c r="H61" i="26"/>
  <c r="H60" i="26"/>
  <c r="H59" i="26"/>
  <c r="H58" i="26"/>
  <c r="H57" i="26"/>
  <c r="H56" i="26"/>
  <c r="H55" i="26"/>
  <c r="H54" i="26"/>
  <c r="H53" i="26"/>
  <c r="H52" i="26"/>
  <c r="H51" i="26"/>
  <c r="H50" i="26"/>
  <c r="H49" i="26"/>
  <c r="H48" i="26"/>
  <c r="H47" i="26"/>
  <c r="H46" i="26"/>
  <c r="H45" i="26"/>
  <c r="H44" i="26"/>
  <c r="H43" i="26"/>
  <c r="H42" i="26"/>
  <c r="H41" i="26"/>
  <c r="H40" i="26"/>
  <c r="H39" i="26"/>
  <c r="H38" i="26"/>
  <c r="H37" i="26"/>
  <c r="H36" i="26"/>
  <c r="H35" i="26"/>
  <c r="H34" i="26"/>
  <c r="H33" i="26"/>
  <c r="H32" i="26"/>
  <c r="H31" i="26"/>
  <c r="H30" i="26"/>
  <c r="H29" i="26"/>
  <c r="H28" i="26"/>
  <c r="H27" i="26"/>
  <c r="H26" i="26"/>
  <c r="H25" i="26"/>
  <c r="H24" i="26"/>
  <c r="H23" i="26"/>
  <c r="H22" i="26"/>
  <c r="H21" i="26"/>
  <c r="H20" i="26"/>
  <c r="H19" i="26"/>
  <c r="H18" i="26"/>
  <c r="H17" i="26"/>
  <c r="H16" i="26"/>
  <c r="H15" i="26"/>
  <c r="H10" i="26"/>
  <c r="H9" i="26"/>
  <c r="H65" i="26" s="1"/>
  <c r="G44" i="7" s="1"/>
  <c r="H5" i="26"/>
  <c r="H181" i="25"/>
  <c r="H180" i="25"/>
  <c r="H177" i="25"/>
  <c r="H176" i="25"/>
  <c r="H175" i="25"/>
  <c r="H174" i="25"/>
  <c r="H173" i="25"/>
  <c r="H172" i="25"/>
  <c r="H171" i="25"/>
  <c r="H170" i="25"/>
  <c r="H169" i="25"/>
  <c r="H168" i="25"/>
  <c r="H167" i="25"/>
  <c r="H166" i="25"/>
  <c r="H165" i="25"/>
  <c r="H164" i="25"/>
  <c r="H163" i="25"/>
  <c r="H162" i="25"/>
  <c r="H161" i="25"/>
  <c r="H160" i="25"/>
  <c r="H159" i="25"/>
  <c r="H158" i="25"/>
  <c r="H157" i="25"/>
  <c r="H156" i="25"/>
  <c r="H155" i="25"/>
  <c r="H153" i="25"/>
  <c r="H152" i="25"/>
  <c r="H150" i="25"/>
  <c r="H149" i="25"/>
  <c r="H148" i="25"/>
  <c r="H147" i="25"/>
  <c r="H146" i="25"/>
  <c r="H145" i="25"/>
  <c r="H144" i="25"/>
  <c r="H143" i="25"/>
  <c r="H141" i="25"/>
  <c r="H140" i="25"/>
  <c r="H139" i="25"/>
  <c r="H138" i="25"/>
  <c r="H137" i="25"/>
  <c r="H136" i="25"/>
  <c r="H135" i="25"/>
  <c r="H134" i="25"/>
  <c r="H133" i="25"/>
  <c r="H132" i="25"/>
  <c r="H131" i="25"/>
  <c r="H130" i="25"/>
  <c r="H129" i="25"/>
  <c r="H128" i="25"/>
  <c r="H127" i="25"/>
  <c r="H126" i="25"/>
  <c r="H125" i="25"/>
  <c r="H124" i="25"/>
  <c r="H123" i="25"/>
  <c r="H122" i="25"/>
  <c r="H121" i="25"/>
  <c r="H120" i="25"/>
  <c r="H119" i="25"/>
  <c r="H118" i="25"/>
  <c r="H117" i="25"/>
  <c r="H116" i="25"/>
  <c r="H115" i="25"/>
  <c r="H114" i="25"/>
  <c r="H113" i="25"/>
  <c r="H112" i="25"/>
  <c r="H111" i="25"/>
  <c r="H110" i="25"/>
  <c r="H109" i="25"/>
  <c r="H108" i="25"/>
  <c r="H107" i="25"/>
  <c r="H106" i="25"/>
  <c r="H105" i="25"/>
  <c r="H104" i="25"/>
  <c r="H103" i="25"/>
  <c r="H102" i="25"/>
  <c r="H101" i="25"/>
  <c r="H100" i="25"/>
  <c r="H99" i="25"/>
  <c r="H98" i="25"/>
  <c r="H97" i="25"/>
  <c r="H96" i="25"/>
  <c r="H95" i="25"/>
  <c r="H94" i="25"/>
  <c r="H93" i="25"/>
  <c r="H92" i="25"/>
  <c r="H91" i="25"/>
  <c r="H90" i="25"/>
  <c r="H89" i="25"/>
  <c r="H88" i="25"/>
  <c r="H87" i="25"/>
  <c r="H86" i="25"/>
  <c r="H85" i="25"/>
  <c r="H84" i="25"/>
  <c r="H83" i="25"/>
  <c r="H82" i="25"/>
  <c r="H81" i="25"/>
  <c r="H80" i="25"/>
  <c r="H79" i="25"/>
  <c r="H78" i="25"/>
  <c r="H77" i="25"/>
  <c r="H76" i="25"/>
  <c r="H75" i="25"/>
  <c r="H74" i="25"/>
  <c r="H73" i="25"/>
  <c r="H72" i="25"/>
  <c r="H71" i="25"/>
  <c r="H69" i="25"/>
  <c r="H68" i="25"/>
  <c r="H67" i="25"/>
  <c r="H66" i="25"/>
  <c r="H65" i="25"/>
  <c r="H64" i="25"/>
  <c r="H63" i="25"/>
  <c r="H62" i="25"/>
  <c r="H61" i="25"/>
  <c r="H60" i="25"/>
  <c r="H59" i="25"/>
  <c r="H58" i="25"/>
  <c r="H57" i="25"/>
  <c r="H56" i="25"/>
  <c r="H55" i="25"/>
  <c r="H54" i="25"/>
  <c r="H53" i="25"/>
  <c r="H52" i="25"/>
  <c r="H51" i="25"/>
  <c r="H50" i="25"/>
  <c r="H49" i="25"/>
  <c r="H48" i="25"/>
  <c r="H47" i="25"/>
  <c r="H46" i="25"/>
  <c r="H45" i="25"/>
  <c r="H44" i="25"/>
  <c r="H43" i="25"/>
  <c r="H42" i="25"/>
  <c r="H41" i="25"/>
  <c r="H40" i="25"/>
  <c r="H39" i="25"/>
  <c r="H38" i="25"/>
  <c r="H37" i="25"/>
  <c r="H36" i="25"/>
  <c r="H35" i="25"/>
  <c r="H34" i="25"/>
  <c r="H33" i="25"/>
  <c r="H32" i="25"/>
  <c r="H31" i="25"/>
  <c r="H30" i="25"/>
  <c r="H29" i="25"/>
  <c r="H28" i="25"/>
  <c r="H27" i="25"/>
  <c r="H26" i="25"/>
  <c r="H25" i="25"/>
  <c r="H24" i="25"/>
  <c r="H23" i="25"/>
  <c r="H22" i="25"/>
  <c r="H21" i="25"/>
  <c r="H20" i="25"/>
  <c r="H19" i="25"/>
  <c r="H18" i="25"/>
  <c r="H17" i="25"/>
  <c r="H16" i="25"/>
  <c r="H15" i="25"/>
  <c r="H14" i="25"/>
  <c r="H13" i="25"/>
  <c r="H12" i="25"/>
  <c r="H11" i="25"/>
  <c r="H10" i="25"/>
  <c r="H183" i="25" s="1"/>
  <c r="G42" i="7" s="1"/>
  <c r="H5" i="25"/>
  <c r="H1218" i="24"/>
  <c r="H1217" i="24"/>
  <c r="H1216" i="24"/>
  <c r="H1215" i="24"/>
  <c r="H1214" i="24"/>
  <c r="H1213" i="24"/>
  <c r="H1212" i="24"/>
  <c r="H1211" i="24"/>
  <c r="H1210" i="24"/>
  <c r="H1209" i="24"/>
  <c r="H1219" i="24" s="1"/>
  <c r="H1208" i="24"/>
  <c r="H1206" i="24"/>
  <c r="H1205" i="24"/>
  <c r="H1207" i="24" s="1"/>
  <c r="H1204" i="24"/>
  <c r="H1203" i="24"/>
  <c r="H1201" i="24"/>
  <c r="H1200" i="24"/>
  <c r="H1199" i="24"/>
  <c r="H1198" i="24"/>
  <c r="H1197" i="24"/>
  <c r="H1196" i="24"/>
  <c r="H1195" i="24"/>
  <c r="H1194" i="24"/>
  <c r="H1193" i="24"/>
  <c r="H1202" i="24" s="1"/>
  <c r="H1192" i="24"/>
  <c r="H1191" i="24"/>
  <c r="H1189" i="24"/>
  <c r="H1188" i="24"/>
  <c r="H1187" i="24"/>
  <c r="H1186" i="24"/>
  <c r="H1185" i="24"/>
  <c r="H1184" i="24"/>
  <c r="H1183" i="24"/>
  <c r="H1182" i="24"/>
  <c r="H1181" i="24"/>
  <c r="H1180" i="24"/>
  <c r="H1179" i="24"/>
  <c r="H1178" i="24"/>
  <c r="H1177" i="24"/>
  <c r="H1176" i="24"/>
  <c r="H1175" i="24"/>
  <c r="H1174" i="24"/>
  <c r="H1173" i="24"/>
  <c r="H1172" i="24"/>
  <c r="H1171" i="24"/>
  <c r="H1170" i="24"/>
  <c r="H1169" i="24"/>
  <c r="H1190" i="24" s="1"/>
  <c r="H1168" i="24"/>
  <c r="H1166" i="24"/>
  <c r="H1165" i="24"/>
  <c r="H1164" i="24"/>
  <c r="H1163" i="24"/>
  <c r="H1167" i="24" s="1"/>
  <c r="H1162" i="24"/>
  <c r="H1161" i="24"/>
  <c r="H1160" i="24"/>
  <c r="H1157" i="24"/>
  <c r="H1156" i="24"/>
  <c r="H1159" i="24" s="1"/>
  <c r="H1155" i="24"/>
  <c r="H1154" i="24"/>
  <c r="H1152" i="24"/>
  <c r="H1151" i="24"/>
  <c r="H1150" i="24"/>
  <c r="H1149" i="24"/>
  <c r="H1148" i="24"/>
  <c r="H1147" i="24"/>
  <c r="H1146" i="24"/>
  <c r="H1145" i="24"/>
  <c r="H1144" i="24"/>
  <c r="H1143" i="24"/>
  <c r="H1142" i="24"/>
  <c r="H1141" i="24"/>
  <c r="H1140" i="24"/>
  <c r="H1153" i="24" s="1"/>
  <c r="H1139" i="24"/>
  <c r="H1136" i="24"/>
  <c r="H1135" i="24"/>
  <c r="H1134" i="24"/>
  <c r="H1133" i="24"/>
  <c r="H1132" i="24"/>
  <c r="H1131" i="24"/>
  <c r="H1130" i="24"/>
  <c r="H1129" i="24"/>
  <c r="H1128" i="24"/>
  <c r="H1127" i="24"/>
  <c r="H1126" i="24"/>
  <c r="H1125" i="24"/>
  <c r="H1124" i="24"/>
  <c r="H1123" i="24"/>
  <c r="H1122" i="24"/>
  <c r="H1121" i="24"/>
  <c r="H1120" i="24"/>
  <c r="H1119" i="24"/>
  <c r="H1118" i="24"/>
  <c r="H1117" i="24"/>
  <c r="H1116" i="24"/>
  <c r="H1115" i="24"/>
  <c r="H1114" i="24"/>
  <c r="H1113" i="24"/>
  <c r="H1112" i="24"/>
  <c r="H1111" i="24"/>
  <c r="H1110" i="24"/>
  <c r="H1109" i="24"/>
  <c r="H1108" i="24"/>
  <c r="H1107" i="24"/>
  <c r="H1138" i="24" s="1"/>
  <c r="H1106" i="24"/>
  <c r="H1105" i="24"/>
  <c r="H1097" i="24"/>
  <c r="H1096" i="24"/>
  <c r="H1095" i="24"/>
  <c r="H1094" i="24"/>
  <c r="H1093" i="24"/>
  <c r="H1092" i="24"/>
  <c r="H1091" i="24"/>
  <c r="H1090" i="24"/>
  <c r="H1089" i="24"/>
  <c r="H1088" i="24"/>
  <c r="H1087" i="24"/>
  <c r="H1086" i="24"/>
  <c r="H1085" i="24"/>
  <c r="H1084" i="24"/>
  <c r="H1083" i="24"/>
  <c r="H1082" i="24"/>
  <c r="H1081" i="24"/>
  <c r="H1080" i="24"/>
  <c r="H1079" i="24"/>
  <c r="H1078" i="24"/>
  <c r="H1077" i="24"/>
  <c r="H1076" i="24"/>
  <c r="H1075" i="24"/>
  <c r="H1074" i="24"/>
  <c r="H1073" i="24"/>
  <c r="H1072" i="24"/>
  <c r="H1071" i="24"/>
  <c r="H1070" i="24"/>
  <c r="H1069" i="24"/>
  <c r="H1068" i="24"/>
  <c r="H1067" i="24"/>
  <c r="H1066" i="24"/>
  <c r="H1065" i="24"/>
  <c r="H1064" i="24"/>
  <c r="H1063" i="24"/>
  <c r="H1062" i="24"/>
  <c r="H1061" i="24"/>
  <c r="H1060" i="24"/>
  <c r="H1059" i="24"/>
  <c r="H1058" i="24"/>
  <c r="H1057" i="24"/>
  <c r="H1056" i="24"/>
  <c r="H1055" i="24"/>
  <c r="H1054" i="24"/>
  <c r="H1053" i="24"/>
  <c r="H1052" i="24"/>
  <c r="H1051" i="24"/>
  <c r="H1050" i="24"/>
  <c r="H1049" i="24"/>
  <c r="H1048" i="24"/>
  <c r="H1047" i="24"/>
  <c r="H1046" i="24"/>
  <c r="H1045" i="24"/>
  <c r="H1044" i="24"/>
  <c r="H1043" i="24"/>
  <c r="H1042" i="24"/>
  <c r="H1041" i="24"/>
  <c r="H1040" i="24"/>
  <c r="H1039" i="24"/>
  <c r="H1038" i="24"/>
  <c r="H1037" i="24"/>
  <c r="H1036" i="24"/>
  <c r="H1035" i="24"/>
  <c r="H1034" i="24"/>
  <c r="H1033" i="24"/>
  <c r="H1032" i="24"/>
  <c r="H1031" i="24"/>
  <c r="H1030" i="24"/>
  <c r="H1029" i="24"/>
  <c r="H1028" i="24"/>
  <c r="H1027" i="24"/>
  <c r="H1026" i="24"/>
  <c r="H1025" i="24"/>
  <c r="H1024" i="24"/>
  <c r="H1023" i="24"/>
  <c r="H1022" i="24"/>
  <c r="H1021" i="24"/>
  <c r="H1020" i="24"/>
  <c r="H1019" i="24"/>
  <c r="H1018" i="24"/>
  <c r="H1017" i="24"/>
  <c r="H1016" i="24"/>
  <c r="H1015" i="24"/>
  <c r="H1014" i="24"/>
  <c r="H1013" i="24"/>
  <c r="H1012" i="24"/>
  <c r="H1011" i="24"/>
  <c r="H1010" i="24"/>
  <c r="H1009" i="24"/>
  <c r="H1008" i="24"/>
  <c r="H1007" i="24"/>
  <c r="H1006" i="24"/>
  <c r="H1005" i="24"/>
  <c r="H1004" i="24"/>
  <c r="H1003" i="24"/>
  <c r="H1002" i="24"/>
  <c r="H1001" i="24"/>
  <c r="H1000" i="24"/>
  <c r="H999" i="24"/>
  <c r="H998" i="24"/>
  <c r="H997" i="24"/>
  <c r="H996" i="24"/>
  <c r="H995" i="24"/>
  <c r="H994" i="24"/>
  <c r="H993" i="24"/>
  <c r="H992" i="24"/>
  <c r="H991" i="24"/>
  <c r="H990" i="24"/>
  <c r="H989" i="24"/>
  <c r="H988" i="24"/>
  <c r="H987" i="24"/>
  <c r="H986" i="24"/>
  <c r="H985" i="24"/>
  <c r="H984" i="24"/>
  <c r="H983" i="24"/>
  <c r="H982" i="24"/>
  <c r="H981" i="24"/>
  <c r="H980" i="24"/>
  <c r="H979" i="24"/>
  <c r="H978" i="24"/>
  <c r="H977" i="24"/>
  <c r="H976" i="24"/>
  <c r="H975" i="24"/>
  <c r="H974" i="24"/>
  <c r="H973" i="24"/>
  <c r="H972" i="24"/>
  <c r="H971" i="24"/>
  <c r="H970" i="24"/>
  <c r="H969" i="24"/>
  <c r="H968" i="24"/>
  <c r="H967" i="24"/>
  <c r="H966" i="24"/>
  <c r="H965" i="24"/>
  <c r="H964" i="24"/>
  <c r="H963" i="24"/>
  <c r="H962" i="24"/>
  <c r="H961" i="24"/>
  <c r="H960" i="24"/>
  <c r="H959" i="24"/>
  <c r="H958" i="24"/>
  <c r="H957" i="24"/>
  <c r="H956" i="24"/>
  <c r="H955" i="24"/>
  <c r="H954" i="24"/>
  <c r="H953" i="24"/>
  <c r="H952" i="24"/>
  <c r="H951" i="24"/>
  <c r="H950" i="24"/>
  <c r="H949" i="24"/>
  <c r="H948" i="24"/>
  <c r="H947" i="24"/>
  <c r="H946" i="24"/>
  <c r="H945" i="24"/>
  <c r="H944" i="24"/>
  <c r="H943" i="24"/>
  <c r="H942" i="24"/>
  <c r="H941" i="24"/>
  <c r="H940" i="24"/>
  <c r="H939" i="24"/>
  <c r="H938" i="24"/>
  <c r="H937" i="24"/>
  <c r="H936" i="24"/>
  <c r="H935" i="24"/>
  <c r="H934" i="24"/>
  <c r="H933" i="24"/>
  <c r="H932" i="24"/>
  <c r="H931" i="24"/>
  <c r="H930" i="24"/>
  <c r="H929" i="24"/>
  <c r="H928" i="24"/>
  <c r="H927" i="24"/>
  <c r="H926" i="24"/>
  <c r="H925" i="24"/>
  <c r="H924" i="24"/>
  <c r="H923" i="24"/>
  <c r="H922" i="24"/>
  <c r="H921" i="24"/>
  <c r="H920" i="24"/>
  <c r="H919" i="24"/>
  <c r="H918" i="24"/>
  <c r="H917" i="24"/>
  <c r="H916" i="24"/>
  <c r="H915" i="24"/>
  <c r="H914" i="24"/>
  <c r="H913" i="24"/>
  <c r="H912" i="24"/>
  <c r="H911" i="24"/>
  <c r="H910" i="24"/>
  <c r="H909" i="24"/>
  <c r="H908" i="24"/>
  <c r="H907" i="24"/>
  <c r="H906" i="24"/>
  <c r="H905" i="24"/>
  <c r="H904" i="24"/>
  <c r="H903" i="24"/>
  <c r="H902" i="24"/>
  <c r="H901" i="24"/>
  <c r="H900" i="24"/>
  <c r="H899" i="24"/>
  <c r="H898" i="24"/>
  <c r="H897" i="24"/>
  <c r="H896" i="24"/>
  <c r="H895" i="24"/>
  <c r="H894" i="24"/>
  <c r="H893" i="24"/>
  <c r="H892" i="24"/>
  <c r="H891" i="24"/>
  <c r="H890" i="24"/>
  <c r="H889" i="24"/>
  <c r="H888" i="24"/>
  <c r="H887" i="24"/>
  <c r="H886" i="24"/>
  <c r="H885" i="24"/>
  <c r="H884" i="24"/>
  <c r="H883" i="24"/>
  <c r="H882" i="24"/>
  <c r="H881" i="24"/>
  <c r="H880" i="24"/>
  <c r="H879" i="24"/>
  <c r="H878" i="24"/>
  <c r="H877" i="24"/>
  <c r="H876" i="24"/>
  <c r="H875" i="24"/>
  <c r="H874" i="24"/>
  <c r="H873" i="24"/>
  <c r="H872" i="24"/>
  <c r="H871" i="24"/>
  <c r="H870" i="24"/>
  <c r="H869" i="24"/>
  <c r="H868" i="24"/>
  <c r="H867" i="24"/>
  <c r="H866" i="24"/>
  <c r="H865" i="24"/>
  <c r="H864" i="24"/>
  <c r="H863" i="24"/>
  <c r="H862" i="24"/>
  <c r="H861" i="24"/>
  <c r="H860" i="24"/>
  <c r="H859" i="24"/>
  <c r="H858" i="24"/>
  <c r="H857" i="24"/>
  <c r="H856" i="24"/>
  <c r="H855" i="24"/>
  <c r="H854" i="24"/>
  <c r="H853" i="24"/>
  <c r="H852" i="24"/>
  <c r="H851" i="24"/>
  <c r="H850" i="24"/>
  <c r="H849" i="24"/>
  <c r="H848" i="24"/>
  <c r="H847" i="24"/>
  <c r="H846" i="24"/>
  <c r="H845" i="24"/>
  <c r="H844" i="24"/>
  <c r="H843" i="24"/>
  <c r="H842" i="24"/>
  <c r="H841" i="24"/>
  <c r="H840" i="24"/>
  <c r="H839" i="24"/>
  <c r="H838" i="24"/>
  <c r="H837" i="24"/>
  <c r="H836" i="24"/>
  <c r="H835" i="24"/>
  <c r="H834" i="24"/>
  <c r="H833" i="24"/>
  <c r="H832" i="24"/>
  <c r="H831" i="24"/>
  <c r="H830" i="24"/>
  <c r="H829" i="24"/>
  <c r="H828" i="24"/>
  <c r="H827" i="24"/>
  <c r="H826" i="24"/>
  <c r="H825" i="24"/>
  <c r="H824" i="24"/>
  <c r="H823" i="24"/>
  <c r="H822" i="24"/>
  <c r="H821" i="24"/>
  <c r="H820" i="24"/>
  <c r="H819" i="24"/>
  <c r="H818" i="24"/>
  <c r="H817" i="24"/>
  <c r="H816" i="24"/>
  <c r="H815" i="24"/>
  <c r="H814" i="24"/>
  <c r="H813" i="24"/>
  <c r="H812" i="24"/>
  <c r="H811" i="24"/>
  <c r="H810" i="24"/>
  <c r="H809" i="24"/>
  <c r="H808" i="24"/>
  <c r="H807" i="24"/>
  <c r="H806" i="24"/>
  <c r="H805" i="24"/>
  <c r="H804" i="24"/>
  <c r="H803" i="24"/>
  <c r="H802" i="24"/>
  <c r="H801" i="24"/>
  <c r="H800" i="24"/>
  <c r="H799" i="24"/>
  <c r="H798" i="24"/>
  <c r="H797" i="24"/>
  <c r="H796" i="24"/>
  <c r="H795" i="24"/>
  <c r="H794" i="24"/>
  <c r="H793" i="24"/>
  <c r="H792" i="24"/>
  <c r="H791" i="24"/>
  <c r="H790" i="24"/>
  <c r="H789" i="24"/>
  <c r="H788" i="24"/>
  <c r="H787" i="24"/>
  <c r="H786" i="24"/>
  <c r="H785" i="24"/>
  <c r="H784" i="24"/>
  <c r="H783" i="24"/>
  <c r="H782" i="24"/>
  <c r="H781" i="24"/>
  <c r="H780" i="24"/>
  <c r="H779" i="24"/>
  <c r="H778" i="24"/>
  <c r="H777" i="24"/>
  <c r="H776" i="24"/>
  <c r="H775" i="24"/>
  <c r="H774" i="24"/>
  <c r="H773" i="24"/>
  <c r="H772" i="24"/>
  <c r="H771" i="24"/>
  <c r="H770" i="24"/>
  <c r="H769" i="24"/>
  <c r="H768" i="24"/>
  <c r="H767" i="24"/>
  <c r="H766" i="24"/>
  <c r="H765" i="24"/>
  <c r="H764" i="24"/>
  <c r="H763" i="24"/>
  <c r="H762" i="24"/>
  <c r="H761" i="24"/>
  <c r="H760" i="24"/>
  <c r="H759" i="24"/>
  <c r="H758" i="24"/>
  <c r="H757" i="24"/>
  <c r="H756" i="24"/>
  <c r="H755" i="24"/>
  <c r="H754" i="24"/>
  <c r="H753" i="24"/>
  <c r="H752" i="24"/>
  <c r="H751" i="24"/>
  <c r="H750" i="24"/>
  <c r="H749" i="24"/>
  <c r="H748" i="24"/>
  <c r="H747" i="24"/>
  <c r="H746" i="24"/>
  <c r="H745" i="24"/>
  <c r="H744" i="24"/>
  <c r="H743" i="24"/>
  <c r="H742" i="24"/>
  <c r="H741" i="24"/>
  <c r="H740" i="24"/>
  <c r="H739" i="24"/>
  <c r="H738" i="24"/>
  <c r="H737" i="24"/>
  <c r="H736" i="24"/>
  <c r="H735" i="24"/>
  <c r="H734" i="24"/>
  <c r="H733" i="24"/>
  <c r="H732" i="24"/>
  <c r="H731" i="24"/>
  <c r="H730" i="24"/>
  <c r="H729" i="24"/>
  <c r="H728" i="24"/>
  <c r="H727" i="24"/>
  <c r="H726" i="24"/>
  <c r="H725" i="24"/>
  <c r="H724" i="24"/>
  <c r="H723" i="24"/>
  <c r="H722" i="24"/>
  <c r="H721" i="24"/>
  <c r="H720" i="24"/>
  <c r="H719" i="24"/>
  <c r="H718" i="24"/>
  <c r="H717" i="24"/>
  <c r="H716" i="24"/>
  <c r="H715" i="24"/>
  <c r="H714" i="24"/>
  <c r="H713" i="24"/>
  <c r="H712" i="24"/>
  <c r="H711" i="24"/>
  <c r="H710" i="24"/>
  <c r="H709" i="24"/>
  <c r="H708" i="24"/>
  <c r="H707" i="24"/>
  <c r="H706" i="24"/>
  <c r="H705" i="24"/>
  <c r="H704" i="24"/>
  <c r="H703" i="24"/>
  <c r="H702" i="24"/>
  <c r="H701" i="24"/>
  <c r="H700" i="24"/>
  <c r="H699" i="24"/>
  <c r="H698" i="24"/>
  <c r="H697" i="24"/>
  <c r="H696" i="24"/>
  <c r="H695" i="24"/>
  <c r="H694" i="24"/>
  <c r="H693" i="24"/>
  <c r="H692" i="24"/>
  <c r="H691" i="24"/>
  <c r="H690" i="24"/>
  <c r="H689" i="24"/>
  <c r="H688" i="24"/>
  <c r="H687" i="24"/>
  <c r="H686" i="24"/>
  <c r="H685" i="24"/>
  <c r="H684" i="24"/>
  <c r="H683" i="24"/>
  <c r="H682" i="24"/>
  <c r="H681" i="24"/>
  <c r="H680" i="24"/>
  <c r="H679" i="24"/>
  <c r="H678" i="24"/>
  <c r="H677" i="24"/>
  <c r="H676" i="24"/>
  <c r="H675" i="24"/>
  <c r="H674" i="24"/>
  <c r="H673" i="24"/>
  <c r="H672" i="24"/>
  <c r="H671" i="24"/>
  <c r="H670" i="24"/>
  <c r="H669" i="24"/>
  <c r="H668" i="24"/>
  <c r="H667" i="24"/>
  <c r="H666" i="24"/>
  <c r="H665" i="24"/>
  <c r="H664" i="24"/>
  <c r="H663" i="24"/>
  <c r="H662" i="24"/>
  <c r="H661" i="24"/>
  <c r="H660" i="24"/>
  <c r="H659" i="24"/>
  <c r="H658" i="24"/>
  <c r="H657" i="24"/>
  <c r="H656" i="24"/>
  <c r="H655" i="24"/>
  <c r="H654" i="24"/>
  <c r="H653" i="24"/>
  <c r="H652" i="24"/>
  <c r="H651" i="24"/>
  <c r="H650" i="24"/>
  <c r="H649" i="24"/>
  <c r="H648" i="24"/>
  <c r="H647" i="24"/>
  <c r="H646" i="24"/>
  <c r="H645" i="24"/>
  <c r="H644" i="24"/>
  <c r="H643" i="24"/>
  <c r="H642" i="24"/>
  <c r="H641" i="24"/>
  <c r="H640" i="24"/>
  <c r="H639" i="24"/>
  <c r="H638" i="24"/>
  <c r="H637" i="24"/>
  <c r="H636" i="24"/>
  <c r="H635" i="24"/>
  <c r="H634" i="24"/>
  <c r="H633" i="24"/>
  <c r="H632" i="24"/>
  <c r="H631" i="24"/>
  <c r="H630" i="24"/>
  <c r="H629" i="24"/>
  <c r="H628" i="24"/>
  <c r="H627" i="24"/>
  <c r="H626" i="24"/>
  <c r="H625" i="24"/>
  <c r="H624" i="24"/>
  <c r="H623" i="24"/>
  <c r="H622" i="24"/>
  <c r="H621" i="24"/>
  <c r="H620" i="24"/>
  <c r="H619" i="24"/>
  <c r="H618" i="24"/>
  <c r="H617" i="24"/>
  <c r="H616" i="24"/>
  <c r="H615" i="24"/>
  <c r="H614" i="24"/>
  <c r="H613" i="24"/>
  <c r="H612" i="24"/>
  <c r="H611" i="24"/>
  <c r="H610" i="24"/>
  <c r="H609" i="24"/>
  <c r="H608" i="24"/>
  <c r="H607" i="24"/>
  <c r="H606" i="24"/>
  <c r="H605" i="24"/>
  <c r="H604" i="24"/>
  <c r="H603" i="24"/>
  <c r="H602" i="24"/>
  <c r="H601" i="24"/>
  <c r="H600" i="24"/>
  <c r="H599" i="24"/>
  <c r="H598" i="24"/>
  <c r="H597" i="24"/>
  <c r="H596" i="24"/>
  <c r="H595" i="24"/>
  <c r="H594" i="24"/>
  <c r="H593" i="24"/>
  <c r="H592" i="24"/>
  <c r="H591" i="24"/>
  <c r="H590" i="24"/>
  <c r="H589" i="24"/>
  <c r="H588" i="24"/>
  <c r="H587" i="24"/>
  <c r="H586" i="24"/>
  <c r="H585" i="24"/>
  <c r="H584" i="24"/>
  <c r="H583" i="24"/>
  <c r="H582" i="24"/>
  <c r="H581" i="24"/>
  <c r="H580" i="24"/>
  <c r="H579" i="24"/>
  <c r="H578" i="24"/>
  <c r="H577" i="24"/>
  <c r="H576" i="24"/>
  <c r="H575" i="24"/>
  <c r="H574" i="24"/>
  <c r="H573" i="24"/>
  <c r="H572" i="24"/>
  <c r="H571" i="24"/>
  <c r="H570" i="24"/>
  <c r="H569" i="24"/>
  <c r="H568" i="24"/>
  <c r="H567" i="24"/>
  <c r="H566" i="24"/>
  <c r="H565" i="24"/>
  <c r="H564" i="24"/>
  <c r="H563" i="24"/>
  <c r="H562" i="24"/>
  <c r="H561" i="24"/>
  <c r="H560" i="24"/>
  <c r="H559" i="24"/>
  <c r="H558" i="24"/>
  <c r="H557" i="24"/>
  <c r="H556" i="24"/>
  <c r="H555" i="24"/>
  <c r="H554" i="24"/>
  <c r="H553" i="24"/>
  <c r="H552" i="24"/>
  <c r="H551" i="24"/>
  <c r="H550" i="24"/>
  <c r="H549" i="24"/>
  <c r="H548" i="24"/>
  <c r="H547" i="24"/>
  <c r="H546" i="24"/>
  <c r="H545" i="24"/>
  <c r="H544" i="24"/>
  <c r="H543" i="24"/>
  <c r="H542" i="24"/>
  <c r="H541" i="24"/>
  <c r="H540" i="24"/>
  <c r="H539" i="24"/>
  <c r="H538" i="24"/>
  <c r="H537" i="24"/>
  <c r="H536" i="24"/>
  <c r="H535" i="24"/>
  <c r="H534" i="24"/>
  <c r="H533" i="24"/>
  <c r="H532" i="24"/>
  <c r="H531" i="24"/>
  <c r="H530" i="24"/>
  <c r="H529" i="24"/>
  <c r="H528" i="24"/>
  <c r="H527" i="24"/>
  <c r="H526" i="24"/>
  <c r="H525" i="24"/>
  <c r="H524" i="24"/>
  <c r="H523" i="24"/>
  <c r="H522" i="24"/>
  <c r="H521" i="24"/>
  <c r="H520" i="24"/>
  <c r="H519" i="24"/>
  <c r="H518" i="24"/>
  <c r="H517" i="24"/>
  <c r="H516" i="24"/>
  <c r="H515" i="24"/>
  <c r="H514" i="24"/>
  <c r="H513" i="24"/>
  <c r="H512" i="24"/>
  <c r="H511" i="24"/>
  <c r="H510" i="24"/>
  <c r="H509" i="24"/>
  <c r="H508" i="24"/>
  <c r="H507" i="24"/>
  <c r="H506" i="24"/>
  <c r="H505" i="24"/>
  <c r="H504" i="24"/>
  <c r="H503" i="24"/>
  <c r="H502" i="24"/>
  <c r="H501" i="24"/>
  <c r="H500" i="24"/>
  <c r="H499" i="24"/>
  <c r="H498" i="24"/>
  <c r="H497" i="24"/>
  <c r="H496" i="24"/>
  <c r="H495" i="24"/>
  <c r="H494" i="24"/>
  <c r="H493" i="24"/>
  <c r="H492" i="24"/>
  <c r="H491" i="24"/>
  <c r="H490" i="24"/>
  <c r="H489" i="24"/>
  <c r="H488" i="24"/>
  <c r="H487" i="24"/>
  <c r="H486" i="24"/>
  <c r="H485" i="24"/>
  <c r="H484" i="24"/>
  <c r="H483" i="24"/>
  <c r="H482" i="24"/>
  <c r="H481" i="24"/>
  <c r="H480" i="24"/>
  <c r="H479" i="24"/>
  <c r="H478" i="24"/>
  <c r="H477" i="24"/>
  <c r="H476" i="24"/>
  <c r="H475" i="24"/>
  <c r="H474" i="24"/>
  <c r="H473" i="24"/>
  <c r="H472" i="24"/>
  <c r="H471" i="24"/>
  <c r="H470" i="24"/>
  <c r="H469" i="24"/>
  <c r="H468" i="24"/>
  <c r="H467" i="24"/>
  <c r="H466" i="24"/>
  <c r="H465" i="24"/>
  <c r="H464" i="24"/>
  <c r="H463" i="24"/>
  <c r="H462" i="24"/>
  <c r="H461" i="24"/>
  <c r="H460" i="24"/>
  <c r="H459" i="24"/>
  <c r="H458" i="24"/>
  <c r="H457" i="24"/>
  <c r="H456" i="24"/>
  <c r="H455" i="24"/>
  <c r="H454" i="24"/>
  <c r="H453" i="24"/>
  <c r="H452" i="24"/>
  <c r="H451" i="24"/>
  <c r="H450" i="24"/>
  <c r="H449" i="24"/>
  <c r="H448" i="24"/>
  <c r="H447" i="24"/>
  <c r="H446" i="24"/>
  <c r="H445" i="24"/>
  <c r="H444" i="24"/>
  <c r="H443" i="24"/>
  <c r="H442" i="24"/>
  <c r="H441" i="24"/>
  <c r="H440" i="24"/>
  <c r="H439" i="24"/>
  <c r="H438" i="24"/>
  <c r="H437" i="24"/>
  <c r="H436" i="24"/>
  <c r="H435" i="24"/>
  <c r="H434" i="24"/>
  <c r="H433" i="24"/>
  <c r="H432" i="24"/>
  <c r="H431" i="24"/>
  <c r="H430" i="24"/>
  <c r="H429" i="24"/>
  <c r="H428" i="24"/>
  <c r="H427" i="24"/>
  <c r="H426" i="24"/>
  <c r="H425" i="24"/>
  <c r="H424" i="24"/>
  <c r="H423" i="24"/>
  <c r="H422" i="24"/>
  <c r="H421" i="24"/>
  <c r="H420" i="24"/>
  <c r="H419" i="24"/>
  <c r="H418" i="24"/>
  <c r="H417" i="24"/>
  <c r="H416" i="24"/>
  <c r="H415" i="24"/>
  <c r="H414" i="24"/>
  <c r="H413" i="24"/>
  <c r="H412" i="24"/>
  <c r="H411" i="24"/>
  <c r="H410" i="24"/>
  <c r="H409" i="24"/>
  <c r="H408" i="24"/>
  <c r="H407" i="24"/>
  <c r="H406" i="24"/>
  <c r="H405" i="24"/>
  <c r="H404" i="24"/>
  <c r="H403" i="24"/>
  <c r="H402" i="24"/>
  <c r="H401" i="24"/>
  <c r="H400" i="24"/>
  <c r="H399" i="24"/>
  <c r="H398" i="24"/>
  <c r="H397" i="24"/>
  <c r="H396" i="24"/>
  <c r="H395" i="24"/>
  <c r="H394" i="24"/>
  <c r="H393" i="24"/>
  <c r="H392" i="24"/>
  <c r="H391" i="24"/>
  <c r="H388" i="24"/>
  <c r="H387" i="24"/>
  <c r="H386" i="24"/>
  <c r="H385" i="24"/>
  <c r="H384" i="24"/>
  <c r="H383" i="24"/>
  <c r="H382" i="24"/>
  <c r="H381" i="24"/>
  <c r="H379" i="24"/>
  <c r="H378" i="24"/>
  <c r="H377" i="24"/>
  <c r="H376" i="24"/>
  <c r="H375" i="24"/>
  <c r="H374" i="24"/>
  <c r="H373" i="24"/>
  <c r="H372" i="24"/>
  <c r="H371" i="24"/>
  <c r="H370" i="24"/>
  <c r="H369" i="24"/>
  <c r="H368" i="24"/>
  <c r="H367" i="24"/>
  <c r="H366" i="24"/>
  <c r="H365" i="24"/>
  <c r="H364" i="24"/>
  <c r="H363" i="24"/>
  <c r="H362" i="24"/>
  <c r="H361" i="24"/>
  <c r="H360" i="24"/>
  <c r="H359" i="24"/>
  <c r="H358" i="24"/>
  <c r="H357" i="24"/>
  <c r="H356" i="24"/>
  <c r="H355" i="24"/>
  <c r="H354" i="24"/>
  <c r="H353" i="24"/>
  <c r="H352" i="24"/>
  <c r="H351" i="24"/>
  <c r="H350" i="24"/>
  <c r="H349" i="24"/>
  <c r="H348" i="24"/>
  <c r="H347" i="24"/>
  <c r="H346" i="24"/>
  <c r="H345" i="24"/>
  <c r="H344" i="24"/>
  <c r="H343" i="24"/>
  <c r="H342" i="24"/>
  <c r="H341" i="24"/>
  <c r="H340" i="24"/>
  <c r="H339" i="24"/>
  <c r="H338" i="24"/>
  <c r="H337" i="24"/>
  <c r="H336" i="24"/>
  <c r="H335" i="24"/>
  <c r="H334" i="24"/>
  <c r="H333" i="24"/>
  <c r="H332" i="24"/>
  <c r="H331" i="24"/>
  <c r="H330" i="24"/>
  <c r="H329" i="24"/>
  <c r="H328" i="24"/>
  <c r="H327" i="24"/>
  <c r="H326" i="24"/>
  <c r="H325" i="24"/>
  <c r="H324" i="24"/>
  <c r="H323" i="24"/>
  <c r="H322" i="24"/>
  <c r="H321" i="24"/>
  <c r="H320" i="24"/>
  <c r="H319" i="24"/>
  <c r="H318" i="24"/>
  <c r="H317" i="24"/>
  <c r="H316" i="24"/>
  <c r="H315" i="24"/>
  <c r="H314" i="24"/>
  <c r="H313" i="24"/>
  <c r="H312" i="24"/>
  <c r="H311" i="24"/>
  <c r="H310" i="24"/>
  <c r="H309" i="24"/>
  <c r="H308" i="24"/>
  <c r="H307" i="24"/>
  <c r="H306" i="24"/>
  <c r="H305" i="24"/>
  <c r="H304" i="24"/>
  <c r="H303" i="24"/>
  <c r="H302" i="24"/>
  <c r="H301" i="24"/>
  <c r="H300" i="24"/>
  <c r="H299" i="24"/>
  <c r="H298" i="24"/>
  <c r="H297" i="24"/>
  <c r="H296" i="24"/>
  <c r="H295" i="24"/>
  <c r="H294" i="24"/>
  <c r="H293" i="24"/>
  <c r="H292" i="24"/>
  <c r="H291" i="24"/>
  <c r="H290" i="24"/>
  <c r="H289" i="24"/>
  <c r="H288" i="24"/>
  <c r="H287" i="24"/>
  <c r="H286" i="24"/>
  <c r="H285" i="24"/>
  <c r="H284" i="24"/>
  <c r="H283" i="24"/>
  <c r="H282" i="24"/>
  <c r="H281" i="24"/>
  <c r="H280" i="24"/>
  <c r="H279" i="24"/>
  <c r="H278" i="24"/>
  <c r="H277" i="24"/>
  <c r="H276" i="24"/>
  <c r="H275" i="24"/>
  <c r="H274" i="24"/>
  <c r="H273" i="24"/>
  <c r="H272" i="24"/>
  <c r="H271" i="24"/>
  <c r="H270" i="24"/>
  <c r="H269" i="24"/>
  <c r="H268" i="24"/>
  <c r="H267" i="24"/>
  <c r="H266" i="24"/>
  <c r="H265" i="24"/>
  <c r="H264" i="24"/>
  <c r="H263" i="24"/>
  <c r="H262" i="24"/>
  <c r="H261" i="24"/>
  <c r="H260" i="24"/>
  <c r="H259" i="24"/>
  <c r="H258" i="24"/>
  <c r="H257" i="24"/>
  <c r="H256" i="24"/>
  <c r="H255" i="24"/>
  <c r="H254" i="24"/>
  <c r="H253" i="24"/>
  <c r="H252" i="24"/>
  <c r="H251" i="24"/>
  <c r="H250" i="24"/>
  <c r="H249" i="24"/>
  <c r="H248" i="24"/>
  <c r="H247" i="24"/>
  <c r="H246" i="24"/>
  <c r="H245" i="24"/>
  <c r="H244" i="24"/>
  <c r="H243" i="24"/>
  <c r="H242" i="24"/>
  <c r="H241" i="24"/>
  <c r="H240" i="24"/>
  <c r="H239" i="24"/>
  <c r="H238" i="24"/>
  <c r="H237" i="24"/>
  <c r="H236" i="24"/>
  <c r="H235" i="24"/>
  <c r="H234" i="24"/>
  <c r="H233" i="24"/>
  <c r="H232" i="24"/>
  <c r="H231" i="24"/>
  <c r="H230" i="24"/>
  <c r="H229" i="24"/>
  <c r="H228" i="24"/>
  <c r="H227" i="24"/>
  <c r="H226" i="24"/>
  <c r="H225" i="24"/>
  <c r="H224" i="24"/>
  <c r="H223" i="24"/>
  <c r="H222" i="24"/>
  <c r="H221" i="24"/>
  <c r="H220" i="24"/>
  <c r="H219" i="24"/>
  <c r="H218" i="24"/>
  <c r="H217" i="24"/>
  <c r="H216" i="24"/>
  <c r="H215" i="24"/>
  <c r="H214" i="24"/>
  <c r="H213" i="24"/>
  <c r="H212" i="24"/>
  <c r="H211" i="24"/>
  <c r="H210" i="24"/>
  <c r="H209" i="24"/>
  <c r="H208" i="24"/>
  <c r="H207" i="24"/>
  <c r="H206" i="24"/>
  <c r="H205" i="24"/>
  <c r="H204" i="24"/>
  <c r="H203" i="24"/>
  <c r="H202" i="24"/>
  <c r="H201" i="24"/>
  <c r="H200" i="24"/>
  <c r="H199" i="24"/>
  <c r="H198" i="24"/>
  <c r="H197" i="24"/>
  <c r="H196" i="24"/>
  <c r="H195" i="24"/>
  <c r="H194" i="24"/>
  <c r="H193" i="24"/>
  <c r="H192" i="24"/>
  <c r="H191" i="24"/>
  <c r="H190" i="24"/>
  <c r="H189" i="24"/>
  <c r="H188" i="24"/>
  <c r="H187" i="24"/>
  <c r="H186" i="24"/>
  <c r="H185" i="24"/>
  <c r="H184" i="24"/>
  <c r="H183" i="24"/>
  <c r="H182" i="24"/>
  <c r="H181" i="24"/>
  <c r="H180" i="24"/>
  <c r="H179" i="24"/>
  <c r="H178" i="24"/>
  <c r="H177" i="24"/>
  <c r="H176" i="24"/>
  <c r="H175" i="24"/>
  <c r="H174" i="24"/>
  <c r="H173" i="24"/>
  <c r="H172" i="24"/>
  <c r="H171" i="24"/>
  <c r="H170" i="24"/>
  <c r="H169" i="24"/>
  <c r="H168" i="24"/>
  <c r="H167" i="24"/>
  <c r="H166" i="24"/>
  <c r="H165" i="24"/>
  <c r="H164" i="24"/>
  <c r="H163" i="24"/>
  <c r="H162" i="24"/>
  <c r="H161" i="24"/>
  <c r="H160" i="24"/>
  <c r="H159" i="24"/>
  <c r="H158" i="24"/>
  <c r="H157" i="24"/>
  <c r="H156" i="24"/>
  <c r="H155" i="24"/>
  <c r="H154" i="24"/>
  <c r="H153" i="24"/>
  <c r="H152" i="24"/>
  <c r="H151" i="24"/>
  <c r="H150" i="24"/>
  <c r="H149" i="24"/>
  <c r="H148" i="24"/>
  <c r="H147" i="24"/>
  <c r="H146" i="24"/>
  <c r="H145" i="24"/>
  <c r="H144" i="24"/>
  <c r="H143" i="24"/>
  <c r="H142" i="24"/>
  <c r="H141" i="24"/>
  <c r="H140" i="24"/>
  <c r="H139" i="24"/>
  <c r="H138" i="24"/>
  <c r="H137" i="24"/>
  <c r="H136" i="24"/>
  <c r="H135" i="24"/>
  <c r="H134" i="24"/>
  <c r="H133" i="24"/>
  <c r="H132" i="24"/>
  <c r="H131" i="24"/>
  <c r="H130" i="24"/>
  <c r="H129" i="24"/>
  <c r="H128" i="24"/>
  <c r="H127" i="24"/>
  <c r="H126" i="24"/>
  <c r="H125" i="24"/>
  <c r="H124" i="24"/>
  <c r="H123" i="24"/>
  <c r="H122" i="24"/>
  <c r="H121" i="24"/>
  <c r="H120" i="24"/>
  <c r="H119" i="24"/>
  <c r="H118" i="24"/>
  <c r="H117" i="24"/>
  <c r="H116" i="24"/>
  <c r="H115" i="24"/>
  <c r="H114" i="24"/>
  <c r="H113" i="24"/>
  <c r="H112" i="24"/>
  <c r="H111" i="24"/>
  <c r="H110" i="24"/>
  <c r="H109" i="24"/>
  <c r="H108" i="24"/>
  <c r="H107" i="24"/>
  <c r="H106" i="24"/>
  <c r="H105" i="24"/>
  <c r="H104" i="24"/>
  <c r="H103" i="24"/>
  <c r="H102" i="24"/>
  <c r="H101" i="24"/>
  <c r="H100" i="24"/>
  <c r="H99" i="24"/>
  <c r="H98" i="24"/>
  <c r="H97" i="24"/>
  <c r="H96" i="24"/>
  <c r="H95" i="24"/>
  <c r="H94" i="24"/>
  <c r="H93" i="24"/>
  <c r="H92" i="24"/>
  <c r="H91" i="24"/>
  <c r="H90" i="24"/>
  <c r="H89" i="24"/>
  <c r="H88" i="24"/>
  <c r="H87" i="24"/>
  <c r="H86" i="24"/>
  <c r="H85" i="24"/>
  <c r="H84" i="24"/>
  <c r="H83" i="24"/>
  <c r="H82" i="24"/>
  <c r="H79" i="24"/>
  <c r="H78" i="24"/>
  <c r="H77" i="24"/>
  <c r="H76" i="24"/>
  <c r="H75" i="24"/>
  <c r="H74" i="24"/>
  <c r="H73" i="24"/>
  <c r="H72" i="24"/>
  <c r="H71" i="24"/>
  <c r="H70" i="24"/>
  <c r="H67" i="24"/>
  <c r="H66" i="24"/>
  <c r="H65" i="24"/>
  <c r="H64" i="24"/>
  <c r="H63" i="24"/>
  <c r="H62" i="24"/>
  <c r="H61" i="24"/>
  <c r="H60" i="24"/>
  <c r="H59" i="24"/>
  <c r="H58" i="24"/>
  <c r="H57" i="24"/>
  <c r="H56" i="24"/>
  <c r="H55" i="24"/>
  <c r="H54" i="24"/>
  <c r="H53" i="24"/>
  <c r="H52" i="24"/>
  <c r="H51" i="24"/>
  <c r="H50" i="24"/>
  <c r="H48" i="24"/>
  <c r="H47" i="24"/>
  <c r="H46" i="24"/>
  <c r="H45" i="24"/>
  <c r="H44" i="24"/>
  <c r="H43" i="24"/>
  <c r="H42" i="24"/>
  <c r="H41" i="24"/>
  <c r="H40" i="24"/>
  <c r="H39" i="24"/>
  <c r="H38" i="24"/>
  <c r="H37" i="24"/>
  <c r="H36" i="24"/>
  <c r="H35" i="24"/>
  <c r="H34" i="24"/>
  <c r="H33" i="24"/>
  <c r="H32" i="24"/>
  <c r="H31" i="24"/>
  <c r="H30" i="24"/>
  <c r="H29" i="24"/>
  <c r="H28" i="24"/>
  <c r="H27" i="24"/>
  <c r="H26" i="24"/>
  <c r="H25" i="24"/>
  <c r="H24" i="24"/>
  <c r="H23" i="24"/>
  <c r="H22" i="24"/>
  <c r="H21" i="24"/>
  <c r="H20" i="24"/>
  <c r="H19" i="24"/>
  <c r="H18" i="24"/>
  <c r="H17" i="24"/>
  <c r="H16" i="24"/>
  <c r="H15" i="24"/>
  <c r="H14" i="24"/>
  <c r="H13" i="24"/>
  <c r="H12" i="24"/>
  <c r="H11" i="24"/>
  <c r="H5" i="24"/>
  <c r="G1098" i="24" s="1"/>
  <c r="H1098" i="24" s="1"/>
  <c r="G5" i="24"/>
  <c r="H121" i="23"/>
  <c r="H119" i="23"/>
  <c r="H118" i="23"/>
  <c r="H117" i="23"/>
  <c r="H116" i="23"/>
  <c r="H115" i="23"/>
  <c r="H114" i="23"/>
  <c r="H113" i="23"/>
  <c r="H112" i="23"/>
  <c r="H111" i="23"/>
  <c r="H110" i="23"/>
  <c r="H109" i="23"/>
  <c r="H108" i="23"/>
  <c r="H107" i="23"/>
  <c r="H106" i="23"/>
  <c r="H105" i="23"/>
  <c r="H104" i="23"/>
  <c r="H102" i="23"/>
  <c r="H101" i="23"/>
  <c r="H100" i="23"/>
  <c r="H99" i="23"/>
  <c r="H98" i="23"/>
  <c r="H97" i="23"/>
  <c r="H95" i="23"/>
  <c r="H94" i="23"/>
  <c r="H93" i="23"/>
  <c r="H92" i="23"/>
  <c r="H91" i="23"/>
  <c r="H90" i="23"/>
  <c r="H89" i="23"/>
  <c r="H83" i="23"/>
  <c r="H82"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G120" i="23" s="1"/>
  <c r="H120" i="23" s="1"/>
  <c r="H2492" i="22"/>
  <c r="H2491" i="22"/>
  <c r="H2490" i="22"/>
  <c r="H2489" i="22"/>
  <c r="H2488" i="22"/>
  <c r="H2487" i="22"/>
  <c r="H2486" i="22"/>
  <c r="H2485" i="22"/>
  <c r="H2484" i="22"/>
  <c r="H2483" i="22"/>
  <c r="H2482" i="22"/>
  <c r="H2481" i="22"/>
  <c r="H2480" i="22"/>
  <c r="H2479" i="22"/>
  <c r="H2477" i="22"/>
  <c r="H2476" i="22"/>
  <c r="H2475" i="22"/>
  <c r="H2474" i="22"/>
  <c r="H2473" i="22"/>
  <c r="H2472" i="22"/>
  <c r="H2471" i="22"/>
  <c r="H2470" i="22"/>
  <c r="H2469" i="22"/>
  <c r="H2468" i="22"/>
  <c r="H2467" i="22"/>
  <c r="H2466" i="22"/>
  <c r="H2465" i="22"/>
  <c r="H2464" i="22"/>
  <c r="H2463" i="22"/>
  <c r="H2462" i="22"/>
  <c r="H2461" i="22"/>
  <c r="H2460" i="22"/>
  <c r="H2459" i="22"/>
  <c r="H2458" i="22"/>
  <c r="H2457" i="22"/>
  <c r="H2456" i="22"/>
  <c r="H2455" i="22"/>
  <c r="H2454" i="22"/>
  <c r="H2453" i="22"/>
  <c r="H2452" i="22"/>
  <c r="H2451" i="22"/>
  <c r="H2450" i="22"/>
  <c r="H2449" i="22"/>
  <c r="H2448" i="22"/>
  <c r="H2447" i="22"/>
  <c r="H2446" i="22"/>
  <c r="H2445" i="22"/>
  <c r="H2444" i="22"/>
  <c r="H2443" i="22"/>
  <c r="H2442" i="22"/>
  <c r="H2441" i="22"/>
  <c r="H2440" i="22"/>
  <c r="H2439" i="22"/>
  <c r="H2438" i="22"/>
  <c r="H2437" i="22"/>
  <c r="H2436" i="22"/>
  <c r="H2435" i="22"/>
  <c r="H2434" i="22"/>
  <c r="H2433" i="22"/>
  <c r="H2432" i="22"/>
  <c r="H2431" i="22"/>
  <c r="H2430" i="22"/>
  <c r="H2429" i="22"/>
  <c r="H2428" i="22"/>
  <c r="H2427" i="22"/>
  <c r="H2426" i="22"/>
  <c r="H2425" i="22"/>
  <c r="H2424" i="22"/>
  <c r="H2423" i="22"/>
  <c r="H2422" i="22"/>
  <c r="H2421" i="22"/>
  <c r="H2420" i="22"/>
  <c r="H2419" i="22"/>
  <c r="H2418" i="22"/>
  <c r="H2417" i="22"/>
  <c r="H2416" i="22"/>
  <c r="H2415" i="22"/>
  <c r="H2414" i="22"/>
  <c r="H2413" i="22"/>
  <c r="H2412" i="22"/>
  <c r="H2411" i="22"/>
  <c r="H2410" i="22"/>
  <c r="H2409" i="22"/>
  <c r="H2408" i="22"/>
  <c r="H2407" i="22"/>
  <c r="H2406" i="22"/>
  <c r="H2405" i="22"/>
  <c r="H2404" i="22"/>
  <c r="H2403" i="22"/>
  <c r="H2402" i="22"/>
  <c r="H2401" i="22"/>
  <c r="H2400" i="22"/>
  <c r="H2399" i="22"/>
  <c r="H2398" i="22"/>
  <c r="H2397" i="22"/>
  <c r="H2396" i="22"/>
  <c r="H2395" i="22"/>
  <c r="H2394" i="22"/>
  <c r="H2393" i="22"/>
  <c r="H2392" i="22"/>
  <c r="H2391" i="22"/>
  <c r="H2390" i="22"/>
  <c r="H2389" i="22"/>
  <c r="H2388" i="22"/>
  <c r="H2387" i="22"/>
  <c r="H2386" i="22"/>
  <c r="H2385" i="22"/>
  <c r="H2384" i="22"/>
  <c r="H2383" i="22"/>
  <c r="H2382" i="22"/>
  <c r="H2381" i="22"/>
  <c r="H2380" i="22"/>
  <c r="H2379" i="22"/>
  <c r="H2378" i="22"/>
  <c r="H2377" i="22"/>
  <c r="H2376" i="22"/>
  <c r="H2375" i="22"/>
  <c r="H2374" i="22"/>
  <c r="H2373" i="22"/>
  <c r="H2372" i="22"/>
  <c r="H2371" i="22"/>
  <c r="H2370" i="22"/>
  <c r="H2369" i="22"/>
  <c r="H2368" i="22"/>
  <c r="H2367" i="22"/>
  <c r="H2366" i="22"/>
  <c r="H2365" i="22"/>
  <c r="H2364" i="22"/>
  <c r="H2363" i="22"/>
  <c r="H2362" i="22"/>
  <c r="H2361" i="22"/>
  <c r="H2360" i="22"/>
  <c r="H2359" i="22"/>
  <c r="H2358" i="22"/>
  <c r="H2357" i="22"/>
  <c r="H2356" i="22"/>
  <c r="H2355" i="22"/>
  <c r="H2354" i="22"/>
  <c r="H2353" i="22"/>
  <c r="H2352" i="22"/>
  <c r="H2351" i="22"/>
  <c r="H2350" i="22"/>
  <c r="H2349" i="22"/>
  <c r="H2348" i="22"/>
  <c r="H2347" i="22"/>
  <c r="H2346" i="22"/>
  <c r="H2345" i="22"/>
  <c r="H2344" i="22"/>
  <c r="H2343" i="22"/>
  <c r="H2342" i="22"/>
  <c r="H2341" i="22"/>
  <c r="H2340" i="22"/>
  <c r="H2339" i="22"/>
  <c r="H2338" i="22"/>
  <c r="H2337" i="22"/>
  <c r="H2336" i="22"/>
  <c r="H2335" i="22"/>
  <c r="H2334" i="22"/>
  <c r="H2333" i="22"/>
  <c r="H2332" i="22"/>
  <c r="H2331" i="22"/>
  <c r="H2330" i="22"/>
  <c r="H2329" i="22"/>
  <c r="H2328" i="22"/>
  <c r="H2327" i="22"/>
  <c r="H2326" i="22"/>
  <c r="H2325" i="22"/>
  <c r="H2324" i="22"/>
  <c r="H2323" i="22"/>
  <c r="H2322" i="22"/>
  <c r="H2321" i="22"/>
  <c r="H2320" i="22"/>
  <c r="H2319" i="22"/>
  <c r="H2318" i="22"/>
  <c r="H2317" i="22"/>
  <c r="H2316" i="22"/>
  <c r="H2315" i="22"/>
  <c r="H2314" i="22"/>
  <c r="H2313" i="22"/>
  <c r="H2312" i="22"/>
  <c r="H2311" i="22"/>
  <c r="H2310" i="22"/>
  <c r="H2309" i="22"/>
  <c r="H2308" i="22"/>
  <c r="H2307" i="22"/>
  <c r="H2306" i="22"/>
  <c r="H2305" i="22"/>
  <c r="H2304" i="22"/>
  <c r="H2303" i="22"/>
  <c r="H2302" i="22"/>
  <c r="H2301" i="22"/>
  <c r="H2300" i="22"/>
  <c r="H2299" i="22"/>
  <c r="H2298" i="22"/>
  <c r="H2297" i="22"/>
  <c r="H2296" i="22"/>
  <c r="H2295" i="22"/>
  <c r="H2294" i="22"/>
  <c r="H2293" i="22"/>
  <c r="H2292" i="22"/>
  <c r="H2291" i="22"/>
  <c r="H2290" i="22"/>
  <c r="H2289" i="22"/>
  <c r="H2288" i="22"/>
  <c r="H2287" i="22"/>
  <c r="H2286" i="22"/>
  <c r="H2285" i="22"/>
  <c r="H2284" i="22"/>
  <c r="H2283" i="22"/>
  <c r="H2282" i="22"/>
  <c r="H2281" i="22"/>
  <c r="H2280" i="22"/>
  <c r="H2279" i="22"/>
  <c r="H2278" i="22"/>
  <c r="H2277" i="22"/>
  <c r="H2276" i="22"/>
  <c r="H2275" i="22"/>
  <c r="H2274" i="22"/>
  <c r="H2273" i="22"/>
  <c r="H2272" i="22"/>
  <c r="H2271" i="22"/>
  <c r="H2270" i="22"/>
  <c r="H2269" i="22"/>
  <c r="H2268" i="22"/>
  <c r="H2267" i="22"/>
  <c r="H2266" i="22"/>
  <c r="H2265" i="22"/>
  <c r="H2264" i="22"/>
  <c r="H2263" i="22"/>
  <c r="H2262" i="22"/>
  <c r="H2261" i="22"/>
  <c r="H2260" i="22"/>
  <c r="H2259" i="22"/>
  <c r="H2258" i="22"/>
  <c r="H2257" i="22"/>
  <c r="H2256" i="22"/>
  <c r="H2255" i="22"/>
  <c r="H2254" i="22"/>
  <c r="H2253" i="22"/>
  <c r="H2252" i="22"/>
  <c r="H2251" i="22"/>
  <c r="H2250" i="22"/>
  <c r="H2249" i="22"/>
  <c r="H2248" i="22"/>
  <c r="H2247" i="22"/>
  <c r="H2246" i="22"/>
  <c r="H2245" i="22"/>
  <c r="H2244" i="22"/>
  <c r="H2243" i="22"/>
  <c r="H2242" i="22"/>
  <c r="H2241" i="22"/>
  <c r="H2240" i="22"/>
  <c r="H2239" i="22"/>
  <c r="H2238" i="22"/>
  <c r="H2237" i="22"/>
  <c r="H2236" i="22"/>
  <c r="H2235" i="22"/>
  <c r="H2234" i="22"/>
  <c r="H2233" i="22"/>
  <c r="H2232" i="22"/>
  <c r="H2231" i="22"/>
  <c r="H2230" i="22"/>
  <c r="H2229" i="22"/>
  <c r="H2228" i="22"/>
  <c r="H2227" i="22"/>
  <c r="H2226" i="22"/>
  <c r="H2225" i="22"/>
  <c r="H2224" i="22"/>
  <c r="H2223" i="22"/>
  <c r="H2222" i="22"/>
  <c r="H2221" i="22"/>
  <c r="H2220" i="22"/>
  <c r="H2219" i="22"/>
  <c r="H2218" i="22"/>
  <c r="H2217" i="22"/>
  <c r="H2216" i="22"/>
  <c r="H2215" i="22"/>
  <c r="H2214" i="22"/>
  <c r="H2213" i="22"/>
  <c r="H2212" i="22"/>
  <c r="H2211" i="22"/>
  <c r="H2210" i="22"/>
  <c r="H2209" i="22"/>
  <c r="H2208" i="22"/>
  <c r="H2207" i="22"/>
  <c r="H2206" i="22"/>
  <c r="H2205" i="22"/>
  <c r="H2204" i="22"/>
  <c r="H2203" i="22"/>
  <c r="H2202" i="22"/>
  <c r="H2201" i="22"/>
  <c r="H2200" i="22"/>
  <c r="H2199" i="22"/>
  <c r="H2198" i="22"/>
  <c r="H2197" i="22"/>
  <c r="H2196" i="22"/>
  <c r="H2193" i="22"/>
  <c r="H2192" i="22"/>
  <c r="H2191" i="22"/>
  <c r="H2190" i="22"/>
  <c r="H2189" i="22"/>
  <c r="H2188" i="22"/>
  <c r="H2187" i="22"/>
  <c r="H2186" i="22"/>
  <c r="H2185" i="22"/>
  <c r="H2184" i="22"/>
  <c r="H2183" i="22"/>
  <c r="H2182" i="22"/>
  <c r="H2181" i="22"/>
  <c r="H2180" i="22"/>
  <c r="H2179" i="22"/>
  <c r="H2178" i="22"/>
  <c r="H2177" i="22"/>
  <c r="H2176" i="22"/>
  <c r="H2175" i="22"/>
  <c r="H2174" i="22"/>
  <c r="H2173" i="22"/>
  <c r="H2172" i="22"/>
  <c r="H2171" i="22"/>
  <c r="H2170" i="22"/>
  <c r="H2169" i="22"/>
  <c r="H2168" i="22"/>
  <c r="H2167" i="22"/>
  <c r="H2166" i="22"/>
  <c r="H2165" i="22"/>
  <c r="H2164" i="22"/>
  <c r="H2163" i="22"/>
  <c r="H2162" i="22"/>
  <c r="H2161" i="22"/>
  <c r="H2160" i="22"/>
  <c r="H2159" i="22"/>
  <c r="H2158" i="22"/>
  <c r="H2157" i="22"/>
  <c r="H2156" i="22"/>
  <c r="H2155" i="22"/>
  <c r="H2154" i="22"/>
  <c r="H2153" i="22"/>
  <c r="H2152" i="22"/>
  <c r="H2151" i="22"/>
  <c r="H2150" i="22"/>
  <c r="H2149" i="22"/>
  <c r="H2148" i="22"/>
  <c r="H2147" i="22"/>
  <c r="H2146" i="22"/>
  <c r="H2145" i="22"/>
  <c r="H2144" i="22"/>
  <c r="H2143" i="22"/>
  <c r="H2142" i="22"/>
  <c r="H2141" i="22"/>
  <c r="H2140" i="22"/>
  <c r="H2139" i="22"/>
  <c r="H2138" i="22"/>
  <c r="H2137" i="22"/>
  <c r="H2136" i="22"/>
  <c r="H2135" i="22"/>
  <c r="H2134" i="22"/>
  <c r="H2133" i="22"/>
  <c r="H2132" i="22"/>
  <c r="H2131" i="22"/>
  <c r="H2130" i="22"/>
  <c r="H2129" i="22"/>
  <c r="H2128" i="22"/>
  <c r="H2127" i="22"/>
  <c r="H2126" i="22"/>
  <c r="H2125" i="22"/>
  <c r="H2124" i="22"/>
  <c r="H2123" i="22"/>
  <c r="H2122" i="22"/>
  <c r="H2121" i="22"/>
  <c r="H2120" i="22"/>
  <c r="H2119" i="22"/>
  <c r="H2118" i="22"/>
  <c r="H2117" i="22"/>
  <c r="H2116" i="22"/>
  <c r="H2115" i="22"/>
  <c r="H2114" i="22"/>
  <c r="H2113" i="22"/>
  <c r="H2112" i="22"/>
  <c r="H2111" i="22"/>
  <c r="H2110" i="22"/>
  <c r="H2109" i="22"/>
  <c r="H2108" i="22"/>
  <c r="H2107" i="22"/>
  <c r="H2106" i="22"/>
  <c r="H2105" i="22"/>
  <c r="H2104" i="22"/>
  <c r="H2103" i="22"/>
  <c r="H2102" i="22"/>
  <c r="H2101" i="22"/>
  <c r="H2100" i="22"/>
  <c r="H2099" i="22"/>
  <c r="H2098" i="22"/>
  <c r="H2097" i="22"/>
  <c r="H2096" i="22"/>
  <c r="H2095" i="22"/>
  <c r="H2094" i="22"/>
  <c r="H2093" i="22"/>
  <c r="H2092" i="22"/>
  <c r="H2091" i="22"/>
  <c r="H2090" i="22"/>
  <c r="H2089" i="22"/>
  <c r="H2088" i="22"/>
  <c r="H2087" i="22"/>
  <c r="H2086" i="22"/>
  <c r="H2085" i="22"/>
  <c r="H2084" i="22"/>
  <c r="H2083" i="22"/>
  <c r="H2082" i="22"/>
  <c r="H2081" i="22"/>
  <c r="H2080" i="22"/>
  <c r="H2079" i="22"/>
  <c r="H2078" i="22"/>
  <c r="H2077" i="22"/>
  <c r="H2076" i="22"/>
  <c r="H2075" i="22"/>
  <c r="H2074" i="22"/>
  <c r="H2073" i="22"/>
  <c r="H2072" i="22"/>
  <c r="H2071" i="22"/>
  <c r="H2070" i="22"/>
  <c r="H2069" i="22"/>
  <c r="H2068" i="22"/>
  <c r="H2067" i="22"/>
  <c r="H2066" i="22"/>
  <c r="H2065" i="22"/>
  <c r="H2064" i="22"/>
  <c r="H2063" i="22"/>
  <c r="H2062" i="22"/>
  <c r="H2061" i="22"/>
  <c r="H2060" i="22"/>
  <c r="H2059" i="22"/>
  <c r="H2058" i="22"/>
  <c r="H2057" i="22"/>
  <c r="H2056" i="22"/>
  <c r="H2055" i="22"/>
  <c r="H2054" i="22"/>
  <c r="H2053" i="22"/>
  <c r="H2052" i="22"/>
  <c r="H2051" i="22"/>
  <c r="H2050" i="22"/>
  <c r="H2049" i="22"/>
  <c r="H2048" i="22"/>
  <c r="H2047" i="22"/>
  <c r="H2046" i="22"/>
  <c r="H2045" i="22"/>
  <c r="H2044" i="22"/>
  <c r="H2043" i="22"/>
  <c r="H2042" i="22"/>
  <c r="H2041" i="22"/>
  <c r="H2040" i="22"/>
  <c r="H2039" i="22"/>
  <c r="H2038" i="22"/>
  <c r="H2037" i="22"/>
  <c r="H2036" i="22"/>
  <c r="H2035" i="22"/>
  <c r="H2034" i="22"/>
  <c r="H2033" i="22"/>
  <c r="H2032" i="22"/>
  <c r="H2031" i="22"/>
  <c r="H2030" i="22"/>
  <c r="H2029" i="22"/>
  <c r="H2028" i="22"/>
  <c r="H2027" i="22"/>
  <c r="H2026" i="22"/>
  <c r="H2025" i="22"/>
  <c r="H2024" i="22"/>
  <c r="H2023" i="22"/>
  <c r="H2022" i="22"/>
  <c r="H2021" i="22"/>
  <c r="H2020" i="22"/>
  <c r="H2019" i="22"/>
  <c r="H2018" i="22"/>
  <c r="H2017" i="22"/>
  <c r="H2016" i="22"/>
  <c r="H2015" i="22"/>
  <c r="H2014" i="22"/>
  <c r="H2013" i="22"/>
  <c r="H2012" i="22"/>
  <c r="H2011" i="22"/>
  <c r="H2010" i="22"/>
  <c r="H2009" i="22"/>
  <c r="H2008" i="22"/>
  <c r="H2007" i="22"/>
  <c r="H2006" i="22"/>
  <c r="H2005" i="22"/>
  <c r="H2004" i="22"/>
  <c r="H2003" i="22"/>
  <c r="H2002" i="22"/>
  <c r="H2001" i="22"/>
  <c r="H2000" i="22"/>
  <c r="H1999" i="22"/>
  <c r="H1998" i="22"/>
  <c r="H1997" i="22"/>
  <c r="H1996" i="22"/>
  <c r="H1995" i="22"/>
  <c r="H1994" i="22"/>
  <c r="H1993" i="22"/>
  <c r="H1992" i="22"/>
  <c r="H1991" i="22"/>
  <c r="H1990" i="22"/>
  <c r="H1989" i="22"/>
  <c r="H1988" i="22"/>
  <c r="H1987" i="22"/>
  <c r="H1986" i="22"/>
  <c r="H1985" i="22"/>
  <c r="H1984" i="22"/>
  <c r="H1983" i="22"/>
  <c r="H1982" i="22"/>
  <c r="H1981" i="22"/>
  <c r="H1980" i="22"/>
  <c r="H1979" i="22"/>
  <c r="H1978" i="22"/>
  <c r="H1977" i="22"/>
  <c r="H1976" i="22"/>
  <c r="H1975" i="22"/>
  <c r="H1974" i="22"/>
  <c r="H1973" i="22"/>
  <c r="H1972" i="22"/>
  <c r="H1971" i="22"/>
  <c r="H1970" i="22"/>
  <c r="H1969" i="22"/>
  <c r="H1968" i="22"/>
  <c r="H1967" i="22"/>
  <c r="H1966" i="22"/>
  <c r="H1965" i="22"/>
  <c r="H1964" i="22"/>
  <c r="H1963" i="22"/>
  <c r="H1962" i="22"/>
  <c r="H1961" i="22"/>
  <c r="H1960" i="22"/>
  <c r="H1959" i="22"/>
  <c r="H1958" i="22"/>
  <c r="H1957" i="22"/>
  <c r="H1956" i="22"/>
  <c r="H1955" i="22"/>
  <c r="H1954" i="22"/>
  <c r="H1953" i="22"/>
  <c r="H1952" i="22"/>
  <c r="H1951" i="22"/>
  <c r="H1950" i="22"/>
  <c r="H1949" i="22"/>
  <c r="H1948" i="22"/>
  <c r="H1947" i="22"/>
  <c r="H1946" i="22"/>
  <c r="H1945" i="22"/>
  <c r="H1944" i="22"/>
  <c r="H1943" i="22"/>
  <c r="H1942" i="22"/>
  <c r="H1941" i="22"/>
  <c r="H1940" i="22"/>
  <c r="H1939" i="22"/>
  <c r="H1938" i="22"/>
  <c r="H1937" i="22"/>
  <c r="H1936" i="22"/>
  <c r="H1935" i="22"/>
  <c r="H1934" i="22"/>
  <c r="H1933" i="22"/>
  <c r="H1932" i="22"/>
  <c r="H1931" i="22"/>
  <c r="H1930" i="22"/>
  <c r="H1929" i="22"/>
  <c r="H1928" i="22"/>
  <c r="H1927" i="22"/>
  <c r="H1926" i="22"/>
  <c r="H1925" i="22"/>
  <c r="H1924" i="22"/>
  <c r="H1923" i="22"/>
  <c r="H1922" i="22"/>
  <c r="H1921" i="22"/>
  <c r="H1920" i="22"/>
  <c r="H1919" i="22"/>
  <c r="H1918" i="22"/>
  <c r="H1917" i="22"/>
  <c r="H1916" i="22"/>
  <c r="H1915" i="22"/>
  <c r="H1914" i="22"/>
  <c r="H1913" i="22"/>
  <c r="H1912" i="22"/>
  <c r="H1911" i="22"/>
  <c r="H1910" i="22"/>
  <c r="H1909" i="22"/>
  <c r="H1908" i="22"/>
  <c r="H1907" i="22"/>
  <c r="H1906" i="22"/>
  <c r="H1905" i="22"/>
  <c r="H1904" i="22"/>
  <c r="H1903" i="22"/>
  <c r="H1902" i="22"/>
  <c r="H1901" i="22"/>
  <c r="H1900" i="22"/>
  <c r="H1899" i="22"/>
  <c r="H1898" i="22"/>
  <c r="H1897" i="22"/>
  <c r="H1896" i="22"/>
  <c r="H1895" i="22"/>
  <c r="H1894" i="22"/>
  <c r="H1893" i="22"/>
  <c r="H1892" i="22"/>
  <c r="H1891" i="22"/>
  <c r="H1890" i="22"/>
  <c r="H1889" i="22"/>
  <c r="H1888" i="22"/>
  <c r="H1887" i="22"/>
  <c r="H1886" i="22"/>
  <c r="H1885" i="22"/>
  <c r="H1884" i="22"/>
  <c r="H1883" i="22"/>
  <c r="H1882" i="22"/>
  <c r="H1881" i="22"/>
  <c r="H1880" i="22"/>
  <c r="H1879" i="22"/>
  <c r="H1878" i="22"/>
  <c r="H1877" i="22"/>
  <c r="H1876" i="22"/>
  <c r="H1875" i="22"/>
  <c r="H1874" i="22"/>
  <c r="H1873" i="22"/>
  <c r="H1872" i="22"/>
  <c r="H1871" i="22"/>
  <c r="H1870" i="22"/>
  <c r="H1869" i="22"/>
  <c r="H1868" i="22"/>
  <c r="H1867" i="22"/>
  <c r="H1866" i="22"/>
  <c r="H1865" i="22"/>
  <c r="H1864" i="22"/>
  <c r="H1863" i="22"/>
  <c r="H1862" i="22"/>
  <c r="H1861" i="22"/>
  <c r="H1860" i="22"/>
  <c r="H1859" i="22"/>
  <c r="H1858" i="22"/>
  <c r="H1857" i="22"/>
  <c r="H1856" i="22"/>
  <c r="H1855" i="22"/>
  <c r="H1854" i="22"/>
  <c r="H1853" i="22"/>
  <c r="H1852" i="22"/>
  <c r="H1851" i="22"/>
  <c r="H1850" i="22"/>
  <c r="H1849" i="22"/>
  <c r="H1848" i="22"/>
  <c r="H1847" i="22"/>
  <c r="H1846" i="22"/>
  <c r="H1845" i="22"/>
  <c r="H1844" i="22"/>
  <c r="H1843" i="22"/>
  <c r="H1842" i="22"/>
  <c r="H1841" i="22"/>
  <c r="H1840" i="22"/>
  <c r="H1839" i="22"/>
  <c r="H1838" i="22"/>
  <c r="H1837" i="22"/>
  <c r="H1836" i="22"/>
  <c r="H1835" i="22"/>
  <c r="H1834" i="22"/>
  <c r="H1833" i="22"/>
  <c r="H1832" i="22"/>
  <c r="H1831" i="22"/>
  <c r="H1830" i="22"/>
  <c r="H1829" i="22"/>
  <c r="H1828" i="22"/>
  <c r="H1827" i="22"/>
  <c r="H1826" i="22"/>
  <c r="H1825" i="22"/>
  <c r="H1824" i="22"/>
  <c r="H1823" i="22"/>
  <c r="H1822" i="22"/>
  <c r="H1821" i="22"/>
  <c r="H1820" i="22"/>
  <c r="H1819" i="22"/>
  <c r="H1818" i="22"/>
  <c r="H1817" i="22"/>
  <c r="H1816" i="22"/>
  <c r="H1815" i="22"/>
  <c r="H1814" i="22"/>
  <c r="H1813" i="22"/>
  <c r="H1812" i="22"/>
  <c r="H1811" i="22"/>
  <c r="H1810" i="22"/>
  <c r="H1809" i="22"/>
  <c r="H1808" i="22"/>
  <c r="H1807" i="22"/>
  <c r="H1806" i="22"/>
  <c r="H1805" i="22"/>
  <c r="H1804" i="22"/>
  <c r="H1803" i="22"/>
  <c r="H1802" i="22"/>
  <c r="H1801" i="22"/>
  <c r="H1800" i="22"/>
  <c r="H1799" i="22"/>
  <c r="H1798" i="22"/>
  <c r="H1797" i="22"/>
  <c r="H1796" i="22"/>
  <c r="H1795" i="22"/>
  <c r="H1794" i="22"/>
  <c r="H1793" i="22"/>
  <c r="H1792" i="22"/>
  <c r="H1791" i="22"/>
  <c r="H1790" i="22"/>
  <c r="H1789" i="22"/>
  <c r="H1788" i="22"/>
  <c r="H1787" i="22"/>
  <c r="H1786" i="22"/>
  <c r="H1785" i="22"/>
  <c r="H1784" i="22"/>
  <c r="H1783" i="22"/>
  <c r="H1782" i="22"/>
  <c r="H1781" i="22"/>
  <c r="H1780" i="22"/>
  <c r="H1779" i="22"/>
  <c r="H1778" i="22"/>
  <c r="H1777" i="22"/>
  <c r="H1776" i="22"/>
  <c r="H1775" i="22"/>
  <c r="H1774" i="22"/>
  <c r="H1773" i="22"/>
  <c r="H1772" i="22"/>
  <c r="H1771" i="22"/>
  <c r="H1770" i="22"/>
  <c r="H1769" i="22"/>
  <c r="H1768" i="22"/>
  <c r="H1767" i="22"/>
  <c r="H1766" i="22"/>
  <c r="H1765" i="22"/>
  <c r="H1764" i="22"/>
  <c r="H1763" i="22"/>
  <c r="H1762" i="22"/>
  <c r="H1761" i="22"/>
  <c r="H1760" i="22"/>
  <c r="H1759" i="22"/>
  <c r="H1758" i="22"/>
  <c r="H1757" i="22"/>
  <c r="H1756" i="22"/>
  <c r="H1755" i="22"/>
  <c r="H1754" i="22"/>
  <c r="H1753" i="22"/>
  <c r="H1752" i="22"/>
  <c r="H1751" i="22"/>
  <c r="H1750" i="22"/>
  <c r="H1749" i="22"/>
  <c r="H1748" i="22"/>
  <c r="H1747" i="22"/>
  <c r="H1746" i="22"/>
  <c r="H1745" i="22"/>
  <c r="H1744" i="22"/>
  <c r="H1743" i="22"/>
  <c r="H1742" i="22"/>
  <c r="H1741" i="22"/>
  <c r="H1740" i="22"/>
  <c r="H1739" i="22"/>
  <c r="H1738" i="22"/>
  <c r="H1737" i="22"/>
  <c r="H1736" i="22"/>
  <c r="H1735" i="22"/>
  <c r="H1734" i="22"/>
  <c r="H1733" i="22"/>
  <c r="H1732" i="22"/>
  <c r="H1731" i="22"/>
  <c r="H1730" i="22"/>
  <c r="H1729" i="22"/>
  <c r="H1728" i="22"/>
  <c r="H1727" i="22"/>
  <c r="H1726" i="22"/>
  <c r="H1725" i="22"/>
  <c r="H1724" i="22"/>
  <c r="H1723" i="22"/>
  <c r="H1722" i="22"/>
  <c r="H1721" i="22"/>
  <c r="H1720" i="22"/>
  <c r="H1719" i="22"/>
  <c r="H1718" i="22"/>
  <c r="H1717" i="22"/>
  <c r="H1716" i="22"/>
  <c r="H1715" i="22"/>
  <c r="H1714" i="22"/>
  <c r="H1713" i="22"/>
  <c r="H1712" i="22"/>
  <c r="H1711" i="22"/>
  <c r="H1710" i="22"/>
  <c r="H1709" i="22"/>
  <c r="H1708" i="22"/>
  <c r="H1707" i="22"/>
  <c r="H1706" i="22"/>
  <c r="H1705" i="22"/>
  <c r="H1704" i="22"/>
  <c r="H1703" i="22"/>
  <c r="H1702" i="22"/>
  <c r="H1701" i="22"/>
  <c r="H1700" i="22"/>
  <c r="H1699" i="22"/>
  <c r="H1698" i="22"/>
  <c r="H1697" i="22"/>
  <c r="H1696" i="22"/>
  <c r="H1695" i="22"/>
  <c r="H1694" i="22"/>
  <c r="H1693" i="22"/>
  <c r="H1692" i="22"/>
  <c r="H1691" i="22"/>
  <c r="H1690" i="22"/>
  <c r="H1689" i="22"/>
  <c r="H1688" i="22"/>
  <c r="H1687" i="22"/>
  <c r="H1686" i="22"/>
  <c r="H1685" i="22"/>
  <c r="H1684" i="22"/>
  <c r="H1683" i="22"/>
  <c r="H1682" i="22"/>
  <c r="H1681" i="22"/>
  <c r="H1680" i="22"/>
  <c r="H1679" i="22"/>
  <c r="H1678" i="22"/>
  <c r="H1677" i="22"/>
  <c r="H1676" i="22"/>
  <c r="H1675" i="22"/>
  <c r="H1674" i="22"/>
  <c r="H1673" i="22"/>
  <c r="H1672" i="22"/>
  <c r="H1671" i="22"/>
  <c r="H1670" i="22"/>
  <c r="H1669" i="22"/>
  <c r="H1668" i="22"/>
  <c r="H1667" i="22"/>
  <c r="H1666" i="22"/>
  <c r="H1665" i="22"/>
  <c r="H1664" i="22"/>
  <c r="H1663" i="22"/>
  <c r="H1662" i="22"/>
  <c r="H1661" i="22"/>
  <c r="H1660" i="22"/>
  <c r="H1659" i="22"/>
  <c r="H1658" i="22"/>
  <c r="H1657" i="22"/>
  <c r="H1656" i="22"/>
  <c r="H1655" i="22"/>
  <c r="H1654" i="22"/>
  <c r="H1653" i="22"/>
  <c r="H1652" i="22"/>
  <c r="H1651" i="22"/>
  <c r="H1650" i="22"/>
  <c r="H1649" i="22"/>
  <c r="H1648" i="22"/>
  <c r="H1647" i="22"/>
  <c r="H1646" i="22"/>
  <c r="H1645" i="22"/>
  <c r="H1644" i="22"/>
  <c r="H1643" i="22"/>
  <c r="H1642" i="22"/>
  <c r="H1641" i="22"/>
  <c r="H1640" i="22"/>
  <c r="H1639" i="22"/>
  <c r="H1638" i="22"/>
  <c r="H1637" i="22"/>
  <c r="H1636" i="22"/>
  <c r="H1635" i="22"/>
  <c r="H1634" i="22"/>
  <c r="H1633" i="22"/>
  <c r="H1632" i="22"/>
  <c r="H1631" i="22"/>
  <c r="H1630" i="22"/>
  <c r="H1629" i="22"/>
  <c r="H1628" i="22"/>
  <c r="H1627" i="22"/>
  <c r="H1626" i="22"/>
  <c r="H1625" i="22"/>
  <c r="H1624" i="22"/>
  <c r="H1623" i="22"/>
  <c r="H1622" i="22"/>
  <c r="H1621" i="22"/>
  <c r="H1620" i="22"/>
  <c r="H1619" i="22"/>
  <c r="H1618" i="22"/>
  <c r="H1617" i="22"/>
  <c r="H1616" i="22"/>
  <c r="H1615" i="22"/>
  <c r="H1614" i="22"/>
  <c r="H1613" i="22"/>
  <c r="H1612" i="22"/>
  <c r="H1611" i="22"/>
  <c r="H1610" i="22"/>
  <c r="H1609" i="22"/>
  <c r="H1608" i="22"/>
  <c r="H1607" i="22"/>
  <c r="H1606" i="22"/>
  <c r="H1605" i="22"/>
  <c r="H1604" i="22"/>
  <c r="H1603" i="22"/>
  <c r="H1602" i="22"/>
  <c r="H1601" i="22"/>
  <c r="H1600" i="22"/>
  <c r="H1599" i="22"/>
  <c r="H1598" i="22"/>
  <c r="H1597" i="22"/>
  <c r="H1596" i="22"/>
  <c r="H1595" i="22"/>
  <c r="H1594" i="22"/>
  <c r="H1593" i="22"/>
  <c r="H1592" i="22"/>
  <c r="H1591" i="22"/>
  <c r="H1590" i="22"/>
  <c r="H1589" i="22"/>
  <c r="H1588" i="22"/>
  <c r="H1587" i="22"/>
  <c r="H1586" i="22"/>
  <c r="H1585" i="22"/>
  <c r="H1584" i="22"/>
  <c r="H1583" i="22"/>
  <c r="H1582" i="22"/>
  <c r="H1581" i="22"/>
  <c r="H1580" i="22"/>
  <c r="H1579" i="22"/>
  <c r="H1578" i="22"/>
  <c r="H1577" i="22"/>
  <c r="H1576" i="22"/>
  <c r="H1575" i="22"/>
  <c r="H1574" i="22"/>
  <c r="H1573" i="22"/>
  <c r="H1572" i="22"/>
  <c r="H1571" i="22"/>
  <c r="H1570" i="22"/>
  <c r="H1569" i="22"/>
  <c r="H1568" i="22"/>
  <c r="H1567" i="22"/>
  <c r="H1566" i="22"/>
  <c r="H1565" i="22"/>
  <c r="H1564" i="22"/>
  <c r="H1563" i="22"/>
  <c r="H1562" i="22"/>
  <c r="H1561" i="22"/>
  <c r="H1560" i="22"/>
  <c r="H1559" i="22"/>
  <c r="H1558" i="22"/>
  <c r="H1557" i="22"/>
  <c r="H1556" i="22"/>
  <c r="H1555" i="22"/>
  <c r="H1554" i="22"/>
  <c r="H1553" i="22"/>
  <c r="H1552" i="22"/>
  <c r="H1551" i="22"/>
  <c r="H1550" i="22"/>
  <c r="H1549" i="22"/>
  <c r="H1548" i="22"/>
  <c r="H1547" i="22"/>
  <c r="H1546" i="22"/>
  <c r="H1545" i="22"/>
  <c r="H1544" i="22"/>
  <c r="H1543" i="22"/>
  <c r="H1542" i="22"/>
  <c r="H1541" i="22"/>
  <c r="H1540" i="22"/>
  <c r="H1539" i="22"/>
  <c r="H1538" i="22"/>
  <c r="H1537" i="22"/>
  <c r="H1536" i="22"/>
  <c r="H1535" i="22"/>
  <c r="H1534" i="22"/>
  <c r="H1533" i="22"/>
  <c r="H1532" i="22"/>
  <c r="H1531" i="22"/>
  <c r="H1530" i="22"/>
  <c r="H1529" i="22"/>
  <c r="H1528" i="22"/>
  <c r="H1527" i="22"/>
  <c r="H1526" i="22"/>
  <c r="H1525" i="22"/>
  <c r="H1524" i="22"/>
  <c r="H1523" i="22"/>
  <c r="H1522" i="22"/>
  <c r="H1521" i="22"/>
  <c r="H1520" i="22"/>
  <c r="H1519" i="22"/>
  <c r="H1518" i="22"/>
  <c r="H1517" i="22"/>
  <c r="H1516" i="22"/>
  <c r="H1515" i="22"/>
  <c r="H1514" i="22"/>
  <c r="H1513" i="22"/>
  <c r="H1512" i="22"/>
  <c r="H1511" i="22"/>
  <c r="H1510" i="22"/>
  <c r="H1509" i="22"/>
  <c r="H1508" i="22"/>
  <c r="H1507" i="22"/>
  <c r="H1506" i="22"/>
  <c r="H1505" i="22"/>
  <c r="H1504" i="22"/>
  <c r="H1503" i="22"/>
  <c r="H1502" i="22"/>
  <c r="H1501" i="22"/>
  <c r="H1500" i="22"/>
  <c r="H1499" i="22"/>
  <c r="H1498" i="22"/>
  <c r="H1497" i="22"/>
  <c r="H1496" i="22"/>
  <c r="H1495" i="22"/>
  <c r="H1494" i="22"/>
  <c r="H1493" i="22"/>
  <c r="H1492" i="22"/>
  <c r="H1491" i="22"/>
  <c r="H1490" i="22"/>
  <c r="H1489" i="22"/>
  <c r="H1488" i="22"/>
  <c r="H1487" i="22"/>
  <c r="H1486" i="22"/>
  <c r="H1485" i="22"/>
  <c r="H1484" i="22"/>
  <c r="H1483" i="22"/>
  <c r="H1482" i="22"/>
  <c r="H1481" i="22"/>
  <c r="H1480" i="22"/>
  <c r="H1479" i="22"/>
  <c r="H1478" i="22"/>
  <c r="H1477" i="22"/>
  <c r="H1476" i="22"/>
  <c r="H1475" i="22"/>
  <c r="H1474" i="22"/>
  <c r="H1473" i="22"/>
  <c r="H1472" i="22"/>
  <c r="H1471" i="22"/>
  <c r="H1470" i="22"/>
  <c r="H1469" i="22"/>
  <c r="H1468" i="22"/>
  <c r="H1467" i="22"/>
  <c r="H1466" i="22"/>
  <c r="H1465" i="22"/>
  <c r="H1464" i="22"/>
  <c r="H1463" i="22"/>
  <c r="H1462" i="22"/>
  <c r="H1461" i="22"/>
  <c r="H1460" i="22"/>
  <c r="H1459" i="22"/>
  <c r="H1458" i="22"/>
  <c r="H1457" i="22"/>
  <c r="H1456" i="22"/>
  <c r="H1455" i="22"/>
  <c r="H1454" i="22"/>
  <c r="H1453" i="22"/>
  <c r="H1452" i="22"/>
  <c r="H1451" i="22"/>
  <c r="H1450" i="22"/>
  <c r="H1449" i="22"/>
  <c r="H1448" i="22"/>
  <c r="H1447" i="22"/>
  <c r="H1446" i="22"/>
  <c r="H1445" i="22"/>
  <c r="H1444" i="22"/>
  <c r="H1443" i="22"/>
  <c r="H1442" i="22"/>
  <c r="H1441" i="22"/>
  <c r="H1440" i="22"/>
  <c r="H1439" i="22"/>
  <c r="H1438" i="22"/>
  <c r="H1437" i="22"/>
  <c r="H1436" i="22"/>
  <c r="H1435" i="22"/>
  <c r="H1434" i="22"/>
  <c r="H1433" i="22"/>
  <c r="H1432" i="22"/>
  <c r="H1431" i="22"/>
  <c r="H1430" i="22"/>
  <c r="H1429" i="22"/>
  <c r="H1428" i="22"/>
  <c r="H1427" i="22"/>
  <c r="H1426" i="22"/>
  <c r="H1425" i="22"/>
  <c r="H1424" i="22"/>
  <c r="H1423" i="22"/>
  <c r="H1422" i="22"/>
  <c r="H1421" i="22"/>
  <c r="H1420" i="22"/>
  <c r="H1419" i="22"/>
  <c r="H1418" i="22"/>
  <c r="H1417" i="22"/>
  <c r="H1416" i="22"/>
  <c r="H1415" i="22"/>
  <c r="H1414" i="22"/>
  <c r="H1413" i="22"/>
  <c r="H1412" i="22"/>
  <c r="H1411" i="22"/>
  <c r="H1410" i="22"/>
  <c r="H1409" i="22"/>
  <c r="H1408" i="22"/>
  <c r="H1407" i="22"/>
  <c r="H1406" i="22"/>
  <c r="H1405" i="22"/>
  <c r="H1404" i="22"/>
  <c r="H1403" i="22"/>
  <c r="H1402" i="22"/>
  <c r="H1401" i="22"/>
  <c r="H1400" i="22"/>
  <c r="H1399" i="22"/>
  <c r="H1398" i="22"/>
  <c r="H1397" i="22"/>
  <c r="H1396" i="22"/>
  <c r="H1395" i="22"/>
  <c r="H1394" i="22"/>
  <c r="H1393" i="22"/>
  <c r="H1392" i="22"/>
  <c r="H1391" i="22"/>
  <c r="H1390" i="22"/>
  <c r="H1389" i="22"/>
  <c r="H1388" i="22"/>
  <c r="H1387" i="22"/>
  <c r="H1386" i="22"/>
  <c r="H1385" i="22"/>
  <c r="H1384" i="22"/>
  <c r="H1383" i="22"/>
  <c r="H1382" i="22"/>
  <c r="H1381" i="22"/>
  <c r="H1380" i="22"/>
  <c r="H1379" i="22"/>
  <c r="H1378" i="22"/>
  <c r="H1377" i="22"/>
  <c r="H1376" i="22"/>
  <c r="H1375" i="22"/>
  <c r="H1374" i="22"/>
  <c r="H1373" i="22"/>
  <c r="H1372" i="22"/>
  <c r="H1371" i="22"/>
  <c r="H1370" i="22"/>
  <c r="H1369" i="22"/>
  <c r="H1368" i="22"/>
  <c r="H1367" i="22"/>
  <c r="H1366" i="22"/>
  <c r="H1365" i="22"/>
  <c r="H1364" i="22"/>
  <c r="H1363" i="22"/>
  <c r="H1362" i="22"/>
  <c r="H1361" i="22"/>
  <c r="H1360" i="22"/>
  <c r="H1359" i="22"/>
  <c r="H1358" i="22"/>
  <c r="H1357" i="22"/>
  <c r="H1356" i="22"/>
  <c r="H1355" i="22"/>
  <c r="H1354" i="22"/>
  <c r="H1353" i="22"/>
  <c r="H1352" i="22"/>
  <c r="H1351" i="22"/>
  <c r="H1350" i="22"/>
  <c r="H1349" i="22"/>
  <c r="H1348" i="22"/>
  <c r="H1347" i="22"/>
  <c r="H1346" i="22"/>
  <c r="H1345" i="22"/>
  <c r="H1344" i="22"/>
  <c r="H1343" i="22"/>
  <c r="H1342" i="22"/>
  <c r="H1341" i="22"/>
  <c r="H1340" i="22"/>
  <c r="H1339" i="22"/>
  <c r="H1338" i="22"/>
  <c r="H1337" i="22"/>
  <c r="H1336" i="22"/>
  <c r="H1335" i="22"/>
  <c r="H1334" i="22"/>
  <c r="H1333" i="22"/>
  <c r="H1332" i="22"/>
  <c r="H1331" i="22"/>
  <c r="H1330" i="22"/>
  <c r="H1329" i="22"/>
  <c r="H1328" i="22"/>
  <c r="H1327" i="22"/>
  <c r="H1326" i="22"/>
  <c r="H1325" i="22"/>
  <c r="H1324" i="22"/>
  <c r="H1323" i="22"/>
  <c r="H1322" i="22"/>
  <c r="H1321" i="22"/>
  <c r="H1320" i="22"/>
  <c r="H1319" i="22"/>
  <c r="H1318" i="22"/>
  <c r="H1317" i="22"/>
  <c r="H1316" i="22"/>
  <c r="H1315" i="22"/>
  <c r="H1314" i="22"/>
  <c r="H1313" i="22"/>
  <c r="H1312" i="22"/>
  <c r="H1311" i="22"/>
  <c r="H1310" i="22"/>
  <c r="H1309" i="22"/>
  <c r="H1308" i="22"/>
  <c r="H1307" i="22"/>
  <c r="H1306" i="22"/>
  <c r="H1305" i="22"/>
  <c r="H1304" i="22"/>
  <c r="H1303" i="22"/>
  <c r="H1302" i="22"/>
  <c r="H1301" i="22"/>
  <c r="H1300" i="22"/>
  <c r="H1299" i="22"/>
  <c r="H1298" i="22"/>
  <c r="H1297" i="22"/>
  <c r="H1296" i="22"/>
  <c r="H1295" i="22"/>
  <c r="H1294" i="22"/>
  <c r="H1293" i="22"/>
  <c r="H1292" i="22"/>
  <c r="H1291" i="22"/>
  <c r="H1290" i="22"/>
  <c r="H1289" i="22"/>
  <c r="H1288" i="22"/>
  <c r="H1287" i="22"/>
  <c r="H1286" i="22"/>
  <c r="H1285" i="22"/>
  <c r="H1284" i="22"/>
  <c r="H1283" i="22"/>
  <c r="H1282" i="22"/>
  <c r="H1281" i="22"/>
  <c r="H1280" i="22"/>
  <c r="H1279" i="22"/>
  <c r="H1276" i="22"/>
  <c r="H1275" i="22"/>
  <c r="H1274" i="22"/>
  <c r="H1273" i="22"/>
  <c r="H1272" i="22"/>
  <c r="H1271" i="22"/>
  <c r="H1270" i="22"/>
  <c r="H1269" i="22"/>
  <c r="H1268" i="22"/>
  <c r="H1267" i="22"/>
  <c r="H1266" i="22"/>
  <c r="H1265" i="22"/>
  <c r="H1264" i="22"/>
  <c r="H1263" i="22"/>
  <c r="H1262" i="22"/>
  <c r="H1261" i="22"/>
  <c r="H1260" i="22"/>
  <c r="H1259" i="22"/>
  <c r="H1258" i="22"/>
  <c r="H1257" i="22"/>
  <c r="H1256" i="22"/>
  <c r="H1255" i="22"/>
  <c r="H1254" i="22"/>
  <c r="H1253" i="22"/>
  <c r="H1252" i="22"/>
  <c r="H1251" i="22"/>
  <c r="H1250" i="22"/>
  <c r="H1249" i="22"/>
  <c r="H1248" i="22"/>
  <c r="H1247" i="22"/>
  <c r="H1246" i="22"/>
  <c r="H1245" i="22"/>
  <c r="H1244" i="22"/>
  <c r="H1243" i="22"/>
  <c r="H1242" i="22"/>
  <c r="H1241" i="22"/>
  <c r="H1240" i="22"/>
  <c r="H1239" i="22"/>
  <c r="H1238" i="22"/>
  <c r="H1237" i="22"/>
  <c r="H1236" i="22"/>
  <c r="H1235" i="22"/>
  <c r="H1234" i="22"/>
  <c r="H1233" i="22"/>
  <c r="H1232" i="22"/>
  <c r="H1231" i="22"/>
  <c r="H1230" i="22"/>
  <c r="H1229" i="22"/>
  <c r="H1228" i="22"/>
  <c r="H1227" i="22"/>
  <c r="E292" i="33" s="1"/>
  <c r="H1226" i="22"/>
  <c r="H1225" i="22"/>
  <c r="H1224" i="22"/>
  <c r="H1223" i="22"/>
  <c r="H1222" i="22"/>
  <c r="H1221" i="22"/>
  <c r="H1220" i="22"/>
  <c r="H1219" i="22"/>
  <c r="H1218" i="22"/>
  <c r="H1214" i="22"/>
  <c r="H1213" i="22"/>
  <c r="H1212" i="22"/>
  <c r="H1211" i="22"/>
  <c r="H1210" i="22"/>
  <c r="H1209" i="22"/>
  <c r="H1208" i="22"/>
  <c r="H1207" i="22"/>
  <c r="H1206" i="22"/>
  <c r="H1205" i="22"/>
  <c r="H1204" i="22"/>
  <c r="H1203" i="22"/>
  <c r="H1202" i="22"/>
  <c r="H1201" i="22"/>
  <c r="H1200" i="22"/>
  <c r="H1199" i="22"/>
  <c r="H1198" i="22"/>
  <c r="H1197" i="22"/>
  <c r="H1196" i="22"/>
  <c r="H1195" i="22"/>
  <c r="H1194" i="22"/>
  <c r="H1193" i="22"/>
  <c r="H1192" i="22"/>
  <c r="H1191" i="22"/>
  <c r="H1190" i="22"/>
  <c r="H1189" i="22"/>
  <c r="H1188" i="22"/>
  <c r="H1187" i="22"/>
  <c r="H1186" i="22"/>
  <c r="H1185" i="22"/>
  <c r="H1184" i="22"/>
  <c r="H1183" i="22"/>
  <c r="H1182" i="22"/>
  <c r="H1181" i="22"/>
  <c r="H1180" i="22"/>
  <c r="H1179" i="22"/>
  <c r="H1178" i="22"/>
  <c r="H1177" i="22"/>
  <c r="H1176" i="22"/>
  <c r="H1175" i="22"/>
  <c r="H1174" i="22"/>
  <c r="H1173" i="22"/>
  <c r="H1172" i="22"/>
  <c r="H1171" i="22"/>
  <c r="H1170" i="22"/>
  <c r="H1169" i="22"/>
  <c r="H1168" i="22"/>
  <c r="H1167" i="22"/>
  <c r="H1166" i="22"/>
  <c r="H1165" i="22"/>
  <c r="H1164" i="22"/>
  <c r="H1163" i="22"/>
  <c r="H1162" i="22"/>
  <c r="H1161" i="22"/>
  <c r="H1160" i="22"/>
  <c r="H1159" i="22"/>
  <c r="H1158" i="22"/>
  <c r="H1157" i="22"/>
  <c r="H1156" i="22"/>
  <c r="H1155" i="22"/>
  <c r="H1154" i="22"/>
  <c r="H1153" i="22"/>
  <c r="H1152" i="22"/>
  <c r="H1151" i="22"/>
  <c r="H1150" i="22"/>
  <c r="H1149" i="22"/>
  <c r="H1148" i="22"/>
  <c r="H1147" i="22"/>
  <c r="H1146" i="22"/>
  <c r="H1145" i="22"/>
  <c r="H1144" i="22"/>
  <c r="H1143" i="22"/>
  <c r="H1142" i="22"/>
  <c r="H1141" i="22"/>
  <c r="H1140" i="22"/>
  <c r="H1139" i="22"/>
  <c r="H1138" i="22"/>
  <c r="H1137" i="22"/>
  <c r="H1136" i="22"/>
  <c r="H1135" i="22"/>
  <c r="H1134" i="22"/>
  <c r="H1133" i="22"/>
  <c r="H1132" i="22"/>
  <c r="H1131" i="22"/>
  <c r="H1130" i="22"/>
  <c r="H1129" i="22"/>
  <c r="H1128" i="22"/>
  <c r="H1127" i="22"/>
  <c r="H1126" i="22"/>
  <c r="H1125" i="22"/>
  <c r="H1124" i="22"/>
  <c r="H1123" i="22"/>
  <c r="H1122" i="22"/>
  <c r="H1121" i="22"/>
  <c r="H1120" i="22"/>
  <c r="H1119" i="22"/>
  <c r="H1118" i="22"/>
  <c r="H1117" i="22"/>
  <c r="H1116" i="22"/>
  <c r="H1115" i="22"/>
  <c r="H1114" i="22"/>
  <c r="H1113" i="22"/>
  <c r="H1112" i="22"/>
  <c r="H1111" i="22"/>
  <c r="H1110" i="22"/>
  <c r="H1109" i="22"/>
  <c r="H1108" i="22"/>
  <c r="H1107" i="22"/>
  <c r="H1106" i="22"/>
  <c r="H1105" i="22"/>
  <c r="H1104" i="22"/>
  <c r="H1103" i="22"/>
  <c r="H1102" i="22"/>
  <c r="H1101" i="22"/>
  <c r="H1100" i="22"/>
  <c r="H1099" i="22"/>
  <c r="H1098" i="22"/>
  <c r="H1097" i="22"/>
  <c r="H1096" i="22"/>
  <c r="H1095" i="22"/>
  <c r="H1094" i="22"/>
  <c r="H1093" i="22"/>
  <c r="H1092" i="22"/>
  <c r="H1091" i="22"/>
  <c r="H1090" i="22"/>
  <c r="H1089" i="22"/>
  <c r="H1088" i="22"/>
  <c r="H1087" i="22"/>
  <c r="H1086" i="22"/>
  <c r="H1085" i="22"/>
  <c r="H1084" i="22"/>
  <c r="H1083" i="22"/>
  <c r="H1082" i="22"/>
  <c r="H1081" i="22"/>
  <c r="H1080" i="22"/>
  <c r="H1079" i="22"/>
  <c r="H1078" i="22"/>
  <c r="H1077" i="22"/>
  <c r="H1076" i="22"/>
  <c r="H1075" i="22"/>
  <c r="H1074" i="22"/>
  <c r="H1073" i="22"/>
  <c r="H1072" i="22"/>
  <c r="H1071" i="22"/>
  <c r="H1070" i="22"/>
  <c r="H1069" i="22"/>
  <c r="H1068" i="22"/>
  <c r="H1067" i="22"/>
  <c r="H1066" i="22"/>
  <c r="H1065" i="22"/>
  <c r="H1064" i="22"/>
  <c r="H1063" i="22"/>
  <c r="H1062" i="22"/>
  <c r="H1061" i="22"/>
  <c r="H1060" i="22"/>
  <c r="H1059" i="22"/>
  <c r="H1058" i="22"/>
  <c r="H1057" i="22"/>
  <c r="H1056" i="22"/>
  <c r="H1055" i="22"/>
  <c r="H1054" i="22"/>
  <c r="H1053" i="22"/>
  <c r="H1052" i="22"/>
  <c r="H1051" i="22"/>
  <c r="H1050" i="22"/>
  <c r="H1049" i="22"/>
  <c r="H1048" i="22"/>
  <c r="H1047" i="22"/>
  <c r="H1046" i="22"/>
  <c r="H1045" i="22"/>
  <c r="H1044" i="22"/>
  <c r="H1043" i="22"/>
  <c r="H1042" i="22"/>
  <c r="H1041" i="22"/>
  <c r="H1040" i="22"/>
  <c r="H1039" i="22"/>
  <c r="H1038" i="22"/>
  <c r="H1037" i="22"/>
  <c r="H1036" i="22"/>
  <c r="H1035" i="22"/>
  <c r="H1034" i="22"/>
  <c r="H1033" i="22"/>
  <c r="H1032" i="22"/>
  <c r="H1031" i="22"/>
  <c r="H1030" i="22"/>
  <c r="H1029" i="22"/>
  <c r="H1028" i="22"/>
  <c r="H1027" i="22"/>
  <c r="H1026" i="22"/>
  <c r="H1025" i="22"/>
  <c r="H1024" i="22"/>
  <c r="H1023" i="22"/>
  <c r="H1022" i="22"/>
  <c r="H1021" i="22"/>
  <c r="H1020" i="22"/>
  <c r="H1019" i="22"/>
  <c r="H1018" i="22"/>
  <c r="H1017" i="22"/>
  <c r="H1016" i="22"/>
  <c r="H1015" i="22"/>
  <c r="H1014" i="22"/>
  <c r="H1013" i="22"/>
  <c r="H1012" i="22"/>
  <c r="H1011" i="22"/>
  <c r="H1010" i="22"/>
  <c r="H1009" i="22"/>
  <c r="H1008" i="22"/>
  <c r="H1007" i="22"/>
  <c r="H1006" i="22"/>
  <c r="H1005" i="22"/>
  <c r="H1004" i="22"/>
  <c r="H1003" i="22"/>
  <c r="H1002" i="22"/>
  <c r="H1001" i="22"/>
  <c r="H1000" i="22"/>
  <c r="H999" i="22"/>
  <c r="H998" i="22"/>
  <c r="H997" i="22"/>
  <c r="H996" i="22"/>
  <c r="H995" i="22"/>
  <c r="H994" i="22"/>
  <c r="H993" i="22"/>
  <c r="H992" i="22"/>
  <c r="H991" i="22"/>
  <c r="H990" i="22"/>
  <c r="H989" i="22"/>
  <c r="H988" i="22"/>
  <c r="H987" i="22"/>
  <c r="H986" i="22"/>
  <c r="H985" i="22"/>
  <c r="H984" i="22"/>
  <c r="H983" i="22"/>
  <c r="H982" i="22"/>
  <c r="H981" i="22"/>
  <c r="H980" i="22"/>
  <c r="H979" i="22"/>
  <c r="H978" i="22"/>
  <c r="H977" i="22"/>
  <c r="H976" i="22"/>
  <c r="H975" i="22"/>
  <c r="H974" i="22"/>
  <c r="H973" i="22"/>
  <c r="H972" i="22"/>
  <c r="H971" i="22"/>
  <c r="H970" i="22"/>
  <c r="H969" i="22"/>
  <c r="H968" i="22"/>
  <c r="H967" i="22"/>
  <c r="H966" i="22"/>
  <c r="H965" i="22"/>
  <c r="H964" i="22"/>
  <c r="H963" i="22"/>
  <c r="H962" i="22"/>
  <c r="H961" i="22"/>
  <c r="H960" i="22"/>
  <c r="H959" i="22"/>
  <c r="H958" i="22"/>
  <c r="H957" i="22"/>
  <c r="H956" i="22"/>
  <c r="H955" i="22"/>
  <c r="H954" i="22"/>
  <c r="H953" i="22"/>
  <c r="H952" i="22"/>
  <c r="H951" i="22"/>
  <c r="H950" i="22"/>
  <c r="H949" i="22"/>
  <c r="H948" i="22"/>
  <c r="H947" i="22"/>
  <c r="H946" i="22"/>
  <c r="H945" i="22"/>
  <c r="H944" i="22"/>
  <c r="H943" i="22"/>
  <c r="H942" i="22"/>
  <c r="H941" i="22"/>
  <c r="H940" i="22"/>
  <c r="H939" i="22"/>
  <c r="H938" i="22"/>
  <c r="H937" i="22"/>
  <c r="H936" i="22"/>
  <c r="H935" i="22"/>
  <c r="H934" i="22"/>
  <c r="H933" i="22"/>
  <c r="H932" i="22"/>
  <c r="H931" i="22"/>
  <c r="H930" i="22"/>
  <c r="H929" i="22"/>
  <c r="H928" i="22"/>
  <c r="H927" i="22"/>
  <c r="H926" i="22"/>
  <c r="H925" i="22"/>
  <c r="H924" i="22"/>
  <c r="H923" i="22"/>
  <c r="H922" i="22"/>
  <c r="H921" i="22"/>
  <c r="H920" i="22"/>
  <c r="H919" i="22"/>
  <c r="H918" i="22"/>
  <c r="H917" i="22"/>
  <c r="H916" i="22"/>
  <c r="H915" i="22"/>
  <c r="H914" i="22"/>
  <c r="H913" i="22"/>
  <c r="H912" i="22"/>
  <c r="H911" i="22"/>
  <c r="H910" i="22"/>
  <c r="H909" i="22"/>
  <c r="H908" i="22"/>
  <c r="H907" i="22"/>
  <c r="H906" i="22"/>
  <c r="H905" i="22"/>
  <c r="H904" i="22"/>
  <c r="H903" i="22"/>
  <c r="H902" i="22"/>
  <c r="H901" i="22"/>
  <c r="H900" i="22"/>
  <c r="H899" i="22"/>
  <c r="H898" i="22"/>
  <c r="H897" i="22"/>
  <c r="H896" i="22"/>
  <c r="H895" i="22"/>
  <c r="H894" i="22"/>
  <c r="H893" i="22"/>
  <c r="H892" i="22"/>
  <c r="H891" i="22"/>
  <c r="H890" i="22"/>
  <c r="H889" i="22"/>
  <c r="H888" i="22"/>
  <c r="H887" i="22"/>
  <c r="H886" i="22"/>
  <c r="H885" i="22"/>
  <c r="H884" i="22"/>
  <c r="H883" i="22"/>
  <c r="H882" i="22"/>
  <c r="H881" i="22"/>
  <c r="H880" i="22"/>
  <c r="H879" i="22"/>
  <c r="H878" i="22"/>
  <c r="H877" i="22"/>
  <c r="H876" i="22"/>
  <c r="H875" i="22"/>
  <c r="H874" i="22"/>
  <c r="H873" i="22"/>
  <c r="H872" i="22"/>
  <c r="H871" i="22"/>
  <c r="H870" i="22"/>
  <c r="H869" i="22"/>
  <c r="H868" i="22"/>
  <c r="H867" i="22"/>
  <c r="H866" i="22"/>
  <c r="H865" i="22"/>
  <c r="H864" i="22"/>
  <c r="H863" i="22"/>
  <c r="H862" i="22"/>
  <c r="H861" i="22"/>
  <c r="H860" i="22"/>
  <c r="H859" i="22"/>
  <c r="H858" i="22"/>
  <c r="H857" i="22"/>
  <c r="H856" i="22"/>
  <c r="H855" i="22"/>
  <c r="H854" i="22"/>
  <c r="H853" i="22"/>
  <c r="H852" i="22"/>
  <c r="H851" i="22"/>
  <c r="H850" i="22"/>
  <c r="H849" i="22"/>
  <c r="H848" i="22"/>
  <c r="H847" i="22"/>
  <c r="H846" i="22"/>
  <c r="H845" i="22"/>
  <c r="H844" i="22"/>
  <c r="H843" i="22"/>
  <c r="H842" i="22"/>
  <c r="H841" i="22"/>
  <c r="H840" i="22"/>
  <c r="H839" i="22"/>
  <c r="H838" i="22"/>
  <c r="H837" i="22"/>
  <c r="H836" i="22"/>
  <c r="H835" i="22"/>
  <c r="H834" i="22"/>
  <c r="H833" i="22"/>
  <c r="H832" i="22"/>
  <c r="H831" i="22"/>
  <c r="H830" i="22"/>
  <c r="H829" i="22"/>
  <c r="H828" i="22"/>
  <c r="H827" i="22"/>
  <c r="H826" i="22"/>
  <c r="H825" i="22"/>
  <c r="H824" i="22"/>
  <c r="H823" i="22"/>
  <c r="H822" i="22"/>
  <c r="H821" i="22"/>
  <c r="H820" i="22"/>
  <c r="H819" i="22"/>
  <c r="H818" i="22"/>
  <c r="H817" i="22"/>
  <c r="H816" i="22"/>
  <c r="H815" i="22"/>
  <c r="H814" i="22"/>
  <c r="H813" i="22"/>
  <c r="H812" i="22"/>
  <c r="H811" i="22"/>
  <c r="H810" i="22"/>
  <c r="H809" i="22"/>
  <c r="H808" i="22"/>
  <c r="H807" i="22"/>
  <c r="H806" i="22"/>
  <c r="H805" i="22"/>
  <c r="H804" i="22"/>
  <c r="H803" i="22"/>
  <c r="H802" i="22"/>
  <c r="H801" i="22"/>
  <c r="H800" i="22"/>
  <c r="H799" i="22"/>
  <c r="H798" i="22"/>
  <c r="H797" i="22"/>
  <c r="H796" i="22"/>
  <c r="H795" i="22"/>
  <c r="H794" i="22"/>
  <c r="H793" i="22"/>
  <c r="H792" i="22"/>
  <c r="H791" i="22"/>
  <c r="H790" i="22"/>
  <c r="H789" i="22"/>
  <c r="H788" i="22"/>
  <c r="H787" i="22"/>
  <c r="H786" i="22"/>
  <c r="H785" i="22"/>
  <c r="H784" i="22"/>
  <c r="H783" i="22"/>
  <c r="H782" i="22"/>
  <c r="H781" i="22"/>
  <c r="H780" i="22"/>
  <c r="H779" i="22"/>
  <c r="H778" i="22"/>
  <c r="H777" i="22"/>
  <c r="H776" i="22"/>
  <c r="H775" i="22"/>
  <c r="H774" i="22"/>
  <c r="H773" i="22"/>
  <c r="H772" i="22"/>
  <c r="H771" i="22"/>
  <c r="H770" i="22"/>
  <c r="H769" i="22"/>
  <c r="H768" i="22"/>
  <c r="H767" i="22"/>
  <c r="H766" i="22"/>
  <c r="H765" i="22"/>
  <c r="H764" i="22"/>
  <c r="H763" i="22"/>
  <c r="H762" i="22"/>
  <c r="H761" i="22"/>
  <c r="H760" i="22"/>
  <c r="H759" i="22"/>
  <c r="H758" i="22"/>
  <c r="H757" i="22"/>
  <c r="H756" i="22"/>
  <c r="H755" i="22"/>
  <c r="H754" i="22"/>
  <c r="H753" i="22"/>
  <c r="H752" i="22"/>
  <c r="H751" i="22"/>
  <c r="H750" i="22"/>
  <c r="H749" i="22"/>
  <c r="H748" i="22"/>
  <c r="H747" i="22"/>
  <c r="H746" i="22"/>
  <c r="H745" i="22"/>
  <c r="H744" i="22"/>
  <c r="H743" i="22"/>
  <c r="H742" i="22"/>
  <c r="H741" i="22"/>
  <c r="H740" i="22"/>
  <c r="H739" i="22"/>
  <c r="H738" i="22"/>
  <c r="H737" i="22"/>
  <c r="H736" i="22"/>
  <c r="H735" i="22"/>
  <c r="H734" i="22"/>
  <c r="H733" i="22"/>
  <c r="H732" i="22"/>
  <c r="H731" i="22"/>
  <c r="H730" i="22"/>
  <c r="H729" i="22"/>
  <c r="H728" i="22"/>
  <c r="H727" i="22"/>
  <c r="H726" i="22"/>
  <c r="H725" i="22"/>
  <c r="H724" i="22"/>
  <c r="H723" i="22"/>
  <c r="H722" i="22"/>
  <c r="H721" i="22"/>
  <c r="H720" i="22"/>
  <c r="H719" i="22"/>
  <c r="H718" i="22"/>
  <c r="H717" i="22"/>
  <c r="H716" i="22"/>
  <c r="H715" i="22"/>
  <c r="H714" i="22"/>
  <c r="H713" i="22"/>
  <c r="H712" i="22"/>
  <c r="H711" i="22"/>
  <c r="H710" i="22"/>
  <c r="H709" i="22"/>
  <c r="H708" i="22"/>
  <c r="H707" i="22"/>
  <c r="H706" i="22"/>
  <c r="H705" i="22"/>
  <c r="H704" i="22"/>
  <c r="H703" i="22"/>
  <c r="H702" i="22"/>
  <c r="H701" i="22"/>
  <c r="H700" i="22"/>
  <c r="H699" i="22"/>
  <c r="H698" i="22"/>
  <c r="H697" i="22"/>
  <c r="H696" i="22"/>
  <c r="H695" i="22"/>
  <c r="H694" i="22"/>
  <c r="H693" i="22"/>
  <c r="H692" i="22"/>
  <c r="H691" i="22"/>
  <c r="H690" i="22"/>
  <c r="H689" i="22"/>
  <c r="H688" i="22"/>
  <c r="H687" i="22"/>
  <c r="H686" i="22"/>
  <c r="H685" i="22"/>
  <c r="H684" i="22"/>
  <c r="H683" i="22"/>
  <c r="H682" i="22"/>
  <c r="H681" i="22"/>
  <c r="H680" i="22"/>
  <c r="H679" i="22"/>
  <c r="H678" i="22"/>
  <c r="H677" i="22"/>
  <c r="H676" i="22"/>
  <c r="H675" i="22"/>
  <c r="H674" i="22"/>
  <c r="H673" i="22"/>
  <c r="H672" i="22"/>
  <c r="H671" i="22"/>
  <c r="H670" i="22"/>
  <c r="H669" i="22"/>
  <c r="H668" i="22"/>
  <c r="H667" i="22"/>
  <c r="H666" i="22"/>
  <c r="H665" i="22"/>
  <c r="H664" i="22"/>
  <c r="H663" i="22"/>
  <c r="H662" i="22"/>
  <c r="H661" i="22"/>
  <c r="H660" i="22"/>
  <c r="H659" i="22"/>
  <c r="H658" i="22"/>
  <c r="H657" i="22"/>
  <c r="H656" i="22"/>
  <c r="H655" i="22"/>
  <c r="H654" i="22"/>
  <c r="H653" i="22"/>
  <c r="H652" i="22"/>
  <c r="H651" i="22"/>
  <c r="H650" i="22"/>
  <c r="H649" i="22"/>
  <c r="H648" i="22"/>
  <c r="E289" i="33" s="1"/>
  <c r="H647" i="22"/>
  <c r="H646" i="22"/>
  <c r="H645" i="22"/>
  <c r="H644" i="22"/>
  <c r="H643" i="22"/>
  <c r="H642" i="22"/>
  <c r="H641" i="22"/>
  <c r="H640" i="22"/>
  <c r="H639" i="22"/>
  <c r="H638" i="22"/>
  <c r="H637" i="22"/>
  <c r="H636" i="22"/>
  <c r="H635" i="22"/>
  <c r="H634" i="22"/>
  <c r="H633" i="22"/>
  <c r="H632" i="22"/>
  <c r="H631" i="22"/>
  <c r="H630" i="22"/>
  <c r="H629" i="22"/>
  <c r="H628" i="22"/>
  <c r="H627" i="22"/>
  <c r="H626" i="22"/>
  <c r="H625" i="22"/>
  <c r="H624" i="22"/>
  <c r="H623" i="22"/>
  <c r="H622" i="22"/>
  <c r="H621" i="22"/>
  <c r="H620" i="22"/>
  <c r="H619" i="22"/>
  <c r="H618" i="22"/>
  <c r="H617" i="22"/>
  <c r="H616" i="22"/>
  <c r="H615" i="22"/>
  <c r="H614" i="22"/>
  <c r="H613" i="22"/>
  <c r="H612" i="22"/>
  <c r="H611" i="22"/>
  <c r="H610" i="22"/>
  <c r="H609" i="22"/>
  <c r="H608" i="22"/>
  <c r="H607" i="22"/>
  <c r="H606" i="22"/>
  <c r="H605" i="22"/>
  <c r="H604" i="22"/>
  <c r="H603" i="22"/>
  <c r="H602" i="22"/>
  <c r="H601" i="22"/>
  <c r="H600" i="22"/>
  <c r="H599" i="22"/>
  <c r="H598" i="22"/>
  <c r="H597" i="22"/>
  <c r="H596" i="22"/>
  <c r="H595" i="22"/>
  <c r="H594" i="22"/>
  <c r="H593" i="22"/>
  <c r="H592" i="22"/>
  <c r="H591" i="22"/>
  <c r="H590" i="22"/>
  <c r="H589" i="22"/>
  <c r="H588" i="22"/>
  <c r="H587" i="22"/>
  <c r="H586" i="22"/>
  <c r="H585" i="22"/>
  <c r="H584" i="22"/>
  <c r="H583" i="22"/>
  <c r="H582" i="22"/>
  <c r="H581" i="22"/>
  <c r="H580" i="22"/>
  <c r="H579" i="22"/>
  <c r="H578" i="22"/>
  <c r="H577" i="22"/>
  <c r="H576" i="22"/>
  <c r="H575" i="22"/>
  <c r="H572" i="22"/>
  <c r="H571" i="22"/>
  <c r="H570" i="22"/>
  <c r="H569" i="22"/>
  <c r="H568" i="22"/>
  <c r="H567" i="22"/>
  <c r="H566" i="22"/>
  <c r="H565" i="22"/>
  <c r="H564" i="22"/>
  <c r="H563" i="22"/>
  <c r="H562" i="22"/>
  <c r="H561" i="22"/>
  <c r="H560" i="22"/>
  <c r="H559" i="22"/>
  <c r="H558" i="22"/>
  <c r="H557" i="22"/>
  <c r="H556" i="22"/>
  <c r="H555" i="22"/>
  <c r="H554" i="22"/>
  <c r="H553" i="22"/>
  <c r="H552" i="22"/>
  <c r="H551" i="22"/>
  <c r="H550" i="22"/>
  <c r="H549" i="22"/>
  <c r="H548" i="22"/>
  <c r="H547" i="22"/>
  <c r="H546" i="22"/>
  <c r="H545" i="22"/>
  <c r="H544" i="22"/>
  <c r="H543" i="22"/>
  <c r="H542" i="22"/>
  <c r="H541" i="22"/>
  <c r="H540" i="22"/>
  <c r="H539" i="22"/>
  <c r="H538" i="22"/>
  <c r="H537" i="22"/>
  <c r="H536" i="22"/>
  <c r="H535" i="22"/>
  <c r="H534" i="22"/>
  <c r="H533" i="22"/>
  <c r="H532" i="22"/>
  <c r="H531" i="22"/>
  <c r="H530" i="22"/>
  <c r="H529" i="22"/>
  <c r="H528" i="22"/>
  <c r="H527" i="22"/>
  <c r="H526" i="22"/>
  <c r="H525" i="22"/>
  <c r="H524" i="22"/>
  <c r="H523" i="22"/>
  <c r="H522" i="22"/>
  <c r="H521" i="22"/>
  <c r="H520" i="22"/>
  <c r="H519" i="22"/>
  <c r="H518" i="22"/>
  <c r="H517" i="22"/>
  <c r="H516" i="22"/>
  <c r="H515" i="22"/>
  <c r="H514" i="22"/>
  <c r="H513" i="22"/>
  <c r="H512" i="22"/>
  <c r="H511" i="22"/>
  <c r="H510" i="22"/>
  <c r="H509" i="22"/>
  <c r="H508" i="22"/>
  <c r="H507" i="22"/>
  <c r="H506" i="22"/>
  <c r="H505" i="22"/>
  <c r="H504" i="22"/>
  <c r="H503" i="22"/>
  <c r="H502" i="22"/>
  <c r="H501" i="22"/>
  <c r="H500" i="22"/>
  <c r="H499" i="22"/>
  <c r="H498" i="22"/>
  <c r="H497" i="22"/>
  <c r="H496" i="22"/>
  <c r="H495" i="22"/>
  <c r="H494" i="22"/>
  <c r="H493" i="22"/>
  <c r="H492" i="22"/>
  <c r="H491" i="22"/>
  <c r="H490" i="22"/>
  <c r="H489" i="22"/>
  <c r="H488" i="22"/>
  <c r="H487" i="22"/>
  <c r="H486" i="22"/>
  <c r="H485" i="22"/>
  <c r="H484" i="22"/>
  <c r="H483" i="22"/>
  <c r="H482" i="22"/>
  <c r="H481" i="22"/>
  <c r="H480" i="22"/>
  <c r="H479" i="22"/>
  <c r="H478" i="22"/>
  <c r="H477" i="22"/>
  <c r="H476" i="22"/>
  <c r="H475" i="22"/>
  <c r="H474" i="22"/>
  <c r="H473" i="22"/>
  <c r="H472" i="22"/>
  <c r="H471" i="22"/>
  <c r="H470" i="22"/>
  <c r="H469" i="22"/>
  <c r="H468" i="22"/>
  <c r="H467" i="22"/>
  <c r="H466" i="22"/>
  <c r="H465" i="22"/>
  <c r="H464" i="22"/>
  <c r="H463" i="22"/>
  <c r="H462" i="22"/>
  <c r="H461" i="22"/>
  <c r="H460" i="22"/>
  <c r="H459" i="22"/>
  <c r="H458" i="22"/>
  <c r="H457" i="22"/>
  <c r="H456" i="22"/>
  <c r="H455" i="22"/>
  <c r="H454" i="22"/>
  <c r="H453" i="22"/>
  <c r="H452" i="22"/>
  <c r="H451" i="22"/>
  <c r="H450" i="22"/>
  <c r="H449" i="22"/>
  <c r="H448" i="22"/>
  <c r="H447" i="22"/>
  <c r="H446" i="22"/>
  <c r="H445" i="22"/>
  <c r="H444" i="22"/>
  <c r="H443" i="22"/>
  <c r="H442" i="22"/>
  <c r="H441" i="22"/>
  <c r="H440" i="22"/>
  <c r="H439" i="22"/>
  <c r="H438" i="22"/>
  <c r="H437" i="22"/>
  <c r="H436" i="22"/>
  <c r="H435" i="22"/>
  <c r="H434" i="22"/>
  <c r="H433" i="22"/>
  <c r="H432" i="22"/>
  <c r="H431" i="22"/>
  <c r="H430" i="22"/>
  <c r="H429" i="22"/>
  <c r="H428" i="22"/>
  <c r="H427" i="22"/>
  <c r="H426" i="22"/>
  <c r="H425" i="22"/>
  <c r="H424" i="22"/>
  <c r="H423" i="22"/>
  <c r="H422" i="22"/>
  <c r="H421" i="22"/>
  <c r="H420" i="22"/>
  <c r="H419" i="22"/>
  <c r="H418" i="22"/>
  <c r="H417" i="22"/>
  <c r="H416" i="22"/>
  <c r="H415" i="22"/>
  <c r="H414" i="22"/>
  <c r="H413" i="22"/>
  <c r="H412" i="22"/>
  <c r="H411" i="22"/>
  <c r="H410" i="22"/>
  <c r="H409" i="22"/>
  <c r="H408" i="22"/>
  <c r="H407" i="22"/>
  <c r="H406" i="22"/>
  <c r="H405" i="22"/>
  <c r="H404" i="22"/>
  <c r="H403" i="22"/>
  <c r="H402" i="22"/>
  <c r="H401" i="22"/>
  <c r="H400" i="22"/>
  <c r="H399" i="22"/>
  <c r="H398" i="22"/>
  <c r="H397" i="22"/>
  <c r="H396" i="22"/>
  <c r="H395" i="22"/>
  <c r="H394" i="22"/>
  <c r="H393" i="22"/>
  <c r="H392" i="22"/>
  <c r="H391" i="22"/>
  <c r="H390" i="22"/>
  <c r="H389" i="22"/>
  <c r="H388" i="22"/>
  <c r="H387" i="22"/>
  <c r="H386" i="22"/>
  <c r="H385" i="22"/>
  <c r="H384" i="22"/>
  <c r="H383" i="22"/>
  <c r="H382" i="22"/>
  <c r="H381" i="22"/>
  <c r="H380" i="22"/>
  <c r="H379" i="22"/>
  <c r="H378" i="22"/>
  <c r="H377" i="22"/>
  <c r="H376" i="22"/>
  <c r="H375" i="22"/>
  <c r="H374" i="22"/>
  <c r="H373" i="22"/>
  <c r="H372" i="22"/>
  <c r="H371" i="22"/>
  <c r="H370" i="22"/>
  <c r="H369" i="22"/>
  <c r="H368" i="22"/>
  <c r="H367" i="22"/>
  <c r="H366" i="22"/>
  <c r="H365" i="22"/>
  <c r="H364" i="22"/>
  <c r="H363" i="22"/>
  <c r="H362" i="22"/>
  <c r="H361" i="22"/>
  <c r="H360" i="22"/>
  <c r="H359" i="22"/>
  <c r="H358" i="22"/>
  <c r="H357" i="22"/>
  <c r="H356" i="22"/>
  <c r="H355" i="22"/>
  <c r="H354" i="22"/>
  <c r="H353" i="22"/>
  <c r="H352" i="22"/>
  <c r="H351" i="22"/>
  <c r="H350" i="22"/>
  <c r="H349" i="22"/>
  <c r="H348" i="22"/>
  <c r="H347" i="22"/>
  <c r="H346" i="22"/>
  <c r="H345" i="22"/>
  <c r="H344" i="22"/>
  <c r="H343" i="22"/>
  <c r="H342" i="22"/>
  <c r="H341" i="22"/>
  <c r="H340" i="22"/>
  <c r="H339" i="22"/>
  <c r="H338" i="22"/>
  <c r="H337" i="22"/>
  <c r="H336" i="22"/>
  <c r="H335" i="22"/>
  <c r="H334" i="22"/>
  <c r="H333" i="22"/>
  <c r="H332" i="22"/>
  <c r="H331" i="22"/>
  <c r="H330" i="22"/>
  <c r="H329" i="22"/>
  <c r="H328" i="22"/>
  <c r="H327" i="22"/>
  <c r="H326" i="22"/>
  <c r="H325" i="22"/>
  <c r="H324" i="22"/>
  <c r="H323" i="22"/>
  <c r="H322" i="22"/>
  <c r="H321" i="22"/>
  <c r="H320" i="22"/>
  <c r="H319" i="22"/>
  <c r="H318" i="22"/>
  <c r="H317" i="22"/>
  <c r="H316" i="22"/>
  <c r="H315" i="22"/>
  <c r="H314" i="22"/>
  <c r="H313" i="22"/>
  <c r="H312" i="22"/>
  <c r="H311" i="22"/>
  <c r="H310" i="22"/>
  <c r="H309" i="22"/>
  <c r="H308" i="22"/>
  <c r="H307" i="22"/>
  <c r="H306" i="22"/>
  <c r="H305" i="22"/>
  <c r="H304" i="22"/>
  <c r="H303" i="22"/>
  <c r="H302" i="22"/>
  <c r="H301" i="22"/>
  <c r="H300" i="22"/>
  <c r="H299" i="22"/>
  <c r="H298" i="22"/>
  <c r="H297" i="22"/>
  <c r="H296" i="22"/>
  <c r="H295" i="22"/>
  <c r="H294" i="22"/>
  <c r="H293" i="22"/>
  <c r="H292" i="22"/>
  <c r="H291" i="22"/>
  <c r="H290" i="22"/>
  <c r="H289" i="22"/>
  <c r="H288" i="22"/>
  <c r="H287" i="22"/>
  <c r="H286" i="22"/>
  <c r="H285" i="22"/>
  <c r="H284" i="22"/>
  <c r="H283" i="22"/>
  <c r="H282" i="22"/>
  <c r="H281" i="22"/>
  <c r="H280" i="22"/>
  <c r="H279" i="22"/>
  <c r="H278" i="22"/>
  <c r="H277" i="22"/>
  <c r="H276" i="22"/>
  <c r="H275" i="22"/>
  <c r="H274" i="22"/>
  <c r="H273" i="22"/>
  <c r="H272" i="22"/>
  <c r="H271" i="22"/>
  <c r="H270" i="22"/>
  <c r="H269" i="22"/>
  <c r="H268" i="22"/>
  <c r="H267" i="22"/>
  <c r="H266" i="22"/>
  <c r="H265" i="22"/>
  <c r="H264" i="22"/>
  <c r="H263" i="22"/>
  <c r="H262" i="22"/>
  <c r="H261" i="22"/>
  <c r="H260" i="22"/>
  <c r="H259" i="22"/>
  <c r="H258" i="22"/>
  <c r="H257" i="22"/>
  <c r="H256" i="22"/>
  <c r="H255" i="22"/>
  <c r="H254" i="22"/>
  <c r="H253" i="22"/>
  <c r="H252" i="22"/>
  <c r="H251" i="22"/>
  <c r="H250" i="22"/>
  <c r="H249" i="22"/>
  <c r="H248" i="22"/>
  <c r="H247" i="22"/>
  <c r="H246" i="22"/>
  <c r="H245" i="22"/>
  <c r="H244" i="22"/>
  <c r="H243" i="22"/>
  <c r="H242" i="22"/>
  <c r="H241" i="22"/>
  <c r="H240" i="22"/>
  <c r="H239" i="22"/>
  <c r="H238" i="22"/>
  <c r="H237" i="22"/>
  <c r="H236" i="22"/>
  <c r="H235" i="22"/>
  <c r="H234" i="22"/>
  <c r="H233" i="22"/>
  <c r="H232" i="22"/>
  <c r="H231" i="22"/>
  <c r="H230" i="22"/>
  <c r="H229" i="22"/>
  <c r="H228" i="22"/>
  <c r="H227" i="22"/>
  <c r="H226" i="22"/>
  <c r="H225" i="22"/>
  <c r="H224" i="22"/>
  <c r="H223" i="22"/>
  <c r="H222" i="22"/>
  <c r="H221" i="22"/>
  <c r="H220" i="22"/>
  <c r="H219" i="22"/>
  <c r="H218" i="22"/>
  <c r="H217" i="22"/>
  <c r="H216" i="22"/>
  <c r="H215" i="22"/>
  <c r="H214" i="22"/>
  <c r="H213" i="22"/>
  <c r="H212" i="22"/>
  <c r="H211" i="22"/>
  <c r="H210" i="22"/>
  <c r="H209" i="22"/>
  <c r="H208" i="22"/>
  <c r="H207" i="22"/>
  <c r="H206" i="22"/>
  <c r="H205" i="22"/>
  <c r="H204" i="22"/>
  <c r="H203" i="22"/>
  <c r="H202" i="22"/>
  <c r="H201" i="22"/>
  <c r="H200" i="22"/>
  <c r="H199" i="22"/>
  <c r="H198" i="22"/>
  <c r="H197" i="22"/>
  <c r="H196" i="22"/>
  <c r="H195" i="22"/>
  <c r="H194" i="22"/>
  <c r="H193" i="22"/>
  <c r="H192" i="22"/>
  <c r="H191" i="22"/>
  <c r="H190" i="22"/>
  <c r="H189" i="22"/>
  <c r="H188" i="22"/>
  <c r="H187" i="22"/>
  <c r="H186" i="22"/>
  <c r="H185" i="22"/>
  <c r="H184" i="22"/>
  <c r="H183" i="22"/>
  <c r="H182" i="22"/>
  <c r="H181" i="22"/>
  <c r="H180" i="22"/>
  <c r="H179" i="22"/>
  <c r="H178" i="22"/>
  <c r="H177" i="22"/>
  <c r="H176" i="22"/>
  <c r="H175" i="22"/>
  <c r="H174" i="22"/>
  <c r="H173" i="22"/>
  <c r="H172" i="22"/>
  <c r="H171" i="22"/>
  <c r="H170" i="22"/>
  <c r="H169" i="22"/>
  <c r="H168" i="22"/>
  <c r="H167" i="22"/>
  <c r="H166" i="22"/>
  <c r="H165" i="22"/>
  <c r="H164" i="22"/>
  <c r="H163" i="22"/>
  <c r="H162" i="22"/>
  <c r="H161" i="22"/>
  <c r="H160" i="22"/>
  <c r="H159" i="22"/>
  <c r="H158" i="22"/>
  <c r="H157" i="22"/>
  <c r="H156" i="22"/>
  <c r="H155" i="22"/>
  <c r="H154" i="22"/>
  <c r="H153" i="22"/>
  <c r="H152" i="22"/>
  <c r="H151" i="22"/>
  <c r="H150" i="22"/>
  <c r="H149" i="22"/>
  <c r="H148" i="22"/>
  <c r="H147" i="22"/>
  <c r="H146" i="22"/>
  <c r="H145" i="22"/>
  <c r="H144" i="22"/>
  <c r="H143" i="22"/>
  <c r="H142" i="22"/>
  <c r="H141" i="22"/>
  <c r="H140" i="22"/>
  <c r="H139" i="22"/>
  <c r="H138" i="22"/>
  <c r="H137" i="22"/>
  <c r="H136" i="22"/>
  <c r="H135" i="22"/>
  <c r="H134" i="22"/>
  <c r="H133" i="22"/>
  <c r="H132" i="22"/>
  <c r="H131" i="22"/>
  <c r="H130" i="22"/>
  <c r="H129" i="22"/>
  <c r="H128" i="22"/>
  <c r="H127" i="22"/>
  <c r="H126" i="22"/>
  <c r="H125" i="22"/>
  <c r="H124" i="22"/>
  <c r="H123" i="22"/>
  <c r="H122" i="22"/>
  <c r="H121" i="22"/>
  <c r="H120" i="22"/>
  <c r="H119" i="22"/>
  <c r="H118" i="22"/>
  <c r="H117" i="22"/>
  <c r="H116" i="22"/>
  <c r="H115" i="22"/>
  <c r="H114" i="22"/>
  <c r="H113" i="22"/>
  <c r="H112" i="22"/>
  <c r="H111" i="22"/>
  <c r="H110" i="22"/>
  <c r="H109" i="22"/>
  <c r="H108" i="22"/>
  <c r="H107" i="22"/>
  <c r="H106" i="22"/>
  <c r="H105" i="22"/>
  <c r="H104" i="22"/>
  <c r="H103" i="22"/>
  <c r="H102" i="22"/>
  <c r="H101" i="22"/>
  <c r="H100" i="22"/>
  <c r="H99" i="22"/>
  <c r="H98" i="22"/>
  <c r="H97" i="22"/>
  <c r="H96" i="22"/>
  <c r="H95" i="22"/>
  <c r="H94" i="22"/>
  <c r="H93" i="22"/>
  <c r="H92" i="22"/>
  <c r="H91" i="22"/>
  <c r="H90" i="22"/>
  <c r="H89" i="22"/>
  <c r="H88" i="22"/>
  <c r="H87" i="22"/>
  <c r="H86" i="22"/>
  <c r="H85" i="22"/>
  <c r="H84" i="22"/>
  <c r="H83" i="22"/>
  <c r="H82" i="22"/>
  <c r="H81" i="22"/>
  <c r="H80" i="22"/>
  <c r="H79" i="22"/>
  <c r="H78" i="22"/>
  <c r="H77" i="22"/>
  <c r="H76" i="22"/>
  <c r="H75" i="22"/>
  <c r="H74" i="22"/>
  <c r="H73" i="22"/>
  <c r="H72" i="22"/>
  <c r="H71" i="22"/>
  <c r="H70" i="22"/>
  <c r="H69" i="22"/>
  <c r="H68" i="22"/>
  <c r="H67" i="22"/>
  <c r="H66" i="22"/>
  <c r="H65" i="22"/>
  <c r="H64" i="22"/>
  <c r="H63" i="22"/>
  <c r="H62" i="22"/>
  <c r="H61" i="22"/>
  <c r="H60" i="22"/>
  <c r="H59" i="22"/>
  <c r="H58" i="22"/>
  <c r="H57" i="22"/>
  <c r="H56" i="22"/>
  <c r="H55" i="22"/>
  <c r="H54" i="22"/>
  <c r="H53" i="22"/>
  <c r="H52" i="22"/>
  <c r="H51" i="22"/>
  <c r="H50" i="22"/>
  <c r="H49" i="22"/>
  <c r="H48" i="22"/>
  <c r="H47" i="22"/>
  <c r="H46" i="22"/>
  <c r="H45" i="22"/>
  <c r="H44" i="22"/>
  <c r="H43" i="22"/>
  <c r="H42" i="22"/>
  <c r="H41" i="22"/>
  <c r="H40" i="22"/>
  <c r="H39" i="22"/>
  <c r="H38" i="22"/>
  <c r="H37" i="22"/>
  <c r="H36" i="22"/>
  <c r="H35" i="22"/>
  <c r="H34" i="22"/>
  <c r="H33" i="22"/>
  <c r="H32" i="22"/>
  <c r="H31" i="22"/>
  <c r="H30" i="22"/>
  <c r="H29" i="22"/>
  <c r="H28" i="22"/>
  <c r="H27" i="22"/>
  <c r="H26" i="22"/>
  <c r="H25" i="22"/>
  <c r="H24" i="22"/>
  <c r="H23" i="22"/>
  <c r="H22" i="22"/>
  <c r="H21" i="22"/>
  <c r="H20" i="22"/>
  <c r="H19" i="22"/>
  <c r="H18" i="22"/>
  <c r="H17" i="22"/>
  <c r="H16" i="22"/>
  <c r="H15" i="22"/>
  <c r="H14" i="22"/>
  <c r="H13" i="22"/>
  <c r="H12" i="22"/>
  <c r="H11" i="22"/>
  <c r="C2" i="22"/>
  <c r="H3002" i="21"/>
  <c r="H3001" i="21"/>
  <c r="H3000" i="21"/>
  <c r="H2999" i="21"/>
  <c r="H2998" i="21"/>
  <c r="H2997" i="21"/>
  <c r="H2996" i="21"/>
  <c r="H2995" i="21"/>
  <c r="H2994" i="21"/>
  <c r="H2993" i="21"/>
  <c r="H2992" i="21"/>
  <c r="H2991" i="21"/>
  <c r="H2990" i="21"/>
  <c r="H2989" i="21"/>
  <c r="H2988" i="21"/>
  <c r="H2987" i="21"/>
  <c r="H2986" i="21"/>
  <c r="H2985" i="21"/>
  <c r="H2984" i="21"/>
  <c r="H2983" i="21"/>
  <c r="H2982" i="21"/>
  <c r="H2981" i="21"/>
  <c r="H2980" i="21"/>
  <c r="H2979" i="21"/>
  <c r="H2978" i="21"/>
  <c r="H2977" i="21"/>
  <c r="H2976" i="21"/>
  <c r="H2975" i="21"/>
  <c r="H2974" i="21"/>
  <c r="H2973" i="21"/>
  <c r="H2972" i="21"/>
  <c r="H2971" i="21"/>
  <c r="H2970" i="21"/>
  <c r="H2969" i="21"/>
  <c r="H2968" i="21"/>
  <c r="H2967" i="21"/>
  <c r="H2966" i="21"/>
  <c r="H2965" i="21"/>
  <c r="H2964" i="21"/>
  <c r="H2963" i="21"/>
  <c r="H2962" i="21"/>
  <c r="H2961" i="21"/>
  <c r="H2960" i="21"/>
  <c r="H2959" i="21"/>
  <c r="H2958" i="21"/>
  <c r="H2957" i="21"/>
  <c r="H2956" i="21"/>
  <c r="H2955" i="21"/>
  <c r="H2954" i="21"/>
  <c r="H2953" i="21"/>
  <c r="H2952" i="21"/>
  <c r="H2951" i="21"/>
  <c r="H2950" i="21"/>
  <c r="H2949" i="21"/>
  <c r="H2948" i="21"/>
  <c r="H2947" i="21"/>
  <c r="H2946" i="21"/>
  <c r="H2945" i="21"/>
  <c r="H2944" i="21"/>
  <c r="H2943" i="21"/>
  <c r="H2942" i="21"/>
  <c r="H2941" i="21"/>
  <c r="H2940" i="21"/>
  <c r="H2939" i="21"/>
  <c r="H2938" i="21"/>
  <c r="H2937" i="21"/>
  <c r="H2936" i="21"/>
  <c r="H2935" i="21"/>
  <c r="H2934" i="21"/>
  <c r="H2933" i="21"/>
  <c r="H2932" i="21"/>
  <c r="H2931" i="21"/>
  <c r="H2930" i="21"/>
  <c r="H2929" i="21"/>
  <c r="H2928" i="21"/>
  <c r="H2927" i="21"/>
  <c r="H2926" i="21"/>
  <c r="H2925" i="21"/>
  <c r="H2924" i="21"/>
  <c r="H2923" i="21"/>
  <c r="H2922" i="21"/>
  <c r="H2921" i="21"/>
  <c r="H2920" i="21"/>
  <c r="H2919" i="21"/>
  <c r="H2918" i="21"/>
  <c r="H2917" i="21"/>
  <c r="H2916" i="21"/>
  <c r="H2915" i="21"/>
  <c r="H2914" i="21"/>
  <c r="H2913" i="21"/>
  <c r="H2912" i="21"/>
  <c r="H2911" i="21"/>
  <c r="H2910" i="21"/>
  <c r="H2909" i="21"/>
  <c r="H2908" i="21"/>
  <c r="H2907" i="21"/>
  <c r="H2906" i="21"/>
  <c r="H2905" i="21"/>
  <c r="H2904" i="21"/>
  <c r="H2903" i="21"/>
  <c r="H2902" i="21"/>
  <c r="H2901" i="21"/>
  <c r="H2900" i="21"/>
  <c r="H2899" i="21"/>
  <c r="H2898" i="21"/>
  <c r="H2897" i="21"/>
  <c r="H2896" i="21"/>
  <c r="H2895" i="21"/>
  <c r="H2894" i="21"/>
  <c r="H2893" i="21"/>
  <c r="H2892" i="21"/>
  <c r="H2891" i="21"/>
  <c r="H2890" i="21"/>
  <c r="H2889" i="21"/>
  <c r="H2888" i="21"/>
  <c r="H2887" i="21"/>
  <c r="H2886" i="21"/>
  <c r="H2885" i="21"/>
  <c r="H2884" i="21"/>
  <c r="H2883" i="21"/>
  <c r="H2882" i="21"/>
  <c r="H2881" i="21"/>
  <c r="H2880" i="21"/>
  <c r="H2879" i="21"/>
  <c r="H2878" i="21"/>
  <c r="H2877" i="21"/>
  <c r="H2876" i="21"/>
  <c r="H2875" i="21"/>
  <c r="H2874" i="21"/>
  <c r="H2873" i="21"/>
  <c r="H2872" i="21"/>
  <c r="H2871" i="21"/>
  <c r="H2870" i="21"/>
  <c r="H2869" i="21"/>
  <c r="H2868" i="21"/>
  <c r="H2867" i="21"/>
  <c r="H2866" i="21"/>
  <c r="H2865" i="21"/>
  <c r="H2864" i="21"/>
  <c r="H2863" i="21"/>
  <c r="H2862" i="21"/>
  <c r="H2861" i="21"/>
  <c r="H2860" i="21"/>
  <c r="H2859" i="21"/>
  <c r="H2858" i="21"/>
  <c r="H2857" i="21"/>
  <c r="H2856" i="21"/>
  <c r="H2855" i="21"/>
  <c r="H2854" i="21"/>
  <c r="H2853" i="21"/>
  <c r="H2852" i="21"/>
  <c r="H2851" i="21"/>
  <c r="H2850" i="21"/>
  <c r="H2849" i="21"/>
  <c r="H2848" i="21"/>
  <c r="H2847" i="21"/>
  <c r="H2846" i="21"/>
  <c r="H2845" i="21"/>
  <c r="H2844" i="21"/>
  <c r="H2843" i="21"/>
  <c r="H2842" i="21"/>
  <c r="H2841" i="21"/>
  <c r="H2840" i="21"/>
  <c r="H2839" i="21"/>
  <c r="H2838" i="21"/>
  <c r="H2837" i="21"/>
  <c r="H2836" i="21"/>
  <c r="H2835" i="21"/>
  <c r="H2834" i="21"/>
  <c r="H2833" i="21"/>
  <c r="H2832" i="21"/>
  <c r="H2831" i="21"/>
  <c r="H2830" i="21"/>
  <c r="H2829" i="21"/>
  <c r="H2828" i="21"/>
  <c r="H2827" i="21"/>
  <c r="H2826" i="21"/>
  <c r="H2825" i="21"/>
  <c r="H2824" i="21"/>
  <c r="H2823" i="21"/>
  <c r="H2822" i="21"/>
  <c r="H2821" i="21"/>
  <c r="H2820" i="21"/>
  <c r="H2819" i="21"/>
  <c r="H2818" i="21"/>
  <c r="H2817" i="21"/>
  <c r="H2816" i="21"/>
  <c r="H2815" i="21"/>
  <c r="H2814" i="21"/>
  <c r="H2813" i="21"/>
  <c r="H2812" i="21"/>
  <c r="H2811" i="21"/>
  <c r="H2810" i="21"/>
  <c r="H2809" i="21"/>
  <c r="H2808" i="21"/>
  <c r="H2807" i="21"/>
  <c r="H2806" i="21"/>
  <c r="H2805" i="21"/>
  <c r="H2804" i="21"/>
  <c r="H2803" i="21"/>
  <c r="H2802" i="21"/>
  <c r="H2801" i="21"/>
  <c r="H2800" i="21"/>
  <c r="H2799" i="21"/>
  <c r="H2798" i="21"/>
  <c r="H2797" i="21"/>
  <c r="H2796" i="21"/>
  <c r="H2795" i="21"/>
  <c r="H2794" i="21"/>
  <c r="H2793" i="21"/>
  <c r="H2792" i="21"/>
  <c r="H2791" i="21"/>
  <c r="H2790" i="21"/>
  <c r="H2789" i="21"/>
  <c r="H2788" i="21"/>
  <c r="H2787" i="21"/>
  <c r="H2786" i="21"/>
  <c r="H2785" i="21"/>
  <c r="H2784" i="21"/>
  <c r="H2783" i="21"/>
  <c r="H2782" i="21"/>
  <c r="H2781" i="21"/>
  <c r="H2780" i="21"/>
  <c r="H2779" i="21"/>
  <c r="H2778" i="21"/>
  <c r="H2777" i="21"/>
  <c r="H2776" i="21"/>
  <c r="H2775" i="21"/>
  <c r="H2774" i="21"/>
  <c r="H2773" i="21"/>
  <c r="H2772" i="21"/>
  <c r="H2771" i="21"/>
  <c r="H2770" i="21"/>
  <c r="H2769" i="21"/>
  <c r="H2768" i="21"/>
  <c r="H2767" i="21"/>
  <c r="H2766" i="21"/>
  <c r="H2765" i="21"/>
  <c r="H2764" i="21"/>
  <c r="H2763" i="21"/>
  <c r="H2762" i="21"/>
  <c r="H2761" i="21"/>
  <c r="H2760" i="21"/>
  <c r="H2759" i="21"/>
  <c r="H2758" i="21"/>
  <c r="H2757" i="21"/>
  <c r="H2756" i="21"/>
  <c r="H2755" i="21"/>
  <c r="H2754" i="21"/>
  <c r="H2753" i="21"/>
  <c r="H2752" i="21"/>
  <c r="H2751" i="21"/>
  <c r="H2750" i="21"/>
  <c r="H2749" i="21"/>
  <c r="H2748" i="21"/>
  <c r="H2747" i="21"/>
  <c r="H2746" i="21"/>
  <c r="H2745" i="21"/>
  <c r="H2744" i="21"/>
  <c r="H2743" i="21"/>
  <c r="H2742" i="21"/>
  <c r="H2741" i="21"/>
  <c r="H2740" i="21"/>
  <c r="H2739" i="21"/>
  <c r="H2738" i="21"/>
  <c r="H2737" i="21"/>
  <c r="H2736" i="21"/>
  <c r="H2735" i="21"/>
  <c r="H2734" i="21"/>
  <c r="H2733" i="21"/>
  <c r="H2732" i="21"/>
  <c r="H2731" i="21"/>
  <c r="H2730" i="21"/>
  <c r="H2729" i="21"/>
  <c r="H2728" i="21"/>
  <c r="H2727" i="21"/>
  <c r="H2726" i="21"/>
  <c r="H2725" i="21"/>
  <c r="H2724" i="21"/>
  <c r="H2723" i="21"/>
  <c r="H2722" i="21"/>
  <c r="H2721" i="21"/>
  <c r="H2720" i="21"/>
  <c r="H2719" i="21"/>
  <c r="H2718" i="21"/>
  <c r="H2717" i="21"/>
  <c r="H2716" i="21"/>
  <c r="H2715" i="21"/>
  <c r="H2714" i="21"/>
  <c r="H2713" i="21"/>
  <c r="H2712" i="21"/>
  <c r="H2711" i="21"/>
  <c r="H2710" i="21"/>
  <c r="H2709" i="21"/>
  <c r="H2708" i="21"/>
  <c r="H2707" i="21"/>
  <c r="H2706" i="21"/>
  <c r="H2705" i="21"/>
  <c r="H2704" i="21"/>
  <c r="H2703" i="21"/>
  <c r="H2702" i="21"/>
  <c r="H2701" i="21"/>
  <c r="H2700" i="21"/>
  <c r="H2699" i="21"/>
  <c r="H2698" i="21"/>
  <c r="H2697" i="21"/>
  <c r="H2696" i="21"/>
  <c r="H2695" i="21"/>
  <c r="H2694" i="21"/>
  <c r="H2693" i="21"/>
  <c r="H2692" i="21"/>
  <c r="H2691" i="21"/>
  <c r="H2690" i="21"/>
  <c r="H2689" i="21"/>
  <c r="H2688" i="21"/>
  <c r="H2687" i="21"/>
  <c r="H2686" i="21"/>
  <c r="H2685" i="21"/>
  <c r="H2684" i="21"/>
  <c r="H2683" i="21"/>
  <c r="H2682" i="21"/>
  <c r="H2681" i="21"/>
  <c r="H2680" i="21"/>
  <c r="H2679" i="21"/>
  <c r="H2678" i="21"/>
  <c r="H2677" i="21"/>
  <c r="H2676" i="21"/>
  <c r="H2675" i="21"/>
  <c r="H2674" i="21"/>
  <c r="H2673" i="21"/>
  <c r="H2672" i="21"/>
  <c r="H2671" i="21"/>
  <c r="H2670" i="21"/>
  <c r="H2669" i="21"/>
  <c r="H2668" i="21"/>
  <c r="H2667" i="21"/>
  <c r="H2666" i="21"/>
  <c r="H2665" i="21"/>
  <c r="H2664" i="21"/>
  <c r="H2663" i="21"/>
  <c r="H2662" i="21"/>
  <c r="H2661" i="21"/>
  <c r="H2660" i="21"/>
  <c r="H2659" i="21"/>
  <c r="H2658" i="21"/>
  <c r="H2657" i="21"/>
  <c r="H2656" i="21"/>
  <c r="H2655" i="21"/>
  <c r="H2654" i="21"/>
  <c r="H2653" i="21"/>
  <c r="H2652" i="21"/>
  <c r="H2651" i="21"/>
  <c r="H2650" i="21"/>
  <c r="H2649" i="21"/>
  <c r="H2648" i="21"/>
  <c r="H2647" i="21"/>
  <c r="H2646" i="21"/>
  <c r="H2645" i="21"/>
  <c r="H2644" i="21"/>
  <c r="H2643" i="21"/>
  <c r="H2642" i="21"/>
  <c r="H2641" i="21"/>
  <c r="H2640" i="21"/>
  <c r="H2639" i="21"/>
  <c r="H2638" i="21"/>
  <c r="H2637" i="21"/>
  <c r="H2636" i="21"/>
  <c r="H2635" i="21"/>
  <c r="H2634" i="21"/>
  <c r="H2633" i="21"/>
  <c r="H2632" i="21"/>
  <c r="H2631" i="21"/>
  <c r="H2630" i="21"/>
  <c r="H2629" i="21"/>
  <c r="H2628" i="21"/>
  <c r="H2627" i="21"/>
  <c r="H2626" i="21"/>
  <c r="H2625" i="21"/>
  <c r="H2624" i="21"/>
  <c r="H2623" i="21"/>
  <c r="H2622" i="21"/>
  <c r="H2621" i="21"/>
  <c r="H2620" i="21"/>
  <c r="H2619" i="21"/>
  <c r="H2618" i="21"/>
  <c r="H2617" i="21"/>
  <c r="H2616" i="21"/>
  <c r="H2615" i="21"/>
  <c r="H2614" i="21"/>
  <c r="H2613" i="21"/>
  <c r="H2612" i="21"/>
  <c r="H2611" i="21"/>
  <c r="H2610" i="21"/>
  <c r="H2609" i="21"/>
  <c r="H2608" i="21"/>
  <c r="H2607" i="21"/>
  <c r="H2606" i="21"/>
  <c r="H2605" i="21"/>
  <c r="H2604" i="21"/>
  <c r="H2603" i="21"/>
  <c r="H2602" i="21"/>
  <c r="H2601" i="21"/>
  <c r="H2600" i="21"/>
  <c r="H2599" i="21"/>
  <c r="H2598" i="21"/>
  <c r="H2597" i="21"/>
  <c r="H2596" i="21"/>
  <c r="H2595" i="21"/>
  <c r="H2594" i="21"/>
  <c r="H2593" i="21"/>
  <c r="H2592" i="21"/>
  <c r="H2591" i="21"/>
  <c r="H2590" i="21"/>
  <c r="H2589" i="21"/>
  <c r="H2588" i="21"/>
  <c r="H2587" i="21"/>
  <c r="H2586" i="21"/>
  <c r="H2585" i="21"/>
  <c r="H2584" i="21"/>
  <c r="H2583" i="21"/>
  <c r="H2582" i="21"/>
  <c r="H2581" i="21"/>
  <c r="H2580" i="21"/>
  <c r="H2579" i="21"/>
  <c r="H2578" i="21"/>
  <c r="H2577" i="21"/>
  <c r="H2576" i="21"/>
  <c r="H2575" i="21"/>
  <c r="H2574" i="21"/>
  <c r="H2573" i="21"/>
  <c r="H2572" i="21"/>
  <c r="H2571" i="21"/>
  <c r="H2570" i="21"/>
  <c r="H2569" i="21"/>
  <c r="H2568" i="21"/>
  <c r="H2567" i="21"/>
  <c r="H2566" i="21"/>
  <c r="H2565" i="21"/>
  <c r="H2564" i="21"/>
  <c r="H2563" i="21"/>
  <c r="H2562" i="21"/>
  <c r="H2561" i="21"/>
  <c r="H2560" i="21"/>
  <c r="H2559" i="21"/>
  <c r="H2558" i="21"/>
  <c r="H2557" i="21"/>
  <c r="H2556" i="21"/>
  <c r="H2555" i="21"/>
  <c r="H2554" i="21"/>
  <c r="H2553" i="21"/>
  <c r="H2552" i="21"/>
  <c r="H2551" i="21"/>
  <c r="H2550" i="21"/>
  <c r="H2549" i="21"/>
  <c r="H2548" i="21"/>
  <c r="H2547" i="21"/>
  <c r="H2546" i="21"/>
  <c r="H2545" i="21"/>
  <c r="H2544" i="21"/>
  <c r="H2543" i="21"/>
  <c r="H2542" i="21"/>
  <c r="H2541" i="21"/>
  <c r="H2540" i="21"/>
  <c r="H2539" i="21"/>
  <c r="H2538" i="21"/>
  <c r="H2537" i="21"/>
  <c r="H2536" i="21"/>
  <c r="H2535" i="21"/>
  <c r="H2534" i="21"/>
  <c r="H2533" i="21"/>
  <c r="H2532" i="21"/>
  <c r="H2531" i="21"/>
  <c r="H2530" i="21"/>
  <c r="H2529" i="21"/>
  <c r="H2528" i="21"/>
  <c r="H2527" i="21"/>
  <c r="H2526" i="21"/>
  <c r="H2525" i="21"/>
  <c r="H2524" i="21"/>
  <c r="H2523" i="21"/>
  <c r="H2522" i="21"/>
  <c r="H2521" i="21"/>
  <c r="H2520" i="21"/>
  <c r="H2519" i="21"/>
  <c r="H2518" i="21"/>
  <c r="H2517" i="21"/>
  <c r="H2516" i="21"/>
  <c r="H2515" i="21"/>
  <c r="H2514" i="21"/>
  <c r="H2513" i="21"/>
  <c r="H2512" i="21"/>
  <c r="H2511" i="21"/>
  <c r="H2510" i="21"/>
  <c r="H2509" i="21"/>
  <c r="H2508" i="21"/>
  <c r="H2507" i="21"/>
  <c r="H2506" i="21"/>
  <c r="H2505" i="21"/>
  <c r="H2504" i="21"/>
  <c r="H2503" i="21"/>
  <c r="H2502" i="21"/>
  <c r="H2501" i="21"/>
  <c r="H2500" i="21"/>
  <c r="H2499" i="21"/>
  <c r="H2498" i="21"/>
  <c r="H2497" i="21"/>
  <c r="H2496" i="21"/>
  <c r="H2495" i="21"/>
  <c r="H2494" i="21"/>
  <c r="H2493" i="21"/>
  <c r="H2492" i="21"/>
  <c r="H2491" i="21"/>
  <c r="H2490" i="21"/>
  <c r="H2489" i="21"/>
  <c r="H2488" i="21"/>
  <c r="H2487" i="21"/>
  <c r="H2486" i="21"/>
  <c r="H2485" i="21"/>
  <c r="H2484" i="21"/>
  <c r="H2483" i="21"/>
  <c r="H2482" i="21"/>
  <c r="H2481" i="21"/>
  <c r="H2480" i="21"/>
  <c r="H2479" i="21"/>
  <c r="H2478" i="21"/>
  <c r="H2477" i="21"/>
  <c r="H2476" i="21"/>
  <c r="H2475" i="21"/>
  <c r="H2474" i="21"/>
  <c r="H2473" i="21"/>
  <c r="H2472" i="21"/>
  <c r="H2471" i="21"/>
  <c r="H2470" i="21"/>
  <c r="H2469" i="21"/>
  <c r="H2468" i="21"/>
  <c r="H2467" i="21"/>
  <c r="H2466" i="21"/>
  <c r="H2465" i="21"/>
  <c r="H2464" i="21"/>
  <c r="H2463" i="21"/>
  <c r="H2462" i="21"/>
  <c r="H2461" i="21"/>
  <c r="H2460" i="21"/>
  <c r="H2459" i="21"/>
  <c r="H2458" i="21"/>
  <c r="H2457" i="21"/>
  <c r="H2456" i="21"/>
  <c r="H2455" i="21"/>
  <c r="H2454" i="21"/>
  <c r="H2453" i="21"/>
  <c r="H2452" i="21"/>
  <c r="H2451" i="21"/>
  <c r="H2450" i="21"/>
  <c r="H2449" i="21"/>
  <c r="H2448" i="21"/>
  <c r="H2447" i="21"/>
  <c r="H2446" i="21"/>
  <c r="H2445" i="21"/>
  <c r="H2444" i="21"/>
  <c r="H2443" i="21"/>
  <c r="H2442" i="21"/>
  <c r="H2441" i="21"/>
  <c r="H2440" i="21"/>
  <c r="H2439" i="21"/>
  <c r="H2438" i="21"/>
  <c r="H2437" i="21"/>
  <c r="H2436" i="21"/>
  <c r="H2435" i="21"/>
  <c r="H2434" i="21"/>
  <c r="H2433" i="21"/>
  <c r="H2432" i="21"/>
  <c r="H2431" i="21"/>
  <c r="H2430" i="21"/>
  <c r="H2429" i="21"/>
  <c r="H2428" i="21"/>
  <c r="H2427" i="21"/>
  <c r="H2426" i="21"/>
  <c r="H2425" i="21"/>
  <c r="H2424" i="21"/>
  <c r="H2423" i="21"/>
  <c r="H2422" i="21"/>
  <c r="H2421" i="21"/>
  <c r="H2420" i="21"/>
  <c r="H2419" i="21"/>
  <c r="H2418" i="21"/>
  <c r="H2417" i="21"/>
  <c r="H2416" i="21"/>
  <c r="H2415" i="21"/>
  <c r="H2414" i="21"/>
  <c r="H2413" i="21"/>
  <c r="H2412" i="21"/>
  <c r="H2411" i="21"/>
  <c r="H2410" i="21"/>
  <c r="H2409" i="21"/>
  <c r="H2408" i="21"/>
  <c r="H2407" i="21"/>
  <c r="H2406" i="21"/>
  <c r="H2405" i="21"/>
  <c r="H2404" i="21"/>
  <c r="H2403" i="21"/>
  <c r="H2402" i="21"/>
  <c r="H2401" i="21"/>
  <c r="H2400" i="21"/>
  <c r="H2399" i="21"/>
  <c r="H2398" i="21"/>
  <c r="H2397" i="21"/>
  <c r="H2396" i="21"/>
  <c r="H2395" i="21"/>
  <c r="H2394" i="21"/>
  <c r="H2393" i="21"/>
  <c r="H2392" i="21"/>
  <c r="H2391" i="21"/>
  <c r="H2390" i="21"/>
  <c r="H2389" i="21"/>
  <c r="H2388" i="21"/>
  <c r="H2387" i="21"/>
  <c r="H2386" i="21"/>
  <c r="H2385" i="21"/>
  <c r="H2384" i="21"/>
  <c r="H2383" i="21"/>
  <c r="H2382" i="21"/>
  <c r="H2381" i="21"/>
  <c r="H2380" i="21"/>
  <c r="H2379" i="21"/>
  <c r="H2378" i="21"/>
  <c r="H2377" i="21"/>
  <c r="H2376" i="21"/>
  <c r="H2375" i="21"/>
  <c r="H2374" i="21"/>
  <c r="H2373" i="21"/>
  <c r="H2372" i="21"/>
  <c r="H2371" i="21"/>
  <c r="H2370" i="21"/>
  <c r="H2369" i="21"/>
  <c r="H2368" i="21"/>
  <c r="H2367" i="21"/>
  <c r="H2366" i="21"/>
  <c r="H2365" i="21"/>
  <c r="H2364" i="21"/>
  <c r="H2363" i="21"/>
  <c r="H2362" i="21"/>
  <c r="H2361" i="21"/>
  <c r="H2360" i="21"/>
  <c r="H2359" i="21"/>
  <c r="H2358" i="21"/>
  <c r="H2357" i="21"/>
  <c r="H2356" i="21"/>
  <c r="H2355" i="21"/>
  <c r="H2354" i="21"/>
  <c r="H2353" i="21"/>
  <c r="H2352" i="21"/>
  <c r="H2351" i="21"/>
  <c r="H2350" i="21"/>
  <c r="H2349" i="21"/>
  <c r="H2348" i="21"/>
  <c r="H2347" i="21"/>
  <c r="H2346" i="21"/>
  <c r="H2345" i="21"/>
  <c r="H2344" i="21"/>
  <c r="H2343" i="21"/>
  <c r="H2342" i="21"/>
  <c r="H2341" i="21"/>
  <c r="H2340" i="21"/>
  <c r="H2339" i="21"/>
  <c r="H2338" i="21"/>
  <c r="H2337" i="21"/>
  <c r="H2336" i="21"/>
  <c r="H2335" i="21"/>
  <c r="H2334" i="21"/>
  <c r="H2333" i="21"/>
  <c r="H2332" i="21"/>
  <c r="H2331" i="21"/>
  <c r="H2330" i="21"/>
  <c r="H2329" i="21"/>
  <c r="H2328" i="21"/>
  <c r="H2327" i="21"/>
  <c r="H2326" i="21"/>
  <c r="H2325" i="21"/>
  <c r="H2324" i="21"/>
  <c r="H2323" i="21"/>
  <c r="H2322" i="21"/>
  <c r="H2321" i="21"/>
  <c r="H2320" i="21"/>
  <c r="H2319" i="21"/>
  <c r="H2318" i="21"/>
  <c r="H2317" i="21"/>
  <c r="H2316" i="21"/>
  <c r="H2315" i="21"/>
  <c r="H2314" i="21"/>
  <c r="H2313" i="21"/>
  <c r="H2312" i="21"/>
  <c r="H2311" i="21"/>
  <c r="H2310" i="21"/>
  <c r="H2309" i="21"/>
  <c r="H2308" i="21"/>
  <c r="H2307" i="21"/>
  <c r="H2306" i="21"/>
  <c r="H2305" i="21"/>
  <c r="H2304" i="21"/>
  <c r="H2303" i="21"/>
  <c r="H2302" i="21"/>
  <c r="H2301" i="21"/>
  <c r="H2300" i="21"/>
  <c r="H2299" i="21"/>
  <c r="H2298" i="21"/>
  <c r="H2297" i="21"/>
  <c r="H2296" i="21"/>
  <c r="H2295" i="21"/>
  <c r="H2294" i="21"/>
  <c r="H2293" i="21"/>
  <c r="H2292" i="21"/>
  <c r="H2291" i="21"/>
  <c r="H2290" i="21"/>
  <c r="H2289" i="21"/>
  <c r="H2288" i="21"/>
  <c r="H2287" i="21"/>
  <c r="H2286" i="21"/>
  <c r="H2285" i="21"/>
  <c r="H2284" i="21"/>
  <c r="H2283" i="21"/>
  <c r="H2282" i="21"/>
  <c r="H2281" i="21"/>
  <c r="H2280" i="21"/>
  <c r="H2279" i="21"/>
  <c r="H2278" i="21"/>
  <c r="H2277" i="21"/>
  <c r="H2276" i="21"/>
  <c r="H2275" i="21"/>
  <c r="H2274" i="21"/>
  <c r="H2273" i="21"/>
  <c r="H2272" i="21"/>
  <c r="H2271" i="21"/>
  <c r="H2270" i="21"/>
  <c r="H2269" i="21"/>
  <c r="H2268" i="21"/>
  <c r="H2267" i="21"/>
  <c r="H2266" i="21"/>
  <c r="H2265" i="21"/>
  <c r="H2264" i="21"/>
  <c r="H2263" i="21"/>
  <c r="H2262" i="21"/>
  <c r="H2261" i="21"/>
  <c r="H2260" i="21"/>
  <c r="H2259" i="21"/>
  <c r="H2258" i="21"/>
  <c r="H2257" i="21"/>
  <c r="H2256" i="21"/>
  <c r="H2255" i="21"/>
  <c r="H2254" i="21"/>
  <c r="H2253" i="21"/>
  <c r="H2252" i="21"/>
  <c r="H2251" i="21"/>
  <c r="H2250" i="21"/>
  <c r="H2249" i="21"/>
  <c r="H2248" i="21"/>
  <c r="H2247" i="21"/>
  <c r="H2246" i="21"/>
  <c r="H2245" i="21"/>
  <c r="H2244" i="21"/>
  <c r="H2243" i="21"/>
  <c r="H2242" i="21"/>
  <c r="H2241" i="21"/>
  <c r="H2240" i="21"/>
  <c r="H2239" i="21"/>
  <c r="H2238" i="21"/>
  <c r="H2237" i="21"/>
  <c r="H2236" i="21"/>
  <c r="H2235" i="21"/>
  <c r="H2234" i="21"/>
  <c r="H2233" i="21"/>
  <c r="H2232" i="21"/>
  <c r="H2231" i="21"/>
  <c r="H2230" i="21"/>
  <c r="H2229" i="21"/>
  <c r="H2228" i="21"/>
  <c r="H2227" i="21"/>
  <c r="H2226" i="21"/>
  <c r="H2225" i="21"/>
  <c r="H2224" i="21"/>
  <c r="H2223" i="21"/>
  <c r="H2222" i="21"/>
  <c r="H2221" i="21"/>
  <c r="H2220" i="21"/>
  <c r="H2219" i="21"/>
  <c r="H2218" i="21"/>
  <c r="H2217" i="21"/>
  <c r="H2216" i="21"/>
  <c r="H2215" i="21"/>
  <c r="H2214" i="21"/>
  <c r="H2213" i="21"/>
  <c r="H2212" i="21"/>
  <c r="H2211" i="21"/>
  <c r="H2210" i="21"/>
  <c r="H2209" i="21"/>
  <c r="H2208" i="21"/>
  <c r="H2207" i="21"/>
  <c r="H2206" i="21"/>
  <c r="H2205" i="21"/>
  <c r="H2204" i="21"/>
  <c r="H2203" i="21"/>
  <c r="H2202" i="21"/>
  <c r="H2201" i="21"/>
  <c r="H2200" i="21"/>
  <c r="H2199" i="21"/>
  <c r="H2198" i="21"/>
  <c r="H2197" i="21"/>
  <c r="H2196" i="21"/>
  <c r="H2195" i="21"/>
  <c r="H2194" i="21"/>
  <c r="H2193" i="21"/>
  <c r="H2192" i="21"/>
  <c r="H2191" i="21"/>
  <c r="H2190" i="21"/>
  <c r="H2189" i="21"/>
  <c r="H2188" i="21"/>
  <c r="H2187" i="21"/>
  <c r="H2186" i="21"/>
  <c r="H2185" i="21"/>
  <c r="H2184" i="21"/>
  <c r="H2183" i="21"/>
  <c r="H2182" i="21"/>
  <c r="H2181" i="21"/>
  <c r="H2180" i="21"/>
  <c r="H2179" i="21"/>
  <c r="H2178" i="21"/>
  <c r="H2177" i="21"/>
  <c r="H2176" i="21"/>
  <c r="H2175" i="21"/>
  <c r="H2174" i="21"/>
  <c r="H2173" i="21"/>
  <c r="H2172" i="21"/>
  <c r="H2171" i="21"/>
  <c r="H2170" i="21"/>
  <c r="H2169" i="21"/>
  <c r="H2168" i="21"/>
  <c r="H2167" i="21"/>
  <c r="H2166" i="21"/>
  <c r="H2165" i="21"/>
  <c r="H2164" i="21"/>
  <c r="H2163" i="21"/>
  <c r="H2162" i="21"/>
  <c r="H2161" i="21"/>
  <c r="H2160" i="21"/>
  <c r="H2159" i="21"/>
  <c r="H2158" i="21"/>
  <c r="H2157" i="21"/>
  <c r="H2156" i="21"/>
  <c r="H2155" i="21"/>
  <c r="H2154" i="21"/>
  <c r="H2153" i="21"/>
  <c r="H2152" i="21"/>
  <c r="H2151" i="21"/>
  <c r="H2150" i="21"/>
  <c r="H2149" i="21"/>
  <c r="H2148" i="21"/>
  <c r="H2147" i="21"/>
  <c r="H2146" i="21"/>
  <c r="H2145" i="21"/>
  <c r="H2144" i="21"/>
  <c r="H2143" i="21"/>
  <c r="H2142" i="21"/>
  <c r="H2141" i="21"/>
  <c r="H2140" i="21"/>
  <c r="H2139" i="21"/>
  <c r="H2138" i="21"/>
  <c r="H2137" i="21"/>
  <c r="H2136" i="21"/>
  <c r="H2135" i="21"/>
  <c r="H2134" i="21"/>
  <c r="H2133" i="21"/>
  <c r="H2132" i="21"/>
  <c r="H2131" i="21"/>
  <c r="H2130" i="21"/>
  <c r="H2129" i="21"/>
  <c r="H2128" i="21"/>
  <c r="H2127" i="21"/>
  <c r="H2126" i="21"/>
  <c r="H2125" i="21"/>
  <c r="H2124" i="21"/>
  <c r="H2123" i="21"/>
  <c r="H2122" i="21"/>
  <c r="H2121" i="21"/>
  <c r="H2120" i="21"/>
  <c r="H2119" i="21"/>
  <c r="H2118" i="21"/>
  <c r="H2117" i="21"/>
  <c r="H2116" i="21"/>
  <c r="H2115" i="21"/>
  <c r="H2114" i="21"/>
  <c r="H2113" i="21"/>
  <c r="H2112" i="21"/>
  <c r="H2111" i="21"/>
  <c r="H2110" i="21"/>
  <c r="H2109" i="21"/>
  <c r="H2108" i="21"/>
  <c r="H2107" i="21"/>
  <c r="H2106" i="21"/>
  <c r="H2105" i="21"/>
  <c r="H2104" i="21"/>
  <c r="H2103" i="21"/>
  <c r="H2102" i="21"/>
  <c r="H2101" i="21"/>
  <c r="H2100" i="21"/>
  <c r="H2099" i="21"/>
  <c r="H2098" i="21"/>
  <c r="H2097" i="21"/>
  <c r="H2096" i="21"/>
  <c r="H2095" i="21"/>
  <c r="H2094" i="21"/>
  <c r="H2093" i="21"/>
  <c r="H2092" i="21"/>
  <c r="H2091" i="21"/>
  <c r="H2090" i="21"/>
  <c r="H2089" i="21"/>
  <c r="H2088" i="21"/>
  <c r="H2087" i="21"/>
  <c r="H2086" i="21"/>
  <c r="H2085" i="21"/>
  <c r="H2084" i="21"/>
  <c r="H2083" i="21"/>
  <c r="H2082" i="21"/>
  <c r="H2081" i="21"/>
  <c r="H2080" i="21"/>
  <c r="H2079" i="21"/>
  <c r="H2078" i="21"/>
  <c r="H2077" i="21"/>
  <c r="H2076" i="21"/>
  <c r="H2075" i="21"/>
  <c r="H2074" i="21"/>
  <c r="H2073" i="21"/>
  <c r="H2072" i="21"/>
  <c r="H2071" i="21"/>
  <c r="H2070" i="21"/>
  <c r="H2069" i="21"/>
  <c r="H2068" i="21"/>
  <c r="H2067" i="21"/>
  <c r="H2066" i="21"/>
  <c r="H2065" i="21"/>
  <c r="H2064" i="21"/>
  <c r="H2063" i="21"/>
  <c r="H2062" i="21"/>
  <c r="H2061" i="21"/>
  <c r="H2060" i="21"/>
  <c r="H2059" i="21"/>
  <c r="H2058" i="21"/>
  <c r="H2057" i="21"/>
  <c r="H2056" i="21"/>
  <c r="H2055" i="21"/>
  <c r="H2054" i="21"/>
  <c r="H2053" i="21"/>
  <c r="H2052" i="21"/>
  <c r="H2051" i="21"/>
  <c r="H2050" i="21"/>
  <c r="H2049" i="21"/>
  <c r="H2048" i="21"/>
  <c r="H2047" i="21"/>
  <c r="H2046" i="21"/>
  <c r="H2045" i="21"/>
  <c r="H2044" i="21"/>
  <c r="H2043" i="21"/>
  <c r="H2042" i="21"/>
  <c r="H2041" i="21"/>
  <c r="H2040" i="21"/>
  <c r="H2039" i="21"/>
  <c r="H2038" i="21"/>
  <c r="H2037" i="21"/>
  <c r="H2036" i="21"/>
  <c r="H2035" i="21"/>
  <c r="H2034" i="21"/>
  <c r="H2033" i="21"/>
  <c r="H2032" i="21"/>
  <c r="H2031" i="21"/>
  <c r="H2030" i="21"/>
  <c r="H2029" i="21"/>
  <c r="H2028" i="21"/>
  <c r="H2027" i="21"/>
  <c r="H2026" i="21"/>
  <c r="H2025" i="21"/>
  <c r="H2024" i="21"/>
  <c r="H2023" i="21"/>
  <c r="H2022" i="21"/>
  <c r="H2021" i="21"/>
  <c r="H2020" i="21"/>
  <c r="H2019" i="21"/>
  <c r="H2018" i="21"/>
  <c r="H2017" i="21"/>
  <c r="H2016" i="21"/>
  <c r="H2015" i="21"/>
  <c r="H2014" i="21"/>
  <c r="H2013" i="21"/>
  <c r="H2012" i="21"/>
  <c r="H2011" i="21"/>
  <c r="H2010" i="21"/>
  <c r="H2009" i="21"/>
  <c r="H2008" i="21"/>
  <c r="H2007" i="21"/>
  <c r="H2006" i="21"/>
  <c r="H2005" i="21"/>
  <c r="H2004" i="21"/>
  <c r="H2003" i="21"/>
  <c r="H2002" i="21"/>
  <c r="H2001" i="21"/>
  <c r="H2000" i="21"/>
  <c r="H1999" i="21"/>
  <c r="H1998" i="21"/>
  <c r="H1997" i="21"/>
  <c r="H1996" i="21"/>
  <c r="H1995" i="21"/>
  <c r="H1994" i="21"/>
  <c r="H1993" i="21"/>
  <c r="H1992" i="21"/>
  <c r="H1991" i="21"/>
  <c r="H1990" i="21"/>
  <c r="H1989" i="21"/>
  <c r="H1988" i="21"/>
  <c r="H1987" i="21"/>
  <c r="H1986" i="21"/>
  <c r="H1985" i="21"/>
  <c r="H1984" i="21"/>
  <c r="H1983" i="21"/>
  <c r="H1982" i="21"/>
  <c r="H1981" i="21"/>
  <c r="H1980" i="21"/>
  <c r="H1979" i="21"/>
  <c r="H1978" i="21"/>
  <c r="H1977" i="21"/>
  <c r="H1976" i="21"/>
  <c r="H1975" i="21"/>
  <c r="H1974" i="21"/>
  <c r="H1973" i="21"/>
  <c r="H1972" i="21"/>
  <c r="H1971" i="21"/>
  <c r="H1970" i="21"/>
  <c r="H1969" i="21"/>
  <c r="H1968" i="21"/>
  <c r="H1967" i="21"/>
  <c r="H1966" i="21"/>
  <c r="H1965" i="21"/>
  <c r="H1964" i="21"/>
  <c r="H1963" i="21"/>
  <c r="H1962" i="21"/>
  <c r="H1961" i="21"/>
  <c r="H1960" i="21"/>
  <c r="H1959" i="21"/>
  <c r="H1958" i="21"/>
  <c r="H1957" i="21"/>
  <c r="H1956" i="21"/>
  <c r="H1955" i="21"/>
  <c r="H1954" i="21"/>
  <c r="H1953" i="21"/>
  <c r="H1952" i="21"/>
  <c r="H1951" i="21"/>
  <c r="H1950" i="21"/>
  <c r="H1949" i="21"/>
  <c r="H1948" i="21"/>
  <c r="H1947" i="21"/>
  <c r="H1946" i="21"/>
  <c r="H1945" i="21"/>
  <c r="H1944" i="21"/>
  <c r="H1943" i="21"/>
  <c r="H1942" i="21"/>
  <c r="H1941" i="21"/>
  <c r="H1940" i="21"/>
  <c r="H1939" i="21"/>
  <c r="H1938" i="21"/>
  <c r="H1937" i="21"/>
  <c r="H1936" i="21"/>
  <c r="H1935" i="21"/>
  <c r="H1934" i="21"/>
  <c r="H1933" i="21"/>
  <c r="H1932" i="21"/>
  <c r="H1931" i="21"/>
  <c r="H1930" i="21"/>
  <c r="H1929" i="21"/>
  <c r="H1928" i="21"/>
  <c r="H1927" i="21"/>
  <c r="H1926" i="21"/>
  <c r="H1925" i="21"/>
  <c r="H1924" i="21"/>
  <c r="H1923" i="21"/>
  <c r="H1922" i="21"/>
  <c r="H1921" i="21"/>
  <c r="H1920" i="21"/>
  <c r="H1919" i="21"/>
  <c r="H1918" i="21"/>
  <c r="H1917" i="21"/>
  <c r="H1916" i="21"/>
  <c r="H1915" i="21"/>
  <c r="H1914" i="21"/>
  <c r="H1913" i="21"/>
  <c r="H1912" i="21"/>
  <c r="H1911" i="21"/>
  <c r="H1910" i="21"/>
  <c r="H1909" i="21"/>
  <c r="H1908" i="21"/>
  <c r="H1907" i="21"/>
  <c r="H1906" i="21"/>
  <c r="H1905" i="21"/>
  <c r="H1904" i="21"/>
  <c r="H1903" i="21"/>
  <c r="H1902" i="21"/>
  <c r="H1901" i="21"/>
  <c r="H1900" i="21"/>
  <c r="H1899" i="21"/>
  <c r="H1898" i="21"/>
  <c r="H1897" i="21"/>
  <c r="H1896" i="21"/>
  <c r="H1895" i="21"/>
  <c r="H1894" i="21"/>
  <c r="H1893" i="21"/>
  <c r="H1892" i="21"/>
  <c r="H1891" i="21"/>
  <c r="H1890" i="21"/>
  <c r="H1889" i="21"/>
  <c r="H1888" i="21"/>
  <c r="H1887" i="21"/>
  <c r="H1886" i="21"/>
  <c r="H1885" i="21"/>
  <c r="H1884" i="21"/>
  <c r="H1883" i="21"/>
  <c r="H1882" i="21"/>
  <c r="H1881" i="21"/>
  <c r="H1880" i="21"/>
  <c r="H1879" i="21"/>
  <c r="H1878" i="21"/>
  <c r="H1877" i="21"/>
  <c r="H1876" i="21"/>
  <c r="H1875" i="21"/>
  <c r="H1874" i="21"/>
  <c r="H1873" i="21"/>
  <c r="H1872" i="21"/>
  <c r="H1871" i="21"/>
  <c r="H1870" i="21"/>
  <c r="H1869" i="21"/>
  <c r="H1868" i="21"/>
  <c r="H1867" i="21"/>
  <c r="H1866" i="21"/>
  <c r="H1865" i="21"/>
  <c r="H1864" i="21"/>
  <c r="H1863" i="21"/>
  <c r="H1862" i="21"/>
  <c r="H1861" i="21"/>
  <c r="H1860" i="21"/>
  <c r="H1859" i="21"/>
  <c r="H1858" i="21"/>
  <c r="H1857" i="21"/>
  <c r="H1856" i="21"/>
  <c r="H1855" i="21"/>
  <c r="H1854" i="21"/>
  <c r="H1853" i="21"/>
  <c r="H1852" i="21"/>
  <c r="H1851" i="21"/>
  <c r="H1850" i="21"/>
  <c r="H1849" i="21"/>
  <c r="H1848" i="21"/>
  <c r="H1847" i="21"/>
  <c r="H1846" i="21"/>
  <c r="H1845" i="21"/>
  <c r="H1844" i="21"/>
  <c r="H1843" i="21"/>
  <c r="H1842" i="21"/>
  <c r="H1841" i="21"/>
  <c r="H1840" i="21"/>
  <c r="H1839" i="21"/>
  <c r="H1838" i="21"/>
  <c r="H1837" i="21"/>
  <c r="H1836" i="21"/>
  <c r="H1835" i="21"/>
  <c r="H1834" i="21"/>
  <c r="H1833" i="21"/>
  <c r="H1832" i="21"/>
  <c r="H1831" i="21"/>
  <c r="H1830" i="21"/>
  <c r="H1829" i="21"/>
  <c r="H1828" i="21"/>
  <c r="H1827" i="21"/>
  <c r="H1826" i="21"/>
  <c r="H1825" i="21"/>
  <c r="H1824" i="21"/>
  <c r="H1823" i="21"/>
  <c r="H1822" i="21"/>
  <c r="H1821" i="21"/>
  <c r="H1820" i="21"/>
  <c r="H1819" i="21"/>
  <c r="H1818" i="21"/>
  <c r="H1817" i="21"/>
  <c r="H1816" i="21"/>
  <c r="H1815" i="21"/>
  <c r="H1814" i="21"/>
  <c r="H1813" i="21"/>
  <c r="H1812" i="21"/>
  <c r="H1811" i="21"/>
  <c r="H1810" i="21"/>
  <c r="H1809" i="21"/>
  <c r="H1808" i="21"/>
  <c r="H1807" i="21"/>
  <c r="H1806" i="21"/>
  <c r="H1805" i="21"/>
  <c r="H1804" i="21"/>
  <c r="H1803" i="21"/>
  <c r="H1802" i="21"/>
  <c r="H1801" i="21"/>
  <c r="H1800" i="21"/>
  <c r="H1799" i="21"/>
  <c r="H1798" i="21"/>
  <c r="H1797" i="21"/>
  <c r="H1796" i="21"/>
  <c r="H1795" i="21"/>
  <c r="H1794" i="21"/>
  <c r="H1793" i="21"/>
  <c r="H1792" i="21"/>
  <c r="H1791" i="21"/>
  <c r="H1790" i="21"/>
  <c r="H1789" i="21"/>
  <c r="H1788" i="21"/>
  <c r="H1787" i="21"/>
  <c r="H1786" i="21"/>
  <c r="H1785" i="21"/>
  <c r="H1784" i="21"/>
  <c r="H1783" i="21"/>
  <c r="H1782" i="21"/>
  <c r="H1781" i="21"/>
  <c r="H1780" i="21"/>
  <c r="H1779" i="21"/>
  <c r="H1778" i="21"/>
  <c r="H1777" i="21"/>
  <c r="H1776" i="21"/>
  <c r="H1775" i="21"/>
  <c r="H1774" i="21"/>
  <c r="H1773" i="21"/>
  <c r="H1772" i="21"/>
  <c r="H1771" i="21"/>
  <c r="H1770" i="21"/>
  <c r="H1769" i="21"/>
  <c r="H1768" i="21"/>
  <c r="H1767" i="21"/>
  <c r="H1766" i="21"/>
  <c r="H1765" i="21"/>
  <c r="H1764" i="21"/>
  <c r="H1763" i="21"/>
  <c r="H1762" i="21"/>
  <c r="H1761" i="21"/>
  <c r="H1760" i="21"/>
  <c r="H1759" i="21"/>
  <c r="H1758" i="21"/>
  <c r="H1757" i="21"/>
  <c r="H1756" i="21"/>
  <c r="H1755" i="21"/>
  <c r="H1754" i="21"/>
  <c r="H1753" i="21"/>
  <c r="H1752" i="21"/>
  <c r="H1751" i="21"/>
  <c r="H1750" i="21"/>
  <c r="H1749" i="21"/>
  <c r="H1748" i="21"/>
  <c r="H1747" i="21"/>
  <c r="H1746" i="21"/>
  <c r="H1745" i="21"/>
  <c r="H1744" i="21"/>
  <c r="H1743" i="21"/>
  <c r="H1742" i="21"/>
  <c r="H1741" i="21"/>
  <c r="H1740" i="21"/>
  <c r="H1739" i="21"/>
  <c r="H1738" i="21"/>
  <c r="H1737" i="21"/>
  <c r="H1736" i="21"/>
  <c r="H1735" i="21"/>
  <c r="H1734" i="21"/>
  <c r="H1733" i="21"/>
  <c r="H1732" i="21"/>
  <c r="H1731" i="21"/>
  <c r="H1730" i="21"/>
  <c r="H1729" i="21"/>
  <c r="H1728" i="21"/>
  <c r="H1727" i="21"/>
  <c r="H1726" i="21"/>
  <c r="H1725" i="21"/>
  <c r="H1724" i="21"/>
  <c r="H1723" i="21"/>
  <c r="H1722" i="21"/>
  <c r="H1721" i="21"/>
  <c r="H1720" i="21"/>
  <c r="H1719" i="21"/>
  <c r="H1718" i="21"/>
  <c r="H1717" i="21"/>
  <c r="H1716" i="21"/>
  <c r="H1715" i="21"/>
  <c r="H1714" i="21"/>
  <c r="H1713" i="21"/>
  <c r="H1712" i="21"/>
  <c r="H1711" i="21"/>
  <c r="H1710" i="21"/>
  <c r="H1709" i="21"/>
  <c r="H1708" i="21"/>
  <c r="H1707" i="21"/>
  <c r="H1706" i="21"/>
  <c r="H1705" i="21"/>
  <c r="H1704" i="21"/>
  <c r="H1703" i="21"/>
  <c r="H1702" i="21"/>
  <c r="H1701" i="21"/>
  <c r="H1700" i="21"/>
  <c r="H1699" i="21"/>
  <c r="H1698" i="21"/>
  <c r="H1697" i="21"/>
  <c r="H1696" i="21"/>
  <c r="H1695" i="21"/>
  <c r="H1694" i="21"/>
  <c r="H1693" i="21"/>
  <c r="H1692" i="21"/>
  <c r="H1691" i="21"/>
  <c r="H1690" i="21"/>
  <c r="H1689" i="21"/>
  <c r="H1688" i="21"/>
  <c r="H1687" i="21"/>
  <c r="H1686" i="21"/>
  <c r="H1685" i="21"/>
  <c r="H1684" i="21"/>
  <c r="H1683" i="21"/>
  <c r="H1682" i="21"/>
  <c r="H1681" i="21"/>
  <c r="H1680" i="21"/>
  <c r="H1679" i="21"/>
  <c r="H1678" i="21"/>
  <c r="H1677" i="21"/>
  <c r="H1676" i="21"/>
  <c r="H1675" i="21"/>
  <c r="H1674" i="21"/>
  <c r="H1673" i="21"/>
  <c r="H1672" i="21"/>
  <c r="H1671" i="21"/>
  <c r="H1670" i="21"/>
  <c r="H1669" i="21"/>
  <c r="H1668" i="21"/>
  <c r="H1667" i="21"/>
  <c r="H1666" i="21"/>
  <c r="H1665" i="21"/>
  <c r="H1664" i="21"/>
  <c r="H1663" i="21"/>
  <c r="H1662" i="21"/>
  <c r="H1661" i="21"/>
  <c r="H1660" i="21"/>
  <c r="H1659" i="21"/>
  <c r="H1658" i="21"/>
  <c r="H1657" i="21"/>
  <c r="H1656" i="21"/>
  <c r="H1655" i="21"/>
  <c r="H1654" i="21"/>
  <c r="H1653" i="21"/>
  <c r="H1652" i="21"/>
  <c r="H1651" i="21"/>
  <c r="H1650" i="21"/>
  <c r="H1649" i="21"/>
  <c r="H1648" i="21"/>
  <c r="H1647" i="21"/>
  <c r="H1646" i="21"/>
  <c r="H1645" i="21"/>
  <c r="H1644" i="21"/>
  <c r="H1643" i="21"/>
  <c r="H1642" i="21"/>
  <c r="H1641" i="21"/>
  <c r="H1640" i="21"/>
  <c r="H1639" i="21"/>
  <c r="H1638" i="21"/>
  <c r="H1637" i="21"/>
  <c r="H1636" i="21"/>
  <c r="H1635" i="21"/>
  <c r="H1634" i="21"/>
  <c r="H1633" i="21"/>
  <c r="H1632" i="21"/>
  <c r="H1631" i="21"/>
  <c r="H1630" i="21"/>
  <c r="H1629" i="21"/>
  <c r="H1628" i="21"/>
  <c r="H1627" i="21"/>
  <c r="H1626" i="21"/>
  <c r="H1625" i="21"/>
  <c r="H1624" i="21"/>
  <c r="H1623" i="21"/>
  <c r="H1622" i="21"/>
  <c r="H1621" i="21"/>
  <c r="H1620" i="21"/>
  <c r="H1619" i="21"/>
  <c r="H1618" i="21"/>
  <c r="H1617" i="21"/>
  <c r="H1616" i="21"/>
  <c r="H1615" i="21"/>
  <c r="H1614" i="21"/>
  <c r="H1613" i="21"/>
  <c r="H1612" i="21"/>
  <c r="H1611" i="21"/>
  <c r="H1610" i="21"/>
  <c r="H1609" i="21"/>
  <c r="H1608" i="21"/>
  <c r="H1607" i="21"/>
  <c r="H1606" i="21"/>
  <c r="H1605" i="21"/>
  <c r="H1604" i="21"/>
  <c r="H1603" i="21"/>
  <c r="H1602" i="21"/>
  <c r="H1601" i="21"/>
  <c r="H1600" i="21"/>
  <c r="H1599" i="21"/>
  <c r="H1598" i="21"/>
  <c r="H1597" i="21"/>
  <c r="H1596" i="21"/>
  <c r="H1595" i="21"/>
  <c r="H1594" i="21"/>
  <c r="H1593" i="21"/>
  <c r="H1592" i="21"/>
  <c r="H1591" i="21"/>
  <c r="H1590" i="21"/>
  <c r="H1589" i="21"/>
  <c r="H1588" i="21"/>
  <c r="H1587" i="21"/>
  <c r="H1586" i="21"/>
  <c r="H1585" i="21"/>
  <c r="H1584" i="21"/>
  <c r="H1583" i="21"/>
  <c r="H1582" i="21"/>
  <c r="H1581" i="21"/>
  <c r="H1580" i="21"/>
  <c r="H1579" i="21"/>
  <c r="H1578" i="21"/>
  <c r="H1577" i="21"/>
  <c r="H1576" i="21"/>
  <c r="H1575" i="21"/>
  <c r="H1574" i="21"/>
  <c r="H1573" i="21"/>
  <c r="H1572" i="21"/>
  <c r="H1571" i="21"/>
  <c r="H1570" i="21"/>
  <c r="H1569" i="21"/>
  <c r="H1568" i="21"/>
  <c r="H1567" i="21"/>
  <c r="H1566" i="21"/>
  <c r="H1565" i="21"/>
  <c r="H1564" i="21"/>
  <c r="H1563" i="21"/>
  <c r="H1562" i="21"/>
  <c r="H1561" i="21"/>
  <c r="H1560" i="21"/>
  <c r="H1559" i="21"/>
  <c r="H1558" i="21"/>
  <c r="H1557" i="21"/>
  <c r="H1556" i="21"/>
  <c r="H1555" i="21"/>
  <c r="H1554" i="21"/>
  <c r="H1553" i="21"/>
  <c r="H1552" i="21"/>
  <c r="H1551" i="21"/>
  <c r="H1550" i="21"/>
  <c r="H1549" i="21"/>
  <c r="H1548" i="21"/>
  <c r="H1547" i="21"/>
  <c r="H1546" i="21"/>
  <c r="H1545" i="21"/>
  <c r="H1544" i="21"/>
  <c r="H1543" i="21"/>
  <c r="H1542" i="21"/>
  <c r="H1541" i="21"/>
  <c r="H1540" i="21"/>
  <c r="H1539" i="21"/>
  <c r="H1538" i="21"/>
  <c r="H1537" i="21"/>
  <c r="H1536" i="21"/>
  <c r="H1535" i="21"/>
  <c r="H1534" i="21"/>
  <c r="H1533" i="21"/>
  <c r="H1532" i="21"/>
  <c r="H1531" i="21"/>
  <c r="H1530" i="21"/>
  <c r="H1529" i="21"/>
  <c r="H1528" i="21"/>
  <c r="H1527" i="21"/>
  <c r="H1526" i="21"/>
  <c r="H1525" i="21"/>
  <c r="H1524" i="21"/>
  <c r="H1523" i="21"/>
  <c r="H1522" i="21"/>
  <c r="H1521" i="21"/>
  <c r="H1520" i="21"/>
  <c r="H1519" i="21"/>
  <c r="H1518" i="21"/>
  <c r="H1517" i="21"/>
  <c r="H1516" i="21"/>
  <c r="H1515" i="21"/>
  <c r="H1514" i="21"/>
  <c r="H1513" i="21"/>
  <c r="H1512" i="21"/>
  <c r="H1511" i="21"/>
  <c r="H1510" i="21"/>
  <c r="H1509" i="21"/>
  <c r="H1508" i="21"/>
  <c r="H1507" i="21"/>
  <c r="H1506" i="21"/>
  <c r="H1505" i="21"/>
  <c r="H1504" i="21"/>
  <c r="H1503" i="21"/>
  <c r="H1502" i="21"/>
  <c r="H1501" i="21"/>
  <c r="H1500" i="21"/>
  <c r="H1499" i="21"/>
  <c r="H1498" i="21"/>
  <c r="H1497" i="21"/>
  <c r="H1496" i="21"/>
  <c r="H1495" i="21"/>
  <c r="H1494" i="21"/>
  <c r="H1493" i="21"/>
  <c r="H1492" i="21"/>
  <c r="H1491" i="21"/>
  <c r="H1490" i="21"/>
  <c r="H1489" i="21"/>
  <c r="H1488" i="21"/>
  <c r="H1487" i="21"/>
  <c r="H1486" i="21"/>
  <c r="H1485" i="21"/>
  <c r="H1484" i="21"/>
  <c r="H1483" i="21"/>
  <c r="H1482" i="21"/>
  <c r="H1481" i="21"/>
  <c r="H1480" i="21"/>
  <c r="H1479" i="21"/>
  <c r="H1478" i="21"/>
  <c r="H1477" i="21"/>
  <c r="H1476" i="21"/>
  <c r="H1475" i="21"/>
  <c r="H1474" i="21"/>
  <c r="H1473" i="21"/>
  <c r="H1472" i="21"/>
  <c r="H1471" i="21"/>
  <c r="H1470" i="21"/>
  <c r="H1469" i="21"/>
  <c r="H1468" i="21"/>
  <c r="H1467" i="21"/>
  <c r="H1466" i="21"/>
  <c r="H1465" i="21"/>
  <c r="H1464" i="21"/>
  <c r="H1463" i="21"/>
  <c r="H1462" i="21"/>
  <c r="H1461" i="21"/>
  <c r="H1460" i="21"/>
  <c r="H1459" i="21"/>
  <c r="H1458" i="21"/>
  <c r="H1457" i="21"/>
  <c r="H1456" i="21"/>
  <c r="H1455" i="21"/>
  <c r="H1454" i="21"/>
  <c r="H1453" i="21"/>
  <c r="H1452" i="21"/>
  <c r="H1451" i="21"/>
  <c r="H1450" i="21"/>
  <c r="H1449" i="21"/>
  <c r="H1448" i="21"/>
  <c r="H1447" i="21"/>
  <c r="H1446" i="21"/>
  <c r="H1445" i="21"/>
  <c r="H1444" i="21"/>
  <c r="H1443" i="21"/>
  <c r="H1442" i="21"/>
  <c r="H1441" i="21"/>
  <c r="H1440" i="21"/>
  <c r="H1439" i="21"/>
  <c r="H1438" i="21"/>
  <c r="H1437" i="21"/>
  <c r="H1436" i="21"/>
  <c r="H1435" i="21"/>
  <c r="H1434" i="21"/>
  <c r="H1433" i="21"/>
  <c r="H1432" i="21"/>
  <c r="H1431" i="21"/>
  <c r="H1430" i="21"/>
  <c r="H1429" i="21"/>
  <c r="H1428" i="21"/>
  <c r="H1427" i="21"/>
  <c r="H1426" i="21"/>
  <c r="H1425" i="21"/>
  <c r="H1424" i="21"/>
  <c r="H1423" i="21"/>
  <c r="H1422" i="21"/>
  <c r="H1421" i="21"/>
  <c r="H1420" i="21"/>
  <c r="H1419" i="21"/>
  <c r="H1418" i="21"/>
  <c r="H1417" i="21"/>
  <c r="H1416" i="21"/>
  <c r="H1415" i="21"/>
  <c r="H1414" i="21"/>
  <c r="H1413" i="21"/>
  <c r="H1412" i="21"/>
  <c r="H1411" i="21"/>
  <c r="H1410" i="21"/>
  <c r="H1409" i="21"/>
  <c r="H1408" i="21"/>
  <c r="H1407" i="21"/>
  <c r="H1406" i="21"/>
  <c r="H1405" i="21"/>
  <c r="H1404" i="21"/>
  <c r="H1403" i="21"/>
  <c r="H1402" i="21"/>
  <c r="H1401" i="21"/>
  <c r="H1400" i="21"/>
  <c r="H1399" i="21"/>
  <c r="H1398" i="21"/>
  <c r="H1397" i="21"/>
  <c r="H1396" i="21"/>
  <c r="H1395" i="21"/>
  <c r="H1394" i="21"/>
  <c r="H1393" i="21"/>
  <c r="H1392" i="21"/>
  <c r="H1391" i="21"/>
  <c r="H1390" i="21"/>
  <c r="H1389" i="21"/>
  <c r="H1388" i="21"/>
  <c r="H1387" i="21"/>
  <c r="H1386" i="21"/>
  <c r="H1385" i="21"/>
  <c r="H1384" i="21"/>
  <c r="H1383" i="21"/>
  <c r="H1382" i="21"/>
  <c r="H1381" i="21"/>
  <c r="H1380" i="21"/>
  <c r="H1379" i="21"/>
  <c r="H1378" i="21"/>
  <c r="H1377" i="21"/>
  <c r="H1376" i="21"/>
  <c r="H1375" i="21"/>
  <c r="H1374" i="21"/>
  <c r="H1373" i="21"/>
  <c r="H1372" i="21"/>
  <c r="H1371" i="21"/>
  <c r="H1370" i="21"/>
  <c r="H1369" i="21"/>
  <c r="H1368" i="21"/>
  <c r="H1367" i="21"/>
  <c r="H1366" i="21"/>
  <c r="H1365" i="21"/>
  <c r="H1364" i="21"/>
  <c r="H1363" i="21"/>
  <c r="H1362" i="21"/>
  <c r="H1361" i="21"/>
  <c r="H1360" i="21"/>
  <c r="H1359" i="21"/>
  <c r="H1358" i="21"/>
  <c r="H1357" i="21"/>
  <c r="H1356" i="21"/>
  <c r="H1355" i="21"/>
  <c r="H1354" i="21"/>
  <c r="H1353" i="21"/>
  <c r="H1352" i="21"/>
  <c r="H1351" i="21"/>
  <c r="H1350" i="21"/>
  <c r="H1349" i="21"/>
  <c r="H1348" i="21"/>
  <c r="H1347" i="21"/>
  <c r="H1346" i="21"/>
  <c r="H1345" i="21"/>
  <c r="H1344" i="21"/>
  <c r="H1343" i="21"/>
  <c r="H1342" i="21"/>
  <c r="H1341" i="21"/>
  <c r="H1340" i="21"/>
  <c r="H1339" i="21"/>
  <c r="H1338" i="21"/>
  <c r="H1337" i="21"/>
  <c r="H1336" i="21"/>
  <c r="H1335" i="21"/>
  <c r="H1334" i="21"/>
  <c r="H1333" i="21"/>
  <c r="H1332" i="21"/>
  <c r="H1331" i="21"/>
  <c r="H1330" i="21"/>
  <c r="H1329" i="21"/>
  <c r="H1328" i="21"/>
  <c r="H1327" i="21"/>
  <c r="H1326" i="21"/>
  <c r="H1325" i="21"/>
  <c r="H1324" i="21"/>
  <c r="H1323" i="21"/>
  <c r="H1322" i="21"/>
  <c r="H1321" i="21"/>
  <c r="H1320" i="21"/>
  <c r="H1319" i="21"/>
  <c r="H1318" i="21"/>
  <c r="H1317" i="21"/>
  <c r="H1316" i="21"/>
  <c r="H1315" i="21"/>
  <c r="H1314" i="21"/>
  <c r="H1313" i="21"/>
  <c r="H1312" i="21"/>
  <c r="H1311" i="21"/>
  <c r="H1310" i="21"/>
  <c r="H1309" i="21"/>
  <c r="H1308" i="21"/>
  <c r="H1307" i="21"/>
  <c r="H1306" i="21"/>
  <c r="H1305" i="21"/>
  <c r="H1304" i="21"/>
  <c r="H1303" i="21"/>
  <c r="H1302" i="21"/>
  <c r="H1301" i="21"/>
  <c r="H1300" i="21"/>
  <c r="H1299" i="21"/>
  <c r="H1298" i="21"/>
  <c r="H1297" i="21"/>
  <c r="H1296" i="21"/>
  <c r="H1295" i="21"/>
  <c r="H1294" i="21"/>
  <c r="H1293" i="21"/>
  <c r="H1292" i="21"/>
  <c r="H1291" i="21"/>
  <c r="H1290" i="21"/>
  <c r="H1289" i="21"/>
  <c r="H1288" i="21"/>
  <c r="H1287" i="21"/>
  <c r="H1286" i="21"/>
  <c r="H1285" i="21"/>
  <c r="H1284" i="21"/>
  <c r="H1283" i="21"/>
  <c r="H1282" i="21"/>
  <c r="H1281" i="21"/>
  <c r="H1280" i="21"/>
  <c r="H1279" i="21"/>
  <c r="H1278" i="21"/>
  <c r="H1277" i="21"/>
  <c r="H1276" i="21"/>
  <c r="H1275" i="21"/>
  <c r="H1274" i="21"/>
  <c r="H1273" i="21"/>
  <c r="H1272" i="21"/>
  <c r="H1271" i="21"/>
  <c r="H1270" i="21"/>
  <c r="H1269" i="21"/>
  <c r="H1268" i="21"/>
  <c r="H1267" i="21"/>
  <c r="H1266" i="21"/>
  <c r="H1265" i="21"/>
  <c r="H1264" i="21"/>
  <c r="H1263" i="21"/>
  <c r="H1262" i="21"/>
  <c r="H1261" i="21"/>
  <c r="H1260" i="21"/>
  <c r="H1259" i="21"/>
  <c r="H1258" i="21"/>
  <c r="H1257" i="21"/>
  <c r="H1256" i="21"/>
  <c r="H1255" i="21"/>
  <c r="H1254" i="21"/>
  <c r="H1253" i="21"/>
  <c r="H1252" i="21"/>
  <c r="H1251" i="21"/>
  <c r="H1250" i="21"/>
  <c r="H1249" i="21"/>
  <c r="H1248" i="21"/>
  <c r="H1247" i="21"/>
  <c r="H1246" i="21"/>
  <c r="H1245" i="21"/>
  <c r="H1244" i="21"/>
  <c r="H1243" i="21"/>
  <c r="H1242" i="21"/>
  <c r="H1241" i="21"/>
  <c r="H1240" i="21"/>
  <c r="H1239" i="21"/>
  <c r="H1238" i="21"/>
  <c r="H1237" i="21"/>
  <c r="H1236" i="21"/>
  <c r="H1235" i="21"/>
  <c r="H1234" i="21"/>
  <c r="H1233" i="21"/>
  <c r="H1232" i="21"/>
  <c r="H1231" i="21"/>
  <c r="H1230" i="21"/>
  <c r="H1229" i="21"/>
  <c r="H1228" i="21"/>
  <c r="H1227" i="21"/>
  <c r="H1226" i="21"/>
  <c r="H1225" i="21"/>
  <c r="H1224" i="21"/>
  <c r="H1223" i="21"/>
  <c r="H1222" i="21"/>
  <c r="H1221" i="21"/>
  <c r="H1220" i="21"/>
  <c r="H1219" i="21"/>
  <c r="H1218" i="21"/>
  <c r="H1217" i="21"/>
  <c r="H1216" i="21"/>
  <c r="H1215" i="21"/>
  <c r="H1214" i="21"/>
  <c r="H1213" i="21"/>
  <c r="H1212" i="21"/>
  <c r="H1211" i="21"/>
  <c r="H1210" i="21"/>
  <c r="H1209" i="21"/>
  <c r="H1208" i="21"/>
  <c r="H1207" i="21"/>
  <c r="H1206" i="21"/>
  <c r="H1205" i="21"/>
  <c r="H1204" i="21"/>
  <c r="H1203" i="21"/>
  <c r="H1202" i="21"/>
  <c r="H1201" i="21"/>
  <c r="H1200" i="21"/>
  <c r="H1199" i="21"/>
  <c r="H1198" i="21"/>
  <c r="H1197" i="21"/>
  <c r="H1196" i="21"/>
  <c r="H1195" i="21"/>
  <c r="H1194" i="21"/>
  <c r="H1193" i="21"/>
  <c r="H1192" i="21"/>
  <c r="H1191" i="21"/>
  <c r="H1190" i="21"/>
  <c r="H1189" i="21"/>
  <c r="H1188" i="21"/>
  <c r="H1187" i="21"/>
  <c r="H1186" i="21"/>
  <c r="H1185" i="21"/>
  <c r="H1184" i="21"/>
  <c r="H1183" i="21"/>
  <c r="H1182" i="21"/>
  <c r="H1181" i="21"/>
  <c r="H1180" i="21"/>
  <c r="H1179" i="21"/>
  <c r="H1178" i="21"/>
  <c r="H1177" i="21"/>
  <c r="H1176" i="21"/>
  <c r="H1175" i="21"/>
  <c r="H1174" i="21"/>
  <c r="H1173" i="21"/>
  <c r="H1172" i="21"/>
  <c r="H1171" i="21"/>
  <c r="H1170" i="21"/>
  <c r="H1169" i="21"/>
  <c r="H1168" i="21"/>
  <c r="H1167" i="21"/>
  <c r="H1166" i="21"/>
  <c r="H1165" i="21"/>
  <c r="H1164" i="21"/>
  <c r="H1163" i="21"/>
  <c r="H1162" i="21"/>
  <c r="H1161" i="21"/>
  <c r="H1160" i="21"/>
  <c r="H1159" i="21"/>
  <c r="H1158" i="21"/>
  <c r="H1157" i="21"/>
  <c r="H1156" i="21"/>
  <c r="H1155" i="21"/>
  <c r="H1154" i="21"/>
  <c r="H1153" i="21"/>
  <c r="H1152" i="21"/>
  <c r="H1151" i="21"/>
  <c r="H1150" i="21"/>
  <c r="H1149" i="21"/>
  <c r="H1148" i="21"/>
  <c r="H1147" i="21"/>
  <c r="H1146" i="21"/>
  <c r="H1145" i="21"/>
  <c r="H1144" i="21"/>
  <c r="H1143" i="21"/>
  <c r="H1142" i="21"/>
  <c r="H1141" i="21"/>
  <c r="H1140" i="21"/>
  <c r="H1139" i="21"/>
  <c r="H1138" i="21"/>
  <c r="H1137" i="21"/>
  <c r="H1136" i="21"/>
  <c r="H1135" i="21"/>
  <c r="H1134" i="21"/>
  <c r="H1133" i="21"/>
  <c r="H1132" i="21"/>
  <c r="H1131" i="21"/>
  <c r="H1130" i="21"/>
  <c r="H1129" i="21"/>
  <c r="H1128" i="21"/>
  <c r="H1127" i="21"/>
  <c r="H1126" i="21"/>
  <c r="H1125" i="21"/>
  <c r="H1124" i="21"/>
  <c r="H1123" i="21"/>
  <c r="H1122" i="21"/>
  <c r="H1121" i="21"/>
  <c r="H1120" i="21"/>
  <c r="H1119" i="21"/>
  <c r="H1118" i="21"/>
  <c r="H1117" i="21"/>
  <c r="H1116" i="21"/>
  <c r="H1115" i="21"/>
  <c r="H1114" i="21"/>
  <c r="H1113" i="21"/>
  <c r="H1112" i="21"/>
  <c r="H1111" i="21"/>
  <c r="H1110" i="21"/>
  <c r="H1109" i="21"/>
  <c r="H1108" i="21"/>
  <c r="H1107" i="21"/>
  <c r="H1106" i="21"/>
  <c r="H1105" i="21"/>
  <c r="H1104" i="21"/>
  <c r="H1103" i="21"/>
  <c r="H1102" i="21"/>
  <c r="H1101" i="21"/>
  <c r="H1100" i="21"/>
  <c r="H1099" i="21"/>
  <c r="H1098" i="21"/>
  <c r="H1097" i="21"/>
  <c r="H1096" i="21"/>
  <c r="H1095" i="21"/>
  <c r="H1094" i="21"/>
  <c r="H1093" i="21"/>
  <c r="H1092" i="21"/>
  <c r="H1091" i="21"/>
  <c r="H1090" i="21"/>
  <c r="H1089" i="21"/>
  <c r="H1088" i="21"/>
  <c r="H1087" i="21"/>
  <c r="H1086" i="21"/>
  <c r="H1085" i="21"/>
  <c r="H1084" i="21"/>
  <c r="H1083" i="21"/>
  <c r="H1082" i="21"/>
  <c r="H1081" i="21"/>
  <c r="H1080" i="21"/>
  <c r="H1079" i="21"/>
  <c r="H1078" i="21"/>
  <c r="H1077" i="21"/>
  <c r="H1076" i="21"/>
  <c r="H1075" i="21"/>
  <c r="H1074" i="21"/>
  <c r="H1073" i="21"/>
  <c r="H1072" i="21"/>
  <c r="H1071" i="21"/>
  <c r="H1070" i="21"/>
  <c r="H1069" i="21"/>
  <c r="H1068" i="21"/>
  <c r="H1067" i="21"/>
  <c r="H1066" i="21"/>
  <c r="H1065" i="21"/>
  <c r="H1064" i="21"/>
  <c r="H1063" i="21"/>
  <c r="H1062" i="21"/>
  <c r="H1061" i="21"/>
  <c r="H1060" i="21"/>
  <c r="H1059" i="21"/>
  <c r="H1058" i="21"/>
  <c r="H1057" i="21"/>
  <c r="H1056" i="21"/>
  <c r="H1055" i="21"/>
  <c r="H1054" i="21"/>
  <c r="H1053" i="21"/>
  <c r="H1052" i="21"/>
  <c r="H1051" i="21"/>
  <c r="H1050" i="21"/>
  <c r="H1049" i="21"/>
  <c r="H1048" i="21"/>
  <c r="H1047" i="21"/>
  <c r="H1046" i="21"/>
  <c r="H1045" i="21"/>
  <c r="H1044" i="21"/>
  <c r="H1043" i="21"/>
  <c r="H1042" i="21"/>
  <c r="H1041" i="21"/>
  <c r="H1040" i="21"/>
  <c r="H1039" i="21"/>
  <c r="H1038" i="21"/>
  <c r="H1037" i="21"/>
  <c r="H1036" i="21"/>
  <c r="H1035" i="21"/>
  <c r="H1034" i="21"/>
  <c r="H1033" i="21"/>
  <c r="H1032" i="21"/>
  <c r="H1031" i="21"/>
  <c r="H1030" i="21"/>
  <c r="H1029" i="21"/>
  <c r="H1028" i="21"/>
  <c r="H1027" i="21"/>
  <c r="H1026" i="21"/>
  <c r="H1025" i="21"/>
  <c r="H1024" i="21"/>
  <c r="H1023" i="21"/>
  <c r="H1022" i="21"/>
  <c r="H1021" i="21"/>
  <c r="H1020" i="21"/>
  <c r="H1019" i="21"/>
  <c r="H1018" i="21"/>
  <c r="H1017" i="21"/>
  <c r="H1016" i="21"/>
  <c r="H1015" i="21"/>
  <c r="H1014" i="21"/>
  <c r="H1013" i="21"/>
  <c r="H1012" i="21"/>
  <c r="H1011" i="21"/>
  <c r="H1010" i="21"/>
  <c r="H1009" i="21"/>
  <c r="H1008" i="21"/>
  <c r="H1007" i="21"/>
  <c r="H1006" i="21"/>
  <c r="H1005" i="21"/>
  <c r="H1004" i="21"/>
  <c r="H1003" i="21"/>
  <c r="H1002" i="21"/>
  <c r="H1001" i="21"/>
  <c r="H1000" i="21"/>
  <c r="H999" i="21"/>
  <c r="H998" i="21"/>
  <c r="H997" i="21"/>
  <c r="H996" i="21"/>
  <c r="H995" i="21"/>
  <c r="H994" i="21"/>
  <c r="H993" i="21"/>
  <c r="H992" i="21"/>
  <c r="H991" i="21"/>
  <c r="H990" i="21"/>
  <c r="H989" i="21"/>
  <c r="H988" i="21"/>
  <c r="H987" i="21"/>
  <c r="H986" i="21"/>
  <c r="H985" i="21"/>
  <c r="H984" i="21"/>
  <c r="H983" i="21"/>
  <c r="H982" i="21"/>
  <c r="H981" i="21"/>
  <c r="H980" i="21"/>
  <c r="H979" i="21"/>
  <c r="H978" i="21"/>
  <c r="H977" i="21"/>
  <c r="H976" i="21"/>
  <c r="H975" i="21"/>
  <c r="H974" i="21"/>
  <c r="H973" i="21"/>
  <c r="H972" i="21"/>
  <c r="H971" i="21"/>
  <c r="H970" i="21"/>
  <c r="H969" i="21"/>
  <c r="H968" i="21"/>
  <c r="H967" i="21"/>
  <c r="H966" i="21"/>
  <c r="H965" i="21"/>
  <c r="H964" i="21"/>
  <c r="H963" i="21"/>
  <c r="H962" i="21"/>
  <c r="H961" i="21"/>
  <c r="H960" i="21"/>
  <c r="H959" i="21"/>
  <c r="H958" i="21"/>
  <c r="H957" i="21"/>
  <c r="H956" i="21"/>
  <c r="H955" i="21"/>
  <c r="H954" i="21"/>
  <c r="H953" i="21"/>
  <c r="H952" i="21"/>
  <c r="H951" i="21"/>
  <c r="H950" i="21"/>
  <c r="H949" i="21"/>
  <c r="H948" i="21"/>
  <c r="H947" i="21"/>
  <c r="H946" i="21"/>
  <c r="H945" i="21"/>
  <c r="H944" i="21"/>
  <c r="H943" i="21"/>
  <c r="H942" i="21"/>
  <c r="H941" i="21"/>
  <c r="H940" i="21"/>
  <c r="H939" i="21"/>
  <c r="H938" i="21"/>
  <c r="H937" i="21"/>
  <c r="H936" i="21"/>
  <c r="H935" i="21"/>
  <c r="H934" i="21"/>
  <c r="H933" i="21"/>
  <c r="H932" i="21"/>
  <c r="H931" i="21"/>
  <c r="H930" i="21"/>
  <c r="H929" i="21"/>
  <c r="H928" i="21"/>
  <c r="H927" i="21"/>
  <c r="H926" i="21"/>
  <c r="H925" i="21"/>
  <c r="H924" i="21"/>
  <c r="H923" i="21"/>
  <c r="H922" i="21"/>
  <c r="H921" i="21"/>
  <c r="H920" i="21"/>
  <c r="H919" i="21"/>
  <c r="H918" i="21"/>
  <c r="H917" i="21"/>
  <c r="H916" i="21"/>
  <c r="H915" i="21"/>
  <c r="H914" i="21"/>
  <c r="H913" i="21"/>
  <c r="H912" i="21"/>
  <c r="H911" i="21"/>
  <c r="H910" i="21"/>
  <c r="H909" i="21"/>
  <c r="H908" i="21"/>
  <c r="H907" i="21"/>
  <c r="H906" i="21"/>
  <c r="H905" i="21"/>
  <c r="H904" i="21"/>
  <c r="H903" i="21"/>
  <c r="H902" i="21"/>
  <c r="H901" i="21"/>
  <c r="H900" i="21"/>
  <c r="H899" i="21"/>
  <c r="H898" i="21"/>
  <c r="H897" i="21"/>
  <c r="H896" i="21"/>
  <c r="H895" i="21"/>
  <c r="H894" i="21"/>
  <c r="H893" i="21"/>
  <c r="H892" i="21"/>
  <c r="H891" i="21"/>
  <c r="H890" i="21"/>
  <c r="H889" i="21"/>
  <c r="H888" i="21"/>
  <c r="H887" i="21"/>
  <c r="H886" i="21"/>
  <c r="H885" i="21"/>
  <c r="H884" i="21"/>
  <c r="H883" i="21"/>
  <c r="H882" i="21"/>
  <c r="H881" i="21"/>
  <c r="H880" i="21"/>
  <c r="H879" i="21"/>
  <c r="H878" i="21"/>
  <c r="H877" i="21"/>
  <c r="H876" i="21"/>
  <c r="H875" i="21"/>
  <c r="H874" i="21"/>
  <c r="H873" i="21"/>
  <c r="H872" i="21"/>
  <c r="H871" i="21"/>
  <c r="H870" i="21"/>
  <c r="H869" i="21"/>
  <c r="H868" i="21"/>
  <c r="H867" i="21"/>
  <c r="H866" i="21"/>
  <c r="H865" i="21"/>
  <c r="H864" i="21"/>
  <c r="H863" i="21"/>
  <c r="H862" i="21"/>
  <c r="H861" i="21"/>
  <c r="H860" i="21"/>
  <c r="H859" i="21"/>
  <c r="H858" i="21"/>
  <c r="H857" i="21"/>
  <c r="H856" i="21"/>
  <c r="H855" i="21"/>
  <c r="H854" i="21"/>
  <c r="H853" i="21"/>
  <c r="H852" i="21"/>
  <c r="H851" i="21"/>
  <c r="H850" i="21"/>
  <c r="H849" i="21"/>
  <c r="H848" i="21"/>
  <c r="H847" i="21"/>
  <c r="H846" i="21"/>
  <c r="H845" i="21"/>
  <c r="H844" i="21"/>
  <c r="H843" i="21"/>
  <c r="H842" i="21"/>
  <c r="H841" i="21"/>
  <c r="H840" i="21"/>
  <c r="H839" i="21"/>
  <c r="H838" i="21"/>
  <c r="H837" i="21"/>
  <c r="H836" i="21"/>
  <c r="H835" i="21"/>
  <c r="H834" i="21"/>
  <c r="H833" i="21"/>
  <c r="H832" i="21"/>
  <c r="H831" i="21"/>
  <c r="H830" i="21"/>
  <c r="H829" i="21"/>
  <c r="H828" i="21"/>
  <c r="H827" i="21"/>
  <c r="H826" i="21"/>
  <c r="H825" i="21"/>
  <c r="H824" i="21"/>
  <c r="H823" i="21"/>
  <c r="H822" i="21"/>
  <c r="H821" i="21"/>
  <c r="H820" i="21"/>
  <c r="H819" i="21"/>
  <c r="H818" i="21"/>
  <c r="H817" i="21"/>
  <c r="H816" i="21"/>
  <c r="H815" i="21"/>
  <c r="H814" i="21"/>
  <c r="H813" i="21"/>
  <c r="H812" i="21"/>
  <c r="H811" i="21"/>
  <c r="H810" i="21"/>
  <c r="H809" i="21"/>
  <c r="H808" i="21"/>
  <c r="H807" i="21"/>
  <c r="H806" i="21"/>
  <c r="H805" i="21"/>
  <c r="H804" i="21"/>
  <c r="H803" i="21"/>
  <c r="H802" i="21"/>
  <c r="H801" i="21"/>
  <c r="H800" i="21"/>
  <c r="H799" i="21"/>
  <c r="H798" i="21"/>
  <c r="H797" i="21"/>
  <c r="H796" i="21"/>
  <c r="H795" i="21"/>
  <c r="H794" i="21"/>
  <c r="H793" i="21"/>
  <c r="H792" i="21"/>
  <c r="H791" i="21"/>
  <c r="H790" i="21"/>
  <c r="H789" i="21"/>
  <c r="H788" i="21"/>
  <c r="H787" i="21"/>
  <c r="H786" i="21"/>
  <c r="H785" i="21"/>
  <c r="H784" i="21"/>
  <c r="H783" i="21"/>
  <c r="H782" i="21"/>
  <c r="H781" i="21"/>
  <c r="H780" i="21"/>
  <c r="H779" i="21"/>
  <c r="H778" i="21"/>
  <c r="H777" i="21"/>
  <c r="H776" i="21"/>
  <c r="H775" i="21"/>
  <c r="H774" i="21"/>
  <c r="H773" i="21"/>
  <c r="H772" i="21"/>
  <c r="H771" i="21"/>
  <c r="H770" i="21"/>
  <c r="H769" i="21"/>
  <c r="H768" i="21"/>
  <c r="H767" i="21"/>
  <c r="H766" i="21"/>
  <c r="H765" i="21"/>
  <c r="H764" i="21"/>
  <c r="H763" i="21"/>
  <c r="H762" i="21"/>
  <c r="H761" i="21"/>
  <c r="H760" i="21"/>
  <c r="H759" i="21"/>
  <c r="H758" i="21"/>
  <c r="H757" i="21"/>
  <c r="H756" i="21"/>
  <c r="H755" i="21"/>
  <c r="H754" i="21"/>
  <c r="H753" i="21"/>
  <c r="H752" i="21"/>
  <c r="H751" i="21"/>
  <c r="H750" i="21"/>
  <c r="H749" i="21"/>
  <c r="H748" i="21"/>
  <c r="H747" i="21"/>
  <c r="H746" i="21"/>
  <c r="H745" i="21"/>
  <c r="H744" i="21"/>
  <c r="H743" i="21"/>
  <c r="H742" i="21"/>
  <c r="H741" i="21"/>
  <c r="H740" i="21"/>
  <c r="H739" i="21"/>
  <c r="H738" i="21"/>
  <c r="H737" i="21"/>
  <c r="H736" i="21"/>
  <c r="H735" i="21"/>
  <c r="H734" i="21"/>
  <c r="H733" i="21"/>
  <c r="H732" i="21"/>
  <c r="H731" i="21"/>
  <c r="H730" i="21"/>
  <c r="H729" i="21"/>
  <c r="H728" i="21"/>
  <c r="H727" i="21"/>
  <c r="H726" i="21"/>
  <c r="H725" i="21"/>
  <c r="H724" i="21"/>
  <c r="H723" i="21"/>
  <c r="H722" i="21"/>
  <c r="H721" i="21"/>
  <c r="H720" i="21"/>
  <c r="H719" i="21"/>
  <c r="H718" i="21"/>
  <c r="H717" i="21"/>
  <c r="H716" i="21"/>
  <c r="H715" i="21"/>
  <c r="H714" i="21"/>
  <c r="H713" i="21"/>
  <c r="H712" i="21"/>
  <c r="H711" i="21"/>
  <c r="H710" i="21"/>
  <c r="H709" i="21"/>
  <c r="H708" i="21"/>
  <c r="H707" i="21"/>
  <c r="H706" i="21"/>
  <c r="H705" i="21"/>
  <c r="H704" i="21"/>
  <c r="H703" i="21"/>
  <c r="H702" i="21"/>
  <c r="H701" i="21"/>
  <c r="H700" i="21"/>
  <c r="H699" i="21"/>
  <c r="H698" i="21"/>
  <c r="H697" i="21"/>
  <c r="H696" i="21"/>
  <c r="H695" i="21"/>
  <c r="H694" i="21"/>
  <c r="H693" i="21"/>
  <c r="H692" i="21"/>
  <c r="H691" i="21"/>
  <c r="H690" i="21"/>
  <c r="H689" i="21"/>
  <c r="H688" i="21"/>
  <c r="H687" i="21"/>
  <c r="H686" i="21"/>
  <c r="H685" i="21"/>
  <c r="H684" i="21"/>
  <c r="H683" i="21"/>
  <c r="H682" i="21"/>
  <c r="H681" i="21"/>
  <c r="H680" i="21"/>
  <c r="H679" i="21"/>
  <c r="H678" i="21"/>
  <c r="H677" i="21"/>
  <c r="H676" i="21"/>
  <c r="H675" i="21"/>
  <c r="H674" i="21"/>
  <c r="H673" i="21"/>
  <c r="H672" i="21"/>
  <c r="H671" i="21"/>
  <c r="H670" i="21"/>
  <c r="H669" i="21"/>
  <c r="H668" i="21"/>
  <c r="H667" i="21"/>
  <c r="H666" i="21"/>
  <c r="H665" i="21"/>
  <c r="H664" i="21"/>
  <c r="H663" i="21"/>
  <c r="H662" i="21"/>
  <c r="H661" i="21"/>
  <c r="H660" i="21"/>
  <c r="H659" i="21"/>
  <c r="H658" i="21"/>
  <c r="H657" i="21"/>
  <c r="H656" i="21"/>
  <c r="H655" i="21"/>
  <c r="H654" i="21"/>
  <c r="H653" i="21"/>
  <c r="H652" i="21"/>
  <c r="H651" i="21"/>
  <c r="H650" i="21"/>
  <c r="H649" i="21"/>
  <c r="H648" i="21"/>
  <c r="H647" i="21"/>
  <c r="H646" i="21"/>
  <c r="H645" i="21"/>
  <c r="H644" i="21"/>
  <c r="H643" i="21"/>
  <c r="H642" i="21"/>
  <c r="H641" i="21"/>
  <c r="H640" i="21"/>
  <c r="H639" i="21"/>
  <c r="H638" i="21"/>
  <c r="H637" i="21"/>
  <c r="H636" i="21"/>
  <c r="H635" i="21"/>
  <c r="H634" i="21"/>
  <c r="H633" i="21"/>
  <c r="H632" i="21"/>
  <c r="H631" i="21"/>
  <c r="H630" i="21"/>
  <c r="H629" i="21"/>
  <c r="H628" i="21"/>
  <c r="H627" i="21"/>
  <c r="H626" i="21"/>
  <c r="H625" i="21"/>
  <c r="H624" i="21"/>
  <c r="H623" i="21"/>
  <c r="H622" i="21"/>
  <c r="H621" i="21"/>
  <c r="H620" i="21"/>
  <c r="H619" i="21"/>
  <c r="H618" i="21"/>
  <c r="H617" i="21"/>
  <c r="H616" i="21"/>
  <c r="H615" i="21"/>
  <c r="H614" i="21"/>
  <c r="H613" i="21"/>
  <c r="H612" i="21"/>
  <c r="H611" i="21"/>
  <c r="H610" i="21"/>
  <c r="H609" i="21"/>
  <c r="H608" i="21"/>
  <c r="H607" i="21"/>
  <c r="H606" i="21"/>
  <c r="H605" i="21"/>
  <c r="H604" i="21"/>
  <c r="H603" i="21"/>
  <c r="H602" i="21"/>
  <c r="H601" i="21"/>
  <c r="H600" i="21"/>
  <c r="H599" i="21"/>
  <c r="H598" i="21"/>
  <c r="H597" i="21"/>
  <c r="H596" i="21"/>
  <c r="H595" i="21"/>
  <c r="H594" i="21"/>
  <c r="H593" i="21"/>
  <c r="H592" i="21"/>
  <c r="H591" i="21"/>
  <c r="H590" i="21"/>
  <c r="H589" i="21"/>
  <c r="H588" i="21"/>
  <c r="H587" i="21"/>
  <c r="H586" i="21"/>
  <c r="H585" i="21"/>
  <c r="H584" i="21"/>
  <c r="H583" i="21"/>
  <c r="H582" i="21"/>
  <c r="H581" i="21"/>
  <c r="H580" i="21"/>
  <c r="H579" i="21"/>
  <c r="H578" i="21"/>
  <c r="H577" i="21"/>
  <c r="H576" i="21"/>
  <c r="H575" i="21"/>
  <c r="H574" i="21"/>
  <c r="H573" i="21"/>
  <c r="H572" i="21"/>
  <c r="H571" i="21"/>
  <c r="H570" i="21"/>
  <c r="H569" i="21"/>
  <c r="H568" i="21"/>
  <c r="H567" i="21"/>
  <c r="H566" i="21"/>
  <c r="H565" i="21"/>
  <c r="H564" i="21"/>
  <c r="H563" i="21"/>
  <c r="H562" i="21"/>
  <c r="H561" i="21"/>
  <c r="H560" i="21"/>
  <c r="H559" i="21"/>
  <c r="H558" i="21"/>
  <c r="H557" i="21"/>
  <c r="H556" i="21"/>
  <c r="H555" i="21"/>
  <c r="H554" i="21"/>
  <c r="H553" i="21"/>
  <c r="H552" i="21"/>
  <c r="H551" i="21"/>
  <c r="H550" i="21"/>
  <c r="H549" i="21"/>
  <c r="H548" i="21"/>
  <c r="H547" i="21"/>
  <c r="H546" i="21"/>
  <c r="H545" i="21"/>
  <c r="H544" i="21"/>
  <c r="H543" i="21"/>
  <c r="H542" i="21"/>
  <c r="H541" i="21"/>
  <c r="H540" i="21"/>
  <c r="H539" i="21"/>
  <c r="H538" i="21"/>
  <c r="H537" i="21"/>
  <c r="H536" i="21"/>
  <c r="H535" i="21"/>
  <c r="H534" i="21"/>
  <c r="H533" i="21"/>
  <c r="H532" i="21"/>
  <c r="H531" i="21"/>
  <c r="H530" i="21"/>
  <c r="H529" i="21"/>
  <c r="H528" i="21"/>
  <c r="H527" i="21"/>
  <c r="H526" i="21"/>
  <c r="H525" i="21"/>
  <c r="H524" i="21"/>
  <c r="H523" i="21"/>
  <c r="H522" i="21"/>
  <c r="H521" i="21"/>
  <c r="H520" i="21"/>
  <c r="H519" i="21"/>
  <c r="H518" i="21"/>
  <c r="H517" i="21"/>
  <c r="H516" i="21"/>
  <c r="H515" i="21"/>
  <c r="H514" i="21"/>
  <c r="H513" i="21"/>
  <c r="H512" i="21"/>
  <c r="H511" i="21"/>
  <c r="H510" i="21"/>
  <c r="H509" i="21"/>
  <c r="H508" i="21"/>
  <c r="H507" i="21"/>
  <c r="H506" i="21"/>
  <c r="H505" i="21"/>
  <c r="H504" i="21"/>
  <c r="H503" i="21"/>
  <c r="H502" i="21"/>
  <c r="H501" i="21"/>
  <c r="H500" i="21"/>
  <c r="H499" i="21"/>
  <c r="H498" i="21"/>
  <c r="H497" i="21"/>
  <c r="H496" i="21"/>
  <c r="H495" i="21"/>
  <c r="H494" i="21"/>
  <c r="H493" i="21"/>
  <c r="H492" i="21"/>
  <c r="H491" i="21"/>
  <c r="H490" i="21"/>
  <c r="H489" i="21"/>
  <c r="H488" i="21"/>
  <c r="H487" i="21"/>
  <c r="H486" i="21"/>
  <c r="H485" i="21"/>
  <c r="H484" i="21"/>
  <c r="H483" i="21"/>
  <c r="H482" i="21"/>
  <c r="H481" i="21"/>
  <c r="H480" i="21"/>
  <c r="H479" i="21"/>
  <c r="H478" i="21"/>
  <c r="H477" i="21"/>
  <c r="H476" i="21"/>
  <c r="H475" i="21"/>
  <c r="H474" i="21"/>
  <c r="H473" i="21"/>
  <c r="H472" i="21"/>
  <c r="H471" i="21"/>
  <c r="H470" i="21"/>
  <c r="H469" i="21"/>
  <c r="H468" i="21"/>
  <c r="H467" i="21"/>
  <c r="H466" i="21"/>
  <c r="H465" i="21"/>
  <c r="H464" i="21"/>
  <c r="H463" i="21"/>
  <c r="H462" i="21"/>
  <c r="H461" i="21"/>
  <c r="H460" i="21"/>
  <c r="H459" i="21"/>
  <c r="H458" i="21"/>
  <c r="H457" i="21"/>
  <c r="H456" i="21"/>
  <c r="H455" i="21"/>
  <c r="H454" i="21"/>
  <c r="H453" i="21"/>
  <c r="H452" i="21"/>
  <c r="H451" i="21"/>
  <c r="H450" i="21"/>
  <c r="H449" i="21"/>
  <c r="H448" i="21"/>
  <c r="H447" i="21"/>
  <c r="H446" i="21"/>
  <c r="H445" i="21"/>
  <c r="H444" i="21"/>
  <c r="H443" i="21"/>
  <c r="H442" i="21"/>
  <c r="H441" i="21"/>
  <c r="H440" i="21"/>
  <c r="H439" i="21"/>
  <c r="H438" i="21"/>
  <c r="H437" i="21"/>
  <c r="H436" i="21"/>
  <c r="H435" i="21"/>
  <c r="H434" i="21"/>
  <c r="H433" i="21"/>
  <c r="H432" i="21"/>
  <c r="H431" i="21"/>
  <c r="H430" i="21"/>
  <c r="H429" i="21"/>
  <c r="H428" i="21"/>
  <c r="H427" i="21"/>
  <c r="H426" i="21"/>
  <c r="H425" i="21"/>
  <c r="H424" i="21"/>
  <c r="H423" i="21"/>
  <c r="H422" i="21"/>
  <c r="H421" i="21"/>
  <c r="H420" i="21"/>
  <c r="H419" i="21"/>
  <c r="H418" i="21"/>
  <c r="H417" i="21"/>
  <c r="H416" i="21"/>
  <c r="H415" i="21"/>
  <c r="H414" i="21"/>
  <c r="H413" i="21"/>
  <c r="H412" i="21"/>
  <c r="H411" i="21"/>
  <c r="H410" i="21"/>
  <c r="H409" i="21"/>
  <c r="H408" i="21"/>
  <c r="H407" i="21"/>
  <c r="H406" i="21"/>
  <c r="H405" i="21"/>
  <c r="H404" i="21"/>
  <c r="H403" i="21"/>
  <c r="H402" i="21"/>
  <c r="H401" i="21"/>
  <c r="H400" i="21"/>
  <c r="H399" i="21"/>
  <c r="H398" i="21"/>
  <c r="H397" i="21"/>
  <c r="H396" i="21"/>
  <c r="H395" i="21"/>
  <c r="H394" i="21"/>
  <c r="H393" i="21"/>
  <c r="H392" i="21"/>
  <c r="H391" i="21"/>
  <c r="H390" i="21"/>
  <c r="H389" i="21"/>
  <c r="H388" i="21"/>
  <c r="H387" i="21"/>
  <c r="H386" i="21"/>
  <c r="H385" i="21"/>
  <c r="H384" i="21"/>
  <c r="H383" i="21"/>
  <c r="H382" i="21"/>
  <c r="H381" i="21"/>
  <c r="H380" i="21"/>
  <c r="H379" i="21"/>
  <c r="H378" i="21"/>
  <c r="H377" i="21"/>
  <c r="H376" i="21"/>
  <c r="H375" i="21"/>
  <c r="H374" i="21"/>
  <c r="H373" i="21"/>
  <c r="H372" i="21"/>
  <c r="H371" i="21"/>
  <c r="H370" i="21"/>
  <c r="H369" i="21"/>
  <c r="H368" i="21"/>
  <c r="H367" i="21"/>
  <c r="H366" i="21"/>
  <c r="H365" i="21"/>
  <c r="H364" i="21"/>
  <c r="H363" i="21"/>
  <c r="H362" i="21"/>
  <c r="H361" i="21"/>
  <c r="H360" i="21"/>
  <c r="H359" i="21"/>
  <c r="H358" i="21"/>
  <c r="H357" i="21"/>
  <c r="H356" i="21"/>
  <c r="H355" i="21"/>
  <c r="H354" i="21"/>
  <c r="H353" i="21"/>
  <c r="H352" i="21"/>
  <c r="H351" i="21"/>
  <c r="H350" i="21"/>
  <c r="H349" i="21"/>
  <c r="H348" i="21"/>
  <c r="H347" i="21"/>
  <c r="H346" i="21"/>
  <c r="H345" i="21"/>
  <c r="H344" i="21"/>
  <c r="H343" i="21"/>
  <c r="H342" i="21"/>
  <c r="H341" i="21"/>
  <c r="H340" i="21"/>
  <c r="H339" i="21"/>
  <c r="H338" i="21"/>
  <c r="H337" i="21"/>
  <c r="H336" i="21"/>
  <c r="H335" i="21"/>
  <c r="H334" i="21"/>
  <c r="H333" i="21"/>
  <c r="H332" i="21"/>
  <c r="H331" i="21"/>
  <c r="H330" i="21"/>
  <c r="H329" i="21"/>
  <c r="H328" i="21"/>
  <c r="H327" i="21"/>
  <c r="H326" i="21"/>
  <c r="H325" i="21"/>
  <c r="H324" i="21"/>
  <c r="H323" i="21"/>
  <c r="H322" i="21"/>
  <c r="H321" i="21"/>
  <c r="H320" i="21"/>
  <c r="H319" i="21"/>
  <c r="H318" i="21"/>
  <c r="H317" i="21"/>
  <c r="H316" i="21"/>
  <c r="H315" i="21"/>
  <c r="H314" i="21"/>
  <c r="H313" i="21"/>
  <c r="H312" i="21"/>
  <c r="H311" i="21"/>
  <c r="H310" i="21"/>
  <c r="H309" i="21"/>
  <c r="H308" i="21"/>
  <c r="H307" i="21"/>
  <c r="H306" i="21"/>
  <c r="H305" i="21"/>
  <c r="H304" i="21"/>
  <c r="H303" i="21"/>
  <c r="H302" i="21"/>
  <c r="H301" i="21"/>
  <c r="H300" i="21"/>
  <c r="H299" i="21"/>
  <c r="H298" i="21"/>
  <c r="H297" i="21"/>
  <c r="H296" i="21"/>
  <c r="H295" i="21"/>
  <c r="H294" i="21"/>
  <c r="H293" i="21"/>
  <c r="H292" i="21"/>
  <c r="H291" i="21"/>
  <c r="H290" i="21"/>
  <c r="H289" i="21"/>
  <c r="H288" i="21"/>
  <c r="H287" i="21"/>
  <c r="H286" i="21"/>
  <c r="H285" i="21"/>
  <c r="H284" i="21"/>
  <c r="H283" i="21"/>
  <c r="H282" i="21"/>
  <c r="H281" i="21"/>
  <c r="H280" i="21"/>
  <c r="H279" i="21"/>
  <c r="H278" i="21"/>
  <c r="H277" i="21"/>
  <c r="H276" i="21"/>
  <c r="H275" i="21"/>
  <c r="H274" i="21"/>
  <c r="H273" i="21"/>
  <c r="H272" i="21"/>
  <c r="H271" i="21"/>
  <c r="H270" i="21"/>
  <c r="H269" i="21"/>
  <c r="H268" i="21"/>
  <c r="H267" i="21"/>
  <c r="H266" i="21"/>
  <c r="H265" i="21"/>
  <c r="H264" i="21"/>
  <c r="H263" i="21"/>
  <c r="H262" i="21"/>
  <c r="H261" i="21"/>
  <c r="H260" i="21"/>
  <c r="H259" i="21"/>
  <c r="H258" i="21"/>
  <c r="H257" i="21"/>
  <c r="H256" i="21"/>
  <c r="H255" i="21"/>
  <c r="H254" i="21"/>
  <c r="H253" i="21"/>
  <c r="H252" i="21"/>
  <c r="H251" i="21"/>
  <c r="H250" i="21"/>
  <c r="H249" i="21"/>
  <c r="H248" i="21"/>
  <c r="H247" i="21"/>
  <c r="H246" i="21"/>
  <c r="H245" i="21"/>
  <c r="H244" i="21"/>
  <c r="H243" i="21"/>
  <c r="H242" i="21"/>
  <c r="H241" i="21"/>
  <c r="H240" i="21"/>
  <c r="H239" i="21"/>
  <c r="H238" i="21"/>
  <c r="H237" i="21"/>
  <c r="H236" i="21"/>
  <c r="H235" i="21"/>
  <c r="H234" i="21"/>
  <c r="H233" i="21"/>
  <c r="H232" i="21"/>
  <c r="H231" i="21"/>
  <c r="H230" i="21"/>
  <c r="H229" i="21"/>
  <c r="H228" i="21"/>
  <c r="H227" i="21"/>
  <c r="H226" i="21"/>
  <c r="H225" i="21"/>
  <c r="H224" i="21"/>
  <c r="H223" i="21"/>
  <c r="H222" i="21"/>
  <c r="H221" i="21"/>
  <c r="H220" i="21"/>
  <c r="H219" i="21"/>
  <c r="H218" i="21"/>
  <c r="H217" i="21"/>
  <c r="H216" i="21"/>
  <c r="H215" i="21"/>
  <c r="H214" i="21"/>
  <c r="H213" i="21"/>
  <c r="H212" i="21"/>
  <c r="H211" i="21"/>
  <c r="H210" i="21"/>
  <c r="H209" i="21"/>
  <c r="H208" i="21"/>
  <c r="H207" i="21"/>
  <c r="H206" i="21"/>
  <c r="H205" i="21"/>
  <c r="H204" i="21"/>
  <c r="H203" i="21"/>
  <c r="H202" i="21"/>
  <c r="H201" i="21"/>
  <c r="H200" i="21"/>
  <c r="H199" i="21"/>
  <c r="H198" i="21"/>
  <c r="H197" i="21"/>
  <c r="H196" i="21"/>
  <c r="H195" i="21"/>
  <c r="H194" i="21"/>
  <c r="H193" i="21"/>
  <c r="H192" i="21"/>
  <c r="H191" i="21"/>
  <c r="H190" i="21"/>
  <c r="H189" i="21"/>
  <c r="H188" i="21"/>
  <c r="H187" i="21"/>
  <c r="H186" i="21"/>
  <c r="H185" i="21"/>
  <c r="H184" i="21"/>
  <c r="H183" i="21"/>
  <c r="H182" i="21"/>
  <c r="H181" i="21"/>
  <c r="H180" i="21"/>
  <c r="H179" i="21"/>
  <c r="H178" i="21"/>
  <c r="H177" i="21"/>
  <c r="H176" i="21"/>
  <c r="H175" i="21"/>
  <c r="H174" i="21"/>
  <c r="H173" i="21"/>
  <c r="H172" i="21"/>
  <c r="H171" i="21"/>
  <c r="H170" i="21"/>
  <c r="H169" i="21"/>
  <c r="H168" i="21"/>
  <c r="H167" i="21"/>
  <c r="H166" i="21"/>
  <c r="H165" i="21"/>
  <c r="H164" i="21"/>
  <c r="H163" i="21"/>
  <c r="H162" i="21"/>
  <c r="H161" i="21"/>
  <c r="H160" i="21"/>
  <c r="H159" i="21"/>
  <c r="H158" i="21"/>
  <c r="H157" i="21"/>
  <c r="H156" i="21"/>
  <c r="H155" i="21"/>
  <c r="H154" i="21"/>
  <c r="H153" i="21"/>
  <c r="H152" i="21"/>
  <c r="H151" i="21"/>
  <c r="H150" i="21"/>
  <c r="H149" i="21"/>
  <c r="H148" i="21"/>
  <c r="H147" i="21"/>
  <c r="H146" i="21"/>
  <c r="H145" i="21"/>
  <c r="H144" i="21"/>
  <c r="H143" i="21"/>
  <c r="H142" i="21"/>
  <c r="H141" i="21"/>
  <c r="H140" i="21"/>
  <c r="H139" i="21"/>
  <c r="H138" i="21"/>
  <c r="H137" i="21"/>
  <c r="H136" i="21"/>
  <c r="H135" i="21"/>
  <c r="H134" i="21"/>
  <c r="H133" i="21"/>
  <c r="H132" i="21"/>
  <c r="H131" i="21"/>
  <c r="H130" i="21"/>
  <c r="H129" i="21"/>
  <c r="H128" i="21"/>
  <c r="H127" i="21"/>
  <c r="H126" i="21"/>
  <c r="H125" i="21"/>
  <c r="H124" i="21"/>
  <c r="H123" i="21"/>
  <c r="H122" i="21"/>
  <c r="H121" i="21"/>
  <c r="H120" i="21"/>
  <c r="H119" i="21"/>
  <c r="H118" i="21"/>
  <c r="H117" i="21"/>
  <c r="H116" i="21"/>
  <c r="H115" i="21"/>
  <c r="H114" i="21"/>
  <c r="H113" i="21"/>
  <c r="H112" i="21"/>
  <c r="H111" i="21"/>
  <c r="H110" i="21"/>
  <c r="H109" i="21"/>
  <c r="H108" i="21"/>
  <c r="H107" i="21"/>
  <c r="H106" i="21"/>
  <c r="H105" i="21"/>
  <c r="H104" i="21"/>
  <c r="H103" i="21"/>
  <c r="H102" i="21"/>
  <c r="H101" i="21"/>
  <c r="H100" i="21"/>
  <c r="H99" i="21"/>
  <c r="H98" i="21"/>
  <c r="H97" i="21"/>
  <c r="H96" i="21"/>
  <c r="H95" i="21"/>
  <c r="H94" i="21"/>
  <c r="H93" i="21"/>
  <c r="H92" i="21"/>
  <c r="H91" i="21"/>
  <c r="H90" i="21"/>
  <c r="H89" i="21"/>
  <c r="H88" i="21"/>
  <c r="H87" i="21"/>
  <c r="H86" i="21"/>
  <c r="H85" i="21"/>
  <c r="H84" i="21"/>
  <c r="H83" i="21"/>
  <c r="H82" i="21"/>
  <c r="H81" i="21"/>
  <c r="H80" i="21"/>
  <c r="H79" i="21"/>
  <c r="H78" i="21"/>
  <c r="H77" i="21"/>
  <c r="H76" i="21"/>
  <c r="H75" i="21"/>
  <c r="H74" i="21"/>
  <c r="H73" i="21"/>
  <c r="H72" i="21"/>
  <c r="H71" i="21"/>
  <c r="H70" i="21"/>
  <c r="H69" i="21"/>
  <c r="H68" i="21"/>
  <c r="H67" i="21"/>
  <c r="H66" i="21"/>
  <c r="H65" i="21"/>
  <c r="H64" i="21"/>
  <c r="H63" i="21"/>
  <c r="H62" i="21"/>
  <c r="H61" i="21"/>
  <c r="H60" i="21"/>
  <c r="H59" i="21"/>
  <c r="H58" i="21"/>
  <c r="H57" i="21"/>
  <c r="H56" i="21"/>
  <c r="H55" i="21"/>
  <c r="H54" i="21"/>
  <c r="H53" i="21"/>
  <c r="H52" i="21"/>
  <c r="H51" i="21"/>
  <c r="H50" i="21"/>
  <c r="H49" i="21"/>
  <c r="H48" i="21"/>
  <c r="H47" i="21"/>
  <c r="H46" i="21"/>
  <c r="H45" i="21"/>
  <c r="H44" i="21"/>
  <c r="H43" i="21"/>
  <c r="H42" i="21"/>
  <c r="H41" i="21"/>
  <c r="H40" i="21"/>
  <c r="H39" i="21"/>
  <c r="H38" i="21"/>
  <c r="H37" i="21"/>
  <c r="H36" i="21"/>
  <c r="H35" i="21"/>
  <c r="H34" i="21"/>
  <c r="H33" i="21"/>
  <c r="H32" i="21"/>
  <c r="H31" i="21"/>
  <c r="H30" i="21"/>
  <c r="H29" i="21"/>
  <c r="H28" i="21"/>
  <c r="H27" i="21"/>
  <c r="H26" i="21"/>
  <c r="H25" i="21"/>
  <c r="H24" i="21"/>
  <c r="H23" i="21"/>
  <c r="H22" i="21"/>
  <c r="H21" i="21"/>
  <c r="H20" i="21"/>
  <c r="H19" i="21"/>
  <c r="H18" i="21"/>
  <c r="H17" i="21"/>
  <c r="H16" i="21"/>
  <c r="H15" i="21"/>
  <c r="H14" i="21"/>
  <c r="H13" i="21"/>
  <c r="H12" i="21"/>
  <c r="H11" i="21"/>
  <c r="H10" i="21"/>
  <c r="H9" i="21"/>
  <c r="H8" i="21"/>
  <c r="H5" i="21"/>
  <c r="G3003" i="21" s="1"/>
  <c r="H3003" i="21" s="1"/>
  <c r="G5" i="21"/>
  <c r="C2" i="21"/>
  <c r="H337" i="20"/>
  <c r="H336" i="20"/>
  <c r="H335" i="20"/>
  <c r="H334" i="20"/>
  <c r="H333" i="20"/>
  <c r="H332" i="20"/>
  <c r="H331" i="20"/>
  <c r="H330" i="20"/>
  <c r="H329" i="20"/>
  <c r="H328" i="20"/>
  <c r="H327" i="20"/>
  <c r="H326" i="20"/>
  <c r="H325" i="20"/>
  <c r="H324" i="20"/>
  <c r="H323" i="20"/>
  <c r="H322" i="20"/>
  <c r="H321" i="20"/>
  <c r="H320" i="20"/>
  <c r="H319" i="20"/>
  <c r="H318" i="20"/>
  <c r="H317" i="20"/>
  <c r="H316" i="20"/>
  <c r="H315" i="20"/>
  <c r="H314" i="20"/>
  <c r="H313" i="20"/>
  <c r="H312" i="20"/>
  <c r="H311" i="20"/>
  <c r="H310" i="20"/>
  <c r="H309" i="20"/>
  <c r="H308" i="20"/>
  <c r="H307" i="20"/>
  <c r="H306" i="20"/>
  <c r="H305" i="20"/>
  <c r="H304" i="20"/>
  <c r="H303" i="20"/>
  <c r="H302" i="20"/>
  <c r="H301" i="20"/>
  <c r="H300" i="20"/>
  <c r="H299" i="20"/>
  <c r="H298" i="20"/>
  <c r="H297" i="20"/>
  <c r="H296" i="20"/>
  <c r="H295" i="20"/>
  <c r="H294" i="20"/>
  <c r="H293" i="20"/>
  <c r="H292" i="20"/>
  <c r="H291" i="20"/>
  <c r="H290" i="20"/>
  <c r="H289" i="20"/>
  <c r="H288" i="20"/>
  <c r="H287" i="20"/>
  <c r="H286" i="20"/>
  <c r="H285" i="20"/>
  <c r="H284" i="20"/>
  <c r="H283" i="20"/>
  <c r="H282" i="20"/>
  <c r="H281" i="20"/>
  <c r="H280" i="20"/>
  <c r="H279" i="20"/>
  <c r="H278" i="20"/>
  <c r="H277" i="20"/>
  <c r="H276" i="20"/>
  <c r="H275" i="20"/>
  <c r="H274" i="20"/>
  <c r="H273" i="20"/>
  <c r="H272" i="20"/>
  <c r="H271" i="20"/>
  <c r="H270" i="20"/>
  <c r="H269" i="20"/>
  <c r="H268" i="20"/>
  <c r="H267" i="20"/>
  <c r="H266" i="20"/>
  <c r="H265" i="20"/>
  <c r="H264" i="20"/>
  <c r="H263" i="20"/>
  <c r="H262" i="20"/>
  <c r="H261" i="20"/>
  <c r="H260" i="20"/>
  <c r="H259" i="20"/>
  <c r="H258" i="20"/>
  <c r="H257" i="20"/>
  <c r="H256" i="20"/>
  <c r="H255" i="20"/>
  <c r="H254" i="20"/>
  <c r="H253" i="20"/>
  <c r="H252" i="20"/>
  <c r="H251" i="20"/>
  <c r="H250" i="20"/>
  <c r="H249" i="20"/>
  <c r="H248" i="20"/>
  <c r="H247" i="20"/>
  <c r="H246" i="20"/>
  <c r="H245" i="20"/>
  <c r="H244" i="20"/>
  <c r="H243" i="20"/>
  <c r="H242" i="20"/>
  <c r="H241" i="20"/>
  <c r="H240" i="20"/>
  <c r="H239" i="20"/>
  <c r="H238" i="20"/>
  <c r="H237" i="20"/>
  <c r="H236" i="20"/>
  <c r="H235" i="20"/>
  <c r="H234" i="20"/>
  <c r="H233" i="20"/>
  <c r="H232" i="20"/>
  <c r="H231" i="20"/>
  <c r="H230" i="20"/>
  <c r="H229" i="20"/>
  <c r="H228" i="20"/>
  <c r="H227" i="20"/>
  <c r="H226" i="20"/>
  <c r="H225" i="20"/>
  <c r="H224" i="20"/>
  <c r="H223" i="20"/>
  <c r="H222" i="20"/>
  <c r="H221" i="20"/>
  <c r="H220" i="20"/>
  <c r="H219" i="20"/>
  <c r="H218" i="20"/>
  <c r="H217" i="20"/>
  <c r="H216" i="20"/>
  <c r="H215" i="20"/>
  <c r="H214" i="20"/>
  <c r="H213" i="20"/>
  <c r="H212" i="20"/>
  <c r="H211" i="20"/>
  <c r="H210" i="20"/>
  <c r="H209" i="20"/>
  <c r="H208" i="20"/>
  <c r="H207" i="20"/>
  <c r="H206" i="20"/>
  <c r="H205" i="20"/>
  <c r="H204" i="20"/>
  <c r="H203" i="20"/>
  <c r="H202" i="20"/>
  <c r="H201" i="20"/>
  <c r="H200" i="20"/>
  <c r="H199" i="20"/>
  <c r="H198" i="20"/>
  <c r="H197" i="20"/>
  <c r="H196" i="20"/>
  <c r="H195" i="20"/>
  <c r="H194" i="20"/>
  <c r="H193" i="20"/>
  <c r="H192" i="20"/>
  <c r="H191" i="20"/>
  <c r="H190" i="20"/>
  <c r="H189" i="20"/>
  <c r="H188" i="20"/>
  <c r="H187" i="20"/>
  <c r="H186" i="20"/>
  <c r="H185" i="20"/>
  <c r="H184" i="20"/>
  <c r="H183" i="20"/>
  <c r="H182" i="20"/>
  <c r="H181" i="20"/>
  <c r="H180" i="20"/>
  <c r="H179" i="20"/>
  <c r="H178" i="20"/>
  <c r="H177" i="20"/>
  <c r="H176" i="20"/>
  <c r="H175" i="20"/>
  <c r="H174" i="20"/>
  <c r="H173" i="20"/>
  <c r="H172" i="20"/>
  <c r="H171" i="20"/>
  <c r="H170" i="20"/>
  <c r="H169" i="20"/>
  <c r="H168" i="20"/>
  <c r="H167" i="20"/>
  <c r="H166" i="20"/>
  <c r="H165" i="20"/>
  <c r="H164" i="20"/>
  <c r="H163" i="20"/>
  <c r="H161" i="20"/>
  <c r="H160" i="20"/>
  <c r="H159" i="20"/>
  <c r="H158" i="20"/>
  <c r="H157" i="20"/>
  <c r="H156" i="20"/>
  <c r="H155" i="20"/>
  <c r="H154" i="20"/>
  <c r="H153" i="20"/>
  <c r="H151" i="20"/>
  <c r="H150" i="20"/>
  <c r="H149" i="20"/>
  <c r="H148" i="20"/>
  <c r="H147" i="20"/>
  <c r="H146" i="20"/>
  <c r="H145" i="20"/>
  <c r="H144" i="20"/>
  <c r="H143" i="20"/>
  <c r="H142" i="20"/>
  <c r="H141" i="20"/>
  <c r="H139" i="20"/>
  <c r="H138" i="20"/>
  <c r="H137" i="20"/>
  <c r="H136" i="20"/>
  <c r="H135" i="20"/>
  <c r="H134" i="20"/>
  <c r="H133" i="20"/>
  <c r="H131" i="20"/>
  <c r="H130" i="20"/>
  <c r="H129" i="20"/>
  <c r="H128" i="20"/>
  <c r="H126" i="20"/>
  <c r="H125" i="20"/>
  <c r="H123" i="20"/>
  <c r="H122" i="20"/>
  <c r="H121" i="20"/>
  <c r="H120" i="20"/>
  <c r="H116" i="20"/>
  <c r="F115" i="20"/>
  <c r="H115" i="20" s="1"/>
  <c r="H114" i="20"/>
  <c r="H113" i="20"/>
  <c r="H112" i="20"/>
  <c r="H111" i="20"/>
  <c r="H110" i="20"/>
  <c r="H109" i="20"/>
  <c r="H108" i="20"/>
  <c r="H107" i="20"/>
  <c r="H106" i="20"/>
  <c r="H105" i="20"/>
  <c r="H104" i="20"/>
  <c r="H102" i="20"/>
  <c r="H101" i="20"/>
  <c r="H99" i="20"/>
  <c r="H98" i="20"/>
  <c r="H97" i="20"/>
  <c r="H95" i="20"/>
  <c r="H94" i="20"/>
  <c r="H93" i="20"/>
  <c r="H92" i="20"/>
  <c r="H91" i="20"/>
  <c r="H89" i="20"/>
  <c r="H88" i="20"/>
  <c r="H87" i="20"/>
  <c r="H86" i="20"/>
  <c r="H85" i="20"/>
  <c r="H84" i="20"/>
  <c r="H83" i="20"/>
  <c r="H82" i="20"/>
  <c r="H80" i="20"/>
  <c r="H79" i="20"/>
  <c r="H78" i="20"/>
  <c r="H76" i="20"/>
  <c r="H75" i="20"/>
  <c r="H74" i="20"/>
  <c r="H73" i="20"/>
  <c r="H72" i="20"/>
  <c r="H71" i="20"/>
  <c r="H70" i="20"/>
  <c r="H69" i="20"/>
  <c r="H68" i="20"/>
  <c r="H67" i="20"/>
  <c r="H65" i="20"/>
  <c r="H64" i="20"/>
  <c r="H63" i="20"/>
  <c r="H62" i="20"/>
  <c r="H61" i="20"/>
  <c r="H60" i="20"/>
  <c r="H59" i="20"/>
  <c r="F58" i="20"/>
  <c r="H58" i="20" s="1"/>
  <c r="H57" i="20"/>
  <c r="H56" i="20"/>
  <c r="H54" i="20"/>
  <c r="H53" i="20"/>
  <c r="H52" i="20"/>
  <c r="H50" i="20"/>
  <c r="H49" i="20"/>
  <c r="H48" i="20"/>
  <c r="H47" i="20"/>
  <c r="H46" i="20"/>
  <c r="H45" i="20"/>
  <c r="H44" i="20"/>
  <c r="H43" i="20"/>
  <c r="H42" i="20"/>
  <c r="H39" i="20"/>
  <c r="H38" i="20"/>
  <c r="H36" i="20"/>
  <c r="H35" i="20"/>
  <c r="H34" i="20"/>
  <c r="H33" i="20"/>
  <c r="H32" i="20"/>
  <c r="H31" i="20"/>
  <c r="H30" i="20"/>
  <c r="H29" i="20"/>
  <c r="H28" i="20"/>
  <c r="H27" i="20"/>
  <c r="H26" i="20"/>
  <c r="H25" i="20"/>
  <c r="H24" i="20"/>
  <c r="H23" i="20"/>
  <c r="H22" i="20"/>
  <c r="H21" i="20"/>
  <c r="H20" i="20"/>
  <c r="H19" i="20"/>
  <c r="H18" i="20"/>
  <c r="H17" i="20"/>
  <c r="H16" i="20"/>
  <c r="H15" i="20"/>
  <c r="F13" i="20"/>
  <c r="H13" i="20" s="1"/>
  <c r="H12" i="20"/>
  <c r="H10" i="20"/>
  <c r="H9" i="20"/>
  <c r="H8" i="20"/>
  <c r="H6" i="20"/>
  <c r="H5" i="20"/>
  <c r="H162" i="20" s="1"/>
  <c r="G32" i="7" s="1"/>
  <c r="G30" i="7"/>
  <c r="H238" i="18"/>
  <c r="H237" i="18"/>
  <c r="H236" i="18"/>
  <c r="H235" i="18"/>
  <c r="H233" i="18"/>
  <c r="H232" i="18"/>
  <c r="H230" i="18"/>
  <c r="H229" i="18"/>
  <c r="H228" i="18"/>
  <c r="H227" i="18"/>
  <c r="H226" i="18"/>
  <c r="H225" i="18"/>
  <c r="H224" i="18"/>
  <c r="H223" i="18"/>
  <c r="H222" i="18"/>
  <c r="H221" i="18"/>
  <c r="H220" i="18"/>
  <c r="H219" i="18"/>
  <c r="H218" i="18"/>
  <c r="H217" i="18"/>
  <c r="H216" i="18"/>
  <c r="H215" i="18"/>
  <c r="H214" i="18"/>
  <c r="H213" i="18"/>
  <c r="H212" i="18"/>
  <c r="H211" i="18"/>
  <c r="H210" i="18"/>
  <c r="H208" i="18"/>
  <c r="H207" i="18"/>
  <c r="H206" i="18"/>
  <c r="H205" i="18"/>
  <c r="H204" i="18"/>
  <c r="H203" i="18"/>
  <c r="H202" i="18"/>
  <c r="H200" i="18"/>
  <c r="H199" i="18"/>
  <c r="H198" i="18"/>
  <c r="H197" i="18"/>
  <c r="H196" i="18"/>
  <c r="H195" i="18"/>
  <c r="H194" i="18"/>
  <c r="H193" i="18"/>
  <c r="H191" i="18"/>
  <c r="H190" i="18"/>
  <c r="H189" i="18"/>
  <c r="H188" i="18"/>
  <c r="H187" i="18"/>
  <c r="H186" i="18"/>
  <c r="H185" i="18"/>
  <c r="H184" i="18"/>
  <c r="H183" i="18"/>
  <c r="H182" i="18"/>
  <c r="H181" i="18"/>
  <c r="H180" i="18"/>
  <c r="H179" i="18"/>
  <c r="H178" i="18"/>
  <c r="H177" i="18"/>
  <c r="H176" i="18"/>
  <c r="H175" i="18"/>
  <c r="H174" i="18"/>
  <c r="H173" i="18"/>
  <c r="H172" i="18"/>
  <c r="H171" i="18"/>
  <c r="H170" i="18"/>
  <c r="H169" i="18"/>
  <c r="H168" i="18"/>
  <c r="H167" i="18"/>
  <c r="H166" i="18"/>
  <c r="H165" i="18"/>
  <c r="H164" i="18"/>
  <c r="H163" i="18"/>
  <c r="H162" i="18"/>
  <c r="H161" i="18"/>
  <c r="H160" i="18"/>
  <c r="H159" i="18"/>
  <c r="H158" i="18"/>
  <c r="H157" i="18"/>
  <c r="H156" i="18"/>
  <c r="H154" i="18"/>
  <c r="H153" i="18"/>
  <c r="H152" i="18"/>
  <c r="H151" i="18"/>
  <c r="H150" i="18"/>
  <c r="H149" i="18"/>
  <c r="H148" i="18"/>
  <c r="H147" i="18"/>
  <c r="H146" i="18"/>
  <c r="H145" i="18"/>
  <c r="H144" i="18"/>
  <c r="H143" i="18"/>
  <c r="H142" i="18"/>
  <c r="H141" i="18"/>
  <c r="H140" i="18"/>
  <c r="H139" i="18"/>
  <c r="H138" i="18"/>
  <c r="H137" i="18"/>
  <c r="H136" i="18"/>
  <c r="H134" i="18"/>
  <c r="H133" i="18"/>
  <c r="H132" i="18"/>
  <c r="H131" i="18"/>
  <c r="H130" i="18"/>
  <c r="H129" i="18"/>
  <c r="H128" i="18"/>
  <c r="H127" i="18"/>
  <c r="H126" i="18"/>
  <c r="H125" i="18"/>
  <c r="H124" i="18"/>
  <c r="H123" i="18"/>
  <c r="H122" i="18"/>
  <c r="H121" i="18"/>
  <c r="H120" i="18"/>
  <c r="H119" i="18"/>
  <c r="H118" i="18"/>
  <c r="H117" i="18"/>
  <c r="H116" i="18"/>
  <c r="H115" i="18"/>
  <c r="H114" i="18"/>
  <c r="H113" i="18"/>
  <c r="H111" i="18"/>
  <c r="H109" i="18"/>
  <c r="H108" i="18"/>
  <c r="H107" i="18"/>
  <c r="H106" i="18"/>
  <c r="H105" i="18"/>
  <c r="H104" i="18"/>
  <c r="H103" i="18"/>
  <c r="H102" i="18"/>
  <c r="H101" i="18"/>
  <c r="H100" i="18"/>
  <c r="H99" i="18"/>
  <c r="H98" i="18"/>
  <c r="H97" i="18"/>
  <c r="H96" i="18"/>
  <c r="H95" i="18"/>
  <c r="H94" i="18"/>
  <c r="H93" i="18"/>
  <c r="H92" i="18"/>
  <c r="H91" i="18"/>
  <c r="H90" i="18"/>
  <c r="H89" i="18"/>
  <c r="H88" i="18"/>
  <c r="H85" i="18"/>
  <c r="H84" i="18"/>
  <c r="H83" i="18"/>
  <c r="H82" i="18"/>
  <c r="H81" i="18"/>
  <c r="H80" i="18"/>
  <c r="H79" i="18"/>
  <c r="H78" i="18"/>
  <c r="H77" i="18"/>
  <c r="H76" i="18"/>
  <c r="H75" i="18"/>
  <c r="H74" i="18"/>
  <c r="H73" i="18"/>
  <c r="H72" i="18"/>
  <c r="H71" i="18"/>
  <c r="H70" i="18"/>
  <c r="H69" i="18"/>
  <c r="H66" i="18"/>
  <c r="H65" i="18"/>
  <c r="H64" i="18"/>
  <c r="H63" i="18"/>
  <c r="H62" i="18"/>
  <c r="H60" i="18"/>
  <c r="H59" i="18"/>
  <c r="H58" i="18"/>
  <c r="H57" i="18"/>
  <c r="H56" i="18"/>
  <c r="H54" i="18"/>
  <c r="H53" i="18"/>
  <c r="H52" i="18"/>
  <c r="H51" i="18"/>
  <c r="H50" i="18"/>
  <c r="H49" i="18"/>
  <c r="H48" i="18"/>
  <c r="H47" i="18"/>
  <c r="H46" i="18"/>
  <c r="H45" i="18"/>
  <c r="H44" i="18"/>
  <c r="H43" i="18"/>
  <c r="H42" i="18"/>
  <c r="H40" i="18"/>
  <c r="H39" i="18"/>
  <c r="H37" i="18"/>
  <c r="H36" i="18"/>
  <c r="H35" i="18"/>
  <c r="H34" i="18"/>
  <c r="H33" i="18"/>
  <c r="H32" i="18"/>
  <c r="H31" i="18"/>
  <c r="H30" i="18"/>
  <c r="H28" i="18"/>
  <c r="H27" i="18"/>
  <c r="H26" i="18"/>
  <c r="H24" i="18"/>
  <c r="H23" i="18"/>
  <c r="H21" i="18"/>
  <c r="H20" i="18"/>
  <c r="H19" i="18"/>
  <c r="H18" i="18"/>
  <c r="H17" i="18"/>
  <c r="H16" i="18"/>
  <c r="H15" i="18"/>
  <c r="H14" i="18"/>
  <c r="H13" i="18"/>
  <c r="H12" i="18"/>
  <c r="H11" i="18"/>
  <c r="H9" i="18"/>
  <c r="H8" i="18"/>
  <c r="H239" i="18" s="1"/>
  <c r="G28" i="7" s="1"/>
  <c r="H7" i="18"/>
  <c r="H6" i="18"/>
  <c r="H5" i="18"/>
  <c r="H552" i="17"/>
  <c r="H551" i="17"/>
  <c r="H550" i="17"/>
  <c r="H549" i="17"/>
  <c r="H548" i="17"/>
  <c r="H547" i="17"/>
  <c r="H546" i="17"/>
  <c r="H545" i="17"/>
  <c r="H544" i="17"/>
  <c r="H543" i="17"/>
  <c r="H539" i="17"/>
  <c r="H538" i="17"/>
  <c r="H537" i="17"/>
  <c r="H536" i="17"/>
  <c r="H535" i="17"/>
  <c r="H534" i="17"/>
  <c r="H533" i="17"/>
  <c r="H532" i="17"/>
  <c r="H531" i="17"/>
  <c r="H530" i="17"/>
  <c r="H529" i="17"/>
  <c r="H528" i="17"/>
  <c r="H527" i="17"/>
  <c r="H526" i="17"/>
  <c r="H525" i="17"/>
  <c r="H524" i="17"/>
  <c r="H523" i="17"/>
  <c r="H522" i="17"/>
  <c r="H521" i="17"/>
  <c r="H520" i="17"/>
  <c r="H519" i="17"/>
  <c r="H518" i="17"/>
  <c r="H517" i="17"/>
  <c r="H516" i="17"/>
  <c r="H515" i="17"/>
  <c r="H514" i="17"/>
  <c r="H513" i="17"/>
  <c r="H512" i="17"/>
  <c r="H511" i="17"/>
  <c r="H510" i="17"/>
  <c r="H509" i="17"/>
  <c r="H508" i="17"/>
  <c r="H507" i="17"/>
  <c r="H506" i="17"/>
  <c r="H505" i="17"/>
  <c r="H504" i="17"/>
  <c r="H503" i="17"/>
  <c r="H502" i="17"/>
  <c r="H501" i="17"/>
  <c r="H500" i="17"/>
  <c r="H499" i="17"/>
  <c r="H498" i="17"/>
  <c r="H497" i="17"/>
  <c r="H496" i="17"/>
  <c r="H495" i="17"/>
  <c r="H494" i="17"/>
  <c r="H493" i="17"/>
  <c r="H492" i="17"/>
  <c r="H491" i="17"/>
  <c r="H490" i="17"/>
  <c r="H489" i="17"/>
  <c r="H488" i="17"/>
  <c r="H487" i="17"/>
  <c r="H484" i="17"/>
  <c r="H483" i="17"/>
  <c r="H482" i="17"/>
  <c r="H481" i="17"/>
  <c r="H480" i="17"/>
  <c r="H479" i="17"/>
  <c r="H478" i="17"/>
  <c r="H477" i="17"/>
  <c r="H476" i="17"/>
  <c r="H475" i="17"/>
  <c r="H474" i="17"/>
  <c r="H473" i="17"/>
  <c r="H472" i="17"/>
  <c r="H471" i="17"/>
  <c r="H470" i="17"/>
  <c r="H469" i="17"/>
  <c r="H468" i="17"/>
  <c r="H467" i="17"/>
  <c r="H466" i="17"/>
  <c r="H465" i="17"/>
  <c r="H464" i="17"/>
  <c r="H463" i="17"/>
  <c r="H462" i="17"/>
  <c r="H461" i="17"/>
  <c r="H460" i="17"/>
  <c r="H459" i="17"/>
  <c r="H458" i="17"/>
  <c r="H457" i="17"/>
  <c r="H456" i="17"/>
  <c r="H455" i="17"/>
  <c r="H454" i="17"/>
  <c r="H453" i="17"/>
  <c r="H452" i="17"/>
  <c r="H451" i="17"/>
  <c r="H450" i="17"/>
  <c r="H449" i="17"/>
  <c r="H448" i="17"/>
  <c r="H447" i="17"/>
  <c r="H446" i="17"/>
  <c r="H445" i="17"/>
  <c r="H444" i="17"/>
  <c r="H443" i="17"/>
  <c r="H442" i="17"/>
  <c r="H441" i="17"/>
  <c r="H440" i="17"/>
  <c r="H439" i="17"/>
  <c r="H438" i="17"/>
  <c r="H437" i="17"/>
  <c r="H436" i="17"/>
  <c r="H435" i="17"/>
  <c r="H434" i="17"/>
  <c r="H433" i="17"/>
  <c r="H432" i="17"/>
  <c r="H431" i="17"/>
  <c r="H430" i="17"/>
  <c r="H429" i="17"/>
  <c r="H428" i="17"/>
  <c r="H427" i="17"/>
  <c r="H426" i="17"/>
  <c r="H425" i="17"/>
  <c r="H424" i="17"/>
  <c r="H423" i="17"/>
  <c r="H422" i="17"/>
  <c r="H421" i="17"/>
  <c r="H420" i="17"/>
  <c r="H419" i="17"/>
  <c r="H418" i="17"/>
  <c r="H417" i="17"/>
  <c r="H416" i="17"/>
  <c r="H415" i="17"/>
  <c r="H414" i="17"/>
  <c r="H413" i="17"/>
  <c r="H412" i="17"/>
  <c r="H411" i="17"/>
  <c r="H410" i="17"/>
  <c r="H409" i="17"/>
  <c r="H408" i="17"/>
  <c r="H407" i="17"/>
  <c r="H406" i="17"/>
  <c r="H405" i="17"/>
  <c r="H404" i="17"/>
  <c r="H403" i="17"/>
  <c r="H402" i="17"/>
  <c r="H401" i="17"/>
  <c r="H400" i="17"/>
  <c r="H399" i="17"/>
  <c r="H398" i="17"/>
  <c r="H397" i="17"/>
  <c r="H396" i="17"/>
  <c r="H395" i="17"/>
  <c r="H394" i="17"/>
  <c r="H393" i="17"/>
  <c r="H392" i="17"/>
  <c r="H391" i="17"/>
  <c r="H390" i="17"/>
  <c r="H389" i="17"/>
  <c r="H388" i="17"/>
  <c r="H387" i="17"/>
  <c r="H386" i="17"/>
  <c r="H385" i="17"/>
  <c r="H384" i="17"/>
  <c r="H383" i="17"/>
  <c r="H382" i="17"/>
  <c r="H381" i="17"/>
  <c r="H380" i="17"/>
  <c r="H379" i="17"/>
  <c r="H378" i="17"/>
  <c r="H377" i="17"/>
  <c r="H376" i="17"/>
  <c r="H375" i="17"/>
  <c r="H374" i="17"/>
  <c r="H373" i="17"/>
  <c r="H372" i="17"/>
  <c r="H371" i="17"/>
  <c r="H370" i="17"/>
  <c r="H369" i="17"/>
  <c r="H368" i="17"/>
  <c r="H367" i="17"/>
  <c r="H366" i="17"/>
  <c r="H365" i="17"/>
  <c r="H364" i="17"/>
  <c r="H363" i="17"/>
  <c r="H362" i="17"/>
  <c r="H360" i="17"/>
  <c r="H359" i="17"/>
  <c r="H358" i="17"/>
  <c r="H357" i="17"/>
  <c r="H355" i="17"/>
  <c r="H354" i="17"/>
  <c r="H353" i="17"/>
  <c r="H352" i="17"/>
  <c r="H351" i="17"/>
  <c r="H350" i="17"/>
  <c r="H349" i="17"/>
  <c r="H348" i="17"/>
  <c r="H347" i="17"/>
  <c r="H346" i="17"/>
  <c r="H345" i="17"/>
  <c r="H344" i="17"/>
  <c r="H343" i="17"/>
  <c r="H342" i="17"/>
  <c r="H341" i="17"/>
  <c r="H340" i="17"/>
  <c r="H339" i="17"/>
  <c r="H338" i="17"/>
  <c r="F337" i="17"/>
  <c r="H337" i="17" s="1"/>
  <c r="H336" i="17"/>
  <c r="H334" i="17"/>
  <c r="H333" i="17"/>
  <c r="H332" i="17"/>
  <c r="H331" i="17"/>
  <c r="H330" i="17"/>
  <c r="H329" i="17"/>
  <c r="H328" i="17"/>
  <c r="H327" i="17"/>
  <c r="H326" i="17"/>
  <c r="H325" i="17"/>
  <c r="H324" i="17"/>
  <c r="H323" i="17"/>
  <c r="H322" i="17"/>
  <c r="H321" i="17"/>
  <c r="H320" i="17"/>
  <c r="H319" i="17"/>
  <c r="H318" i="17"/>
  <c r="H317" i="17"/>
  <c r="H316" i="17"/>
  <c r="H315" i="17"/>
  <c r="H314" i="17"/>
  <c r="H312" i="17"/>
  <c r="H310" i="17"/>
  <c r="H309" i="17"/>
  <c r="H308" i="17"/>
  <c r="H307" i="17"/>
  <c r="H306" i="17"/>
  <c r="H305" i="17"/>
  <c r="H304" i="17"/>
  <c r="H303" i="17"/>
  <c r="H302" i="17"/>
  <c r="H301" i="17"/>
  <c r="H300" i="17"/>
  <c r="H299" i="17"/>
  <c r="H298" i="17"/>
  <c r="H297" i="17"/>
  <c r="H296" i="17"/>
  <c r="H295" i="17"/>
  <c r="H294" i="17"/>
  <c r="H293" i="17"/>
  <c r="H292" i="17"/>
  <c r="H291" i="17"/>
  <c r="H290" i="17"/>
  <c r="H289" i="17"/>
  <c r="H288" i="17"/>
  <c r="H287" i="17"/>
  <c r="H286" i="17"/>
  <c r="H285" i="17"/>
  <c r="H284" i="17"/>
  <c r="H283" i="17"/>
  <c r="H282" i="17"/>
  <c r="H281" i="17"/>
  <c r="H280" i="17"/>
  <c r="H279" i="17"/>
  <c r="H278" i="17"/>
  <c r="H277" i="17"/>
  <c r="H276" i="17"/>
  <c r="H275" i="17"/>
  <c r="H274" i="17"/>
  <c r="H273" i="17"/>
  <c r="H272" i="17"/>
  <c r="H271" i="17"/>
  <c r="H270" i="17"/>
  <c r="H269" i="17"/>
  <c r="H268" i="17"/>
  <c r="H267" i="17"/>
  <c r="H266" i="17"/>
  <c r="H265" i="17"/>
  <c r="H264" i="17"/>
  <c r="H263" i="17"/>
  <c r="H262" i="17"/>
  <c r="H261" i="17"/>
  <c r="H260" i="17"/>
  <c r="H259" i="17"/>
  <c r="H258" i="17"/>
  <c r="H257" i="17"/>
  <c r="H256" i="17"/>
  <c r="H255" i="17"/>
  <c r="H254" i="17"/>
  <c r="H252" i="17"/>
  <c r="H251" i="17"/>
  <c r="H250" i="17"/>
  <c r="H248" i="17"/>
  <c r="H247" i="17"/>
  <c r="H246" i="17"/>
  <c r="H245" i="17"/>
  <c r="H244" i="17"/>
  <c r="H242" i="17"/>
  <c r="H241" i="17"/>
  <c r="H240" i="17"/>
  <c r="H239" i="17"/>
  <c r="H238" i="17"/>
  <c r="H237" i="17"/>
  <c r="H236" i="17"/>
  <c r="H235" i="17"/>
  <c r="H234" i="17"/>
  <c r="H233" i="17"/>
  <c r="H232" i="17"/>
  <c r="H231" i="17"/>
  <c r="H230" i="17"/>
  <c r="H229" i="17"/>
  <c r="H228" i="17"/>
  <c r="H227" i="17"/>
  <c r="H226" i="17"/>
  <c r="H225" i="17"/>
  <c r="H224" i="17"/>
  <c r="H223" i="17"/>
  <c r="H222" i="17"/>
  <c r="H221" i="17"/>
  <c r="H220" i="17"/>
  <c r="H219" i="17"/>
  <c r="H218" i="17"/>
  <c r="H217" i="17"/>
  <c r="H216" i="17"/>
  <c r="H215" i="17"/>
  <c r="H214" i="17"/>
  <c r="H213" i="17"/>
  <c r="H212" i="17"/>
  <c r="H211" i="17"/>
  <c r="H210" i="17"/>
  <c r="H209" i="17"/>
  <c r="H208" i="17"/>
  <c r="H207" i="17"/>
  <c r="H206" i="17"/>
  <c r="H205" i="17"/>
  <c r="H204" i="17"/>
  <c r="H203" i="17"/>
  <c r="H202" i="17"/>
  <c r="H201" i="17"/>
  <c r="H200" i="17"/>
  <c r="H199" i="17"/>
  <c r="H198" i="17"/>
  <c r="H197" i="17"/>
  <c r="H196" i="17"/>
  <c r="H195" i="17"/>
  <c r="H194" i="17"/>
  <c r="H193" i="17"/>
  <c r="H192" i="17"/>
  <c r="H191" i="17"/>
  <c r="H190" i="17"/>
  <c r="H189" i="17"/>
  <c r="H188" i="17"/>
  <c r="H187" i="17"/>
  <c r="H186" i="17"/>
  <c r="H185" i="17"/>
  <c r="H184" i="17"/>
  <c r="H183" i="17"/>
  <c r="H182" i="17"/>
  <c r="H181" i="17"/>
  <c r="H180" i="17"/>
  <c r="H179" i="17"/>
  <c r="H178" i="17"/>
  <c r="H177" i="17"/>
  <c r="H176" i="17"/>
  <c r="H175" i="17"/>
  <c r="H174" i="17"/>
  <c r="H173" i="17"/>
  <c r="H172" i="17"/>
  <c r="H171" i="17"/>
  <c r="H170" i="17"/>
  <c r="H169" i="17"/>
  <c r="H168" i="17"/>
  <c r="H167" i="17"/>
  <c r="H166" i="17"/>
  <c r="H165" i="17"/>
  <c r="H164" i="17"/>
  <c r="H163" i="17"/>
  <c r="H161" i="17"/>
  <c r="H160" i="17"/>
  <c r="H156" i="17"/>
  <c r="H155" i="17"/>
  <c r="H154" i="17"/>
  <c r="H153" i="17"/>
  <c r="H152" i="17"/>
  <c r="H151" i="17"/>
  <c r="H150" i="17"/>
  <c r="H149" i="17"/>
  <c r="H148" i="17"/>
  <c r="H147" i="17"/>
  <c r="H146" i="17"/>
  <c r="H145" i="17"/>
  <c r="H144" i="17"/>
  <c r="H143" i="17"/>
  <c r="H142" i="17"/>
  <c r="H141" i="17"/>
  <c r="H140" i="17"/>
  <c r="H139" i="17"/>
  <c r="H138" i="17"/>
  <c r="H137" i="17"/>
  <c r="H136" i="17"/>
  <c r="H135" i="17"/>
  <c r="H134" i="17"/>
  <c r="H133" i="17"/>
  <c r="H132" i="17"/>
  <c r="H131" i="17"/>
  <c r="H130" i="17"/>
  <c r="H129" i="17"/>
  <c r="H128" i="17"/>
  <c r="H127" i="17"/>
  <c r="H126" i="17"/>
  <c r="H125" i="17"/>
  <c r="H124" i="17"/>
  <c r="H123" i="17"/>
  <c r="H122" i="17"/>
  <c r="H121" i="17"/>
  <c r="H120" i="17"/>
  <c r="H119" i="17"/>
  <c r="H118" i="17"/>
  <c r="H117" i="17"/>
  <c r="H116" i="17"/>
  <c r="H115" i="17"/>
  <c r="H114" i="17"/>
  <c r="H113" i="17"/>
  <c r="H112" i="17"/>
  <c r="H111" i="17"/>
  <c r="H110" i="17"/>
  <c r="H109" i="17"/>
  <c r="H108" i="17"/>
  <c r="H107" i="17"/>
  <c r="H106" i="17"/>
  <c r="H104" i="17"/>
  <c r="H103" i="17"/>
  <c r="H102" i="17"/>
  <c r="H101" i="17"/>
  <c r="H100" i="17"/>
  <c r="H99" i="17"/>
  <c r="H98" i="17"/>
  <c r="H97" i="17"/>
  <c r="H96" i="17"/>
  <c r="H95" i="17"/>
  <c r="H94" i="17"/>
  <c r="H93" i="17"/>
  <c r="H92" i="17"/>
  <c r="H91" i="17"/>
  <c r="H90" i="17"/>
  <c r="H89" i="17"/>
  <c r="H88" i="17"/>
  <c r="H87" i="17"/>
  <c r="H86" i="17"/>
  <c r="H85" i="17"/>
  <c r="H84" i="17"/>
  <c r="H83" i="17"/>
  <c r="H82" i="17"/>
  <c r="H81" i="17"/>
  <c r="H80" i="17"/>
  <c r="H78" i="17"/>
  <c r="H77" i="17"/>
  <c r="H76" i="17"/>
  <c r="H75" i="17"/>
  <c r="H74" i="17"/>
  <c r="H73" i="17"/>
  <c r="H72" i="17"/>
  <c r="H71" i="17"/>
  <c r="H70" i="17"/>
  <c r="H69" i="17"/>
  <c r="H68" i="17"/>
  <c r="H67" i="17"/>
  <c r="H66" i="17"/>
  <c r="H65" i="17"/>
  <c r="H64" i="17"/>
  <c r="H63" i="17"/>
  <c r="H62" i="17"/>
  <c r="H61" i="17"/>
  <c r="H60" i="17"/>
  <c r="H59" i="17"/>
  <c r="H57" i="17"/>
  <c r="H55" i="17"/>
  <c r="H53" i="17"/>
  <c r="H51" i="17"/>
  <c r="H49" i="17"/>
  <c r="H47" i="17"/>
  <c r="H45" i="17"/>
  <c r="H44" i="17"/>
  <c r="H43" i="17"/>
  <c r="H42" i="17"/>
  <c r="H41" i="17"/>
  <c r="H40" i="17"/>
  <c r="H39" i="17"/>
  <c r="H38" i="17"/>
  <c r="H37" i="17"/>
  <c r="H36" i="17"/>
  <c r="H35" i="17"/>
  <c r="H34" i="17"/>
  <c r="H32" i="17"/>
  <c r="H30" i="17"/>
  <c r="H29" i="17"/>
  <c r="H28" i="17"/>
  <c r="H27" i="17"/>
  <c r="H26" i="17"/>
  <c r="H25" i="17"/>
  <c r="H24" i="17"/>
  <c r="H23" i="17"/>
  <c r="H22" i="17"/>
  <c r="H21" i="17"/>
  <c r="H20" i="17"/>
  <c r="H19" i="17"/>
  <c r="H18" i="17"/>
  <c r="H17" i="17"/>
  <c r="H9" i="17"/>
  <c r="H8" i="17"/>
  <c r="H7" i="17"/>
  <c r="H6" i="17"/>
  <c r="H41" i="16"/>
  <c r="H40" i="16"/>
  <c r="H39" i="16"/>
  <c r="H38" i="16"/>
  <c r="H37" i="16"/>
  <c r="H36" i="16"/>
  <c r="H35" i="16"/>
  <c r="H34" i="16"/>
  <c r="H33" i="16"/>
  <c r="H32" i="16"/>
  <c r="H31" i="16"/>
  <c r="H30" i="16"/>
  <c r="H29" i="16"/>
  <c r="H28" i="16"/>
  <c r="H27" i="16"/>
  <c r="H26" i="16"/>
  <c r="H25" i="16"/>
  <c r="H24" i="16"/>
  <c r="H23" i="16"/>
  <c r="H22" i="16"/>
  <c r="H21" i="16"/>
  <c r="H20" i="16"/>
  <c r="H19" i="16"/>
  <c r="H18" i="16"/>
  <c r="H17" i="16"/>
  <c r="H16" i="16"/>
  <c r="H15" i="16"/>
  <c r="H14" i="16"/>
  <c r="H13" i="16"/>
  <c r="H12" i="16"/>
  <c r="H11" i="16"/>
  <c r="H10" i="16"/>
  <c r="H8" i="16"/>
  <c r="H7" i="16"/>
  <c r="H6" i="16"/>
  <c r="H42" i="16"/>
  <c r="G24" i="7" s="1"/>
  <c r="H690" i="15"/>
  <c r="H689" i="15"/>
  <c r="H688" i="15"/>
  <c r="H687" i="15"/>
  <c r="H685" i="15"/>
  <c r="H683" i="15"/>
  <c r="H682" i="15"/>
  <c r="H681" i="15"/>
  <c r="H680" i="15"/>
  <c r="H679" i="15"/>
  <c r="H678" i="15"/>
  <c r="H677" i="15"/>
  <c r="H676" i="15"/>
  <c r="H675" i="15"/>
  <c r="H674" i="15"/>
  <c r="H673" i="15"/>
  <c r="H672" i="15"/>
  <c r="H671" i="15"/>
  <c r="H670" i="15"/>
  <c r="H669" i="15"/>
  <c r="H668" i="15"/>
  <c r="H667" i="15"/>
  <c r="H666" i="15"/>
  <c r="H665" i="15"/>
  <c r="H664" i="15"/>
  <c r="H663" i="15"/>
  <c r="H662" i="15"/>
  <c r="H661" i="15"/>
  <c r="H660" i="15"/>
  <c r="H659" i="15"/>
  <c r="H658" i="15"/>
  <c r="H657" i="15"/>
  <c r="H656" i="15"/>
  <c r="H655" i="15"/>
  <c r="H654" i="15"/>
  <c r="H653" i="15"/>
  <c r="H652" i="15"/>
  <c r="H651" i="15"/>
  <c r="H650" i="15"/>
  <c r="H649" i="15"/>
  <c r="H648" i="15"/>
  <c r="H647" i="15"/>
  <c r="H646" i="15"/>
  <c r="H645" i="15"/>
  <c r="H644" i="15"/>
  <c r="H643" i="15"/>
  <c r="H642" i="15"/>
  <c r="H641" i="15"/>
  <c r="H640" i="15"/>
  <c r="H639" i="15"/>
  <c r="H638" i="15"/>
  <c r="H637" i="15"/>
  <c r="H636" i="15"/>
  <c r="H635" i="15"/>
  <c r="H634" i="15"/>
  <c r="H633" i="15"/>
  <c r="H632" i="15"/>
  <c r="H631" i="15"/>
  <c r="H630" i="15"/>
  <c r="H628" i="15"/>
  <c r="H627" i="15"/>
  <c r="H626" i="15"/>
  <c r="H624" i="15"/>
  <c r="H623" i="15"/>
  <c r="H622" i="15"/>
  <c r="H621" i="15"/>
  <c r="H620" i="15"/>
  <c r="H619" i="15"/>
  <c r="H618" i="15"/>
  <c r="H617" i="15"/>
  <c r="H616" i="15"/>
  <c r="H615" i="15"/>
  <c r="H614" i="15"/>
  <c r="H613" i="15"/>
  <c r="H612" i="15"/>
  <c r="H611" i="15"/>
  <c r="H610" i="15"/>
  <c r="H609" i="15"/>
  <c r="H608" i="15"/>
  <c r="H607" i="15"/>
  <c r="H606" i="15"/>
  <c r="H604" i="15"/>
  <c r="H603" i="15"/>
  <c r="H602" i="15"/>
  <c r="H601" i="15"/>
  <c r="H600" i="15"/>
  <c r="H599" i="15"/>
  <c r="H598" i="15"/>
  <c r="H597" i="15"/>
  <c r="H596" i="15"/>
  <c r="H595" i="15"/>
  <c r="H594" i="15"/>
  <c r="H593" i="15"/>
  <c r="H592" i="15"/>
  <c r="H591" i="15"/>
  <c r="H590" i="15"/>
  <c r="H589" i="15"/>
  <c r="H588" i="15"/>
  <c r="H587" i="15"/>
  <c r="H586" i="15"/>
  <c r="H585" i="15"/>
  <c r="H584" i="15"/>
  <c r="H583" i="15"/>
  <c r="H582" i="15"/>
  <c r="H580" i="15"/>
  <c r="H579" i="15"/>
  <c r="H578" i="15"/>
  <c r="H577" i="15"/>
  <c r="H576" i="15"/>
  <c r="H575" i="15"/>
  <c r="H574" i="15"/>
  <c r="H573" i="15"/>
  <c r="H572" i="15"/>
  <c r="H571" i="15"/>
  <c r="H570" i="15"/>
  <c r="H569" i="15"/>
  <c r="H568" i="15"/>
  <c r="H567" i="15"/>
  <c r="H566" i="15"/>
  <c r="H565" i="15"/>
  <c r="H564" i="15"/>
  <c r="H563" i="15"/>
  <c r="H562" i="15"/>
  <c r="H561" i="15"/>
  <c r="H560" i="15"/>
  <c r="H559" i="15"/>
  <c r="H558" i="15"/>
  <c r="H557" i="15"/>
  <c r="H556" i="15"/>
  <c r="H555" i="15"/>
  <c r="H554" i="15"/>
  <c r="H551" i="15"/>
  <c r="H550" i="15"/>
  <c r="H549" i="15"/>
  <c r="H548" i="15"/>
  <c r="H547" i="15"/>
  <c r="H545" i="15"/>
  <c r="H544" i="15"/>
  <c r="H543" i="15"/>
  <c r="H542" i="15"/>
  <c r="H541" i="15"/>
  <c r="H540" i="15"/>
  <c r="H539" i="15"/>
  <c r="H538" i="15"/>
  <c r="H537" i="15"/>
  <c r="H535" i="15"/>
  <c r="H534" i="15"/>
  <c r="H533" i="15"/>
  <c r="H532" i="15"/>
  <c r="H531" i="15"/>
  <c r="H530" i="15"/>
  <c r="H529" i="15"/>
  <c r="H528" i="15"/>
  <c r="H527" i="15"/>
  <c r="H526" i="15"/>
  <c r="H525" i="15"/>
  <c r="H524" i="15"/>
  <c r="H523" i="15"/>
  <c r="H522" i="15"/>
  <c r="H521" i="15"/>
  <c r="H520" i="15"/>
  <c r="H519" i="15"/>
  <c r="H518" i="15"/>
  <c r="H517" i="15"/>
  <c r="H516" i="15"/>
  <c r="H515" i="15"/>
  <c r="H513" i="15"/>
  <c r="H512" i="15"/>
  <c r="H511" i="15"/>
  <c r="H510" i="15"/>
  <c r="H509" i="15"/>
  <c r="H508" i="15"/>
  <c r="H507" i="15"/>
  <c r="H506" i="15"/>
  <c r="H505" i="15"/>
  <c r="H504" i="15"/>
  <c r="H503" i="15"/>
  <c r="H502" i="15"/>
  <c r="H501" i="15"/>
  <c r="H500" i="15"/>
  <c r="H499" i="15"/>
  <c r="H498" i="15"/>
  <c r="H497" i="15"/>
  <c r="H495" i="15"/>
  <c r="H494" i="15"/>
  <c r="H493" i="15"/>
  <c r="H492" i="15"/>
  <c r="H491" i="15"/>
  <c r="H490" i="15"/>
  <c r="H489" i="15"/>
  <c r="H488" i="15"/>
  <c r="H487" i="15"/>
  <c r="H486" i="15"/>
  <c r="H485" i="15"/>
  <c r="H484" i="15"/>
  <c r="H483" i="15"/>
  <c r="H482" i="15"/>
  <c r="H479" i="15"/>
  <c r="H478" i="15"/>
  <c r="H477" i="15"/>
  <c r="H476" i="15"/>
  <c r="H475" i="15"/>
  <c r="H474" i="15"/>
  <c r="H473" i="15"/>
  <c r="H472" i="15"/>
  <c r="H471" i="15"/>
  <c r="H470" i="15"/>
  <c r="H469" i="15"/>
  <c r="H468" i="15"/>
  <c r="H467" i="15"/>
  <c r="H466" i="15"/>
  <c r="H465" i="15"/>
  <c r="H464" i="15"/>
  <c r="H463" i="15"/>
  <c r="H462" i="15"/>
  <c r="H461" i="15"/>
  <c r="H460" i="15"/>
  <c r="H459" i="15"/>
  <c r="H458" i="15"/>
  <c r="H457" i="15"/>
  <c r="H456" i="15"/>
  <c r="H455" i="15"/>
  <c r="H454" i="15"/>
  <c r="H453" i="15"/>
  <c r="H452" i="15"/>
  <c r="H451" i="15"/>
  <c r="H450" i="15"/>
  <c r="H449" i="15"/>
  <c r="H448" i="15"/>
  <c r="H447" i="15"/>
  <c r="H446" i="15"/>
  <c r="H445" i="15"/>
  <c r="H444" i="15"/>
  <c r="H443" i="15"/>
  <c r="H442" i="15"/>
  <c r="H441" i="15"/>
  <c r="H440" i="15"/>
  <c r="H439" i="15"/>
  <c r="H438" i="15"/>
  <c r="H437" i="15"/>
  <c r="H436" i="15"/>
  <c r="H435" i="15"/>
  <c r="H434" i="15"/>
  <c r="H433" i="15"/>
  <c r="H432" i="15"/>
  <c r="H431" i="15"/>
  <c r="H430" i="15"/>
  <c r="H429" i="15"/>
  <c r="H428" i="15"/>
  <c r="H427" i="15"/>
  <c r="H426" i="15"/>
  <c r="H424" i="15"/>
  <c r="H423" i="15"/>
  <c r="H422" i="15"/>
  <c r="H420" i="15"/>
  <c r="H419" i="15"/>
  <c r="H418" i="15"/>
  <c r="H417" i="15"/>
  <c r="H416" i="15"/>
  <c r="H415" i="15"/>
  <c r="H414" i="15"/>
  <c r="H413" i="15"/>
  <c r="H412" i="15"/>
  <c r="H411" i="15"/>
  <c r="H410" i="15"/>
  <c r="H409" i="15"/>
  <c r="H408" i="15"/>
  <c r="H407" i="15"/>
  <c r="H406" i="15"/>
  <c r="H405" i="15"/>
  <c r="H404" i="15"/>
  <c r="H403" i="15"/>
  <c r="H402" i="15"/>
  <c r="H401" i="15"/>
  <c r="H400" i="15"/>
  <c r="H399" i="15"/>
  <c r="H398" i="15"/>
  <c r="H397" i="15"/>
  <c r="H396" i="15"/>
  <c r="H395" i="15"/>
  <c r="H394" i="15"/>
  <c r="H393" i="15"/>
  <c r="H392" i="15"/>
  <c r="H391" i="15"/>
  <c r="H390" i="15"/>
  <c r="H389" i="15"/>
  <c r="H387" i="15"/>
  <c r="H386" i="15"/>
  <c r="H385" i="15"/>
  <c r="H384" i="15"/>
  <c r="H383" i="15"/>
  <c r="H382" i="15"/>
  <c r="H381" i="15"/>
  <c r="H380" i="15"/>
  <c r="H379" i="15"/>
  <c r="H377" i="15"/>
  <c r="H376" i="15"/>
  <c r="H375" i="15"/>
  <c r="H374" i="15"/>
  <c r="H373" i="15"/>
  <c r="H372" i="15"/>
  <c r="H371" i="15"/>
  <c r="H370" i="15"/>
  <c r="H369" i="15"/>
  <c r="H368" i="15"/>
  <c r="H367" i="15"/>
  <c r="H366" i="15"/>
  <c r="H365" i="15"/>
  <c r="H364" i="15"/>
  <c r="H363" i="15"/>
  <c r="H362" i="15"/>
  <c r="H361" i="15"/>
  <c r="H360" i="15"/>
  <c r="H359" i="15"/>
  <c r="H358" i="15"/>
  <c r="H357" i="15"/>
  <c r="H356" i="15"/>
  <c r="H355" i="15"/>
  <c r="H354" i="15"/>
  <c r="H353" i="15"/>
  <c r="H352" i="15"/>
  <c r="H351" i="15"/>
  <c r="H350" i="15"/>
  <c r="H349" i="15"/>
  <c r="H348" i="15"/>
  <c r="H347" i="15"/>
  <c r="H346" i="15"/>
  <c r="H345" i="15"/>
  <c r="H344" i="15"/>
  <c r="H343" i="15"/>
  <c r="H342" i="15"/>
  <c r="H340" i="15"/>
  <c r="H339" i="15"/>
  <c r="H338" i="15"/>
  <c r="H337" i="15"/>
  <c r="H336" i="15"/>
  <c r="H335" i="15"/>
  <c r="H334" i="15"/>
  <c r="H333" i="15"/>
  <c r="H332" i="15"/>
  <c r="H331" i="15"/>
  <c r="H330" i="15"/>
  <c r="H329" i="15"/>
  <c r="H328" i="15"/>
  <c r="H327" i="15"/>
  <c r="H326" i="15"/>
  <c r="H325" i="15"/>
  <c r="H324" i="15"/>
  <c r="H323" i="15"/>
  <c r="H322" i="15"/>
  <c r="H321" i="15"/>
  <c r="H320" i="15"/>
  <c r="H319" i="15"/>
  <c r="H318" i="15"/>
  <c r="H317" i="15"/>
  <c r="H316" i="15"/>
  <c r="H315" i="15"/>
  <c r="H314" i="15"/>
  <c r="H312" i="15"/>
  <c r="H311" i="15"/>
  <c r="H310" i="15"/>
  <c r="H309" i="15"/>
  <c r="H308" i="15"/>
  <c r="H307" i="15"/>
  <c r="H306" i="15"/>
  <c r="H305" i="15"/>
  <c r="H303" i="15"/>
  <c r="H302" i="15"/>
  <c r="H301" i="15"/>
  <c r="H300" i="15"/>
  <c r="H299" i="15"/>
  <c r="H298" i="15"/>
  <c r="H297" i="15"/>
  <c r="H296" i="15"/>
  <c r="H295" i="15"/>
  <c r="H294" i="15"/>
  <c r="H292" i="15"/>
  <c r="H290" i="15"/>
  <c r="H288" i="15"/>
  <c r="H286" i="15"/>
  <c r="H285" i="15"/>
  <c r="H284" i="15"/>
  <c r="H283" i="15"/>
  <c r="H282" i="15"/>
  <c r="H281" i="15"/>
  <c r="H279" i="15"/>
  <c r="H277" i="15"/>
  <c r="H275" i="15"/>
  <c r="H274" i="15"/>
  <c r="H273" i="15"/>
  <c r="H272" i="15"/>
  <c r="H271" i="15"/>
  <c r="H270" i="15"/>
  <c r="H269" i="15"/>
  <c r="H268" i="15"/>
  <c r="H267" i="15"/>
  <c r="H266" i="15"/>
  <c r="H265" i="15"/>
  <c r="H264" i="15"/>
  <c r="H263" i="15"/>
  <c r="H262" i="15"/>
  <c r="H261" i="15"/>
  <c r="H260" i="15"/>
  <c r="H259" i="15"/>
  <c r="H258" i="15"/>
  <c r="H256" i="15"/>
  <c r="H254" i="15"/>
  <c r="H253" i="15"/>
  <c r="H252" i="15"/>
  <c r="H251" i="15"/>
  <c r="H249" i="15"/>
  <c r="H248" i="15"/>
  <c r="H247" i="15"/>
  <c r="H246" i="15"/>
  <c r="H245" i="15"/>
  <c r="H244" i="15"/>
  <c r="H243" i="15"/>
  <c r="H242" i="15"/>
  <c r="H241" i="15"/>
  <c r="H240" i="15"/>
  <c r="H239" i="15"/>
  <c r="H238" i="15"/>
  <c r="H237" i="15"/>
  <c r="H236" i="15"/>
  <c r="H235" i="15"/>
  <c r="H234" i="15"/>
  <c r="H233" i="15"/>
  <c r="H232" i="15"/>
  <c r="H231" i="15"/>
  <c r="H230" i="15"/>
  <c r="H229" i="15"/>
  <c r="H228" i="15"/>
  <c r="H227" i="15"/>
  <c r="H226" i="15"/>
  <c r="H225" i="15"/>
  <c r="H224" i="15"/>
  <c r="H223" i="15"/>
  <c r="H222" i="15"/>
  <c r="H221" i="15"/>
  <c r="H220" i="15"/>
  <c r="H219" i="15"/>
  <c r="H218" i="15"/>
  <c r="H217" i="15"/>
  <c r="H216" i="15"/>
  <c r="H215" i="15"/>
  <c r="H214" i="15"/>
  <c r="H213" i="15"/>
  <c r="H212" i="15"/>
  <c r="H211" i="15"/>
  <c r="H210" i="15"/>
  <c r="H209" i="15"/>
  <c r="H208" i="15"/>
  <c r="H207" i="15"/>
  <c r="H206" i="15"/>
  <c r="H205" i="15"/>
  <c r="H204" i="15"/>
  <c r="H203" i="15"/>
  <c r="H202" i="15"/>
  <c r="H201" i="15"/>
  <c r="H200" i="15"/>
  <c r="H199" i="15"/>
  <c r="H198" i="15"/>
  <c r="H197" i="15"/>
  <c r="H196" i="15"/>
  <c r="H195" i="15"/>
  <c r="H194" i="15"/>
  <c r="H193" i="15"/>
  <c r="H192" i="15"/>
  <c r="H191" i="15"/>
  <c r="H190" i="15"/>
  <c r="H189" i="15"/>
  <c r="H188" i="15"/>
  <c r="H187" i="15"/>
  <c r="H186" i="15"/>
  <c r="H185" i="15"/>
  <c r="H184" i="15"/>
  <c r="H183"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7" i="15"/>
  <c r="H145" i="15"/>
  <c r="H143" i="15"/>
  <c r="H141" i="15"/>
  <c r="H139" i="15"/>
  <c r="H137" i="15"/>
  <c r="H136" i="15"/>
  <c r="H135" i="15"/>
  <c r="H134" i="15"/>
  <c r="H133" i="15"/>
  <c r="H132" i="15"/>
  <c r="H131" i="15"/>
  <c r="H130" i="15"/>
  <c r="H129" i="15"/>
  <c r="H128" i="15"/>
  <c r="H126" i="15"/>
  <c r="H124" i="15"/>
  <c r="H123" i="15"/>
  <c r="H122" i="15"/>
  <c r="H121" i="15"/>
  <c r="H120" i="15"/>
  <c r="H119" i="15"/>
  <c r="H118" i="15"/>
  <c r="H117" i="15"/>
  <c r="H116" i="15"/>
  <c r="H115" i="15"/>
  <c r="H114" i="15"/>
  <c r="H113" i="15"/>
  <c r="H112" i="15"/>
  <c r="H111" i="15"/>
  <c r="H110" i="15"/>
  <c r="H109" i="15"/>
  <c r="H108" i="15"/>
  <c r="H107" i="15"/>
  <c r="H106" i="15"/>
  <c r="H105" i="15"/>
  <c r="H104" i="15"/>
  <c r="H103" i="15"/>
  <c r="H102" i="15"/>
  <c r="H101" i="15"/>
  <c r="H100" i="15"/>
  <c r="H99" i="15"/>
  <c r="H98" i="15"/>
  <c r="H97" i="15"/>
  <c r="H96" i="15"/>
  <c r="H95" i="15"/>
  <c r="H94" i="15"/>
  <c r="H93" i="15"/>
  <c r="H92" i="15"/>
  <c r="H91" i="15"/>
  <c r="H90" i="15"/>
  <c r="H89" i="15"/>
  <c r="H88" i="15"/>
  <c r="H87" i="15"/>
  <c r="H86" i="15"/>
  <c r="H85" i="15"/>
  <c r="H84" i="15"/>
  <c r="H82" i="15"/>
  <c r="H81" i="15"/>
  <c r="H80" i="15"/>
  <c r="H79" i="15"/>
  <c r="H78" i="15"/>
  <c r="H77" i="15"/>
  <c r="H76" i="15"/>
  <c r="H75" i="15"/>
  <c r="H74" i="15"/>
  <c r="H73" i="15"/>
  <c r="H72" i="15"/>
  <c r="H71" i="15"/>
  <c r="H70" i="15"/>
  <c r="H69" i="15"/>
  <c r="H68" i="15"/>
  <c r="H67" i="15"/>
  <c r="H66" i="15"/>
  <c r="H65" i="15"/>
  <c r="H64" i="15"/>
  <c r="H63" i="15"/>
  <c r="H62" i="15"/>
  <c r="H61" i="15"/>
  <c r="H60" i="15"/>
  <c r="H59" i="15"/>
  <c r="H58" i="15"/>
  <c r="H56" i="15"/>
  <c r="H55" i="15"/>
  <c r="H54" i="15"/>
  <c r="H53" i="15"/>
  <c r="H52" i="15"/>
  <c r="H51" i="15"/>
  <c r="H50" i="15"/>
  <c r="H49" i="15"/>
  <c r="H48" i="15"/>
  <c r="H47" i="15"/>
  <c r="H46" i="15"/>
  <c r="H45" i="15"/>
  <c r="H44" i="15"/>
  <c r="H43" i="15"/>
  <c r="H42" i="15"/>
  <c r="H41" i="15"/>
  <c r="H40" i="15"/>
  <c r="H39" i="15"/>
  <c r="H38" i="15"/>
  <c r="H37" i="15"/>
  <c r="H36" i="15"/>
  <c r="H35" i="15"/>
  <c r="H34" i="15"/>
  <c r="H33" i="15"/>
  <c r="H32" i="15"/>
  <c r="H31" i="15"/>
  <c r="H30" i="15"/>
  <c r="H29" i="15"/>
  <c r="H28" i="15"/>
  <c r="H27" i="15"/>
  <c r="H26" i="15"/>
  <c r="H25" i="15"/>
  <c r="H24" i="15"/>
  <c r="H23" i="15"/>
  <c r="H691" i="15" s="1"/>
  <c r="G22" i="7" s="1"/>
  <c r="K127" i="14"/>
  <c r="K126" i="14"/>
  <c r="K125" i="14"/>
  <c r="K124" i="14"/>
  <c r="K123" i="14"/>
  <c r="K122" i="14"/>
  <c r="K121" i="14"/>
  <c r="K120" i="14"/>
  <c r="K119" i="14"/>
  <c r="K118" i="14"/>
  <c r="K117" i="14"/>
  <c r="K116" i="14"/>
  <c r="K115" i="14"/>
  <c r="K114" i="14"/>
  <c r="K113" i="14"/>
  <c r="K112" i="14"/>
  <c r="K111" i="14"/>
  <c r="K110" i="14"/>
  <c r="K109" i="14"/>
  <c r="K108" i="14"/>
  <c r="K106" i="14"/>
  <c r="K105" i="14"/>
  <c r="K104" i="14"/>
  <c r="K103" i="14"/>
  <c r="K102" i="14"/>
  <c r="K101" i="14"/>
  <c r="K100" i="14"/>
  <c r="K99" i="14"/>
  <c r="K98" i="14"/>
  <c r="K97" i="14"/>
  <c r="K96" i="14"/>
  <c r="K95" i="14"/>
  <c r="K94" i="14"/>
  <c r="K93" i="14"/>
  <c r="K92" i="14"/>
  <c r="K91" i="14"/>
  <c r="K90" i="14"/>
  <c r="K89" i="14"/>
  <c r="K88" i="14"/>
  <c r="K87" i="14"/>
  <c r="K86" i="14"/>
  <c r="K85" i="14"/>
  <c r="K84" i="14"/>
  <c r="K83" i="14"/>
  <c r="K82" i="14"/>
  <c r="K81" i="14"/>
  <c r="K80" i="14"/>
  <c r="K79" i="14"/>
  <c r="K78" i="14"/>
  <c r="K77" i="14"/>
  <c r="K76" i="14"/>
  <c r="K75" i="14"/>
  <c r="K74" i="14"/>
  <c r="K73" i="14"/>
  <c r="K72" i="14"/>
  <c r="K71" i="14"/>
  <c r="K69" i="14"/>
  <c r="K68" i="14"/>
  <c r="K67" i="14"/>
  <c r="K66" i="14"/>
  <c r="K65" i="14"/>
  <c r="K64" i="14"/>
  <c r="K63" i="14"/>
  <c r="K59" i="14"/>
  <c r="K58" i="14"/>
  <c r="K57" i="14"/>
  <c r="K56" i="14"/>
  <c r="K55" i="14"/>
  <c r="K54" i="14"/>
  <c r="K53" i="14"/>
  <c r="K52" i="14"/>
  <c r="K51" i="14"/>
  <c r="K50" i="14"/>
  <c r="K49" i="14"/>
  <c r="K48" i="14"/>
  <c r="K45" i="14"/>
  <c r="K44" i="14"/>
  <c r="K43" i="14"/>
  <c r="K42" i="14"/>
  <c r="K41" i="14"/>
  <c r="K40" i="14"/>
  <c r="K39" i="14"/>
  <c r="K38" i="14"/>
  <c r="K37" i="14"/>
  <c r="K36" i="14"/>
  <c r="K35" i="14"/>
  <c r="K34" i="14"/>
  <c r="K33" i="14"/>
  <c r="K32" i="14"/>
  <c r="K31" i="14"/>
  <c r="K30" i="14"/>
  <c r="K29" i="14"/>
  <c r="K28" i="14"/>
  <c r="K27" i="14"/>
  <c r="K26" i="14"/>
  <c r="K25" i="14"/>
  <c r="K24" i="14"/>
  <c r="K23" i="14"/>
  <c r="K22" i="14"/>
  <c r="K21" i="14"/>
  <c r="K20" i="14"/>
  <c r="K19" i="14"/>
  <c r="K17" i="14"/>
  <c r="K16" i="14"/>
  <c r="K15" i="14"/>
  <c r="K14" i="14"/>
  <c r="K13" i="14"/>
  <c r="K12" i="14"/>
  <c r="K11" i="14"/>
  <c r="K10" i="14"/>
  <c r="K9" i="14"/>
  <c r="K8" i="14"/>
  <c r="K7" i="14"/>
  <c r="K6" i="14"/>
  <c r="K129" i="14" s="1"/>
  <c r="G20" i="7" s="1"/>
  <c r="H180" i="13"/>
  <c r="H179" i="13"/>
  <c r="F178" i="13"/>
  <c r="F177" i="13" s="1"/>
  <c r="H177" i="13" s="1"/>
  <c r="H176" i="13"/>
  <c r="H175" i="13"/>
  <c r="F174" i="13"/>
  <c r="H174" i="13" s="1"/>
  <c r="F173" i="13"/>
  <c r="H173" i="13" s="1"/>
  <c r="H172" i="13"/>
  <c r="H169" i="13"/>
  <c r="H168" i="13"/>
  <c r="H167" i="13"/>
  <c r="H166" i="13"/>
  <c r="H165" i="13"/>
  <c r="H162" i="13"/>
  <c r="H161" i="13"/>
  <c r="H160" i="13"/>
  <c r="H159" i="13"/>
  <c r="H158" i="13"/>
  <c r="H157" i="13"/>
  <c r="H156" i="13"/>
  <c r="H155" i="13"/>
  <c r="H154" i="13"/>
  <c r="H153" i="13"/>
  <c r="H152" i="13"/>
  <c r="H151" i="13"/>
  <c r="H150" i="13"/>
  <c r="H149" i="13"/>
  <c r="H148" i="13"/>
  <c r="H147" i="13"/>
  <c r="H146" i="13"/>
  <c r="H144" i="13"/>
  <c r="H143" i="13"/>
  <c r="H142" i="13"/>
  <c r="H141" i="13"/>
  <c r="H136" i="13"/>
  <c r="H132" i="13"/>
  <c r="H131" i="13"/>
  <c r="H130" i="13"/>
  <c r="H129" i="13"/>
  <c r="H128" i="13"/>
  <c r="H121" i="13"/>
  <c r="H113" i="13"/>
  <c r="H112" i="13"/>
  <c r="H111" i="13"/>
  <c r="H110" i="13"/>
  <c r="F105" i="13"/>
  <c r="H105" i="13" s="1"/>
  <c r="H104" i="13"/>
  <c r="H103" i="13"/>
  <c r="H102" i="13"/>
  <c r="H101" i="13"/>
  <c r="H100" i="13"/>
  <c r="H99" i="13"/>
  <c r="H98" i="13"/>
  <c r="H97" i="13"/>
  <c r="F97" i="13"/>
  <c r="H96" i="13"/>
  <c r="F96" i="13"/>
  <c r="H95" i="13"/>
  <c r="H94" i="13"/>
  <c r="H93" i="13"/>
  <c r="H92" i="13"/>
  <c r="H91" i="13"/>
  <c r="H90" i="13"/>
  <c r="H89" i="13"/>
  <c r="H88" i="13"/>
  <c r="H87" i="13"/>
  <c r="H86" i="13"/>
  <c r="H84" i="13"/>
  <c r="H83" i="13"/>
  <c r="F82" i="13"/>
  <c r="H82" i="13" s="1"/>
  <c r="F81" i="13"/>
  <c r="H81" i="13" s="1"/>
  <c r="H80" i="13"/>
  <c r="H79" i="13"/>
  <c r="H78" i="13"/>
  <c r="H77" i="13"/>
  <c r="H76" i="13"/>
  <c r="H75" i="13"/>
  <c r="F75" i="13"/>
  <c r="H74" i="13"/>
  <c r="H73" i="13"/>
  <c r="H72" i="13"/>
  <c r="H71" i="13"/>
  <c r="H70" i="13"/>
  <c r="H69" i="13"/>
  <c r="H68" i="13"/>
  <c r="F66" i="13"/>
  <c r="H66" i="13" s="1"/>
  <c r="H65" i="13"/>
  <c r="H64" i="13"/>
  <c r="H63" i="13"/>
  <c r="H62" i="13"/>
  <c r="H61" i="13"/>
  <c r="H59" i="13"/>
  <c r="F58" i="13"/>
  <c r="H58" i="13" s="1"/>
  <c r="F57" i="13"/>
  <c r="H57" i="13" s="1"/>
  <c r="F56" i="13"/>
  <c r="H56" i="13" s="1"/>
  <c r="F55" i="13"/>
  <c r="H55" i="13" s="1"/>
  <c r="F54" i="13"/>
  <c r="H54" i="13" s="1"/>
  <c r="H53" i="13"/>
  <c r="H52" i="13"/>
  <c r="H51" i="13"/>
  <c r="H50" i="13"/>
  <c r="F50" i="13"/>
  <c r="H49" i="13"/>
  <c r="H48" i="13"/>
  <c r="H47" i="13"/>
  <c r="H46" i="13"/>
  <c r="H45" i="13"/>
  <c r="F45" i="13"/>
  <c r="H44" i="13"/>
  <c r="F44" i="13"/>
  <c r="H43" i="13"/>
  <c r="F43" i="13"/>
  <c r="H42" i="13"/>
  <c r="F42" i="13"/>
  <c r="H41" i="13"/>
  <c r="F41" i="13"/>
  <c r="H40" i="13"/>
  <c r="H39" i="13"/>
  <c r="H38" i="13"/>
  <c r="H37" i="13"/>
  <c r="H36" i="13"/>
  <c r="H35" i="13"/>
  <c r="H34" i="13"/>
  <c r="F34" i="13"/>
  <c r="H33" i="13"/>
  <c r="F33" i="13"/>
  <c r="H32" i="13"/>
  <c r="F32" i="13"/>
  <c r="H31" i="13"/>
  <c r="F31" i="13"/>
  <c r="H30" i="13"/>
  <c r="H29" i="13"/>
  <c r="H28" i="13"/>
  <c r="H27" i="13"/>
  <c r="H26" i="13"/>
  <c r="H25" i="13"/>
  <c r="H24" i="13"/>
  <c r="F23" i="13"/>
  <c r="H23" i="13" s="1"/>
  <c r="F22" i="13"/>
  <c r="H22" i="13" s="1"/>
  <c r="F21" i="13"/>
  <c r="H21" i="13" s="1"/>
  <c r="F20" i="13"/>
  <c r="H20" i="13" s="1"/>
  <c r="H19" i="13"/>
  <c r="H18" i="13"/>
  <c r="H17" i="13"/>
  <c r="H16" i="13"/>
  <c r="H15" i="13"/>
  <c r="H13" i="13"/>
  <c r="H12" i="13"/>
  <c r="H11" i="13"/>
  <c r="H10" i="13"/>
  <c r="H9" i="13"/>
  <c r="H215" i="12"/>
  <c r="H214" i="12"/>
  <c r="H213" i="12"/>
  <c r="H212" i="12"/>
  <c r="H211" i="12"/>
  <c r="H210" i="12"/>
  <c r="H209" i="12"/>
  <c r="H208" i="12"/>
  <c r="H207" i="12"/>
  <c r="H206" i="12"/>
  <c r="H205" i="12"/>
  <c r="H203" i="12"/>
  <c r="H202" i="12"/>
  <c r="H200" i="12"/>
  <c r="H199" i="12"/>
  <c r="H198" i="12"/>
  <c r="H197" i="12"/>
  <c r="H195" i="12"/>
  <c r="H194" i="12"/>
  <c r="H193" i="12"/>
  <c r="H192" i="12"/>
  <c r="H191" i="12"/>
  <c r="H190" i="12"/>
  <c r="H189" i="12"/>
  <c r="H188" i="12"/>
  <c r="H187" i="12"/>
  <c r="H186" i="12"/>
  <c r="H185" i="12"/>
  <c r="H184" i="12"/>
  <c r="H183" i="12"/>
  <c r="H182" i="12"/>
  <c r="H181" i="12"/>
  <c r="H180" i="12"/>
  <c r="H179" i="12"/>
  <c r="H178" i="12"/>
  <c r="H177" i="12"/>
  <c r="H176" i="12"/>
  <c r="H174" i="12"/>
  <c r="H173" i="12"/>
  <c r="H172" i="12"/>
  <c r="H171" i="12"/>
  <c r="H170" i="12"/>
  <c r="H169" i="12"/>
  <c r="H168" i="12"/>
  <c r="H167" i="12"/>
  <c r="H166" i="12"/>
  <c r="H165" i="12"/>
  <c r="H164" i="12"/>
  <c r="H163" i="12"/>
  <c r="H162" i="12"/>
  <c r="H161" i="12"/>
  <c r="H160" i="12"/>
  <c r="H158" i="12"/>
  <c r="H157" i="12"/>
  <c r="H156" i="12"/>
  <c r="H155" i="12"/>
  <c r="H154" i="12"/>
  <c r="H153" i="12"/>
  <c r="F144" i="12"/>
  <c r="H144" i="12" s="1"/>
  <c r="H142" i="12"/>
  <c r="H141" i="12"/>
  <c r="H140" i="12"/>
  <c r="H135" i="12"/>
  <c r="H134" i="12"/>
  <c r="H132" i="12"/>
  <c r="H131" i="12"/>
  <c r="H130" i="12"/>
  <c r="H127" i="12"/>
  <c r="H126" i="12"/>
  <c r="F119" i="12"/>
  <c r="H119" i="12" s="1"/>
  <c r="H115" i="12"/>
  <c r="H114" i="12"/>
  <c r="F111" i="12"/>
  <c r="H111" i="12" s="1"/>
  <c r="F106" i="12"/>
  <c r="H106" i="12" s="1"/>
  <c r="H100" i="12"/>
  <c r="H99" i="12"/>
  <c r="F98" i="12"/>
  <c r="F101" i="12" s="1"/>
  <c r="H101" i="12" s="1"/>
  <c r="F97" i="12"/>
  <c r="H97" i="12" s="1"/>
  <c r="H96" i="12"/>
  <c r="H93" i="12"/>
  <c r="F93" i="12"/>
  <c r="H89" i="12"/>
  <c r="F89" i="12"/>
  <c r="H88" i="12"/>
  <c r="F82" i="12"/>
  <c r="H82" i="12" s="1"/>
  <c r="H81" i="12"/>
  <c r="H80" i="12"/>
  <c r="F80" i="12"/>
  <c r="H79" i="12"/>
  <c r="H73" i="12"/>
  <c r="H68" i="12"/>
  <c r="H64" i="12"/>
  <c r="F63" i="12"/>
  <c r="H63" i="12" s="1"/>
  <c r="H54" i="12"/>
  <c r="H53" i="12"/>
  <c r="H51" i="12"/>
  <c r="H50" i="12"/>
  <c r="H49" i="12"/>
  <c r="H48" i="12"/>
  <c r="H46" i="12"/>
  <c r="H45" i="12"/>
  <c r="F45" i="12"/>
  <c r="H42" i="12"/>
  <c r="F42" i="12"/>
  <c r="H41" i="12"/>
  <c r="H39" i="12"/>
  <c r="H38" i="12"/>
  <c r="H37" i="12"/>
  <c r="H36" i="12"/>
  <c r="H35" i="12"/>
  <c r="F34" i="12"/>
  <c r="H32" i="12"/>
  <c r="H30" i="12"/>
  <c r="F28" i="12"/>
  <c r="H28" i="12" s="1"/>
  <c r="H23" i="12"/>
  <c r="H21" i="12"/>
  <c r="H20" i="12"/>
  <c r="H10" i="12"/>
  <c r="H9" i="12"/>
  <c r="H8" i="12"/>
  <c r="H7" i="12"/>
  <c r="H96" i="11"/>
  <c r="H95" i="11"/>
  <c r="H94" i="11"/>
  <c r="H93" i="11"/>
  <c r="H92" i="11"/>
  <c r="H91" i="11"/>
  <c r="H90" i="11"/>
  <c r="H89" i="11"/>
  <c r="H88" i="11"/>
  <c r="H87" i="11"/>
  <c r="H86" i="11"/>
  <c r="H85" i="11"/>
  <c r="H84" i="11"/>
  <c r="H83" i="11"/>
  <c r="H82" i="11"/>
  <c r="H81" i="11"/>
  <c r="H80" i="11"/>
  <c r="H79" i="11"/>
  <c r="H78" i="11"/>
  <c r="H77" i="11"/>
  <c r="H76" i="11"/>
  <c r="H75" i="11"/>
  <c r="H74" i="11"/>
  <c r="H73" i="11"/>
  <c r="H72" i="11"/>
  <c r="H71" i="11"/>
  <c r="H70" i="11"/>
  <c r="H69" i="11"/>
  <c r="H68" i="11"/>
  <c r="H67" i="11"/>
  <c r="H66" i="11"/>
  <c r="H65" i="11"/>
  <c r="H64" i="11"/>
  <c r="H63" i="11"/>
  <c r="H62" i="11"/>
  <c r="H61" i="11"/>
  <c r="H60" i="11"/>
  <c r="H59" i="11"/>
  <c r="H58" i="11"/>
  <c r="H57" i="11"/>
  <c r="H56" i="11"/>
  <c r="H55" i="11"/>
  <c r="H54" i="11"/>
  <c r="H53" i="11"/>
  <c r="H52" i="11"/>
  <c r="H51" i="11"/>
  <c r="H50" i="11"/>
  <c r="H49" i="11"/>
  <c r="H48" i="11"/>
  <c r="H46" i="11"/>
  <c r="H45" i="11"/>
  <c r="H44" i="11"/>
  <c r="H43" i="11"/>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101" i="11" s="1"/>
  <c r="G14" i="7" s="1"/>
  <c r="H1049" i="10"/>
  <c r="H1048" i="10"/>
  <c r="H1047" i="10"/>
  <c r="H1046" i="10"/>
  <c r="H1045" i="10"/>
  <c r="H1044" i="10"/>
  <c r="H1043" i="10"/>
  <c r="H1042" i="10"/>
  <c r="H1041" i="10"/>
  <c r="H1040" i="10"/>
  <c r="H1039" i="10"/>
  <c r="H1038" i="10"/>
  <c r="H1037" i="10"/>
  <c r="H1036" i="10"/>
  <c r="H1035" i="10"/>
  <c r="H1034" i="10"/>
  <c r="H1033" i="10"/>
  <c r="H1032" i="10"/>
  <c r="H1031" i="10"/>
  <c r="H1030" i="10"/>
  <c r="H1029" i="10"/>
  <c r="H1028" i="10"/>
  <c r="H1027" i="10"/>
  <c r="H1026" i="10"/>
  <c r="H1025" i="10"/>
  <c r="H1024" i="10"/>
  <c r="H1023" i="10"/>
  <c r="H1022" i="10"/>
  <c r="H1021" i="10"/>
  <c r="H1020" i="10"/>
  <c r="H1019" i="10"/>
  <c r="H1018" i="10"/>
  <c r="H1017" i="10"/>
  <c r="H1016" i="10"/>
  <c r="H1015" i="10"/>
  <c r="H1014" i="10"/>
  <c r="H1013" i="10"/>
  <c r="H1012" i="10"/>
  <c r="H1011" i="10"/>
  <c r="H1010" i="10"/>
  <c r="H1009" i="10"/>
  <c r="H1008" i="10"/>
  <c r="H1007" i="10"/>
  <c r="H1006" i="10"/>
  <c r="H1005" i="10"/>
  <c r="H1004" i="10"/>
  <c r="H1003" i="10"/>
  <c r="H1002" i="10"/>
  <c r="H1001" i="10"/>
  <c r="H1000" i="10"/>
  <c r="H999" i="10"/>
  <c r="H998" i="10"/>
  <c r="H997" i="10"/>
  <c r="H996" i="10"/>
  <c r="H995" i="10"/>
  <c r="H994" i="10"/>
  <c r="H993" i="10"/>
  <c r="H992" i="10"/>
  <c r="H991" i="10"/>
  <c r="H990" i="10"/>
  <c r="H989" i="10"/>
  <c r="H988" i="10"/>
  <c r="H987" i="10"/>
  <c r="H986" i="10"/>
  <c r="H985" i="10"/>
  <c r="H984" i="10"/>
  <c r="H983" i="10"/>
  <c r="H982" i="10"/>
  <c r="H981" i="10"/>
  <c r="H980" i="10"/>
  <c r="H979" i="10"/>
  <c r="H978" i="10"/>
  <c r="H977" i="10"/>
  <c r="H976" i="10"/>
  <c r="H975" i="10"/>
  <c r="H974" i="10"/>
  <c r="H973" i="10"/>
  <c r="H972" i="10"/>
  <c r="H971" i="10"/>
  <c r="H970" i="10"/>
  <c r="H969" i="10"/>
  <c r="H968" i="10"/>
  <c r="H967" i="10"/>
  <c r="H966" i="10"/>
  <c r="H965" i="10"/>
  <c r="H964" i="10"/>
  <c r="H963" i="10"/>
  <c r="H962" i="10"/>
  <c r="H961" i="10"/>
  <c r="H960" i="10"/>
  <c r="H959" i="10"/>
  <c r="H958" i="10"/>
  <c r="H957" i="10"/>
  <c r="H956" i="10"/>
  <c r="H955" i="10"/>
  <c r="H954" i="10"/>
  <c r="H953" i="10"/>
  <c r="H952" i="10"/>
  <c r="H951" i="10"/>
  <c r="H950" i="10"/>
  <c r="H949" i="10"/>
  <c r="H948" i="10"/>
  <c r="H947" i="10"/>
  <c r="H946" i="10"/>
  <c r="H945" i="10"/>
  <c r="H944" i="10"/>
  <c r="H943" i="10"/>
  <c r="H942" i="10"/>
  <c r="H941" i="10"/>
  <c r="H940" i="10"/>
  <c r="H939" i="10"/>
  <c r="H937" i="10"/>
  <c r="H936" i="10"/>
  <c r="H935" i="10"/>
  <c r="H934" i="10"/>
  <c r="H933" i="10"/>
  <c r="H932" i="10"/>
  <c r="H931" i="10"/>
  <c r="H930" i="10"/>
  <c r="H929" i="10"/>
  <c r="H928" i="10"/>
  <c r="H927" i="10"/>
  <c r="H926" i="10"/>
  <c r="H925" i="10"/>
  <c r="H924" i="10"/>
  <c r="H923" i="10"/>
  <c r="H922" i="10"/>
  <c r="H921" i="10"/>
  <c r="H920" i="10"/>
  <c r="H919" i="10"/>
  <c r="H918" i="10"/>
  <c r="H917" i="10"/>
  <c r="H916" i="10"/>
  <c r="H915" i="10"/>
  <c r="H914" i="10"/>
  <c r="H913" i="10"/>
  <c r="H912" i="10"/>
  <c r="H911" i="10"/>
  <c r="H910" i="10"/>
  <c r="H909" i="10"/>
  <c r="H908" i="10"/>
  <c r="H907" i="10"/>
  <c r="H906" i="10"/>
  <c r="H905" i="10"/>
  <c r="H904" i="10"/>
  <c r="H903" i="10"/>
  <c r="H902" i="10"/>
  <c r="H901" i="10"/>
  <c r="H900" i="10"/>
  <c r="H899" i="10"/>
  <c r="H898" i="10"/>
  <c r="H897" i="10"/>
  <c r="H896" i="10"/>
  <c r="H895" i="10"/>
  <c r="H894" i="10"/>
  <c r="H893" i="10"/>
  <c r="H892" i="10"/>
  <c r="H891" i="10"/>
  <c r="H890" i="10"/>
  <c r="H889" i="10"/>
  <c r="H888" i="10"/>
  <c r="H887" i="10"/>
  <c r="H886" i="10"/>
  <c r="H885" i="10"/>
  <c r="H884" i="10"/>
  <c r="H883" i="10"/>
  <c r="H882" i="10"/>
  <c r="H881" i="10"/>
  <c r="H880" i="10"/>
  <c r="H879" i="10"/>
  <c r="H878" i="10"/>
  <c r="H877" i="10"/>
  <c r="H876" i="10"/>
  <c r="H875" i="10"/>
  <c r="H874" i="10"/>
  <c r="H873" i="10"/>
  <c r="H872" i="10"/>
  <c r="H871" i="10"/>
  <c r="H870" i="10"/>
  <c r="H869" i="10"/>
  <c r="H868" i="10"/>
  <c r="H867" i="10"/>
  <c r="H866" i="10"/>
  <c r="H865" i="10"/>
  <c r="H864" i="10"/>
  <c r="H863" i="10"/>
  <c r="H862" i="10"/>
  <c r="H861" i="10"/>
  <c r="H860" i="10"/>
  <c r="H859" i="10"/>
  <c r="H858" i="10"/>
  <c r="H857" i="10"/>
  <c r="H856" i="10"/>
  <c r="H855" i="10"/>
  <c r="H854" i="10"/>
  <c r="H853" i="10"/>
  <c r="H852" i="10"/>
  <c r="H851" i="10"/>
  <c r="H850" i="10"/>
  <c r="H849" i="10"/>
  <c r="H848" i="10"/>
  <c r="H847" i="10"/>
  <c r="H846" i="10"/>
  <c r="H845" i="10"/>
  <c r="H844" i="10"/>
  <c r="H843" i="10"/>
  <c r="H842" i="10"/>
  <c r="H841" i="10"/>
  <c r="H840" i="10"/>
  <c r="H839" i="10"/>
  <c r="H838" i="10"/>
  <c r="H836" i="10"/>
  <c r="H835" i="10"/>
  <c r="H834" i="10"/>
  <c r="H833" i="10"/>
  <c r="H832" i="10"/>
  <c r="H831" i="10"/>
  <c r="H830" i="10"/>
  <c r="H829" i="10"/>
  <c r="H828" i="10"/>
  <c r="H827" i="10"/>
  <c r="H826" i="10"/>
  <c r="H825" i="10"/>
  <c r="H824" i="10"/>
  <c r="H823" i="10"/>
  <c r="H822" i="10"/>
  <c r="H821" i="10"/>
  <c r="H820" i="10"/>
  <c r="H819" i="10"/>
  <c r="H818" i="10"/>
  <c r="H817" i="10"/>
  <c r="H816" i="10"/>
  <c r="H815" i="10"/>
  <c r="H814" i="10"/>
  <c r="H813" i="10"/>
  <c r="H812" i="10"/>
  <c r="H811" i="10"/>
  <c r="H810" i="10"/>
  <c r="H809" i="10"/>
  <c r="H808" i="10"/>
  <c r="H807" i="10"/>
  <c r="H806" i="10"/>
  <c r="H805" i="10"/>
  <c r="H804" i="10"/>
  <c r="H803" i="10"/>
  <c r="H802" i="10"/>
  <c r="H801" i="10"/>
  <c r="H800" i="10"/>
  <c r="H799" i="10"/>
  <c r="H798" i="10"/>
  <c r="H797" i="10"/>
  <c r="H796" i="10"/>
  <c r="H795" i="10"/>
  <c r="H794" i="10"/>
  <c r="H793" i="10"/>
  <c r="H792" i="10"/>
  <c r="H791" i="10"/>
  <c r="H790" i="10"/>
  <c r="H789" i="10"/>
  <c r="H788" i="10"/>
  <c r="H787" i="10"/>
  <c r="H786" i="10"/>
  <c r="H785" i="10"/>
  <c r="H784" i="10"/>
  <c r="H783" i="10"/>
  <c r="H782" i="10"/>
  <c r="H781" i="10"/>
  <c r="H780" i="10"/>
  <c r="H779" i="10"/>
  <c r="H778" i="10"/>
  <c r="H777" i="10"/>
  <c r="H776" i="10"/>
  <c r="H775" i="10"/>
  <c r="H774" i="10"/>
  <c r="H773" i="10"/>
  <c r="H772" i="10"/>
  <c r="H771" i="10"/>
  <c r="H770" i="10"/>
  <c r="H769" i="10"/>
  <c r="H768" i="10"/>
  <c r="H767" i="10"/>
  <c r="H766" i="10"/>
  <c r="H765" i="10"/>
  <c r="H764" i="10"/>
  <c r="H763" i="10"/>
  <c r="H762" i="10"/>
  <c r="H761" i="10"/>
  <c r="H760" i="10"/>
  <c r="H759" i="10"/>
  <c r="H758" i="10"/>
  <c r="H757" i="10"/>
  <c r="H756" i="10"/>
  <c r="H755" i="10"/>
  <c r="H754" i="10"/>
  <c r="H753" i="10"/>
  <c r="H752" i="10"/>
  <c r="H751" i="10"/>
  <c r="H750" i="10"/>
  <c r="H749" i="10"/>
  <c r="H748" i="10"/>
  <c r="H747" i="10"/>
  <c r="H746" i="10"/>
  <c r="H745" i="10"/>
  <c r="H744" i="10"/>
  <c r="H743" i="10"/>
  <c r="H742" i="10"/>
  <c r="H741" i="10"/>
  <c r="H740" i="10"/>
  <c r="H739" i="10"/>
  <c r="H738" i="10"/>
  <c r="H737" i="10"/>
  <c r="H736" i="10"/>
  <c r="H735" i="10"/>
  <c r="H734" i="10"/>
  <c r="H733" i="10"/>
  <c r="H732" i="10"/>
  <c r="H731" i="10"/>
  <c r="H730" i="10"/>
  <c r="H729" i="10"/>
  <c r="H728" i="10"/>
  <c r="H727" i="10"/>
  <c r="H726" i="10"/>
  <c r="H725" i="10"/>
  <c r="H724" i="10"/>
  <c r="H723" i="10"/>
  <c r="H722" i="10"/>
  <c r="H721" i="10"/>
  <c r="H720" i="10"/>
  <c r="H719" i="10"/>
  <c r="H718" i="10"/>
  <c r="H717" i="10"/>
  <c r="H716" i="10"/>
  <c r="H715" i="10"/>
  <c r="H714" i="10"/>
  <c r="H713" i="10"/>
  <c r="H712" i="10"/>
  <c r="H711" i="10"/>
  <c r="H710" i="10"/>
  <c r="H709" i="10"/>
  <c r="H708" i="10"/>
  <c r="H707" i="10"/>
  <c r="H706" i="10"/>
  <c r="H705" i="10"/>
  <c r="H704" i="10"/>
  <c r="H703" i="10"/>
  <c r="H702" i="10"/>
  <c r="H701" i="10"/>
  <c r="H700" i="10"/>
  <c r="H699" i="10"/>
  <c r="H698" i="10"/>
  <c r="H697" i="10"/>
  <c r="H696" i="10"/>
  <c r="H695" i="10"/>
  <c r="H694" i="10"/>
  <c r="H693" i="10"/>
  <c r="H692" i="10"/>
  <c r="H691" i="10"/>
  <c r="H690" i="10"/>
  <c r="H689" i="10"/>
  <c r="H688" i="10"/>
  <c r="H687" i="10"/>
  <c r="H686" i="10"/>
  <c r="H685" i="10"/>
  <c r="H684" i="10"/>
  <c r="H683" i="10"/>
  <c r="H682" i="10"/>
  <c r="H681" i="10"/>
  <c r="H680" i="10"/>
  <c r="H679" i="10"/>
  <c r="H678" i="10"/>
  <c r="H677" i="10"/>
  <c r="H676" i="10"/>
  <c r="H675" i="10"/>
  <c r="H674" i="10"/>
  <c r="H673" i="10"/>
  <c r="H672" i="10"/>
  <c r="H671" i="10"/>
  <c r="H670" i="10"/>
  <c r="H669" i="10"/>
  <c r="H668" i="10"/>
  <c r="H667" i="10"/>
  <c r="H666" i="10"/>
  <c r="H665" i="10"/>
  <c r="H664" i="10"/>
  <c r="H663" i="10"/>
  <c r="H662" i="10"/>
  <c r="H661" i="10"/>
  <c r="H660" i="10"/>
  <c r="H659" i="10"/>
  <c r="H658" i="10"/>
  <c r="H657" i="10"/>
  <c r="H656" i="10"/>
  <c r="H655" i="10"/>
  <c r="H654" i="10"/>
  <c r="H653" i="10"/>
  <c r="H652" i="10"/>
  <c r="H651" i="10"/>
  <c r="H650" i="10"/>
  <c r="H649" i="10"/>
  <c r="H648" i="10"/>
  <c r="H647" i="10"/>
  <c r="H646" i="10"/>
  <c r="H645" i="10"/>
  <c r="H644" i="10"/>
  <c r="H643" i="10"/>
  <c r="H642" i="10"/>
  <c r="H641" i="10"/>
  <c r="H640" i="10"/>
  <c r="H639" i="10"/>
  <c r="H638" i="10"/>
  <c r="H637" i="10"/>
  <c r="H636" i="10"/>
  <c r="H635" i="10"/>
  <c r="H634" i="10"/>
  <c r="H633" i="10"/>
  <c r="H632" i="10"/>
  <c r="H631" i="10"/>
  <c r="H629" i="10"/>
  <c r="H628" i="10"/>
  <c r="H627" i="10"/>
  <c r="H626" i="10"/>
  <c r="H625" i="10"/>
  <c r="H624" i="10"/>
  <c r="H623" i="10"/>
  <c r="H622" i="10"/>
  <c r="H621" i="10"/>
  <c r="H620" i="10"/>
  <c r="H619" i="10"/>
  <c r="H618" i="10"/>
  <c r="H617" i="10"/>
  <c r="H616" i="10"/>
  <c r="H615" i="10"/>
  <c r="H614" i="10"/>
  <c r="H613" i="10"/>
  <c r="H612" i="10"/>
  <c r="H611" i="10"/>
  <c r="H610" i="10"/>
  <c r="H609" i="10"/>
  <c r="H608" i="10"/>
  <c r="H607" i="10"/>
  <c r="H606" i="10"/>
  <c r="H605" i="10"/>
  <c r="H604" i="10"/>
  <c r="H603" i="10"/>
  <c r="H602" i="10"/>
  <c r="H601" i="10"/>
  <c r="H600" i="10"/>
  <c r="H599" i="10"/>
  <c r="H598" i="10"/>
  <c r="H597" i="10"/>
  <c r="H596" i="10"/>
  <c r="H595" i="10"/>
  <c r="H594" i="10"/>
  <c r="H593" i="10"/>
  <c r="H592" i="10"/>
  <c r="H591" i="10"/>
  <c r="H590" i="10"/>
  <c r="H589" i="10"/>
  <c r="H588" i="10"/>
  <c r="H587" i="10"/>
  <c r="H586" i="10"/>
  <c r="H585" i="10"/>
  <c r="H584" i="10"/>
  <c r="H583" i="10"/>
  <c r="H582" i="10"/>
  <c r="H581" i="10"/>
  <c r="H580" i="10"/>
  <c r="H579" i="10"/>
  <c r="H578" i="10"/>
  <c r="H577" i="10"/>
  <c r="H576" i="10"/>
  <c r="H575" i="10"/>
  <c r="H574" i="10"/>
  <c r="H573" i="10"/>
  <c r="H572" i="10"/>
  <c r="H571" i="10"/>
  <c r="H570" i="10"/>
  <c r="H569" i="10"/>
  <c r="H568" i="10"/>
  <c r="H567" i="10"/>
  <c r="H566" i="10"/>
  <c r="H565" i="10"/>
  <c r="H564" i="10"/>
  <c r="H563" i="10"/>
  <c r="H562" i="10"/>
  <c r="H561" i="10"/>
  <c r="H560" i="10"/>
  <c r="H559" i="10"/>
  <c r="H558" i="10"/>
  <c r="H557" i="10"/>
  <c r="H556" i="10"/>
  <c r="H555" i="10"/>
  <c r="H554" i="10"/>
  <c r="H553" i="10"/>
  <c r="H552" i="10"/>
  <c r="H551" i="10"/>
  <c r="H550" i="10"/>
  <c r="H549" i="10"/>
  <c r="H548" i="10"/>
  <c r="H547" i="10"/>
  <c r="H546" i="10"/>
  <c r="H545" i="10"/>
  <c r="H544" i="10"/>
  <c r="H543" i="10"/>
  <c r="H542" i="10"/>
  <c r="H541" i="10"/>
  <c r="H540" i="10"/>
  <c r="H539" i="10"/>
  <c r="H538" i="10"/>
  <c r="H537" i="10"/>
  <c r="H536" i="10"/>
  <c r="H535" i="10"/>
  <c r="H534" i="10"/>
  <c r="H533" i="10"/>
  <c r="H532" i="10"/>
  <c r="H531" i="10"/>
  <c r="H530" i="10"/>
  <c r="H529" i="10"/>
  <c r="H528" i="10"/>
  <c r="H527" i="10"/>
  <c r="H526" i="10"/>
  <c r="H525" i="10"/>
  <c r="H524" i="10"/>
  <c r="H523" i="10"/>
  <c r="H522" i="10"/>
  <c r="H521" i="10"/>
  <c r="H520" i="10"/>
  <c r="H519" i="10"/>
  <c r="H518" i="10"/>
  <c r="H517" i="10"/>
  <c r="H516" i="10"/>
  <c r="H515" i="10"/>
  <c r="H514" i="10"/>
  <c r="H513" i="10"/>
  <c r="H512" i="10"/>
  <c r="H511" i="10"/>
  <c r="H510" i="10"/>
  <c r="H509" i="10"/>
  <c r="H508" i="10"/>
  <c r="H507" i="10"/>
  <c r="H506" i="10"/>
  <c r="H505" i="10"/>
  <c r="H504" i="10"/>
  <c r="H503" i="10"/>
  <c r="H502" i="10"/>
  <c r="H501" i="10"/>
  <c r="H500" i="10"/>
  <c r="H499" i="10"/>
  <c r="H498" i="10"/>
  <c r="H497" i="10"/>
  <c r="H496" i="10"/>
  <c r="H495" i="10"/>
  <c r="H494" i="10"/>
  <c r="H493" i="10"/>
  <c r="H492" i="10"/>
  <c r="H491" i="10"/>
  <c r="H490" i="10"/>
  <c r="H489" i="10"/>
  <c r="H488" i="10"/>
  <c r="H487" i="10"/>
  <c r="H486" i="10"/>
  <c r="H485" i="10"/>
  <c r="H484" i="10"/>
  <c r="H483" i="10"/>
  <c r="H482" i="10"/>
  <c r="H481" i="10"/>
  <c r="H480" i="10"/>
  <c r="H479" i="10"/>
  <c r="H478" i="10"/>
  <c r="H477" i="10"/>
  <c r="H476" i="10"/>
  <c r="H475" i="10"/>
  <c r="H474" i="10"/>
  <c r="H473" i="10"/>
  <c r="H472" i="10"/>
  <c r="H471" i="10"/>
  <c r="H470" i="10"/>
  <c r="H469" i="10"/>
  <c r="H468" i="10"/>
  <c r="H467" i="10"/>
  <c r="H466" i="10"/>
  <c r="H465" i="10"/>
  <c r="H464" i="10"/>
  <c r="H463" i="10"/>
  <c r="H462" i="10"/>
  <c r="H461" i="10"/>
  <c r="H460" i="10"/>
  <c r="H459" i="10"/>
  <c r="H458" i="10"/>
  <c r="H457" i="10"/>
  <c r="H456" i="10"/>
  <c r="H455" i="10"/>
  <c r="H454" i="10"/>
  <c r="H453" i="10"/>
  <c r="H452" i="10"/>
  <c r="H451" i="10"/>
  <c r="H450" i="10"/>
  <c r="H449" i="10"/>
  <c r="H448" i="10"/>
  <c r="H447" i="10"/>
  <c r="H446" i="10"/>
  <c r="H445" i="10"/>
  <c r="H444" i="10"/>
  <c r="H443" i="10"/>
  <c r="H442" i="10"/>
  <c r="H441" i="10"/>
  <c r="H440" i="10"/>
  <c r="H439" i="10"/>
  <c r="H438" i="10"/>
  <c r="H437" i="10"/>
  <c r="H436" i="10"/>
  <c r="H435" i="10"/>
  <c r="H434" i="10"/>
  <c r="H433" i="10"/>
  <c r="H432" i="10"/>
  <c r="H431" i="10"/>
  <c r="H430" i="10"/>
  <c r="H429" i="10"/>
  <c r="H428" i="10"/>
  <c r="H427" i="10"/>
  <c r="H426" i="10"/>
  <c r="H425" i="10"/>
  <c r="H424" i="10"/>
  <c r="H423" i="10"/>
  <c r="H422" i="10"/>
  <c r="H421" i="10"/>
  <c r="H420" i="10"/>
  <c r="H419" i="10"/>
  <c r="H417" i="10"/>
  <c r="H416" i="10"/>
  <c r="H415" i="10"/>
  <c r="H414" i="10"/>
  <c r="H413" i="10"/>
  <c r="H412" i="10"/>
  <c r="H411" i="10"/>
  <c r="H410" i="10"/>
  <c r="H409" i="10"/>
  <c r="H408" i="10"/>
  <c r="H407" i="10"/>
  <c r="H406" i="10"/>
  <c r="H405" i="10"/>
  <c r="H404" i="10"/>
  <c r="H403" i="10"/>
  <c r="H402" i="10"/>
  <c r="H401" i="10"/>
  <c r="H400" i="10"/>
  <c r="H399" i="10"/>
  <c r="H398" i="10"/>
  <c r="H397" i="10"/>
  <c r="H396" i="10"/>
  <c r="H395" i="10"/>
  <c r="H394" i="10"/>
  <c r="H393" i="10"/>
  <c r="H392" i="10"/>
  <c r="H391" i="10"/>
  <c r="H390" i="10"/>
  <c r="H389" i="10"/>
  <c r="H388" i="10"/>
  <c r="H387" i="10"/>
  <c r="H386" i="10"/>
  <c r="H385" i="10"/>
  <c r="H384" i="10"/>
  <c r="H383" i="10"/>
  <c r="H382" i="10"/>
  <c r="H381" i="10"/>
  <c r="H380" i="10"/>
  <c r="H379" i="10"/>
  <c r="H378" i="10"/>
  <c r="H377" i="10"/>
  <c r="H376" i="10"/>
  <c r="H375" i="10"/>
  <c r="H374" i="10"/>
  <c r="H373" i="10"/>
  <c r="H367" i="10"/>
  <c r="H365" i="10"/>
  <c r="H364" i="10"/>
  <c r="H363" i="10"/>
  <c r="H362" i="10"/>
  <c r="H361" i="10"/>
  <c r="H360" i="10"/>
  <c r="H359" i="10"/>
  <c r="H358" i="10"/>
  <c r="H357" i="10"/>
  <c r="H356" i="10"/>
  <c r="H355" i="10"/>
  <c r="H354" i="10"/>
  <c r="H353" i="10"/>
  <c r="H352" i="10"/>
  <c r="H351" i="10"/>
  <c r="H350" i="10"/>
  <c r="H349" i="10"/>
  <c r="H348" i="10"/>
  <c r="H347" i="10"/>
  <c r="H346" i="10"/>
  <c r="H345" i="10"/>
  <c r="H344" i="10"/>
  <c r="H343" i="10"/>
  <c r="H342" i="10"/>
  <c r="H341" i="10"/>
  <c r="H340" i="10"/>
  <c r="H339" i="10"/>
  <c r="H338" i="10"/>
  <c r="H337" i="10"/>
  <c r="H335" i="10"/>
  <c r="H334" i="10"/>
  <c r="H333" i="10"/>
  <c r="H332" i="10"/>
  <c r="H331" i="10"/>
  <c r="H330" i="10"/>
  <c r="H329" i="10"/>
  <c r="H328" i="10"/>
  <c r="H327" i="10"/>
  <c r="H326" i="10"/>
  <c r="H325" i="10"/>
  <c r="H324" i="10"/>
  <c r="H323" i="10"/>
  <c r="H322" i="10"/>
  <c r="H321" i="10"/>
  <c r="H320" i="10"/>
  <c r="H319" i="10"/>
  <c r="H318" i="10"/>
  <c r="H317" i="10"/>
  <c r="H316" i="10"/>
  <c r="H315" i="10"/>
  <c r="H314" i="10"/>
  <c r="H313" i="10"/>
  <c r="H312" i="10"/>
  <c r="H311" i="10"/>
  <c r="H310" i="10"/>
  <c r="H309" i="10"/>
  <c r="H308" i="10"/>
  <c r="H307" i="10"/>
  <c r="H306" i="10"/>
  <c r="H305" i="10"/>
  <c r="H304" i="10"/>
  <c r="H303" i="10"/>
  <c r="H302" i="10"/>
  <c r="H301" i="10"/>
  <c r="H300" i="10"/>
  <c r="H299" i="10"/>
  <c r="H298" i="10"/>
  <c r="H297" i="10"/>
  <c r="H296" i="10"/>
  <c r="H295" i="10"/>
  <c r="H294" i="10"/>
  <c r="H293" i="10"/>
  <c r="H292" i="10"/>
  <c r="H290" i="10"/>
  <c r="H289" i="10"/>
  <c r="H288" i="10"/>
  <c r="H287" i="10"/>
  <c r="H286" i="10"/>
  <c r="H285" i="10"/>
  <c r="H284" i="10"/>
  <c r="H283" i="10"/>
  <c r="H282" i="10"/>
  <c r="H281" i="10"/>
  <c r="H280" i="10"/>
  <c r="H279" i="10"/>
  <c r="H278" i="10"/>
  <c r="H277" i="10"/>
  <c r="H276" i="10"/>
  <c r="H275" i="10"/>
  <c r="H274" i="10"/>
  <c r="H273" i="10"/>
  <c r="H272" i="10"/>
  <c r="H271" i="10"/>
  <c r="H270" i="10"/>
  <c r="H269" i="10"/>
  <c r="H268" i="10"/>
  <c r="H267" i="10"/>
  <c r="H266" i="10"/>
  <c r="H265" i="10"/>
  <c r="H264" i="10"/>
  <c r="H263" i="10"/>
  <c r="H262" i="10"/>
  <c r="H261" i="10"/>
  <c r="H260" i="10"/>
  <c r="H259" i="10"/>
  <c r="H258" i="10"/>
  <c r="H257" i="10"/>
  <c r="H256" i="10"/>
  <c r="H255" i="10"/>
  <c r="H254" i="10"/>
  <c r="H253" i="10"/>
  <c r="H252" i="10"/>
  <c r="H251" i="10"/>
  <c r="H250" i="10"/>
  <c r="H249" i="10"/>
  <c r="H248" i="10"/>
  <c r="H247" i="10"/>
  <c r="H246" i="10"/>
  <c r="H245" i="10"/>
  <c r="H244" i="10"/>
  <c r="H243" i="10"/>
  <c r="H242" i="10"/>
  <c r="H241" i="10"/>
  <c r="H240" i="10"/>
  <c r="H239" i="10"/>
  <c r="H238" i="10"/>
  <c r="H237" i="10"/>
  <c r="H236" i="10"/>
  <c r="H235" i="10"/>
  <c r="H234" i="10"/>
  <c r="H233" i="10"/>
  <c r="H232" i="10"/>
  <c r="H231" i="10"/>
  <c r="H230" i="10"/>
  <c r="H229" i="10"/>
  <c r="H228" i="10"/>
  <c r="H227" i="10"/>
  <c r="H226" i="10"/>
  <c r="H225" i="10"/>
  <c r="H224" i="10"/>
  <c r="H223" i="10"/>
  <c r="H222" i="10"/>
  <c r="H221" i="10"/>
  <c r="H220" i="10"/>
  <c r="H219" i="10"/>
  <c r="H218" i="10"/>
  <c r="H217" i="10"/>
  <c r="H216" i="10"/>
  <c r="H215" i="10"/>
  <c r="H214" i="10"/>
  <c r="H213" i="10"/>
  <c r="H212" i="10"/>
  <c r="H211" i="10"/>
  <c r="H210" i="10"/>
  <c r="H209" i="10"/>
  <c r="H208" i="10"/>
  <c r="H207" i="10"/>
  <c r="H206" i="10"/>
  <c r="H205" i="10"/>
  <c r="H204" i="10"/>
  <c r="H203" i="10"/>
  <c r="H202" i="10"/>
  <c r="H201" i="10"/>
  <c r="H200" i="10"/>
  <c r="H199" i="10"/>
  <c r="H198" i="10"/>
  <c r="H197" i="10"/>
  <c r="H196" i="10"/>
  <c r="H195" i="10"/>
  <c r="H194" i="10"/>
  <c r="H193" i="10"/>
  <c r="H192" i="10"/>
  <c r="H191" i="10"/>
  <c r="H190" i="10"/>
  <c r="H189" i="10"/>
  <c r="H188" i="10"/>
  <c r="H187" i="10"/>
  <c r="H186" i="10"/>
  <c r="H185" i="10"/>
  <c r="H184" i="10"/>
  <c r="H183" i="10"/>
  <c r="H182" i="10"/>
  <c r="H181" i="10"/>
  <c r="H180" i="10"/>
  <c r="H179" i="10"/>
  <c r="H178" i="10"/>
  <c r="H177" i="10"/>
  <c r="H176" i="10"/>
  <c r="H175" i="10"/>
  <c r="H174" i="10"/>
  <c r="H173" i="10"/>
  <c r="H172" i="10"/>
  <c r="H171" i="10"/>
  <c r="H170" i="10"/>
  <c r="H169" i="10"/>
  <c r="H168" i="10"/>
  <c r="H167" i="10"/>
  <c r="H166" i="10"/>
  <c r="H165" i="10"/>
  <c r="H164" i="10"/>
  <c r="H163" i="10"/>
  <c r="H162" i="10"/>
  <c r="H161" i="10"/>
  <c r="H160" i="10"/>
  <c r="H159" i="10"/>
  <c r="H158" i="10"/>
  <c r="H157" i="10"/>
  <c r="H156" i="10"/>
  <c r="H155" i="10"/>
  <c r="H154" i="10"/>
  <c r="H153" i="10"/>
  <c r="H152" i="10"/>
  <c r="H151" i="10"/>
  <c r="H150" i="10"/>
  <c r="H149" i="10"/>
  <c r="H148" i="10"/>
  <c r="H147" i="10"/>
  <c r="H146" i="10"/>
  <c r="H145" i="10"/>
  <c r="H144" i="10"/>
  <c r="H143" i="10"/>
  <c r="H142" i="10"/>
  <c r="H141" i="10"/>
  <c r="H140" i="10"/>
  <c r="H139" i="10"/>
  <c r="H138" i="10"/>
  <c r="H137" i="10"/>
  <c r="H136" i="10"/>
  <c r="H135" i="10"/>
  <c r="H134" i="10"/>
  <c r="H133" i="10"/>
  <c r="H132" i="10"/>
  <c r="H131" i="10"/>
  <c r="H129" i="10"/>
  <c r="H127" i="10"/>
  <c r="H126" i="10"/>
  <c r="H125" i="10"/>
  <c r="H124" i="10"/>
  <c r="H123" i="10"/>
  <c r="H122" i="10"/>
  <c r="H121" i="10"/>
  <c r="H120" i="10"/>
  <c r="H119" i="10"/>
  <c r="H118" i="10"/>
  <c r="H116" i="10"/>
  <c r="H115" i="10"/>
  <c r="H114" i="10"/>
  <c r="H113" i="10"/>
  <c r="H111" i="10"/>
  <c r="H110" i="10"/>
  <c r="H109" i="10"/>
  <c r="F109" i="10"/>
  <c r="H108" i="10"/>
  <c r="H107" i="10"/>
  <c r="H106" i="10"/>
  <c r="H105" i="10"/>
  <c r="H103" i="10"/>
  <c r="H102" i="10"/>
  <c r="H101" i="10"/>
  <c r="H100" i="10"/>
  <c r="H99" i="10"/>
  <c r="H98" i="10"/>
  <c r="H97" i="10"/>
  <c r="H95" i="10"/>
  <c r="H94" i="10"/>
  <c r="H93" i="10"/>
  <c r="H92" i="10"/>
  <c r="H91" i="10"/>
  <c r="H90" i="10"/>
  <c r="H89" i="10"/>
  <c r="H88" i="10"/>
  <c r="H87" i="10"/>
  <c r="G104" i="10" s="1"/>
  <c r="H104" i="10" s="1"/>
  <c r="H86" i="10"/>
  <c r="H85"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G39" i="10"/>
  <c r="H38" i="10"/>
  <c r="G38" i="10"/>
  <c r="H37" i="10"/>
  <c r="G37" i="10"/>
  <c r="H36" i="10"/>
  <c r="H35" i="10"/>
  <c r="G84" i="10" s="1"/>
  <c r="H84" i="10" s="1"/>
  <c r="H34" i="10"/>
  <c r="H60" i="9"/>
  <c r="H59" i="9"/>
  <c r="H58" i="9"/>
  <c r="H57" i="9"/>
  <c r="H56" i="9"/>
  <c r="H55" i="9"/>
  <c r="H52" i="9"/>
  <c r="H51" i="9"/>
  <c r="H50" i="9"/>
  <c r="H49" i="9"/>
  <c r="H48" i="9"/>
  <c r="H47" i="9"/>
  <c r="H45" i="9"/>
  <c r="H44" i="9"/>
  <c r="H40" i="9"/>
  <c r="H39" i="9"/>
  <c r="H38" i="9"/>
  <c r="H37" i="9"/>
  <c r="H36" i="9"/>
  <c r="H35" i="9"/>
  <c r="H34" i="9"/>
  <c r="H33" i="9"/>
  <c r="H30" i="9"/>
  <c r="H25" i="9"/>
  <c r="H24" i="9"/>
  <c r="H23" i="9"/>
  <c r="H18" i="9"/>
  <c r="H15" i="9"/>
  <c r="H11" i="9"/>
  <c r="H10" i="9"/>
  <c r="H9" i="9"/>
  <c r="H8" i="9"/>
  <c r="H7" i="9"/>
  <c r="H63" i="9" s="1"/>
  <c r="G8" i="7" s="1"/>
  <c r="O164" i="8"/>
  <c r="M164" i="8"/>
  <c r="P156" i="8"/>
  <c r="O156" i="8"/>
  <c r="M156" i="8"/>
  <c r="P124" i="8"/>
  <c r="O124" i="8"/>
  <c r="M124" i="8"/>
  <c r="P115" i="8"/>
  <c r="O115" i="8"/>
  <c r="M115" i="8"/>
  <c r="P90" i="8"/>
  <c r="O90" i="8"/>
  <c r="M90" i="8"/>
  <c r="P81" i="8"/>
  <c r="O81" i="8"/>
  <c r="M81" i="8"/>
  <c r="M69" i="8"/>
  <c r="O57" i="8"/>
  <c r="O69" i="8" s="1"/>
  <c r="M57" i="8"/>
  <c r="P36" i="8"/>
  <c r="O36" i="8"/>
  <c r="O167" i="8" s="1"/>
  <c r="O168" i="8" s="1"/>
  <c r="M36" i="8"/>
  <c r="M167" i="8" s="1"/>
  <c r="O18" i="8"/>
  <c r="P16" i="8"/>
  <c r="P18" i="8" s="1"/>
  <c r="O16" i="8"/>
  <c r="M16" i="8"/>
  <c r="M11" i="8"/>
  <c r="M18" i="8" s="1"/>
  <c r="E293" i="33" l="1"/>
  <c r="F293" i="33" s="1"/>
  <c r="H293" i="33" s="1"/>
  <c r="E288" i="33"/>
  <c r="F288" i="33" s="1"/>
  <c r="H288" i="33" s="1"/>
  <c r="E291" i="33"/>
  <c r="F291" i="33" s="1"/>
  <c r="H291" i="33" s="1"/>
  <c r="E290" i="33"/>
  <c r="L2" i="22"/>
  <c r="F289" i="33"/>
  <c r="H289" i="33" s="1"/>
  <c r="M289" i="33"/>
  <c r="R63" i="37"/>
  <c r="F292" i="33"/>
  <c r="H292" i="33" s="1"/>
  <c r="R66" i="37"/>
  <c r="M292" i="33"/>
  <c r="G2493" i="22"/>
  <c r="H2493" i="22" s="1"/>
  <c r="E286" i="33"/>
  <c r="F273" i="33"/>
  <c r="H273" i="33"/>
  <c r="H305" i="33"/>
  <c r="F305" i="33"/>
  <c r="H261" i="33"/>
  <c r="F261" i="33"/>
  <c r="F264" i="33"/>
  <c r="H264" i="33"/>
  <c r="H254" i="33"/>
  <c r="F254" i="33"/>
  <c r="F323" i="33"/>
  <c r="H323" i="33"/>
  <c r="F27" i="33"/>
  <c r="H27" i="33"/>
  <c r="M168" i="8"/>
  <c r="G6" i="7" s="1"/>
  <c r="H1052" i="10"/>
  <c r="G12" i="7" s="1"/>
  <c r="H553" i="17"/>
  <c r="G26" i="7" s="1"/>
  <c r="H3005" i="21"/>
  <c r="G34" i="7" s="1"/>
  <c r="P57" i="8"/>
  <c r="H98" i="12"/>
  <c r="H218" i="12" s="1"/>
  <c r="G16" i="7" s="1"/>
  <c r="H178" i="13"/>
  <c r="H182" i="13" s="1"/>
  <c r="G18" i="7" s="1"/>
  <c r="H123" i="23"/>
  <c r="G38" i="7" s="1"/>
  <c r="H1100" i="24"/>
  <c r="G40" i="7" s="1"/>
  <c r="K931" i="28"/>
  <c r="G48" i="7" s="1"/>
  <c r="H2495" i="22" l="1"/>
  <c r="G36" i="7" s="1"/>
  <c r="G55" i="7" s="1"/>
  <c r="E19" i="33"/>
  <c r="E294" i="33"/>
  <c r="F286" i="33"/>
  <c r="M286" i="33"/>
  <c r="F290" i="33"/>
  <c r="H290" i="33" s="1"/>
  <c r="M290" i="33"/>
  <c r="P69" i="8"/>
  <c r="P167" i="8" s="1"/>
  <c r="P168" i="8" s="1"/>
  <c r="H286" i="33" l="1"/>
  <c r="H294" i="33" s="1"/>
  <c r="F294" i="33"/>
  <c r="M19" i="33"/>
  <c r="F19" i="33"/>
  <c r="H19" i="33" s="1"/>
  <c r="E14" i="33"/>
  <c r="M288" i="33"/>
  <c r="R62" i="37"/>
  <c r="R68" i="37" s="1"/>
  <c r="R13" i="37" l="1"/>
  <c r="R14" i="37" s="1"/>
  <c r="R98" i="37" s="1"/>
  <c r="R100" i="37" s="1"/>
  <c r="R101" i="37" s="1"/>
  <c r="F14" i="33"/>
  <c r="E20" i="33"/>
  <c r="E380" i="33" s="1"/>
  <c r="G66" i="33" s="1"/>
  <c r="E379" i="33"/>
  <c r="G138" i="33" l="1"/>
  <c r="G81" i="33"/>
  <c r="G146" i="33"/>
  <c r="G181" i="33"/>
  <c r="G32" i="33"/>
  <c r="G258" i="33"/>
  <c r="G54" i="33"/>
  <c r="G290" i="33"/>
  <c r="G246" i="33"/>
  <c r="G243" i="33"/>
  <c r="G240" i="33"/>
  <c r="G238" i="33"/>
  <c r="G235" i="33"/>
  <c r="G232" i="33"/>
  <c r="G230" i="33"/>
  <c r="G227" i="33"/>
  <c r="G224" i="33"/>
  <c r="G222" i="33"/>
  <c r="G219" i="33"/>
  <c r="G216" i="33"/>
  <c r="G214" i="33"/>
  <c r="G211" i="33"/>
  <c r="G208" i="33"/>
  <c r="G206" i="33"/>
  <c r="G203" i="33"/>
  <c r="G200" i="33"/>
  <c r="G195" i="33"/>
  <c r="G193" i="33"/>
  <c r="G244" i="33"/>
  <c r="G220" i="33"/>
  <c r="G218" i="33"/>
  <c r="G215" i="33"/>
  <c r="G204" i="33"/>
  <c r="G202" i="33"/>
  <c r="G194" i="33"/>
  <c r="G191" i="33"/>
  <c r="G221" i="33"/>
  <c r="G205" i="33"/>
  <c r="G192" i="33"/>
  <c r="G241" i="33"/>
  <c r="G233" i="33"/>
  <c r="G225" i="33"/>
  <c r="G217" i="33"/>
  <c r="G209" i="33"/>
  <c r="G201" i="33"/>
  <c r="G196" i="33"/>
  <c r="G239" i="33"/>
  <c r="G236" i="33"/>
  <c r="G234" i="33"/>
  <c r="G231" i="33"/>
  <c r="G228" i="33"/>
  <c r="G226" i="33"/>
  <c r="G223" i="33"/>
  <c r="G212" i="33"/>
  <c r="G210" i="33"/>
  <c r="G207" i="33"/>
  <c r="G199" i="33"/>
  <c r="G245" i="33"/>
  <c r="G237" i="33"/>
  <c r="G229" i="33"/>
  <c r="G213" i="33"/>
  <c r="G265" i="33"/>
  <c r="G145" i="33"/>
  <c r="G49" i="33"/>
  <c r="G10" i="33"/>
  <c r="E383" i="33"/>
  <c r="F383" i="33" s="1"/>
  <c r="G87" i="33"/>
  <c r="G312" i="33"/>
  <c r="G71" i="33"/>
  <c r="G105" i="33"/>
  <c r="G112" i="33"/>
  <c r="G338" i="33"/>
  <c r="G65" i="33"/>
  <c r="G63" i="33"/>
  <c r="G13" i="33"/>
  <c r="G176" i="33"/>
  <c r="G43" i="33"/>
  <c r="G355" i="33"/>
  <c r="G315" i="33"/>
  <c r="G341" i="33"/>
  <c r="G76" i="33"/>
  <c r="G55" i="33"/>
  <c r="G46" i="33"/>
  <c r="G156" i="33"/>
  <c r="G165" i="33"/>
  <c r="G298" i="33"/>
  <c r="G356" i="33"/>
  <c r="G163" i="33"/>
  <c r="G331" i="33"/>
  <c r="G21" i="33"/>
  <c r="G114" i="33"/>
  <c r="G106" i="33"/>
  <c r="G164" i="33"/>
  <c r="G23" i="33"/>
  <c r="G177" i="33"/>
  <c r="G169" i="33"/>
  <c r="G98" i="33"/>
  <c r="G134" i="33"/>
  <c r="G317" i="33"/>
  <c r="G119" i="33"/>
  <c r="G47" i="33"/>
  <c r="G85" i="33"/>
  <c r="G284" i="33"/>
  <c r="G358" i="33"/>
  <c r="G255" i="33"/>
  <c r="G17" i="33"/>
  <c r="G142" i="33"/>
  <c r="G187" i="33"/>
  <c r="G336" i="33"/>
  <c r="G182" i="33"/>
  <c r="G333" i="33"/>
  <c r="G93" i="33"/>
  <c r="G249" i="33"/>
  <c r="G152" i="33"/>
  <c r="G84" i="33"/>
  <c r="G24" i="33"/>
  <c r="G160" i="33"/>
  <c r="G120" i="33"/>
  <c r="G67" i="33"/>
  <c r="G124" i="33"/>
  <c r="G116" i="33"/>
  <c r="G361" i="33"/>
  <c r="G325" i="33"/>
  <c r="G189" i="33"/>
  <c r="G344" i="33"/>
  <c r="G364" i="33"/>
  <c r="G293" i="33"/>
  <c r="G295" i="33"/>
  <c r="G252" i="33"/>
  <c r="G303" i="33"/>
  <c r="G4" i="33"/>
  <c r="G90" i="33"/>
  <c r="G96" i="33"/>
  <c r="G92" i="33"/>
  <c r="G127" i="33"/>
  <c r="G150" i="33"/>
  <c r="G22" i="33"/>
  <c r="G107" i="33"/>
  <c r="G110" i="33"/>
  <c r="G51" i="33"/>
  <c r="G38" i="33"/>
  <c r="G168" i="33"/>
  <c r="G41" i="33"/>
  <c r="G278" i="33"/>
  <c r="G5" i="33"/>
  <c r="G111" i="33"/>
  <c r="G140" i="33"/>
  <c r="G108" i="33"/>
  <c r="G148" i="33"/>
  <c r="G30" i="33"/>
  <c r="G61" i="33"/>
  <c r="G103" i="33"/>
  <c r="G318" i="33"/>
  <c r="G153" i="33"/>
  <c r="G149" i="33"/>
  <c r="G186" i="33"/>
  <c r="G89" i="33"/>
  <c r="G18" i="33"/>
  <c r="G36" i="33"/>
  <c r="G346" i="33"/>
  <c r="G301" i="33"/>
  <c r="G353" i="33"/>
  <c r="G368" i="33"/>
  <c r="G287" i="33"/>
  <c r="E377" i="33"/>
  <c r="O23" i="3"/>
  <c r="N60" i="3" s="1"/>
  <c r="G113" i="33"/>
  <c r="G137" i="33"/>
  <c r="G69" i="33"/>
  <c r="G8" i="33"/>
  <c r="G37" i="33"/>
  <c r="G332" i="33"/>
  <c r="G104" i="33"/>
  <c r="G44" i="33"/>
  <c r="G270" i="33"/>
  <c r="G95" i="33"/>
  <c r="G144" i="33"/>
  <c r="G335" i="33"/>
  <c r="G48" i="33"/>
  <c r="G271" i="33"/>
  <c r="G272" i="33"/>
  <c r="G327" i="33"/>
  <c r="G340" i="33"/>
  <c r="G7" i="33"/>
  <c r="G299" i="33"/>
  <c r="G58" i="33"/>
  <c r="G70" i="33"/>
  <c r="G45" i="33"/>
  <c r="G248" i="33"/>
  <c r="G39" i="33"/>
  <c r="G267" i="33"/>
  <c r="G77" i="33"/>
  <c r="G126" i="33"/>
  <c r="G143" i="33"/>
  <c r="G296" i="33"/>
  <c r="G281" i="33"/>
  <c r="G363" i="33"/>
  <c r="G373" i="33"/>
  <c r="G370" i="33"/>
  <c r="G306" i="33"/>
  <c r="G274" i="33"/>
  <c r="G29" i="33"/>
  <c r="G310" i="33"/>
  <c r="G324" i="33"/>
  <c r="G154" i="33"/>
  <c r="G91" i="33"/>
  <c r="G172" i="33"/>
  <c r="G28" i="33"/>
  <c r="G56" i="33"/>
  <c r="G174" i="33"/>
  <c r="G101" i="33"/>
  <c r="G136" i="33"/>
  <c r="G34" i="33"/>
  <c r="G304" i="33"/>
  <c r="G19" i="33"/>
  <c r="G40" i="33"/>
  <c r="G157" i="33"/>
  <c r="G250" i="33"/>
  <c r="G15" i="33"/>
  <c r="G253" i="33"/>
  <c r="G115" i="33"/>
  <c r="G185" i="33"/>
  <c r="G159" i="33"/>
  <c r="G79" i="33"/>
  <c r="G269" i="33"/>
  <c r="G25" i="33"/>
  <c r="G326" i="33"/>
  <c r="G133" i="33"/>
  <c r="G183" i="33"/>
  <c r="G259" i="33"/>
  <c r="G130" i="33"/>
  <c r="G309" i="33"/>
  <c r="G277" i="33"/>
  <c r="G72" i="33"/>
  <c r="G297" i="33"/>
  <c r="G62" i="33"/>
  <c r="G74" i="33"/>
  <c r="G64" i="33"/>
  <c r="G171" i="33"/>
  <c r="G320" i="33"/>
  <c r="G50" i="33"/>
  <c r="G337" i="33"/>
  <c r="G26" i="33"/>
  <c r="G316" i="33"/>
  <c r="G53" i="33"/>
  <c r="G6" i="33"/>
  <c r="G128" i="33"/>
  <c r="G73" i="33"/>
  <c r="G99" i="33"/>
  <c r="G162" i="33"/>
  <c r="G300" i="33"/>
  <c r="G328" i="33"/>
  <c r="G122" i="33"/>
  <c r="G11" i="33"/>
  <c r="G330" i="33"/>
  <c r="G60" i="33"/>
  <c r="G188" i="33"/>
  <c r="G256" i="33"/>
  <c r="G57" i="33"/>
  <c r="G257" i="33"/>
  <c r="G155" i="33"/>
  <c r="G345" i="33"/>
  <c r="G279" i="33"/>
  <c r="G347" i="33"/>
  <c r="G352" i="33"/>
  <c r="G357" i="33"/>
  <c r="G367" i="33"/>
  <c r="G354" i="33"/>
  <c r="G288" i="33"/>
  <c r="G292" i="33"/>
  <c r="E378" i="33"/>
  <c r="G286" i="33"/>
  <c r="G262" i="33"/>
  <c r="G88" i="33"/>
  <c r="G42" i="33"/>
  <c r="G129" i="33"/>
  <c r="G97" i="33"/>
  <c r="G322" i="33"/>
  <c r="G323" i="33" s="1"/>
  <c r="G100" i="33"/>
  <c r="G166" i="33"/>
  <c r="G125" i="33"/>
  <c r="G109" i="33"/>
  <c r="G141" i="33"/>
  <c r="G197" i="33"/>
  <c r="G123" i="33"/>
  <c r="G276" i="33"/>
  <c r="G167" i="33"/>
  <c r="G14" i="33"/>
  <c r="G83" i="33"/>
  <c r="G82" i="33"/>
  <c r="G121" i="33"/>
  <c r="G78" i="33"/>
  <c r="G52" i="33"/>
  <c r="G80" i="33"/>
  <c r="G161" i="33"/>
  <c r="G147" i="33"/>
  <c r="G151" i="33"/>
  <c r="G251" i="33"/>
  <c r="G9" i="33"/>
  <c r="G184" i="33"/>
  <c r="G118" i="33"/>
  <c r="G59" i="33"/>
  <c r="G16" i="33"/>
  <c r="G117" i="33"/>
  <c r="G307" i="33"/>
  <c r="G35" i="33"/>
  <c r="G31" i="33"/>
  <c r="G339" i="33"/>
  <c r="G311" i="33"/>
  <c r="G135" i="33"/>
  <c r="G275" i="33"/>
  <c r="G178" i="33"/>
  <c r="G86" i="33"/>
  <c r="G263" i="33"/>
  <c r="G179" i="33"/>
  <c r="G329" i="33"/>
  <c r="G268" i="33"/>
  <c r="G302" i="33"/>
  <c r="G94" i="33"/>
  <c r="G266" i="33"/>
  <c r="G12" i="33"/>
  <c r="G175" i="33"/>
  <c r="G334" i="33"/>
  <c r="G132" i="33"/>
  <c r="G260" i="33"/>
  <c r="G33" i="33"/>
  <c r="G190" i="33"/>
  <c r="G68" i="33"/>
  <c r="G180" i="33"/>
  <c r="G131" i="33"/>
  <c r="G173" i="33"/>
  <c r="G319" i="33"/>
  <c r="G198" i="33"/>
  <c r="G139" i="33"/>
  <c r="G102" i="33"/>
  <c r="G343" i="33"/>
  <c r="G282" i="33"/>
  <c r="G313" i="33"/>
  <c r="G359" i="33"/>
  <c r="G372" i="33"/>
  <c r="G369" i="33"/>
  <c r="G360" i="33"/>
  <c r="G362" i="33"/>
  <c r="G289" i="33"/>
  <c r="H14" i="33"/>
  <c r="H20" i="33" s="1"/>
  <c r="H380" i="33" s="1"/>
  <c r="F20" i="33"/>
  <c r="F378" i="33" s="1"/>
  <c r="G170" i="33"/>
  <c r="G158" i="33"/>
  <c r="G308" i="33"/>
  <c r="G75" i="33"/>
  <c r="G342" i="33"/>
  <c r="G283" i="33"/>
  <c r="G280" i="33"/>
  <c r="G351" i="33"/>
  <c r="G371" i="33"/>
  <c r="G349" i="33"/>
  <c r="G365" i="33"/>
  <c r="G348" i="33"/>
  <c r="G350" i="33"/>
  <c r="G366" i="33"/>
  <c r="G291" i="33"/>
  <c r="O22" i="3"/>
  <c r="H379" i="33"/>
  <c r="F379" i="33"/>
  <c r="G242" i="33" l="1"/>
  <c r="G374" i="33"/>
  <c r="G314" i="33"/>
  <c r="N61" i="3"/>
  <c r="G261" i="33"/>
  <c r="F380" i="33"/>
  <c r="G254" i="33"/>
  <c r="G321" i="33"/>
  <c r="G27" i="33"/>
  <c r="N59" i="3"/>
  <c r="F377" i="33"/>
  <c r="G20" i="33"/>
  <c r="N62" i="3"/>
  <c r="G285" i="33"/>
  <c r="H378" i="33"/>
  <c r="H377" i="33"/>
  <c r="G273" i="33"/>
  <c r="G264" i="33"/>
  <c r="G305" i="33"/>
  <c r="G294" i="33"/>
  <c r="O59" i="3"/>
  <c r="O60" i="3"/>
  <c r="O62" i="3"/>
  <c r="O61" i="3"/>
  <c r="G377" i="33" l="1"/>
  <c r="G378" i="33"/>
  <c r="G380" i="33"/>
  <c r="G379" i="33"/>
</calcChain>
</file>

<file path=xl/sharedStrings.xml><?xml version="1.0" encoding="utf-8"?>
<sst xmlns="http://schemas.openxmlformats.org/spreadsheetml/2006/main" count="41026" uniqueCount="6908">
  <si>
    <t>N°</t>
  </si>
  <si>
    <t>Désignation des lots</t>
  </si>
  <si>
    <t>Total Général</t>
  </si>
  <si>
    <t>€ HT</t>
  </si>
  <si>
    <t>0</t>
  </si>
  <si>
    <t xml:space="preserve">Logistique </t>
  </si>
  <si>
    <t>Démolition</t>
  </si>
  <si>
    <t>Consolidation des sols</t>
  </si>
  <si>
    <t>Sans Objet</t>
  </si>
  <si>
    <t>4-5-6</t>
  </si>
  <si>
    <t>Soutènement - Terrassement - Fondations Gros-œuvre Charpente métallique</t>
  </si>
  <si>
    <t>7-8</t>
  </si>
  <si>
    <t>Menuiseries extérieures Revêtements de façades Protections solaires - Nacelles de nettoyage</t>
  </si>
  <si>
    <t>Etanchéité</t>
  </si>
  <si>
    <t>Cloisons - Doublage - Plâtrerie</t>
  </si>
  <si>
    <t>Plafonds suspendus</t>
  </si>
  <si>
    <t>Menuiseries intérieures bois - Agencement</t>
  </si>
  <si>
    <t>Faux-planchers</t>
  </si>
  <si>
    <t>Serrurerie - Métallerie - Miroiterie</t>
  </si>
  <si>
    <t>Revêtements de sols durs</t>
  </si>
  <si>
    <t>Revêtements de sols souples</t>
  </si>
  <si>
    <t>Peinture - Nettoyage</t>
  </si>
  <si>
    <t>CVCD</t>
  </si>
  <si>
    <t>Plomberie Sanitaires</t>
  </si>
  <si>
    <t>Sprinklages</t>
  </si>
  <si>
    <t>Electricité CFO - GE</t>
  </si>
  <si>
    <t>Electricité CFA</t>
  </si>
  <si>
    <t>SSI Sureté - GTB</t>
  </si>
  <si>
    <t>Appareils élévateurs</t>
  </si>
  <si>
    <t>Equipements de cuisine</t>
  </si>
  <si>
    <t>Espaces verts et Fourniture de végétaux</t>
  </si>
  <si>
    <t>VRD</t>
  </si>
  <si>
    <t>TOTAL Hors Taxes</t>
  </si>
  <si>
    <t>TOUZET - DPGF - Direction de Projet - Ingénierie</t>
  </si>
  <si>
    <t>REPARTITION ENTRE LOTS</t>
  </si>
  <si>
    <t>DESIGNATION DES OUVRAGES</t>
  </si>
  <si>
    <t>U</t>
  </si>
  <si>
    <t>PRIX
UNITAIRE</t>
  </si>
  <si>
    <t>QUANTITE</t>
  </si>
  <si>
    <t>PRIX
TOTAL H.T.</t>
  </si>
  <si>
    <t>PART LOT 06</t>
  </si>
  <si>
    <t>AUTRES LOTS</t>
  </si>
  <si>
    <t>Direction de projet</t>
  </si>
  <si>
    <t>Encadrement et direction de chantier</t>
  </si>
  <si>
    <t>Mois</t>
  </si>
  <si>
    <t>Coordination et pilotage</t>
  </si>
  <si>
    <t>Suivi environnemental de chantier faible nuisance</t>
  </si>
  <si>
    <t>Sous total article</t>
  </si>
  <si>
    <t>Ingéniérie</t>
  </si>
  <si>
    <t>Synthèse technique et architecturale</t>
  </si>
  <si>
    <t>)</t>
  </si>
  <si>
    <t>ens</t>
  </si>
  <si>
    <t>Cellule BIM</t>
  </si>
  <si>
    <t>TOTAL GENERAL H.T. Direction de Projet - Ingénierie</t>
  </si>
  <si>
    <t>TOUZET - DPGF - Installations de chantier &amp; logistique</t>
  </si>
  <si>
    <t>Emprise de chantier</t>
  </si>
  <si>
    <t>Charges temporaires de voirie et de police</t>
  </si>
  <si>
    <t>Ens</t>
  </si>
  <si>
    <t>Inclus avec taxes de voiries</t>
  </si>
  <si>
    <t>Clôtures - portails</t>
  </si>
  <si>
    <t>Mise en place</t>
  </si>
  <si>
    <t>ML</t>
  </si>
  <si>
    <t>Coût mensuel (location, maintenance,…)</t>
  </si>
  <si>
    <t>Inclus ci-dessus</t>
  </si>
  <si>
    <t>Démontage</t>
  </si>
  <si>
    <t>Panneaux de chantier</t>
  </si>
  <si>
    <t>u</t>
  </si>
  <si>
    <t>Taxes de voiries</t>
  </si>
  <si>
    <t>A charge MOA</t>
  </si>
  <si>
    <t>Voiries / Circulations de chantier 
compris dépose en fin de chantier</t>
  </si>
  <si>
    <t>m²</t>
  </si>
  <si>
    <t>Acces avec signalitique d'approche</t>
  </si>
  <si>
    <t>Aires de stockage</t>
  </si>
  <si>
    <t>Sous-Total article</t>
  </si>
  <si>
    <t>Installations de chantier</t>
  </si>
  <si>
    <t xml:space="preserve">Base-vie: </t>
  </si>
  <si>
    <t>Cantonnement ouvriers :</t>
  </si>
  <si>
    <t>Coût mensuel (maintenance, nettoyage, location,…)</t>
  </si>
  <si>
    <t>Bureaux entreprise :</t>
  </si>
  <si>
    <t>Inclus avec nos cantonements ci-dessus</t>
  </si>
  <si>
    <t>Bureaux MOA-MOE :</t>
  </si>
  <si>
    <t>Equipement des bureaux et reprographie</t>
  </si>
  <si>
    <t>Inclus dans les prix de location</t>
  </si>
  <si>
    <t>Infirmerie</t>
  </si>
  <si>
    <t>Marketting Suite suivant demande NOC</t>
  </si>
  <si>
    <t>Poste de garde principal (PCS)</t>
  </si>
  <si>
    <t>Sanitaires de chantier (type chimique)</t>
  </si>
  <si>
    <t>Inclus dans la location</t>
  </si>
  <si>
    <t>Moyen de levage</t>
  </si>
  <si>
    <t>ASCENSEUR ET LIFT DE CHANTIER</t>
  </si>
  <si>
    <t>Lifts de chantier (CET - CEA uniquement)</t>
  </si>
  <si>
    <t>Montage</t>
  </si>
  <si>
    <t>Coût mensuel (Location, liftier, entretien, maintenance,…)</t>
  </si>
  <si>
    <t>mois</t>
  </si>
  <si>
    <t>Ascenseurs définitifs</t>
  </si>
  <si>
    <t>Prévu au lot ASCENSEURS, selon les standards Entreprise générale VINCI</t>
  </si>
  <si>
    <t>Protection</t>
  </si>
  <si>
    <t>Coût mensuel (liftier, entretien, maintenance,…)</t>
  </si>
  <si>
    <t>Sécurité</t>
  </si>
  <si>
    <t>Protections collectives</t>
  </si>
  <si>
    <t>à la charge du GO</t>
  </si>
  <si>
    <t>Securite electrique</t>
  </si>
  <si>
    <t>Gestion des permis-feu</t>
  </si>
  <si>
    <t>Extincteurs</t>
  </si>
  <si>
    <t>Inclus avec les bureaux et cantonnements</t>
  </si>
  <si>
    <t>Escaliers provisoires</t>
  </si>
  <si>
    <t>a la charge du GO</t>
  </si>
  <si>
    <t>Fluides et énergies</t>
  </si>
  <si>
    <t>Electricité de chantier</t>
  </si>
  <si>
    <t>Branchement</t>
  </si>
  <si>
    <t>Abonnement</t>
  </si>
  <si>
    <t>Eclairage</t>
  </si>
  <si>
    <t>Eclairage intérieur</t>
  </si>
  <si>
    <t>Eclairage extérieur</t>
  </si>
  <si>
    <t>Inclus avec Eclairage intériéur</t>
  </si>
  <si>
    <t>Alimentation en eau</t>
  </si>
  <si>
    <t>Téléphone et Téléphone de sécurité</t>
  </si>
  <si>
    <t>Inclus avec Mise en place</t>
  </si>
  <si>
    <t>Assainissement</t>
  </si>
  <si>
    <t>Gardiennage et contrôle d'acces</t>
  </si>
  <si>
    <t>Contrôle d'accès</t>
  </si>
  <si>
    <t>Gardiennage (Jour)</t>
  </si>
  <si>
    <t>Compté dessous</t>
  </si>
  <si>
    <t>Gardiennage (Nuit-WE-JF)</t>
  </si>
  <si>
    <t>fin de chantier</t>
  </si>
  <si>
    <t>Système de vidéosurveillance</t>
  </si>
  <si>
    <t>Badge</t>
  </si>
  <si>
    <t>Fonctionnement du chantier</t>
  </si>
  <si>
    <t>Logistique de chantier</t>
  </si>
  <si>
    <t>Logisticiens</t>
  </si>
  <si>
    <t>Hommes trafic lot 06</t>
  </si>
  <si>
    <t>Signalétique</t>
  </si>
  <si>
    <t>Signalétique intérieure</t>
  </si>
  <si>
    <t>Signalétique extérieure</t>
  </si>
  <si>
    <t>Gestion des déchets &amp;nettoyage</t>
  </si>
  <si>
    <t>Collecte des déchets</t>
  </si>
  <si>
    <t>Containers</t>
  </si>
  <si>
    <t>Equipe de manutention</t>
  </si>
  <si>
    <t xml:space="preserve">Prévu dans chacun des lot </t>
  </si>
  <si>
    <t>Retourneur de chargement</t>
  </si>
  <si>
    <t>Bennes à déchets</t>
  </si>
  <si>
    <t>Bennes à OM cantonnement</t>
  </si>
  <si>
    <t>Inclus dans le montant Bennes à déchets</t>
  </si>
  <si>
    <t>Nettoyage</t>
  </si>
  <si>
    <t>Type 1: nettoyage journalier par chaque entreprise / lot 06 uniquement, (compris dans les PU des autres lots)</t>
  </si>
  <si>
    <t>Type 2: nettoyage général du chantier</t>
  </si>
  <si>
    <r>
      <t xml:space="preserve">Type 3: nettoyage de certaines zones en fin de phase de travaux </t>
    </r>
    <r>
      <rPr>
        <i/>
        <strike/>
        <sz val="9"/>
        <rFont val="Vinci Sans"/>
      </rPr>
      <t>d'un marché</t>
    </r>
  </si>
  <si>
    <t>A charge de chaque lot, inclus dans leurs PU, selon les standards Entreprise générale VINCI</t>
  </si>
  <si>
    <t>Type 4: nettoyage de parachèvement</t>
  </si>
  <si>
    <t>Type 5: nettoyage de fin de construction</t>
  </si>
  <si>
    <t>Type 6: nettoyage après levées de réserves</t>
  </si>
  <si>
    <t>Compté ci-avant</t>
  </si>
  <si>
    <t>Aires de lavage, selon NOC</t>
  </si>
  <si>
    <t>Camions</t>
  </si>
  <si>
    <t>Inclus avec branchement eau</t>
  </si>
  <si>
    <t>Dispositions provisoires</t>
  </si>
  <si>
    <t>Préchauffage avec installations provisoires</t>
  </si>
  <si>
    <t>Prévu au lot CVC</t>
  </si>
  <si>
    <t>Préchauffage avec installations definitives</t>
  </si>
  <si>
    <t>Mise hors d'air provisoire</t>
  </si>
  <si>
    <t>Prévu au lot FACADES</t>
  </si>
  <si>
    <t>Mise hors d'eau provisoire</t>
  </si>
  <si>
    <t>Prévu au lot ETANCHEITE</t>
  </si>
  <si>
    <t>Gestion des clefs</t>
  </si>
  <si>
    <t>Divers</t>
  </si>
  <si>
    <t xml:space="preserve">Livret d'accueil </t>
  </si>
  <si>
    <t>Inclus dans les  Prix unitaires</t>
  </si>
  <si>
    <t>Reportage photos</t>
  </si>
  <si>
    <t>EPI pour la MOA, MOE,…</t>
  </si>
  <si>
    <t>Prévu avec les bureaux</t>
  </si>
  <si>
    <t>Camera Time Lapse</t>
  </si>
  <si>
    <t>TOTAL GENERAL H.T. Installations de Chantier et Logistique</t>
  </si>
  <si>
    <t>TOTAL GENERAL H.T. Direction de Projet - Ingénierie  &amp;  Installations de Chantier et Logistique</t>
  </si>
  <si>
    <t>Lot N°</t>
  </si>
  <si>
    <t>n°   d'ordre</t>
  </si>
  <si>
    <t>DESIGNATION</t>
  </si>
  <si>
    <t>Q</t>
  </si>
  <si>
    <t>PU</t>
  </si>
  <si>
    <t>Montant HT</t>
  </si>
  <si>
    <t/>
  </si>
  <si>
    <t>PREPARATION, INSTALLATION ET REPLI DE CHANTIER</t>
  </si>
  <si>
    <t>1.1</t>
  </si>
  <si>
    <t xml:space="preserve">Etablissement des études courantes de préparation de chantier (PPSPS, SOGED, planning, plan de retrait, plan de circulation et d'installation chantier, réalisation de l'étude de faisabilité pour l'installation d'énergies renouvelables, PAQ...) </t>
  </si>
  <si>
    <t>1.2</t>
  </si>
  <si>
    <t>Respect de la charte pour un chantier exemplaire (y compris rapport mensuel)</t>
  </si>
  <si>
    <t>1.3</t>
  </si>
  <si>
    <t xml:space="preserve">Etablissement d'un état des lieux avant et après travaux </t>
  </si>
  <si>
    <t>1.4</t>
  </si>
  <si>
    <t>Recensement et consignations des réseaux</t>
  </si>
  <si>
    <t>1.5</t>
  </si>
  <si>
    <t>Etablissement et diffusion du DOE (y compris diffusion des BSD et BSDDA)</t>
  </si>
  <si>
    <t xml:space="preserve">ens </t>
  </si>
  <si>
    <t>1.6</t>
  </si>
  <si>
    <t xml:space="preserve">Mise en place de l'alimentation de chantier </t>
  </si>
  <si>
    <t>Prévu Logistique</t>
  </si>
  <si>
    <t>1.7</t>
  </si>
  <si>
    <t>Entretient et réparation clôture de chantier (y compris alimentation portail existant)</t>
  </si>
  <si>
    <t>1.8</t>
  </si>
  <si>
    <t>Fourniture et pose de panneau de chantier et panneau de communication</t>
  </si>
  <si>
    <t>1.9</t>
  </si>
  <si>
    <t xml:space="preserve">Fourniture et mise en place de la signalétique chantier </t>
  </si>
  <si>
    <t>1.10</t>
  </si>
  <si>
    <t>Installation, repli et location de la base vie - Bungalows et du local gardien y compris alimentation en fluides et énergies, ainsi que les bureaux, salle de réunion, refectoires, sanitaires, vestiaires compris entretien et nettoyage journalier de l'ensemble</t>
  </si>
  <si>
    <t>sem</t>
  </si>
  <si>
    <t>1.11</t>
  </si>
  <si>
    <t>Frais d'alimentations chantier</t>
  </si>
  <si>
    <t>1.12</t>
  </si>
  <si>
    <t>Mise en sécurité du personnel intervenant sur site</t>
  </si>
  <si>
    <t>1.13</t>
  </si>
  <si>
    <t>Gardiennage du site par maître chien</t>
  </si>
  <si>
    <t>CURAGE RESIDUEL DU BATIMENT LE TOUZET</t>
  </si>
  <si>
    <t>Travaux de curage</t>
  </si>
  <si>
    <t>2.1</t>
  </si>
  <si>
    <t xml:space="preserve">Cuve à fioul enterrée d’une capacité de 80 000 L </t>
  </si>
  <si>
    <t>2.2</t>
  </si>
  <si>
    <t>Locaux transformateurs</t>
  </si>
  <si>
    <t>2.3</t>
  </si>
  <si>
    <t>Curage des réseaux résiduels et des façades au moyen de pelles hydrauliques</t>
  </si>
  <si>
    <t>m2</t>
  </si>
  <si>
    <t>DESAMIANTAGE RESIDUEL</t>
  </si>
  <si>
    <t>3.1</t>
  </si>
  <si>
    <t xml:space="preserve">Matériel et équipement de désamiantage </t>
  </si>
  <si>
    <t>3.1.1</t>
  </si>
  <si>
    <t>Installation des sas personnels 3/5 compartiments</t>
  </si>
  <si>
    <t>3.1.2</t>
  </si>
  <si>
    <t xml:space="preserve">Installation des unités de filtration </t>
  </si>
  <si>
    <t>Compris</t>
  </si>
  <si>
    <t>3.1.3</t>
  </si>
  <si>
    <t xml:space="preserve">Installation d'extracteurs à filtration absolue </t>
  </si>
  <si>
    <t>3.2</t>
  </si>
  <si>
    <t>travaux de désamiantage</t>
  </si>
  <si>
    <t>3.2.1</t>
  </si>
  <si>
    <t>Dépose et conditionnement des joints de brides amiantés (local eau)</t>
  </si>
  <si>
    <t>3.2.2</t>
  </si>
  <si>
    <t>Dépose et conditionnement des conduits de ventilation enterrés en amiante-ciment reliant le local chaufferie/électrogène et le local batteries (compris terrassement)</t>
  </si>
  <si>
    <t>ml</t>
  </si>
  <si>
    <t>3.3</t>
  </si>
  <si>
    <t>Mesures environnementales toutes zones confinées (compris stratégie d'analye)</t>
  </si>
  <si>
    <t>3.3.1</t>
  </si>
  <si>
    <t xml:space="preserve">Réalisation de mesures META point zéro </t>
  </si>
  <si>
    <t>3.3.2</t>
  </si>
  <si>
    <t>Réalisation de mesures META en sas personnel et matériel</t>
  </si>
  <si>
    <t>3.3.3</t>
  </si>
  <si>
    <t>Réalisation de mesures MEST sas personnel et matériel</t>
  </si>
  <si>
    <t>3.3.4</t>
  </si>
  <si>
    <t xml:space="preserve">Réalisation de mesures META de fin de travaux </t>
  </si>
  <si>
    <t xml:space="preserve">DEMOLITION </t>
  </si>
  <si>
    <t>4.0</t>
  </si>
  <si>
    <t>Dispositifs de protection</t>
  </si>
  <si>
    <t>4.0.1</t>
  </si>
  <si>
    <t>Campagne de mesures vibratoires (essais de convenance préalable au
travaux pour chaque type d'engin mécanique puissant, contrôle des
vibrations en phase de réalisation de travaux…)</t>
  </si>
  <si>
    <t>4.0.2</t>
  </si>
  <si>
    <t>Mise en place de dispositifs de protection des ouvrages environnants durant les
phases de démolition (tapis de protection...)</t>
  </si>
  <si>
    <t>ens.</t>
  </si>
  <si>
    <t>4.1</t>
  </si>
  <si>
    <t>Travaux de démolition</t>
  </si>
  <si>
    <t>Travaux préparatoires avant démolition</t>
  </si>
  <si>
    <t>4.1.0</t>
  </si>
  <si>
    <t xml:space="preserve">Démolition de la superstructure du bâtiment </t>
  </si>
  <si>
    <t>4.1.1</t>
  </si>
  <si>
    <t>Démolition de l'infrastructure du bâtiment (KEPHREN)</t>
  </si>
  <si>
    <t>4.1.2</t>
  </si>
  <si>
    <t>Démolition des réseaux et équipements abandonnés</t>
  </si>
  <si>
    <t>Constitution d'une risberne avec matériaux issus du site</t>
  </si>
  <si>
    <t>m3</t>
  </si>
  <si>
    <t>4.1.3</t>
  </si>
  <si>
    <t>Butonnage et remblaiement de la zone technique</t>
  </si>
  <si>
    <t>GESTION DES DECHETS DE CURAGE, DESAMIANTAGE ET DEMOLITION</t>
  </si>
  <si>
    <t>5.1</t>
  </si>
  <si>
    <t>Transport et traitement des Déchets inertes</t>
  </si>
  <si>
    <t>t</t>
  </si>
  <si>
    <t>5.2</t>
  </si>
  <si>
    <t>Transport et traitement des Déchets Non Dangereux</t>
  </si>
  <si>
    <t>5.3</t>
  </si>
  <si>
    <t>Transport et traitement des Déchets Dangereux (hors amiante)</t>
  </si>
  <si>
    <t>5.4</t>
  </si>
  <si>
    <t>Transport et traitement des Déchets Amiante</t>
  </si>
  <si>
    <t>Frais de Mandataire +7%</t>
  </si>
  <si>
    <t>TOTAL Hors Taxes du lot</t>
  </si>
  <si>
    <t>Option n°1 : Prix pour mémoire toutes prestations incluses :
Retrait, conditionnement, évacuation de l'ensemble des conduits amiante-ciment y compris mise à jour du plan de retrait et DOE (réalisation de fouilles en tranchées comprises)</t>
  </si>
  <si>
    <t>6.1</t>
  </si>
  <si>
    <t>pour un mètre linéaire entre 0 et 20 ml</t>
  </si>
  <si>
    <t>6.2</t>
  </si>
  <si>
    <t>pour un mètre linéaire entre 20 et 100 ml</t>
  </si>
  <si>
    <t>6.3</t>
  </si>
  <si>
    <t>pour un mètre linéaire entre 100 ml et plus</t>
  </si>
  <si>
    <t>TOTAL OPTION N°1 ( € HT)</t>
  </si>
  <si>
    <t>Lots</t>
  </si>
  <si>
    <t>TRAVAUX PREPARATOIRES ET PRESTATIONS GENERALES LOT 04 / 05 /06</t>
  </si>
  <si>
    <t>2.1.1</t>
  </si>
  <si>
    <t>Encadrement, Installation de chantier,  Frais de Fonctionnement pour les autres lots autre que le lot 06</t>
  </si>
  <si>
    <t>Voir détail dans la DPGF Logistique pour les lots autres que les lots 04/05/06</t>
  </si>
  <si>
    <t>2.1.2</t>
  </si>
  <si>
    <t>Installations de chantier lot 06</t>
  </si>
  <si>
    <t>2.1.3</t>
  </si>
  <si>
    <t>Démolitions de la plateforme de travail pour roulement d'engins</t>
  </si>
  <si>
    <t>2.1.4</t>
  </si>
  <si>
    <t>Garde-corps de chantier</t>
  </si>
  <si>
    <t>2.1.5</t>
  </si>
  <si>
    <t>Station de lavage des camions selon NOC</t>
  </si>
  <si>
    <t>2.1.6</t>
  </si>
  <si>
    <t>Branchements</t>
  </si>
  <si>
    <t>2.1.7</t>
  </si>
  <si>
    <t>Rampe d'accès</t>
  </si>
  <si>
    <t>2.1.8</t>
  </si>
  <si>
    <t>Nettoyage des voiries</t>
  </si>
  <si>
    <t>2.1.9</t>
  </si>
  <si>
    <t>Grutage, moyen de levage</t>
  </si>
  <si>
    <t>Cantonnement bungalow, base-vie propres au lot 06</t>
  </si>
  <si>
    <t>TERRASSEMENTS</t>
  </si>
  <si>
    <t>2.2.1</t>
  </si>
  <si>
    <t>Généralités</t>
  </si>
  <si>
    <t>p.m.</t>
  </si>
  <si>
    <t>2.2.2</t>
  </si>
  <si>
    <t>Sujétions relatives aux terrassements</t>
  </si>
  <si>
    <t>2.2.3</t>
  </si>
  <si>
    <t>Terrassements généraux</t>
  </si>
  <si>
    <t>Amenée et repli engins</t>
  </si>
  <si>
    <t>Implantation de nos travaux par géomètre "entreprise"</t>
  </si>
  <si>
    <t>Etude relative à la méthodologie de remblaiement des terres impactées au niveau du jardin central</t>
  </si>
  <si>
    <t>Réalisation d'une rampe d'accès au R-2 existant (inclus terrassements, structure béton concassé du site et enlèvement en fin d'utilisation)</t>
  </si>
  <si>
    <t>Terrassement des jardinières Sud, chargement des terres, transport et évacuation en décharges acgrées inclus redevance TGAP</t>
  </si>
  <si>
    <t>Réalisation de banquette pour pieux berlinoise en béton broyé</t>
  </si>
  <si>
    <t>Terrassements en déblai compris évacuation en inerte pour création de banquette berlinoises</t>
  </si>
  <si>
    <t>Reprises des terres de pieux, transports et évacuation en catégorie inerte</t>
  </si>
  <si>
    <t>Aménagement d'un accès provisoire après réalisation des voiles par passes
- Dépose des bordures haute anti stationnement
- Comblement des vide par la GNT
- Dépose de la cloture existante
- Dépose de la haie existante
- Démolition du muret existant
- Dépose du candélabre existant
- Protection du trottoir par polyane
- Fourniture et mise en oeuvre de béton sur 0,15 épaisseur sur 150m²</t>
  </si>
  <si>
    <t>Déblai du site en remblai pour confection d'une rampe d'accès inclus protection des talus par polyane et constitution d'une structure en béton concassé</t>
  </si>
  <si>
    <t>Chargement et enlèvement de la rampe d'accès</t>
  </si>
  <si>
    <t>Rechargement des risbernes, transport et évacuation des matériaux 0/500 béton triés et déferraillés</t>
  </si>
  <si>
    <t>Plus value pour démolition des murs existants à l'avancement pour réalisation de la paroi berlinoise</t>
  </si>
  <si>
    <t>Terrassement pleine masse pour mise à niveau du fond de fouille à la cote 26 NGF selon phasage, chargement des terres extraites</t>
  </si>
  <si>
    <t>Déplacement de la rampe d'accès par déblais/remblais au niveau VPP coté Ouest</t>
  </si>
  <si>
    <t>Enlevement de la rampe d'accès et évacuation en catégorie inerte</t>
  </si>
  <si>
    <t>2.2.4</t>
  </si>
  <si>
    <t>Evacuation et mise en décharge</t>
  </si>
  <si>
    <t>Transport et évacuation des terre inertes</t>
  </si>
  <si>
    <t>Transport et stockage des terres polluées sur le site pour réemploi</t>
  </si>
  <si>
    <t>terres ISDI (terres sulfatées)</t>
  </si>
  <si>
    <t>Fourniture et mise en place d'un grillage avertisseur comme interface entre terres polluées et terres inertes à la cote 31,1 NGF</t>
  </si>
  <si>
    <t>Réglages du fond de fouille</t>
  </si>
  <si>
    <t>Réglages du fond de forme du jardin central</t>
  </si>
  <si>
    <t>2.2.5</t>
  </si>
  <si>
    <t>Remblaiements</t>
  </si>
  <si>
    <t>remblaiements dans le jardin central en terre du site</t>
  </si>
  <si>
    <t>du niveau plateforme terrassements à 26 NGF à 31.80 NGF sous aménagements extérieurs</t>
  </si>
  <si>
    <t>terres impactées et inertes</t>
  </si>
  <si>
    <t>TERRASSEMENTS COMPLEMENTAIRES</t>
  </si>
  <si>
    <t>2..2.3</t>
  </si>
  <si>
    <t>Terrassements complémentaires</t>
  </si>
  <si>
    <t>Terrassements complémentaires pour fosses, fouiles en puits, semelles, compris évacuation en déchets inertes</t>
  </si>
  <si>
    <t>PAROIS PERIMETRIQUES INFRASTRUCTURE</t>
  </si>
  <si>
    <t>Parois périmétriques suivant repérage BTI</t>
  </si>
  <si>
    <t>Amené et repli du matériel de pieux, tirant et béton projeté</t>
  </si>
  <si>
    <t>Implantation des pieux, paroi y compris suivi de déformation 1 fois par semaine pendant intérvention paroi</t>
  </si>
  <si>
    <t xml:space="preserve">Note de pré-dimensionnement </t>
  </si>
  <si>
    <t>Phase et méthodologie d'execution</t>
  </si>
  <si>
    <t>Homme sécurité</t>
  </si>
  <si>
    <t>Parois Parisiennes</t>
  </si>
  <si>
    <t>Réalisation de la plateforme pour exécution de la parisienne</t>
  </si>
  <si>
    <t>Lot Démolition + Terrassements</t>
  </si>
  <si>
    <t>Forage et bétonnage des pieux</t>
  </si>
  <si>
    <t>Fourniture et pose des armatures</t>
  </si>
  <si>
    <t>Réalisation du béton projeté entre pieux et/ou voiles par passes altéernée y compirs béton ép. 03 / acier 100kg/m3</t>
  </si>
  <si>
    <t>Plus value pour scellement des aciers dans les pieux béton</t>
  </si>
  <si>
    <t>Réalisation de tirant d'ancrage</t>
  </si>
  <si>
    <t>Butonnage bois ou métallique</t>
  </si>
  <si>
    <t>Recépage des parois périmétriques</t>
  </si>
  <si>
    <t>linéaire</t>
  </si>
  <si>
    <t>Premurs Extérieurs</t>
  </si>
  <si>
    <t>LOT 06  GROS-ŒUVRE</t>
  </si>
  <si>
    <t>TRAVAUX PREPARATOIRES ET GENERAUX</t>
  </si>
  <si>
    <t>Travaux préparatoires et prestations  générales</t>
  </si>
  <si>
    <t>suivant CCTP</t>
  </si>
  <si>
    <t>Compris au lot Démolition + Terrassements</t>
  </si>
  <si>
    <t>Prestations générales</t>
  </si>
  <si>
    <t>2.1.2.1</t>
  </si>
  <si>
    <t>Etudes d'exécution</t>
  </si>
  <si>
    <t>2.1.2.2</t>
  </si>
  <si>
    <t>Piquetage général</t>
  </si>
  <si>
    <t>2.1.2.3</t>
  </si>
  <si>
    <t>Nettoyage et entretien de la voirie  et de ses abords</t>
  </si>
  <si>
    <t>Epuisement des eaux</t>
  </si>
  <si>
    <t>prix unitaire de pompage</t>
  </si>
  <si>
    <t>A charge MOE</t>
  </si>
  <si>
    <t>Dépose de la clôture</t>
  </si>
  <si>
    <t>TRAVAUX DE RESEAUX ET D'OUVRAGES ENTERRES ET D'ASSAINISSEMENT</t>
  </si>
  <si>
    <t>2.3.1</t>
  </si>
  <si>
    <t>Réseaux de collecte des eaux usées et eaux vannes sous dallage</t>
  </si>
  <si>
    <t>canalisations enterrées compris fouilles, remblais, pose sur lit de sable et grillage avertisseur</t>
  </si>
  <si>
    <t>réseaux EU EV</t>
  </si>
  <si>
    <t>reseaux EUG</t>
  </si>
  <si>
    <t>2.3.2</t>
  </si>
  <si>
    <t xml:space="preserve">Regards </t>
  </si>
  <si>
    <t>2.3.2.1</t>
  </si>
  <si>
    <t>Regards (par dimensions)</t>
  </si>
  <si>
    <t>40*40   pour EU EV</t>
  </si>
  <si>
    <t>pour EUG</t>
  </si>
  <si>
    <t>2.3.2.2</t>
  </si>
  <si>
    <t>Couvertures des regards (par dimensions)</t>
  </si>
  <si>
    <t>PM</t>
  </si>
  <si>
    <t>2.3.2.3</t>
  </si>
  <si>
    <t>Regards de visite (par dimensions)</t>
  </si>
  <si>
    <t>60*60</t>
  </si>
  <si>
    <t>2.3.3</t>
  </si>
  <si>
    <t>Tranchées</t>
  </si>
  <si>
    <t>2.3.4</t>
  </si>
  <si>
    <t>Fourreaux</t>
  </si>
  <si>
    <t>2.3.5</t>
  </si>
  <si>
    <t>Fosses de relevage (par dimensions)</t>
  </si>
  <si>
    <t>fosse de relevage de 10m3</t>
  </si>
  <si>
    <t>fosse de relevage EUG de 2,50m x 1,50m x 3,80m</t>
  </si>
  <si>
    <t>fosse de relevage EUG de 2,50m x 1,50m x 3,50m</t>
  </si>
  <si>
    <t>fosse de relevage EUG de 2,50m x 1,50m x 2,50m</t>
  </si>
  <si>
    <t>fosse de relevage EUH de 2,50m x 1,50m x 3,50m</t>
  </si>
  <si>
    <t>fosse de relevage EUH de 2,50m x 1,50m x 3,30m</t>
  </si>
  <si>
    <t>fosse de relevage EUH de 2,50m x 1,50m x 3,20m</t>
  </si>
  <si>
    <t>fosse de relevage EU-EV de 3,50m x 3,50m x 2,50m</t>
  </si>
  <si>
    <t>fosse de relevage EU-EV de 4,00m x 3,5m x 2,60m</t>
  </si>
  <si>
    <t>fosse de relevage EU-EV de 5,45m x 4,0m x 2,60m</t>
  </si>
  <si>
    <t>terrassements</t>
  </si>
  <si>
    <t>fouilles en trous</t>
  </si>
  <si>
    <t>remblais au droit fosses</t>
  </si>
  <si>
    <t>enlevements des terres aux DP</t>
  </si>
  <si>
    <t>plus-value pour blindage de fouille de 3,20m htr</t>
  </si>
  <si>
    <t>radier 0,40 ép</t>
  </si>
  <si>
    <t>béton de propreté 0,05 ép</t>
  </si>
  <si>
    <t>béton + hydrofuge</t>
  </si>
  <si>
    <t>aciers HA</t>
  </si>
  <si>
    <t>kg</t>
  </si>
  <si>
    <t>parois</t>
  </si>
  <si>
    <t>béton + hydrofuge 0,25 ép</t>
  </si>
  <si>
    <t>coffrage</t>
  </si>
  <si>
    <t>cuvelage</t>
  </si>
  <si>
    <t>radier</t>
  </si>
  <si>
    <t>gorges</t>
  </si>
  <si>
    <t>dalle de couverture</t>
  </si>
  <si>
    <t>surface 0,20 ép</t>
  </si>
  <si>
    <t>reservation 1,00m x 1,00m pour trappes d'accès</t>
  </si>
  <si>
    <t>tampon fonte diam 80 pour accès</t>
  </si>
  <si>
    <t>Fosses de rétention des EP</t>
  </si>
  <si>
    <t>fosse ou bache de retention des EP de 93m3</t>
  </si>
  <si>
    <t>fosse ou bache de retention des EP de 80m3</t>
  </si>
  <si>
    <t>fosse ou bache de retention des EP de 43m3</t>
  </si>
  <si>
    <t>fosse ou bache de retention des EP de 38m3</t>
  </si>
  <si>
    <t>surfacage</t>
  </si>
  <si>
    <t>2.3.6</t>
  </si>
  <si>
    <t xml:space="preserve">Avaloirs et séparateurs d'hydrocarbures </t>
  </si>
  <si>
    <t>avaloirs SS2</t>
  </si>
  <si>
    <t>séparateurs d'hydrocarbures</t>
  </si>
  <si>
    <t>Fosse à débourbeur à hydrocarbure</t>
  </si>
  <si>
    <t>2.3.7</t>
  </si>
  <si>
    <t>Siphons de sols et caniveaux</t>
  </si>
  <si>
    <t>siphons</t>
  </si>
  <si>
    <t>2.3.8</t>
  </si>
  <si>
    <t>Séparateurs à graisses 110 m3</t>
  </si>
  <si>
    <t>2.3.9</t>
  </si>
  <si>
    <t>Puisards</t>
  </si>
  <si>
    <t>2.3.10</t>
  </si>
  <si>
    <t>Réseaux de collecte des eaux des parkings</t>
  </si>
  <si>
    <t>canalisations des réseaux sous dallage</t>
  </si>
  <si>
    <t>2.3.11</t>
  </si>
  <si>
    <t>Cuvettes d'ascenseurs et monte charge / fosses relevage et hydrocarbure</t>
  </si>
  <si>
    <t>Radier 0,50 ép</t>
  </si>
  <si>
    <t>béton n°3 avec hydrofuge</t>
  </si>
  <si>
    <t xml:space="preserve">aciers HA </t>
  </si>
  <si>
    <t>Parois</t>
  </si>
  <si>
    <t>Cuvelage</t>
  </si>
  <si>
    <t>Amenagements cuvettes</t>
  </si>
  <si>
    <t>nombre</t>
  </si>
  <si>
    <t>2.3.12</t>
  </si>
  <si>
    <t>Réseaux de terre</t>
  </si>
  <si>
    <t>2.3.13</t>
  </si>
  <si>
    <t>Caniveaux et avaloirs sur rampe d'accès parking</t>
  </si>
  <si>
    <t>caniveaux bas de rampe</t>
  </si>
  <si>
    <t>avaloirs</t>
  </si>
  <si>
    <t>2.3.14</t>
  </si>
  <si>
    <t>Cuve à fuel</t>
  </si>
  <si>
    <t>pm</t>
  </si>
  <si>
    <t>2.4</t>
  </si>
  <si>
    <t>OSSATURES EN BETON ARME EN INFRASTRUCTURES</t>
  </si>
  <si>
    <t>2.4.2</t>
  </si>
  <si>
    <t>Semelles de fondations</t>
  </si>
  <si>
    <t>Semelles isolée</t>
  </si>
  <si>
    <t>béton n°4</t>
  </si>
  <si>
    <t xml:space="preserve">coffrage </t>
  </si>
  <si>
    <t>aciers HA dito ratios APD</t>
  </si>
  <si>
    <t>Semelles fillantes</t>
  </si>
  <si>
    <t>2.4.3</t>
  </si>
  <si>
    <t>Longrines</t>
  </si>
  <si>
    <t>2.4.4</t>
  </si>
  <si>
    <t>Radier de fondations</t>
  </si>
  <si>
    <t>réglage de la plateforme</t>
  </si>
  <si>
    <t>radier de 0,50 ép béton n°3 avec hydrofuge (93m²)</t>
  </si>
  <si>
    <t>radier de 0,40 ép béton n°3 avec hydrofuge (274m²)</t>
  </si>
  <si>
    <t>Dallage</t>
  </si>
  <si>
    <t>Dallage de 0,15 ép moyen comprenant :</t>
  </si>
  <si>
    <t>réglage et compactage de la plateforme</t>
  </si>
  <si>
    <t>tout venant ou sablon 0,05 ép</t>
  </si>
  <si>
    <t>polyane 200 microns</t>
  </si>
  <si>
    <t>barrière anti-termites si nécessaire</t>
  </si>
  <si>
    <t>tapis drainant 0,30 ép si nécessaire</t>
  </si>
  <si>
    <t>dallage 0,15 ep moyen</t>
  </si>
  <si>
    <t>aciers TS</t>
  </si>
  <si>
    <t>évent de decompression pour dallage inondable (prévu 1u/100m²)</t>
  </si>
  <si>
    <t>cunettes peripheriques contre parois parisiennes</t>
  </si>
  <si>
    <t>cunettes peripheriques contre voiles contre terre</t>
  </si>
  <si>
    <t>2.4.5</t>
  </si>
  <si>
    <t>Parois périmétriques en béton banché du jardin intérieur</t>
  </si>
  <si>
    <t>voiles</t>
  </si>
  <si>
    <t>béton n°3</t>
  </si>
  <si>
    <t>Incidence béton coulé à la pompe</t>
  </si>
  <si>
    <t>Incidence en manu portable</t>
  </si>
  <si>
    <t>ragréage 1 face</t>
  </si>
  <si>
    <t>Drainage verticale</t>
  </si>
  <si>
    <t>revêtement intérieur d'imperméabilisation type cristalisation</t>
  </si>
  <si>
    <t>dalle portée compris retours et traitement liaison</t>
  </si>
  <si>
    <t>voiles périmétriques coté jardin</t>
  </si>
  <si>
    <t>voiles périmétriques coté exterieur</t>
  </si>
  <si>
    <t>sur poteaux sur 1,00m htr</t>
  </si>
  <si>
    <t>sur voiles interieurs sur dalle portée sur 1,00m htr</t>
  </si>
  <si>
    <t>sur voiles interieurs contre voiles perimetrique sur 1,00m en retour</t>
  </si>
  <si>
    <t>sous face de dalle PHT R-2 en peripherie sur 1,00m coté jardin</t>
  </si>
  <si>
    <t>sous face de dalle PHT R-2 en peripherie sur 1,00m coté exterieur</t>
  </si>
  <si>
    <t>joints de dilations structurels - joints waterstop</t>
  </si>
  <si>
    <t>dans dalle portée</t>
  </si>
  <si>
    <t>dans voiles exterieurs parois parisiennes</t>
  </si>
  <si>
    <t>dans voiles exterieurs contre terre</t>
  </si>
  <si>
    <t>joints de dilations structurels - type CF horizontaux</t>
  </si>
  <si>
    <t>dans PHT R-2 et R-1</t>
  </si>
  <si>
    <t>joints de dilations structurels - type CF verticaux</t>
  </si>
  <si>
    <t>dans voiles R-2 et R-1</t>
  </si>
  <si>
    <t>OSSATURE INFRASTRUCTURE</t>
  </si>
  <si>
    <t>2.4.6</t>
  </si>
  <si>
    <t>Voiles intérieurs</t>
  </si>
  <si>
    <t>Voiles intérieurs de cages et gaines</t>
  </si>
  <si>
    <t>béton n°8</t>
  </si>
  <si>
    <t>coffrage droit</t>
  </si>
  <si>
    <t>ragréage</t>
  </si>
  <si>
    <t>Voiles intérieurs courants</t>
  </si>
  <si>
    <t>coffrage courbe</t>
  </si>
  <si>
    <t>Voiles intérieurs sur JD</t>
  </si>
  <si>
    <t>coffrage droit 1 face</t>
  </si>
  <si>
    <t>polystyrene 1 face</t>
  </si>
  <si>
    <t>2.4.7</t>
  </si>
  <si>
    <t>Poteaux en béton armé</t>
  </si>
  <si>
    <t>béton B50</t>
  </si>
  <si>
    <t>coffrage circulaire</t>
  </si>
  <si>
    <t>2.4.8</t>
  </si>
  <si>
    <t>Poutres PH R-2 CSP</t>
  </si>
  <si>
    <t>Poutres PH R-2 PREFAS</t>
  </si>
  <si>
    <t>Poutres PH R-1</t>
  </si>
  <si>
    <t>Poutres PH R-1 PREFAS</t>
  </si>
  <si>
    <t>2,4,9</t>
  </si>
  <si>
    <t>Poutre liernes sur parois perimetriques</t>
  </si>
  <si>
    <t xml:space="preserve">béton </t>
  </si>
  <si>
    <t>2.4.10</t>
  </si>
  <si>
    <t>Dalles en béton armé</t>
  </si>
  <si>
    <t>coffrage rives tremies</t>
  </si>
  <si>
    <t>surfaçage à l'hélicoptère (sur dalle parking) durcisseur</t>
  </si>
  <si>
    <t>2.4.11</t>
  </si>
  <si>
    <t>Rampe d'accès aux parkings</t>
  </si>
  <si>
    <t>béton n°6</t>
  </si>
  <si>
    <t>coffrage incliné</t>
  </si>
  <si>
    <t>2.4.12</t>
  </si>
  <si>
    <t>Cuvettes des ascenseurs de superstructures</t>
  </si>
  <si>
    <t>Dalle en elevation</t>
  </si>
  <si>
    <t>béton</t>
  </si>
  <si>
    <t>2.4.13</t>
  </si>
  <si>
    <t>Fosse de machinerie de monte-charges</t>
  </si>
  <si>
    <t>2.4.14</t>
  </si>
  <si>
    <t>Bassin de rétention, sous dallage compte poste 2,3</t>
  </si>
  <si>
    <t>2.5</t>
  </si>
  <si>
    <t>OSSATURE EN BETON ARME ET PRECONSTRAINT EN SUPERSTRUCTURES</t>
  </si>
  <si>
    <t>2.5.2</t>
  </si>
  <si>
    <t>Voiles en béton armé</t>
  </si>
  <si>
    <t>Voiles de façades</t>
  </si>
  <si>
    <t>Voiles de façades contre mitoyen</t>
  </si>
  <si>
    <t>polystyrène 1 face</t>
  </si>
  <si>
    <t>2.5.3</t>
  </si>
  <si>
    <t>Dalles en béton armé ou alvéolaire  précontraint</t>
  </si>
  <si>
    <t>dalles en béton armé</t>
  </si>
  <si>
    <t>dalles alvéolaires précontraintes</t>
  </si>
  <si>
    <t>DAP 20+5</t>
  </si>
  <si>
    <t>DAP 24+5</t>
  </si>
  <si>
    <t>DAP 28+5</t>
  </si>
  <si>
    <t>DAP 36+5</t>
  </si>
  <si>
    <t>dalle de compression 0,05m ép</t>
  </si>
  <si>
    <t>2.5.4</t>
  </si>
  <si>
    <t>Poutres en béton armé</t>
  </si>
  <si>
    <t>Poutres de facades tradit</t>
  </si>
  <si>
    <t>Poutres de facades precontraintes 50*55ht</t>
  </si>
  <si>
    <t>Poutres interieures tradit</t>
  </si>
  <si>
    <t>Poutres interieures precontraintes 50+55ht</t>
  </si>
  <si>
    <t>PoutresCSP</t>
  </si>
  <si>
    <t>Auditorium R+1 ERP</t>
  </si>
  <si>
    <t>Gradins béton prefabriqué de 0,80m devellopé x 0,12m ép</t>
  </si>
  <si>
    <t>Poutre béton a cremaillere pour support gradins non prévu en CM</t>
  </si>
  <si>
    <t>Emmarchements de 0,20m htr</t>
  </si>
  <si>
    <t>2.5.5</t>
  </si>
  <si>
    <t>Poteaux</t>
  </si>
  <si>
    <t>Poteaux de façades</t>
  </si>
  <si>
    <t>Poteaux intérieurs</t>
  </si>
  <si>
    <t>2.5.6</t>
  </si>
  <si>
    <t>Joints de dilatation structurels</t>
  </si>
  <si>
    <t>2.5.7</t>
  </si>
  <si>
    <t>Machineries des ascenseurs de superstructures</t>
  </si>
  <si>
    <t>parois verticales</t>
  </si>
  <si>
    <t>becquet</t>
  </si>
  <si>
    <t>2.5.8</t>
  </si>
  <si>
    <t>Acrotères, relevés, et becquets, murets béton</t>
  </si>
  <si>
    <t>relevés béton de 0,20 ép x 0,20m htr sous garde-corps métalliques en terrasses (détails façade)</t>
  </si>
  <si>
    <t>engravures ou becquet</t>
  </si>
  <si>
    <t>relevés béton de 0,15 ép x 0,20m htr sous murs rideaux RdCH Haut</t>
  </si>
  <si>
    <t>relevés béton de 0,15 ép x 0,20m htr sous murs rideaux étages</t>
  </si>
  <si>
    <t>relevés béton de 0,15 ép x 0,30m htr pour désenfumage et exutoire</t>
  </si>
  <si>
    <t xml:space="preserve">allèges béton 0,16 ép x 1,00m htr en pied de mur rideausur  Rue </t>
  </si>
  <si>
    <t>acrotères béton de 0,20 ép x 0,80m htr au droit verrière toiture</t>
  </si>
  <si>
    <t>longrines de 0,30 ép x 0,15m htr moyen support panneaux solaires thermiques</t>
  </si>
  <si>
    <t>emmarchement béton accès hall A2 au RdCH Haut</t>
  </si>
  <si>
    <t>surfaçage</t>
  </si>
  <si>
    <t>emmarchement béton accès parvis rue Touzet au RdCH Haut</t>
  </si>
  <si>
    <t>muret béton rue Touzet au RdCH Bas de 0,45m htr sur dalle BA</t>
  </si>
  <si>
    <t>muret béton rue Touzet au RdCH Bas de 0,50m htr sur dalle BA</t>
  </si>
  <si>
    <t>muret béton lisière au RdCH Bas de 1,10m htr sur dalle BA</t>
  </si>
  <si>
    <t>muret béton rue Emmy Noether au RdCH Haut de 0,45m htr sur dalle BA</t>
  </si>
  <si>
    <t>muret béton rue Emmy Noether au RdCH Haut de 1,40m htr sur dalle BA (D/D)</t>
  </si>
  <si>
    <t>muret béton rue Touzet au RdCH Haut de 0,45m htr sur dalle BA</t>
  </si>
  <si>
    <t>muret béton rue Touzet au RdCH Haut de 1,30m htr sur dalle BA</t>
  </si>
  <si>
    <t>muret béton rue Touzet au RdCH Haut de 1,10m htr sur dalle BA</t>
  </si>
  <si>
    <t>2.5.9</t>
  </si>
  <si>
    <t>Plots d'assise sur terrasses en toitures</t>
  </si>
  <si>
    <t>2.6</t>
  </si>
  <si>
    <t>OSSATURES EN CHARPENTE METALLIQUE</t>
  </si>
  <si>
    <t>2.6.1</t>
  </si>
  <si>
    <t>2.6.2</t>
  </si>
  <si>
    <t>Ossature du bâtiment pont</t>
  </si>
  <si>
    <t>structure métallique poutres et poteaux</t>
  </si>
  <si>
    <t>protection au feu par enduit pâteux</t>
  </si>
  <si>
    <t>2.6.3</t>
  </si>
  <si>
    <t>Poutres-échelles sur auditorium principal</t>
  </si>
  <si>
    <t>2.6.4</t>
  </si>
  <si>
    <t>Poutre-échelle sur auditorium secondaire</t>
  </si>
  <si>
    <t>Ossature fusible salle polyvalente</t>
  </si>
  <si>
    <t>2.6.5</t>
  </si>
  <si>
    <t>Poutres-échelles sur franchissement du porche d'accès au jardin</t>
  </si>
  <si>
    <t>2.6.6</t>
  </si>
  <si>
    <t>Ossatures en façades au droit des loggias</t>
  </si>
  <si>
    <t>2.6.7</t>
  </si>
  <si>
    <t>Ossatures de transfert des charges de façades détramées</t>
  </si>
  <si>
    <t>2.6.8</t>
  </si>
  <si>
    <t>Ossatures de la passerelle à R+1</t>
  </si>
  <si>
    <t>structure métallique poutres</t>
  </si>
  <si>
    <t>Ossature de couverture de la loggia en toiture du R+7</t>
  </si>
  <si>
    <t>2.6.9</t>
  </si>
  <si>
    <t>Planchers en bacs collaborants (par niveau)</t>
  </si>
  <si>
    <t>PHT RdCH Haut</t>
  </si>
  <si>
    <t>bac acier galvanisé</t>
  </si>
  <si>
    <t>2.7</t>
  </si>
  <si>
    <t>OUVRAGES DIVERS</t>
  </si>
  <si>
    <t>2.7.1</t>
  </si>
  <si>
    <t>Escaliers à volées droites ou hélicoïdales en infrastructures (par dimensions)</t>
  </si>
  <si>
    <t>volée hélicoïdale préfabriquée à noyau central de 16 marches de 1,20m larg, hauteur à monter 2,70m</t>
  </si>
  <si>
    <t>volée hélicoïdale préfabriquée à noyau central de 23 marches de 1,20m larg, hauteur à monter 3,70m</t>
  </si>
  <si>
    <t>2.7.2</t>
  </si>
  <si>
    <t>Escaliers à volées droites en superstructures (par dimensions)</t>
  </si>
  <si>
    <t>demie volée droite préfabriquée de 13 marches de 1,80m larg</t>
  </si>
  <si>
    <t>demie volée droite préfabriquée de 14 marches de 1,80m larg</t>
  </si>
  <si>
    <t>demie volée droite préfabriquée de 9 marches de 1,40m larg</t>
  </si>
  <si>
    <t>demie volée droite préfabriquée de 6 marches de 1,40m larg</t>
  </si>
  <si>
    <t>demie volée droite préfabriquée de 12 marches de 1,40m larg</t>
  </si>
  <si>
    <t>demie volée droite préfabriquée de 15 marches de 1,80m larg</t>
  </si>
  <si>
    <t>demie volée droite préfabriquée de 12 marches de 1,80m larg</t>
  </si>
  <si>
    <t>demie volée droite préfabriquée de 15 marches de 3,00m larg</t>
  </si>
  <si>
    <t>demie volée droite préfabriquée de 12 marches de 3,00m larg</t>
  </si>
  <si>
    <t>volée hélicoïdale préfabriquée à noyau central de 27 marches de 1,20m larg, hauteur à monter 4,30m</t>
  </si>
  <si>
    <t>volée droite préfabriquée de 17 marches de 1,80m larg</t>
  </si>
  <si>
    <t>demie volée droite préfabriquée de 9 marches de 1,80m larg</t>
  </si>
  <si>
    <t>demie volée droite préfabriquée de 11 marches de 1,80m larg</t>
  </si>
  <si>
    <t>volée droite préfabriquée de 13 moy marches de 1,80m larg</t>
  </si>
  <si>
    <t>demie volée droite préfabriquée de 11 marches de 1,40m larg</t>
  </si>
  <si>
    <t>volée droite préfabriquée de 23 marches de 1,40m larg</t>
  </si>
  <si>
    <t>demie volée droite préfabriquée de 14 marches de 1,40m larg</t>
  </si>
  <si>
    <t>demie volée droite préfabriquée de 17 marches de 1,80m larg</t>
  </si>
  <si>
    <t>demie volée droite préfabriquée de 12 marches de 2,40m larg</t>
  </si>
  <si>
    <t>demie volée droite préfabriquée de 14 marches de 2,40m larg</t>
  </si>
  <si>
    <t>demie volée droite préfabriquée de 16 marches de 1,80m larg</t>
  </si>
  <si>
    <t>demie volée droite préfabriquée de 10 marches de 1,80m larg</t>
  </si>
  <si>
    <t>demie volée droite préfabriquée de 4 marches de 1,80m larg</t>
  </si>
  <si>
    <t>demie volée droite préfabriquée de 12 marches de 0,90m larg</t>
  </si>
  <si>
    <t>demie volée droite préfabriquée de 11 marches de 0,90m larg</t>
  </si>
  <si>
    <t>demie volée droite préfabriquée de 3 marches de 1,40m larg</t>
  </si>
  <si>
    <t>demie volée droite préfabriquée de 10 marches de 1,40m larg</t>
  </si>
  <si>
    <t>demie volée droite préfabriquée de 3 marches de 1,80m larg</t>
  </si>
  <si>
    <t>volée droite préfabriquée de 23 marches de 1,80m larg</t>
  </si>
  <si>
    <t>Résine sur escalier extérieur</t>
  </si>
  <si>
    <t>Lot Etanchéité</t>
  </si>
  <si>
    <t>Escalier Monumental Hall A coulé en place</t>
  </si>
  <si>
    <t>emmarchement RdCH Bas</t>
  </si>
  <si>
    <t>emmarchement RdCH Haut accès quai de déchargement</t>
  </si>
  <si>
    <t>2.7.3</t>
  </si>
  <si>
    <t>Paliers et demi-paliers</t>
  </si>
  <si>
    <t>Infrastructure</t>
  </si>
  <si>
    <t>aciers HA (2kg/m²)</t>
  </si>
  <si>
    <t>aciers TS (8,5kg/m²)</t>
  </si>
  <si>
    <t>Superstructure</t>
  </si>
  <si>
    <t>aciers TS (7,5kg/m²)</t>
  </si>
  <si>
    <t>2.7.4</t>
  </si>
  <si>
    <t>Locaux des postes de transformation et TGBT</t>
  </si>
  <si>
    <t>parpaings plein de 0,20m ép</t>
  </si>
  <si>
    <t>surface PP20</t>
  </si>
  <si>
    <t>enduit au mortier de ciment 2 faces</t>
  </si>
  <si>
    <t>aménagements locaux TGBT, transformateur et onduleurs cis fosses et caniveaux</t>
  </si>
  <si>
    <t>double dalle</t>
  </si>
  <si>
    <t>2.7.5</t>
  </si>
  <si>
    <t>Maçonneries de parpaings</t>
  </si>
  <si>
    <t>superstructure</t>
  </si>
  <si>
    <t>maçonneries (par nature, par épaisseur et par niveau)</t>
  </si>
  <si>
    <t>parpaings creux 0,20m ép</t>
  </si>
  <si>
    <t>enduits ciment (par niveau)</t>
  </si>
  <si>
    <t>enduit 2 faces pour locaux nobles</t>
  </si>
  <si>
    <t>rejointoiements (par niveau)</t>
  </si>
  <si>
    <t>pour locaux techniques ou autres (non prévu enduit)</t>
  </si>
  <si>
    <t>infrastructure</t>
  </si>
  <si>
    <t>parpaings pleins de 0,10m ép</t>
  </si>
  <si>
    <t>2.7.6</t>
  </si>
  <si>
    <t>Gaines techniques et séparatifs des gaines techniques</t>
  </si>
  <si>
    <t>parois maçonnées (par nature, par épaisseur et par niveau)</t>
  </si>
  <si>
    <t>NOTA : Prévu en maçonneries</t>
  </si>
  <si>
    <t>bouchements des gaines techniques</t>
  </si>
  <si>
    <t>surface</t>
  </si>
  <si>
    <t>2.7.7</t>
  </si>
  <si>
    <t>Aménagement des locaux techniques</t>
  </si>
  <si>
    <t>aménagement des locaux techniques suivant CCTP</t>
  </si>
  <si>
    <t>local surpresseur</t>
  </si>
  <si>
    <t>local sprinkler</t>
  </si>
  <si>
    <t>local CFO / CFA</t>
  </si>
  <si>
    <t>local CTA</t>
  </si>
  <si>
    <t>local onduleur</t>
  </si>
  <si>
    <t>local production eau froide</t>
  </si>
  <si>
    <t>local sous station EG</t>
  </si>
  <si>
    <t>local technique pompe</t>
  </si>
  <si>
    <t>local technique RIE (séparateur graisse et fécule)</t>
  </si>
  <si>
    <t>local TGS</t>
  </si>
  <si>
    <t>local pompe chaudière</t>
  </si>
  <si>
    <t>local CPCU</t>
  </si>
  <si>
    <t>local production froid</t>
  </si>
  <si>
    <t>local production ECS et EFA</t>
  </si>
  <si>
    <t>locaux techniques divers</t>
  </si>
  <si>
    <t>local HTA</t>
  </si>
  <si>
    <t>local technique terrasse</t>
  </si>
  <si>
    <t>terrasse technique R+6 (Socle anti-vibratils de 10,00m x 2,50m)</t>
  </si>
  <si>
    <t>terrasse technique R+5 (Socle anti-vibratils de 10,00m x 2,50m)</t>
  </si>
  <si>
    <t>2.7.8</t>
  </si>
  <si>
    <t>Recharges en béton léger (par niveau)</t>
  </si>
  <si>
    <t>surface loggias</t>
  </si>
  <si>
    <t>surface sol superstructure avec finition hors faux-planchers</t>
  </si>
  <si>
    <t>2.7.9</t>
  </si>
  <si>
    <t>Gaines d'air neuf et air vicié</t>
  </si>
  <si>
    <t>gaines VB/VH des parkings (par niveau)</t>
  </si>
  <si>
    <t>gaines verticales de VH et VB compté avec structure</t>
  </si>
  <si>
    <t>soffites 0,80m x 0,60m</t>
  </si>
  <si>
    <t>gaines air neuf locaux techniques (par niveau)</t>
  </si>
  <si>
    <t>gaines verticales air neuf compté avec structure</t>
  </si>
  <si>
    <t>tourelles de désenfumage (Voir lot CVC)</t>
  </si>
  <si>
    <t>2.7.10</t>
  </si>
  <si>
    <t>Bacs à sable de sécurité du parking</t>
  </si>
  <si>
    <t>Lot Plomberie</t>
  </si>
  <si>
    <t>2.7.11</t>
  </si>
  <si>
    <t>Isolant en sous-face des planchers sur locaux non chauffés ou sur l'extérieur</t>
  </si>
  <si>
    <t>sous-face PHT R-1</t>
  </si>
  <si>
    <t>sous-face planchers  (flocage)</t>
  </si>
  <si>
    <t>enrobage de poutres (flocage)</t>
  </si>
  <si>
    <t>sous-face PHT RdCH Bas</t>
  </si>
  <si>
    <t>sous-face PHT RdCH Haut</t>
  </si>
  <si>
    <t>sous-face PHT R+1</t>
  </si>
  <si>
    <t>sous-face PHT R+2</t>
  </si>
  <si>
    <t>sous-face PHT R+4</t>
  </si>
  <si>
    <t>sous-face PHT R+5</t>
  </si>
  <si>
    <t>2.7.12</t>
  </si>
  <si>
    <t>Supports des équipements techniques et des locaux techniques en terrasse</t>
  </si>
  <si>
    <t>potelets d'appui</t>
  </si>
  <si>
    <t>ossatures acier pour caillebotis</t>
  </si>
  <si>
    <t>ossatures acier pour parois verticales</t>
  </si>
  <si>
    <t>Provision</t>
  </si>
  <si>
    <t>2.7.13</t>
  </si>
  <si>
    <t>Etanchéité résine</t>
  </si>
  <si>
    <t>sol des locaux a risque avec formes de pente</t>
  </si>
  <si>
    <t>a définir (prévu pour laveries)</t>
  </si>
  <si>
    <t>a définir (prévu pour local pompe chaudière)</t>
  </si>
  <si>
    <t>fond de gaines non couvertes</t>
  </si>
  <si>
    <t>prévu dans cours anglaises</t>
  </si>
  <si>
    <t>prévu pour fond de gaines de ventilation</t>
  </si>
  <si>
    <t>2.7.14</t>
  </si>
  <si>
    <t>Souches de couverture des gaines</t>
  </si>
  <si>
    <t>souches pour sorties de ventilations parking RdCH Bas et Haut</t>
  </si>
  <si>
    <t>souches pour sorties de ventilations parking en terrasse</t>
  </si>
  <si>
    <t>2.7.15</t>
  </si>
  <si>
    <t>Huisseries métalliques</t>
  </si>
  <si>
    <t>nombre d'huisseries dans voiles BA</t>
  </si>
  <si>
    <t>2.7.16</t>
  </si>
  <si>
    <t>Gaines de désenfumage</t>
  </si>
  <si>
    <t>les gaines de désenfumages sont prévues au lot CVC</t>
  </si>
  <si>
    <t>2.7.17</t>
  </si>
  <si>
    <t>Limites de prestations avec les lots techniques</t>
  </si>
  <si>
    <t>2.7.18</t>
  </si>
  <si>
    <t>Carneaux enterrés</t>
  </si>
  <si>
    <t>Blindage de fouilles</t>
  </si>
  <si>
    <t>parois + /s face dalle de couverture</t>
  </si>
  <si>
    <t>2.7.19</t>
  </si>
  <si>
    <t>Pistes de nacelle</t>
  </si>
  <si>
    <t>coffrage rives</t>
  </si>
  <si>
    <t>aciers HA (30kg/m3)</t>
  </si>
  <si>
    <t>aciers TS (30kg/m3)</t>
  </si>
  <si>
    <t>armatures en U de renfort en rive 2Ø10</t>
  </si>
  <si>
    <t>surfaçage dressé taloché avec durcisseur de surface</t>
  </si>
  <si>
    <t>goujons Cret au droit joint de dilatation</t>
  </si>
  <si>
    <t>finition micro bouchardé</t>
  </si>
  <si>
    <t>Trottoirs de 0,30m htr dans parking pour bornes de contrôle d'accès et circulations</t>
  </si>
  <si>
    <t>scellement de barrière de contrôle</t>
  </si>
  <si>
    <t>Facon de rampe</t>
  </si>
  <si>
    <t>surface 2%</t>
  </si>
  <si>
    <t>surface 4%</t>
  </si>
  <si>
    <t>Trous - Scellements - Calfeutrements</t>
  </si>
  <si>
    <t>surface hors-œuvre infrastructure</t>
  </si>
  <si>
    <t>surface hors-œuvre superstructure</t>
  </si>
  <si>
    <t>Lot</t>
  </si>
  <si>
    <t>7 - 8 - Menuiseries extérieures Revêtements de façades Protections solaires - Nacelles de nettoyage</t>
  </si>
  <si>
    <t>LOT 7</t>
  </si>
  <si>
    <t>MENUISERIES EXTERIEURES - REVETEMENTS DE FACADE</t>
  </si>
  <si>
    <t>1.</t>
  </si>
  <si>
    <t>FACADES</t>
  </si>
  <si>
    <t>TYPOLOGIE T1 - FACADE EPINES</t>
  </si>
  <si>
    <t>T1A - FACADE EPINES - BANDE FILANTE</t>
  </si>
  <si>
    <t xml:space="preserve">MR bloc - remplissage vitré DV fixe parclosé </t>
  </si>
  <si>
    <t>MR bloc - plus-value ouvrant pompier façades accessibles (plus-value incluse)</t>
  </si>
  <si>
    <r>
      <t xml:space="preserve">MR bloc - remplissage opaque ouvrant de confort y compris </t>
    </r>
    <r>
      <rPr>
        <sz val="9"/>
        <color theme="1"/>
        <rFont val="Vinci Sans"/>
      </rPr>
      <t xml:space="preserve">garde-pieds </t>
    </r>
  </si>
  <si>
    <t>MR bloc - plus-value ouvrant de désenfumage (plus-value incluse)</t>
  </si>
  <si>
    <t xml:space="preserve">MR bloc -Parement opaque - remplissage tôle alu + isolant </t>
  </si>
  <si>
    <t>Store intérieur screen</t>
  </si>
  <si>
    <t>Plus-value portes vitrées</t>
  </si>
  <si>
    <t xml:space="preserve">Plus-value zone à facette </t>
  </si>
  <si>
    <t>T1B - FACADE EPINES - BLOC HAUTEUR D'ETAGE</t>
  </si>
  <si>
    <r>
      <t xml:space="preserve">MR bloc - remplissage opaque ouvrant de confort y compris lisse </t>
    </r>
    <r>
      <rPr>
        <sz val="9"/>
        <color theme="1"/>
        <rFont val="Vinci Sans"/>
      </rPr>
      <t>garde-pieds</t>
    </r>
  </si>
  <si>
    <t xml:space="preserve">MR bloc - remplissage opaque tôle alu + isolant </t>
  </si>
  <si>
    <t>T1C - FACADE SANS EPINES - BLOC HAUTEUR D'ETAGE</t>
  </si>
  <si>
    <t>SYSTÈME EPINE/BANDEAU</t>
  </si>
  <si>
    <t>Bandeau yc structure support et fixations -30 cm</t>
  </si>
  <si>
    <t>Bandeau yc structure support et fixations -15 cm</t>
  </si>
  <si>
    <t>Epines 1 - Epines 2 faces, 30 cm</t>
  </si>
  <si>
    <t>Epines 2 - Epines 2 faces, 15 cm</t>
  </si>
  <si>
    <t>TYPOLOGIE T2 - FACADE LOGGIAS</t>
  </si>
  <si>
    <t>T2A - FACADE LOGGIA INTERIEURE</t>
  </si>
  <si>
    <t>Remplissage DV fixe</t>
  </si>
  <si>
    <t>Remplissage opaque émaillé</t>
  </si>
  <si>
    <t>cis</t>
  </si>
  <si>
    <t>Plus-value ouvrants à la française avec traverse</t>
  </si>
  <si>
    <t>Stores intérieurs screen sur les parties bureau</t>
  </si>
  <si>
    <t>Plus-value parties courbes (plus-value incluse)</t>
  </si>
  <si>
    <t>T2B - FACADE LOGGIA EXTERIEURE</t>
  </si>
  <si>
    <t>Remplissage simple vitrage feuilleté fixe</t>
  </si>
  <si>
    <t>Bandeau y compris structure support et fixations (prix ramené à la surface totale)</t>
  </si>
  <si>
    <t>Provision pour retour vitré loggia</t>
  </si>
  <si>
    <t>TYPOLOGIE T3 - FACADE GRILLE SOCLE</t>
  </si>
  <si>
    <t>MR grille - remplissage DV fixe simple hauteur T3A1</t>
  </si>
  <si>
    <t>MR grille - remplissage DV fixe simple hauteur T3A2- Hors zones terrasses R+3; R+5; R+6; R+8</t>
  </si>
  <si>
    <r>
      <t>Plus-value ouvrants à l'italienne 2,40 m ht</t>
    </r>
    <r>
      <rPr>
        <sz val="10"/>
        <rFont val="Arial"/>
        <family val="2"/>
      </rPr>
      <t/>
    </r>
  </si>
  <si>
    <t>Plus-value ouvrants de désenfumage à l'italienne 2,40 m ht</t>
  </si>
  <si>
    <t>MR grille - remplissage DV fixe simple hauteur T3A3</t>
  </si>
  <si>
    <t>MR grille - remplissage DV fixe double hauteur T3B</t>
  </si>
  <si>
    <t>MR grille - Plus-value ouvrants de confort</t>
  </si>
  <si>
    <t>Plus value parties courbes (plus-value incluse)</t>
  </si>
  <si>
    <t>Stores intérieurs screen</t>
  </si>
  <si>
    <t>Portes à battants en verre</t>
  </si>
  <si>
    <t>Plus value dièdres (plus-value incluse)</t>
  </si>
  <si>
    <t>SAS</t>
  </si>
  <si>
    <t>TYPOLOGIE T4 - BARDAGE LIMITES SEPARATIVES</t>
  </si>
  <si>
    <t xml:space="preserve">T4A: Cassette alu sur voile béton + isolant </t>
  </si>
  <si>
    <t xml:space="preserve">T4B: Bardage standard </t>
  </si>
  <si>
    <t>T4C:EDR émaillé</t>
  </si>
  <si>
    <t>HABILLAGE PIGNON</t>
  </si>
  <si>
    <t>Couvertines</t>
  </si>
  <si>
    <t>2.</t>
  </si>
  <si>
    <t>SOUS-FACES</t>
  </si>
  <si>
    <t>Parement alu + isolant + structure yc sous faces loggias</t>
  </si>
  <si>
    <t>3.</t>
  </si>
  <si>
    <t>PROTOTYPES, ESSAIS</t>
  </si>
  <si>
    <t>Prototypes</t>
  </si>
  <si>
    <t>Essais</t>
  </si>
  <si>
    <t>LOT 8</t>
  </si>
  <si>
    <t>NACELLE DE NETTOYAGE</t>
  </si>
  <si>
    <t>Machine compacte sur rail bras 7m</t>
  </si>
  <si>
    <t>4.2</t>
  </si>
  <si>
    <t>Machine compacte sur rail bras 8,2m</t>
  </si>
  <si>
    <t>4.3</t>
  </si>
  <si>
    <t>Guidage piste béton</t>
  </si>
  <si>
    <t>4.4</t>
  </si>
  <si>
    <t>Chariot motorisé sur garde-corps</t>
  </si>
  <si>
    <t>4.5</t>
  </si>
  <si>
    <t xml:space="preserve">Rail chariot motorisé </t>
  </si>
  <si>
    <t>4.6</t>
  </si>
  <si>
    <t>Potences amovibles</t>
  </si>
  <si>
    <t>4.7</t>
  </si>
  <si>
    <t>Plots fixes</t>
  </si>
  <si>
    <t>4.8</t>
  </si>
  <si>
    <t>Rail intégré en sous-face</t>
  </si>
  <si>
    <t>Chariot motorisé sur mono-rail</t>
  </si>
  <si>
    <t>4.9</t>
  </si>
  <si>
    <t>Panier nacelle</t>
  </si>
  <si>
    <t>4.10</t>
  </si>
  <si>
    <t xml:space="preserve">Lève-personne portatif </t>
  </si>
  <si>
    <t>Supprimé</t>
  </si>
  <si>
    <r>
      <t>9</t>
    </r>
    <r>
      <rPr>
        <b/>
        <sz val="12"/>
        <rFont val="Vinci Sans"/>
      </rPr>
      <t xml:space="preserve">   </t>
    </r>
    <r>
      <rPr>
        <b/>
        <u/>
        <sz val="12"/>
        <rFont val="Vinci Sans"/>
      </rPr>
      <t>Etanchéité</t>
    </r>
  </si>
  <si>
    <t>TRAVAUX PREPARATOIRES</t>
  </si>
  <si>
    <t>Etablissement des plans d'atelier et de chantier (PAC)</t>
  </si>
  <si>
    <t>Participation à la cellule de synthèse</t>
  </si>
  <si>
    <t>Dossier de recollement des ouvrages exécutés</t>
  </si>
  <si>
    <t>TRAVAUX ETANCHEITE</t>
  </si>
  <si>
    <t>Travaux d'étanchéité</t>
  </si>
  <si>
    <t>6.1.1</t>
  </si>
  <si>
    <t>Etanchéité accessible sous chape béton coulée, bitume ou platelage bois des niveaux RDC</t>
  </si>
  <si>
    <t>localisation : RDC bas &amp; RDC Haut</t>
  </si>
  <si>
    <t>Enduit d'Imprégnation à Froid (EIF) type Aquadere</t>
  </si>
  <si>
    <t>Compris dans PU</t>
  </si>
  <si>
    <t>Pare-vapeur type Elastophene 25 Soprema</t>
  </si>
  <si>
    <t>Isolant thermique 120mm polyuréthane Efigreen Duo+ R=5,45</t>
  </si>
  <si>
    <t>1ere couche d'étanchéité bitumineuse élastomère SBS type Sopralene Flam AR 180</t>
  </si>
  <si>
    <t>2eme couche d'étanchéité bitumineuse élastomère SBS type Sopralene Flam 180</t>
  </si>
  <si>
    <t>Ecran de désolidarisation en toile de verre avec recouvrement des bandes sur 10cm type Sopravoile 100</t>
  </si>
  <si>
    <t>Enduit d'Imprégnation à Froid (EIF) type Aquadere (Relevés / Retombées)</t>
  </si>
  <si>
    <t>Sans objet</t>
  </si>
  <si>
    <t>Pare-vapeur type Elastovap (Relevés / Retombées)</t>
  </si>
  <si>
    <t>Isolant thermique 100mm ép polystyrene extrudé SOPRACOLLE 300 N</t>
  </si>
  <si>
    <t>6.1.2</t>
  </si>
  <si>
    <t>Etanchéité autoprotégée sous protection gravillon – toiture technique</t>
  </si>
  <si>
    <t>localisation : terrasses techniques gravillonnées en toiture</t>
  </si>
  <si>
    <t>Voir 6.1.4</t>
  </si>
  <si>
    <t>6.1.3</t>
  </si>
  <si>
    <t>Etanchéité autoprotégée des édicules</t>
  </si>
  <si>
    <t>localisation : ensemble des édicules du projet</t>
  </si>
  <si>
    <t>Edicules</t>
  </si>
  <si>
    <t>Isolant thermique 120mm ép type polyuréthane expansé Efigreen Duo +</t>
  </si>
  <si>
    <t>1ere couche d'étanchéité bitumineuse élastomère SBS type Sopralene Flam 180</t>
  </si>
  <si>
    <t>2eme couche d'étanchéité bitumineuse élastomère SBS type Sopralene Flam AR 180</t>
  </si>
  <si>
    <t>Protection gravillons 10/18 à 15/30 sur 4cm ép</t>
  </si>
  <si>
    <t>Enduit d'Imprégnation à Froid (EIF) type Aquadere (Retombées) (Sur 1,00m htr)</t>
  </si>
  <si>
    <t>Isolant thermique 100mm ép type laine de roche Rockwool (Retombées) (Sur 1,00m htr)</t>
  </si>
  <si>
    <t>Equerre de renfort de relevé type Alsan Voile Flashing (Retombées) (Sur 1,00m htr)</t>
  </si>
  <si>
    <t>1ere couche d'étanchéité bitumineuse élastomère SBS type Sopralene Flam 180 (Retombées) (Sur 1,00m htr)</t>
  </si>
  <si>
    <t>2eme couche d'étanchéité bitumineuse élastomère SBS type Sopralene Flam AR 180 (Retombées) (Sur 1,00m htr)</t>
  </si>
  <si>
    <t>Bande de rives (Retombées) (Sur 1,00m htr)</t>
  </si>
  <si>
    <t>6.1.4</t>
  </si>
  <si>
    <t>Etanchéité végétalisée – toiture terrasse inaccessible</t>
  </si>
  <si>
    <t>localisation : R+7 et toitures terrasses</t>
  </si>
  <si>
    <t>Les toitures terrasses inaccessibles du projet seront protégées par un complexe d'étanchéité de type végétalisée sur porteur béton avec isolant thermique + étanchéité bicouche bitumineuse sous protection végétale.</t>
  </si>
  <si>
    <t>Suivant plans et carnets de détails (R+7 et Toiture)</t>
  </si>
  <si>
    <t>Enduit d'Application à Chaud (EAC)</t>
  </si>
  <si>
    <t>Isolant thermique 120mm ép type  polyuréthane Efigreen Duo + R=5,45</t>
  </si>
  <si>
    <t>2eme couche d'étanchéité bitumineuse élastomère SBS type Sopralene Flam Jardin</t>
  </si>
  <si>
    <t>Complexe de végétalisation intensive avec 30cm de substrat type Créa Paysage Prieuré Végétal ID (R+7)</t>
  </si>
  <si>
    <t>Lot Espaces Verts</t>
  </si>
  <si>
    <t>Complexe de végétalisation extensive avec 12cm de substrat type Fragments Sedum Select (Toiture)</t>
  </si>
  <si>
    <t>Isolant thermique 100mm ép type laine de roche Rockwool</t>
  </si>
  <si>
    <t>Equerre de renfort de relevé type Alsan Voile Flashing</t>
  </si>
  <si>
    <t>2eme couche d'étanchéité bitumineuse élastomère SBS type Sopralene Flam AR 180  (Relevés / Retombées)</t>
  </si>
  <si>
    <t>Bande de rives</t>
  </si>
  <si>
    <t>Dalles sur plots type Marlux</t>
  </si>
  <si>
    <t>6.1.5</t>
  </si>
  <si>
    <t>Etanchéité jardin terrasse accessible RDC bas</t>
  </si>
  <si>
    <t>Pare-vapeur type Elastovap</t>
  </si>
  <si>
    <t>1ere couche d'étanchéité bitumineuse élastomère SBS type Sopralene Flam 25</t>
  </si>
  <si>
    <t>Membrane anti-racines</t>
  </si>
  <si>
    <t>Terre végétale + couche drainante au lot Espaces Verts / Paysage</t>
  </si>
  <si>
    <t>Isolant thermique 100mm ép type laine de roche Rockwool (Relevés / Retombées)</t>
  </si>
  <si>
    <t>Equerre de renfort de relevé type Alsan Voile Flashing (Relevés / Retombées)</t>
  </si>
  <si>
    <t>1ere couche d'étanchéité bitumineuse élastomère SBS type Sopralene Flam 25 (Relevés / Retombées)</t>
  </si>
  <si>
    <t>2eme couche d'étanchéité bitumineuse élastomère SBS type Sopralene Flam Jardin (Relevés / Retombées)</t>
  </si>
  <si>
    <t>6.1.6</t>
  </si>
  <si>
    <t>Etanchéité des fosses à plantation</t>
  </si>
  <si>
    <t>6.1.7</t>
  </si>
  <si>
    <t>Etanchéité platelage - végétalisation - béton coulé – terrasses et loggias accessibles</t>
  </si>
  <si>
    <t>Les toitures terrasses et loggias accessibles du projet seront protégées par un complexe d'étanchéité sur porteur béton avec isolant thermique + étanchéité bicouche bitumineuse sous protection végétale ou platelage bois</t>
  </si>
  <si>
    <t>Suivant plans et carnets de repérage (Pas d'isolant pour Parvis et Voie Echelle du RdCH Bas)</t>
  </si>
  <si>
    <t>Isolant thermique 120mm ép type  polyuréthane Efigreen Duo+ R=5,45</t>
  </si>
  <si>
    <t>Géotextile/bidim en couche supplémentaire de protection</t>
  </si>
  <si>
    <t>Protection platelage bois</t>
  </si>
  <si>
    <t>Hors lot</t>
  </si>
  <si>
    <t>Seuil pour terrasse accessible R+5</t>
  </si>
  <si>
    <t>1ere couche d'étanchéité bitumineuse élastomère SBS type Sopralene Flam 180 (Relevés / Retombées)</t>
  </si>
  <si>
    <t>Etanchéité des reliefs</t>
  </si>
  <si>
    <t>Costières</t>
  </si>
  <si>
    <t>6.1.8</t>
  </si>
  <si>
    <t>Edicule en zinc</t>
  </si>
  <si>
    <t>Habillage d'édicule technique constitué de toiture et bardage zinc prépatiné anthracite à joints debout  sur ossature porteuse secondaire à support voligeage bois avec interposition d'isolant en laine minéral et d'un pare-pluie</t>
  </si>
  <si>
    <t>Bardage</t>
  </si>
  <si>
    <t>Lot Serrurerie</t>
  </si>
  <si>
    <t>Couverture</t>
  </si>
  <si>
    <t>Retombée + bande de rive</t>
  </si>
  <si>
    <t>6.1.9</t>
  </si>
  <si>
    <t>Couverture en zinc</t>
  </si>
  <si>
    <t>localisation : loggia rue Emmy Noether</t>
  </si>
  <si>
    <t>Bardage zinc à joint debout</t>
  </si>
  <si>
    <t>6.1.10</t>
  </si>
  <si>
    <t>Exutoire de désenfumage à commande manuelle</t>
  </si>
  <si>
    <t>Fourniture et pose d'exutoire de désenfumage à commande manuelle depuis le RdCH</t>
  </si>
  <si>
    <t>De 1,00m x 1,00m (exutoire sur terrasses non accessibles)</t>
  </si>
  <si>
    <t>De 1,00m x 1,00m (exutoire sur terrasses accessibles)</t>
  </si>
  <si>
    <t>par remplissage PCA 16mm</t>
  </si>
  <si>
    <t>6.1.11</t>
  </si>
  <si>
    <t>Ouvrages divers</t>
  </si>
  <si>
    <t xml:space="preserve"> </t>
  </si>
  <si>
    <t>Caniveaux béton</t>
  </si>
  <si>
    <t>Entrées d'eaux verticales tronconique (Provision)</t>
  </si>
  <si>
    <t>Manchons pour passage de canalisation (Provision)</t>
  </si>
  <si>
    <t>Raccordement EP provisoire (Provision)</t>
  </si>
  <si>
    <t>Fourreaux métalliques et feutre bitume (Provision)</t>
  </si>
  <si>
    <t>Manchon pour ventilation de chute (Cas fourreaux plomb traversant)</t>
  </si>
  <si>
    <t>Manchon pour ventilation de chute (Cas fourreaux plomb non traversant)</t>
  </si>
  <si>
    <t>Trop-plein</t>
  </si>
  <si>
    <t>Bande de solin métallique en aluminium</t>
  </si>
  <si>
    <t>Linéaire des relevés / retombées</t>
  </si>
  <si>
    <t>Ligne de vie cis potelets : supprimé</t>
  </si>
  <si>
    <t>Joints de dilatation</t>
  </si>
  <si>
    <t>sur double costière</t>
  </si>
  <si>
    <t>Chéneau encastré sur couverture</t>
  </si>
  <si>
    <t>Autres ouvrages divers</t>
  </si>
  <si>
    <t>6.1.11.12</t>
  </si>
  <si>
    <t>Etanchéité liquide circulable</t>
  </si>
  <si>
    <t>localisation : escalier béton extérieurs en béton</t>
  </si>
  <si>
    <t>6.1.11.13</t>
  </si>
  <si>
    <t>Plancher de verre</t>
  </si>
  <si>
    <t>Plancher de verre sur terrasse du patio au RDCH</t>
  </si>
  <si>
    <t>6.1.12</t>
  </si>
  <si>
    <t>Autres ouvrages</t>
  </si>
  <si>
    <t>Sorties diverses en toiture</t>
  </si>
  <si>
    <t>Tourelles de désenfumage</t>
  </si>
  <si>
    <t>Edicules de désenfumage dans parties plantées</t>
  </si>
  <si>
    <t>Nota : Cloisons repérées en pointillés sur plan, non comptées</t>
  </si>
  <si>
    <t>Nota : Cloisons sur plans Socle aménagé - Preneur, non comptées</t>
  </si>
  <si>
    <t>Frais d'études</t>
  </si>
  <si>
    <t>Nettoyages</t>
  </si>
  <si>
    <t>Frais de grue</t>
  </si>
  <si>
    <t>Bennes</t>
  </si>
  <si>
    <t>TRAVAUX DE CLOISONNEMENT ET DOUBLAGES</t>
  </si>
  <si>
    <t>Cloisonnements en plâtre et habillages techniques</t>
  </si>
  <si>
    <t>Cloisons sèches type placostil 72/48</t>
  </si>
  <si>
    <r>
      <t>Localisation</t>
    </r>
    <r>
      <rPr>
        <sz val="10"/>
        <rFont val="Vinci Sans"/>
      </rPr>
      <t xml:space="preserve"> : cloisonnement intérieur des blocs sanitaires</t>
    </r>
  </si>
  <si>
    <t>Surface courante</t>
  </si>
  <si>
    <t>Plus-value pour surface hydrofuge</t>
  </si>
  <si>
    <t>Traitement en pied de cloisons hydrofuges</t>
  </si>
  <si>
    <t>Traitement des poteaux d'about</t>
  </si>
  <si>
    <t>Incorporation d'huisseries</t>
  </si>
  <si>
    <t xml:space="preserve">Cloisons sèches de type placostil 98/48 </t>
  </si>
  <si>
    <r>
      <t>Localisation</t>
    </r>
    <r>
      <rPr>
        <sz val="10"/>
        <rFont val="Vinci Sans"/>
      </rPr>
      <t xml:space="preserve"> : </t>
    </r>
  </si>
  <si>
    <t>Recoupement Sanitaires</t>
  </si>
  <si>
    <t>Blocs Sanitaires</t>
  </si>
  <si>
    <t>Autres cloisonnements</t>
  </si>
  <si>
    <t>Traitement des angles sortants</t>
  </si>
  <si>
    <t>Plus-value pour surface cloisons courbes</t>
  </si>
  <si>
    <t xml:space="preserve">Cloisons sèches de type placostil SAA 140  </t>
  </si>
  <si>
    <r>
      <t>Localisation</t>
    </r>
    <r>
      <rPr>
        <sz val="10"/>
        <rFont val="Vinci Sans"/>
      </rPr>
      <t xml:space="preserve"> : blocs sanitaires sur plateaux bureaux</t>
    </r>
  </si>
  <si>
    <t>3.1.4</t>
  </si>
  <si>
    <t>Cloisons sèches de type placostil SAA 160</t>
  </si>
  <si>
    <r>
      <t>Localisation</t>
    </r>
    <r>
      <rPr>
        <sz val="10"/>
        <rFont val="Vinci Sans"/>
      </rPr>
      <t xml:space="preserve"> : salles du business center</t>
    </r>
  </si>
  <si>
    <t>3.1.5</t>
  </si>
  <si>
    <t>Cloisonnement des gaines techniques</t>
  </si>
  <si>
    <r>
      <t>Localisation</t>
    </r>
    <r>
      <rPr>
        <sz val="10"/>
        <rFont val="Vinci Sans"/>
      </rPr>
      <t xml:space="preserve"> : galeries et gaines techniques sanitaires</t>
    </r>
  </si>
  <si>
    <t>Incorporation d'huisseries ou cadres de trappe</t>
  </si>
  <si>
    <t>3.1.6</t>
  </si>
  <si>
    <t>Cloisons à galandage</t>
  </si>
  <si>
    <t>Cloisons en carreaux de platre</t>
  </si>
  <si>
    <t>recoupement intérieur des gaines techniques</t>
  </si>
  <si>
    <r>
      <t>Pour l'ensemble :</t>
    </r>
    <r>
      <rPr>
        <sz val="10"/>
        <rFont val="Vinci Sans"/>
      </rPr>
      <t xml:space="preserve"> CP70 PF3</t>
    </r>
  </si>
  <si>
    <t>Carreaux de plâtre hydro dans vestiaire au droit des lavabos</t>
  </si>
  <si>
    <t>Epaisseur 10 cm</t>
  </si>
  <si>
    <t>Cloisons en terre cuite</t>
  </si>
  <si>
    <t>Cloisons de 0,07 m épaisseur</t>
  </si>
  <si>
    <t>Cloisons de 0,10 m épaisseur</t>
  </si>
  <si>
    <t>Cloisons de 0,15 m épaisseur</t>
  </si>
  <si>
    <t>Plus-value pour passage de carrobric à Carroflam (CF 1H)</t>
  </si>
  <si>
    <t>Traitement about de cloison</t>
  </si>
  <si>
    <t>3.4</t>
  </si>
  <si>
    <t>Habillages techniques</t>
  </si>
  <si>
    <t>3.4.1</t>
  </si>
  <si>
    <t>Encoffrements acoustiques de gaine de ventilation</t>
  </si>
  <si>
    <t>3.4.2</t>
  </si>
  <si>
    <t>Encoffrement des gaines techniques verticales et horizontales</t>
  </si>
  <si>
    <t>3.4.3</t>
  </si>
  <si>
    <t>Encoffrements des gaines EP/EU</t>
  </si>
  <si>
    <t>Incorporation des cadres de trappes</t>
  </si>
  <si>
    <t>3.4.4</t>
  </si>
  <si>
    <t>Encoffrements des poteaux métalliques</t>
  </si>
  <si>
    <t>Encoffrements CF des poteaux métalliques inclinés</t>
  </si>
  <si>
    <t>3.4.5</t>
  </si>
  <si>
    <t>Soffites</t>
  </si>
  <si>
    <t>HORS LOT</t>
  </si>
  <si>
    <t>3.4.6</t>
  </si>
  <si>
    <t>Raidisseurs</t>
  </si>
  <si>
    <t>Renfort sanitaire suspendu</t>
  </si>
  <si>
    <t>Renfort barre de relevage</t>
  </si>
  <si>
    <t>3.4.7</t>
  </si>
  <si>
    <t>Ecran de cantonnement et recoupement de plénum</t>
  </si>
  <si>
    <t>Pm</t>
  </si>
  <si>
    <t>3.4.8</t>
  </si>
  <si>
    <t>Scellement des huisseries et trappes</t>
  </si>
  <si>
    <t>Voir articles concernés ci-dessus</t>
  </si>
  <si>
    <t>3.4.9</t>
  </si>
  <si>
    <t>Intégration des huisseries de blocs portes</t>
  </si>
  <si>
    <t>3.4.10</t>
  </si>
  <si>
    <t>Profil de jonction sur menuiseries ext. des cloisons amovibles</t>
  </si>
  <si>
    <t>3.4.11</t>
  </si>
  <si>
    <t>Profil de jonction sur menuiseries ext. des cloisons pleines</t>
  </si>
  <si>
    <t>3.4.12</t>
  </si>
  <si>
    <t>Traitement des joints de dilatation</t>
  </si>
  <si>
    <t xml:space="preserve">compris </t>
  </si>
  <si>
    <t>3.5</t>
  </si>
  <si>
    <t>Travaux de doublages thermiques et acoustiques</t>
  </si>
  <si>
    <t>3.5.2</t>
  </si>
  <si>
    <t>Doublage thermique collé TH30 13 + 140 R=4,80</t>
  </si>
  <si>
    <t>Plus-value pour plaque haute dureté</t>
  </si>
  <si>
    <t>3.5.3</t>
  </si>
  <si>
    <t>Doublages acoustiques des ascenseurs - TH34 10+80 R=2,35</t>
  </si>
  <si>
    <r>
      <t>Localisation</t>
    </r>
    <r>
      <rPr>
        <sz val="10"/>
        <rFont val="Vinci Sans"/>
      </rPr>
      <t xml:space="preserve"> : en étage au droit gaine B1.</t>
    </r>
  </si>
  <si>
    <t>3.5.4</t>
  </si>
  <si>
    <t xml:space="preserve">Doublage en plaque haute résistance à l’humidité </t>
  </si>
  <si>
    <t xml:space="preserve"> - Contre-cloison 1BA13 +GR32 ép.85</t>
  </si>
  <si>
    <r>
      <t>Localisation</t>
    </r>
    <r>
      <rPr>
        <sz val="10"/>
        <rFont val="Vinci Sans"/>
      </rPr>
      <t xml:space="preserve"> : niv RDC bas</t>
    </r>
  </si>
  <si>
    <t>3.5.5</t>
  </si>
  <si>
    <t xml:space="preserve">Habillage en plaque de plâtre collé </t>
  </si>
  <si>
    <t>En habillage mural (selon nécessité)</t>
  </si>
  <si>
    <t>3.5.6</t>
  </si>
  <si>
    <t>Cloisons de doublages demi-stil en plaque de plâtre hydrofuge</t>
  </si>
  <si>
    <t>3.5.7</t>
  </si>
  <si>
    <t>Cloisons de doublages demi-stil en plaque de plâtre standard</t>
  </si>
  <si>
    <t>3.5.8</t>
  </si>
  <si>
    <t>Cloisons de doublages demi-stil en plaque de ciment</t>
  </si>
  <si>
    <t>3.5.9</t>
  </si>
  <si>
    <t>Doublage acoustique des locaux techniques ventilation</t>
  </si>
  <si>
    <t>en niveaux courants</t>
  </si>
  <si>
    <t>locaux CTA, au RDB</t>
  </si>
  <si>
    <t>plafond   (FIBRAFUTURA ROC CB75 ép. 75mm )</t>
  </si>
  <si>
    <t>Linéaire périphérique</t>
  </si>
  <si>
    <t>3.5.10</t>
  </si>
  <si>
    <t>Doublage acoustique des locaux techniques de type groupe froids</t>
  </si>
  <si>
    <t>en sous-sols</t>
  </si>
  <si>
    <t>doublage horizontal étanche</t>
  </si>
  <si>
    <t>Surface courante SS1</t>
  </si>
  <si>
    <t>Surface courante RDB</t>
  </si>
  <si>
    <t>doublage vertical étanche</t>
  </si>
  <si>
    <t>3.6</t>
  </si>
  <si>
    <t>bâtA</t>
  </si>
  <si>
    <t>bâtB</t>
  </si>
  <si>
    <t>ERP</t>
  </si>
  <si>
    <t>Faux plafond hygiene</t>
  </si>
  <si>
    <r>
      <t>de type</t>
    </r>
    <r>
      <rPr>
        <b/>
        <strike/>
        <sz val="9"/>
        <rFont val="Vinci Sans"/>
      </rPr>
      <t xml:space="preserve">  </t>
    </r>
    <r>
      <rPr>
        <b/>
        <sz val="9"/>
        <rFont val="Vinci Sans"/>
      </rPr>
      <t>Hygiene Performance de Ecophon</t>
    </r>
  </si>
  <si>
    <t>Café contemporain Laverie et office, zone cuisine ouverte</t>
  </si>
  <si>
    <t>RIE - Transformation + locaux personnel</t>
  </si>
  <si>
    <t>Distribution - Au-droit des kiosques</t>
  </si>
  <si>
    <t>Laverie</t>
  </si>
  <si>
    <t>Brasserie Prod</t>
  </si>
  <si>
    <t>RdC bas - Ménage</t>
  </si>
  <si>
    <t>Faux plafond en dalles de fibre minérale</t>
  </si>
  <si>
    <t>de type AMF Thermatex DB Acoustic 1350x675 et 1350x337 24mm</t>
  </si>
  <si>
    <t>Bords joints creux petits côtés, ossature invisible petits côtés  AW/VTS-15F (profils fineline perpendiculaire à la façade)</t>
  </si>
  <si>
    <t>Faux plafond des plateaux de bureaux, circulations des bureaux</t>
  </si>
  <si>
    <t>Tous niveaux</t>
  </si>
  <si>
    <t>3.2.3</t>
  </si>
  <si>
    <t>Faux plafond Organic Mineral 75 et 50mm des Ets KNAUF</t>
  </si>
  <si>
    <t>fixation mécanique non démontable</t>
  </si>
  <si>
    <r>
      <t>RIE Zone B et Café contemporain (</t>
    </r>
    <r>
      <rPr>
        <sz val="9"/>
        <rFont val="Calibri"/>
        <family val="2"/>
      </rPr>
      <t>α</t>
    </r>
    <r>
      <rPr>
        <vertAlign val="subscript"/>
        <sz val="9"/>
        <rFont val="Vinci Sans"/>
      </rPr>
      <t>w</t>
    </r>
    <r>
      <rPr>
        <sz val="9"/>
        <rFont val="Vinci Sans"/>
      </rPr>
      <t xml:space="preserve"> = 1)</t>
    </r>
  </si>
  <si>
    <t>Plus value pour grande hauteur</t>
  </si>
  <si>
    <r>
      <t>Espace Convenient Plaza et Community Plaza (</t>
    </r>
    <r>
      <rPr>
        <sz val="9"/>
        <rFont val="Calibri"/>
        <family val="2"/>
        <scheme val="minor"/>
      </rPr>
      <t>α</t>
    </r>
    <r>
      <rPr>
        <vertAlign val="subscript"/>
        <sz val="9"/>
        <rFont val="Vinci Sans"/>
      </rPr>
      <t>w</t>
    </r>
    <r>
      <rPr>
        <sz val="9"/>
        <rFont val="Vinci Sans"/>
      </rPr>
      <t xml:space="preserve"> = 0,75)</t>
    </r>
  </si>
  <si>
    <t>3.2.4</t>
  </si>
  <si>
    <t xml:space="preserve">Faux plafond BA13 lisse hydrofuge </t>
  </si>
  <si>
    <t>Sanitaires tous niveaux</t>
  </si>
  <si>
    <t>3.2.5</t>
  </si>
  <si>
    <t>Faux plafond intérieur en plaques de plâtre perforé</t>
  </si>
  <si>
    <t>de type Rigitone 8/18 ou 12/25 Q</t>
  </si>
  <si>
    <t>Localisation :</t>
  </si>
  <si>
    <t xml:space="preserve">Halls </t>
  </si>
  <si>
    <t>Rues intérieures - circulation</t>
  </si>
  <si>
    <t>Community Plaza, Galerie des Cultures RDC haut</t>
  </si>
  <si>
    <t>Salle de soin du Fitness</t>
  </si>
  <si>
    <t>Mezzanine</t>
  </si>
  <si>
    <t>Paliers zones A et B</t>
  </si>
  <si>
    <t>Foyer ERP et Business center (couloir et salles de réunions)</t>
  </si>
  <si>
    <t>RIE  A et B</t>
  </si>
  <si>
    <t>Brasserie (double hauteur) et Café contemporain</t>
  </si>
  <si>
    <t>Plus value grande hauteur</t>
  </si>
  <si>
    <t>3.2.6</t>
  </si>
  <si>
    <t>Faux plafonds textile acoustique suspendu</t>
  </si>
  <si>
    <t>Faux plafond des alcôves du Business Center</t>
  </si>
  <si>
    <t>3.2.7</t>
  </si>
  <si>
    <t>Faux plafond étanche du Community Plaza</t>
  </si>
  <si>
    <t>Community Plaza</t>
  </si>
  <si>
    <t>3.2.8</t>
  </si>
  <si>
    <t>Faux plafond acoustique en feutre</t>
  </si>
  <si>
    <t>Plafonds linéaires feutre type Heartfelt de Hunterdouglass</t>
  </si>
  <si>
    <t>Salle fitness / zone d'accueil</t>
  </si>
  <si>
    <t>+ Laine noire en sous-face de dalle béton type Protisol noir</t>
  </si>
  <si>
    <t>3.2.9</t>
  </si>
  <si>
    <t>Faux plafond bac clippé</t>
  </si>
  <si>
    <t xml:space="preserve">de type Modulbac F de chez PLAFOMETAL </t>
  </si>
  <si>
    <t>Auditorium</t>
  </si>
  <si>
    <t>3.2.10</t>
  </si>
  <si>
    <t>Faux-plafonds en plaques de plâtre BA 13 lisse à peindre</t>
  </si>
  <si>
    <t>Toutes zones - Faux plafonds BA 13</t>
  </si>
  <si>
    <t>Plage BA13 des bureaux</t>
  </si>
  <si>
    <t>3.2.11</t>
  </si>
  <si>
    <t xml:space="preserve">Faux plafond acoustique lisse </t>
  </si>
  <si>
    <t>de type Monoacoustic de ROCKFON</t>
  </si>
  <si>
    <t>Brasserie (simple hauteur)</t>
  </si>
  <si>
    <t>3.2.12</t>
  </si>
  <si>
    <t>Revêtement acoustique et sous-bassement plâtre</t>
  </si>
  <si>
    <t>Brasserie : parois verticales</t>
  </si>
  <si>
    <t>Partie haute : entre 4,30m et 7,70m ht projection monoacoustic</t>
  </si>
  <si>
    <t>Partie basse : jusqu'à 4,30m en plâtre demi-stil</t>
  </si>
  <si>
    <t>3.2.13</t>
  </si>
  <si>
    <t>Sous-face d'escalier en staff</t>
  </si>
  <si>
    <t>Sous-face escaliers hall</t>
  </si>
  <si>
    <t>Sous face escalier monumental du hall A1</t>
  </si>
  <si>
    <t>Sous face escalier A2.7</t>
  </si>
  <si>
    <t>Sous face escalier B2.4</t>
  </si>
  <si>
    <t>3.2.14</t>
  </si>
  <si>
    <t>Faux-plafond en laine de verre</t>
  </si>
  <si>
    <t>de type Focus DS  des Ets Ecophon sur T24</t>
  </si>
  <si>
    <t>Régie R+2</t>
  </si>
  <si>
    <t>Retombées et jouées des faux plafonds en BA13</t>
  </si>
  <si>
    <t>Au droit des paliers d’étages</t>
  </si>
  <si>
    <t xml:space="preserve">Au droit du Community Plaza </t>
  </si>
  <si>
    <t>Au droit du Business center et du foyer</t>
  </si>
  <si>
    <t>Au droit du Café contemporain et de la Brasserie</t>
  </si>
  <si>
    <t>Au droit des RIE A et B</t>
  </si>
  <si>
    <t>Retombées, jouées et rives des faux-plafonds en acier thermolaqué</t>
  </si>
  <si>
    <t>Jouée en acier thermolaqué noir</t>
  </si>
  <si>
    <t xml:space="preserve"> au droit de l'escalier monumental A1 et du fitness</t>
  </si>
  <si>
    <t>Gorges lumineuses</t>
  </si>
  <si>
    <t xml:space="preserve">  ht 30cm (uniquement sanitaires socle et ERP)</t>
  </si>
  <si>
    <t xml:space="preserve">  ht 15cm</t>
  </si>
  <si>
    <t>Recoupement des plénums de plafond</t>
  </si>
  <si>
    <t>plateaux de bureaux</t>
  </si>
  <si>
    <t>3.3.5</t>
  </si>
  <si>
    <t>Renforts</t>
  </si>
  <si>
    <t>3.3.6</t>
  </si>
  <si>
    <t>Trappe de faux plafonds 60x60</t>
  </si>
  <si>
    <t>ratio  : 1 trappe / 20 m²</t>
  </si>
  <si>
    <t xml:space="preserve">pour faux plafond en  plaque de plâtre </t>
  </si>
  <si>
    <t>pour faux plafond acoustique</t>
  </si>
  <si>
    <t>3.3.7</t>
  </si>
  <si>
    <t>Soffite et coffrage</t>
  </si>
  <si>
    <t>3.3.8</t>
  </si>
  <si>
    <t>Encoffrement des poutres métalliques</t>
  </si>
  <si>
    <r>
      <t xml:space="preserve">Encoffrement </t>
    </r>
    <r>
      <rPr>
        <u/>
        <sz val="9"/>
        <rFont val="Vinci Sans"/>
      </rPr>
      <t>non CF</t>
    </r>
    <r>
      <rPr>
        <sz val="9"/>
        <rFont val="Vinci Sans"/>
      </rPr>
      <t xml:space="preserve"> Convenient Plaza</t>
    </r>
  </si>
  <si>
    <t>Encoffrement non coupe-feu de poutres béton en façade</t>
  </si>
  <si>
    <t>Au droit des escaliers</t>
  </si>
  <si>
    <t>Au droit du café contemporain</t>
  </si>
  <si>
    <t>Essai acoustique en laboratoire du plafonds des bureaux</t>
  </si>
  <si>
    <t>Mesure de l'atténuation latérale en cellule technique du fournisseur</t>
  </si>
  <si>
    <t>inclus</t>
  </si>
  <si>
    <t>Dossier de recolement des ouvrages exécutés</t>
  </si>
  <si>
    <t>Bloc-portes bois</t>
  </si>
  <si>
    <t>3.1.1.3</t>
  </si>
  <si>
    <t>Huisseries</t>
  </si>
  <si>
    <t>3.1.1.4</t>
  </si>
  <si>
    <t>Vantaux</t>
  </si>
  <si>
    <t>3.1.1.5</t>
  </si>
  <si>
    <t>Finitions</t>
  </si>
  <si>
    <t>3.1.1.6</t>
  </si>
  <si>
    <t>Quincailleries</t>
  </si>
  <si>
    <t>Quincailleries compté pour toutes les portes, suivant tableau des portes</t>
  </si>
  <si>
    <t>S1 - Serrure de sûreté</t>
  </si>
  <si>
    <t>S2 - Serrure d'urgence à pêne 1/2tour + contre-pêne type D456 STOREROOM</t>
  </si>
  <si>
    <t>S3 - Serrure d'urgence à pêne 1/2tour + contre-pêne type D457 CLASSROOM-OFFICE</t>
  </si>
  <si>
    <t>S5 - Serrure électromécanique série EL 564L (menuiserie bois)</t>
  </si>
  <si>
    <t>S6 - Serrure électromécanique série EL 460L (menuiserie métallique)</t>
  </si>
  <si>
    <t>S12 - Kit serrure de pré-équipement pour mesure conservatoire</t>
  </si>
  <si>
    <t>Type de Verrouillage</t>
  </si>
  <si>
    <t>Clé - CLE</t>
  </si>
  <si>
    <t>Eléctromécanique - EM</t>
  </si>
  <si>
    <t>Carré téchnique - CT</t>
  </si>
  <si>
    <t>Condamnation et décondamnation - CD</t>
  </si>
  <si>
    <t>Point de verrouillage</t>
  </si>
  <si>
    <t>Crémone pompier - CR</t>
  </si>
  <si>
    <t>Vérou VAM - VV</t>
  </si>
  <si>
    <t>Vérou intégré au linteau - VL</t>
  </si>
  <si>
    <t xml:space="preserve">Ferme porte à glissière de type TS90 </t>
  </si>
  <si>
    <t>FP1</t>
  </si>
  <si>
    <t>FP2</t>
  </si>
  <si>
    <t>Ferme porte à glissière de type TS92</t>
  </si>
  <si>
    <t>FP3</t>
  </si>
  <si>
    <t>FP4</t>
  </si>
  <si>
    <t>Ferme porte à glissière invisible type ITS 96</t>
  </si>
  <si>
    <t>FP7</t>
  </si>
  <si>
    <t>FP8</t>
  </si>
  <si>
    <t>3.1.1.7</t>
  </si>
  <si>
    <t>Garnitures</t>
  </si>
  <si>
    <t>Butée de sol</t>
  </si>
  <si>
    <t>Béquille double  - BDLT</t>
  </si>
  <si>
    <t>Béquille double  - BDSE</t>
  </si>
  <si>
    <t>Béquille simple - BS - Manoeuvre face interieure</t>
  </si>
  <si>
    <t>Poignée cuvette - PC</t>
  </si>
  <si>
    <t>Béquille simple - BS - Manoeuvre face exterieure</t>
  </si>
  <si>
    <t>Paire de bâton de maréchal en inox brossé  - BM</t>
  </si>
  <si>
    <t>Occulus sur porte PF</t>
  </si>
  <si>
    <t>Occulus sur porte CF</t>
  </si>
  <si>
    <t>Plaque de protection de porte en inox - larg 1 vantail hauteur 1m</t>
  </si>
  <si>
    <t>Ensemble plaque de forme sur serrure</t>
  </si>
  <si>
    <t>Pivot de sol ou pivot linteau - PS</t>
  </si>
  <si>
    <t>Pivot linteau frein système DAS integré - PVF</t>
  </si>
  <si>
    <t>Contact Fond de feuillure</t>
  </si>
  <si>
    <t>3.1.1.8</t>
  </si>
  <si>
    <t>Contrôle d'accès et verrouillage</t>
  </si>
  <si>
    <t>Compris dans PU ci-dessus</t>
  </si>
  <si>
    <t>3.1.1.9</t>
  </si>
  <si>
    <t>Nomenclature des serrures faisant l'objet d'un repérage</t>
  </si>
  <si>
    <t>cylindres sur organigramme</t>
  </si>
  <si>
    <t xml:space="preserve">organigramme </t>
  </si>
  <si>
    <t>Avis de chantier</t>
  </si>
  <si>
    <t xml:space="preserve">Bloc porte à âme pleine sans acoustique sans degré feu </t>
  </si>
  <si>
    <t>Bloc porte - PEINTURE 2 faces (huisserie bois )</t>
  </si>
  <si>
    <t>Dim : 0,78 x 2,10 m ht - Peint - huisserie BO</t>
  </si>
  <si>
    <t>Dim : 0,78 x 2,30 m ht - Peint - huisserie BO</t>
  </si>
  <si>
    <t>Bloc porte - STRATIFIE 2 faces (huisserie bois)</t>
  </si>
  <si>
    <t>de 0,83 x 2,10 ht - porte 1 vantail</t>
  </si>
  <si>
    <t>Dim : 0,90 x 2,10 m ht - Stratifiée - huisseries BO</t>
  </si>
  <si>
    <t>Bloc-porte âme pleine sans acoustique sans degré feu sous tenture</t>
  </si>
  <si>
    <t>Dim : 0,78 x 2,10 m ht - Peint+ Emaille ST - huisserie BO+ST</t>
  </si>
  <si>
    <t>Dim : 0,78 x 2,30 m ht - Peint+ Emaille ST - Huisseries BO+ST</t>
  </si>
  <si>
    <t>Bloc-porte âme pleine avec acoustique (huisseries + vantaux)</t>
  </si>
  <si>
    <t>3.1.4.1</t>
  </si>
  <si>
    <t>Généralités des portes acoustiques</t>
  </si>
  <si>
    <t>3.1.4.2</t>
  </si>
  <si>
    <t>Bloc porte PF 1/2h à 1 vantail 30 dB</t>
  </si>
  <si>
    <t>Dim : 0,86 x 2,10 m ht - Stratifiée - huisserie métal</t>
  </si>
  <si>
    <t>Dim : 0,86 x 2,10 m ht - Stratifiée - - huisserie BO+ST</t>
  </si>
  <si>
    <t>3.1.4.3</t>
  </si>
  <si>
    <t>Bloc porte PF 1/2h à 2 vantaux 30 dB</t>
  </si>
  <si>
    <t>Dim : 1,40 x 2,30 m ht - Stratifiée - huisserie métal</t>
  </si>
  <si>
    <t>Dim : 1,40 x 2,75 m ht - Stratifiée - huisserie métal</t>
  </si>
  <si>
    <t>Dim : 1,50 x 2,75 m ht - Stratifiée - huisserie métal</t>
  </si>
  <si>
    <t>Dim : 1,80 x 2,75 m ht - Stratifiée - huisserie métal</t>
  </si>
  <si>
    <t>Dim : 1,40 x 2,30 m ht - Stratifiée  - huisserie BO+ST</t>
  </si>
  <si>
    <t>Dim : 1,40 x 2,75 m ht - Stratifiée - huisserie BO+ST</t>
  </si>
  <si>
    <t>Dim : 1,80 x 2,75 m ht - Stratifiée - huisserie BO+ST</t>
  </si>
  <si>
    <t>3.1.4.4</t>
  </si>
  <si>
    <t>Bloc porte PF 1h à 2 vantaux 30 dB</t>
  </si>
  <si>
    <t>3.1.4.5</t>
  </si>
  <si>
    <t>Bloc porte PF 1h à 2 vantaux va-et-vient 30 dB</t>
  </si>
  <si>
    <t>ND</t>
  </si>
  <si>
    <t>Bloc porte CF 1h à 1 vantail 30 dB</t>
  </si>
  <si>
    <t>3.1.4.6</t>
  </si>
  <si>
    <t>Bloc porte CF 1h à 2 vantaux 30 dB</t>
  </si>
  <si>
    <t>Dim : 1,40 x 2,10 m ht - Stratifiée</t>
  </si>
  <si>
    <t>3.1.4.7</t>
  </si>
  <si>
    <t>Bloc porte CF 1h à 2 vantaux va-et-vient 30 dB</t>
  </si>
  <si>
    <t>3.1.4.8</t>
  </si>
  <si>
    <t>Bloc porte PF 1/2h à 1 vantail 35 dB</t>
  </si>
  <si>
    <t>3.1.4.9</t>
  </si>
  <si>
    <t>Bloc porte PF 1/2h à 2 vantaux 35 dB</t>
  </si>
  <si>
    <t>3.1.4.10</t>
  </si>
  <si>
    <t>Bloc porte CF 1/2h à 2 vantaux 35 dB</t>
  </si>
  <si>
    <t>3.1.4.11</t>
  </si>
  <si>
    <t>Bloc porte CF 1h à 1 vantail 35 dB</t>
  </si>
  <si>
    <t>3.1.4.12</t>
  </si>
  <si>
    <t>Bloc porte CF 1h à 2 vantaux 35 dB</t>
  </si>
  <si>
    <t>3.1.4.13</t>
  </si>
  <si>
    <t>Bloc porte PF 1/2h à 1 vantail 37 dB</t>
  </si>
  <si>
    <t>3.1.4.14</t>
  </si>
  <si>
    <t>Bloc porte PF 1/2h à 1 vantail 38 dB</t>
  </si>
  <si>
    <t>Dim : 0,86 x 2,10 m ht - Stratifiée  - huisserie métal</t>
  </si>
  <si>
    <t>Dim : 0,86 x 2,10 m ht - Stratifiée  - huisserie BO</t>
  </si>
  <si>
    <t>Dim : 0,86 x 2,30 m ht - Stratifiée  - huisserie BO</t>
  </si>
  <si>
    <t>Les portes des sanitaires sont demandées 37dB dans la notice acoustique</t>
  </si>
  <si>
    <t>Dim : 0,86 x 2,30 m ht - Stratifiée - huisserie métal</t>
  </si>
  <si>
    <t>Bloc porte CF 1h à 1 vantail 38 dB</t>
  </si>
  <si>
    <t>3.1.4.15</t>
  </si>
  <si>
    <t>Bloc porte PF 1/2h à 2 vantaux 38 dB</t>
  </si>
  <si>
    <t>Dim : 1,40 x 2,30 m ht - Stratifiée</t>
  </si>
  <si>
    <t>Dim : 1,40 x 2,30 m ht - Stratifiée - Huisseries BO</t>
  </si>
  <si>
    <t>3.1.4.16</t>
  </si>
  <si>
    <t>Bloc porte PF 1/2h à 1 vantail 40 dB</t>
  </si>
  <si>
    <t>Dim : 0,78 x 2,30 m ht - Stratifiée</t>
  </si>
  <si>
    <t>Dim : 0,86 x 2,10 m ht - Peint</t>
  </si>
  <si>
    <t>Dim : 0,86 x 2,10 m ht - Stratifiée</t>
  </si>
  <si>
    <t>Dim : 0,86 x 2,10 m ht - Stratifiée + huissserie BO</t>
  </si>
  <si>
    <t>Dim : 0,86 x 2,10 m ht - Stratifiée + Habillage lattis bois  - huisserie BO+ST</t>
  </si>
  <si>
    <t>Dim : 0,86 x 2,30 m ht - Stratifiée</t>
  </si>
  <si>
    <t>Dim : 0,86 x 2,30 m ht - Stratifiée + huisserie BO</t>
  </si>
  <si>
    <t>Dim : 0,86 x 2,30 m ht - Stratifiée + Habillage lattis bois  - huisserie BO+ST</t>
  </si>
  <si>
    <t>Dim : 0,89 x 2,30 m ht - Stratifiée + Habillage lattis bois  - huisserie BO+ST</t>
  </si>
  <si>
    <t>Dim : 0,96 x 2,30 m ht - Stratifiée + Habillage lattis bois  - huisserie BO+ST</t>
  </si>
  <si>
    <t>3.1.4.17</t>
  </si>
  <si>
    <t>Bloc porte PF 1/2h à 2 vantaux 40 dB</t>
  </si>
  <si>
    <t xml:space="preserve">Tiercé </t>
  </si>
  <si>
    <t>Dim : 1,40 x 2,10 m ht - Peint</t>
  </si>
  <si>
    <t>Dim : 1,40 x 2,10 m ht - Stratifiée - huisserie BO</t>
  </si>
  <si>
    <t>Dim : 1,40 x 2,75 m ht - Stratifiée</t>
  </si>
  <si>
    <t>Tiercé - Type DAS</t>
  </si>
  <si>
    <t>Dim : 1,40 x 2,30 m ht - Stratifiée - huisserie bois</t>
  </si>
  <si>
    <t>Dim : 1,40 x 2,75 m ht - Stratifiée - huisseries bois</t>
  </si>
  <si>
    <t xml:space="preserve">2 vantaux </t>
  </si>
  <si>
    <t>Dim : 1,80 x 2,10 m ht - Peint</t>
  </si>
  <si>
    <t>Dim : 1,80 x 2,10 m ht - Stratifiée</t>
  </si>
  <si>
    <t>Dim : 1,80 x 2,10 m ht - Stratifiée - Huisserie bois</t>
  </si>
  <si>
    <t>Dim : 1,80 x 2,30 m ht - Stratifiée</t>
  </si>
  <si>
    <t>Dim : 1,80 x 2,30 m ht - Stratifiée  - Huisserie bois</t>
  </si>
  <si>
    <t xml:space="preserve">Dim : 1,80 x 2,65 m ht - sous tenture textile - Huisserie bois </t>
  </si>
  <si>
    <t>2 vantaux - Type DAS - Huisseries bois - Asservi DI</t>
  </si>
  <si>
    <t>Dim : 1,80 x 2,75 m ht - Stratifiée</t>
  </si>
  <si>
    <t>Dim : 1,80 x 3,45 m ht - Stratifiée</t>
  </si>
  <si>
    <t>Dim : 1,80 x 3,40 m ht - Stratifiée</t>
  </si>
  <si>
    <t>3.1.4.18</t>
  </si>
  <si>
    <t>Bloc porte CF 1/2h à 1 vantail 40 dB</t>
  </si>
  <si>
    <t>Dim : 0,86 x 2,30 m ht - Peint</t>
  </si>
  <si>
    <t>Dim : 0,86 x 2,30 m ht - Stratifiée - Huisserie bois</t>
  </si>
  <si>
    <t>Dim : 0,89 x 2,30 m ht - Stratifiée + Habillage bois - huisserie BO+ST</t>
  </si>
  <si>
    <t>3.1.4.19</t>
  </si>
  <si>
    <t>Bloc porte CF 1/2h à 2 vantaux 40 dB</t>
  </si>
  <si>
    <t>3.1.4.20</t>
  </si>
  <si>
    <t>Bloc porte CF 1h à 1 vantail 40 dB</t>
  </si>
  <si>
    <t xml:space="preserve">Dim : 0,86 x 2,10 m ht - Peint </t>
  </si>
  <si>
    <t>Dim : 0,77 x 3,37 m ht - Stratifiée - huisserie bois</t>
  </si>
  <si>
    <t>3.1.4.21</t>
  </si>
  <si>
    <t>Bloc porte CF 1h à 2 vantaux 40 dB</t>
  </si>
  <si>
    <t>Tiercé</t>
  </si>
  <si>
    <t>Dim : 1,40 x 2,30 m ht - Stratifiée / plaquée+stratifiée - huisserie bois</t>
  </si>
  <si>
    <t>Dim : 1,80 x 2,95 m ht - Stratifiée</t>
  </si>
  <si>
    <t>Bloc porte PF 1h à 2 vantaux 40 dB</t>
  </si>
  <si>
    <t>Dim : 1,40 x 2,10 m ht - Peint - va et vient</t>
  </si>
  <si>
    <t>Dim : 1,40 x 2,30 m ht - Stratifié - va et vient - Huisserie BO</t>
  </si>
  <si>
    <t>Dim : 1,80 x 2,10 m ht - Peint - va et vient</t>
  </si>
  <si>
    <t>3.1.4.22</t>
  </si>
  <si>
    <t>Bloc porte PF 1/2h à 1 vantail 45 dB</t>
  </si>
  <si>
    <t>Dim : 0,86 x 2,30 m ht - stratifié</t>
  </si>
  <si>
    <t>3.1.4.23</t>
  </si>
  <si>
    <t>Bloc porte CF 1h à 2 vantaux 45 dB</t>
  </si>
  <si>
    <t>3.1.4.24</t>
  </si>
  <si>
    <t>Bloc porte PF 1/2h à 2 vantaux 55 dB</t>
  </si>
  <si>
    <t>de 1,40 x 2,10 ht - porte tiercé - stratifié</t>
  </si>
  <si>
    <t>3.1.4.25</t>
  </si>
  <si>
    <t>Bloc porte PF 1/2h à 2 vantaux 30 dB sous tenture</t>
  </si>
  <si>
    <t>3.1.4.26</t>
  </si>
  <si>
    <t>Bloc porte CF 1h à 1 vantail 43 dB sous tenture</t>
  </si>
  <si>
    <t xml:space="preserve">Bloc-porte âme pleine avec exigences au feu </t>
  </si>
  <si>
    <t>3.1.5.2</t>
  </si>
  <si>
    <t>Bloc porte PF 1/2h à 1 vantail</t>
  </si>
  <si>
    <t>Dim : 0,86 x 2,10 m ht - Stratifiée - Huisserie bois</t>
  </si>
  <si>
    <t>Dim : 0,86 x 2,30 m ht - Stratifiée- Huisseries bois</t>
  </si>
  <si>
    <t>Dim : 1,20 x 2,10 m ht - Stratifiée - Huisserie bois</t>
  </si>
  <si>
    <t>Dim : 1,20 x 2,10 m ht - Peint</t>
  </si>
  <si>
    <t>3.1.5.3</t>
  </si>
  <si>
    <t>Bloc porte PF 1/2h à 2 vantaux</t>
  </si>
  <si>
    <t>Dim : 1,40 x 2,10 m ht - Stratifiée - Huisseries bois</t>
  </si>
  <si>
    <t>3.1.5.4</t>
  </si>
  <si>
    <t>Bloc porte PF 1/2h à 1 vantail sous tenture</t>
  </si>
  <si>
    <t>3.1.5.5</t>
  </si>
  <si>
    <t>Bloc porte PF 1/2h à 2 vantaux va-et-vient</t>
  </si>
  <si>
    <t>3.1.5.6</t>
  </si>
  <si>
    <t>Bloc porte PF 1/2h à 2 vantaux va-et-vient sans montant en version DAS</t>
  </si>
  <si>
    <t>3.1.5.7</t>
  </si>
  <si>
    <t>Bloc porte PF 1h à 2 vantaux</t>
  </si>
  <si>
    <t>3.1.5.8</t>
  </si>
  <si>
    <t>Bloc porte PF 1h à 2 vantaux va-et-vient</t>
  </si>
  <si>
    <t>3.1.5.9</t>
  </si>
  <si>
    <t>Bloc porte PF 1h à 2 vantaux va-et-vient sans montant en version DAS</t>
  </si>
  <si>
    <t>3.1.5.10</t>
  </si>
  <si>
    <t>Bloc porte PF 1h à 2 vantaux va-et-vient sans montant en version DAS sous tenture</t>
  </si>
  <si>
    <t>3.1.5.11</t>
  </si>
  <si>
    <t>Bloc porte CF 1/2h à 1 vantail</t>
  </si>
  <si>
    <t>3.1.5.12</t>
  </si>
  <si>
    <t>Bloc porte CF 1/2h à 1 vantail sous tenture</t>
  </si>
  <si>
    <t>3.1.5.13</t>
  </si>
  <si>
    <t>Bloc porte CF 1/2h à 2 vantaux</t>
  </si>
  <si>
    <t>Dim : 1,40 x 2,10 m ht - Stratifiée - huisseries bois</t>
  </si>
  <si>
    <t>3.1.5.14</t>
  </si>
  <si>
    <t>Bloc porte CF 1h à 1 vantail</t>
  </si>
  <si>
    <t>Dim : 0,86 x 2,10 m ht - Stratifiée - huisserie bois</t>
  </si>
  <si>
    <t>3.1.5.15</t>
  </si>
  <si>
    <t>Bloc porte CF 1h à 1 vantail sous tenture</t>
  </si>
  <si>
    <t>3.1.5.16</t>
  </si>
  <si>
    <t>Bloc porte CF 1h à 2 vantaux</t>
  </si>
  <si>
    <t>Bloc porte CF 1H DAS - PEINTURE 2 faces (huisserie bois)</t>
  </si>
  <si>
    <t>de 2,40 x 3,16 ht - porte 2 vantaux</t>
  </si>
  <si>
    <t>3.1.5.17</t>
  </si>
  <si>
    <t>Bloc porte PF 1/2h à 2 vantaux va-et-vient DAS</t>
  </si>
  <si>
    <t>3.1.5.18</t>
  </si>
  <si>
    <t>Bloc porte PF 1h à 2 vantaux va-et-vient DAS</t>
  </si>
  <si>
    <t>Dim : 1,40 x 2,30 m ht - Stratifiée - huisseries bois</t>
  </si>
  <si>
    <t>Dim : 1,40 x 2,75 m ht - Stratifiée - Huisseries bois</t>
  </si>
  <si>
    <t>3.1.5.19</t>
  </si>
  <si>
    <t>Bloc porte PF 1/2h à 1 vantail DAS</t>
  </si>
  <si>
    <t>Dim : 0,86 x 2,10 m ht Stratifiée + plaquée  - Huisserie BO+ST</t>
  </si>
  <si>
    <t>Bloc-porte coulissant escamotable</t>
  </si>
  <si>
    <t>Bloc porte CF 1h à  40 dB - DAS</t>
  </si>
  <si>
    <t>Dim : 2,30 x 2,30 m ht (dim des plans)</t>
  </si>
  <si>
    <t xml:space="preserve">Dim : 2,76 x 3,30 m ht </t>
  </si>
  <si>
    <t xml:space="preserve">Dim : 2,50 x 3,40 m ht </t>
  </si>
  <si>
    <t>Rideau CF asservi</t>
  </si>
  <si>
    <t>Blocs portes des locaux de cuisine</t>
  </si>
  <si>
    <t>Blocs portes des locaux de cuisine sans exigence feu</t>
  </si>
  <si>
    <t>Non visible sur les plans  - Quantitées issues du tableau de portes</t>
  </si>
  <si>
    <t>de 0,77 x 2,10 m ht - Tôle inox - huisserie inox</t>
  </si>
  <si>
    <t>de 0,90 x 2,10 m ht - Tôle inox - huisserie inox</t>
  </si>
  <si>
    <t>de 1,40 x 2,10 m ht - Tôle inox - huisserie inox - 40 DB</t>
  </si>
  <si>
    <t>Blocs portes des locaux de cuisine avec exigences au feu</t>
  </si>
  <si>
    <t>BLOCS PORTES A GALANDAGE</t>
  </si>
  <si>
    <t>Alcôves RIEA A</t>
  </si>
  <si>
    <t>de 3,80 x 2,50 m ht</t>
  </si>
  <si>
    <t>Blocs-portes non décrits au tableau des portes</t>
  </si>
  <si>
    <t>SS-1</t>
  </si>
  <si>
    <t>P-A-SS1-T13 : 1,80 x 2,10 m ht - (sas TGBT)</t>
  </si>
  <si>
    <t>LT Serveur - lt B : 1,40 x 2,10 m ht</t>
  </si>
  <si>
    <t>RDC B</t>
  </si>
  <si>
    <t>P-A-RDB-SOC12 : 1,40 x 2,10 m ht</t>
  </si>
  <si>
    <t>P-A-RDB-SOC25t : 1,40 x 2,30 m ht</t>
  </si>
  <si>
    <t>P-A-RDB-SOC38 : 1,40 x 2,10 m ht</t>
  </si>
  <si>
    <t>P-A-RDB-T71 : 1,40 x 2,10 m ht</t>
  </si>
  <si>
    <t>P-AB-SOC01 : 1,40 x 2,10 m ht</t>
  </si>
  <si>
    <t>P-B-RDB-T25 : 1,40 x 2,10 m ht</t>
  </si>
  <si>
    <t>R+2</t>
  </si>
  <si>
    <t>DC MS : 0,86 x 2,10 m ht</t>
  </si>
  <si>
    <t>Esc  A2.4 : 0,86 x 2,30 m ht</t>
  </si>
  <si>
    <t>P-A-002-ERP-B04 : 0,86 x 2,10 m ht</t>
  </si>
  <si>
    <t>R+3</t>
  </si>
  <si>
    <t>R+4</t>
  </si>
  <si>
    <t>Façades de gaines techniques</t>
  </si>
  <si>
    <t>de type PF 1/2h à peindre</t>
  </si>
  <si>
    <t>de type CF 1h</t>
  </si>
  <si>
    <t>Non localisées</t>
  </si>
  <si>
    <t>Cloisons vitrées</t>
  </si>
  <si>
    <t>3.5.1</t>
  </si>
  <si>
    <t xml:space="preserve">Cloisons vitrées CF1H </t>
  </si>
  <si>
    <t>Circulation du Business center</t>
  </si>
  <si>
    <t>Surface vitrage CF1h de type feuilleté</t>
  </si>
  <si>
    <t>Cloisons acoustiques en plénum de faux-plafonds</t>
  </si>
  <si>
    <t>Cloisons acoustiques en plénum de faux-planchers</t>
  </si>
  <si>
    <t>SO</t>
  </si>
  <si>
    <t>Revêtements de sol - parquet collé</t>
  </si>
  <si>
    <t>3.6.1</t>
  </si>
  <si>
    <t>Sous-couche acoustique sous chape flottante</t>
  </si>
  <si>
    <t>3.6.1.3</t>
  </si>
  <si>
    <t>Application de la mini chape</t>
  </si>
  <si>
    <t>3.6.2</t>
  </si>
  <si>
    <t>Parquet bois massif en chêne</t>
  </si>
  <si>
    <t>Parquet collé 2 frises de Junckers 129x22x3700 (Harmony)</t>
  </si>
  <si>
    <t>3.6.2.2</t>
  </si>
  <si>
    <t>Enduit de lissage P3</t>
  </si>
  <si>
    <t>3.6.2.3</t>
  </si>
  <si>
    <t>auditorium</t>
  </si>
  <si>
    <t>Surface de la zone de circulation</t>
  </si>
  <si>
    <t>Surface sur l'estrade</t>
  </si>
  <si>
    <t>Surface des gradins</t>
  </si>
  <si>
    <t>Habillage vertical des gradins</t>
  </si>
  <si>
    <t>Plus value pour traitement des nez de gradins</t>
  </si>
  <si>
    <t>Plus value pour habillage de marche</t>
  </si>
  <si>
    <t>business center</t>
  </si>
  <si>
    <t>Surface sol</t>
  </si>
  <si>
    <t>3.6.2.5</t>
  </si>
  <si>
    <t>plinthes assorties</t>
  </si>
  <si>
    <t>3.6.3</t>
  </si>
  <si>
    <t>Parquet bois massif en frêne</t>
  </si>
  <si>
    <t xml:space="preserve">Parquet collé en frêne massif 2 frises type Frêne Nordic  de Junckers </t>
  </si>
  <si>
    <t>RIE A</t>
  </si>
  <si>
    <t>3.6.3.2</t>
  </si>
  <si>
    <t>3.6.3.5</t>
  </si>
  <si>
    <t>plinthes bois à peindre</t>
  </si>
  <si>
    <t>Plinthes</t>
  </si>
  <si>
    <t>3.7.1</t>
  </si>
  <si>
    <t>Plinthe bois à peindre</t>
  </si>
  <si>
    <t>3.7.2</t>
  </si>
  <si>
    <t>Plinthe bois à crémaillère à peindre</t>
  </si>
  <si>
    <t>3.7.3</t>
  </si>
  <si>
    <t>Plinthe inox</t>
  </si>
  <si>
    <t>3.7.4</t>
  </si>
  <si>
    <t>Plinthe laiton</t>
  </si>
  <si>
    <t>Voir articles concernés</t>
  </si>
  <si>
    <t>3.7.5</t>
  </si>
  <si>
    <t>Plinthe en acier thermolaqué</t>
  </si>
  <si>
    <t>Habillages muraux</t>
  </si>
  <si>
    <t>3.8.1</t>
  </si>
  <si>
    <t>Habillage en panneau décoratif en bois massif (MIN 53)</t>
  </si>
  <si>
    <t xml:space="preserve">Bardage en bois massif Douglas type SETIS de chez PIVETEAU </t>
  </si>
  <si>
    <t>3.8.2</t>
  </si>
  <si>
    <t>Habillage mural en panneau stratifié magnétique (MIN78)</t>
  </si>
  <si>
    <t>-     Circulation du Business center</t>
  </si>
  <si>
    <t>3.8.3</t>
  </si>
  <si>
    <t>Ensemble menuisés bois Tuilipier - au droit des portes ou formant meuble desserte (MIN30 - MIN31)</t>
  </si>
  <si>
    <t>De 0,90 x 0,60 m profondeur</t>
  </si>
  <si>
    <t>De 0,98 x 0,60 m pro x 3,40 m ht</t>
  </si>
  <si>
    <t>3.8.4</t>
  </si>
  <si>
    <t>Panneaux de terrazzo (RVD 25)</t>
  </si>
  <si>
    <r>
      <t xml:space="preserve">RIE A - 3,30 ht (ht carnet de détail) </t>
    </r>
    <r>
      <rPr>
        <b/>
        <i/>
        <sz val="9"/>
        <rFont val="Vinci Sans"/>
      </rPr>
      <t>Budget capé</t>
    </r>
  </si>
  <si>
    <t>REVETEMENTS ACOUSTIQUES</t>
  </si>
  <si>
    <t>3.9.1</t>
  </si>
  <si>
    <t>Habillage acoustique en lattis bois (MIN 05)</t>
  </si>
  <si>
    <t>Surface</t>
  </si>
  <si>
    <t>Garde-corps  - 1,10 m ht</t>
  </si>
  <si>
    <t>Garde-corps tt hauteur - 3,50 m ht</t>
  </si>
  <si>
    <t>3.9.2</t>
  </si>
  <si>
    <t>Panneaux d’habillages acoustiques textiles (MIN 54-57-58)</t>
  </si>
  <si>
    <t>120x60cm tissu Kvadrat sur panneaux soft cells</t>
  </si>
  <si>
    <t>Plinthe métallique en inox brossé hauteur 80 mm</t>
  </si>
  <si>
    <t>3.9.3</t>
  </si>
  <si>
    <t>Revêtement mural des alcôves</t>
  </si>
  <si>
    <t>tissu Kvadrat sur cadre medium avec isolant acoustique 50mm</t>
  </si>
  <si>
    <t>3.9.4</t>
  </si>
  <si>
    <t>Revêtement mural acoustique type Plank de chez BAUX (MIN 65)</t>
  </si>
  <si>
    <t>Zone du Café contemporain</t>
  </si>
  <si>
    <t>AGENCEMENT ET MOBILIERS</t>
  </si>
  <si>
    <t>3.10.1</t>
  </si>
  <si>
    <t>Occultation intérieure motorisé de la scène de l’auditorium</t>
  </si>
  <si>
    <t>De 19,50 x  6,40 m ht (sans doublure car trop lourd)</t>
  </si>
  <si>
    <t>3.10.2</t>
  </si>
  <si>
    <t>Occultation intérieure motorisée des restaurants</t>
  </si>
  <si>
    <t>Café contemporain</t>
  </si>
  <si>
    <t>De 27,85  x 4,40 m ht - RdC Bas/RdC Haut (12 modules)</t>
  </si>
  <si>
    <t>De 29,60 x 4,28 m ht - RdC Haut (13 modules)</t>
  </si>
  <si>
    <t>lot façade</t>
  </si>
  <si>
    <t>RIE B</t>
  </si>
  <si>
    <t>3.10.3</t>
  </si>
  <si>
    <t xml:space="preserve">Voilage </t>
  </si>
  <si>
    <t>Brasserie</t>
  </si>
  <si>
    <t>De 4,60 x 3,30 m ht - RdC Bas</t>
  </si>
  <si>
    <t>De 13,77 x 7,70 m ht - RdC Bas/RdC Haut (en 3 parties)</t>
  </si>
  <si>
    <t>3.10.4</t>
  </si>
  <si>
    <t>Occultation intérieure par rideau manuel</t>
  </si>
  <si>
    <t>Business Center</t>
  </si>
  <si>
    <t>De 3,95 x 2,80 m ht</t>
  </si>
  <si>
    <t>De 4,25 x 2,80 m ht</t>
  </si>
  <si>
    <t>De 4,90 x 2,80 m ht</t>
  </si>
  <si>
    <t>De 6,65 x 2,80 m ht</t>
  </si>
  <si>
    <t>De 7,65 x 2,80 m ht</t>
  </si>
  <si>
    <t>3.10.6</t>
  </si>
  <si>
    <t>Meuble plan vasque</t>
  </si>
  <si>
    <t>Hors vestiaires HF du Fitness</t>
  </si>
  <si>
    <t xml:space="preserve">De 1,52 x 0,50 m largeur - 2 points d'eau </t>
  </si>
  <si>
    <t xml:space="preserve">De 2,12 x 0,50 m largeur - 3 points d'eau </t>
  </si>
  <si>
    <t>Support de plan vasque fitness (MIN 19)</t>
  </si>
  <si>
    <t>De 3,23 x 0,60 m largeur - Rdc Bas</t>
  </si>
  <si>
    <t>3.10.7</t>
  </si>
  <si>
    <t>Sièges de l’auditorium</t>
  </si>
  <si>
    <t>Sièges fixes de type 6033 FLEX de Figueras avec revêtement Kvadrat sans tablette</t>
  </si>
  <si>
    <t>Sièges amovibles de type 6033 FLEX de Figueras avec revêtement Kvadrat sans tablette</t>
  </si>
  <si>
    <t>Suppression tablette</t>
  </si>
  <si>
    <t>3.10.8</t>
  </si>
  <si>
    <t>Estrade de l’auditorium</t>
  </si>
  <si>
    <t>Estrade de 32 cm ht</t>
  </si>
  <si>
    <t>Emmarchement de 2 marches x 1,50 m largeur</t>
  </si>
  <si>
    <t>Rampe PMR 5% - De 1,40 m largeur</t>
  </si>
  <si>
    <t>3.10.9</t>
  </si>
  <si>
    <t xml:space="preserve">	Gradins de l’auditorium</t>
  </si>
  <si>
    <t>Prévus béton</t>
  </si>
  <si>
    <t>3.10.10</t>
  </si>
  <si>
    <t>Ecran motorisé de l’auditorium (MOB 40)</t>
  </si>
  <si>
    <t>6 X 4m ht (hors marché sur détail archi)</t>
  </si>
  <si>
    <t>3.10.11</t>
  </si>
  <si>
    <t>Claustra fixe sur meubles dessertes</t>
  </si>
  <si>
    <t>RIE A 2,45m ht (hors dessertes au lot cuisine)</t>
  </si>
  <si>
    <t>3.10.12</t>
  </si>
  <si>
    <t>Claustras fixes et jardinières en partie basse (MIN 35)</t>
  </si>
  <si>
    <t>Dim : 1,85 x 0,85 x 3,30 m ht</t>
  </si>
  <si>
    <t>Dim : 2,40 x 0,60 x 3,30 m ht</t>
  </si>
  <si>
    <t>Dim : 2,50 x 0,80 x 3,30 m ht</t>
  </si>
  <si>
    <t>Dim : 2,70 x 0,60 x 3,30 m ht</t>
  </si>
  <si>
    <t>3.10.13</t>
  </si>
  <si>
    <t xml:space="preserve"> Mange debout connectés 16 convives (MIN 37)</t>
  </si>
  <si>
    <t>Dim : 2,40 x 0,70 m larg</t>
  </si>
  <si>
    <t>3.10.14</t>
  </si>
  <si>
    <t>Ensemble tables hautes et banquettes connectés (MIN 38)</t>
  </si>
  <si>
    <t>De 1,80 x 0,70 m + banquette</t>
  </si>
  <si>
    <t>3.10.15</t>
  </si>
  <si>
    <t xml:space="preserve">	Tables solo (MIN 39)</t>
  </si>
  <si>
    <t>HORS MARCHE (voir avenant n°1)</t>
  </si>
  <si>
    <t>3.10.16</t>
  </si>
  <si>
    <t>Manges debout connectés 10 et 16 convives (MIN 89)</t>
  </si>
  <si>
    <t>De 3,00 x 0,90 x 1,10 m ht</t>
  </si>
  <si>
    <t>De 4,80 x 0,90 x 1,10 m ht</t>
  </si>
  <si>
    <t>3.10.17</t>
  </si>
  <si>
    <t>Banquettes des Ensembles alcôves entrée et ensemble alcôves laverie (MIN 45 – 46)</t>
  </si>
  <si>
    <t>MIN 45 Ensemble alcôves entrée</t>
  </si>
  <si>
    <t>Structure alcôves en panneau bois MDF laqué blanc</t>
  </si>
  <si>
    <t>Prestation supprimée</t>
  </si>
  <si>
    <t>Structure Banquette - De 0,60 x 0,55 m</t>
  </si>
  <si>
    <t>Dim : 0,67 ml</t>
  </si>
  <si>
    <t>Structure Banquette - De 1,20 x 0,55 m</t>
  </si>
  <si>
    <t>Structure Banquette - De 1,80 x 0,55 m</t>
  </si>
  <si>
    <t>Structure Banquette - De 2,15 x 0,55 m</t>
  </si>
  <si>
    <t>MIN 46 Ensemble alcôves laverie</t>
  </si>
  <si>
    <t>Structure Banquette - De 1,80 x 0,50 m</t>
  </si>
  <si>
    <t>3.10.18</t>
  </si>
  <si>
    <t>Banquettes sur mesure de la brasserie</t>
  </si>
  <si>
    <t>brasserie</t>
  </si>
  <si>
    <t>De 2,95 x 0,60 m</t>
  </si>
  <si>
    <t>De 4,40 x 0,60 m</t>
  </si>
  <si>
    <t>De (6,85+1,00 x 0,60 m</t>
  </si>
  <si>
    <t>3.10.19</t>
  </si>
  <si>
    <t>Banquette centrale de la brasserie (MIN 33)</t>
  </si>
  <si>
    <t>Dim : 2,95 ml x 1,00 m ht</t>
  </si>
  <si>
    <t>3.10.20</t>
  </si>
  <si>
    <t>Bar sur mesure</t>
  </si>
  <si>
    <t>brasserie - finition micro mortier béton ciré</t>
  </si>
  <si>
    <t>De (1,50+3,30+2,35+2,25)x 0,30/0,35/0,50 x 1,05 m ht</t>
  </si>
  <si>
    <t>3.10.21</t>
  </si>
  <si>
    <t>Jardinières acoustiques suspendues avec feutrine acoustique</t>
  </si>
  <si>
    <t>MIN 20</t>
  </si>
  <si>
    <t>Dim : 0,56 x 2,285 x 0,75 m ht</t>
  </si>
  <si>
    <t>MIN 21</t>
  </si>
  <si>
    <t>Dim : 0,56 x 1,385 x 0,75 m ht</t>
  </si>
  <si>
    <t>MIN 23</t>
  </si>
  <si>
    <t>Ciel de bar</t>
  </si>
  <si>
    <t>3.10.22</t>
  </si>
  <si>
    <t>Imposte acoustique sur mesure (MIN 22)</t>
  </si>
  <si>
    <t>Dim dév : 0,50+0,75 m</t>
  </si>
  <si>
    <t>3.10.23</t>
  </si>
  <si>
    <t>Ilot boisé borne d’accueil</t>
  </si>
  <si>
    <t>De 6,989 x 0,80 m largeur - Hall B1 - RdC Bas</t>
  </si>
  <si>
    <t>De 6,525 x 0,80 m largeur - Hall A1 - RdC Haut</t>
  </si>
  <si>
    <t>De 6,00 x 0,80 m largeur - Hall B2 - RdC Haut</t>
  </si>
  <si>
    <t>De 6,38 x 0,80 m largeur - Hall A2 - Avec incorporation d'1 poteau - RdC Haut</t>
  </si>
  <si>
    <t>De (3,14+1,43) x 0,75 m largeur - ERP</t>
  </si>
  <si>
    <t>3.10.24</t>
  </si>
  <si>
    <t>Bornes d’accueil fitness (MIN 01)</t>
  </si>
  <si>
    <t>De 3,70+2,15 m x 0,70 m largeur - RdC Bas</t>
  </si>
  <si>
    <t>3.10.25</t>
  </si>
  <si>
    <t>Ilot bar (MIN 23)</t>
  </si>
  <si>
    <t>café contemporain</t>
  </si>
  <si>
    <t>De ( 1,90 + 2,00 + 1,40) x 0,55/0,70/0,75 m largeur - Avec 2 angles arrondis</t>
  </si>
  <si>
    <t>De ( 2,75 + 1,20 + 1,10) x 0,55/0,70/0,75 m largeur - Avec 2 angles arrondis</t>
  </si>
  <si>
    <t>3.10.26</t>
  </si>
  <si>
    <t>Ilots suspendus (MIN 27)</t>
  </si>
  <si>
    <t>1,40 m ht</t>
  </si>
  <si>
    <t>0,553+1,648+0,795+1,146m</t>
  </si>
  <si>
    <t>0,814+1,678+0,374+0,869m</t>
  </si>
  <si>
    <t>3.10.27</t>
  </si>
  <si>
    <t>Gradins menuisés fixes sur mesure (MIN 47)</t>
  </si>
  <si>
    <t>Elements gradinés menuisés de 8,18 x 4,2 x 1,45/2,73m ht</t>
  </si>
  <si>
    <t>Coussins d'assises des gradins T1 (40x60)</t>
  </si>
  <si>
    <t>Coussins d'assises des gradins T2 (40x120)</t>
  </si>
  <si>
    <t>3.10.28</t>
  </si>
  <si>
    <t>Ecran menuisé sur mesure – Murs de pouf (MIN 87)</t>
  </si>
  <si>
    <t>Structure bois avec casiers intégrés</t>
  </si>
  <si>
    <t>De 8,10 x 3,4m ht (prof 0,6m)</t>
  </si>
  <si>
    <t>Poufs carrés</t>
  </si>
  <si>
    <t>3.10.29</t>
  </si>
  <si>
    <t>Rideaux acoustiques suspendus (MIN 67)</t>
  </si>
  <si>
    <t>Community Plaza RDC Haut Bât B</t>
  </si>
  <si>
    <t>De 13 x 3,40m ht</t>
  </si>
  <si>
    <t>3.10.30</t>
  </si>
  <si>
    <t>Murs de service</t>
  </si>
  <si>
    <t>MOB87</t>
  </si>
  <si>
    <t>De 5,43m x 0,86 x 2,15m ht (LE FRAIS)</t>
  </si>
  <si>
    <t>De 4,53m x 1,10 x 2,15m ht (LE DEPANNEUR)</t>
  </si>
  <si>
    <t>MOB85</t>
  </si>
  <si>
    <t>De 4,89m x 0,65 x 2,15m ht (CLICK &amp; COLLECT)</t>
  </si>
  <si>
    <t>3.10.31</t>
  </si>
  <si>
    <t>Estrade de la galerie des cultures (MIN 41) - 0,41 m ht</t>
  </si>
  <si>
    <t>3.10.34</t>
  </si>
  <si>
    <t>Tablette sur allège (MIN 51)</t>
  </si>
  <si>
    <t>Fourniture et pose de tablette bois sur allège béton</t>
  </si>
  <si>
    <t>3.10.35</t>
  </si>
  <si>
    <t>Garde-corps en lattis bois (MIN 90)</t>
  </si>
  <si>
    <t>Non visible sur les plans et carnets</t>
  </si>
  <si>
    <t>OUVRAGES MENUISES</t>
  </si>
  <si>
    <t>3.11.1</t>
  </si>
  <si>
    <t>Trappe d’accès des cuvettes WC</t>
  </si>
  <si>
    <t>Voir lot Revêt durs</t>
  </si>
  <si>
    <t>3.11.2</t>
  </si>
  <si>
    <t>Paroi stratifiée des sanitaires</t>
  </si>
  <si>
    <t>Façade stratifiée toute hauteur</t>
  </si>
  <si>
    <t>sanitaires  socle</t>
  </si>
  <si>
    <t>Surface courante socle (stratifié Orme d'Amérique Oberflex)</t>
  </si>
  <si>
    <t>Façon de joint creux</t>
  </si>
  <si>
    <t>Charnières visibles hors portes PMR</t>
  </si>
  <si>
    <t>Sanitaires Etage</t>
  </si>
  <si>
    <t>Surface courante étages (Plus color ou microdots de Formica)</t>
  </si>
  <si>
    <t>3.11.3</t>
  </si>
  <si>
    <t>Cloisons de douches vestiaires (MIN 77)</t>
  </si>
  <si>
    <t>Vestiaires</t>
  </si>
  <si>
    <t>3.12</t>
  </si>
  <si>
    <t>SIGNALETIQUE REGLEMENTAIRE</t>
  </si>
  <si>
    <t>3.12.1</t>
  </si>
  <si>
    <t xml:space="preserve">Signalisation réglementaire </t>
  </si>
  <si>
    <t>Plaque de type Picto de MARCAL ép.1,6mm 150x150mm</t>
  </si>
  <si>
    <t>Portes des locaux techniques</t>
  </si>
  <si>
    <t>SAS d’escaliers</t>
  </si>
  <si>
    <t>En infrastructure</t>
  </si>
  <si>
    <t>En superstructure</t>
  </si>
  <si>
    <t>Paliers d’ascenseurs en infrastructure</t>
  </si>
  <si>
    <t>Circulations techniques</t>
  </si>
  <si>
    <t>Issues de secours</t>
  </si>
  <si>
    <t>3.12.2</t>
  </si>
  <si>
    <t xml:space="preserve">Plan de sécurité </t>
  </si>
  <si>
    <t>Plans format A3 plastifié avec cadre alu</t>
  </si>
  <si>
    <t>3.12.3</t>
  </si>
  <si>
    <t>Signalétique générale</t>
  </si>
  <si>
    <t>Signalétique directionnelle</t>
  </si>
  <si>
    <t>Blocs sanitaires</t>
  </si>
  <si>
    <t>Numérotation Etages</t>
  </si>
  <si>
    <t>3.13</t>
  </si>
  <si>
    <t>3.13.1</t>
  </si>
  <si>
    <t>Habillage miroir (MIN63)</t>
  </si>
  <si>
    <t>Fitness</t>
  </si>
  <si>
    <t>De 1,685 x 3,30 m ht</t>
  </si>
  <si>
    <t>De 1,808 x 3,30 m ht</t>
  </si>
  <si>
    <t>De 1,20 x 2,10 m ht (Habillage porte)</t>
  </si>
  <si>
    <t xml:space="preserve">De 1,20 x 1,20 m ht </t>
  </si>
  <si>
    <t>De 5,55 x 3,30 m ht (partir sur 3 panneaux de 1,85)</t>
  </si>
  <si>
    <t>De 14,60 x 3,30 m ht (partir sur 8 panneaux de 1,825)</t>
  </si>
  <si>
    <t>3.13.2</t>
  </si>
  <si>
    <t xml:space="preserve">Protection murale </t>
  </si>
  <si>
    <t>3.13.3</t>
  </si>
  <si>
    <t>Mains courantes techniques type pare-choc Acrovyn classic form 140</t>
  </si>
  <si>
    <t>3.13.4</t>
  </si>
  <si>
    <t>Protections d’angles PVC – toute hauteur</t>
  </si>
  <si>
    <t>Non repérés</t>
  </si>
  <si>
    <t>3.13.5</t>
  </si>
  <si>
    <t>Protections d’angles métalliques – toute hauteur</t>
  </si>
  <si>
    <t>3.13.6</t>
  </si>
  <si>
    <t>Châssis local régie</t>
  </si>
  <si>
    <t>Dim : 1,12x 1,20 m ht</t>
  </si>
  <si>
    <t>Faux Planchers</t>
  </si>
  <si>
    <t>Protection des zones de passage par tetrapack - 10% surface</t>
  </si>
  <si>
    <t>Traçage de 2 axes à chaque compartiment</t>
  </si>
  <si>
    <t>Inclus</t>
  </si>
  <si>
    <t>FAUX-PLANCHERS</t>
  </si>
  <si>
    <t>Faux-plancher recevant moquette</t>
  </si>
  <si>
    <t>type Ligna B30STxM de Lindner ou équivalent</t>
  </si>
  <si>
    <t>Zones A et B</t>
  </si>
  <si>
    <t>Faux-plancher stratifié</t>
  </si>
  <si>
    <t>type NORTEC L30xM de chez LINDNER ou équivalent</t>
  </si>
  <si>
    <t>Nota : hauteur finie 130mm (plenum de 100mm)</t>
  </si>
  <si>
    <t>Local CFO-CFA en super</t>
  </si>
  <si>
    <t>Divers compris</t>
  </si>
  <si>
    <t>Mise à la terre par tresse de cuivre 5mm²</t>
  </si>
  <si>
    <t>Passe-câble balai-brosse noire pvc 60x35 mm</t>
  </si>
  <si>
    <t>Traitement des JD par double vérinage</t>
  </si>
  <si>
    <t>Barrières de recoupement</t>
  </si>
  <si>
    <t>Barrière PF1/4h tous les 300m² et 30ml</t>
  </si>
  <si>
    <t>Barrière CF1h sous portes de compartimentage</t>
  </si>
  <si>
    <t>Dalles et matériel pour maintenance</t>
  </si>
  <si>
    <t xml:space="preserve">Dalle de maintenance </t>
  </si>
  <si>
    <t>Dalle de maintenance - Faux-plancher stratifié</t>
  </si>
  <si>
    <t>Outils de levage</t>
  </si>
  <si>
    <r>
      <t>14</t>
    </r>
    <r>
      <rPr>
        <b/>
        <sz val="12"/>
        <rFont val="Vinci Sans"/>
      </rPr>
      <t xml:space="preserve">   </t>
    </r>
    <r>
      <rPr>
        <b/>
        <u/>
        <sz val="12"/>
        <rFont val="Vinci Sans"/>
      </rPr>
      <t>Serrurerie - Métallerie - Miroiterie</t>
    </r>
  </si>
  <si>
    <t>n° d'ordre</t>
  </si>
  <si>
    <t>BLOCS PORTES METALLIQUES</t>
  </si>
  <si>
    <t>3.1.1.1</t>
  </si>
  <si>
    <t>Composants</t>
  </si>
  <si>
    <t>INCLUS DANS P.U DES BP CI-APRES</t>
  </si>
  <si>
    <t>3.1.1.2</t>
  </si>
  <si>
    <t>Equipements</t>
  </si>
  <si>
    <t>Paire de bâton de maréchal en inox brossé</t>
  </si>
  <si>
    <t>Oculus sur portes PF/CF ( Diam 300mm)</t>
  </si>
  <si>
    <t>Plaque de protection de porte en inox (500 mm ht)</t>
  </si>
  <si>
    <r>
      <rPr>
        <u/>
        <sz val="9"/>
        <rFont val="Vinci Sans"/>
      </rPr>
      <t>Plus-Value</t>
    </r>
    <r>
      <rPr>
        <sz val="9"/>
        <rFont val="Vinci Sans"/>
      </rPr>
      <t xml:space="preserve"> : Serrure électromécanique type KEL 420 + demi cylindre</t>
    </r>
  </si>
  <si>
    <r>
      <rPr>
        <u/>
        <sz val="9"/>
        <rFont val="Vinci Sans"/>
      </rPr>
      <t>Plus-Value</t>
    </r>
    <r>
      <rPr>
        <sz val="9"/>
        <rFont val="Vinci Sans"/>
      </rPr>
      <t xml:space="preserve"> : Serrure motorisé type KEL 420 chez ABLOY + demi cylindre </t>
    </r>
  </si>
  <si>
    <r>
      <rPr>
        <u/>
        <sz val="9"/>
        <rFont val="Vinci Sans"/>
      </rPr>
      <t>Plus-Value</t>
    </r>
    <r>
      <rPr>
        <sz val="9"/>
        <rFont val="Vinci Sans"/>
      </rPr>
      <t xml:space="preserve"> : Pivot frein système DAS intégré (par vantail)</t>
    </r>
  </si>
  <si>
    <t>Blocs portes métalliques extérieurs (huisseries et vantaux)</t>
  </si>
  <si>
    <t>3.1.2.2</t>
  </si>
  <si>
    <t>Bloc porte métallique extérieur PF 1/2h à 1 vantail</t>
  </si>
  <si>
    <t>Dim : 0,86 x 2,30 m ht - thermolaquée - 30 db</t>
  </si>
  <si>
    <t>Bloc porte métallique extérieur à 2 vantaux 30dB</t>
  </si>
  <si>
    <t>Dim : 1,40 x 2,10 m ht - thermolaquée - 30 db</t>
  </si>
  <si>
    <t>Blocs portes métalliques intérieurs (huisseries et vantaux)</t>
  </si>
  <si>
    <t>3.1.3.2</t>
  </si>
  <si>
    <t>Bloc porte métallique intérieur PF ½h à 2 vantaux</t>
  </si>
  <si>
    <t>3.1.3.3</t>
  </si>
  <si>
    <t>Bloc porte métallique intérieur PF 1h à 1 vantail</t>
  </si>
  <si>
    <t>3.1.3.4</t>
  </si>
  <si>
    <t>Bloc porte métallique intérieur PF 1h à 2 vantaux</t>
  </si>
  <si>
    <t>3.1.3.5</t>
  </si>
  <si>
    <t>Bloc porte métallique intérieur CF 1/2h à 1 vantail</t>
  </si>
  <si>
    <t>3.1.3.6</t>
  </si>
  <si>
    <t>porte métallique intérieur CF 1/2h à 2 vantaux</t>
  </si>
  <si>
    <t>3.1.3.7</t>
  </si>
  <si>
    <t>Bloc porte métallique intérieur acoustique CF 1/2h à 1 vantail (30 dB)</t>
  </si>
  <si>
    <t>3.1.3.8</t>
  </si>
  <si>
    <t>Bloc porte métallique intérieur acoustique CF 1h à 1 vantail (35 dB)</t>
  </si>
  <si>
    <t>3.1.3.9</t>
  </si>
  <si>
    <t>Bloc porte métallique intérieur acoustique CF 1h à 1 vantail (40 dB)</t>
  </si>
  <si>
    <t>Dim : 0,86 x 2,10 m ht - thermolaquée - 40 db</t>
  </si>
  <si>
    <t>Dim : 1,20 x 2,10 m ht - thermolaquée - 40 db</t>
  </si>
  <si>
    <t>Bloc porte métallique intérieur acoustique CF 1h à 2 vantaux (40 dB)</t>
  </si>
  <si>
    <t>Dim : 1,40 x 2,10 m ht - thermolaquée - Huisseries ALU 40 db</t>
  </si>
  <si>
    <t>Dim : 1,80 x 2,10 m ht - thermolaquée - Huisseries ALU 40 db</t>
  </si>
  <si>
    <t>Bloc porte métallique intérieur acoustique PF ½h à 1 vantail (40 dB)</t>
  </si>
  <si>
    <t>Dim : 0,86 x 2,10 m ht - thermolaquée - Huisseries ALU 40 db</t>
  </si>
  <si>
    <t>Bloc porte métallique intérieur acoustique PF ½h à 2 vantaux (40 dB)</t>
  </si>
  <si>
    <t>Bloc porte métallique intérieur acoustique CF ½h à 2 vantaux (40 dB)</t>
  </si>
  <si>
    <t>Bloc porte métallique intérieur acoustique CF 1h à 1 vantail - Type DAS</t>
  </si>
  <si>
    <t xml:space="preserve">Dim : 0,86 x 2,10 m ht - thermolaquée - Huisseries ALU </t>
  </si>
  <si>
    <t>3.1.3.10</t>
  </si>
  <si>
    <t>Blocs portes métallique intérieur d'intercommunication enter ERP et bureaux CF2H</t>
  </si>
  <si>
    <t>Bloc porte CF2h à 2 vantaux 40 dB</t>
  </si>
  <si>
    <t xml:space="preserve">Dim : 1,40 x 2,30 m ht </t>
  </si>
  <si>
    <t>Portes CF2h devant ascenseurs en infra</t>
  </si>
  <si>
    <t>3.1.3.11</t>
  </si>
  <si>
    <t>Blocs portes des locaux de cuisine avec exigences au feu EI30-C</t>
  </si>
  <si>
    <t>de 0,86 x 2,10 m ht - Tôle inox - huisserie inox - 38 db</t>
  </si>
  <si>
    <t>de 1,40 x 2,10 m ht - Tôle inox - huisserie inox - 38 db</t>
  </si>
  <si>
    <t>3.1.3.12</t>
  </si>
  <si>
    <t>Blocs portes inox double vantaux des locaux de cuisine avec exigences au feu EI60</t>
  </si>
  <si>
    <t>Déchets / Livraison - P-A-RDC-E01</t>
  </si>
  <si>
    <t xml:space="preserve">ND </t>
  </si>
  <si>
    <t>Dim : 1,40 x 2,10 m ht</t>
  </si>
  <si>
    <t>3.1.3.13</t>
  </si>
  <si>
    <t>Blocs-portes 2 vantaux étanches</t>
  </si>
  <si>
    <t>de 1,40 x 2,10 m ht</t>
  </si>
  <si>
    <t xml:space="preserve">BLOCS PORTES VITRES </t>
  </si>
  <si>
    <t>Blocs portes vitrés PF1/2h à 2 vantaux simple action</t>
  </si>
  <si>
    <t>BP 40 DB - Huisserie métal</t>
  </si>
  <si>
    <t>Dim : 1,40 x 2,30 m ht</t>
  </si>
  <si>
    <t>Dim : 1,40 x 2,75 m ht</t>
  </si>
  <si>
    <t>Dim : 1,70 x 3,35 m ht</t>
  </si>
  <si>
    <t>Dim : 1,80 x 2,50 m ht</t>
  </si>
  <si>
    <t>Dim : 1,80 x 3,35 m ht</t>
  </si>
  <si>
    <t>Blocs portes vitrés PF1/2h à 1 vantaux simple action</t>
  </si>
  <si>
    <t>Dim : 0,86 x 2,10 m ht</t>
  </si>
  <si>
    <t>MAINS COURANTES EN APPLIQUE</t>
  </si>
  <si>
    <t xml:space="preserve">Mains courantes intérieure </t>
  </si>
  <si>
    <t>3.3.1.1</t>
  </si>
  <si>
    <t>Mains courantes en acier thermolaqué</t>
  </si>
  <si>
    <t xml:space="preserve">Mains courantes rampantes </t>
  </si>
  <si>
    <t>Linéaire</t>
  </si>
  <si>
    <t>Linéaire (Sur futs)</t>
  </si>
  <si>
    <t>3.3.1.2</t>
  </si>
  <si>
    <t>Main courantes déportées sur garde-corps vitré</t>
  </si>
  <si>
    <t>Linéaire (RdCH Haut) rampant</t>
  </si>
  <si>
    <t>Mains courantes extérieure</t>
  </si>
  <si>
    <t>3.3.2.1</t>
  </si>
  <si>
    <t>Main courante extérieure en acier thermolaqué</t>
  </si>
  <si>
    <t xml:space="preserve">Mains courantes  rampantes </t>
  </si>
  <si>
    <t>GARDES-CORPS METALLIQUES</t>
  </si>
  <si>
    <r>
      <t>Garde-corps extérieurs</t>
    </r>
    <r>
      <rPr>
        <b/>
        <strike/>
        <sz val="9"/>
        <rFont val="Vinci Sans"/>
      </rPr>
      <t xml:space="preserve"> </t>
    </r>
  </si>
  <si>
    <t>Fourniture et mise en œuvre de garde-corps extérieurs en acier thermolaquée avec barreaudage vertical en tubes de diamètre 15mm espacés de 11cm</t>
  </si>
  <si>
    <t>Droits</t>
  </si>
  <si>
    <t>Incorporation de portillons</t>
  </si>
  <si>
    <t>Dim : 1,80 x 1,00 m ht - 2 vantaux</t>
  </si>
  <si>
    <t>Incorporation de portillons - Limite séparatives</t>
  </si>
  <si>
    <t>Dim : 2,34 x 1,00 m ht - 1 vantail</t>
  </si>
  <si>
    <t>Dim : 2,56 x 1,00 m ht - 1 vantail</t>
  </si>
  <si>
    <t>Rampants</t>
  </si>
  <si>
    <t>De 1,00m htr (RdCH Bas)</t>
  </si>
  <si>
    <t>De 1,00m htr (RdCH Haut)</t>
  </si>
  <si>
    <t>De 1,00m htr (R+1)</t>
  </si>
  <si>
    <t>De 1,00m htr (R+2)</t>
  </si>
  <si>
    <t>De 1,00m htr (R+3)</t>
  </si>
  <si>
    <t>De 1,00m htr (R+4)</t>
  </si>
  <si>
    <t>De 1,00m htr (R+5)</t>
  </si>
  <si>
    <t>De 1,00m htr (R+6)</t>
  </si>
  <si>
    <t>De 1,00m htr (R+7)</t>
  </si>
  <si>
    <t xml:space="preserve">De 1,00m htr (Toiture) </t>
  </si>
  <si>
    <t>Garde-corps intérieurs des escaliers (rampants)</t>
  </si>
  <si>
    <t>3.4.2.1</t>
  </si>
  <si>
    <t>Garde-corps intérieurs des escaliers secondaires</t>
  </si>
  <si>
    <t>De 1,00m htr</t>
  </si>
  <si>
    <t>3.4.2.2</t>
  </si>
  <si>
    <t>Garde-corps intérieurs des escaliers principaux</t>
  </si>
  <si>
    <t>Garde-corps barreaudés des loggias</t>
  </si>
  <si>
    <t>ELEMENTS VITRES INTERIEURS</t>
  </si>
  <si>
    <t>Mur rideau intérieur EI 60</t>
  </si>
  <si>
    <t>Bat A</t>
  </si>
  <si>
    <t>RdCH Haut</t>
  </si>
  <si>
    <t>Surface (Hauteur sous faux-plafond) (3,40m htr)</t>
  </si>
  <si>
    <t>Surface opaque (Hauteur plenum) (0,60m htr)</t>
  </si>
  <si>
    <t xml:space="preserve">Cis portes </t>
  </si>
  <si>
    <t>Bat B</t>
  </si>
  <si>
    <t>RdCH Bas</t>
  </si>
  <si>
    <t>Surface (Hauteur sous faux-plafond) (3,50m htr)</t>
  </si>
  <si>
    <t>Cis portes</t>
  </si>
  <si>
    <t>R+1</t>
  </si>
  <si>
    <t>Surface (Hauteur sous faux-plafond) (2,80m htr)</t>
  </si>
  <si>
    <t>Surface opaque (Hauteur plenum) (0,45m htr)</t>
  </si>
  <si>
    <t>Ensemble menuisé acier CF1H</t>
  </si>
  <si>
    <t xml:space="preserve">Surface </t>
  </si>
  <si>
    <t xml:space="preserve">Surface opaque (Hauteur plenum) </t>
  </si>
  <si>
    <t xml:space="preserve">Surface opaque </t>
  </si>
  <si>
    <t>Cloisons vitrées basse sans degré feu</t>
  </si>
  <si>
    <t>Fourniture et pose de cloisons vitrées sérigraphies sans degré coupe feu en séparation des escaliers et garde-corps</t>
  </si>
  <si>
    <r>
      <t>RdCH Bas (Entrée Hall</t>
    </r>
    <r>
      <rPr>
        <strike/>
        <sz val="9"/>
        <rFont val="Vinci Sans"/>
      </rPr>
      <t xml:space="preserve"> </t>
    </r>
    <r>
      <rPr>
        <sz val="9"/>
        <rFont val="Vinci Sans"/>
      </rPr>
      <t>A2)</t>
    </r>
  </si>
  <si>
    <t>Surface (1,20m htr)</t>
  </si>
  <si>
    <t>RdCH Bas (Entrée Hall B1)</t>
  </si>
  <si>
    <t>Verrière verticale toute hauteur de séparation d’espace</t>
  </si>
  <si>
    <t>Réalisation d'une verrière fixe sur mesure sans degré coupe feu avec soubassement plein en plâtre de 1,00m htr</t>
  </si>
  <si>
    <t>RdCH Bas (RIE)</t>
  </si>
  <si>
    <t>Soubassement panneau plein acier thermolaqué noir (1,00m htr)</t>
  </si>
  <si>
    <t>Surface vitrée (2,40 htr)</t>
  </si>
  <si>
    <t>Trumeau en panneau plein acier thermolaqué noir (1,00m htr)</t>
  </si>
  <si>
    <t>Imposte Surface vitrée (1,10m htr)</t>
  </si>
  <si>
    <t>Verrière d’atelier (SER 08)</t>
  </si>
  <si>
    <t>RdCH Bas (RIE B)</t>
  </si>
  <si>
    <t>Dim : 1,00 x 3,40 m ht</t>
  </si>
  <si>
    <t xml:space="preserve">Garde-corps intérieur - verre sur ossature métal </t>
  </si>
  <si>
    <t xml:space="preserve">De 1,00m htr </t>
  </si>
  <si>
    <t>De 1,00m htr courbe</t>
  </si>
  <si>
    <t>De 1,00m htr rampant courbe</t>
  </si>
  <si>
    <t>De 1,00m htr - rampant</t>
  </si>
  <si>
    <t xml:space="preserve">Portillons de sécurité </t>
  </si>
  <si>
    <t>Ecrans de cantonnement vitrés</t>
  </si>
  <si>
    <t>Paroi vitrée modulaire coulissante</t>
  </si>
  <si>
    <t>HABILLAGES METALLIQUES</t>
  </si>
  <si>
    <t>Impostes, ébrasements et seuil ascenseurs</t>
  </si>
  <si>
    <t>Sans objet Lot ASCENSEURS</t>
  </si>
  <si>
    <t>Sertissage des poteaux SER02</t>
  </si>
  <si>
    <t xml:space="preserve">Sertissage toute hauteur des poteaux béton des halls </t>
  </si>
  <si>
    <t>Habillage et ébrasement du comptoir (MIN 79)</t>
  </si>
  <si>
    <t>Cafétéria B</t>
  </si>
  <si>
    <t>Habillage en acier inox de  0,82 m larg</t>
  </si>
  <si>
    <t>3.7</t>
  </si>
  <si>
    <t>AGENCEMENT – MOBILIER</t>
  </si>
  <si>
    <t>Grande bibliothèque sur mesure (MIN 72)</t>
  </si>
  <si>
    <t>de 3,40 m ht</t>
  </si>
  <si>
    <t>Meuble de rangement « Magic Wall » (MIN 08)</t>
  </si>
  <si>
    <t>Hors comptoir</t>
  </si>
  <si>
    <t>Dim HSFP :6,60 x 2,28 m ht</t>
  </si>
  <si>
    <t>Dim Plénum :6,60 x 0,65 m ht</t>
  </si>
  <si>
    <t>Localisations : cafétéria A</t>
  </si>
  <si>
    <t>3.8</t>
  </si>
  <si>
    <t>OUVRAGES DIVERS DE SERRURERIE</t>
  </si>
  <si>
    <t>Escaliers métalliques 
(d’accès aux locaux techniques ou terrasses)</t>
  </si>
  <si>
    <t>Réalisation d'escaliers métalliques à volée droite ou hélicoïdal d'accès aux locaux techniques ou terrasse</t>
  </si>
  <si>
    <t>NOTA : Garde-corps et mains courantes aux articles concernées</t>
  </si>
  <si>
    <t>ESC EXT TECH B1 - 2UP (Du R+6 à R+7) comprenant :</t>
  </si>
  <si>
    <t>Demi volée droite de 11 marches métal de 1,10m larg</t>
  </si>
  <si>
    <r>
      <t xml:space="preserve">Demi volée droite de </t>
    </r>
    <r>
      <rPr>
        <strike/>
        <sz val="9"/>
        <rFont val="Vinci Sans"/>
      </rPr>
      <t>12</t>
    </r>
    <r>
      <rPr>
        <sz val="9"/>
        <rFont val="Vinci Sans"/>
      </rPr>
      <t xml:space="preserve"> 13 marches métal de 1,10m larg</t>
    </r>
  </si>
  <si>
    <t>Paliers et demi paliers</t>
  </si>
  <si>
    <t>ESC EXT TECH A1 - 2UP (Du R+7 à toiture) comprenant :</t>
  </si>
  <si>
    <t>Volée droite de 23 marches métal de 1,50m larg</t>
  </si>
  <si>
    <t>ESC EXT B1 - 2UP (Du R+6 à R+7) comprenant :</t>
  </si>
  <si>
    <t>Volée droite de 21 marches bois de 1,60m larg</t>
  </si>
  <si>
    <t>Escaliers métalliques droit sur patios et terrasse évènementielle</t>
  </si>
  <si>
    <t>Réalisation d'escaliers métalliques à volée droite 
(d'accès aux patios)</t>
  </si>
  <si>
    <t>ESC EXT 1 et 4 - 3UP (Du RdCH Bas à RdCH Haut), comprenant 4,30m ht:</t>
  </si>
  <si>
    <t>Volée droite de 27 marches bois de 1,90m larg</t>
  </si>
  <si>
    <t>ESC EXT 2 et 5 - 3UP (Du RdCH Haut à R+1) comprenant 4,20m ht:</t>
  </si>
  <si>
    <t>Volée droite de 26 marches bois de 2,00m larg</t>
  </si>
  <si>
    <t>ESC EXT 3 - 3UP (Du RDC Bas à R+1 ) comprenant 3,60m ht :</t>
  </si>
  <si>
    <t>Volée droite de 23 marches bois de 2,00m larg</t>
  </si>
  <si>
    <t>ESC EXT 6 - 3UP (Du RDC Bas à R+1) comprenant 3,60m ht :</t>
  </si>
  <si>
    <t>Volée droite de 24 marches bois de 1,88m larg</t>
  </si>
  <si>
    <t>ESC EXT 7</t>
  </si>
  <si>
    <t>GO</t>
  </si>
  <si>
    <t>Lot Gros Œuvre</t>
  </si>
  <si>
    <t>ESC A1 monumental du hall A1 (hors marches)</t>
  </si>
  <si>
    <t>Ensembles grillagés avec porte pour locaux de parking</t>
  </si>
  <si>
    <t xml:space="preserve"> - Surface (m2)</t>
  </si>
  <si>
    <t xml:space="preserve"> - PV portes (u)</t>
  </si>
  <si>
    <t>Batardeaux</t>
  </si>
  <si>
    <t>Grilles de ventilation en acier des LT et de parking</t>
  </si>
  <si>
    <t>Pour mémoire (Intérieur) :</t>
  </si>
  <si>
    <t>Grille pour VB (Dimensions a fournir)</t>
  </si>
  <si>
    <t>Grille pour VH (Dimensions a fournir)</t>
  </si>
  <si>
    <t>3.8.5</t>
  </si>
  <si>
    <r>
      <t>Grilles de ventilation de façade escalier vélo</t>
    </r>
    <r>
      <rPr>
        <b/>
        <strike/>
        <sz val="9"/>
        <rFont val="Vinci Sans"/>
      </rPr>
      <t/>
    </r>
  </si>
  <si>
    <t>3.8.6</t>
  </si>
  <si>
    <t>Grilles extérieures en façade</t>
  </si>
  <si>
    <t>Au RdCH Bas</t>
  </si>
  <si>
    <t>Grille extérieure en façade (Dimensions a fournir)</t>
  </si>
  <si>
    <t>3.8.7</t>
  </si>
  <si>
    <t>Grille caillebotis au sol</t>
  </si>
  <si>
    <t>3.8.7.1</t>
  </si>
  <si>
    <t>Grille caillebotis au sol (zone sans accès pour les usagers)</t>
  </si>
  <si>
    <t>cis §3.8.7.2</t>
  </si>
  <si>
    <t>3.8.7.2</t>
  </si>
  <si>
    <t>Grille caillebotis au sol (zone avec accès pour les usagers)</t>
  </si>
  <si>
    <t>3.8.8</t>
  </si>
  <si>
    <t>Plateforme technique en toiture terrasse</t>
  </si>
  <si>
    <t>Réalisation d'une plateforme technique par plancher caillebotis en acier galvanisé</t>
  </si>
  <si>
    <t>R+7 et Toiture</t>
  </si>
  <si>
    <t>3.8.9</t>
  </si>
  <si>
    <t>Plateforme caillebotis tourelles de désenfumage</t>
  </si>
  <si>
    <t>3.8.10</t>
  </si>
  <si>
    <t>Portes coulissantes de compartimentage</t>
  </si>
  <si>
    <t>Fourniture et pose de portes coulissantes de compartimentage de degré pare flamme E60 (PF1H) Boullet avec intégration de porte piéton</t>
  </si>
  <si>
    <t>R-2</t>
  </si>
  <si>
    <t>de 5,40m x 2,05m htr</t>
  </si>
  <si>
    <t>de 5,90m x 2,05m htr</t>
  </si>
  <si>
    <t>R-1</t>
  </si>
  <si>
    <t>de 2,90m x 2,05m htr</t>
  </si>
  <si>
    <t>Socle</t>
  </si>
  <si>
    <t>Dim : 2,30 x 2,30 m ht (dim des plans) (brasserie / café contemporain)</t>
  </si>
  <si>
    <t>Dim : 2,76 x 3,30 m ht (Hall ERP)</t>
  </si>
  <si>
    <t>Dim : 2,50 x 3,40 m ht (community plazza)</t>
  </si>
  <si>
    <t>3.8.11</t>
  </si>
  <si>
    <t>Barrières levantes</t>
  </si>
  <si>
    <t>Fourniture et pose de barrières levantes électriques motorisées.</t>
  </si>
  <si>
    <t>Barriere entrée (Suivant CCTP)</t>
  </si>
  <si>
    <t>De 2,70m</t>
  </si>
  <si>
    <t>Barriere réversible</t>
  </si>
  <si>
    <t>Barriere sortie (Suivant CCTP)</t>
  </si>
  <si>
    <t>3.8.12</t>
  </si>
  <si>
    <t>Portes à relèvement automatique</t>
  </si>
  <si>
    <t>Accès entrée/sortie parking</t>
  </si>
  <si>
    <t>De 3,00 x 3,20m htr totale compris coffre</t>
  </si>
  <si>
    <t>Accès entrée/sortie livraison</t>
  </si>
  <si>
    <t xml:space="preserve">De 3,90 m x 5,20m htr totale compris coffre 
</t>
  </si>
  <si>
    <t>P-A-RDC-T07</t>
  </si>
  <si>
    <t>Dim : 0,86 x 2,10 m ht - Huisseriemétal - CF ½H - thermolaquée</t>
  </si>
  <si>
    <t>3.8.13</t>
  </si>
  <si>
    <t xml:space="preserve">Portail battant manuel ou motorisé </t>
  </si>
  <si>
    <t>Accès piétons, vélos et pompiers sur parvis du hall B1 coté rue Touzet Gaillard</t>
  </si>
  <si>
    <t>De 1,80m x 2,50m htr (2 vantaux)</t>
  </si>
  <si>
    <t xml:space="preserve">Portail 7 : Accès piétons </t>
  </si>
  <si>
    <t>De 1,10 + 1,10m x 2,00m htr  MANUEL</t>
  </si>
  <si>
    <t>Portail 6 : Accès livraison et pompier</t>
  </si>
  <si>
    <t>De 2,05m + 2,05m x 2,00m htr (2 vantaux) MOTORISE - Contrôle d'accès par badge</t>
  </si>
  <si>
    <t>Portail 8 : Accès piétons et véhicule léger sur zone jardin</t>
  </si>
  <si>
    <t>De 3,40m + 3,40m x 2,00m htr (2 vantaux) MANUEL</t>
  </si>
  <si>
    <t>Portail 4 : Accès piétons sur parvis du hall B2 coté rue Touzet Gaillard</t>
  </si>
  <si>
    <t>De 4,80m x 2,00m htr (1 vantail)</t>
  </si>
  <si>
    <t>De 4,70m x 2,00m htr (1 vantail) MANUEL (Mesure conservatoire pour motorisation) - Contrôle d'accès par badge</t>
  </si>
  <si>
    <t>Portail 2 : Accès piétons sur parvis du hall A2 coté rue Emmy Noether</t>
  </si>
  <si>
    <t>De 2,80m x 2,00m htr (1 vantail)</t>
  </si>
  <si>
    <t>De 1,30m x 2,10m htr (1 vantail) MANUEL
Contrôle d'accès par badge</t>
  </si>
  <si>
    <t>3.8.14</t>
  </si>
  <si>
    <t xml:space="preserve">Portail coulissant motorisé </t>
  </si>
  <si>
    <t>Réalisation de portails motorisés thermolaqués pour accès véhicules insérés dans la clôture</t>
  </si>
  <si>
    <t>De 14,00m x 2,30m htr</t>
  </si>
  <si>
    <t>De 8,70m x 2,30m htr</t>
  </si>
  <si>
    <t>Portail 5 : De 15,50m x 2,00m htr</t>
  </si>
  <si>
    <t>Accès piétons, vélos et pompiers sur parvis du hall B2 coté rue Touzet Gaillard</t>
  </si>
  <si>
    <t>De 16,40m x 2,30m htr</t>
  </si>
  <si>
    <t>Portail 3 : De 5,75m x 2,00m htr</t>
  </si>
  <si>
    <t>Accès piétons, vélos et pompiers sur parvis du hall A2 coté rue Emmy Noether</t>
  </si>
  <si>
    <t>De 12,95m x 2,30m htr</t>
  </si>
  <si>
    <t>Portail 1 : De 8,90m x 2,00m htr</t>
  </si>
  <si>
    <t>3.8.16</t>
  </si>
  <si>
    <t xml:space="preserve">Grille de clôture </t>
  </si>
  <si>
    <t>Réalisation d'une clôture à barreaudage thermolaquée de section 10 x 50mm espacés de 11cm</t>
  </si>
  <si>
    <t>Rue Touzet Gaillard</t>
  </si>
  <si>
    <t>De 2,00m htr</t>
  </si>
  <si>
    <t>Délimitation d'espace sur la parcelle</t>
  </si>
  <si>
    <t>De 2,00 m ht</t>
  </si>
  <si>
    <t>Angle des Rues Touzet Gaillard et Emmy Noether</t>
  </si>
  <si>
    <t>De 1,38/2,00 m ht</t>
  </si>
  <si>
    <t>Rue Emmy Noether</t>
  </si>
  <si>
    <t>De 2,00m</t>
  </si>
  <si>
    <t>Grille de clôture sur mur bahut</t>
  </si>
  <si>
    <t>De 2,00m à 2,30m htr (Variable)</t>
  </si>
  <si>
    <t>3.8.17</t>
  </si>
  <si>
    <t>Reprise sur clôture existante conservée</t>
  </si>
  <si>
    <t>Révision de clôture existantes conservée</t>
  </si>
  <si>
    <t>Coté Clichy (Limite parcelle Ouest)</t>
  </si>
  <si>
    <t>De 1,50m htr environ (Palissade fer forgé)</t>
  </si>
  <si>
    <t>3.8.18</t>
  </si>
  <si>
    <t>Porte d’accès au parking coulissante</t>
  </si>
  <si>
    <t>Porte sectionnelle coulissante au droit de la façade</t>
  </si>
  <si>
    <t>Dim : 8,20 x 2,86 m ht  - Finition dito façades</t>
  </si>
  <si>
    <t>3.8.19</t>
  </si>
  <si>
    <t>Porte d’accès RIE livraison</t>
  </si>
  <si>
    <t>Dim : 4,05 x 6,45 m ht  - Finition dito façades - Battante</t>
  </si>
  <si>
    <t>3.8.20</t>
  </si>
  <si>
    <t>Caniveau en pied de rampe</t>
  </si>
  <si>
    <t>Fourniture et pose de caniveaux en acier galvanisé en pied des rampes parkings, aires et quai de livraison</t>
  </si>
  <si>
    <t>En bas de rampes parking (Provision)</t>
  </si>
  <si>
    <t>Dans zone livraison (Provision)</t>
  </si>
  <si>
    <t>3.8.21</t>
  </si>
  <si>
    <t>Arceaux de protection</t>
  </si>
  <si>
    <t>Fourniture et pose d'arceaux de protection forme 1/2 circulaire en acier galvanisé</t>
  </si>
  <si>
    <t>Protection au R-2 (Sur 0,80m htr) (Provision)</t>
  </si>
  <si>
    <t>Protection au R-1 (Sur 0,80m htr) (Provision)</t>
  </si>
  <si>
    <t>Provision divisée par 2 suite optim</t>
  </si>
  <si>
    <t>3.8.22</t>
  </si>
  <si>
    <t>Protection tube métallique</t>
  </si>
  <si>
    <t>Dans zone livraison</t>
  </si>
  <si>
    <t>3.8.23</t>
  </si>
  <si>
    <t>Chasse roue métallique</t>
  </si>
  <si>
    <t>Fourniture et mise en œuvre de chasse roues finition galvanisé + thermolaquée</t>
  </si>
  <si>
    <t>Entre aire de manœuvre camion et cheminement piéton (Hors parking)</t>
  </si>
  <si>
    <t>3.8.24</t>
  </si>
  <si>
    <t>Protection des pieds de canalisations</t>
  </si>
  <si>
    <t>Fourniture et pose de protection profilés tubulaires en acier galvanisé</t>
  </si>
  <si>
    <t xml:space="preserve">Protection au R-2 (Sur 0,60m htr) </t>
  </si>
  <si>
    <t>Protection au R-1 (Sur 0,60m htr)</t>
  </si>
  <si>
    <t>3.7.21</t>
  </si>
  <si>
    <t>Echelles à crinoline</t>
  </si>
  <si>
    <t>Fourniture et pose d'échelle à crinoline en acier galvanisé</t>
  </si>
  <si>
    <t>Dans zones techniques aériennes</t>
  </si>
  <si>
    <t>Du R+6 à R+7</t>
  </si>
  <si>
    <t>Du R+7 à Toiture</t>
  </si>
  <si>
    <t>Dans cours anglaises</t>
  </si>
  <si>
    <t xml:space="preserve">Du R-1 au RdCH Bas </t>
  </si>
  <si>
    <t xml:space="preserve">Du RdCH Bas au RdCH Haut </t>
  </si>
  <si>
    <t>Dans galerie technique des GE</t>
  </si>
  <si>
    <t>Dans fosses</t>
  </si>
  <si>
    <t>Echelle à crinoline</t>
  </si>
  <si>
    <t>Crosses</t>
  </si>
  <si>
    <t>Caillebottis</t>
  </si>
  <si>
    <t>3.7.22</t>
  </si>
  <si>
    <t>Fourniture et pose de crosses au droit des échelles à crinoline</t>
  </si>
  <si>
    <t xml:space="preserve">Du R+7 à Toiture </t>
  </si>
  <si>
    <t>3.8.27</t>
  </si>
  <si>
    <t xml:space="preserve">Echelles à monter : 3,50m </t>
  </si>
  <si>
    <t>Fourniture d'échelle télescopique en alliage léger du commerce type Alifort</t>
  </si>
  <si>
    <t>De 3,50m htr au droits des châssis de désenfumage et d'accès en toiture</t>
  </si>
  <si>
    <t>3.8.28</t>
  </si>
  <si>
    <t>Echelles de secours</t>
  </si>
  <si>
    <t>Fourniture d'échelle de secours déployables type Jomy - 6,00 m ht moy</t>
  </si>
  <si>
    <t>3.8.29</t>
  </si>
  <si>
    <t>Racks à vélos du local vélos</t>
  </si>
  <si>
    <t>Fourniture et mise en œuvre de racks à vélos simples et doubles cadenassables type Optima</t>
  </si>
  <si>
    <t>Racks simples</t>
  </si>
  <si>
    <t>Pour local vélos n°1 (19 places)</t>
  </si>
  <si>
    <t>Pour local vélos n°2 (9 places)</t>
  </si>
  <si>
    <t>Pour local vélos n°3 (23 places)</t>
  </si>
  <si>
    <t>Pour local vélos n°4 (30 places)</t>
  </si>
  <si>
    <t>Pour local vélos n°5 (29 places)</t>
  </si>
  <si>
    <t>Pour local vélos n°6 (30 places)</t>
  </si>
  <si>
    <t>Pour local vélos n°7 (29 places)</t>
  </si>
  <si>
    <t>Pour local vélos n°8 (29 places)</t>
  </si>
  <si>
    <t>Pour local vélos n°9 (26 places)</t>
  </si>
  <si>
    <t>Pour local vélos n°10 (26 places)</t>
  </si>
  <si>
    <t>Pour parking vélos extérieurs (51 places) - double</t>
  </si>
  <si>
    <t>3.8.30</t>
  </si>
  <si>
    <t>Bac à sable métallique</t>
  </si>
  <si>
    <t>Fourniture et pose de bac a sable métallique</t>
  </si>
  <si>
    <t>De 100L cis sable + pelle</t>
  </si>
  <si>
    <t>3.8.31</t>
  </si>
  <si>
    <t>Ecrans acoustiques en terrasse technique</t>
  </si>
  <si>
    <t>Fourniture et pose d'écran acoustique bac acier 29dB en tôle perforé masquant une laine minérale sur structure métallique</t>
  </si>
  <si>
    <t>Zone technique du R+5</t>
  </si>
  <si>
    <t>Zone technique du R+7</t>
  </si>
  <si>
    <t>3.8.32</t>
  </si>
  <si>
    <t>Bardage édicule technique terrasse évènementielle</t>
  </si>
  <si>
    <t>Fourniture et pose d’un habillage en lames métalliques périphériques type Linius de chez RENSON</t>
  </si>
  <si>
    <t>BP : P-B-007-1.2-E02 : 1,40 x 2,10 m ht</t>
  </si>
  <si>
    <t>BP : P-B-007-1.2-E03 : 1,40 x 2,10 m ht</t>
  </si>
  <si>
    <t>BP : P-B-007-1.2-E04 : 0,90 x 2,10 m ht</t>
  </si>
  <si>
    <t>3.8.33</t>
  </si>
  <si>
    <t>Escaliers métalliques hélicoïdaux d’accès sur vide loggias</t>
  </si>
  <si>
    <t>Réalisation d'escaliers metalliques helicoidaux d'accès aux loggias</t>
  </si>
  <si>
    <t>De 23 marches de 0,90m largeur y cis garde-corps et limons</t>
  </si>
  <si>
    <t>3.8.34</t>
  </si>
  <si>
    <t>Séparatif circulation verticales (SER 05)</t>
  </si>
  <si>
    <t>Dim : 4,50 x 1,00 m ht  - Palier A1.1</t>
  </si>
  <si>
    <r>
      <t>15</t>
    </r>
    <r>
      <rPr>
        <b/>
        <sz val="12"/>
        <rFont val="Vinci Sans"/>
      </rPr>
      <t xml:space="preserve">   </t>
    </r>
    <r>
      <rPr>
        <b/>
        <u/>
        <sz val="12"/>
        <rFont val="Vinci Sans"/>
      </rPr>
      <t>Revêtements durs</t>
    </r>
  </si>
  <si>
    <t>PREPARATION DES SUPPORTS</t>
  </si>
  <si>
    <t>Ragréage</t>
  </si>
  <si>
    <t>murs</t>
  </si>
  <si>
    <t>sols - ragréage type P3</t>
  </si>
  <si>
    <t>Mortier pour revêtements de sols carrelés</t>
  </si>
  <si>
    <t>3.1.2.1</t>
  </si>
  <si>
    <t>Pose scellée</t>
  </si>
  <si>
    <t>Sous-couche acoustique (19 dB) sous chape flottante</t>
  </si>
  <si>
    <t>ASSOUR chape 19 de chez SIPLAST ou équivalent</t>
  </si>
  <si>
    <t>Sanitaires</t>
  </si>
  <si>
    <t>Vestiaires du fitness</t>
  </si>
  <si>
    <t>Paliers (sous résine coulée)</t>
  </si>
  <si>
    <t>gaines techniques sanitaires</t>
  </si>
  <si>
    <t>Sous-couche acoustique (19 dB) sous béton décoratif</t>
  </si>
  <si>
    <t>Paliers (sous béton coulée)</t>
  </si>
  <si>
    <t xml:space="preserve">Sous béton coulé RDB RDCH </t>
  </si>
  <si>
    <t xml:space="preserve">Siphon de sol </t>
  </si>
  <si>
    <r>
      <t xml:space="preserve">Pose de siphon de sol en acier inox, </t>
    </r>
    <r>
      <rPr>
        <u/>
        <sz val="9"/>
        <rFont val="Vinci Sans"/>
      </rPr>
      <t>hors fourniture</t>
    </r>
  </si>
  <si>
    <t>Système de protection à l’eau sous carrelage (SPEC)</t>
  </si>
  <si>
    <t>3.1.7</t>
  </si>
  <si>
    <t>Système d’étanchéité liquide (SEL)</t>
  </si>
  <si>
    <t>Relevés</t>
  </si>
  <si>
    <t>REVÊTEMENTS DE SOLS DURS CARRELES</t>
  </si>
  <si>
    <t>Revêtement de sol en grès cérame non émaillé des sanitaires</t>
  </si>
  <si>
    <t>30x60cm en grès cérame R10 U4P4s rectifié type Solid de FERI &amp; MASI</t>
  </si>
  <si>
    <t>Pose collée</t>
  </si>
  <si>
    <t>Revêtement de sol en grès cérame non émaillé</t>
  </si>
  <si>
    <t>15x15cm en grès cérame R11 U4P4s rectifié type SOFTGRIP de chez MOSA</t>
  </si>
  <si>
    <t xml:space="preserve">Localisation : vestiaires fitness, cafétéria B zone vente, pièce </t>
  </si>
  <si>
    <t>donnant sur la brasserie</t>
  </si>
  <si>
    <t>Revêtement de sol en grès cérame Café Contemporain</t>
  </si>
  <si>
    <t>100x100cm en grès cérame R9 U4P4s type ASTER MAX MERCURY de chez GRANITIFIANDRE</t>
  </si>
  <si>
    <t>Localisation : Dans le café contemporain</t>
  </si>
  <si>
    <t>Revêtement de sol en grès cérame des scrambles et kiosques</t>
  </si>
  <si>
    <t>30x30cm en grès cérame R9 U4P4 - GAMME/FABRICANT A DEFINIR</t>
  </si>
  <si>
    <t>PM :</t>
  </si>
  <si>
    <t>GAMME</t>
  </si>
  <si>
    <t>A DEFINIR</t>
  </si>
  <si>
    <t>- Dans le café contemporain au droit des kiosques</t>
  </si>
  <si>
    <t>RIE A - distribution  + kiosques</t>
  </si>
  <si>
    <t>RIE B - distribution + kiosques</t>
  </si>
  <si>
    <t>Revêtement de sol en grès cérame antidérapant des locaux de cuisine</t>
  </si>
  <si>
    <t>20x20cm en grès cérame R12 U4P4s type GRESPOR TECHNIQUE de chez PAVIGRES</t>
  </si>
  <si>
    <t>Pose scellée par chape mortier de ciment dosé à 350kg/m3</t>
  </si>
  <si>
    <t>laverie</t>
  </si>
  <si>
    <t>RIE déchet</t>
  </si>
  <si>
    <t>Economa réserve</t>
  </si>
  <si>
    <t>Circulation</t>
  </si>
  <si>
    <t>Cafétéria A et B</t>
  </si>
  <si>
    <t>Local ménage</t>
  </si>
  <si>
    <t>Sanitaires RIE</t>
  </si>
  <si>
    <t>Vestiaires vélo</t>
  </si>
  <si>
    <t>Revêtement de sol en grès cérame zone de vente cafétéria A</t>
  </si>
  <si>
    <t>120x60cm en grès cérame R11 U4P3E3C2 type type FAHRENHEIT de chez GRANITIFIANDRE</t>
  </si>
  <si>
    <t xml:space="preserve">Pose collée </t>
  </si>
  <si>
    <t>Zone de vente - cafétéria A</t>
  </si>
  <si>
    <t>Plinthes droites</t>
  </si>
  <si>
    <t xml:space="preserve">BETON DECORATIF ET RESINE DECORATIVE </t>
  </si>
  <si>
    <t>Revêtements de sols en béton décoratif</t>
  </si>
  <si>
    <t xml:space="preserve">sol coulé de type SURFAPLAN teinte SURFAPLAN GRIS CLAIR </t>
  </si>
  <si>
    <t>Paliers RDC RDC</t>
  </si>
  <si>
    <t>Circulation RDB RDC</t>
  </si>
  <si>
    <t>Rue intérieure</t>
  </si>
  <si>
    <t>Cafétéria / Galerie des cultures / Rue intérieure</t>
  </si>
  <si>
    <t>Cafeteria / Community Plaza</t>
  </si>
  <si>
    <t>Convenient Plaza</t>
  </si>
  <si>
    <t>Halls</t>
  </si>
  <si>
    <t>Mezzanine R+1</t>
  </si>
  <si>
    <t>Foyer R+1</t>
  </si>
  <si>
    <t>Circulation ERP R+2</t>
  </si>
  <si>
    <t xml:space="preserve">Marches et contremarche en micro mortier béton : SANS OBJET </t>
  </si>
  <si>
    <t xml:space="preserve">REVETEMENTS MURAUX DURS </t>
  </si>
  <si>
    <t>Revêtements muraux  en grès cérame non émaillé des sanitaires</t>
  </si>
  <si>
    <t>30x60cm en grès cérame rectifié de type Solid de chez FERI &amp; MASI</t>
  </si>
  <si>
    <t>sanitaires tous niveaux</t>
  </si>
  <si>
    <t>Revêtements muraux en grès cérame - type Granitifiandre White</t>
  </si>
  <si>
    <t>30x30cm en grès cérame de type WHITE MAT de chez GRANITI FIANDRE</t>
  </si>
  <si>
    <t>Locaux déchets</t>
  </si>
  <si>
    <t>Revêtements muraux en grès cérame – Type DESVRES</t>
  </si>
  <si>
    <t>20x20cm en grès cérame de type ARCHITECH DOUZIES de chez DESVRES</t>
  </si>
  <si>
    <t>cuisine</t>
  </si>
  <si>
    <t>Revêtements muraux en grès cérame – Type MOSA</t>
  </si>
  <si>
    <t>30x10cm en grès cérame de type 15THIRTY de chez MOSA</t>
  </si>
  <si>
    <t>kiosques café contemporain , distribution RIE A et B</t>
  </si>
  <si>
    <t xml:space="preserve">Revêtements muraux en mosaïque de céramique </t>
  </si>
  <si>
    <r>
      <t>diamètre 1,79cm en mosaïque ronde de type</t>
    </r>
    <r>
      <rPr>
        <i/>
        <strike/>
        <sz val="9"/>
        <rFont val="Vinci Sans"/>
      </rPr>
      <t xml:space="preserve"> </t>
    </r>
    <r>
      <rPr>
        <i/>
        <sz val="9"/>
        <rFont val="Vinci Sans"/>
      </rPr>
      <t>Air Dots white mat de chez PORCELANOSA</t>
    </r>
  </si>
  <si>
    <t>Carreaux de faïence fitness</t>
  </si>
  <si>
    <t>10x10cm série Classics Kho Liang  le Collection des Ets MOSA</t>
  </si>
  <si>
    <t>Zone B</t>
  </si>
  <si>
    <t>Vestiaires et salles de soin fitness - au droit des vasques</t>
  </si>
  <si>
    <t>Revêtements muraux en grès cérame - type MOSA SOFTLINE</t>
  </si>
  <si>
    <t xml:space="preserve">15x15cm non émaillé </t>
  </si>
  <si>
    <t>Vestiaires (locaux vélo, du personnel, du fitness)</t>
  </si>
  <si>
    <t>Revêtements muraux en grès cérame - type GRANITIFIANDRE FAHRENHEIT</t>
  </si>
  <si>
    <t>120x60cm</t>
  </si>
  <si>
    <t>Zone de vente cafétéria A</t>
  </si>
  <si>
    <t>Revêtements muraux en grès cérame - type PAVIGRES GRESPOR TECHNIQUE</t>
  </si>
  <si>
    <t xml:space="preserve">19,7x19,7cm </t>
  </si>
  <si>
    <t>Locaux cuisine cafétéria A et B</t>
  </si>
  <si>
    <t>Revêtement mural de type DTILE</t>
  </si>
  <si>
    <t xml:space="preserve">14,7x14,7cm </t>
  </si>
  <si>
    <t>Zone de vente cafétéria B</t>
  </si>
  <si>
    <t>Eléments spéciaux 15x15cm</t>
  </si>
  <si>
    <t>Revêtements de sol POLYURETHANE</t>
  </si>
  <si>
    <t>de type Sika Comfort Plus des Ets SIKA</t>
  </si>
  <si>
    <t>RIE A + Circulation Galerie et SOC-093 et 0-91</t>
  </si>
  <si>
    <t>Cabines ascenseurs</t>
  </si>
  <si>
    <t xml:space="preserve">Marches et contremarches en résine </t>
  </si>
  <si>
    <t>Linéaire emmarchement</t>
  </si>
  <si>
    <t>palier intermédiaire</t>
  </si>
  <si>
    <t>Escalier monumental hall A1</t>
  </si>
  <si>
    <t>Escalier A2.7</t>
  </si>
  <si>
    <t>Escalier B2.4</t>
  </si>
  <si>
    <t>Escalier B1.4</t>
  </si>
  <si>
    <t>Escalier A2.6</t>
  </si>
  <si>
    <t>Miroirs</t>
  </si>
  <si>
    <t>De 1,52 x 0,80 m ht</t>
  </si>
  <si>
    <t>De 2,12 x 0,80 m ht</t>
  </si>
  <si>
    <t>Protection des angles sortants en cuisine</t>
  </si>
  <si>
    <t>Profilés angle sortant mur carrelé en cuisine</t>
  </si>
  <si>
    <t>Protection des angles rentrants en cuisine</t>
  </si>
  <si>
    <t>Profilés angle rentrant mur carrelé en cuisine</t>
  </si>
  <si>
    <t>3.6.4</t>
  </si>
  <si>
    <t>Protection des angles sortants dans les vestiaires</t>
  </si>
  <si>
    <t>3.6.5</t>
  </si>
  <si>
    <t>Cornières d'arrêt sol</t>
  </si>
  <si>
    <t>Lot Sols Souples</t>
  </si>
  <si>
    <t>3.6.6</t>
  </si>
  <si>
    <t>Cornière entre sols durs</t>
  </si>
  <si>
    <t>3.6.7</t>
  </si>
  <si>
    <t>Traitement des JD</t>
  </si>
  <si>
    <t>3.6.8</t>
  </si>
  <si>
    <t>Joints étanches à la pompe</t>
  </si>
  <si>
    <t>Sous toutes les plinthes en carrelage</t>
  </si>
  <si>
    <t>Au raccordement entre les revêtements muraux et les appareils sanitaires</t>
  </si>
  <si>
    <t>au lot plomberie</t>
  </si>
  <si>
    <t>3.6.9</t>
  </si>
  <si>
    <t>Joints de dilatation contre un mur</t>
  </si>
  <si>
    <t>3.6.10</t>
  </si>
  <si>
    <t>Trappe d'accès à carreler</t>
  </si>
  <si>
    <t>De 0,60 x 0,60 m</t>
  </si>
  <si>
    <t>3.6.11</t>
  </si>
  <si>
    <t>Caniveaux à grille inox et siphons de sol</t>
  </si>
  <si>
    <t>Fourniture</t>
  </si>
  <si>
    <t>Pose des caniveaux à grilles inox</t>
  </si>
  <si>
    <t>Pose des siphons de sol</t>
  </si>
  <si>
    <t>3.6.12</t>
  </si>
  <si>
    <t>Socle de douche Fitness</t>
  </si>
  <si>
    <t>Vestiaires/Sanitaires</t>
  </si>
  <si>
    <t>3.6.13</t>
  </si>
  <si>
    <t>Joint d'étanchéité</t>
  </si>
  <si>
    <t>A prévoir pour tous les locaux de la cuisine et vestiaires/sanitaires</t>
  </si>
  <si>
    <t>Autres Ouvrages</t>
  </si>
  <si>
    <t>Chape flottante sous carrelage collé</t>
  </si>
  <si>
    <t>GT des sanitaires</t>
  </si>
  <si>
    <t>Chape flottante sous sol sportif</t>
  </si>
  <si>
    <t>Salle fitness</t>
  </si>
  <si>
    <t>Lot GO</t>
  </si>
  <si>
    <t>Chape flottante sous résine coulée</t>
  </si>
  <si>
    <t>Sous résine</t>
  </si>
  <si>
    <t>SOLS SOUPLES EN LES</t>
  </si>
  <si>
    <t>Revêtements de sol souple PVC</t>
  </si>
  <si>
    <t>de type Tapiflex Excellente 4 de chez TARKETT</t>
  </si>
  <si>
    <t>selon plan de localisation des matériaux</t>
  </si>
  <si>
    <t>Courrier/Bagagerie</t>
  </si>
  <si>
    <t>PCS+GTB</t>
  </si>
  <si>
    <t>Vestiaire hotesse</t>
  </si>
  <si>
    <t>HTA</t>
  </si>
  <si>
    <t>Rgt mob</t>
  </si>
  <si>
    <t>conciergerie</t>
  </si>
  <si>
    <t>Gestion PM</t>
  </si>
  <si>
    <t>Foyer Rgt R+1</t>
  </si>
  <si>
    <t>Stock amphi R+1</t>
  </si>
  <si>
    <t xml:space="preserve">Revêtement de sol vinylique tissé </t>
  </si>
  <si>
    <t>de type 2TEC2 gamme Bazalt et Canyon</t>
  </si>
  <si>
    <r>
      <rPr>
        <u/>
        <sz val="9"/>
        <rFont val="Vinci Sans"/>
      </rPr>
      <t>Localisation</t>
    </r>
    <r>
      <rPr>
        <sz val="9"/>
        <rFont val="Vinci Sans"/>
      </rPr>
      <t xml:space="preserve"> : RIE B et  brasserie</t>
    </r>
  </si>
  <si>
    <t>Sol caoutchouc sportif</t>
  </si>
  <si>
    <t>type Mondoflex + Everlay protection de MONDO</t>
  </si>
  <si>
    <t>SOLS SOUPLES EN DALLES</t>
  </si>
  <si>
    <t xml:space="preserve">Moquette en dalles plombantes </t>
  </si>
  <si>
    <t>de type First de MODULYSS</t>
  </si>
  <si>
    <t>Moquettes en dalle des bureaux</t>
  </si>
  <si>
    <t>zones bureaux A et B et régie R+2</t>
  </si>
  <si>
    <t>Protection des moquettes</t>
  </si>
  <si>
    <t xml:space="preserve">Cadre et essuie-pieds </t>
  </si>
  <si>
    <t xml:space="preserve">Entrées RDC haut RDC bas, SS1 SS2 </t>
  </si>
  <si>
    <t>Cornières d’arrêt et barres de seuils</t>
  </si>
  <si>
    <t>Clous podotactile inox</t>
  </si>
  <si>
    <t>Traitement des JD en plancher</t>
  </si>
  <si>
    <t>Au droit des sols sur faux-plancher</t>
  </si>
  <si>
    <t>Bandes podotactiles caoutchouc</t>
  </si>
  <si>
    <t>Escaliers ERP</t>
  </si>
  <si>
    <t>PEINTURE SUR PLATRE / BETON</t>
  </si>
  <si>
    <t>Préparation des supports</t>
  </si>
  <si>
    <t>Peinture sur plâtre béton : Finition A</t>
  </si>
  <si>
    <t xml:space="preserve">Peinture satinée sur murs </t>
  </si>
  <si>
    <t>plateaux bureaux</t>
  </si>
  <si>
    <t>SAS escaliers et circulations horizontales protégées en super</t>
  </si>
  <si>
    <t>zones décoration</t>
  </si>
  <si>
    <t>Salles à manger RIE A / RIE B / Café contemporain</t>
  </si>
  <si>
    <t>Fitness (Salle appareil, Salle de cours groupe)</t>
  </si>
  <si>
    <t>Foyer y/c rangement</t>
  </si>
  <si>
    <t>Auditorium y/c sas, stockage et régie</t>
  </si>
  <si>
    <t>Business Center y/c circulations et rangement</t>
  </si>
  <si>
    <t>murs escaliers secours en superstructure (sur enduit type bagar)</t>
  </si>
  <si>
    <t>Locaux vélos</t>
  </si>
  <si>
    <t>Convenient Plaza, Galerie des cultures, Cafétéria SàM - RdC Haut</t>
  </si>
  <si>
    <t>Community Plaza, Cafétéria SàM et rues intérieures - RdC Haut</t>
  </si>
  <si>
    <t>Salle polyvalente y/c Sas, Rangements, Régie et circulation - RdC Haut</t>
  </si>
  <si>
    <t>Bagagerie/courrier, Réserves, Stockage, Corner café et Conciergerie - RdC Bas et Haut</t>
  </si>
  <si>
    <t>Mezzanines y/c sas - R+1</t>
  </si>
  <si>
    <t>Zone RIE - Local ménage, rangement mobile et circulation accès sanitaires</t>
  </si>
  <si>
    <t>Vide sur RDCH</t>
  </si>
  <si>
    <t>Vide sur RDB</t>
  </si>
  <si>
    <t>Office cafétéria</t>
  </si>
  <si>
    <t>Peinture mat sur plafonds</t>
  </si>
  <si>
    <t>SAS escaliers et circulations horizontales protégées en superstructure</t>
  </si>
  <si>
    <t>BA13 à peindre</t>
  </si>
  <si>
    <t>Sur plages BA13</t>
  </si>
  <si>
    <t>Sur BA13 lisse hydrofuge</t>
  </si>
  <si>
    <t>Sur BA13 perforé</t>
  </si>
  <si>
    <t>Sur BA13 (Hypothèse - Locaux non décrit)</t>
  </si>
  <si>
    <t>sous-face des escaliers staff</t>
  </si>
  <si>
    <t>locaux sans faux plafond - hors LT , circu LT - RDB</t>
  </si>
  <si>
    <t xml:space="preserve">Linéaire jouées et retombées </t>
  </si>
  <si>
    <t>Sur retombées et jouées des FP BA13</t>
  </si>
  <si>
    <t>Sur gorges lumineuses de 15 cm ht</t>
  </si>
  <si>
    <t>Sur gorges 30cm ht</t>
  </si>
  <si>
    <t>Peinture de finition veloutée</t>
  </si>
  <si>
    <t xml:space="preserve">Surface courante zones A et B </t>
  </si>
  <si>
    <t>Office cuisine des restaurants, cafétéria et café</t>
  </si>
  <si>
    <t>Office cuisine des restaurants et restaurants alternatifs</t>
  </si>
  <si>
    <t>Vernis acrylique incolore</t>
  </si>
  <si>
    <t>poteaux des halls</t>
  </si>
  <si>
    <t>Paliers d'étages</t>
  </si>
  <si>
    <t>Café Contemporain</t>
  </si>
  <si>
    <t>Community Plaza, Galerie des Cultures, Auditorium, RIE</t>
  </si>
  <si>
    <t>Peinture alimentaire</t>
  </si>
  <si>
    <t>locaux de cuisine, stockage, laverie</t>
  </si>
  <si>
    <t>Peinture sur plâtre béton : Finition B</t>
  </si>
  <si>
    <t>Mur (minérale)</t>
  </si>
  <si>
    <t>Murs escaliers infra</t>
  </si>
  <si>
    <t xml:space="preserve">SAS livraison </t>
  </si>
  <si>
    <t>Local PCS + GTB + Gestion PM</t>
  </si>
  <si>
    <t>LT petites surfaces en étages</t>
  </si>
  <si>
    <t>LT RDC BAS</t>
  </si>
  <si>
    <t>Circulations des LT RDC BAS</t>
  </si>
  <si>
    <t>Déchets</t>
  </si>
  <si>
    <t>Peinture sur plâtre béton : Finition C</t>
  </si>
  <si>
    <t>Mur et Plafond (alkyde)</t>
  </si>
  <si>
    <t>plafond</t>
  </si>
  <si>
    <r>
      <rPr>
        <u/>
        <sz val="9"/>
        <rFont val="Vinci Sans"/>
      </rPr>
      <t>Localisation</t>
    </r>
    <r>
      <rPr>
        <sz val="9"/>
        <rFont val="Vinci Sans"/>
      </rPr>
      <t xml:space="preserve"> : Escaliers infra y/c paliers et sas</t>
    </r>
  </si>
  <si>
    <t>PEINTURE DE SOLS</t>
  </si>
  <si>
    <t>sol anti-poussière</t>
  </si>
  <si>
    <t>LT secs infra y/c circulations</t>
  </si>
  <si>
    <t>Remontée en plinthes et linéaire de marche</t>
  </si>
  <si>
    <t>LT , circulations logistiques</t>
  </si>
  <si>
    <t>LT RdB, HTA RdCH</t>
  </si>
  <si>
    <t>escaliers infra</t>
  </si>
  <si>
    <t>escaliers super</t>
  </si>
  <si>
    <t>Gaines techniques</t>
  </si>
  <si>
    <t>Local GSM indoor</t>
  </si>
  <si>
    <t>Local serveur</t>
  </si>
  <si>
    <t>TGBT x 2</t>
  </si>
  <si>
    <t>Transfo</t>
  </si>
  <si>
    <t>Peinture sur sols et murs (époxy) hors grenaillage</t>
  </si>
  <si>
    <t>Remontée en plinthes</t>
  </si>
  <si>
    <t>sols, rampes, vélos, motos,  parkings, etc</t>
  </si>
  <si>
    <t>vestiaires, locaux casiers et circ. des locaux vélos</t>
  </si>
  <si>
    <t>locaux techniques en infrastructure (SS-2 à RdC Bas)</t>
  </si>
  <si>
    <t>PEINTURE SUR BOIS</t>
  </si>
  <si>
    <t>Peinture sur bois</t>
  </si>
  <si>
    <t xml:space="preserve">Sur blocs portes bois </t>
  </si>
  <si>
    <t>Sur façade de gaines techniques</t>
  </si>
  <si>
    <t>Sur plinthe bois à peindre</t>
  </si>
  <si>
    <t>Sur plinthe crémaillère à peindre</t>
  </si>
  <si>
    <t>Sur huisseries bois</t>
  </si>
  <si>
    <t>PEINTURE SUR METAUX</t>
  </si>
  <si>
    <t>Peinture sur métaux ferreux</t>
  </si>
  <si>
    <r>
      <t xml:space="preserve">Huisseries </t>
    </r>
    <r>
      <rPr>
        <sz val="9"/>
        <rFont val="Vinci Sans"/>
      </rPr>
      <t>métal</t>
    </r>
  </si>
  <si>
    <t>PEINTURE SUR PLASTIQUE</t>
  </si>
  <si>
    <t>Canalisations apparentes en PVC</t>
  </si>
  <si>
    <t>3.9</t>
  </si>
  <si>
    <t>PAPIER PEINT</t>
  </si>
  <si>
    <t>papier peint de type Palm Jungle de Cole &amp; Son (selon carnet déco)</t>
  </si>
  <si>
    <t>3.10</t>
  </si>
  <si>
    <t>NETTOYAGE DE FIN DE CHANTIER</t>
  </si>
  <si>
    <t>en 2 passages</t>
  </si>
  <si>
    <t>3.11</t>
  </si>
  <si>
    <r>
      <t>18</t>
    </r>
    <r>
      <rPr>
        <b/>
        <sz val="12"/>
        <rFont val="Vinci Sans"/>
      </rPr>
      <t xml:space="preserve">   </t>
    </r>
    <r>
      <rPr>
        <b/>
        <u/>
        <sz val="12"/>
        <rFont val="Vinci Sans"/>
      </rPr>
      <t>CVCD</t>
    </r>
  </si>
  <si>
    <t>PRODUCTION-DISTRIBUTION CALORIFIQUE Bat.A</t>
  </si>
  <si>
    <t xml:space="preserve">3.1.1
</t>
  </si>
  <si>
    <t>Production calorifique</t>
  </si>
  <si>
    <t>NC</t>
  </si>
  <si>
    <t>Production de chaleur à la charge du concessionnaire</t>
  </si>
  <si>
    <t>Vapeur et condensat</t>
  </si>
  <si>
    <t>Marque : COLLART TROLLARD</t>
  </si>
  <si>
    <t>Bouteille HP avec purge manuelle et automatique, organes de contrôle</t>
  </si>
  <si>
    <t>Robinetterie de purges HP</t>
  </si>
  <si>
    <t>Echangeur vapeur 1010 kW avec skid et régulation</t>
  </si>
  <si>
    <t>Robinetterie détente et régulation condensats</t>
  </si>
  <si>
    <t>Coffret electrique et régulation communicant</t>
  </si>
  <si>
    <t>Skid de relevage condensat avec pompes et séparateur d'air et régulation</t>
  </si>
  <si>
    <t>Montage et cablage sur Skid</t>
  </si>
  <si>
    <t>Mise en service</t>
  </si>
  <si>
    <t>Raccordement hydraulique vapeur et condensat</t>
  </si>
  <si>
    <t>Manutention et mise place du SKID Vapeur</t>
  </si>
  <si>
    <t>Canalisations vapeur HP DN50</t>
  </si>
  <si>
    <t>Tube acier LT T3 Ø 50/60</t>
  </si>
  <si>
    <t>Vanne d'arrêt d'urgence sous boitier avec commande à distance DN65</t>
  </si>
  <si>
    <t>Canalisations condensats</t>
  </si>
  <si>
    <t>Tube acier LT T3 Ø 40/49</t>
  </si>
  <si>
    <t>Tube acier LT T3 Ø 33/42</t>
  </si>
  <si>
    <t>Tube acier LT T3 Ø 26/34</t>
  </si>
  <si>
    <t>Vanne vapeur DN50</t>
  </si>
  <si>
    <t>Filtre vapeur DN50</t>
  </si>
  <si>
    <t>Vanne condensat DN20</t>
  </si>
  <si>
    <t>Clapet condensat DN20</t>
  </si>
  <si>
    <t>Calorifuge Vapeur finition tôle</t>
  </si>
  <si>
    <t>Calorifuge tube eau chaude distribution Kraftalu ep 30 mm</t>
  </si>
  <si>
    <t>Calorifuge condensats PVC</t>
  </si>
  <si>
    <t>Thermometre 0/400 °C</t>
  </si>
  <si>
    <t>Thermometre 0/120 °C</t>
  </si>
  <si>
    <t>Manomètre 15x21 - 0 à 10 Bars</t>
  </si>
  <si>
    <t>Robinet BS EC ACS DN 15</t>
  </si>
  <si>
    <t>Circuit primaire eau chaude</t>
  </si>
  <si>
    <t>Pompe Simple 44 m3/h - Pdc : 12 mCe
Marque : GRUNDFOS / Type : TP 65-170 / 2-A-F-A-BQQE</t>
  </si>
  <si>
    <t>Plots Antivibratils pour Pompe</t>
  </si>
  <si>
    <t>Manchon Antivibratil DN125</t>
  </si>
  <si>
    <t>Dilatoflex DN 100 SOCLA/ZKT PN 10 y compris équipement</t>
  </si>
  <si>
    <t>Vanne Papillon DN125</t>
  </si>
  <si>
    <t>Vanne papillon DN 125 PN 16 y compris équipement</t>
  </si>
  <si>
    <t>Robinet de Réglage DN125</t>
  </si>
  <si>
    <t>Robinet STA DN 125</t>
  </si>
  <si>
    <t>Clapet de non retour DN 125 PN 16 y compris équipement</t>
  </si>
  <si>
    <t>Ensemble manométrique comprenant : 
3 ml tube 15 / 21 + mano + robinet</t>
  </si>
  <si>
    <t>Calo vanne DN125</t>
  </si>
  <si>
    <t>Calorifuge tube eau chaude distribution Kraftalu ep 40 mm</t>
  </si>
  <si>
    <t>Filtre à Tamis DN 125</t>
  </si>
  <si>
    <t>Filtre DN 125 PN 16 y compris équipement</t>
  </si>
  <si>
    <t>Soupape DN 50</t>
  </si>
  <si>
    <t>Soupape de sécurité DN 50 R 93</t>
  </si>
  <si>
    <t>Tube acier LT 50/60 T 1</t>
  </si>
  <si>
    <t>Entonnoir 400 x 400</t>
  </si>
  <si>
    <t>Tube acier LT 66/76 T 10</t>
  </si>
  <si>
    <t>Pot de dégazage avec pugeur Automatique et manuel</t>
  </si>
  <si>
    <t>Dégazeur
Marque : FLAMCO
Type : FLEXAIR</t>
  </si>
  <si>
    <t>Tube Acier Noir EC - LT</t>
  </si>
  <si>
    <t>Tube acier LT 219,1 x 5,9 T 10</t>
  </si>
  <si>
    <t>Tube acier LT 125/133 T 10</t>
  </si>
  <si>
    <t>Calorifuge EC</t>
  </si>
  <si>
    <t>Calorifuge tube eau chaude distribution finition PVC</t>
  </si>
  <si>
    <t>Thermomètre eau chaude</t>
  </si>
  <si>
    <t>Vidange</t>
  </si>
  <si>
    <t>Remplissage - Expansion - Traitement d'eau</t>
  </si>
  <si>
    <t>Système de Remplissage Dn 25</t>
  </si>
  <si>
    <t>Compteur d'eau froide à impulsion
Marque LRI
DN 25 PN 16</t>
  </si>
  <si>
    <t>Disconnecteur DN 25 complet (avec filtre et vannes)</t>
  </si>
  <si>
    <t>Manomètre</t>
  </si>
  <si>
    <t>Robinet boisseau DN 25 PN 25</t>
  </si>
  <si>
    <t>Pot d'injection 15 L avec entonnoir et vanne</t>
  </si>
  <si>
    <t>Produit</t>
  </si>
  <si>
    <t>Sécurité manque d'eau</t>
  </si>
  <si>
    <t>Tube acier galvanisé T1 en LT diam. 26 x 34</t>
  </si>
  <si>
    <t>Calorifuge type Armaflex M1 ép.9mm D34</t>
  </si>
  <si>
    <t>Adoucisseur</t>
  </si>
  <si>
    <t>Nota : A la charge du lot Plomberie.</t>
  </si>
  <si>
    <t>Module expansion 600l l +pompes + déverseur
Marque : IMI HYDRONIC / TECBOX COMPRESSO</t>
  </si>
  <si>
    <t>Soupape de Sécurité Dn 25</t>
  </si>
  <si>
    <t>Soupape de sécurité DN 25  R93</t>
  </si>
  <si>
    <t>Tube acier LT 26/34 T 1</t>
  </si>
  <si>
    <t>Tube acier LT 33/42 T 1</t>
  </si>
  <si>
    <t>Robinet BS à purge EC ACS Dn 32</t>
  </si>
  <si>
    <t>Robinet boisseau DN 32 PN 25</t>
  </si>
  <si>
    <t>Filtre Magnétique (Réseau EC)</t>
  </si>
  <si>
    <t>Filtre désemboueur sans pompe
Marque : PERMO
Type FPM 10/20</t>
  </si>
  <si>
    <t>Pompe simple   DN 65
Marque : GRUNDFOS</t>
  </si>
  <si>
    <t>Dilatoflex DN 65 SOCLA/ZKT PN 10 y compris équipement</t>
  </si>
  <si>
    <t>Vanne papillon DN 80 PN 16 y compris équipement</t>
  </si>
  <si>
    <t>Clapet de non retour DN 80 PN 16 y compris équipement</t>
  </si>
  <si>
    <t>Filtre DN 80 PN 16 y compris équipement</t>
  </si>
  <si>
    <t>Tube acier LT 80/90 T 10</t>
  </si>
  <si>
    <t>Ventilation basse, haute pour LT CPCU</t>
  </si>
  <si>
    <t>VH sous-station (voir ventil LT)</t>
  </si>
  <si>
    <t>Gaine Galvanisée 10/10</t>
  </si>
  <si>
    <t>Production ECS</t>
  </si>
  <si>
    <t>Production solaire</t>
  </si>
  <si>
    <t>Panneaux solaires</t>
  </si>
  <si>
    <t>Capteur Solaire C250V ER240</t>
  </si>
  <si>
    <t>Echangeur ECS 106 kW</t>
  </si>
  <si>
    <t>Groupe de transfert solaire avec échangeur</t>
  </si>
  <si>
    <t>Pompe 4,2 m3/h</t>
  </si>
  <si>
    <t>Ballon de stockage 3000 L</t>
  </si>
  <si>
    <t>Comptage</t>
  </si>
  <si>
    <t>Vanne Papillon</t>
  </si>
  <si>
    <t>Robinet boisseau DN 40 PN 25</t>
  </si>
  <si>
    <t>Tube Acier Noir EC LT</t>
  </si>
  <si>
    <t>Tube cuivre écroui brasé en local technique y compris raccords, colliers, supportage, brasures, etc....</t>
  </si>
  <si>
    <t>ø 40x42</t>
  </si>
  <si>
    <t>Tube Acier Noir EC</t>
  </si>
  <si>
    <t>ø 33x35</t>
  </si>
  <si>
    <t>ø 26x28</t>
  </si>
  <si>
    <t>Calorifuge EC Tôlé</t>
  </si>
  <si>
    <t>Calorifuge EC PVC</t>
  </si>
  <si>
    <t>Vase d'Expansion       300 litres</t>
  </si>
  <si>
    <t>Robinet BS à purge EC ACS Dn25</t>
  </si>
  <si>
    <t>Bac récupération glycol 500 l</t>
  </si>
  <si>
    <t>Nota : Mise en oeuvre de fluide caloporteur.</t>
  </si>
  <si>
    <t>Fluide Caloporteur</t>
  </si>
  <si>
    <t>Compteur d'eau froide à impulsion
Marque LRI</t>
  </si>
  <si>
    <t>DN 20 PN 16</t>
  </si>
  <si>
    <t>Disconnecteur DN 20 complet (avec filtre et vannes)</t>
  </si>
  <si>
    <t>Robinet boisseau DN 20 PN 25</t>
  </si>
  <si>
    <t>Tube acier galvanisé T1 en LT diam. 20 x 27</t>
  </si>
  <si>
    <t>Calorifuge type Armaflex M1 ép.9mm D27</t>
  </si>
  <si>
    <t>Production ECS - Réseau EC primaire</t>
  </si>
  <si>
    <t>Ballon de stockage 3000 l</t>
  </si>
  <si>
    <t>Module de préparation ECS RUBIS I 436D</t>
  </si>
  <si>
    <t>Ballon semi instantané 1500 l</t>
  </si>
  <si>
    <t>Vanne de Régulation</t>
  </si>
  <si>
    <t>Vanne 3 voies de distribution d'eau en tête ou pied de ballon</t>
  </si>
  <si>
    <t>Pompe Double xx m3/h y compris panoplies de prise de pression et manomètre</t>
  </si>
  <si>
    <t>inclu</t>
  </si>
  <si>
    <t>Manchon Antivibratil DN65</t>
  </si>
  <si>
    <t>Vanne Papillon DN65</t>
  </si>
  <si>
    <t>Vanne papillon DN 100 PN 16 y compris équipement</t>
  </si>
  <si>
    <t>Robinet de Réglage DN65</t>
  </si>
  <si>
    <t>Filtre à Tamis DN65</t>
  </si>
  <si>
    <t>Filtre DN 100 PN 16 y compris équipement</t>
  </si>
  <si>
    <t>Tube acier LT 102/114 T 10</t>
  </si>
  <si>
    <t>Calorifuge tube eau chaude finition PVC</t>
  </si>
  <si>
    <t>Vase d'Expansion       400 litres</t>
  </si>
  <si>
    <t>Flexcon 425</t>
  </si>
  <si>
    <t xml:space="preserve">3.1.4.3
</t>
  </si>
  <si>
    <t>Production ECS - côté ECS</t>
  </si>
  <si>
    <t>Attente coté secondaire des échangeurs pour le lot PLB</t>
  </si>
  <si>
    <t>Nota : Les pompes de recyclage ECS sont à la charge du lot Plomberie.</t>
  </si>
  <si>
    <t>Dilatoflex DN 80 SOCLA/ZKT PN 10 y compris équipement</t>
  </si>
  <si>
    <t>Tube PVC-C en LT - PN 16 - 90x6,6</t>
  </si>
  <si>
    <t>Echangeur de récupération sur le circuit Aéroréfrigérants</t>
  </si>
  <si>
    <t>Nota : La pompe de charge prévue pour le condenseur du petit groupe froid assure l'alimentation de l'échangeur via un jeu de vannes motorisées</t>
  </si>
  <si>
    <t>Echangeur 585kW</t>
  </si>
  <si>
    <t>Dilatoflex DN 150 SOCLA/ZKT PN 10 y compris équipement</t>
  </si>
  <si>
    <t>Vanne papillon DN 150 PN 16 y compris équipement</t>
  </si>
  <si>
    <t>Vanne papillon DN 65 PN 16 y compris équipement</t>
  </si>
  <si>
    <t>Vanne motorisée TOR DN 65</t>
  </si>
  <si>
    <t>Robinet STA DN 150</t>
  </si>
  <si>
    <t>Robinet STA DN 65</t>
  </si>
  <si>
    <t>Tube acier LT 168,3 x 4,5 T 10</t>
  </si>
  <si>
    <t>Calorifuge tube eau chaude distribution tôle ep 30 mm</t>
  </si>
  <si>
    <t>Tube PVC-C en LT - PN 16 - 75x5,5</t>
  </si>
  <si>
    <t>Vanne motorisé pour la séléctivité du réseau condenseur</t>
  </si>
  <si>
    <t>Vanne motorisée TOR DN 150</t>
  </si>
  <si>
    <t>Plus Value Electricité</t>
  </si>
  <si>
    <t>Plus Value Régulation</t>
  </si>
  <si>
    <t>Liaison entre local Production EG et Production ECS</t>
  </si>
  <si>
    <t>Tube acier distribution 168,3 x 4,5</t>
  </si>
  <si>
    <t>Calorifuge tube eau chaude distribution PVC ep 30 mm</t>
  </si>
  <si>
    <t>Distribution calorifique</t>
  </si>
  <si>
    <t>Bouteille de Mélange Dn 250</t>
  </si>
  <si>
    <t>Vanne papillon DN 200 PN 16 y compris équipement (sans réducteur)</t>
  </si>
  <si>
    <t>Purgeur grand débit</t>
  </si>
  <si>
    <t>Collecteur Eau Chaude</t>
  </si>
  <si>
    <t>Tube acier LT 323,9 x 7,1 T 10</t>
  </si>
  <si>
    <t>Calorifuge tube eau chaude distribution ep 40 mm</t>
  </si>
  <si>
    <t>Vanne ECS Fitness en attente</t>
  </si>
  <si>
    <t>Calorifuge tube eau chaude distribution ep 30 mm</t>
  </si>
  <si>
    <t>Circuit secondaire</t>
  </si>
  <si>
    <t>Réseau EC chauffage ECS</t>
  </si>
  <si>
    <t>Pompe Double Variable 30 m3/h - Pdc : 18 mCe
Marque : GRUNDFOS / Type : TPED 65-250</t>
  </si>
  <si>
    <t>Réseau EC VC+CTA Bâtiment A</t>
  </si>
  <si>
    <t>Pompe Simple Variable 20 m3/h - Pdc : 18 mCe
Marque : GRUNDFOS / Type : TPE3 32-180</t>
  </si>
  <si>
    <t>Réseau EC Plancher chauffant</t>
  </si>
  <si>
    <t>Dilatoflex DN 40 SOCLA/ZKT PN 10</t>
  </si>
  <si>
    <t>Clapet de non retour DN 100 PN 16 y compris équipement</t>
  </si>
  <si>
    <t>Clapet de non retour DN 50 PN 16</t>
  </si>
  <si>
    <t>Filtre à Tamis</t>
  </si>
  <si>
    <t>Compteur d'Energie Thermique</t>
  </si>
  <si>
    <t>Compteur d'energie  EC SAPPEL type ultrasons DN 150</t>
  </si>
  <si>
    <t>Compteur d'energie  EC SAPPEL type ultrasons DN 100</t>
  </si>
  <si>
    <t>Compteur d'energie  EC SAPPEL type ultrasons DN 80</t>
  </si>
  <si>
    <t xml:space="preserve"> Vanne de Régulation Dn 65 à 100 (Pose)</t>
  </si>
  <si>
    <t>Robinet de Réglage</t>
  </si>
  <si>
    <t>Robinet STA DN 100</t>
  </si>
  <si>
    <t>Robinet STA DN 80</t>
  </si>
  <si>
    <t>Robinet soupape DN 65 PN 16 y compris équipement</t>
  </si>
  <si>
    <t>Robinet soupape DN 100 PN 16 y compris équipement</t>
  </si>
  <si>
    <t>Tube Acier Noir EC  - LT</t>
  </si>
  <si>
    <t>Réseau de distribution ventilo-convecteur</t>
  </si>
  <si>
    <t>Vanne BS Plateaux de bureaux</t>
  </si>
  <si>
    <t>Compteur d'energie  EC SAPPEL type ultrasons DN 25</t>
  </si>
  <si>
    <t>Vanne d'équilibrage dynamique + Comptage Plateaux de bureaux</t>
  </si>
  <si>
    <t>Vanne V2V Belimo Energy valve ( Régulation / équilibrage / débitmètre) DN 20</t>
  </si>
  <si>
    <t>Vanne V2V Belimo Energy valve ( Régulation / équilibrage / débitmètre) DN 25</t>
  </si>
  <si>
    <t>Vanne V2V Belimo Energy valve ( Régulation / équilibrage / débitmètre) DN 32</t>
  </si>
  <si>
    <t>Vanne V2V Belimo Energy valve ( Régulation / équilibrage / débitmètre) DN 40</t>
  </si>
  <si>
    <t>Vanne Papillon pied de colonne</t>
  </si>
  <si>
    <t>Robinet boisseau DN 50 PN 25</t>
  </si>
  <si>
    <t>Vanne de réglage Plateaux de bureaux</t>
  </si>
  <si>
    <t>Vanne de Réglage pied de colonne</t>
  </si>
  <si>
    <t>Régulateur de Pression Différentielle Dn 50</t>
  </si>
  <si>
    <t>Vanne a pression differentielle
DN 15</t>
  </si>
  <si>
    <t>Robinet boisseau DN 15 PN 25</t>
  </si>
  <si>
    <t>Calorifuge type Armaflex M1 ép.19mm D22</t>
  </si>
  <si>
    <t>Purgeur Automatique Equerre Dn 15</t>
  </si>
  <si>
    <t>Tube Acier Noir EC  - Distirbution Sous-sol / Trémies / Niveaux</t>
  </si>
  <si>
    <t>Tube acier distribution 15/21 T 1</t>
  </si>
  <si>
    <t>Tube acier distribution 20/27 T 1</t>
  </si>
  <si>
    <t>Tube acier distribution 26/34 T 1</t>
  </si>
  <si>
    <t>Tube acier distribution 33/42 T 1</t>
  </si>
  <si>
    <t>Tube acier distribution 40/49 T 1</t>
  </si>
  <si>
    <t>Tube acier distribution 50/60 T 1</t>
  </si>
  <si>
    <t>Tube acier distribution 66/76</t>
  </si>
  <si>
    <t>Tube acier distribution 80/90</t>
  </si>
  <si>
    <t>Tube acier distribution 102/114</t>
  </si>
  <si>
    <t>Comptage pour paliers Ascenseurs</t>
  </si>
  <si>
    <t>Raccordement et Distribution CTA</t>
  </si>
  <si>
    <t>Vanne d'isolement Locaux Technique</t>
  </si>
  <si>
    <t>Vanne d'isolement CTA</t>
  </si>
  <si>
    <t>Vanne d'équilibrage dynamique + Comptage CTA</t>
  </si>
  <si>
    <t>Vanne V2V Belimo Energy valve ( Régulation / équilibrage / débitmètre) DN 50</t>
  </si>
  <si>
    <t>Vanne V2V Belimo Energy valve ( Régulation / équilibrage / débitmètre) DN 65</t>
  </si>
  <si>
    <t>Vanne V2V Belimo Energy valve ( Régulation / équilibrage / débitmètre) DN 80</t>
  </si>
  <si>
    <t>Vanne de réglage CTA</t>
  </si>
  <si>
    <t>Robinet STA DN 32</t>
  </si>
  <si>
    <t>Robinet STA DN 50</t>
  </si>
  <si>
    <t>Pose vanne de régulation</t>
  </si>
  <si>
    <t>Filtre</t>
  </si>
  <si>
    <t>Filtre DN 32 PN 16</t>
  </si>
  <si>
    <t>Filtre DN 50 PN 16</t>
  </si>
  <si>
    <t>Filtre DN 65 PN 16 y compris équipement</t>
  </si>
  <si>
    <t>Compteur d'energie  EC SAPPEL type ultrasons DN 32</t>
  </si>
  <si>
    <t>Compteur d'energie EC  SAPPEL type ultrasons DN 50</t>
  </si>
  <si>
    <t>Compteur d'energie EC SAPPEL type ultrasons DN 65</t>
  </si>
  <si>
    <t>Tube acier noir Distribution</t>
  </si>
  <si>
    <t>Tube acier distribution 125/133</t>
  </si>
  <si>
    <t>Tube acier noir LT</t>
  </si>
  <si>
    <t>Thermomètre</t>
  </si>
  <si>
    <t>Doigt de gant</t>
  </si>
  <si>
    <t>Panoplie maomètre</t>
  </si>
  <si>
    <t>Purgeur automatique</t>
  </si>
  <si>
    <t>Calorifuge</t>
  </si>
  <si>
    <t>Liaison EC vers Echangeur plancher Chauffant</t>
  </si>
  <si>
    <t>Liaison EC vers Production ECS</t>
  </si>
  <si>
    <t>PRODUCTION-DISTRIBUTION FRIGORIFIQUE Bat.A</t>
  </si>
  <si>
    <t>Production frigorifique</t>
  </si>
  <si>
    <t>Marque : CARRIER</t>
  </si>
  <si>
    <t>Groupe frigorifique - 30XW1052 - Pf : 867 kW</t>
  </si>
  <si>
    <t>Groupe frigorifique - 30XW0552 - Pf : 437 kW</t>
  </si>
  <si>
    <t>Manutention Groupe Froid</t>
  </si>
  <si>
    <t>Aéroréfrigérant Adiabatique 
Marque: Jacir
Puissance : 1300 kW - T° 50/44 - T5E-B-2</t>
  </si>
  <si>
    <t>Manutention Aéroréfrigérant</t>
  </si>
  <si>
    <t>Pièges à son pour aéroréfrigérant</t>
  </si>
  <si>
    <t>Protection acoustique des rejets des groupes froid</t>
  </si>
  <si>
    <t>Piège à son 30000 m3/h</t>
  </si>
  <si>
    <t>Gaine</t>
  </si>
  <si>
    <t>Structure métallique pour supportage</t>
  </si>
  <si>
    <t>Equipements GF</t>
  </si>
  <si>
    <t>Dilatoflex DN 200 SOCLA/ZKT PN 10 y compris équipement</t>
  </si>
  <si>
    <t>Robinet STA DN 200</t>
  </si>
  <si>
    <t>Thermomètre eau glacée</t>
  </si>
  <si>
    <t>Equipements Dry</t>
  </si>
  <si>
    <t>Nota : Pas de vanne motorisée sur les aéroréfrigérants.</t>
  </si>
  <si>
    <t>Circuit primaire EG</t>
  </si>
  <si>
    <t>Pompe Double 75 m3/h - Pdc : 18 mCe
Marque : GRUNDFOS / Type : TP 80-170 / 2-A-F-A-BQQE</t>
  </si>
  <si>
    <t>Pompe Simple 149 m3/h - Pdc : 16 mCe
Marque : GRUNDFOS / Type : TP 100-250 / 2-A-F-A-BQQE</t>
  </si>
  <si>
    <t>Manchon Antivibratil</t>
  </si>
  <si>
    <t>Dilatoflex DN 125 SOCLA/ZKT PN 10 y compris équipement</t>
  </si>
  <si>
    <t>Filtre DN 200 PN 16 y compris équipement</t>
  </si>
  <si>
    <t>Filtre DN 150 PN 16 y compris équipement</t>
  </si>
  <si>
    <t>Clapet de non retour DN 200 PN 16 y compris équipement</t>
  </si>
  <si>
    <t>Clapet de non retour DN 150 PN 16 y compris équipement</t>
  </si>
  <si>
    <t>Soupape DN25</t>
  </si>
  <si>
    <t>Tube Acier Noir EG - LT</t>
  </si>
  <si>
    <t>Tube acier LT 355,6 x 8 T 10</t>
  </si>
  <si>
    <t>Calorifuge EG</t>
  </si>
  <si>
    <t>Calorifuge eau glacée mousse phénolique Kooltherm ép 30</t>
  </si>
  <si>
    <t>Calorifuge eau glacée mousse phénolique Kooltherm ép 40</t>
  </si>
  <si>
    <t>Clorifuge vannes</t>
  </si>
  <si>
    <t>Circuit primaire Condenseur</t>
  </si>
  <si>
    <t>Pompe Double 100 m3/h - Pdc : 18 mCe
Marque : GRUNDFOS / Type : TP 80-250 / 2-A-F-A-BQQE</t>
  </si>
  <si>
    <t>Pompe Simple 200 m3/h - Pdc : 22 mCe
Marque : GRUNDFOS / Type : TP 100-360 / 2-A-F-A-BQQE</t>
  </si>
  <si>
    <t>Calorifuge EC protection des personnes</t>
  </si>
  <si>
    <t>Calorifuge tube eau chaude distribution  ep 30 mm</t>
  </si>
  <si>
    <t>Bache Tampon EG Calorifugé 1500 L</t>
  </si>
  <si>
    <t>Bache tampon EG 
Marque : CHAROT
1500 Litres
M1</t>
  </si>
  <si>
    <t>Vanne papillon DN 300 PN 10 y compris équipement (avec réducteur)</t>
  </si>
  <si>
    <t>Circuit Aéroréfrigérant</t>
  </si>
  <si>
    <t>Pompe Simple variable 110 m3/h y compris panoplies de prise de pression et manomètre</t>
  </si>
  <si>
    <t>Réseau vers Aéroréfrigérants</t>
  </si>
  <si>
    <t>Tube acier distribution 219,1 x 5,9</t>
  </si>
  <si>
    <t>Tube acier distribution 273 x 6,3</t>
  </si>
  <si>
    <t>Tube acier distribution 323,9 x 7,1</t>
  </si>
  <si>
    <t>Conduit double peau dans le passage en caniveau</t>
  </si>
  <si>
    <t>Tube acier distribution 355,6 x 8</t>
  </si>
  <si>
    <t>Nota : Réalisation du caniveau, lit de sable et dalle de couverture hors lot CVCD.</t>
  </si>
  <si>
    <t>L'implantation de la centrale de détection devra être précisé, nous avons prévu de l'implanté dans le local PCS</t>
  </si>
  <si>
    <t>Matériéls de détéction d'eau - Marque : TTK y compris :
Centrale numérique / câble détecteur d'eau</t>
  </si>
  <si>
    <t>Pose du matériels de détection y compris support et accessoire divers</t>
  </si>
  <si>
    <t>Raccordement electrique sur attente de proximité</t>
  </si>
  <si>
    <t>Raccordement et programmation pour report GTB</t>
  </si>
  <si>
    <t>Glycol</t>
  </si>
  <si>
    <t>Bac glycol 500 litres</t>
  </si>
  <si>
    <t>Pompe injection glycol</t>
  </si>
  <si>
    <t>Pot à glycol</t>
  </si>
  <si>
    <t>Charge de glycol</t>
  </si>
  <si>
    <t>l</t>
  </si>
  <si>
    <t>Filtre désemboueur sans pompe
Marque : PERMO
Type FPM 31/50</t>
  </si>
  <si>
    <t>Pompe simple   DN 125
Marque : GRUNDFOS</t>
  </si>
  <si>
    <t>Distribution d'eau glacée</t>
  </si>
  <si>
    <t>Circuit secondaire eau glacée</t>
  </si>
  <si>
    <t>Réseau EG CTA + VC Bâtiment A</t>
  </si>
  <si>
    <t>Pompe Simple Variable 115 m3/h - Pdc : 26 mCe
Marque : GRUNDFOS / Type : TPE 100-310/2</t>
  </si>
  <si>
    <t>Réseau EG Plancher chauffant</t>
  </si>
  <si>
    <t>Pompe Double Variable 30 m3/h - Pdc : 12 mCe
Marque : GRUNDFOS / Type : TPED 65-210</t>
  </si>
  <si>
    <t>Réseau EG Process</t>
  </si>
  <si>
    <t>Pompe Double Variable 66 m3/h - Pdc : 18 mCe
Marque : GRUNDFOS / Type : TPED 80-240</t>
  </si>
  <si>
    <t>Calorifuge Vannes</t>
  </si>
  <si>
    <t>Compteur d'energie  EG SAPPEL type ultrasons DN 200</t>
  </si>
  <si>
    <t>Compteur d'energie  EG SAPPEL type ultrasons DN 150</t>
  </si>
  <si>
    <t>Robinet soupape DN 150 PN 16 y compris équipement</t>
  </si>
  <si>
    <t>Robinet soupape DN 125 PN 16 y compris équipement</t>
  </si>
  <si>
    <t>Compteur d'Energie Thermique  plateaux bureaux</t>
  </si>
  <si>
    <t>Compteur d'energie  EG SAPPEL type ultrasons DN 32</t>
  </si>
  <si>
    <t>Compteur d'energie EG  SAPPEL type ultrasons DN 40</t>
  </si>
  <si>
    <t>Compteur d'energie EG  SAPPEL type ultrasons DN 50</t>
  </si>
  <si>
    <t>Compteur d'energie EG SAPPEL type ultrasons DN 65</t>
  </si>
  <si>
    <t>Compteur d'energie  EG SAPPEL type ultrasons DN 80</t>
  </si>
  <si>
    <t>Vanne de Réglage (Débit + pression) pied de colonne</t>
  </si>
  <si>
    <t>Kit STAP DN 50</t>
  </si>
  <si>
    <t>Non P</t>
  </si>
  <si>
    <t>Kit STAP DN 100</t>
  </si>
  <si>
    <t>Kit STAP DN 125</t>
  </si>
  <si>
    <t>Kit STAP DN 150</t>
  </si>
  <si>
    <t>Vanne a pression differentielle
DN 20</t>
  </si>
  <si>
    <t>Calorifuge type Armaflex M1 ép.19mm D27</t>
  </si>
  <si>
    <t>Calorifuge eau glacée mousse phénolique Kooltherm ép 20</t>
  </si>
  <si>
    <t>Réseau de distribution Process</t>
  </si>
  <si>
    <t>Liaison EG vers Echangeur plancher Chauffant</t>
  </si>
  <si>
    <t>Calorifuge eau glacée mousse phénolique Kooltherm ép 30 finition Kraftalu</t>
  </si>
  <si>
    <t>Plancher Chauffant - Rafraichissant</t>
  </si>
  <si>
    <t>Echangeur avec jaquette (Fonctionnement EC/EG)
Puissance chaud : 143 kW / Puissance Froid : 171 kW</t>
  </si>
  <si>
    <t>Equipements échangeurs</t>
  </si>
  <si>
    <t>Raccordement Eau Glacée</t>
  </si>
  <si>
    <t>Vanne motorisée TOR DN 100</t>
  </si>
  <si>
    <t>Raccordement Eau Chaude</t>
  </si>
  <si>
    <t>Vanne motorisée TOR DN 50</t>
  </si>
  <si>
    <t>Départ secondaire Change Over</t>
  </si>
  <si>
    <t>Pompe Double Variable 49 m3/h - Pdc : 16 mCe
Marque : GRUNDFOS / Type : TPED 65-250</t>
  </si>
  <si>
    <t>Distribution change over vers les nourrices</t>
  </si>
  <si>
    <t>Isolement réseaux</t>
  </si>
  <si>
    <t>Calorifuge eau glacée mousse phénolique Kooltherm ép 20 finition Kraftalu</t>
  </si>
  <si>
    <t>Vanne V2V Belimo Energy valve ( Régulation / équilibrage / débitmètre) DN 100</t>
  </si>
  <si>
    <t>PRODUCTION-DISTRIBUTION CALORIFIQUE Bat.B</t>
  </si>
  <si>
    <t>Echangeur vapeur 760 kW avec skid et régulation</t>
  </si>
  <si>
    <t>Pompe Simple 33 m3/h - Pdc : 10 mCe
Marque : GRUNDFOS / Type : TP 65-180 / 2-A-F-A-BQQE</t>
  </si>
  <si>
    <t>Manchon Antivibratil DN100</t>
  </si>
  <si>
    <t>Vanne Papillon DN100</t>
  </si>
  <si>
    <t>Robinet de Réglage DN100</t>
  </si>
  <si>
    <t>Calo vanne DN100</t>
  </si>
  <si>
    <t>Filtre à Tamis DN 100</t>
  </si>
  <si>
    <t>3.3.4.1</t>
  </si>
  <si>
    <t>Panneau solaires</t>
  </si>
  <si>
    <t>Echangeur ECS 75 kW</t>
  </si>
  <si>
    <t>Ballon de stockage 2000 L</t>
  </si>
  <si>
    <t>3.3.4.2</t>
  </si>
  <si>
    <t>Ballon de stockage 2000 l</t>
  </si>
  <si>
    <t>Module de préparation ECS RUBIS I 120D</t>
  </si>
  <si>
    <t>Ballon semi instantané 1000 l</t>
  </si>
  <si>
    <t>Vanne 3 voies de distribution d'eau en t^te ou pied de ballon</t>
  </si>
  <si>
    <t xml:space="preserve">
Pompe Double xx m3/h y compris panoplies de prise de pression et manomètre</t>
  </si>
  <si>
    <t>3.3.4.3</t>
  </si>
  <si>
    <t>Nota : La pompe de charge prévue pour le condenseur du petit groupe froid assure l'alimentation de l'échangeur via un jeu de vannes motorisées.</t>
  </si>
  <si>
    <t>Echangeur 420kW</t>
  </si>
  <si>
    <t>Bouteille de Mélange Dn 200</t>
  </si>
  <si>
    <t>Tube acier LT 273 x 6,3 T 10</t>
  </si>
  <si>
    <t>Réseau EC CTA + VC Bâtiment B</t>
  </si>
  <si>
    <t>Pompe Simple Variable 12 m3/h - Pdc : 15 mCe
Marque : GRUNDFOS / Type : TPE3 32-180</t>
  </si>
  <si>
    <t>Pompe Double Variable 3,5 m3/h - Pdc : 8 mCe
Marque : GRUNDFOS / Type : MAGNA3 D 32-100</t>
  </si>
  <si>
    <t>Robinet soupape DN 32 PN 16</t>
  </si>
  <si>
    <t>Calorifuge tube eau chaude distributionep 30 mm</t>
  </si>
  <si>
    <t>Compteur d'energie  EC SAPPEL type ultrasons DN 20</t>
  </si>
  <si>
    <t>Kit STAP DN 65</t>
  </si>
  <si>
    <t>Vanne V2V Belimo Energy valve ( Régulation / équilibrage / débitmètre) DN 15</t>
  </si>
  <si>
    <t>Filtre DN 15 PN 16</t>
  </si>
  <si>
    <t>Filtre DN 20 PN 16</t>
  </si>
  <si>
    <t>Filtre DN 40 PN 16</t>
  </si>
  <si>
    <t>Compteur d'energie  EC SAPPEL type ultrasons DN 15</t>
  </si>
  <si>
    <t>Compteur d'energie EC  SAPPEL type ultrasons DN 40</t>
  </si>
  <si>
    <t>Tube acier LT 15/21 T 1</t>
  </si>
  <si>
    <t>Tube acier LT 20/27 T 1</t>
  </si>
  <si>
    <t>Tube acier LT 40/49 T 1</t>
  </si>
  <si>
    <t>PRODUCTION-DISTRIBUTION FRIGORIFIQUE Bat.B</t>
  </si>
  <si>
    <t>Groupe frigorifique - 30XW-P1052 - Pf : 912 kW</t>
  </si>
  <si>
    <t>Groupe frigorifique - 30XW0354 - Pf : 317 kW</t>
  </si>
  <si>
    <t>Aéroréfrigérant Adiabatique 
Marque : JACIR
Puissance : 1400 kW - T° 50/45 - T5E-B-2</t>
  </si>
  <si>
    <t>Piège à son 40000 m3/h</t>
  </si>
  <si>
    <t>Pompe double 52 m3/h - Pdc : 13 mCe
Marque : GRUNDFOS / Type : TP 80-180 / 2-A-F-A-BQQE</t>
  </si>
  <si>
    <t>Pompe Simple 159 m3/h - Pdc : 17 mCe
Marque : GRUNDFOS / Type : TP 100-310 / 2-A-F-A-BQQE</t>
  </si>
  <si>
    <t>Pompe double 68 m3/h - Pdc : 16 mCe
Marque : GRUNDFOS / Type : TP 100-170 / 2-A-F-A-BQQE</t>
  </si>
  <si>
    <t>Pompe Simple 206 m3/h - Pdc : 23 mCe
Marque : GRUNDFOS / Type : TP 100-360 / 2-A-F-A-BQQE</t>
  </si>
  <si>
    <t>Vanne papillon DN 250 PN 16 y compris équipement (sans réducteur)</t>
  </si>
  <si>
    <t>Réseau EG CTA + VC Bâtiment B</t>
  </si>
  <si>
    <t>Pompe Simple Variable 70 m3/h - Pdc : 24 mCe
Marque : GRUNDFOS / Type : TPE 100-250</t>
  </si>
  <si>
    <t>Pompe Double Variable 16 m3/h - Pdc : 14 mCe
Marque : GRUNDFOS / Type : TPED 40-200</t>
  </si>
  <si>
    <t>Pompe Double Variable 46 m3/h - Pdc : 18 mCe
Marque : GRUNDFOS / Type : TPED 65-250</t>
  </si>
  <si>
    <t>Compteur d'energie  EG SAPPEL type ultrasons DN 100</t>
  </si>
  <si>
    <t>Robinet soupape DN 80 PN 16 y compris équipement</t>
  </si>
  <si>
    <t>Echangeur avec jaquette (Fonctionnement EC/EG)
Puissance chaud : 77 kW / Puissance Froid : 93 kW</t>
  </si>
  <si>
    <t>Vanne motorisée TOR DN 80</t>
  </si>
  <si>
    <t>Pompe Double Variable 26 m3/h - Pdc : 14 mCe
Marque : GRUNDFOS / Type : TPED 65-250</t>
  </si>
  <si>
    <t>TRAITEMENT DES PLATEAUX DE BUREAUX</t>
  </si>
  <si>
    <t>Traitement des bureaux</t>
  </si>
  <si>
    <t>Chauffage / Climatisation</t>
  </si>
  <si>
    <t>VC Plafonnier 4T sans régulation 42BJ289 - 2000 Wf</t>
  </si>
  <si>
    <t>VC Plafonnier 4T sans régulation 42BJ539 - 2700 Wf</t>
  </si>
  <si>
    <t>VC Plafonnier 4T sans régulation 4000 Wf</t>
  </si>
  <si>
    <t>VC Plafonnier 4T extra plat sans régulation 42EP820 - 1500 Wf</t>
  </si>
  <si>
    <t>VC Plafonnier 4T extra plat sans régulation 42EP1200 - 2800 Wf</t>
  </si>
  <si>
    <t>Sonde de limitation de température à 28°C au soufflage des ventilo-convecteurs</t>
  </si>
  <si>
    <t>Ventilo-convecteur complémentaire extra plat CCTP p.56</t>
  </si>
  <si>
    <t>Support VC</t>
  </si>
  <si>
    <t>Inclu</t>
  </si>
  <si>
    <t>Robinet BS EC ACS Dn 15 - VC</t>
  </si>
  <si>
    <t>Robinet BS EG ACS Dn 20 - VC</t>
  </si>
  <si>
    <t>Robinet réglage - VC</t>
  </si>
  <si>
    <t>Vanne Bi-fonction TA-Compact-P DN15</t>
  </si>
  <si>
    <t>Vanne Bi-fonction TA-Compact-P  DN20</t>
  </si>
  <si>
    <t>Flexible - Calo. 19mm - VC</t>
  </si>
  <si>
    <t>Flexible hydraulique calorifugé L:0,5m Ø  15</t>
  </si>
  <si>
    <t>Flexible hydraulique calorifugé L:0,5m Ø  20</t>
  </si>
  <si>
    <t>Calorifuge EG Vannes VC</t>
  </si>
  <si>
    <t>Diffuseur Linéaire soufflage + reprise</t>
  </si>
  <si>
    <t>Diffuseur Linéaire VC +plenum</t>
  </si>
  <si>
    <t>Grille de Reprise Linéaire VC +Plenum +Filtre</t>
  </si>
  <si>
    <t>Registre d'Equilibrage Circulaire Ø160</t>
  </si>
  <si>
    <t>MODULE
Marque : ALDES
Type :MR
Ø  125</t>
  </si>
  <si>
    <t>Gaine Souple Alu Isolée M0/M1 Ø200 - VC</t>
  </si>
  <si>
    <t>Gaine souple alu isophonique Ø 200 Lg : 1ml</t>
  </si>
  <si>
    <t>Gaine Souple Alu Isolée M0/M1 oblon - VC extra plat</t>
  </si>
  <si>
    <t>Gaine souple alu isophonique Ø 125 Lg : 1ml</t>
  </si>
  <si>
    <t>Tube PVC Dn 40 Condensats VC</t>
  </si>
  <si>
    <t>Raccordement unités intérieures</t>
  </si>
  <si>
    <t>PVC DN 40</t>
  </si>
  <si>
    <t>Siphon Condensat</t>
  </si>
  <si>
    <t>Raccordement EU siphonné</t>
  </si>
  <si>
    <t>Pompe relevage condensat (Montage en usine)</t>
  </si>
  <si>
    <t>Raccordement électrique pompe relevage condensat</t>
  </si>
  <si>
    <t>Ventilation Bureaux</t>
  </si>
  <si>
    <t>Nota : Les batteries froides des CTA sont dimensionnées pour souffler à 16°C en prenant en compte la récupération.</t>
  </si>
  <si>
    <t>Nota : Les réseaux de soufflage dans les niveaux de bureaux ne sont pas calorifugés. En cas de soufflage à 16°C, il y a un risque de condensation dans les faux-plafonds.</t>
  </si>
  <si>
    <t>Marque : AIRCALO</t>
  </si>
  <si>
    <t>CTA Bureaux CTA A1.1 - 25 000 m3/h - FIDJI 265</t>
  </si>
  <si>
    <t>CTA Bureaux CTA A1.12 - 11 750 m3/h - FIDJI 150</t>
  </si>
  <si>
    <t>Suppr</t>
  </si>
  <si>
    <t>CTA Bureaux CTA A1.2 - 17 000 m3/h - FIDJI 200</t>
  </si>
  <si>
    <t>CTA Bureaux CTA A1.3 - 17 600 m3/h - FIDJI 200</t>
  </si>
  <si>
    <t>CTA Bureaux CTA A2.1 - 8 700 m3/h - FIDJI 100</t>
  </si>
  <si>
    <t>CTA Bureaux CTA A2.2 - 21 900 m3/h - FIDJI 265</t>
  </si>
  <si>
    <t>CTA Bureaux CTA A2.3 - 14 100 m3/h - FIDJI 150</t>
  </si>
  <si>
    <t>CTA Bureaux CTA A2.4 - 15 500 m3/h - FIDJI 200</t>
  </si>
  <si>
    <t>CTA Bureaux CTA B1.1 - 19 800 m3/h - FIDJI 265</t>
  </si>
  <si>
    <t>CTA Bureaux CTA B1.2 - 20 400 m3/h - FIDJI 265</t>
  </si>
  <si>
    <t>CTA Bureaux CTA B2.1 - 13 800 m3/h - FIDJI 150</t>
  </si>
  <si>
    <t>CTA Bureaux CTA B2.2 - 16 300 m3/h - FIDJI 200</t>
  </si>
  <si>
    <t>Sans régulation</t>
  </si>
  <si>
    <t>Plots Antivibratils pour CTA DF</t>
  </si>
  <si>
    <t>Manutention / Levage (CTA)</t>
  </si>
  <si>
    <t>Variateur    kw</t>
  </si>
  <si>
    <t>Variateur P = 3 KW + clavier + IP 54 + carte relais</t>
  </si>
  <si>
    <t>Variateur P = 4 KW + clavier + IP 54 + carte relais</t>
  </si>
  <si>
    <t>Variateur P = 5,5 KW + clavier + IP 54 + carte relais</t>
  </si>
  <si>
    <t>Détecteur de fumées</t>
  </si>
  <si>
    <t>Détecteur de fumées CTA</t>
  </si>
  <si>
    <t>Piège à Sons  (Baffles)</t>
  </si>
  <si>
    <t>Piège à son 10000 m3/h</t>
  </si>
  <si>
    <t>Piège à son 15000 m3/h</t>
  </si>
  <si>
    <t>Piège à son 20000 m3/h</t>
  </si>
  <si>
    <t>CCF LT telecommandés</t>
  </si>
  <si>
    <t>CCF 600*400 y compris fusible</t>
  </si>
  <si>
    <t>CCF 700*400 y compris fusible</t>
  </si>
  <si>
    <t>CCF 700*500 y compris fusible</t>
  </si>
  <si>
    <t>CCF 800*500 y compris fusible</t>
  </si>
  <si>
    <t>CCF 900*500 y compris fusible</t>
  </si>
  <si>
    <t>CCF 1000*600 y compris fusible</t>
  </si>
  <si>
    <t>CCF 1100*700 y compris fusible</t>
  </si>
  <si>
    <t>CCF 1100*800 y compris fusible</t>
  </si>
  <si>
    <t>CCF 1200*800 y compris fusible</t>
  </si>
  <si>
    <t>Fin et début de Course</t>
  </si>
  <si>
    <t xml:space="preserve">Equipement Clapet coupe feu
comprenant :
 - ventouse électromagnétique
</t>
  </si>
  <si>
    <t>Air neuf</t>
  </si>
  <si>
    <t>Gaine Galvanisée  en LT y cp plenum en LT</t>
  </si>
  <si>
    <t>Gaine Classe B</t>
  </si>
  <si>
    <t>Calorifuge Gaines Tôle 50MM</t>
  </si>
  <si>
    <t>Calorifuge gaine ep 50mm</t>
  </si>
  <si>
    <t>Extraction</t>
  </si>
  <si>
    <t>Gaine Galvanisée  en LT (Uniquement Rejet CTA A)</t>
  </si>
  <si>
    <t>Gaine Galvanisée Plénum en LT (Uniquement Rejet CTA A)</t>
  </si>
  <si>
    <t>Gaine Galvanisée  en Trémies (Uniquement Rejet CTA A)</t>
  </si>
  <si>
    <t>Soufflage</t>
  </si>
  <si>
    <t>Gaine Galvanisée  en LT</t>
  </si>
  <si>
    <t>Gaine Galvanisée  en sous-sol</t>
  </si>
  <si>
    <t>Gaine Galvanisée en trémie</t>
  </si>
  <si>
    <t>Gaine Galvanisée en plateaux</t>
  </si>
  <si>
    <t>Gaine spiralée galvanisée Ø 125 6/10 Classe B</t>
  </si>
  <si>
    <t>Calorifuge gaine ep 25mm LT</t>
  </si>
  <si>
    <t>Calorifuge gaine ep 25mm Trémies</t>
  </si>
  <si>
    <t>Calorifuge gaine ep 25mm Etages</t>
  </si>
  <si>
    <t>Boite de détente en sortie de trémie avec croix de mesure</t>
  </si>
  <si>
    <t>Boite à débit variable en sortie de trémie
Marque : TROX
Type : TVJ</t>
  </si>
  <si>
    <t>TVJ / 300x300 / BS3 + B10 / Z - 1750 m3/h</t>
  </si>
  <si>
    <t>TVJ / 400x300 / BS3 + B10 / Z - 2200 m3/h</t>
  </si>
  <si>
    <t>TVJ / 600x300 / BS3 + B10 / Z - 3000 m3/h</t>
  </si>
  <si>
    <t>TVJ / 700x300 / BS3 + B10 / Z - 4300 m3/h</t>
  </si>
  <si>
    <t>TVJ / 800x300 / BS3 + B10 / Z - 6000 m3/h</t>
  </si>
  <si>
    <t>Electricité boîte à débit variable (Sortie de trémie)</t>
  </si>
  <si>
    <t>Sonde de CO2 en gaine sur la reprise</t>
  </si>
  <si>
    <t>CCF sortie trémie</t>
  </si>
  <si>
    <t>CCF 200*300 y compris fusible</t>
  </si>
  <si>
    <t>CCF 350*200 y compris fusible</t>
  </si>
  <si>
    <t>CCF 400*200 y compris fusible</t>
  </si>
  <si>
    <t>CCF 400*300 y compris fusible</t>
  </si>
  <si>
    <t>CCF 450*300 y compris fusible</t>
  </si>
  <si>
    <t>CCF 500*300 y compris fusible</t>
  </si>
  <si>
    <t>CCF 600*300 y compris fusible</t>
  </si>
  <si>
    <t>CCF 700*300 y compris fusible</t>
  </si>
  <si>
    <t>CCF 800*300 y compris fusible</t>
  </si>
  <si>
    <t xml:space="preserve">Equipement clapet coupe feu
comprenant : 
 - canne thermique
</t>
  </si>
  <si>
    <t>Reprise</t>
  </si>
  <si>
    <t>Régulateur de debit d'air asservi à la boite de reprise</t>
  </si>
  <si>
    <t>Grille de Reprise +Plenum</t>
  </si>
  <si>
    <t>Grilles de reprise à résille , plénum nu,
Niveau sonore inférieur ou égal à NR 33
Montage plafonier
Marque : HALTON / Type : AGC
AGC - DN200 - 300x150 - 400 m3/h</t>
  </si>
  <si>
    <t>Grilles de reprise à résille , plénum nu,
Niveau sonore inférieur ou égal à NR 33
Montage plafonier
Marque : HALTON / Type : AGC
AGC - DN250 - 300x300 - 650 m3/h</t>
  </si>
  <si>
    <t>Grilles de reprise à résille , plénum nu,
Niveau sonore inférieur ou égal à NR 33
Montage plafonier
Marque : HALTON / Type : AGC
AGC - DN315 - 500x300 - 1150 m3/h</t>
  </si>
  <si>
    <t>Grilles de reprise à résille , plénum nu,
Niveau sonore inférieur ou égal à NR 33
Montage plafonier
Marque : HALTON / Type : AGC
AGC - DN355 - 600x300 - 1600 m3/h</t>
  </si>
  <si>
    <t>Grilles de reprise à résille , plénum nu,
Niveau sonore inférieur ou égal à NR 33
Montage plafonier
Marque : HALTON / Type : AGC
AGC 600x400 - DN400 - 2000 m3/h</t>
  </si>
  <si>
    <t>Gaine souple alu isophonique Ø 250 Lg : 1ml</t>
  </si>
  <si>
    <t>Gaine souple alu isophonique Ø 315 Lg : 1ml</t>
  </si>
  <si>
    <t>Gaine souple alu isophonique Ø 355 Lg : 1ml</t>
  </si>
  <si>
    <t>Gaine souple alu isophonique Ø 400 Lg : 1ml</t>
  </si>
  <si>
    <t>Registre manuel DIA 200</t>
  </si>
  <si>
    <t>Registre manuel DIA 250</t>
  </si>
  <si>
    <t>Registre manuel Dia 315</t>
  </si>
  <si>
    <t>Registre manuel DIA 350</t>
  </si>
  <si>
    <t>Registre manuel Dia 400</t>
  </si>
  <si>
    <t>TVJ / 600x400 / BS3 + B10 / Z - 4300 m3/h</t>
  </si>
  <si>
    <t>TVJ / 600x500 / BS3 + B10 / Z - 6000 m3/h</t>
  </si>
  <si>
    <t>Attentes salle de réunion (NON COMPRIS PERCAGE DE GAINE)</t>
  </si>
  <si>
    <t>Nota : Travaux à la charge du preneur.</t>
  </si>
  <si>
    <t>Protection CF</t>
  </si>
  <si>
    <t>Protection coupe feu fibreux</t>
  </si>
  <si>
    <t>Traitement des locaux VDI étages</t>
  </si>
  <si>
    <t>Nota : Conformément au CCTP p.71, les locaux VDI seront équipés par les preneurs.</t>
  </si>
  <si>
    <t>Nota : Les locaux VDI seront alimentés depuis les réseaux EG bureaux. Nous avons comptabilisé 27 locaux VDI.</t>
  </si>
  <si>
    <t>Attente condensat dans les locaux VDI</t>
  </si>
  <si>
    <t>Condensats</t>
  </si>
  <si>
    <t>Extraction depuis la VMC des sanitaires</t>
  </si>
  <si>
    <t>Nota : Ventilation à prévoir par le preneur depuis les réseaux de soufflage bureaux.</t>
  </si>
  <si>
    <t>TRAITEMENT DES HALLS ET LOCAUX RDC</t>
  </si>
  <si>
    <t>Appoint Chauffage Dynamique</t>
  </si>
  <si>
    <t>Rideau d'air chaud verticaux TEDDINGTON 
D 2000 WV
y compris réseaux + accessoires</t>
  </si>
  <si>
    <t>Flexible hydraulique calorifugé L:0,5m Ø  32</t>
  </si>
  <si>
    <t>Chauffage et climatisation</t>
  </si>
  <si>
    <t>Plancher chauffant Fourniture</t>
  </si>
  <si>
    <t>Mise en œuvre du plancher chauffant</t>
  </si>
  <si>
    <t>Réalisation de la dalle de recouvrement après essais</t>
  </si>
  <si>
    <t>Départ plancher chauffant</t>
  </si>
  <si>
    <t>Sonde température de sol</t>
  </si>
  <si>
    <t>Armoire de Clim avec régulation Marque : CIAT
CIATRONIC EXPAIR CW027 - Q=5000m3/h</t>
  </si>
  <si>
    <t>Armoire de Clim avec régulation Marque : CIAT
CIATRONIC EXPAIR CW027 - Q=9000m3/h</t>
  </si>
  <si>
    <t>Robinet STA DN 40</t>
  </si>
  <si>
    <t>Flexible hydraulique calorifugé L:0,5m Ø  40</t>
  </si>
  <si>
    <t>Grille soufflage</t>
  </si>
  <si>
    <t>Diffuseurs de soufflage Marque : France AIR
Type : DTR24 - 600 m3/h</t>
  </si>
  <si>
    <t>Diffuseur Thermostatique - Marque : TROX 
Type : DGSELF - 800 m3/h</t>
  </si>
  <si>
    <t>Grille de Reprise mural en partie basse</t>
  </si>
  <si>
    <t>Grille de prise d'air et de rejet d'air
Marque : France AIR
Type : GLA Vitesse : 4 m/s</t>
  </si>
  <si>
    <t>GLA 600 x 1000 + cadre 5000 m³/h</t>
  </si>
  <si>
    <t>GLA 800 x 1400 + cadre 10000 m³/h</t>
  </si>
  <si>
    <t>Réseau Aérauliques</t>
  </si>
  <si>
    <t>Calorifuge gaine ep 25mm</t>
  </si>
  <si>
    <t>Equipement clapets coupe feu
comprenant : 
 - canne thermique 70°</t>
  </si>
  <si>
    <t>Ventilation</t>
  </si>
  <si>
    <t>CTA Auditorium CTA AE.1 - 12 000m3/h - FIDJI 150</t>
  </si>
  <si>
    <t>CTA Foyer CTA AE.2 - 10 200m3/h - FIDJI 100</t>
  </si>
  <si>
    <t>CTA Hall CTA A3.1 - 21 500m3/h - FIDJI 265</t>
  </si>
  <si>
    <t>CTA Hall CTA A3.2 - 11 700m3/h - FIDJI 150</t>
  </si>
  <si>
    <t>CTA Fitness CTA A3.3 - 3 900m3/h - FIDJI 045</t>
  </si>
  <si>
    <t>CTA Cafeteria CTA A3.4 - 8 700m3/h - FIDJI 100</t>
  </si>
  <si>
    <t>CTA Hall CTA B3.1 - 11 500m3/h - FIDJI 100</t>
  </si>
  <si>
    <t>CTA Hall CTA B3.2 - 7 700m3/h - FIDJI 100</t>
  </si>
  <si>
    <t>CTA Salle polyvalente CTA B3.3 - 11 100m3/h - FIDJI 150</t>
  </si>
  <si>
    <t>CTA Cafeteria CTA B3.4 - 3 500m3/h - FIDJI 045</t>
  </si>
  <si>
    <t>CTA Fitness CTA B3.5 - 3 800m3/h - FIDJI 045</t>
  </si>
  <si>
    <t>Extraction Cafétéria EX A3.4 - 2 000m3/h</t>
  </si>
  <si>
    <t>Extraction Cafétéria EX B3.4 - 1 800m3/h</t>
  </si>
  <si>
    <t>Plots Antivibratils pour Vex</t>
  </si>
  <si>
    <t>Variateur P = 2,2 KW + clavier + IP 54 + carte relais</t>
  </si>
  <si>
    <t>Piège à Sons 10000 m3/h (Baffles)</t>
  </si>
  <si>
    <t>Piège à son 2000 m3/h</t>
  </si>
  <si>
    <t>Piège à son 4000 m3/h</t>
  </si>
  <si>
    <t>Piège à son 8000 m3/h</t>
  </si>
  <si>
    <t>Piège à son 9000 m3/h</t>
  </si>
  <si>
    <t>CCF Autocommandés</t>
  </si>
  <si>
    <t>CCF 400*250 y compris fusible</t>
  </si>
  <si>
    <t>CCF 500*350 y compris fusible</t>
  </si>
  <si>
    <t>CCF 500*400 y compris fusible</t>
  </si>
  <si>
    <t>CCF 600*500 y compris fusible</t>
  </si>
  <si>
    <t>CCF 700*600 y compris fusible</t>
  </si>
  <si>
    <t>CCF 800*700 y compris fusible</t>
  </si>
  <si>
    <t>CCF 800*600 y compris fusible</t>
  </si>
  <si>
    <t>CCF 800*800 y compris fusible</t>
  </si>
  <si>
    <t>CCF 1000*700 y compris fusible</t>
  </si>
  <si>
    <t>CCF DIA 160 y compris fusible</t>
  </si>
  <si>
    <t>CCF Télécommandés</t>
  </si>
  <si>
    <t>Gaine Galvanisée dans les locaux yc trémie</t>
  </si>
  <si>
    <t>Gaine spiralée galvanisée Ø 350 Classe B</t>
  </si>
  <si>
    <t>Gaine spiralée galvanisée Ø 315 Classe B</t>
  </si>
  <si>
    <t>Gaine spiralée galvanisée Ø 250 Classe B</t>
  </si>
  <si>
    <t>Gaine spiralée galvanisée Ø 200 Classe B</t>
  </si>
  <si>
    <t>Gaine spiralée galvanisée Ø 160 Classe B</t>
  </si>
  <si>
    <t>Calorifuge (inclus avec AN)</t>
  </si>
  <si>
    <t>Registre 300x200</t>
  </si>
  <si>
    <t>Diffuseur Linéaire +Plenum</t>
  </si>
  <si>
    <t>Halls A1 / A2</t>
  </si>
  <si>
    <t>Diffuseur Thermostatique - Marque : TROX 
Type : DGSELF - 600 m3/h</t>
  </si>
  <si>
    <t>MODULE
Marque : ALDES
Type :MR
Ø  250</t>
  </si>
  <si>
    <t>Halls B1 /B2</t>
  </si>
  <si>
    <t>Diffuseur linéaire soufflage avec Plénum
Marque  : HALTON
Type : SLL ( SLAD-M )
4 fentes 1 ml plénum 480 m3/h</t>
  </si>
  <si>
    <t>MODULE
Marque : ALDES
Type :MR
Ø  200</t>
  </si>
  <si>
    <t>Nota : Nous n'avons pas prévu de gainer jusqu'au diffuseur. Nous installerons plusieurs antennes dans le plénum afin de permettre une bonne répartition de l'air.</t>
  </si>
  <si>
    <t>Diffuseurs de soufflage dans les contre-marche</t>
  </si>
  <si>
    <t>Registre manuel 500 x 300</t>
  </si>
  <si>
    <t>Totem à déplacement d'air au niveau de la scène</t>
  </si>
  <si>
    <t>Diffuseur linéaire soufflage avec Plénum
Marque  : HALTON
Type : SLL ( SLAD-M )
2 fentes 1 ml plénum 240 m3/h</t>
  </si>
  <si>
    <t>MODULE
Marque : ALDES
Type :MR
Ø  160</t>
  </si>
  <si>
    <t>Gaine souple alu isophonique Ø 160 Lg : 1ml</t>
  </si>
  <si>
    <t>Foyer / Business Center</t>
  </si>
  <si>
    <t>Diffuseur linéaire soufflage avec Plénum
Marque  : HALTON
Type : SLL ( SLAD-M )
3 fentes 1 ml plénum 360 m3/h</t>
  </si>
  <si>
    <t>Salle Polyvalente</t>
  </si>
  <si>
    <t>Diffuseur de soufflage - Marque : France AIR
Type : LAU PERL - 1000x50 - 900m3/h</t>
  </si>
  <si>
    <t>Salle appareils zone B</t>
  </si>
  <si>
    <t>Diffuseur linéaire soufflage
Marque  : HALTON
Type : SLL ( SLAD-M )
3 fentes 1 ml plénum 360 m3/h</t>
  </si>
  <si>
    <t>Cafeteria zone A</t>
  </si>
  <si>
    <t>Diffuseur architectural 4 directions avec plénum
Marque : HALTON
Type : DFB</t>
  </si>
  <si>
    <t>Cafeteria zone B</t>
  </si>
  <si>
    <t>Diffuseur linéaire soufflage
Marque  : HALTON
Type : SLL ( SLAD-M )
4 fentes 1 ml plénum 480 m3/h</t>
  </si>
  <si>
    <t>Diffuseur circulaire à induction interne
Marque : HALTON
Type : TCM ( CM1 )
TCM 315 Ø610 Débit Max : 1105 m³/h</t>
  </si>
  <si>
    <t>Maintenance</t>
  </si>
  <si>
    <t>Diffuseur circulaire à induction interne
Marque : HALTON
Type : TCM ( CM1 )
TCM 125 Ø330 Débit Max : 170 m³/h</t>
  </si>
  <si>
    <t>Piège à son circulaire DN 160</t>
  </si>
  <si>
    <t>Boite à débit variable Soufflage et reprise</t>
  </si>
  <si>
    <t>Boite à débit variable ( Sortie de trémie  )
( Soufflage ou Reprise )
Marque : TROX
Type : TVR (avec mesure de débit)</t>
  </si>
  <si>
    <t>TVR DN 250 Débit maxi : 1000 m³/h</t>
  </si>
  <si>
    <t>TVR DN 315 Débit maxi : 1500 m³/h</t>
  </si>
  <si>
    <t>TVR DN 355 Débit maxi : 2000 m³/h</t>
  </si>
  <si>
    <t>TVR DN 400 Débit maxi : 3000 m³/h</t>
  </si>
  <si>
    <t>TVJ  700x400 Débit maxi : 6500 m³/h</t>
  </si>
  <si>
    <t>TVJ  900x400 Débit maxi : 9000 m³/h</t>
  </si>
  <si>
    <t>TVJ  900x500 Débit maxi : 11000 m³/h</t>
  </si>
  <si>
    <t>Electricité boîte à débit variable</t>
  </si>
  <si>
    <t>Réseaux d'extraction en gaine tôle noir pour les cafétéria</t>
  </si>
  <si>
    <t>Gaine tôle noire</t>
  </si>
  <si>
    <t>Sonde de cO2</t>
  </si>
  <si>
    <t>Sonde de détection de CO2</t>
  </si>
  <si>
    <t>Grille de Reprise +Plenum 470m3/h</t>
  </si>
  <si>
    <t>Grille de reprise linéaire - Marque : France AIR
Type : LAC40 1000x200 - 1000 m3/h</t>
  </si>
  <si>
    <t>Halls B1 / B2</t>
  </si>
  <si>
    <t>MODULE
Marque : ALDES
Type :MR
Registre manuel Dia 315</t>
  </si>
  <si>
    <t>Grille de Reprise +Plenum
Marque : HALTON / Type : AGC
AGC - DN315 - 500x300 - 1150 m3/h</t>
  </si>
  <si>
    <t>Diffuseur architectural 4 directions avec plénum
Marque : HALTON
Type : DFB
Dim : 375 x 375 - Débit Max : 1325 m³/h</t>
  </si>
  <si>
    <t>Grille d'extraction confort Type "Coupe Frite" avec plénum
Marque : GRADA
Type : AD780 + GR001 + DP100S
Débit 1000 m3/h</t>
  </si>
  <si>
    <t>Grille de reprise linéaire - Marque : France AIR
Type : LAC40 1000x100 - 600 m3/h</t>
  </si>
  <si>
    <t>Extraction Office cafétéria</t>
  </si>
  <si>
    <t>Diffuseur architectural 4 directions avec plénum
Marque : HALTON
Type : DFB
Dim : 225 x 225 - Débit Max : 475 m³/h</t>
  </si>
  <si>
    <t>Diffuseur linéaire reprise
Marque  : HALTON
Type : SLL ( SLAD-M )
4 fentes 1 ml plénum 480 m3/h</t>
  </si>
  <si>
    <t>Hotte Cafétéria</t>
  </si>
  <si>
    <t>Hotte Adossée - Cafétéria - OC6 - 1000 x 1250 - 1200 m3/h</t>
  </si>
  <si>
    <t>Hotte Adossée - Cafétéria - OE6 - 1000 x 1250 - 1200 m3/h</t>
  </si>
  <si>
    <t>RIE</t>
  </si>
  <si>
    <t>CTA RIE A CTA A4.11 - 1 000m3/h - DF - FIDJI 015</t>
  </si>
  <si>
    <t>CTA RIE A CTA A4.12 - 22 000m3/h - SF - LAGON 25-30</t>
  </si>
  <si>
    <t>CTA Distribution CTA A4.2 - 22 600m3/h - SF - 
LAGON 25-30</t>
  </si>
  <si>
    <t>CTA Salle à manger CTA A4.3 - 16 800m3/h - DF - FIDJI 200</t>
  </si>
  <si>
    <t>CTA Préparation Alternative CTA A4.4 - 11 400m3/h - SF
LAGON L20-20</t>
  </si>
  <si>
    <t>CTA Restauration Alternative CTA A4.5 - 8000m3/h - DF - FIDJI 100</t>
  </si>
  <si>
    <t>CTA RIE B CTA B4.11 - 1 100m3/h - DF - FIDJI 015</t>
  </si>
  <si>
    <t>CTA Préparation RIE B CTA B4.12 - 12 600m3/h - SF - LAGON 20-20</t>
  </si>
  <si>
    <t>CTA Distribution CTA B4.2 - 12 600m3/h - SF
LAGON L20-20</t>
  </si>
  <si>
    <t>CTA Salle à manger CTA B4.3 - 14 100m3/h - DF - FIDJI 150</t>
  </si>
  <si>
    <t>CTA Préparation Alternative CTA B4.4 -8000m3/h - SF
LAGON L15-20EC</t>
  </si>
  <si>
    <t>CTA Restauration Alternative CTA B4.5 - 5 400m3/h - DF - FIDJI 065</t>
  </si>
  <si>
    <t>Extraction Préparation EX A4.11 - 20 000m3/h</t>
  </si>
  <si>
    <t>Extraction Plonge EX A4.12 - 2 000m3/h</t>
  </si>
  <si>
    <t>Extraction Distribution EX A4.2 - 22 600m3/h</t>
  </si>
  <si>
    <t>Extraction Laverie EX A4.3 - 2700m3/h</t>
  </si>
  <si>
    <t>Extraction Préparation Alternative EX A4.41 - 1 600 m3/h</t>
  </si>
  <si>
    <t>Extraction Restauration Alternative EX A4.42 - 9 800m3/h</t>
  </si>
  <si>
    <t>Extraction Préparation EX B4.11 - 18 000m3/h</t>
  </si>
  <si>
    <t>Extraction Plonge EX B4.12 - 2 000m3/h</t>
  </si>
  <si>
    <t>Extraction Distribution EX B4.2 - 12 800m3/h</t>
  </si>
  <si>
    <t>Extraction Laverie EX B4.3 - 1 800m3/h</t>
  </si>
  <si>
    <t>Extraction Préparation Alternative EX B4.41 - 5 000m3/h</t>
  </si>
  <si>
    <t>Extraction Plonge Alternative EX B4.42 - 1 500m3/h</t>
  </si>
  <si>
    <t>Nota : Pas de pièges à sons sur les extractions cuisines.</t>
  </si>
  <si>
    <t>Piège à son 3000 m3/h</t>
  </si>
  <si>
    <t>Piège à son 6000 m3/h</t>
  </si>
  <si>
    <t>CCF autocommandés</t>
  </si>
  <si>
    <t>Clapet CF demi-périmètre = 700mm</t>
  </si>
  <si>
    <t>CCF 1100*400 y compris fusible</t>
  </si>
  <si>
    <t>CCF télécommandés</t>
  </si>
  <si>
    <t>Gaine tole noire  en LT</t>
  </si>
  <si>
    <t>Gaine tole noire  en trémie</t>
  </si>
  <si>
    <t>Gaine Galvanisée  en sous sol</t>
  </si>
  <si>
    <t>Diffuseurs</t>
  </si>
  <si>
    <t>Diffuseur circulaire à induction interne
Marque : HALTON
TCM 125 Ø330 Débit Max : 170 m³/h</t>
  </si>
  <si>
    <t>Diffuseur circulaire à induction interne
Marque : HALTON
TCM 160 Ø330 Débit Max : 280 m³/h</t>
  </si>
  <si>
    <t>Diffuseur circulaire à induction interne
Marque : HALTON
TCM 200 Ø460 Débit Max : 440 m³/h</t>
  </si>
  <si>
    <t>Diffuseur circulaire à induction interne
Marque : HALTON
TCM 315 Ø610 Débit Max : 1105 m³/h</t>
  </si>
  <si>
    <t>Diffuseurs de soufflage Marque : France AIR
Type : DTR16 - 250 m3/h</t>
  </si>
  <si>
    <t>Diffuseurs de soufflage Marque : France AIR
Type : DAU03 - Réactil - 1000 m3/h</t>
  </si>
  <si>
    <t>Gaine tole noire  sur extraction hotte</t>
  </si>
  <si>
    <t>Gaine tole noire en LT</t>
  </si>
  <si>
    <t>Gaine galvanisée sur extraction hotte laverie</t>
  </si>
  <si>
    <t>Gaine galavanisée en LT</t>
  </si>
  <si>
    <t>Grille d'extraction désenfumage  Type "Coupe Frite" avec plénum
Marque : GRADA
Type : AD780 + GR001
Débit 10800 m3/h</t>
  </si>
  <si>
    <t>Hottes cuisines</t>
  </si>
  <si>
    <t>Hotte Centrale - Préparation cuisine - CU18 - 5500 x 3000 - 15000 m3/h</t>
  </si>
  <si>
    <t>Hotte Adossée - Préparation cuisine - CU22 - 5500 x 1500 - 5000 m3/h</t>
  </si>
  <si>
    <t>Hotte Adossée - Préparation cuisine - PB3 - 2000 x 1250 - 2000 m3/h</t>
  </si>
  <si>
    <t>Hotte Adossée - Distribution - CG9 - 2500 x 1250 - 5000 m3/h</t>
  </si>
  <si>
    <t>Hotte Adossée - Distribution - CI9 - 2000 x 1000 - 2500 m3/h</t>
  </si>
  <si>
    <t>Hotte Centrale - Distribution - CP8 - 2000 x 1000 - 6000 m3/h</t>
  </si>
  <si>
    <t>Hotte Adossée - Distribution - CP12 - 1000 x 1250 - 1200 m3/h</t>
  </si>
  <si>
    <t>Hotte Centrale - Distribution - CA8 - 2000 x 1000 - 6300 m3/h</t>
  </si>
  <si>
    <t>Hotte Adossée - Cuisine Alternative - O16 - 1000 x 1250 - 1200 m3/h</t>
  </si>
  <si>
    <t>Hotte Centrale - Salle à manger Alternat. - SF3A - 1500 x 1000 - 4500 m3/h</t>
  </si>
  <si>
    <t>Hotte Adossée - Salle à manger Alternat. - SF14 - 1500 x 1000 - 2500 m3/h</t>
  </si>
  <si>
    <t>Hotte Adossée - Préparation cuisine - CU19 - 5000 x 3000 - 6000 m3/h</t>
  </si>
  <si>
    <t>Hotte Centrale - Distribution - CA8 - 2000 x 1000 - 6000 m3/h</t>
  </si>
  <si>
    <t>Hotte Adossée - Cuisine Alternative - C7 - 4000 x 1250 - 5000 m3/h</t>
  </si>
  <si>
    <t>Hotte Adossée - Plonge - L7 - 1000 x 1000 - 1500 m3/h</t>
  </si>
  <si>
    <t>Système d'extinction automatique "Safety First"</t>
  </si>
  <si>
    <t>Registre motorisé sur hotte</t>
  </si>
  <si>
    <t>Asservissement registres motorisé/ hotte / extracteur et arrêt d'urgence</t>
  </si>
  <si>
    <t>Protection tôle sur les réseaux apparent du restaurant alternatif du batiment A</t>
  </si>
  <si>
    <t>Protection tôle</t>
  </si>
  <si>
    <t>TRAITEMENT DES SANITAIRES</t>
  </si>
  <si>
    <t>VEX A1.11 - Sanitaire A1.11 - 2100 m3/h</t>
  </si>
  <si>
    <t>VEX A1.2 - Sanitaire A1.2 - 1740 m3/h</t>
  </si>
  <si>
    <t>VEX A1.31 - Sanitaire A1.31 - 1500 m3/h</t>
  </si>
  <si>
    <t>VEX A2.4 - Sanitaire A2.4 - 1800 m3/h</t>
  </si>
  <si>
    <t>VEX A2.11 - Sanitaire A2.11 - 2280 m3/h</t>
  </si>
  <si>
    <t>VEX A2.12 - Sanitaire A2.12 - 1890 m3/h</t>
  </si>
  <si>
    <t>VEX A2.2 - Sanitaire A2.2 - 2100 m3/h</t>
  </si>
  <si>
    <t>VEX B1.11 - Sanitaire B1.11 - 2040 m3/h</t>
  </si>
  <si>
    <t>VEX B1.2 - Sanitaire B1.2 - 2460 m3/h</t>
  </si>
  <si>
    <t>VEX B2.11 - Sanitaire B2.11 - 2400 m3/h</t>
  </si>
  <si>
    <t>VEX B2.2 - Sanitaire B2.2 - 2220 m3/h</t>
  </si>
  <si>
    <t>Piège à Sons (Baffles)</t>
  </si>
  <si>
    <t>Gaine Galvanisée (Raccord à joint)</t>
  </si>
  <si>
    <t>Gaine Galvanisée  8/10</t>
  </si>
  <si>
    <t>Revêtement CF 2h</t>
  </si>
  <si>
    <t>Bouche d'extraction Sanitaire Ø125 - 60 à 150m3/h</t>
  </si>
  <si>
    <t>Bouche extraction sanitaire auto-réglable
Marque : HALTON - Type : BBD-60</t>
  </si>
  <si>
    <t>Gaine Souple Alu M0 Ø125 - VMC</t>
  </si>
  <si>
    <t>Transfert acoustique en faux plafond</t>
  </si>
  <si>
    <t>Bouche d'extraction Ø200 - 60 à 150m3/h</t>
  </si>
  <si>
    <t>AGC - DN200 - 300x150 - 400 m3/h</t>
  </si>
  <si>
    <t>Gaine souple Alu 200</t>
  </si>
  <si>
    <t>Radiateur eau chaude dans les vestiaires du socles</t>
  </si>
  <si>
    <t>Radiateur à eau chaude P = 1000w
Marque : FINIMETAL        Type : REGGANE 3000 / 21H</t>
  </si>
  <si>
    <t>Equipement radiateur comprenant :
robinet thermostatique, té de réglage, purgeur à clé</t>
  </si>
  <si>
    <t>LOCAUX TECHNIQUES</t>
  </si>
  <si>
    <t>Chauffage - Climatisation</t>
  </si>
  <si>
    <t>Locaux Transfo</t>
  </si>
  <si>
    <t>Nota : Alcoves pour installations des armoires de climatisation hors lot CVCD.</t>
  </si>
  <si>
    <t>Armoire de Clim avec régulation Marque : CIAT
CIATRONIC EXPAIR2 - Puissnace : 11 kWf</t>
  </si>
  <si>
    <t>Grille de soufflage à ailettes mobiles simple déflexion
Marque : HALTON
Type : WDD Anodisé
Dim 800x300 Débit 1810 m3/h</t>
  </si>
  <si>
    <t>Grille de Reprise</t>
  </si>
  <si>
    <t>Grille à ailettes mobiles simple déflexion
Marque : HALTON
Type : WSD Anodisé
Dim 800x300 Débit 1810 m3/h</t>
  </si>
  <si>
    <t xml:space="preserve">Equipement clapets coupe feu
comprenant : 
 - canne thermique 70°
</t>
  </si>
  <si>
    <t>Locaux TGBT - TGS</t>
  </si>
  <si>
    <t>VC Plafonnier 2T Sans régulation</t>
  </si>
  <si>
    <t>Vanne Bi-fonction TA-Compact-P  DN25</t>
  </si>
  <si>
    <t>Flexible hydraulique calorifugé L:0,5m Ø  25</t>
  </si>
  <si>
    <t>Locaux avec Aérotherme</t>
  </si>
  <si>
    <t>Aérotherme avec régulation</t>
  </si>
  <si>
    <t>Robinet STA DN 20</t>
  </si>
  <si>
    <t>Locaux avec Convecteur Electrique</t>
  </si>
  <si>
    <t>Convecteur Electrique, Marque : AIRELEC, Type : ELITE 3D
Puissance : 1000W</t>
  </si>
  <si>
    <t>Raccordement électrique des convecteurs sur attente de proximité</t>
  </si>
  <si>
    <t>Nota : Climatisation des locaux serveurs, opérateurs et onduleurs hors lot (Attentes EG et unités terminales à la charge du preneur).</t>
  </si>
  <si>
    <t>Attente Eau Glaçée</t>
  </si>
  <si>
    <t>Batiment A</t>
  </si>
  <si>
    <t>Onduleurs</t>
  </si>
  <si>
    <t>Serveurs</t>
  </si>
  <si>
    <t>GF Cuisine</t>
  </si>
  <si>
    <t>Batiment B</t>
  </si>
  <si>
    <t>Attente condensat dans les locaux Elec en Infra</t>
  </si>
  <si>
    <t>Ventilation des locaux techniques</t>
  </si>
  <si>
    <t>CTA Locaux Techniques CTA A3.5 - 10 000m3/h 
LAGON L15-20EC</t>
  </si>
  <si>
    <t>CTA Locaux Techniques CTA A3.6 - 1 500m3/h 
LAGON L10-10EC</t>
  </si>
  <si>
    <t>CTA Locaux Techniques CTA B3.7 - 8 500m3/h
LAGON L15-20</t>
  </si>
  <si>
    <t>CTA Locaux Techniques CTA B3.8 - 3 100m3/h
LAGON 10-10</t>
  </si>
  <si>
    <t>Sans Regulation</t>
  </si>
  <si>
    <t>Variateur P = 0,75 KW + clavier + IP 54 + carte relais</t>
  </si>
  <si>
    <t>Nota : VB locaux CPCU et groupe froid maçonnés, hors lot CVC.</t>
  </si>
  <si>
    <t>Extraction LT Commun EX A51 - 8 000m3/h</t>
  </si>
  <si>
    <t>Extraction LT Commun EX A52 - 1 500m3/h</t>
  </si>
  <si>
    <t>Extraction LT Prod Froid Cuisine EX A53 - 200m3/h</t>
  </si>
  <si>
    <t>Extraction LT A17 CPCU EX A54 - 2 500/5000m3/h</t>
  </si>
  <si>
    <t>Extraction LT A16 Commun EX A55 - 500m3/h</t>
  </si>
  <si>
    <t>Extraction LT Production Froid EX A56 - 1500/3000m3/h</t>
  </si>
  <si>
    <t>Extraction LT Commun EX B3.71 - 7 800m3/h</t>
  </si>
  <si>
    <t>Extraction LT CPCU EX B3.72 - 2200 / 4400 m3/h</t>
  </si>
  <si>
    <t>Extraction LT Prod Froid Cuisine EX B73 - 200m3/h</t>
  </si>
  <si>
    <t>Extraction LT Commun EX B3.81-3 500m3/h</t>
  </si>
  <si>
    <t>Extraction LT Production Froid EX B3,82 - 1500/3000m3/h</t>
  </si>
  <si>
    <t>Piège à son 1000 m3/h</t>
  </si>
  <si>
    <t>Piège à son 5000 m3/h</t>
  </si>
  <si>
    <t>CCF telecommandés</t>
  </si>
  <si>
    <t>Gaine Galvanisée  en trémie</t>
  </si>
  <si>
    <t>Bouchons grillagés</t>
  </si>
  <si>
    <t>Raccord ZAG (CPCU, GE, sprinkler)</t>
  </si>
  <si>
    <t>Raccord ZAG</t>
  </si>
  <si>
    <t>Gaine CF</t>
  </si>
  <si>
    <t>Gaine coupe feu Géostaff</t>
  </si>
  <si>
    <t>Détection CFC local Groupe Froid
Marque : DRAGER</t>
  </si>
  <si>
    <t>4 têtes</t>
  </si>
  <si>
    <t>Raccordement electrique détection de fluides Frigo</t>
  </si>
  <si>
    <t>Locaux France Télecom</t>
  </si>
  <si>
    <t>DESENFUMAGE LOCAUX</t>
  </si>
  <si>
    <t>VAND Auditorium - Caisson - 10320 m3/h</t>
  </si>
  <si>
    <t>VEXD Auditorium - Caisson Extérieur 400°C/2H - 17200 m3/h</t>
  </si>
  <si>
    <t>VEXD ED E03 - Caisson Extérieur 400°C/2H - 5400 m3/h</t>
  </si>
  <si>
    <t>VAND 01 Circ ERP R+2 - Caisson - 4320 m3/h</t>
  </si>
  <si>
    <t>VAND 02 Circ ERP R+2 - Caisson - 2160 m3/h</t>
  </si>
  <si>
    <t>VEXD Circ ERP R+2 - Caisson Extérieur 400°C/2H - 10800 m3/h</t>
  </si>
  <si>
    <t>Tourelles Batiment A</t>
  </si>
  <si>
    <t>VEXD - Tourelles 2V 400°C/2H - 5 600 / 11 200  m3/h</t>
  </si>
  <si>
    <t>VEXD - Tourelles 1V 400°C/2H - 5600 m3/h</t>
  </si>
  <si>
    <t>VEXD - Tourelles 1V 400°C/2H - 11200 m3/h</t>
  </si>
  <si>
    <t>Tourelles Batiment B</t>
  </si>
  <si>
    <t>VEXD - Tourelles 1V 400°C/2H - 2800 / 5600 m3/h</t>
  </si>
  <si>
    <t>Gaine galvanisé 8/10 pour 700x700</t>
  </si>
  <si>
    <t>Gaine CF 2H</t>
  </si>
  <si>
    <t>Gaine de rejet Commune Confort Désenfumage</t>
  </si>
  <si>
    <t>Volet tunnel VU120 MANF VD FDCB + ME 1200x800</t>
  </si>
  <si>
    <t>Grille extraction désenfumage</t>
  </si>
  <si>
    <t>Grille d'extraction désenfumage  Type "Coupe Frite" avec plénum
Marque : GRADA
Type : AD780 + GR001
Débit 5400 m3/h</t>
  </si>
  <si>
    <t>Volets CF DC/FC avec manchette VTU</t>
  </si>
  <si>
    <t>Volet tunnel VU120 MANF VD FDCB + ME 800x500</t>
  </si>
  <si>
    <t>Volet tunnel VU120 MANF VD FDCB + ME 1100x600</t>
  </si>
  <si>
    <t>Trappe de désenfumage</t>
  </si>
  <si>
    <t>Trappe 16,5 dm² ALDES OPTONE 2V120 600x400</t>
  </si>
  <si>
    <t>Trappe 20 dm² ALDES OPTONE 2V120  650x450</t>
  </si>
  <si>
    <t>Moteurs réarmement</t>
  </si>
  <si>
    <t>VENTILATION DESENFUMAGE PARKING</t>
  </si>
  <si>
    <t>- Cloisonnement des trémies coupe-feu 2h</t>
  </si>
  <si>
    <t>- Ventilateurs de désenfumage extraction 55 200 m3/h</t>
  </si>
  <si>
    <t>- Ventilateurs de désenfumage extraction 10 000 m3/h</t>
  </si>
  <si>
    <t>- Ventilateurs de désenfumage extraction 58 800 m3/h</t>
  </si>
  <si>
    <t>- Ventilateurs de désenfumage extraction 28 800 m3/h</t>
  </si>
  <si>
    <t>- Ventilateurs de désenfumage extraction 19 800 m3/h</t>
  </si>
  <si>
    <t>- Ventilateurs de désenfumage extraction 13 200 m3/h</t>
  </si>
  <si>
    <t>- Ventilateurs de désenfumage extraction 57 400 m3/h</t>
  </si>
  <si>
    <t>- Ventilateurs de désenfumage extraction 11 400 m3/h</t>
  </si>
  <si>
    <t>Support VEXD</t>
  </si>
  <si>
    <t>- coffret de relayage</t>
  </si>
  <si>
    <t>- Grilles de soufflage</t>
  </si>
  <si>
    <t>HL</t>
  </si>
  <si>
    <t>- Grilles d'extraction</t>
  </si>
  <si>
    <t>Mesure conservatoire pour étanchéité en cas de crue au SS2</t>
  </si>
  <si>
    <t>Pièges à sons sur VB</t>
  </si>
  <si>
    <t>Piège à son ext. Park.  de 5000 à 10000 m3/h</t>
  </si>
  <si>
    <t>Piège à son ext. Park. 20000 m3/h</t>
  </si>
  <si>
    <t>Piège à son ext. Park. 30000 m3/h</t>
  </si>
  <si>
    <t>Pièges à sons sur VH</t>
  </si>
  <si>
    <t>Piège à son ext. Park. 65000 m3/h</t>
  </si>
  <si>
    <t>- Gaine galvanisée 15/10</t>
  </si>
  <si>
    <t>Commande pompier</t>
  </si>
  <si>
    <t>Fourniture d'un système de détection Gaz Parking</t>
  </si>
  <si>
    <t>Fourniture d'un système de gestion de Ventilation Parking</t>
  </si>
  <si>
    <t>Fourniture des armoires puissances</t>
  </si>
  <si>
    <t>Filerie Bus CR1 et cable puissance (Parking)</t>
  </si>
  <si>
    <t>ELECTRICITE - REGULATION</t>
  </si>
  <si>
    <t>ELECTRICITE</t>
  </si>
  <si>
    <t>Armoire Electrique Pompe Sous-station EC</t>
  </si>
  <si>
    <t>Armoire Electrique Pompe Sous-station EG</t>
  </si>
  <si>
    <t>Armoire Electrique Pompe Sous-station ECS + PCH</t>
  </si>
  <si>
    <t>Raccordement Elec. GF</t>
  </si>
  <si>
    <t>Raccordement Elec. Aéroréfrigérants</t>
  </si>
  <si>
    <t>Armoire Electrique LT CTA</t>
  </si>
  <si>
    <t>Coffret VMC</t>
  </si>
  <si>
    <t>Coffret Ventilateur</t>
  </si>
  <si>
    <t>Raccordement Elec. VC (Porte fusible)</t>
  </si>
  <si>
    <t>Raccordement electique Rideau d'air chaud</t>
  </si>
  <si>
    <t>Raccordement electrique Armoire de climatisation</t>
  </si>
  <si>
    <t>Raccordement Elec. Boîte débit variable</t>
  </si>
  <si>
    <t>Pose du Thermostat d'Ambiance</t>
  </si>
  <si>
    <t>Nota : Télécommande infrarouge à la charge du lot GTB.</t>
  </si>
  <si>
    <t>Raccordement Contact de Feuillure (depuis fenetre)</t>
  </si>
  <si>
    <t>HL -</t>
  </si>
  <si>
    <t>Raccordement Ventilateurs désenfumage Parking</t>
  </si>
  <si>
    <t>Raccordement Ventilateurs désenfumage</t>
  </si>
  <si>
    <t>Report signalisation CCF</t>
  </si>
  <si>
    <t>Commande réarmement Clapet coupe-feu</t>
  </si>
  <si>
    <t>Coffret électrique hotte</t>
  </si>
  <si>
    <t>Commande de réarmement Coffrets de Relayage</t>
  </si>
  <si>
    <t>BOITIER REARMEMENT</t>
  </si>
  <si>
    <t>CABLE U 1000 R2V 2GX1,5</t>
  </si>
  <si>
    <t>Commande de réarmement Volets de Désenfumage</t>
  </si>
  <si>
    <t>COFFRET REARMEMENT VTU</t>
  </si>
  <si>
    <t>REGULATION</t>
  </si>
  <si>
    <t>Production froid terrasse</t>
  </si>
  <si>
    <t>LT production froid SS1</t>
  </si>
  <si>
    <t>LT distribution Froid</t>
  </si>
  <si>
    <t>LT distribution chaud</t>
  </si>
  <si>
    <t>LT CPCU</t>
  </si>
  <si>
    <t>Régulation CTA A</t>
  </si>
  <si>
    <t>REGULATION VC (Fourni par le lot GTB)</t>
  </si>
  <si>
    <t>REGULATION PLANCHER CHAUFFANT</t>
  </si>
  <si>
    <t>REGULATION CO2</t>
  </si>
  <si>
    <t>REGULATION DIVERS</t>
  </si>
  <si>
    <t>Régulation CTA B</t>
  </si>
  <si>
    <t>INGENIERIE</t>
  </si>
  <si>
    <t>PM : Fileries bus à la charge du lot Electricité</t>
  </si>
  <si>
    <t>Caisson double flux Maintenance Bat B</t>
  </si>
  <si>
    <t>Les études sont inclues dans les Prix Unitaires</t>
  </si>
  <si>
    <t>Prestations non comprises :</t>
  </si>
  <si>
    <t>Ouvrage de serrurerie (supportage Aéro, echelle pour maintenance, plateforme d’accès, etc…)</t>
  </si>
  <si>
    <t>Rails palans, chèvres et toutes sujetions nécessaires à l'exploitation et à la maintenance du batiment.</t>
  </si>
  <si>
    <t>Recoupement coupe-feu des trémies</t>
  </si>
  <si>
    <t>Gaines verticales maconnées</t>
  </si>
  <si>
    <t>Test d’étanchéité à l’air du bâtiment</t>
  </si>
  <si>
    <t>Sonde pour limiter la températureles de soufflage des ventilo-convecteurs</t>
  </si>
  <si>
    <t>Unités terminales dans les locaux VDI, onduleurs et serveurs (A la charge du preneur).</t>
  </si>
  <si>
    <t>Protection acoustique des parois des locaux techniques.</t>
  </si>
  <si>
    <t>Protection acoustique des parois du local DRY</t>
  </si>
  <si>
    <t>Protection acoustique des alcoves des armoires de climatisation</t>
  </si>
  <si>
    <t>Rebouchage percements</t>
  </si>
  <si>
    <t>Le calorifuge des réseaux de soufflage potentiellement à 16°C</t>
  </si>
  <si>
    <t>Protevtion mécanique des gaines et tuyauteries</t>
  </si>
  <si>
    <t>Mesure conservatoire pour étanchéité du local technique CTA du bâtiment B (SS2) en cas de crue centennale</t>
  </si>
  <si>
    <t>Plus généralement aucun équipement CVC n'est prévu pour résister aux crues, les ouvrages et ou mesure conservatoires des lots gros oeuvres et serrurerie devront permettre de protéger nos réseaux et équipement de ce risque</t>
  </si>
  <si>
    <t>Ventilation mécanique des machineries ascenseurs (Supprimé en comité d’étude)</t>
  </si>
  <si>
    <t>Ventilation naturelle des machineries ascenseurs et gaine de mise à l’air des cages d’ascenseurs borgnes</t>
  </si>
  <si>
    <t>Création d'un caniveau pour les réseaux DRY du batiment A au SS2, lit de sable remblaiement et dalle de couverture.</t>
  </si>
  <si>
    <t>Kit STAP en pied de colonne sur les distribution hydraulique</t>
  </si>
  <si>
    <t>Ventilation basse (naturelle) des locaux CPCU et groupe froid</t>
  </si>
  <si>
    <t>Climatisation des locaux déchets</t>
  </si>
  <si>
    <t>Chauffage des locaux vélos (à la charge des preneurs)</t>
  </si>
  <si>
    <t>Raccordement des réseaux aérauliques aux bouches de soufflage de l'auditorium (les lots GO et serrurerie métallerie devront assurer la stabilité au feu de l'ouvrage en conséquence) des antennes sont prévues sous les gradins pour répartir ole flux d'air</t>
  </si>
  <si>
    <t>Participation aux essais acoustique, le montant comprend la fournituire et la pose du materiél liès à notre lot CVC. Si l'essai doit inclure l'ensemble des corps d'état,le montant global sera à repartir entre les différentes sociétés concernées</t>
  </si>
  <si>
    <t>Frais de mandataire +7%</t>
  </si>
  <si>
    <r>
      <t>19</t>
    </r>
    <r>
      <rPr>
        <b/>
        <sz val="12"/>
        <rFont val="Vinci Sans"/>
      </rPr>
      <t xml:space="preserve">   </t>
    </r>
    <r>
      <rPr>
        <b/>
        <u/>
        <sz val="12"/>
        <rFont val="Vinci Sans"/>
      </rPr>
      <t>Plomberie Sanitaires</t>
    </r>
  </si>
  <si>
    <t>BATIMENT A</t>
  </si>
  <si>
    <t>Branchement eau froide</t>
  </si>
  <si>
    <t>Branchement général eau de ville</t>
  </si>
  <si>
    <t>Raccordement sur bride après vanne concessionnaire</t>
  </si>
  <si>
    <t>Vanne papillon à brides     100</t>
  </si>
  <si>
    <t>Clapet anti pollution              100</t>
  </si>
  <si>
    <t>Filtre marque: CTA   AUTO DN 100</t>
  </si>
  <si>
    <t>Manchette témoin                   100</t>
  </si>
  <si>
    <t>Vanne de vidange    Dn 20  (80/100)</t>
  </si>
  <si>
    <r>
      <t xml:space="preserve">Prise de pression comprenant: </t>
    </r>
    <r>
      <rPr>
        <sz val="9"/>
        <rFont val="Vinci Sans"/>
      </rPr>
      <t>manchon,</t>
    </r>
  </si>
  <si>
    <t>manomètre 63 et robinet avec décompression</t>
  </si>
  <si>
    <t xml:space="preserve">Robinet de prélèvement et introduction de </t>
  </si>
  <si>
    <t>solution 15</t>
  </si>
  <si>
    <t>Tube PVC U  pression   JC 110x5,3    PN10</t>
  </si>
  <si>
    <t>Calo.thermiqueé classe 1 revêtement  isoxal</t>
  </si>
  <si>
    <t>Compteur marque SAPPEL ou similaire</t>
  </si>
  <si>
    <t>compteur d'eau 30°C électronique à hélice,équipé</t>
  </si>
  <si>
    <t>équipé d'une sortie Mbus et d'une sortie à impulsions</t>
  </si>
  <si>
    <t>alimentation par piles au lithium (durée de vie 10 ans)</t>
  </si>
  <si>
    <t>type WESAN WP   calibre   80   Mbus</t>
  </si>
  <si>
    <t>Raccordement électrique depuis attente située</t>
  </si>
  <si>
    <t>à proximité, des filtres automatiques</t>
  </si>
  <si>
    <t>à proximité, des compteurs</t>
  </si>
  <si>
    <t>Surpresseur</t>
  </si>
  <si>
    <t xml:space="preserve">marque: GRUNDFOS    type: HYDRO MPC- E 3     2 Pompes. Équipé d'un réservoir </t>
  </si>
  <si>
    <t>tampon d'une capacité de 100l litres et d'une armoire électrique.</t>
  </si>
  <si>
    <t>Compris mise en route.</t>
  </si>
  <si>
    <t>Qv= 61,20 m3/h - HMT= 95mce</t>
  </si>
  <si>
    <t>Réservoir anti bélier capacité  8 litres</t>
  </si>
  <si>
    <t>compris kit de démontage</t>
  </si>
  <si>
    <t xml:space="preserve">Raccordement armoire électrique </t>
  </si>
  <si>
    <t>du surpresseur (depuis attente à proximité)</t>
  </si>
  <si>
    <t>Filtre a tamis                            100</t>
  </si>
  <si>
    <t>Détendeur régulateur           100</t>
  </si>
  <si>
    <t>Manchons anti vibratoires  100</t>
  </si>
  <si>
    <t>Prise de pression comprenant: manchon,</t>
  </si>
  <si>
    <t>Nourrice 4 Départs</t>
  </si>
  <si>
    <t>Anti bélier  15 et vanne d'arrêt</t>
  </si>
  <si>
    <t>Départ EF Burreaux</t>
  </si>
  <si>
    <t>Vanne papillon à brides       65</t>
  </si>
  <si>
    <t>Clapet anti pollution                65</t>
  </si>
  <si>
    <t>Filtre a tamis                              65</t>
  </si>
  <si>
    <t>Détendeur régulateur             65</t>
  </si>
  <si>
    <t>Manchette témoin                65</t>
  </si>
  <si>
    <t>Vanne de vidange    Dn 15  (32/40/50/65)</t>
  </si>
  <si>
    <t>Dispositif de détecteur de fuite d'eau marque: HYDRELIS   Type: SWITCH-FLOW</t>
  </si>
  <si>
    <t>compteur d'eau électronique à hélice, une electrovanne et un module d'interface</t>
  </si>
  <si>
    <t>DN 65</t>
  </si>
  <si>
    <t>Raccordement électrique, des compteurs à EI,</t>
  </si>
  <si>
    <t>depuis attente située à proximité</t>
  </si>
  <si>
    <t>Tube PVC U  pression   JC  75x5,5    PN16</t>
  </si>
  <si>
    <t>Départ EF RIE/Vestiaires</t>
  </si>
  <si>
    <t>Départ EF Appoint arrosage</t>
  </si>
  <si>
    <t>Vanne boisseau sphérique 32</t>
  </si>
  <si>
    <t>Disconnecteur hydraulique  32</t>
  </si>
  <si>
    <t>Filtre a tamis                              32</t>
  </si>
  <si>
    <t>Détendeur régulateur             32</t>
  </si>
  <si>
    <t>Manchette témoin                32</t>
  </si>
  <si>
    <t>Dispositif de détecteur de fuite d'eau</t>
  </si>
  <si>
    <t>marque: HYDRELIS   Type: SWITCH-FLOW</t>
  </si>
  <si>
    <t>compteur d'eau électronique à hélice,</t>
  </si>
  <si>
    <t>une electrovanne et un module d'interface</t>
  </si>
  <si>
    <t>DN 32</t>
  </si>
  <si>
    <t>Tube PVC U  pression   JC  40x3,0    PN16</t>
  </si>
  <si>
    <t>Évacuation et vidange des disconnecteurs, filtres</t>
  </si>
  <si>
    <t>Tuyau en P.V.C.  32 40 et 50</t>
  </si>
  <si>
    <t>Départ EF Services généraux</t>
  </si>
  <si>
    <t>Distribution d'eau froide</t>
  </si>
  <si>
    <t>EF Sanitaire Bureaux EFS</t>
  </si>
  <si>
    <t>Réseau EF en sous sol</t>
  </si>
  <si>
    <t>Tube PVC U  pression   JC  50x3,7    PN16</t>
  </si>
  <si>
    <t>Tube PVC U  pression   JC  63x4,7    PN16</t>
  </si>
  <si>
    <t>Calorifuge thermique ép.19 mm   42 M1</t>
  </si>
  <si>
    <t>Calorifuge thermique ép.19 mm   54 M1</t>
  </si>
  <si>
    <t>Calorifuge thermique ép.19 mm   64 M1</t>
  </si>
  <si>
    <t>Calorifuge thermique ép.19 mm   76 M1</t>
  </si>
  <si>
    <t>Colonnes montantes EF</t>
  </si>
  <si>
    <t>Tube PVC U  pression   32x2,4    PN16</t>
  </si>
  <si>
    <t>Tube PVC U  pression   40x3,0    PN16</t>
  </si>
  <si>
    <t>Tube PVC U  pression   50x3,7    PN16</t>
  </si>
  <si>
    <t>Calorifuge thermique ép.19 mm   35 M1</t>
  </si>
  <si>
    <t>Dévoiement colonne</t>
  </si>
  <si>
    <t>Tube PVC U  pression   JC  25x2,8    PN25</t>
  </si>
  <si>
    <t>Tube PVC U  pression   JC  32x2,4    PN16</t>
  </si>
  <si>
    <t>Calorifuge thermique ép.19 mm   28 M1</t>
  </si>
  <si>
    <t>Vanne boisseau sphérique 40</t>
  </si>
  <si>
    <t>Attente Future Zone de fitness</t>
  </si>
  <si>
    <t>Clapet anti pollution                32</t>
  </si>
  <si>
    <t>EF Appoint Arrosage</t>
  </si>
  <si>
    <t>EF Service généraux EFS SG</t>
  </si>
  <si>
    <t>Vanne boisseau sphérique 25</t>
  </si>
  <si>
    <t>Robinet de puisage DN 20 à tête cache entrée comprenant:</t>
  </si>
  <si>
    <t>clé de manœuvre,vanne,casse vide et clapet anti pollution</t>
  </si>
  <si>
    <t>Distribution d'eau froide non potable Arrosage</t>
  </si>
  <si>
    <t>Distribution Plateau</t>
  </si>
  <si>
    <t>Filtre a tamis                              25</t>
  </si>
  <si>
    <t>Disconnecteur hydraulique  25</t>
  </si>
  <si>
    <t>Compteur marque DIEHL ou similaire</t>
  </si>
  <si>
    <t>compteur d'eau 30°C électronique à hélice,</t>
  </si>
  <si>
    <t>type CORONA   calibre   20   Mbus</t>
  </si>
  <si>
    <t>Robinet d'arrosage DN 20 comprenant:</t>
  </si>
  <si>
    <t>vanne, casse vide et clapet anti pollution</t>
  </si>
  <si>
    <t>EF Cuisine fitness</t>
  </si>
  <si>
    <t>Tube PVC U  pression   JC  20x2,3    PN25</t>
  </si>
  <si>
    <t>Calorifuge thermique ép.19 mm   22 M1</t>
  </si>
  <si>
    <t>Vanne boisseau sphérique 50</t>
  </si>
  <si>
    <t>Attentes cuisine</t>
  </si>
  <si>
    <t>Vanne boisseau sphérique 15</t>
  </si>
  <si>
    <t>Vanne boisseau sphérique 20</t>
  </si>
  <si>
    <t>Clapet anti pollution 15/21</t>
  </si>
  <si>
    <t>Clapet anti pollution 20/27</t>
  </si>
  <si>
    <t>Attentes cuisine longueur environ 50 cm.</t>
  </si>
  <si>
    <t>Tube cuivre 14/16</t>
  </si>
  <si>
    <t>Tube cuivre 16/18</t>
  </si>
  <si>
    <t>Cellule sanitaire</t>
  </si>
  <si>
    <t>Robinet avant compteur 20/27</t>
  </si>
  <si>
    <t>Robinet avant compteur 26/34</t>
  </si>
  <si>
    <t>Clapet anti pollution 26/34</t>
  </si>
  <si>
    <t>Détendeur de pression 20/27</t>
  </si>
  <si>
    <t>Détendeur de pression 26/34</t>
  </si>
  <si>
    <t>type CORONA   calibre   15   Mbus</t>
  </si>
  <si>
    <t>à proximité, des compteurs à EI</t>
  </si>
  <si>
    <t>Vanne d'arrêt pour groupe d'appareils</t>
  </si>
  <si>
    <t>sanitaires DN 15 et 20</t>
  </si>
  <si>
    <t>Vanne d'arrêt pour appareils</t>
  </si>
  <si>
    <t>sanitaires DN 12 et 15 chromés</t>
  </si>
  <si>
    <t>Tube cuivre écroui 14/16  (diamètre moyen)</t>
  </si>
  <si>
    <t>Tube cuivre écroui  20/22</t>
  </si>
  <si>
    <t>Tube cuivre écroui  26/28</t>
  </si>
  <si>
    <t>Calorifuge AC mousse ép.9mm M1   EF</t>
  </si>
  <si>
    <t>Zones tisanerie</t>
  </si>
  <si>
    <t>Siphon en P.V.C. 40</t>
  </si>
  <si>
    <t>Eau adoucie</t>
  </si>
  <si>
    <t>Adoucisseur simplex</t>
  </si>
  <si>
    <t>marque: CTA   type: série industriel</t>
  </si>
  <si>
    <t>Qv nominal  20 m3/h à 10°TH F</t>
  </si>
  <si>
    <t>Raccordement électrique sur attente laissée à proximité par l'électricien.</t>
  </si>
  <si>
    <t>Filtre marque: CTA   type Aut.DN  65</t>
  </si>
  <si>
    <t>Pressostat marque SIEMENS</t>
  </si>
  <si>
    <t>Évacuation et mise à l'égout adoucisseur</t>
  </si>
  <si>
    <t xml:space="preserve">Robinet de prélèvement </t>
  </si>
  <si>
    <t>Départ RIE production ECS   (th 12°F)</t>
  </si>
  <si>
    <t>Vanne de réglage               65 MNG</t>
  </si>
  <si>
    <t>type WESAN WP   calibre   50   Mbus</t>
  </si>
  <si>
    <t>Départ RIE EF adoucie   (th 7°F)</t>
  </si>
  <si>
    <t>Manchette témoin                     32</t>
  </si>
  <si>
    <t>Vanne de réglage               32 MNG</t>
  </si>
  <si>
    <t>type CORONA   calibre   25   Mbus</t>
  </si>
  <si>
    <t>Départ CVC EF adoucie   (th 0°F)</t>
  </si>
  <si>
    <t>Tube PVC C  pression   40x3,0    PN16</t>
  </si>
  <si>
    <t>Réseau EFA</t>
  </si>
  <si>
    <t>Production et distribution d'eau chaude sanitaire</t>
  </si>
  <si>
    <t>Ballon d'eau chaude sanitaire</t>
  </si>
  <si>
    <t>Chauffe eau électrique marque ATLANTIC</t>
  </si>
  <si>
    <t>ou similaire type vertical, comprenant:</t>
  </si>
  <si>
    <t xml:space="preserve">thermoplongeur, groupe de sécurité, fixations </t>
  </si>
  <si>
    <t>et siphon entonnoir.</t>
  </si>
  <si>
    <t>Capacité   15 litres</t>
  </si>
  <si>
    <t>Capacité   30 litres</t>
  </si>
  <si>
    <t>Capacité   50 litres</t>
  </si>
  <si>
    <t>Capacité 100 litres</t>
  </si>
  <si>
    <t>Contacteur de proximité 20 A et raccordement</t>
  </si>
  <si>
    <t>sur attente laissée par l'électricien.</t>
  </si>
  <si>
    <t>Robinet après BECS   20/27</t>
  </si>
  <si>
    <t>Robinet après BECS   26/34</t>
  </si>
  <si>
    <t>Calorifuge thermique ép. 25 mm  M1  ECS</t>
  </si>
  <si>
    <t>Distribution d'eau chaude cuisine fitness</t>
  </si>
  <si>
    <t>Réseau ECS en sous sol</t>
  </si>
  <si>
    <t>Tube PVC pression type HTA  15x20</t>
  </si>
  <si>
    <t>Tube PVC pression type HTA  19x25</t>
  </si>
  <si>
    <t>Tube PVC pression type HTA  25x32</t>
  </si>
  <si>
    <t>Tube PVC pression type HTA  34x40</t>
  </si>
  <si>
    <t>Tube PVC pression type HTA  42x50</t>
  </si>
  <si>
    <t>Tube PVC pression type HTA  57x63</t>
  </si>
  <si>
    <t>Tube PVC pression type HTA  63x75</t>
  </si>
  <si>
    <t>Calo thermique Classe 3revêtement pvc</t>
  </si>
  <si>
    <t>Vannes d'équilibrage Comprenant Thermometre   marque: GRK</t>
  </si>
  <si>
    <t xml:space="preserve">type: GRK NET   Dn 15 </t>
  </si>
  <si>
    <t>type: GRK NET   Dn 20</t>
  </si>
  <si>
    <t>Bouteille de purge comprenant: tube cuivre, vanne</t>
  </si>
  <si>
    <t>d'arrêt Dn 15 et purgeur automatique Dn 12</t>
  </si>
  <si>
    <t>Vanne de réglage               15 MNG</t>
  </si>
  <si>
    <t>Production centralisée</t>
  </si>
  <si>
    <t>voir LOT CVC</t>
  </si>
  <si>
    <t>Départ ECS</t>
  </si>
  <si>
    <t>Manchette témoin                     65</t>
  </si>
  <si>
    <t>Thermomètre industriel   n° 8901</t>
  </si>
  <si>
    <t>Doigt de gant 15/21</t>
  </si>
  <si>
    <t>Bouteille de dégazage comprenant:</t>
  </si>
  <si>
    <t>tube cuivre 96x100 long.50 cm,1 purgeur Valmatic</t>
  </si>
  <si>
    <t>1 vanne DN 15 ,1 vanne de vidange DN 25</t>
  </si>
  <si>
    <t>et 1 ml de tube cuivre DN 26x28</t>
  </si>
  <si>
    <t>Sécurité anti brulures (60° maxi)</t>
  </si>
  <si>
    <t>Mitigeur thermostatique</t>
  </si>
  <si>
    <t>marque: TRUBERT</t>
  </si>
  <si>
    <t>type collectivité traitement époxy gris</t>
  </si>
  <si>
    <t>Mitigeurs thermostatiques  Ø 65   réf.T70065</t>
  </si>
  <si>
    <t>Clapet anti retour                      65</t>
  </si>
  <si>
    <t>Vanne Motorisée réf. 95   DN   65</t>
  </si>
  <si>
    <t>Calo. thermique classe 3 revêtement  PVC</t>
  </si>
  <si>
    <t>Pompe de bouclage ECS</t>
  </si>
  <si>
    <t>Circulateurs doubles 850 à 2850 tr/min</t>
  </si>
  <si>
    <t>marque: SALMSON   à variation électronique de vitesse</t>
  </si>
  <si>
    <t>type: JRE 203-10/0,55-3G</t>
  </si>
  <si>
    <t>Manomètre monté en différentiel  3 vannes</t>
  </si>
  <si>
    <t>raccordement sur attente laissée par l'électricien.</t>
  </si>
  <si>
    <t>Débitmètre</t>
  </si>
  <si>
    <t>Clapet anti retour                      32</t>
  </si>
  <si>
    <t>Manchons anti vibratoires    32</t>
  </si>
  <si>
    <t>Vanne de vidange                    15</t>
  </si>
  <si>
    <t>Retour sur mitigeur à 80%</t>
  </si>
  <si>
    <t>Retour sur ballon ECS à 20%</t>
  </si>
  <si>
    <t>Appareils sanitaires</t>
  </si>
  <si>
    <t>Cuvette WC suspendue</t>
  </si>
  <si>
    <t>WC suspendue sans bride Rimless marque: ROCA</t>
  </si>
  <si>
    <t>Type: The Gap   réf. 34647L000</t>
  </si>
  <si>
    <t>Bâti-support   marque: SIAMP</t>
  </si>
  <si>
    <t>Type: INGENIO   réf. 31 3101 10</t>
  </si>
  <si>
    <t>Plaque commande double touche SIAMP PL2 Dual réf. 31 26 12 60 chromé brillant</t>
  </si>
  <si>
    <t xml:space="preserve">Abattant double thermodur réf. 801470004 </t>
  </si>
  <si>
    <t>Robinet d'arrêt, fixations et pipe en pvc</t>
  </si>
  <si>
    <t>Cuvette WC suspendue PMR</t>
  </si>
  <si>
    <t>Urinoir</t>
  </si>
  <si>
    <t>Urinoir   marque: ROCA   Type: Euret Réf. A35945M000</t>
  </si>
  <si>
    <t>Déclenchement IR intégré sur secteur en alimentation arrière</t>
  </si>
  <si>
    <t>Bâti-support SIAMP</t>
  </si>
  <si>
    <t>Séparateur d'urinoir en porcelaine ROCA Wing Réf. A387090000</t>
  </si>
  <si>
    <t>Equipement vasque double   (U=27)</t>
  </si>
  <si>
    <t>Robinetterie électronique murale ROCA LOFT E A5A5743C00</t>
  </si>
  <si>
    <t>Thermostat    marque DELABIE type PREMIX COMPACT   M 3/4   polis chromés</t>
  </si>
  <si>
    <t>Bonde à écoulement libre DELABIE  HYGIENA   611</t>
  </si>
  <si>
    <t xml:space="preserve">Siphon Flowstar S chromé réf.51305000 </t>
  </si>
  <si>
    <t>Equipement vasque triple   (U=60)</t>
  </si>
  <si>
    <t>Lave-mains sanitaires PMR</t>
  </si>
  <si>
    <t>Lave-main asymétrique percé à droite LAUFEN PRO S #8.15954.000.104.1</t>
  </si>
  <si>
    <t>Robinetterie électronique sur plage ROCA LOFT E A5A4343C00</t>
  </si>
  <si>
    <t>Douche</t>
  </si>
  <si>
    <t xml:space="preserve">Receveur de douche extra-plat 100x80 JACOB DELAFON ODEON N109 K-01 </t>
  </si>
  <si>
    <t>mitigeur thermostatique DELABIE SECURITHERM H9741S</t>
  </si>
  <si>
    <t>Raccord antistagnation DELABIE 880</t>
  </si>
  <si>
    <t>Flexible de douche 1.5m DELABIE 834T1</t>
  </si>
  <si>
    <t>douchette 3 jets DELABIE 813</t>
  </si>
  <si>
    <t>Equilibreur de pression marque GRK   type Twin bar  3/4</t>
  </si>
  <si>
    <t>Bonde de douche E78260</t>
  </si>
  <si>
    <t>Lavabo Vestiaires</t>
  </si>
  <si>
    <t>lavabo ROCA DEBBA A325995000</t>
  </si>
  <si>
    <t>Colonne ROCA DEBBA A335900000</t>
  </si>
  <si>
    <t>Bonde et siphon PVC</t>
  </si>
  <si>
    <t>Poste d'eau</t>
  </si>
  <si>
    <t>Vidoir marque: JACOB DELAFON   Type: NORMA  Réf. E1898-00 grille porte seau</t>
  </si>
  <si>
    <t>Mitigeur   marque: DELABIE D275200</t>
  </si>
  <si>
    <t>Accessoires sanitaires</t>
  </si>
  <si>
    <t>Barre de relevage WC PMR</t>
  </si>
  <si>
    <t>Barre de relevage droite de 600m ø32 inox 304 DELABIE 5481 GP2</t>
  </si>
  <si>
    <t>Barre de maintien douche PMR</t>
  </si>
  <si>
    <t>Barre de maintien douche PMR Inox poli brillant UltraPolish DELABIE 5481 GP2</t>
  </si>
  <si>
    <t>Siége de douche PMR</t>
  </si>
  <si>
    <t>Siége de douche PMR DELABIE 4238</t>
  </si>
  <si>
    <t>Évacuations EP/EU/EV et ventilations primaires</t>
  </si>
  <si>
    <t>Évacuation eaux pluviales</t>
  </si>
  <si>
    <t>Descentes EP   P.V.C.</t>
  </si>
  <si>
    <t>Joint au mastic entre la descente EP</t>
  </si>
  <si>
    <t>et la platine plomb</t>
  </si>
  <si>
    <t>Tuyau P.V.C. 100</t>
  </si>
  <si>
    <t>Dévoiements des descentes 100</t>
  </si>
  <si>
    <t>Calorifugeage anti condensation du réseau EP type CLIMAVER 224 ép. 25 mm  M1</t>
  </si>
  <si>
    <t>Descente sur la hauteur du 1er niv. sous toiture</t>
  </si>
  <si>
    <t>Calorifugeage type GEBERIT ISOL (sans plombs)</t>
  </si>
  <si>
    <t>Devoiements des locaux nobles en étages</t>
  </si>
  <si>
    <t>EP Siphoîde maeque: NICOLL   Type: AKASISON</t>
  </si>
  <si>
    <t>Collecteurs EP  P.V.C.</t>
  </si>
  <si>
    <t>Pied de chute 100</t>
  </si>
  <si>
    <t>Pied de chute 125</t>
  </si>
  <si>
    <t>Tuyau P.V.C. 125</t>
  </si>
  <si>
    <t>Tuyau P.V.C. 200</t>
  </si>
  <si>
    <t>Tuyau P.V.C. 250</t>
  </si>
  <si>
    <t>Tuyau P.V.C. 315</t>
  </si>
  <si>
    <t>Manchons coupe feu marque: HILTI</t>
  </si>
  <si>
    <t>pour voile béton armé</t>
  </si>
  <si>
    <t>collier coupe-feu type CFS-C   Dn 250</t>
  </si>
  <si>
    <t>collier coupe-feu type CFS-C   Dn 315</t>
  </si>
  <si>
    <t>Récupération des eaux pluviale</t>
  </si>
  <si>
    <t xml:space="preserve">Arrivée des EP Récupéré dans Bâche </t>
  </si>
  <si>
    <t>Nettoyage Filtre arrivée des EP sur bâche</t>
  </si>
  <si>
    <t>Clapet anti retour                      20</t>
  </si>
  <si>
    <t>Filtre a tamis                              20</t>
  </si>
  <si>
    <t>Électrovanne  réf 1270   DN   20</t>
  </si>
  <si>
    <t>Appoint en eau de ville</t>
  </si>
  <si>
    <t>Électrovanne  réf 1270   DN   32</t>
  </si>
  <si>
    <t>Bâche de 50m3 (lot G.O)</t>
  </si>
  <si>
    <t>filtre dans bache EP - arrivée calme</t>
  </si>
  <si>
    <t>Équipé de manchons d'aspiration, Système de contrôle -manomètre</t>
  </si>
  <si>
    <t>1 réservoir d'appoint PEHD 1 000L - pompes immergée de transfert</t>
  </si>
  <si>
    <t>électrovanne - 1 surpresseur 2 pompes Qv= 10.08 m3/h - mise en service</t>
  </si>
  <si>
    <t>1 armoire de gestion</t>
  </si>
  <si>
    <t>Armoire électrique comprenant:</t>
  </si>
  <si>
    <t>les circuits puissance et commande</t>
  </si>
  <si>
    <t>les circuits signalisation et la régulation</t>
  </si>
  <si>
    <t>les protections moteur</t>
  </si>
  <si>
    <t>Raccordements des circuits par câble U 1000 RO 2V</t>
  </si>
  <si>
    <t>1 Gestionnaire des eaux de pluie,</t>
  </si>
  <si>
    <t>2 électrovanne</t>
  </si>
  <si>
    <t>1 Pompe de transfert</t>
  </si>
  <si>
    <t>1 Surpresseur eau non potable avec coffret précablé</t>
  </si>
  <si>
    <t xml:space="preserve">2 compteur EF à EI </t>
  </si>
  <si>
    <t>et 1 coupure d'urgence</t>
  </si>
  <si>
    <t>Armoire Récupération des eaux Pluviales</t>
  </si>
  <si>
    <t>Évacuation eaux usées / eaux vannes</t>
  </si>
  <si>
    <t>Raccordement de l'évacuation des appareils sanitaires</t>
  </si>
  <si>
    <t>Tuyau en P.V.C. 100</t>
  </si>
  <si>
    <t>Calorifugeage des dévoiements EU/EV</t>
  </si>
  <si>
    <t>type CLIMAVER 224 ép. 25 mm  M1</t>
  </si>
  <si>
    <t>Évacuation EU/EV</t>
  </si>
  <si>
    <t>Ventilations Primaires</t>
  </si>
  <si>
    <t>Chapeau de ventilation en PVC marque NICOLL</t>
  </si>
  <si>
    <t>Joint au mastic entre la chute EU ou EV</t>
  </si>
  <si>
    <t>et la platine en plomb.</t>
  </si>
  <si>
    <t>Dévoiements de ventilation 100</t>
  </si>
  <si>
    <t>Chutes EU-EV</t>
  </si>
  <si>
    <t>Tuyau P.V.C. 160</t>
  </si>
  <si>
    <t>Dévoiement chute P.V.C. 100</t>
  </si>
  <si>
    <t>Dévoiement chute P.V.C. 125</t>
  </si>
  <si>
    <t>Dévoiement chute P.V.C. 140</t>
  </si>
  <si>
    <t>Dévoiement chute P.V.C. 160</t>
  </si>
  <si>
    <t>pour plancher béton armé</t>
  </si>
  <si>
    <t>collier coupe-feu type CFS-C   Dn 125</t>
  </si>
  <si>
    <t>collier coupe-feu type CFS-C   Dn 160</t>
  </si>
  <si>
    <t>Collecteurs EU-EV  P.V.C.</t>
  </si>
  <si>
    <t>Pied de chute 160</t>
  </si>
  <si>
    <t>Siphon de sol panier Fonte 100 Fourniture Seule</t>
  </si>
  <si>
    <t>Eaux usées : hydrocarbures et locaux techniques</t>
  </si>
  <si>
    <t>Chute Tuyau P.V.C. 100</t>
  </si>
  <si>
    <t>Dévoiement chute 100</t>
  </si>
  <si>
    <t>Avaloirs de sol en Fonte 100    125 KN</t>
  </si>
  <si>
    <t>Récupération du caniveau haut de rampe</t>
  </si>
  <si>
    <t xml:space="preserve">Equipement des caniveaux de sol par </t>
  </si>
  <si>
    <t>Grille en Fonte Largeur 200 mm. Long 750 mm</t>
  </si>
  <si>
    <t>Séparateur hydrocarbure  lot GO</t>
  </si>
  <si>
    <t>Joint au mastic entre la colonne Ventilation</t>
  </si>
  <si>
    <t>Primaire et la platine en plomb.</t>
  </si>
  <si>
    <t>Eaux usées Cuisine</t>
  </si>
  <si>
    <t>Tube cuivre 40/42   L.50 cm</t>
  </si>
  <si>
    <t>Tuyau Fonte      50   L. 50 cm</t>
  </si>
  <si>
    <t>Tuyau Fonte      75   L. 50 cm</t>
  </si>
  <si>
    <t>Tuyau Fonte    100   L. 50 cm</t>
  </si>
  <si>
    <t>Tuyau Fonte   50  SMU H</t>
  </si>
  <si>
    <t>Tuyau Fonte   75  SMU H</t>
  </si>
  <si>
    <t>Tuyau Fonte 100  SMU H</t>
  </si>
  <si>
    <t>Tuyau Fonte 125  SMU H</t>
  </si>
  <si>
    <t>Tuyau Fonte 150  SMU H</t>
  </si>
  <si>
    <t>Ruban chauffant marque RAYCHEM ou similaire</t>
  </si>
  <si>
    <t>similaire pour maintien hors gel des réseaux</t>
  </si>
  <si>
    <t>Calo thermique ép.30 mm revêtement pvc</t>
  </si>
  <si>
    <t>Raccordement électrique sur attente</t>
  </si>
  <si>
    <t>laissée à proximité par l'électricien.</t>
  </si>
  <si>
    <t>Compris disjoncteur différentiel</t>
  </si>
  <si>
    <t>Siphon de sol  en inox Marque:BM FRANCEou similaire</t>
  </si>
  <si>
    <t>type inox avec panier et platine d'étanchéité   DN   75   dim.200x200    réf.</t>
  </si>
  <si>
    <t>Séparateur débourbeur à graisses en polyester</t>
  </si>
  <si>
    <t>Marque: St DIZIER   type: acier</t>
  </si>
  <si>
    <t>Taille 15</t>
  </si>
  <si>
    <t>Taille 6</t>
  </si>
  <si>
    <t>Raccordements et liaisons électriques, de la détection</t>
  </si>
  <si>
    <t>à graisses depuis  attente située à proximité</t>
  </si>
  <si>
    <t xml:space="preserve">Électrovanne EF et ECS pour le séparateur </t>
  </si>
  <si>
    <t>à graisses/fécules</t>
  </si>
  <si>
    <t>Disconnecteur hydraulique  15</t>
  </si>
  <si>
    <t>Filtre a tamis                              15</t>
  </si>
  <si>
    <t>Raccordements et liaisons électriques, de l'électro</t>
  </si>
  <si>
    <t xml:space="preserve">vanne, et asservissements à l'éplucheuse depuis </t>
  </si>
  <si>
    <t>attente située à proximité</t>
  </si>
  <si>
    <t>Relevage</t>
  </si>
  <si>
    <t>Pompes de relevage  Rétention EP 1A</t>
  </si>
  <si>
    <t>Qv= 5,76 m3/h   HMT= 31.9 mce</t>
  </si>
  <si>
    <t>marque GRUNDFOS</t>
  </si>
  <si>
    <t>type SEG.40.31.2.50B</t>
  </si>
  <si>
    <t>Coffret électrique équipé de 4 régulateurs</t>
  </si>
  <si>
    <t>Raccordements électriques des 2 pompes, des</t>
  </si>
  <si>
    <t>4 régulateurs et du coffret électrique</t>
  </si>
  <si>
    <t>Clapet à boule marque LRI  réf. 217   DN   50</t>
  </si>
  <si>
    <t>Vanne de réglage               50 MNG</t>
  </si>
  <si>
    <t>Distribution</t>
  </si>
  <si>
    <t>Pompes de relevage  Rétention EP 2A</t>
  </si>
  <si>
    <t>Qv= 6,67 m3/h   HMT= 33.6 mce</t>
  </si>
  <si>
    <t>type SEG.40.40.2.50B</t>
  </si>
  <si>
    <t>Pompes de relevage  Rétention EP 3A</t>
  </si>
  <si>
    <t>Qv= 12,25 m3/h   HMT= 33.93 mce</t>
  </si>
  <si>
    <t>Clapet à boule marque LRI  réf. 217   DN   65</t>
  </si>
  <si>
    <t>Pompes de relevage  Rétention EP 4A</t>
  </si>
  <si>
    <t>Qv= 9 m3/h   HMT= 25,6 mce</t>
  </si>
  <si>
    <t>type SEG.40.26.2.50B</t>
  </si>
  <si>
    <t>Pompes de relevage  Rétention EP 5A</t>
  </si>
  <si>
    <t>Qv= 10 m3/h   HMT= 10 mce</t>
  </si>
  <si>
    <t>type AP50B.50.11.3V</t>
  </si>
  <si>
    <t>Station de relevage 1A comprenant:</t>
  </si>
  <si>
    <t>2 pompes de relevage marque:  GRUNDFOS</t>
  </si>
  <si>
    <t>type: MDV.80.80.75.2.51D</t>
  </si>
  <si>
    <t>équipée de flotteurs, raccords, armoire électrique</t>
  </si>
  <si>
    <t>compris mise en service</t>
  </si>
  <si>
    <t>Qv= 24,50 m3/h   HMT= 24,6 mce</t>
  </si>
  <si>
    <t>secours puisard type SHS 205-2.2</t>
  </si>
  <si>
    <t xml:space="preserve">Raccordements électriques du coffret électrique </t>
  </si>
  <si>
    <t>comprenant: les protections des pompes, les flotteurs,</t>
  </si>
  <si>
    <t>et les alarmes (depuis attente située à proximité)</t>
  </si>
  <si>
    <t>Vanne à Guillotine réf 1769 E         DN 100</t>
  </si>
  <si>
    <t>Clapet à boule marque LRI  réf. 216   DN 100</t>
  </si>
  <si>
    <t>Clapet à boule marque LRI  réf. 217   DN   25</t>
  </si>
  <si>
    <t>Station de relevage 2A comprenant:</t>
  </si>
  <si>
    <t>Qv= 55,5 m3/h   HMT= 23 mce</t>
  </si>
  <si>
    <t>Vanne à Guillotine réf 1769 E         DN 125</t>
  </si>
  <si>
    <t>Clapet à boule marque LRI  réf. 216   DN 125</t>
  </si>
  <si>
    <t>Tube PVC U  pression   JC 140x6,1    PN10</t>
  </si>
  <si>
    <t>Station de relevage 3A comprenant:</t>
  </si>
  <si>
    <t>type: MDV.65.80.40.2.51D</t>
  </si>
  <si>
    <t>Qv= 92,2 m3/h   HMT= 23 mce</t>
  </si>
  <si>
    <t>Vanne à Guillotine réf 1769 E         DN 150</t>
  </si>
  <si>
    <t>Clapet à boule marque LRI  réf. 216   DN 150</t>
  </si>
  <si>
    <t>Tube PVC U  pression   JC 160x6,2    PN10</t>
  </si>
  <si>
    <t>Station de relevage 4A comprenant:</t>
  </si>
  <si>
    <t>Qv= 60,5 m3/h   HMT= 24 mce</t>
  </si>
  <si>
    <t>Station de relevage 2A EUG comprenant:</t>
  </si>
  <si>
    <t>Qv= 21,60 m3/h   HMT= 24,6 mce</t>
  </si>
  <si>
    <t>Désinfection des réseaux</t>
  </si>
  <si>
    <t>Stérilisation et analyse des réseaux EF et ECS</t>
  </si>
  <si>
    <t>Miroir d'eau</t>
  </si>
  <si>
    <t>Électricité - GTB</t>
  </si>
  <si>
    <t>Report GTB sur armoire PLB</t>
  </si>
  <si>
    <t>Protection contre l'incendie</t>
  </si>
  <si>
    <t>Extincteurs Parking type 13 A</t>
  </si>
  <si>
    <t>Poudre polyvalente 6 Kg</t>
  </si>
  <si>
    <t>Extincteurs Locaux techniques d'étage</t>
  </si>
  <si>
    <t>Type 13 B   2 Kg Co2</t>
  </si>
  <si>
    <t>Extincteurs Locaux Techniques</t>
  </si>
  <si>
    <t>Type 13 B   5 Kg Co2</t>
  </si>
  <si>
    <t>Extincteurs Bureaux type 21 A</t>
  </si>
  <si>
    <t>Eau pulvérisée 6 Litres</t>
  </si>
  <si>
    <t>Bac à sable marque DELMO peinture époxy</t>
  </si>
  <si>
    <t>compris pelle et support</t>
  </si>
  <si>
    <t>Capacité  100 litres</t>
  </si>
  <si>
    <t>Plans d'ensemble et consignes de sécurité</t>
  </si>
  <si>
    <t>Dim  600x400 (R.de Ch. et entrée parking)</t>
  </si>
  <si>
    <t>Dim  300x400( à proximité des escaliers et</t>
  </si>
  <si>
    <t>paliers d'étage)</t>
  </si>
  <si>
    <t>Colonnes sèches</t>
  </si>
  <si>
    <t>Tube acier galva T3      66/76</t>
  </si>
  <si>
    <t>Dévoiements colonnes    80/90</t>
  </si>
  <si>
    <t>Flocage coupe feu 2 Heures.  (ép.43 mm)</t>
  </si>
  <si>
    <t>Raccord symétrique        40</t>
  </si>
  <si>
    <t>Raccord d'alimentation   DN   65</t>
  </si>
  <si>
    <t>Raccord symétrique        65</t>
  </si>
  <si>
    <t>Travaux divers</t>
  </si>
  <si>
    <t>Bouchements divers et sorties de trémies</t>
  </si>
  <si>
    <t>H.L</t>
  </si>
  <si>
    <t>Étiquetage et repérage de l'installation</t>
  </si>
  <si>
    <t>Essais, réglages et mise en service des</t>
  </si>
  <si>
    <t>installations</t>
  </si>
  <si>
    <t>Pré etude,plans de réservations</t>
  </si>
  <si>
    <t>Etudes d'exécutions</t>
  </si>
  <si>
    <t>Notes de calcul et plans</t>
  </si>
  <si>
    <t>Frais d'encadrement</t>
  </si>
  <si>
    <t>D.O.E.</t>
  </si>
  <si>
    <t>BATIMENT B</t>
  </si>
  <si>
    <t>Qv= 57,60 m3/h - HMT= 95mce</t>
  </si>
  <si>
    <t>Clapet anti pollution                50</t>
  </si>
  <si>
    <t>Filtre a tamis                              50</t>
  </si>
  <si>
    <t>Détendeur régulateur             50</t>
  </si>
  <si>
    <t>Manchette témoin                     50</t>
  </si>
  <si>
    <t>DN 50</t>
  </si>
  <si>
    <t>Clapet anti pollution                25</t>
  </si>
  <si>
    <t>Tube PVC U  pression   JC 110x8,1   PN16</t>
  </si>
  <si>
    <t>Calorifuge thermique ép.19 mm 114 M1</t>
  </si>
  <si>
    <t>Robinet avant compteur 15/21</t>
  </si>
  <si>
    <t>Détendeur de pression 15/21</t>
  </si>
  <si>
    <t>Robinet après BECS   15/21</t>
  </si>
  <si>
    <t>Calorifuge thermique ép.19 mm  M1  ECS</t>
  </si>
  <si>
    <t>Soupape de sécurité</t>
  </si>
  <si>
    <t>Soupape de sécurité 25  2 à 10 Bars</t>
  </si>
  <si>
    <t>Entonnoir marque LRI  réf.442</t>
  </si>
  <si>
    <t>Vidange du ballon et échappement des soupapes</t>
  </si>
  <si>
    <t>Tube acier noir T1        26/34</t>
  </si>
  <si>
    <t>Tube acier noir T1        40/49</t>
  </si>
  <si>
    <t>Tube acier noir T1        50/60</t>
  </si>
  <si>
    <t>Equipement vasque double   (U=31)</t>
  </si>
  <si>
    <t>Equipement vasque triple   (U=32)</t>
  </si>
  <si>
    <t>Lavabo Fitness</t>
  </si>
  <si>
    <t>Vasque JACOB DELAFON VOX EVD112-00</t>
  </si>
  <si>
    <t xml:space="preserve">Robinetterie électronique sur plage DELABIE TEMPOMATIC MIX 490006 </t>
  </si>
  <si>
    <t>Bonde à écoulement libre HANSGROHE</t>
  </si>
  <si>
    <t>siphon Flowstar S chromé réf.51305000</t>
  </si>
  <si>
    <t>Lave mains Fitness</t>
  </si>
  <si>
    <t>Lave mains DURAVIT ARCHITEC VITAL MED 044358 00 08</t>
  </si>
  <si>
    <t>collier coupe-feu type CFS-C   Dn 200</t>
  </si>
  <si>
    <t>Tuyau P.V.C. 140</t>
  </si>
  <si>
    <t>Séparateur hydrocarbure</t>
  </si>
  <si>
    <t>Débourbeur séparateur d'hydro carbures</t>
  </si>
  <si>
    <t>H.L voir lot GO</t>
  </si>
  <si>
    <t>Avec sonde de boues</t>
  </si>
  <si>
    <t>Taille 10</t>
  </si>
  <si>
    <t>Pompes de relevage  Rétention EP 1B</t>
  </si>
  <si>
    <t>Qv= 14,04 m3/h   HMT= 21,8 mce</t>
  </si>
  <si>
    <t>Pompes de relevage  Rétention EP 2B</t>
  </si>
  <si>
    <t>Qv= 11,90 m3/h   HMT= 22 mce</t>
  </si>
  <si>
    <t>type SL1.50.65.30.2.50D.C</t>
  </si>
  <si>
    <t>Pompes de relevage Rétention EP B</t>
  </si>
  <si>
    <t>Qv= 72 m3/h   HMT= 28 mce</t>
  </si>
  <si>
    <t>type SL1.75.100.150.2.52S.C</t>
  </si>
  <si>
    <t>Pompes de relevage  VH</t>
  </si>
  <si>
    <t>Qv= 6,6 m3/h   HMT= 11 mce</t>
  </si>
  <si>
    <t>Pompes de relevage  B</t>
  </si>
  <si>
    <t>Station de relevage 1B comprenant:</t>
  </si>
  <si>
    <t>Qv= 54,36 m3/h   HMT= 19 mce</t>
  </si>
  <si>
    <t>Station de relevage 2B comprenant:</t>
  </si>
  <si>
    <t>Qv= 60,53 m3/h   HMT= 19 mce</t>
  </si>
  <si>
    <t>OPTIONS</t>
  </si>
  <si>
    <t>Option sur surpresseur impact pression EDV 2,2 BAR au lieu de 3 bar</t>
  </si>
  <si>
    <t>Ajout d'un surpresseur pour poteau incendie</t>
  </si>
  <si>
    <t>Vanne papillon à brides     125</t>
  </si>
  <si>
    <t>Clapet anti pollution              125</t>
  </si>
  <si>
    <t>Manchette témoin                   125</t>
  </si>
  <si>
    <t>Vanne de vidange    Dn 25  (125/150/200)</t>
  </si>
  <si>
    <t>type Corona E 5C calibre 100/250 mm Mbus</t>
  </si>
  <si>
    <t>Qv= 73,62 m3/h - HMT= 85mce</t>
  </si>
  <si>
    <t>Total   Ajout d'un surpresseur pour poteau incendie</t>
  </si>
  <si>
    <t>Ajout d'électrovannes entréé sortie séparaeur EUH</t>
  </si>
  <si>
    <t>Vanne Motorisée marque EUROVALVE ou similaire</t>
  </si>
  <si>
    <t>Vanne Motorisée réf. 95   DN 100</t>
  </si>
  <si>
    <t>vanne, et asservissements au niveau haut de l'eau</t>
  </si>
  <si>
    <t>Total   Ajout d'électrovannes entrée sortie séparateur EUH</t>
  </si>
  <si>
    <t>Sprinklage</t>
  </si>
  <si>
    <t>ETUDES  (BIM Revit LOD 300 maxi)</t>
  </si>
  <si>
    <t>DESCRIPTION DES INSTALLATIONS</t>
  </si>
  <si>
    <t>SOURCES D'EAU SPRINKLERS</t>
  </si>
  <si>
    <t>Branchements d'eau potable et sécurité incendie</t>
  </si>
  <si>
    <t>RESERVES D'EAU ( manches mise à Dispo+ échelles+accessoires nécessaires) hors trappes</t>
  </si>
  <si>
    <t>Depuis vannes de partage en attentes</t>
  </si>
  <si>
    <t xml:space="preserve"> - Filtre</t>
  </si>
  <si>
    <t xml:space="preserve">   DN 100</t>
  </si>
  <si>
    <t xml:space="preserve">   DN 150</t>
  </si>
  <si>
    <t xml:space="preserve"> - Disconnecteur</t>
  </si>
  <si>
    <t xml:space="preserve"> - Détendeur</t>
  </si>
  <si>
    <t xml:space="preserve"> - Compteur</t>
  </si>
  <si>
    <t xml:space="preserve"> - Vanne papillon</t>
  </si>
  <si>
    <t xml:space="preserve"> - Tube galvanisé</t>
  </si>
  <si>
    <t>STATION DE POMPAGE</t>
  </si>
  <si>
    <t>Ensemble de 2 électropompes  + panoplies</t>
  </si>
  <si>
    <t>Pompe jockey + panoplie</t>
  </si>
  <si>
    <t>Dispositifs d'essais des sources</t>
  </si>
  <si>
    <t>Pièces étanches pour traversées de tubes dans murs du local source d'eau</t>
  </si>
  <si>
    <t>Ensemble des canalisations en tube aciers noirs</t>
  </si>
  <si>
    <t xml:space="preserve"> - Supportages, vannes aspiration/refoulement,</t>
  </si>
  <si>
    <t>peinture, préfabrication et montage</t>
  </si>
  <si>
    <t>Equipement annexes</t>
  </si>
  <si>
    <t xml:space="preserve"> - Etiquetage, analyse d'eau et têtes de rechange</t>
  </si>
  <si>
    <t xml:space="preserve"> - Protection du local par sprinklers</t>
  </si>
  <si>
    <t xml:space="preserve"> - Chauffage du local</t>
  </si>
  <si>
    <t>MATERIEL DE RECHANGE</t>
  </si>
  <si>
    <t>POSTES DE CONTROLES</t>
  </si>
  <si>
    <t>Postes de contrôle type sous eau</t>
  </si>
  <si>
    <t xml:space="preserve"> - Poste de contrôle type sous eau y compris by-pass</t>
  </si>
  <si>
    <t xml:space="preserve">  DN 100</t>
  </si>
  <si>
    <t>INDICATEURS DE PASSAGE D'EAU</t>
  </si>
  <si>
    <t>Vannes d'arrêt secondaire compris contacteurs d'alarmes</t>
  </si>
  <si>
    <t>RESEAUX DE DISTRIBUTION INTERIEURS</t>
  </si>
  <si>
    <t>Réseaux de protection en tube acier noir ( colonnes montantes</t>
  </si>
  <si>
    <t>et collecteurs nus)</t>
  </si>
  <si>
    <t xml:space="preserve">  DN 25</t>
  </si>
  <si>
    <t xml:space="preserve">  DN 32</t>
  </si>
  <si>
    <t xml:space="preserve">  DN 40</t>
  </si>
  <si>
    <t xml:space="preserve">  DN 80</t>
  </si>
  <si>
    <t xml:space="preserve"> - Indicateur de passage d'eau</t>
  </si>
  <si>
    <t xml:space="preserve"> - Dispositifs de contrôle, vidange, rinçage…</t>
  </si>
  <si>
    <t>2.8</t>
  </si>
  <si>
    <t>SPRINKLEURS</t>
  </si>
  <si>
    <t xml:space="preserve"> - Sprinkleurs</t>
  </si>
  <si>
    <t xml:space="preserve">  Type quick réponse DN 15 bronze</t>
  </si>
  <si>
    <t xml:space="preserve">  Protection du local Source</t>
  </si>
  <si>
    <t>inclus § 2.2</t>
  </si>
  <si>
    <t>2.9</t>
  </si>
  <si>
    <t>ALIMENTATION POTEAU INCENDIE</t>
  </si>
  <si>
    <t xml:space="preserve">Tuyauterie DN 100 </t>
  </si>
  <si>
    <t>Poteau incendie</t>
  </si>
  <si>
    <t>2.10</t>
  </si>
  <si>
    <t>ALARMES</t>
  </si>
  <si>
    <t>Tableau de reports des alarmes conformes APSAD</t>
  </si>
  <si>
    <t xml:space="preserve"> - Tableau d'alarmes installé dans le local sources + poste</t>
  </si>
  <si>
    <t xml:space="preserve">   d'eau et au PC du parking</t>
  </si>
  <si>
    <t>2.11</t>
  </si>
  <si>
    <t>EXTINCTEURS</t>
  </si>
  <si>
    <t>extincteurs 6 litres pour les bureaux</t>
  </si>
  <si>
    <t>extincteurs 6 litres pour les locaux techniques</t>
  </si>
  <si>
    <t>extincteurs 6 litres avec coffre antivol  pour le parking 900 places ( 1 extincteur/15 places)</t>
  </si>
  <si>
    <t>bac à sable de 100l  avec pelle</t>
  </si>
  <si>
    <t>2.12</t>
  </si>
  <si>
    <t>COLONNES SECHES</t>
  </si>
  <si>
    <t>tube acier galvanisé DN 65</t>
  </si>
  <si>
    <t>antibêlier en DN 25</t>
  </si>
  <si>
    <t xml:space="preserve">raccord en Façade en DN 65 </t>
  </si>
  <si>
    <t>prise symétrique à chaque  niveau(1x65mm -2x40mm)</t>
  </si>
  <si>
    <t>vanne de vidange bouchonnée</t>
  </si>
  <si>
    <t>coffre métallique en façade</t>
  </si>
  <si>
    <t>supports et accéssoires</t>
  </si>
  <si>
    <t>repérage et étiquetage</t>
  </si>
  <si>
    <t>2.13</t>
  </si>
  <si>
    <t>Trraçage+calo des zones à risque de Gel.</t>
  </si>
  <si>
    <t>Raccordement sur attente</t>
  </si>
  <si>
    <t>Prestation electricité</t>
  </si>
  <si>
    <t>Electricité Courant Fort - Groupe électrogène</t>
  </si>
  <si>
    <t>Etudes intégrées dans l'ensemble des prix unitaires</t>
  </si>
  <si>
    <t>LOT COURANTS FORTS</t>
  </si>
  <si>
    <t>A.1</t>
  </si>
  <si>
    <t>RESEAU DE TERRE</t>
  </si>
  <si>
    <t>Prise de terre des neutres  - Postes de transformation</t>
  </si>
  <si>
    <t>Câble Cuivre nu - 35 mm²</t>
  </si>
  <si>
    <t>Soudures type Cadwell</t>
  </si>
  <si>
    <t>Barrette de coupure</t>
  </si>
  <si>
    <t>Barrettes d'interconnexion</t>
  </si>
  <si>
    <t>Câble de liaison à la terre générale - Câble Cuivre 95 mm²</t>
  </si>
  <si>
    <t>Réseau Général de terre</t>
  </si>
  <si>
    <t>Câble Cuivre nu 35 mm²</t>
  </si>
  <si>
    <t>Colonnes montantes de terre</t>
  </si>
  <si>
    <t>Câble V/J 35 mm²</t>
  </si>
  <si>
    <t>Répartiteur de terre</t>
  </si>
  <si>
    <t>Tube IRL + colliers</t>
  </si>
  <si>
    <t>Terre informatique</t>
  </si>
  <si>
    <t>A.2</t>
  </si>
  <si>
    <t>LIAISONS EQUIPOTENTIELLES</t>
  </si>
  <si>
    <t>Lisisons équipotentielles générales</t>
  </si>
  <si>
    <t>Câble V/J 6mm²</t>
  </si>
  <si>
    <t>MAT CDC</t>
  </si>
  <si>
    <t>Câble Cu nu 16 mm²</t>
  </si>
  <si>
    <t>A.3</t>
  </si>
  <si>
    <t>POSTES DE LIVRAISON ET POSTES DE TRANSFORMATION</t>
  </si>
  <si>
    <t>Poste de livraison Bâtiment A</t>
  </si>
  <si>
    <t>Cellule d'arrivée</t>
  </si>
  <si>
    <t>Cellule comptage</t>
  </si>
  <si>
    <t>Cellule de protection générale</t>
  </si>
  <si>
    <t>Cellule interrupteur (4 unités)</t>
  </si>
  <si>
    <t>Panneau de comptage Tarif Vert Haute Tension</t>
  </si>
  <si>
    <t>Cable blindé - GVCSTV câble souple tension 1000V - 4x6mm²</t>
  </si>
  <si>
    <t>Démarches ENEDIS</t>
  </si>
  <si>
    <t>Liaison HTA - Câble 1 x 50 mm² (Compris avec liaisons HT)</t>
  </si>
  <si>
    <t>sans objet</t>
  </si>
  <si>
    <t>Accessoire poste HT/BT</t>
  </si>
  <si>
    <t>Mise à la terre</t>
  </si>
  <si>
    <t>Poste de transformation Preneurs A1/A2</t>
  </si>
  <si>
    <t>Cellule Inter - Arrivée - Départ</t>
  </si>
  <si>
    <t>Cellule de protection transfo fusible</t>
  </si>
  <si>
    <t>Transformateur huile 1 000 kVA</t>
  </si>
  <si>
    <t>Bac de rétention coupe-feu</t>
  </si>
  <si>
    <t>Câble U1000AR2V 4x(4x1x300 mm²)</t>
  </si>
  <si>
    <t>Poste de transformation SGx A1 + RIE A</t>
  </si>
  <si>
    <t>Transformateur huile 1 600 kVA</t>
  </si>
  <si>
    <t>Liaison transfo / TGBT A1 - Canalisation préfabriquée 4x2500A</t>
  </si>
  <si>
    <t>Boite d'extrémité</t>
  </si>
  <si>
    <t>Changement de direction</t>
  </si>
  <si>
    <t>Alimentation TGBT - RIE A : Câble U1000 AR2V 4x(4x1x300 mm²)</t>
  </si>
  <si>
    <t>Poste de transformation SGx A2</t>
  </si>
  <si>
    <t>Poste de transformation parking A</t>
  </si>
  <si>
    <t>Cellules de protection transfo fusible (1 unité)</t>
  </si>
  <si>
    <t>Transformateur 1 000 kVA</t>
  </si>
  <si>
    <t>Liaisons Haute Tension</t>
  </si>
  <si>
    <t>Câble HTA Alu - 1 x 50 mm²</t>
  </si>
  <si>
    <t>Câble HTA Alu - 1 x 95 mm²</t>
  </si>
  <si>
    <t>Gaine CF 2h</t>
  </si>
  <si>
    <t>Chemins de câbles HT - 300 x 48 mm</t>
  </si>
  <si>
    <t>Chemins de câbles HT - 500 x 48 mm</t>
  </si>
  <si>
    <t>A.4</t>
  </si>
  <si>
    <t>ALIMENTATION ERP</t>
  </si>
  <si>
    <t>Coffret de façade</t>
  </si>
  <si>
    <t>Tableau de comptage Tarif Jaune</t>
  </si>
  <si>
    <t>Câble U1000 AR2V 4x(2x1x185 mm²)</t>
  </si>
  <si>
    <t>A.5</t>
  </si>
  <si>
    <t>TABLEAUX GENERAUX BASSE TENSION - TABLEAUX GENERAUX DE SECURITE</t>
  </si>
  <si>
    <t>TGBT Preneurs A1 - A2</t>
  </si>
  <si>
    <t>TGBT  S.Gx. A1</t>
  </si>
  <si>
    <t>TGBT  S.Gx. A2</t>
  </si>
  <si>
    <t>TGBT RIE A</t>
  </si>
  <si>
    <t>TGBT PK A</t>
  </si>
  <si>
    <t>TGS A</t>
  </si>
  <si>
    <t>TGS PK A</t>
  </si>
  <si>
    <t>TGBT ERP</t>
  </si>
  <si>
    <t>Batterie de condensateur</t>
  </si>
  <si>
    <t>A.6</t>
  </si>
  <si>
    <t>DISTRIBUTION PRINCIPALE</t>
  </si>
  <si>
    <t>Alimentation TGS</t>
  </si>
  <si>
    <t>Liaison TG GES - TGS A  - CR1 4x(2x1x150²)</t>
  </si>
  <si>
    <t>Liaison TG GES - TGS PK A - CR1 4x50²</t>
  </si>
  <si>
    <t>Liaison TGBT SGX A2 - TGS A - CR1 4x(2x1x150²)</t>
  </si>
  <si>
    <t>Liaison TGBT PK A - TGS PK A - CR1 4x50²</t>
  </si>
  <si>
    <t>Alimentation TD SGX</t>
  </si>
  <si>
    <t>Alimentation TD SG A1.04 - A1.05 - R2V 4G16²</t>
  </si>
  <si>
    <t>Boite de dérivation</t>
  </si>
  <si>
    <t>Alimentation TD SG A2.04 - A2.05 - R2V 4G16²</t>
  </si>
  <si>
    <t>Alimentation TD SG A1.01 - R2V 4G16²</t>
  </si>
  <si>
    <t>Alimentation TD SG A1.00 - R2V 4G16²</t>
  </si>
  <si>
    <t>Alimentation TD SG A2.00 - R2V 4G25²</t>
  </si>
  <si>
    <t>Alimentation TD SG A2.02 - R2V 4G25²</t>
  </si>
  <si>
    <t>Alimentation TD CONV PLAZA - R2V 4G16²</t>
  </si>
  <si>
    <t>Alimentation TD Parking</t>
  </si>
  <si>
    <t>Alimentation TD PK A SS1 - AR2V 4x50²</t>
  </si>
  <si>
    <t>Alimentation TD PK A SS2 - AR2V 4x50²</t>
  </si>
  <si>
    <t>Alimentation TD Preneurs</t>
  </si>
  <si>
    <t>Câble U1000 AR2V 4x50 mm²</t>
  </si>
  <si>
    <t>Alimentation TD PCS</t>
  </si>
  <si>
    <t>Alimentation TD PCS Bt A - R2V 5G16²</t>
  </si>
  <si>
    <t>Alimentation TD RESTAURATION</t>
  </si>
  <si>
    <t>Alimentation TD RIE A - AR2V 4x1x120²</t>
  </si>
  <si>
    <t>Alimentation TD CAFE CONTEMPORAIN - AR2V 4x70²</t>
  </si>
  <si>
    <t>Alimentation TD CAFETERIA  Bt  A - R2V 4G16²</t>
  </si>
  <si>
    <t>Alimentation TD ERP</t>
  </si>
  <si>
    <t>Câble U1000R2V 5G25 mm²</t>
  </si>
  <si>
    <t>Alimentations Forces Motrices Bt. A</t>
  </si>
  <si>
    <t>FM15 - Armoire Clim Transfo PK A P=4 kW - R2V 5G4²</t>
  </si>
  <si>
    <t xml:space="preserve">FM17 - CVC LT- A12 P=46 kW - AR2V 4x50²
</t>
  </si>
  <si>
    <t>FM18 - CVC LT-A13 P=100 kW - AR2V 4x1x120²</t>
  </si>
  <si>
    <t>FM19 - CVC LT-A14 P=99 kW - AR2V 4x1x120²</t>
  </si>
  <si>
    <t>FM20 - CVC LT-A15 P=62 kW - AR2V 4x70²</t>
  </si>
  <si>
    <t>FM21 - CVC LT-A16 P=42 kW - AR2V 4x35²</t>
  </si>
  <si>
    <t>FM22 - CVC CPCU LT-A17 P=16 kW - R2V 4G10²</t>
  </si>
  <si>
    <t>FM23 - CVC LT-A18 P=38 kW - AR2V 4x35²</t>
  </si>
  <si>
    <t>FM24 - Groupe Froid A1 P=326 kW - AR2V 4x(2x1x240²)</t>
  </si>
  <si>
    <t>FM25 - Groupe Froid A2 P=326 kW - AR2V 4x(2x1x240)</t>
  </si>
  <si>
    <t>FM26 - Groupe Froid A3 P=326 kW - AR2V 4x(2x1x240²)</t>
  </si>
  <si>
    <t>FM27 - Groupe Froid A4 P=140 kW - AR2V 4x1x185²</t>
  </si>
  <si>
    <t>FM28 - Pompes GF A P=358 kW - AR2V 4x(4x1x150²)</t>
  </si>
  <si>
    <t>FM29 - Armoire Clim Transfo SGX A1 P=4 kW - R2V 5G4²</t>
  </si>
  <si>
    <t>FM30 - Armoire Clim Transfo SGX A2 P=4 kW - R2V 5G4²</t>
  </si>
  <si>
    <t>FM31 - Armoire Clim Transfo Bureaux A P=4 kW - R2V 5G4²</t>
  </si>
  <si>
    <t>FM36 - Ascenseur A1-P1 P=12,35 kW - R2V 5G16²</t>
  </si>
  <si>
    <t>FM37 - Ascenseur A1-P2 P=12,35 kW - R2V 5G16²</t>
  </si>
  <si>
    <t>FM38 - Ascenseur A1-P3 P=12,35 kW - R2V 5G16²</t>
  </si>
  <si>
    <t>FM40 - Porte automatique Hall A1 P=0,5 kW - R2V 3G4²</t>
  </si>
  <si>
    <t>FM41 - Porte automatique Hall A2 P=0,5 kW - R2V 3G2.5²</t>
  </si>
  <si>
    <t>FM45 - Armoire Clim Local Serveur A1 P=4 kW - R2V 5G4²</t>
  </si>
  <si>
    <t>FM46 - Armoire Clim Local Serveur A2 P=4 kW - R2V 5G4²</t>
  </si>
  <si>
    <t>FM47 - Onduleur A1 P=75 kW - AR2V 4x95² (2 alimentations)</t>
  </si>
  <si>
    <t>FM48 - Onduleur A2 P=75 kW - AR2V 4x95² (2 alimentations)</t>
  </si>
  <si>
    <t>FM50 - Armoire Clim Convenient Plaza P=4 kW - R2V 5G4²</t>
  </si>
  <si>
    <t>FM51 - Armoire Clim Galerie des Cultures P=6 kW - R2V 5G4²</t>
  </si>
  <si>
    <t>FM58 - Aeroréfrégrirants A P=132 kW - AR2V 4x1x185²</t>
  </si>
  <si>
    <t>Coffret de répartition AERO Bâtiment A</t>
  </si>
  <si>
    <t>Aéroréfrégirant N°1 Terrasse P=33kW
Câble U1000 R2V 5G16 mm²</t>
  </si>
  <si>
    <t>Aéroréfrégirant N°2 Terrasse P=33kW
Câble U1000 R2V 5G16 mm²</t>
  </si>
  <si>
    <t>Aéroréfrégirant N°3 Terrasse P=33kW
Câble U1000 R2V 5G16 mm²</t>
  </si>
  <si>
    <t>Aéroréfrégirant N°4 Terrasse P=33kW
Câble U1000 R2V 5G16 mm²</t>
  </si>
  <si>
    <t>FM59 - Ascenseur A1.2 P=30 kW - R2V 5G25²</t>
  </si>
  <si>
    <t>FM60 - Ascenseur A1.3 P=30 kW - R2V 5G25²</t>
  </si>
  <si>
    <t>FM61 - Ascenseur A1.4 P=30 kW - R2V 5G25²</t>
  </si>
  <si>
    <t>FM62 - Ascenseur A2.2 P=30 kW - R2V 5G25²</t>
  </si>
  <si>
    <t>FM63 - Ascenseur A2.3 P=30 kW - R2V 5G25²</t>
  </si>
  <si>
    <t>FM64 - Ascenseur A2.4 P=30 kW - R2V 5G25²</t>
  </si>
  <si>
    <t>FM65 - Ascenseur A2.CU P=19kW - R2V 5G16²</t>
  </si>
  <si>
    <t>FM66 - Ascenseur A1.5 P=30 kW - R2V 5G25²</t>
  </si>
  <si>
    <t>FM67 - Ascenseur A1.6 P=30 kW - R2V 5G25²</t>
  </si>
  <si>
    <t>FM75 - Extracteur VMC A1.1 P=1.5 kW - R2V 5G4²</t>
  </si>
  <si>
    <t>FM76 - Extracteur VMC A2.11 P=1.5 kW - CR1 5G4²</t>
  </si>
  <si>
    <t>FM77 - Extracteur VMC A2.2 P=1.5 kW - CR1 5G4²</t>
  </si>
  <si>
    <t>FM79 - Extracteur VMC A1.3 P=1.5 kW - CR1 5G4²</t>
  </si>
  <si>
    <t>FM80 - Extracteur VMC A2.3 P=1.5 kW - CR1 5G4²</t>
  </si>
  <si>
    <t>FM81 - Extracteur VMC A1.2 P=1.5 kW - CR1 5G4²</t>
  </si>
  <si>
    <t>FM85 - Extracteur VMC A2.12 P=1.5 kW - CR1 5G4²</t>
  </si>
  <si>
    <t>FM86 - PB Surpresseur EFS Bât A P=37 kW - R2V 4G25²</t>
  </si>
  <si>
    <t>FM87 - PB LT Arrosage Bât A P=33,5 kW - R2V 4G25²</t>
  </si>
  <si>
    <t>FM88 - PB Relevage EUH 1A P=15 kW - R2V 5G10²</t>
  </si>
  <si>
    <t>FM89 - PB Relevage EUH 2A P=15 kW - R2V 5G10²</t>
  </si>
  <si>
    <t>FM90 - PB Relevage EUG 1A P=15 kW - R2V 5G10²</t>
  </si>
  <si>
    <t>FM91 - PB Relevage EUG 2A P=15 kW - R2V 5G10²</t>
  </si>
  <si>
    <t>FM92 - PB Relevage EU/EV 1A P=21,5 kW - R2V 5G16²</t>
  </si>
  <si>
    <t>FM93 - PB Relevage EU/EV 2A P=18 kW - R2V 5G10²</t>
  </si>
  <si>
    <t>FM94 - PB Relevage EU/EV 3A P=18 kW - R2V 5G10²</t>
  </si>
  <si>
    <t>FM95 - PB Relevage EU/EV 4A P=21,5 kW - R2V 5G16²</t>
  </si>
  <si>
    <t>FM96 - PB Relevage Bâche EP 1A P=11 kW - R2V 5G6²</t>
  </si>
  <si>
    <t>FM97 - PB Relevage Bâche EP 2A P=11 kW - R2V 5G6²</t>
  </si>
  <si>
    <t>FM98 - PB Relevage Bâche EP 3A P=11 kW - R2V 5G6²</t>
  </si>
  <si>
    <t>FM99 - PB Relevage Bâche EP 4A P=11 kW - R2V 5G6²</t>
  </si>
  <si>
    <t>FM100 - PB LT Adoucisseur Bât A P=0,5 kW - R2V 5G4²</t>
  </si>
  <si>
    <t>FM101 - PB LT ECS Bât A P=26 kW - R2V 5G16²</t>
  </si>
  <si>
    <t>FM102 - Traceurs Chauffants HG Bât A P=15 kW - R2V 3G6²</t>
  </si>
  <si>
    <t>FM103 - Traceurs Chauffants EUG Bât A P=10 kW - R2V 3G6²</t>
  </si>
  <si>
    <t>Alimentations Forces Motrices Bt. ERP</t>
  </si>
  <si>
    <t>FM16 - CVC LT A11 P=33 kW - AR2V 4x35²</t>
  </si>
  <si>
    <t>FM52 - Ascenseur A1.AU P=19 kW - R2V 5G16²</t>
  </si>
  <si>
    <t>FM 78 - Extracteur VMC ERP P=1.5 kW
CR1 5G4²</t>
  </si>
  <si>
    <t>Alimentations Forces Motrices Sécurité Bt A</t>
  </si>
  <si>
    <t>FMS01 - CVC Extracteur PK A2.1 P=10,5 kW - CR1 4G10²</t>
  </si>
  <si>
    <t>FMS02 - CVC Extracteur PK A2.2 P=10,5 kW - CR1 4G10²</t>
  </si>
  <si>
    <t>FMS03 - CVC Extracteur PK A2.3 P=5 kW - CR1 4G6²</t>
  </si>
  <si>
    <t>FMS07 - CVC Extracteur PK A1.1 P=10,5 kW - CR1 4G10²</t>
  </si>
  <si>
    <t>FMS08 - CVC Extracteur PK A1.2 P=10,5 kW - CR1 4G10²</t>
  </si>
  <si>
    <t>FMS09 - CVC Extracteur PK A1.3 P=7 kW -* CR1 4G6²</t>
  </si>
  <si>
    <t>FMS14 - CVC Désenfumage RIE A P=9,6 kW - CR1 4G10²</t>
  </si>
  <si>
    <t>FMS16 - Ascenseur A1.1 P=30,5 kW - CR1 5G25²</t>
  </si>
  <si>
    <t>FMS17 - Ascenseur A2.1 P=30,5 kW - CR1 5G25²</t>
  </si>
  <si>
    <t>FMS20 - CVC Extracteur désenfumage A1.12 P=28,4 kW - CR1 4G25²</t>
  </si>
  <si>
    <t>FMS21 - CVC AN Désenfumage AD-E01 P=15 kW - CR1 4G16²</t>
  </si>
  <si>
    <t>FMS22 - CVC Extracteur Désenfumage A1.13 P=9,6 kW - CR1 4G10²</t>
  </si>
  <si>
    <t>FMS23 - CVC Extracteur Désenfumage A1.14 P=5,5 kW - CR1 4G6²</t>
  </si>
  <si>
    <t>FMS24 - CVC Extracteur Désenfumage A1.15 P=9,6 kW - CR1 4G10²</t>
  </si>
  <si>
    <t>FMS25 - CVC Extracteur Désenfumage A1.16 P=5,5 kW - CR1 4G6²</t>
  </si>
  <si>
    <t>lm</t>
  </si>
  <si>
    <t>FMS26 - CVC Extracteur Désenfumage A1.17 P=5,5 kW - CR1 4G6²</t>
  </si>
  <si>
    <t>FMS27 - CVC Extracteur Désenfumage A1.21 P=2,4 kW - CR1 4G4²</t>
  </si>
  <si>
    <t>FMS28 - CVC Extracteur Désenfumage A1.22 P=2,4 kW - CR1 4G4²</t>
  </si>
  <si>
    <t>FMS29 - CVC Extracteur Désenfumage A1.23 P=2,4 kW - CR1 4G4²</t>
  </si>
  <si>
    <t>FMS30 - CVC Extracteur Désenfumage A1.24 P=2,4 kW - CR1 4G4²</t>
  </si>
  <si>
    <t>FMS31 - CVC Extracteur Désenfumage A1.25 P=2,4 kW - CR1 4G4²</t>
  </si>
  <si>
    <t>FMS32 - CVC Extracteur Désenfumage A1.26 P=2,4 kW - CR1 4G4²</t>
  </si>
  <si>
    <t>FMS33 - CVC Extracteur Désenfumage A1.31 P=2,4 kW - CR1 4G4²</t>
  </si>
  <si>
    <t>FMS34 - CVC Extracteur Désenfumage A1.32 P=2,4 kW - CR1 4G4²</t>
  </si>
  <si>
    <t>FMS35 - CVC Extracteur Désenfumage A1.33 P=2,4 kW - CR1 4G4²</t>
  </si>
  <si>
    <t>m</t>
  </si>
  <si>
    <t>FMS36 - CVC Extracteur Désenfumage A1.34 P=2,4 kW - CR1 4G4²</t>
  </si>
  <si>
    <t>FMS37 - CVC Extracteur Désenfumage A1.35 P=2,4 kW - CR1 4G4²</t>
  </si>
  <si>
    <t>FMS38 - CVC Extracteur Désenfumage A1.36 P=2,4 kW - CR1 4G4²</t>
  </si>
  <si>
    <t>FMS39 - CVC Extracteur Désenfumage A1.37 P=2,4 kW - CR1 4G4²</t>
  </si>
  <si>
    <t>FMS40 - CVC Extracteur Désenfumage A2.11 P=2,4 kW - CR1 4G4²</t>
  </si>
  <si>
    <t>FMS41 - CVC Extracteur Désenfumage A2.13 P=2,4 kW - CR1 4G4²</t>
  </si>
  <si>
    <t>FMS42 - CVC Extracteur Désenfumage A2.14 P=2,4 kW - CR1 4G4²</t>
  </si>
  <si>
    <t>FMS43 - CVC Extracteur Désenfumage A2.15 P=2,4 kW - CR1 4G4²</t>
  </si>
  <si>
    <t>FMS44 - CVC Extracteur Désenfumage A2.16 P=2,4 kW - CR1 4G4²</t>
  </si>
  <si>
    <t>FMS45 - CVC Extracteur Désenfumage A2.21 P=9,6 kW - CR1 4G10²</t>
  </si>
  <si>
    <t>FMS46 - CVC Extracteur Désenfumage A2.22 P=2,4 kW - CR1 4G4²</t>
  </si>
  <si>
    <t>FMS47 - CVC Extracteur Désenfumage A2.23 P=9,6 kW - CR1 4G10²</t>
  </si>
  <si>
    <t>FMS48 - CVC Extracteur Désenfumage A2.24 P=2,4 kW - CR1 4G4²</t>
  </si>
  <si>
    <t>FMS49 - CVC Extracteur Désenfumage A2.25 P=5,5 kW - CR1 4G6²</t>
  </si>
  <si>
    <t>FMS50 - CVC Extracteur Désenfumage A2.26 P=5,5 kW - CR1 4G6²</t>
  </si>
  <si>
    <t>FMS51 - CVC Extracteur Désenfumage A2.27 P=2,4 kW - CR1 4G4²</t>
  </si>
  <si>
    <t>FMS52 - CVC Extracteur Désenfumage A2.28 P=5,5 kW - CR1 4G6²</t>
  </si>
  <si>
    <t>FMS53 - CVC Extracteur Désenfumage A2.29 P=5,5 kW - CR1 4G6²</t>
  </si>
  <si>
    <t>FMS54 - CVC Extracteur Désenfumage A2.31 P=2,4 kW - CR1 4G4²</t>
  </si>
  <si>
    <t>FMS55 - CVC Extracteur Désenfumage A2.32 P=2,4 kW - CR1 4G4²</t>
  </si>
  <si>
    <t>FMS56 - CVC Extracteur Désenfumage A2.41 P=2,4 kW - CR1 4G4²</t>
  </si>
  <si>
    <t>FMS57 - CVC Extracteur Désenfumage A2.42 P=2,4 kW - CR1 4G4²</t>
  </si>
  <si>
    <t>FMS58 - CVC Extracteur Désenfumage A2.43 P=2,4 kW - CR1 4G4²</t>
  </si>
  <si>
    <t>FMS59 - CVC Extracteur Désenfumage A2.44 P=2,4 kW - CR1 4G4²</t>
  </si>
  <si>
    <t>FMS60 - CVC Extracteur Désenfumage A2.45 P=2,4 kW - CR1 4G4²</t>
  </si>
  <si>
    <t>Alimentations Forces Motrices sécurités Bt. ERP</t>
  </si>
  <si>
    <t>FMS13 - CVC AN Désenfumage Auditorium P=15 kW - CR1 4G6²</t>
  </si>
  <si>
    <t>FMS80 - CVC Extracteur Désenfumage AE.01 P=9,6 kW - CR1 4G10²</t>
  </si>
  <si>
    <t>FMS81 - CVC Extracteur Désenfumage AE.02 P=2,4 kW - CR1 4G4²</t>
  </si>
  <si>
    <t>FMS82 - CVC AN Désenfumage AD.E02 P=2,4 kW - CR1 4G4²</t>
  </si>
  <si>
    <t>FMS83 - CVC Extracteur Désenfumage AE.03 P=2,4 kW - CR1 4G4²</t>
  </si>
  <si>
    <t>MESURE CONSERVATOIRE ONDULEUR</t>
  </si>
  <si>
    <t>Alimentation Onduleur LT A1 (2 alimentations)
U1000 AR2V 4x95 mm²</t>
  </si>
  <si>
    <t>Alimentation Onduleur LT A2 (2 alimentations)
U1000 AR2V 4x95 mm²</t>
  </si>
  <si>
    <t>Coffret pour attente onduleur</t>
  </si>
  <si>
    <t>MESURE CONSERVATOIRE SALLE SERVEUR</t>
  </si>
  <si>
    <t>Depuis Onduleur A1</t>
  </si>
  <si>
    <t>Liaison Onduleur A1 vers salle serveur A1
U1000 AR2V 4x95 mm²</t>
  </si>
  <si>
    <t>Depuis Onduleur A2</t>
  </si>
  <si>
    <t>Liaison Onduleur A2 vers salle serveur A2
U1000 AR2V 4x95 mm²</t>
  </si>
  <si>
    <t>MESURE CONSERVATOIRE ENSEIGNE</t>
  </si>
  <si>
    <t>Alimentation enseigne Bâtiment A Terrasse
U1000 R2V 3G4 mm²</t>
  </si>
  <si>
    <t>Coupure pompier Enseigne accès</t>
  </si>
  <si>
    <t>Supportage</t>
  </si>
  <si>
    <t>Chemin de câble 500 x 48 mm</t>
  </si>
  <si>
    <t>Chemin de câble en colonne 400 x 48 mm</t>
  </si>
  <si>
    <t>A.7</t>
  </si>
  <si>
    <t>TABLEAUX DIVISIONNAIRES</t>
  </si>
  <si>
    <t>TD Preneurs</t>
  </si>
  <si>
    <t>TD Services Généraux</t>
  </si>
  <si>
    <t>TD RIE</t>
  </si>
  <si>
    <t>TD ERP</t>
  </si>
  <si>
    <t>A.8</t>
  </si>
  <si>
    <t>DISTRIBUTION SECONDAIRE ET TERMINALE</t>
  </si>
  <si>
    <t>Eclairage - PC</t>
  </si>
  <si>
    <t>Câble U1000R2V 2x1.5 mm²</t>
  </si>
  <si>
    <t>Câble U1000R2V 3G1.5 mm²</t>
  </si>
  <si>
    <t>Câble U1000R2V 3G2.5 mm²</t>
  </si>
  <si>
    <t>Câble U1000R2V 5G1.5 mm²</t>
  </si>
  <si>
    <t>Câble U1000R2V 5G2.5 mm²</t>
  </si>
  <si>
    <t>Câble U1000R2V 5G6 mm²</t>
  </si>
  <si>
    <t>Boîte de dérivation</t>
  </si>
  <si>
    <t>Conduit ICT</t>
  </si>
  <si>
    <t>Connectique Eclairage Bureaux</t>
  </si>
  <si>
    <t>Connecteur alimentation 3 pôles</t>
  </si>
  <si>
    <t>Dérivateur en T</t>
  </si>
  <si>
    <t>Cordon H05VVF M/F 3G1.5² L=1m</t>
  </si>
  <si>
    <t>Cordon H05VVF M/F 3G1.5² L=10m</t>
  </si>
  <si>
    <t>Cordon H05VVF M/F 5G1.5² L=3m</t>
  </si>
  <si>
    <t>Cordon H05VVF M/F 5G1.5² L=4m</t>
  </si>
  <si>
    <t>Cordon H05VVF M/F 5G1.5² L=5m</t>
  </si>
  <si>
    <t>Cordon H05VVF M/F 5G1.5² L=7m</t>
  </si>
  <si>
    <t>Connectique Circulation</t>
  </si>
  <si>
    <t>Dérivateur en T 3 pôles</t>
  </si>
  <si>
    <t>Cordon H05VVF M/F 3G1.5² L=4m</t>
  </si>
  <si>
    <t>Ventilo convecteurs</t>
  </si>
  <si>
    <t>Cordon H05VVF M/F 3G2.5² L=4m</t>
  </si>
  <si>
    <t>Cordon H05VVF M/F 3G2.5² L=3m</t>
  </si>
  <si>
    <t>Boite a débit variable</t>
  </si>
  <si>
    <t>Compteur de calories</t>
  </si>
  <si>
    <t>Stores</t>
  </si>
  <si>
    <t>Cordon H05VVF M/F 3G1.5² L=6m</t>
  </si>
  <si>
    <t>Cordon H05VVF M/F 4G1.5² L=7m</t>
  </si>
  <si>
    <t>Cordon H05VVF M/F 4G1.5² L=8m</t>
  </si>
  <si>
    <t>Robinet IR Bâtiment A</t>
  </si>
  <si>
    <t>Robinet électrique</t>
  </si>
  <si>
    <t>Robinet vasque</t>
  </si>
  <si>
    <t>Détection de fuite</t>
  </si>
  <si>
    <t>Chemins de câbles en faux-plafond</t>
  </si>
  <si>
    <t>Chemins de câbles en faux-plancher (supprimé)</t>
  </si>
  <si>
    <t>supprimé</t>
  </si>
  <si>
    <t>A.9</t>
  </si>
  <si>
    <t>APPAREILS D'ECLAIRAGE</t>
  </si>
  <si>
    <t>A9.1</t>
  </si>
  <si>
    <t>Eclairage Normal</t>
  </si>
  <si>
    <t>Luminaire Type 1 - FLOS KAP 105</t>
  </si>
  <si>
    <t>Luminaire Type 2 - FLOS KAP 85</t>
  </si>
  <si>
    <t>Luminaire Type 3 - SERMES LEFI</t>
  </si>
  <si>
    <t>Luminaire Type 3.1 - SERMES LEFI</t>
  </si>
  <si>
    <t>Luminaire Type 4 - PHILIPS CORELINE WTC 120</t>
  </si>
  <si>
    <t>Luminaire Type 5 - LLEDO ICE LINE 2 saillie (Voir eclairage Paliers - Escaliers)</t>
  </si>
  <si>
    <t>Luminaire Type 6  - LLEDO iCE LINE 2 encastré (Voir éclairage Paliers - Escaliers)</t>
  </si>
  <si>
    <t>Luminaire Type 7 - TRILUX STILO 70 LED 4200-80</t>
  </si>
  <si>
    <t>Luminaire Type 8 - CORDON LED 14.5mm 17,2 lm/W</t>
  </si>
  <si>
    <t>Luminaire Type 9 - COMEBACK COI  600*600</t>
  </si>
  <si>
    <t>Luminaire Type 10 - FLOS SUPPLY FIX ALU (Voir Eclairage Hall)</t>
  </si>
  <si>
    <t>A9.2</t>
  </si>
  <si>
    <t>Eclairage Hall A1-A2</t>
  </si>
  <si>
    <t>Luminaire Type D1 - REGENT Wiggle Led</t>
  </si>
  <si>
    <t>Luminaire Type 10 - FLOS SUPPLY FIX ALU</t>
  </si>
  <si>
    <t>A9.3</t>
  </si>
  <si>
    <t>Eclairage Hall B1</t>
  </si>
  <si>
    <t>A9.4</t>
  </si>
  <si>
    <t>Eclairage Paliers + Escaliers Rdc bas à R+7</t>
  </si>
  <si>
    <t>Luminaire Type 6  - LLEDO iCE LINE 2 L=1,2m</t>
  </si>
  <si>
    <t>Luminaire Type 6  - LLEDO iCE LINE 2 L=1,5m</t>
  </si>
  <si>
    <t>Luminaire Type 6  - LLEDO iCE LINE 2 L=2,4m</t>
  </si>
  <si>
    <t>Luminaire Type 5 - LLEDO ICE LINE 2 L=2,7m</t>
  </si>
  <si>
    <t>Luminaire Type 5 - LLEDO ICE LINE 2 L=2,8m</t>
  </si>
  <si>
    <t>Luminaire Type 6 - LLEDO iCE LINE 2 L=3m</t>
  </si>
  <si>
    <t>Luminaire Type 5 - LLEDO ICE LINE 2 L=3,6m</t>
  </si>
  <si>
    <t>A9.5</t>
  </si>
  <si>
    <t>Eclairage Autitorium</t>
  </si>
  <si>
    <t>Double prise de sol IP44</t>
  </si>
  <si>
    <t>Luminaire Type 5 - LLEDO ICE LINE 2 suspendu L=18,5m</t>
  </si>
  <si>
    <t>Luminaire Type 5 - LLEDO ICE LINE 2 suspendu L=6m</t>
  </si>
  <si>
    <t>Luminaire Type D3.1 - BROADCASTER ARRI 35w</t>
  </si>
  <si>
    <t>Luminaire Type D16 - ARES K12rc</t>
  </si>
  <si>
    <t>Gestion Eclairage</t>
  </si>
  <si>
    <t>A9.6</t>
  </si>
  <si>
    <t>Eclairage Business Center</t>
  </si>
  <si>
    <t>Luminaire Type D15 - TOM DIXON - FELT PENDANT</t>
  </si>
  <si>
    <t>Luminaire Type 6  - LLEDO iCE LINE 2 encastré L=2.4m</t>
  </si>
  <si>
    <t>Eclairage Fitness</t>
  </si>
  <si>
    <t>A9.7</t>
  </si>
  <si>
    <t>Eclairage RIE A</t>
  </si>
  <si>
    <t>Luminaire Type D4 - COPENHAGEN ASTERIA</t>
  </si>
  <si>
    <t>Luminaire Type D5 - &amp; TRADITION SPINNING BH1</t>
  </si>
  <si>
    <t>Luminaire Type D6 - &amp; TRADITION SPINNING BH2</t>
  </si>
  <si>
    <t>Luminaire Type D11 - AI LATI LIGT RIGA</t>
  </si>
  <si>
    <t>Luminaire Type D19 - COPENHAGEN RIPPLES</t>
  </si>
  <si>
    <t>A9.8</t>
  </si>
  <si>
    <t>Eclairage RIE B</t>
  </si>
  <si>
    <t>A9.9</t>
  </si>
  <si>
    <t>Eclairage Brasserie</t>
  </si>
  <si>
    <t>A9.10</t>
  </si>
  <si>
    <t>Eclairage Café Contemporain</t>
  </si>
  <si>
    <t>Luminaire Type D12 - LIMBURG 45102.3</t>
  </si>
  <si>
    <t>Luminaire Type D13 - LIMBURG 45103.3</t>
  </si>
  <si>
    <t>Luminaire Type D14 - LIMBURG 45156.3</t>
  </si>
  <si>
    <t>Ilôt suspendus (attentes)</t>
  </si>
  <si>
    <t>A9.11</t>
  </si>
  <si>
    <t>Galerie des cultures</t>
  </si>
  <si>
    <t>Luminaire Type D17 - XAL VABO TURN</t>
  </si>
  <si>
    <t>Luminaire Type D17 - XAL VABO TURN  rail</t>
  </si>
  <si>
    <t>Lumonaire Type D20 - PURELIGHT SELUX</t>
  </si>
  <si>
    <t>A9.12</t>
  </si>
  <si>
    <t>Boite de sol 2 PCN + 1 RJ45</t>
  </si>
  <si>
    <t>Luminaire Type D21 - FLOS SYSTEME INFRASTRUCTURE</t>
  </si>
  <si>
    <t>Luminaire Type D24 - SELUX SPHERE 200</t>
  </si>
  <si>
    <t>A9.13</t>
  </si>
  <si>
    <t>A9.14</t>
  </si>
  <si>
    <t>Hall et Foyer ERP</t>
  </si>
  <si>
    <t>A9.15</t>
  </si>
  <si>
    <t>Cafeteria A</t>
  </si>
  <si>
    <t>Luminaire Type D2 - DCW Lampe GRAS</t>
  </si>
  <si>
    <t>A9.16</t>
  </si>
  <si>
    <t>Cafeteria B</t>
  </si>
  <si>
    <t>A9.17</t>
  </si>
  <si>
    <t>Eclairage Toiture</t>
  </si>
  <si>
    <t>Borne FARO 2 LED DISANO</t>
  </si>
  <si>
    <t>Bloc autonome d'évacuation étanche 45 lms</t>
  </si>
  <si>
    <t>A9.18</t>
  </si>
  <si>
    <t>Eclairage sous face Auvent</t>
  </si>
  <si>
    <t>A.10</t>
  </si>
  <si>
    <t>PETIT APPAREILLAGE ET EQUIPEMENTS TERMINAUX</t>
  </si>
  <si>
    <t>Appareillage étanche - Série PLEXO 55 LEGRAND</t>
  </si>
  <si>
    <t>Point de commande (inter ou BP)</t>
  </si>
  <si>
    <t>PC 2x10.16A+T</t>
  </si>
  <si>
    <t>PC 3x20A+N+T</t>
  </si>
  <si>
    <t>Appareillage Standard - Série MOSAIC45 LEGRAND</t>
  </si>
  <si>
    <t>PC de sol</t>
  </si>
  <si>
    <t>Autres appareillage</t>
  </si>
  <si>
    <t>Détecteur de présence sanitaire</t>
  </si>
  <si>
    <t>Détecteur de présence circulation</t>
  </si>
  <si>
    <t>Détecteur de présence escalier</t>
  </si>
  <si>
    <t>Détecteur de présence parking</t>
  </si>
  <si>
    <t>Tableau de commande d'éclairage</t>
  </si>
  <si>
    <t>PC 32A (prise nacelle en terrasse - LEG 56634)</t>
  </si>
  <si>
    <t>Interrupteur PAC pour BECS</t>
  </si>
  <si>
    <t>Sortie de câbles pour sêches-mains</t>
  </si>
  <si>
    <t>Postes de travail</t>
  </si>
  <si>
    <t>Connecteur alimentation 5 Pôles Réseau Normal</t>
  </si>
  <si>
    <t>Répartiteur TRI-MONO Réseau Normal</t>
  </si>
  <si>
    <t>Cordon H05 VVF 5G2.5² L=8m Réseau Normal</t>
  </si>
  <si>
    <t>Nourrice équipée 3PCN(Livrée en carton)</t>
  </si>
  <si>
    <t>Cordon H05 VVF 3G2.5² L=7m Réseau Normal</t>
  </si>
  <si>
    <t>Coupures d'arrêt d'urgence de type coup de poing</t>
  </si>
  <si>
    <t>Boitier coupure d'urgence</t>
  </si>
  <si>
    <t>RO2V 5x1.5mm²</t>
  </si>
  <si>
    <t>Tube IRL</t>
  </si>
  <si>
    <t>A.11</t>
  </si>
  <si>
    <t>ECLAIRAGE DE SECURITE</t>
  </si>
  <si>
    <t>Bts A - B et parking</t>
  </si>
  <si>
    <t>Bloc autonome d'évacuation 45 lms saillie</t>
  </si>
  <si>
    <t>Bloc autonome d'évacuation 45 lms drapeau</t>
  </si>
  <si>
    <t>Blocs autonomes d'ambiance 300 lms</t>
  </si>
  <si>
    <t>Blocs autonomes portatifs</t>
  </si>
  <si>
    <t>Grille de protection pour blocs en partie basse</t>
  </si>
  <si>
    <t>Tube IRL + Colleirs</t>
  </si>
  <si>
    <t>Tube IRL IK10 + Colleirs</t>
  </si>
  <si>
    <t>ERP Business center</t>
  </si>
  <si>
    <t>Bloc de balisage sur source centrale</t>
  </si>
  <si>
    <t>Bloc anti panique sur source centrale</t>
  </si>
  <si>
    <t>Source centrale d'éclairage de sécurité</t>
  </si>
  <si>
    <t>Câble CR1-C1 3G1.5 mm²</t>
  </si>
  <si>
    <t>A.12</t>
  </si>
  <si>
    <t>ALIMENTATIONS SPECIFIQUES RIE</t>
  </si>
  <si>
    <t>PC étanche encastrée 2x10/16A+T</t>
  </si>
  <si>
    <t>PC étanche encastrée 3x16 A + N + T</t>
  </si>
  <si>
    <t>Sortie de câble PM</t>
  </si>
  <si>
    <t>Sortie de câble GM</t>
  </si>
  <si>
    <t>Câble U1000R2V 3G4 mm²</t>
  </si>
  <si>
    <t>Câble U1000R2V 5G4 mm²</t>
  </si>
  <si>
    <t>Câble U1000R2V 5G10 mm²</t>
  </si>
  <si>
    <t>Câble U1000R2V 5G16 mm²</t>
  </si>
  <si>
    <t>Câble U1000R2V 5G35 mm²</t>
  </si>
  <si>
    <t>A.14</t>
  </si>
  <si>
    <t>ONDULEUR PCS ET BORNES MONETIQUES</t>
  </si>
  <si>
    <t>ASI On Line Tri/Tri 20 min - 10 kVA - Local PCS</t>
  </si>
  <si>
    <t>Liaison ASI à AE HQ PCS câble U1000RO2V - 3G10mm²</t>
  </si>
  <si>
    <t>AE HQ PCS</t>
  </si>
  <si>
    <t>A.15</t>
  </si>
  <si>
    <t>BORNE DE RECHARGE POUR VEHICULES ELECTRIQUES</t>
  </si>
  <si>
    <t>Bornes de recharge 22 kW</t>
  </si>
  <si>
    <t>Bornes de recharge 3,7 kW</t>
  </si>
  <si>
    <t>Tableau (Compris TD PK)</t>
  </si>
  <si>
    <t>Comptages</t>
  </si>
  <si>
    <t>Tube RIL 40 IK10</t>
  </si>
  <si>
    <t>DIVERS</t>
  </si>
  <si>
    <t>Encoffrement coupe-feu zone ERP</t>
  </si>
  <si>
    <t>BATIMENT B + GROUPE ELECTROGENE</t>
  </si>
  <si>
    <t>Poste de livraison Bâtiment B</t>
  </si>
  <si>
    <t>Cellule interrupteur (3 unités)</t>
  </si>
  <si>
    <t>Poste de transformation Preneurs B1/B2</t>
  </si>
  <si>
    <t>Transformateur huile 630 kVA</t>
  </si>
  <si>
    <t>Câble U1000AR2V 4x(4x1x150 mm²)</t>
  </si>
  <si>
    <t>Poste de transformation SGx. B + RIE B</t>
  </si>
  <si>
    <t>Cellules de protection transfo fusible (2 unités)</t>
  </si>
  <si>
    <t>Transformateur 1250 kVA</t>
  </si>
  <si>
    <t>Alimentation TGBT SGX : Câble U1000 R2V 4x(4x1x300 mm²)</t>
  </si>
  <si>
    <t>Alimentation TGBT RIE B : Câble U1000 AR2V 4x(4x1x240 mm²)</t>
  </si>
  <si>
    <t>Poste de transformation parking B</t>
  </si>
  <si>
    <t>Fourreau HT en caniveau</t>
  </si>
  <si>
    <t>Sans objet Bâtiment B</t>
  </si>
  <si>
    <t>TGBT Preneurs B1 - B2</t>
  </si>
  <si>
    <t>TGBT S.Gx. B</t>
  </si>
  <si>
    <t>TGBT RIE B</t>
  </si>
  <si>
    <t>TGBT PK B</t>
  </si>
  <si>
    <t>TGS B</t>
  </si>
  <si>
    <t>TGS PK B</t>
  </si>
  <si>
    <t>Liaison TG GES - TGS B - CR1 4x1x150²</t>
  </si>
  <si>
    <t>Liaison TG GES - TGS PK B - CR1 4x1x120²</t>
  </si>
  <si>
    <t>Liaison TGBT SGX B - TGS B - CR1 4x1x150²</t>
  </si>
  <si>
    <t>Liaison TGBT PK B - TGS PK B - CR1 4x1x120²</t>
  </si>
  <si>
    <t>Alimentation TD SG B1.03 - B1.05 - R2V 4G16²</t>
  </si>
  <si>
    <t>Alimentation TD SG B2.04 - B2.05 - R2V 4G16²</t>
  </si>
  <si>
    <t>Alimentation TD SG B1.01 - R2V 4G25²</t>
  </si>
  <si>
    <t>Alimentation TD SG B1.02 - R2V 4G16²</t>
  </si>
  <si>
    <t>Alimentation TD SG B2.00 - R2V 4G25²</t>
  </si>
  <si>
    <t>Alimentation TD SG B2.02 - R2V 4G25²</t>
  </si>
  <si>
    <t>Alimentation TD COM PLAZA - R2V 4G25²</t>
  </si>
  <si>
    <t>Alimentation TD PK B SS1 - AR2V 4x50²</t>
  </si>
  <si>
    <t>Alimentation TD PK B SS2 - AR2V 4x50²</t>
  </si>
  <si>
    <t>Alimentation TD FITNESS</t>
  </si>
  <si>
    <t>Alimentation. TD Fitness Bt B- U1000R2V 4G10 mm²</t>
  </si>
  <si>
    <t>Alimentation TD PCS Bt B - R2V 5G25²</t>
  </si>
  <si>
    <t>Alimentation TD RIE B - AR2V 4x1x120²</t>
  </si>
  <si>
    <t>Alimentation TD CAFETERIA  Bt B - R2V 4G16²</t>
  </si>
  <si>
    <t>Alimentation TD BRASSERIE Bt B - AR2V 4x1x120²</t>
  </si>
  <si>
    <t>Alimentation TD LAVERIE BT B - AR2V 4x70²</t>
  </si>
  <si>
    <t>Alimentations Forces Motrices Bt. B</t>
  </si>
  <si>
    <t>FM01 - Armoire Clim Transfo PK B P=4 kW - R2V 5G4 ²</t>
  </si>
  <si>
    <t>FM02 - CVC LT B14 P=133 kW - AR2V 4x1x185²</t>
  </si>
  <si>
    <t>FM03 - CVC LT B15 P=82 kW -AR2V 4x95²</t>
  </si>
  <si>
    <t>FM04 - CVC LT B16 P=13 kW - R2V 4G10²</t>
  </si>
  <si>
    <t>FM05 - Groupe Froid B1 P=326 kW - AR2V 4x(2x1x240²)</t>
  </si>
  <si>
    <t>FM06 - Groupe Froid B2 P=326 kW - AR2V 4x(2x1x240²)</t>
  </si>
  <si>
    <t>FM07 - Groupe Froid B3 P=140 kW - AR2V 4x1x185²</t>
  </si>
  <si>
    <t>FM08 - Pompes groupe froid B P=244 kW- AR2V 4x(2x1x150²)</t>
  </si>
  <si>
    <t>FM09 - CVC LT B19 P=25 kW - R2V 4G16²</t>
  </si>
  <si>
    <t>FM10 - Armoire Clim Transfo Bureaux B P=4 kW - R2V 5G4²</t>
  </si>
  <si>
    <t>FM11 - Armoire Clim Transfo SGX B P=4 kW - R2V 5G4</t>
  </si>
  <si>
    <t>FM12 - Onduleur B1 P=75 kW - AR2V 4x95² (2 alimentations)</t>
  </si>
  <si>
    <t>FM13 - Onduleur B2 P=75 kW - AR2V 4x95² (2 alimentations)</t>
  </si>
  <si>
    <t>FM14 - CVC LT B17 P=18 kW - R2V 4G10²</t>
  </si>
  <si>
    <t>FM32 - Ascenseur B1-P1 P=12kW - R2V 5G10²</t>
  </si>
  <si>
    <t>FM33 - Portail coulissant P=1 kW - R2V 5G4²</t>
  </si>
  <si>
    <t>FM34 - Porte motorisée 2 battants P=1kW - R2V 5G4²</t>
  </si>
  <si>
    <t>FM35 - Porte Automatique Hall B1 P=0,5 kW - 3G2.5²</t>
  </si>
  <si>
    <t>FM39 - Ascenseur B2-P1 P=12kW - R2V 5G10²</t>
  </si>
  <si>
    <t>FM42 - Porte Automatique Hall B2 P=0,5 kW - R2V 3G4²</t>
  </si>
  <si>
    <t>FM43 - CVC LT B11 P=13 kW - R2V 4G10²</t>
  </si>
  <si>
    <t>FM44 - CVC LT B12 P=20 kW - R2V 4G16²</t>
  </si>
  <si>
    <t>FM49 - CPCU Bât B LT A13 P=15 kW - R2V 4G10²</t>
  </si>
  <si>
    <t>FM53 - Aéroréfrégirants Bât B P=49 kW - AR2V 4G70²</t>
  </si>
  <si>
    <t>Coffret de répartition AERO bâtiment B</t>
  </si>
  <si>
    <t>Aéroréfrégirant N°1 Terrasse P=12.5kW
Câble U1000 R2V 5G6 mm²</t>
  </si>
  <si>
    <t>Aéroréfrégirant N°2 Terrasse P=12.5kW
Câble U1000 R2V 5G6 mm²</t>
  </si>
  <si>
    <t>Aéroréfrégirant N°3 Terrasse P=12.5kW
Câble U1000 R2V 5G6 mm²</t>
  </si>
  <si>
    <t>Aéroréfrégirant N°4 Terrasse P=12.5kW
Câble U1000 R2V 5G6 mm²</t>
  </si>
  <si>
    <t>FM54 - Extracteur VMC B1.1 P=1.5 kW - R2V 5G4²</t>
  </si>
  <si>
    <t>FM55 - Extracteur VMC B1.2 P=1.5 kW - CR1 5G4²</t>
  </si>
  <si>
    <t>FM56 - Extracteur VMC B2.1 P=1.5 kW - CR1 5G6²</t>
  </si>
  <si>
    <t>FM57 - Extracteur VMC B2.2 P=1.5 kW - CR1 5G6²</t>
  </si>
  <si>
    <t>FM68 - Ascenseur B2.4 P=19 kW - R2V 5G25²</t>
  </si>
  <si>
    <t>FM69 - Ascenseur B2.2 P=19 kW - R2V 5G25²</t>
  </si>
  <si>
    <t>FM70 - Ascenseur B2.3 P=19 kW - R2V 5G25²</t>
  </si>
  <si>
    <t>FM71 - Ascenseur B1.2 P=19 kW - R2V 5G16²</t>
  </si>
  <si>
    <t>FM72 - Ascenseur B1.3 P=19 kW - R2V 5G16²</t>
  </si>
  <si>
    <t>FM73 - Ascenseur B1.4 P=19 kW - R2V 5G16²</t>
  </si>
  <si>
    <t>FM74 - Ascenseur B1.5 P=19 kW - R2V 5G16²</t>
  </si>
  <si>
    <t>FM82 - Extracteur VMC B2.1 P=1.5 kW - R2V 5G4²</t>
  </si>
  <si>
    <t>FM83 - Extracteur VMC B2.2 P=1.5 kW - R2V 5G4²</t>
  </si>
  <si>
    <t>FM104 - PB Surpresseur EFS Bât B P=37 kW - R2V 4G25²</t>
  </si>
  <si>
    <t>FM105 - PB LT Arrosage Bât B P=33,5 kW - R2V 4G25²</t>
  </si>
  <si>
    <t>FM106 - PB Relevage EUH 1B P=11 kW - R2V 5G6²</t>
  </si>
  <si>
    <t>FM107 - PB Relevage EUH 2B P=11 kW - R2V 5G10²</t>
  </si>
  <si>
    <t>FM108 - PB Relevage EUG  Bt B P=11 kW - R2V 5G6²</t>
  </si>
  <si>
    <t>FM109 - PB Relevage EU/EV 1B P=18 kW -R2V 5G10²</t>
  </si>
  <si>
    <t>FM110 - PB Relevage EU/EV 2B P=21,5 kW - R2V 5G16²</t>
  </si>
  <si>
    <t>FM111 - PB Relevage EP Bt B P=18,5 kW - R2V 5G10²</t>
  </si>
  <si>
    <t>FM112 - PB Relevage Bâche EP 1B P=11 kW - R2V 5G10²</t>
  </si>
  <si>
    <t>FM113 - PB Relevage Bâche EP 2B P=11 kW - R2V 5G6²</t>
  </si>
  <si>
    <t>FM114 - PB LT Adoucisseur Bât B P=0,5 kW - R23V 5G4²</t>
  </si>
  <si>
    <t>FM115 - PB LT ECS Bât B P=26 kW - R2V 5G16²</t>
  </si>
  <si>
    <t>FM116 - Traceurs Chauffants HG Bât B P=15 kW - R2V 3G6²</t>
  </si>
  <si>
    <t>FM117 - Traceurs Chauffants EUG Bât B P=10 kW - R2V 3G6²</t>
  </si>
  <si>
    <t>Alimentations Forces Motrices Sécurité Bt B</t>
  </si>
  <si>
    <t>FMS04 - CVC Extracteur PK B2.1 P=7 kW - CR1 4G6²</t>
  </si>
  <si>
    <t>FMS05 - CVC Extracteur PK B2.2 P=10,5 kW - CR1 4G10²</t>
  </si>
  <si>
    <t>FMS06 - CVC Extracteur PK B2.3 P=5 kW - CR1 4G6²</t>
  </si>
  <si>
    <t>FMS10 - CVC Extracteur PK B1.1 P=7 kW - CR1 4G6²</t>
  </si>
  <si>
    <t>FMS11 - CVC Extracteur PK B1.2 P=7 kW - CR1 4G6²</t>
  </si>
  <si>
    <t>FMS12 - CVC Extracteur PK B1.3 P=5 kW - CR1 4G6²</t>
  </si>
  <si>
    <t>FMS15 - CVC Désenfumage RIE B P=20 kW - CR1 4G16²</t>
  </si>
  <si>
    <t>FMS18 - Ascenseur B2.1 P=30,5 kW - CR1 5G25²</t>
  </si>
  <si>
    <t>FMS19 - Ascenseur B1.1 P=19 kW - Cr1 5G16²</t>
  </si>
  <si>
    <t>FMS61 - CVC Extracteur Désenfumage B1.11 P=2,4 kW - CR1 4G4²</t>
  </si>
  <si>
    <t>FMS62 - CVC Extracteur Désenfumage B1.12 P=2,4 kW - CR1 4G4²</t>
  </si>
  <si>
    <t>FMS63 - CVC Extracteur Désenfumage B1.13 P=2,4 kW - CR1 4G4²</t>
  </si>
  <si>
    <t>FMS64 - CVC Extracteur Désenfumage B1.14 P=2,4 kW - CR1 4G4²</t>
  </si>
  <si>
    <t>FMS65 - CVC Extracteur Désenfumage B1.15 P=2,4 kW - CR1 4G4²</t>
  </si>
  <si>
    <t>FMS66 - CVC Extracteur Désenfumage B1.16 P=2,4 kW - CR1 4G4²</t>
  </si>
  <si>
    <t>FMS67 - CVC Extracteur Désenfumage B1.17 P=2,4 kW - CR1 4G4²</t>
  </si>
  <si>
    <t>FMS68 - CVC Extracteur Désenfumage B1.18 P=2,4 kW - CR1 4G4²</t>
  </si>
  <si>
    <t>FMS69 - CVC Extracteur Désenfumage B2.11 P=2,4 kW - CR1 4G4²</t>
  </si>
  <si>
    <t>FMS70 - CVC Extracteur Désenfumage B2.12 P=2,4 kW - CR1 4G4²</t>
  </si>
  <si>
    <t>FMS71 - CVC Extracteur Désenfumage B2.13 P=2,4 kW - CR1 4G4²</t>
  </si>
  <si>
    <t>FMS72 - CVC Extracteur Désenfumage B2.14 P=2,4 kW - CR1 4G4²</t>
  </si>
  <si>
    <t>FMS73 - CVC Extracteur Désenfumage B2.15 P=2,4 kW - CR1 4G4²</t>
  </si>
  <si>
    <t>FMS74 - CVC Extracteur Désenfumage B2.21 P=2,4 kW - CR1 4G4²</t>
  </si>
  <si>
    <t>FMS75 - CVC Extracteur Désenfumage B2.22 P=2,4 kW - CR1 4G4²</t>
  </si>
  <si>
    <t>FMS76 - CVC Extracteur Désenfumage B2.23 P=2,4 kW - CR1 4G4²</t>
  </si>
  <si>
    <t>FMS77 - CVC Extracteur Désenfumage B2.24 P=2,4 kW - CR1 4G4²</t>
  </si>
  <si>
    <t>FMS78 - CVC Extracteur Désenfumage B2.25 P=2,4 kW - CR1 4G4²</t>
  </si>
  <si>
    <t>FMS79 - CVC Extracteur Désenfumage B2.26 P=2,4 kW - CR1 4G4²</t>
  </si>
  <si>
    <t>FMS84 - LT Sprinkler P=57,5 kW - CR1 5G50²</t>
  </si>
  <si>
    <t>FMS85 - Pompe poteau incendie P=18,5 kW - CR1 5G25²</t>
  </si>
  <si>
    <t>FMS86  - Traceurs chauffants HG P=10 kW - CR1 5G16²</t>
  </si>
  <si>
    <t>Alimentation Onduleur B1 (2 alimentations)
U1000 AR2V 4x95 mm²</t>
  </si>
  <si>
    <t>Alimentation Onduleur B2 (2 alimentations)
U1000 AR2V 4x95 mm²</t>
  </si>
  <si>
    <t>Depuis Onduleur B1</t>
  </si>
  <si>
    <t>Liaison Onduleur B1 vers salle serveur B1
U1000 AR2V 4x95 mm²</t>
  </si>
  <si>
    <t>Depuis Onduleur B2</t>
  </si>
  <si>
    <t>Liaison Onduleur B2 vers salle serveur B2
U1000 AR2V 4x95 mm²</t>
  </si>
  <si>
    <t>Alimentation enseigne Bâtiment B Terrasse
U1000 R2V 3G4 mm²</t>
  </si>
  <si>
    <t>TD Fitness B</t>
  </si>
  <si>
    <t>'DISTRIBUTION SECONDAIRE ET TERMINALE</t>
  </si>
  <si>
    <t>Robinet IR Bâtiment B</t>
  </si>
  <si>
    <t>BLOC 3 PCN + 3 RJ45</t>
  </si>
  <si>
    <t>BLOC 6 PCN + 6 RJ45</t>
  </si>
  <si>
    <t>Luminaire Type 5 - LLEDO ICE LINE 2 L=12m</t>
  </si>
  <si>
    <t>Luminaire Type 5 - LLEDO ICE LINE 2 L=4,5m</t>
  </si>
  <si>
    <t>Luminaire Type 5 - LLEDO ICE LINE 2 L=3m</t>
  </si>
  <si>
    <t>Luminaire Type D7 - PETITE FRITURE AURA GM</t>
  </si>
  <si>
    <t>Luminaire Type D8 - PETITE FRITURE AURA PM</t>
  </si>
  <si>
    <t>Luminaire Type D9 - GRAYPANS DISC 20</t>
  </si>
  <si>
    <t>Luminaire Type D10 - ANGLEPOISE ORIGINAL 1227</t>
  </si>
  <si>
    <t>Luminaire Type 1Bis - FLOS KAP 145</t>
  </si>
  <si>
    <t>Luminaire Type D20 - PURELIGHT SELUX</t>
  </si>
  <si>
    <t>Luminaire Type D22 - SELUX MODULAR M 60</t>
  </si>
  <si>
    <t>Luminaire Type D23 - HAY DRUM WITH CORD SET</t>
  </si>
  <si>
    <t>Sans objet DCE PRO</t>
  </si>
  <si>
    <t>Luminaire Type E3 - LASER BLADE BX 56 - IGUZZINI</t>
  </si>
  <si>
    <t>A.13</t>
  </si>
  <si>
    <t>GROUPES ELECTROGENES</t>
  </si>
  <si>
    <t>GE Sécurité Bt A - B - parking 400 kVA</t>
  </si>
  <si>
    <t>Mesures conservatoires GE Remplacement (insonorisation + echappement)</t>
  </si>
  <si>
    <t>Cuves 10 000 l</t>
  </si>
  <si>
    <t>ECLAIRAGE FACADE - LOGGIAS - PARVIS</t>
  </si>
  <si>
    <t>Eclairage Façade</t>
  </si>
  <si>
    <t>Luminaire Type R3 (non DALI)</t>
  </si>
  <si>
    <t>Câblage</t>
  </si>
  <si>
    <t>Eclairage Loggias</t>
  </si>
  <si>
    <t>Luminaire Type E1</t>
  </si>
  <si>
    <t>Luminaire Type E2</t>
  </si>
  <si>
    <t>Eclairage Parvis</t>
  </si>
  <si>
    <t>Luminaire Type PIET 1</t>
  </si>
  <si>
    <t>Luminaire Type PIET 2</t>
  </si>
  <si>
    <t>Luminaire Type BOR</t>
  </si>
  <si>
    <t>Luminaire Type E3</t>
  </si>
  <si>
    <t>22-23</t>
  </si>
  <si>
    <t>Electrictité Courants Faibles - SSI - Sureté</t>
  </si>
  <si>
    <t>B</t>
  </si>
  <si>
    <t>LOT COURANTS FAIBLES</t>
  </si>
  <si>
    <t>B1</t>
  </si>
  <si>
    <t>CHEMINEMENT</t>
  </si>
  <si>
    <t>Chemins de câbles 200 x 48 mm</t>
  </si>
  <si>
    <t>Chemins de câbles fil 400 x 48 mm en colonne</t>
  </si>
  <si>
    <t>Chemins de câbles 150 x 48 mm</t>
  </si>
  <si>
    <t>Chemins de câbles 100 x 48 mm</t>
  </si>
  <si>
    <t>B2</t>
  </si>
  <si>
    <t>SYSTEME DE SECURITE INCENDIE</t>
  </si>
  <si>
    <t>SSI de catégorie A - Equipement d'alarme de type 1</t>
  </si>
  <si>
    <t>Equipements centraux Bâtiments A et B</t>
  </si>
  <si>
    <t>Equipement de Contrôle et de Signalisation Bâtiment A</t>
  </si>
  <si>
    <t>Centralisateur de Mise en Sécurité Incendie Bätiment A</t>
  </si>
  <si>
    <t>Alimentation Electrique de Sécurité Bâtiment A</t>
  </si>
  <si>
    <t>Baie aveugle Bâtiment B</t>
  </si>
  <si>
    <t>Centralisateur de Mise en Sécurité Incendie Bätiment B</t>
  </si>
  <si>
    <t>Alimentation Electrique de Sécurité Bâtiment B</t>
  </si>
  <si>
    <t>Face avant déportée dans PCS A</t>
  </si>
  <si>
    <t>Equipements centrraux ERP</t>
  </si>
  <si>
    <t>Equipement de Contrôle et de Signalisation ERP</t>
  </si>
  <si>
    <t>Centralisateur de Mise en Sécurité Incendie ERP</t>
  </si>
  <si>
    <t>Alimentation Electrique de Sécurité Bâtiment ERP</t>
  </si>
  <si>
    <t>Tableau de report accueil</t>
  </si>
  <si>
    <t>Terminaux - Matériel déporté</t>
  </si>
  <si>
    <t>Détecteur Automatique d'Incendie</t>
  </si>
  <si>
    <t>Détecteur thermique</t>
  </si>
  <si>
    <t>Déclencheur manuel</t>
  </si>
  <si>
    <t>Diffuseur sonore + flashs</t>
  </si>
  <si>
    <t>Diffuseur sonore</t>
  </si>
  <si>
    <t>Flashs (sanitaires)</t>
  </si>
  <si>
    <t>Diffuseur sonore à message</t>
  </si>
  <si>
    <t>Modules déportés pour Signalisations &amp; Asservissements  des DAS</t>
  </si>
  <si>
    <t>Détecteur de gaine</t>
  </si>
  <si>
    <t>Canalisations</t>
  </si>
  <si>
    <t>Câble 2P - 9/10è</t>
  </si>
  <si>
    <t>Câble 2P - 9/10è - Résistant au feu</t>
  </si>
  <si>
    <t>Câble CR1 2x1.5 mm²</t>
  </si>
  <si>
    <t>Câble CR1 2x2.5 mm²</t>
  </si>
  <si>
    <t>Liaison FO entre baie SSI Bt. B et façade déportéeFO Monomode 6 brins</t>
  </si>
  <si>
    <t>Boîte de dérivation 960°C</t>
  </si>
  <si>
    <t>Câble 1P - 9/10è - Résistant au feu</t>
  </si>
  <si>
    <t>Câble  2x1.5 mm²</t>
  </si>
  <si>
    <t>Câble 1P - 9/10è -</t>
  </si>
  <si>
    <t>Programmation / essais / recette des installations</t>
  </si>
  <si>
    <t xml:space="preserve">
Programmation
Essais et mise en service
Formation du personnel</t>
  </si>
  <si>
    <t>CTP pour désenfumage ERP</t>
  </si>
  <si>
    <t>B3</t>
  </si>
  <si>
    <t>VIDEO-SURVEILLANCE</t>
  </si>
  <si>
    <t>Equipement central</t>
  </si>
  <si>
    <t>Serveur Rack 2U - 2 x 16 Go RAM - 1 disque 4 To intégré</t>
  </si>
  <si>
    <t>Disques durs 4 To</t>
  </si>
  <si>
    <t>Licences</t>
  </si>
  <si>
    <t>Option licence pour Vidéophone</t>
  </si>
  <si>
    <t>EN OPTION</t>
  </si>
  <si>
    <t>Poste d'exploitation PC Pocesseur i7-7700 3.6 GHz - 16Go + 2 moniteurs 24'', clavier, souris</t>
  </si>
  <si>
    <t>Switch 24 Ports + Trans Mini</t>
  </si>
  <si>
    <t>Caméras</t>
  </si>
  <si>
    <t>Caméra mini-dôme fixe antivandale</t>
  </si>
  <si>
    <t>Nota : Le câblage des équipements fonctionnant sous protocole TCP/IP est à prévoir dans le chapitre Réseau IP Bâtiment</t>
  </si>
  <si>
    <t>Programmation - Essais - Mise en service</t>
  </si>
  <si>
    <t>Programmation
Essais et mise en service
Formation du personnel</t>
  </si>
  <si>
    <t>Mesure conservatoire</t>
  </si>
  <si>
    <t>Mise en oeuvre et paramétrage</t>
  </si>
  <si>
    <t>B4</t>
  </si>
  <si>
    <t>CONTROLE D'ACCES / INTRUSION</t>
  </si>
  <si>
    <t>Serveur Rack NOVADIS AMADEUS</t>
  </si>
  <si>
    <t>Module de fonction logiciel</t>
  </si>
  <si>
    <t>Poste d'exploitaion - P.C. + Moniteur 24'' + enroleur + imprimante</t>
  </si>
  <si>
    <t>Station de travail complémentaire</t>
  </si>
  <si>
    <t>Centrale intrusion</t>
  </si>
  <si>
    <t>Equipements déportés - Terminaux</t>
  </si>
  <si>
    <t>Unité de Traitement Locales</t>
  </si>
  <si>
    <t>Lecteurs de badge</t>
  </si>
  <si>
    <t>Contacts d'ouverture</t>
  </si>
  <si>
    <t>Détecteurs bris de vitre</t>
  </si>
  <si>
    <t>Badges</t>
  </si>
  <si>
    <t>Raccordement do intrusion</t>
  </si>
  <si>
    <t>Switch 24 Ports + Trans mini</t>
  </si>
  <si>
    <t>Câble 3P - 9/10è</t>
  </si>
  <si>
    <t>Câble 5P - 9/10è</t>
  </si>
  <si>
    <t>Unité de Traitement Locales pour ascenseurs</t>
  </si>
  <si>
    <t>B5</t>
  </si>
  <si>
    <t>INTERPHONIE - VIDEOPHONIE</t>
  </si>
  <si>
    <t>Interphonie</t>
  </si>
  <si>
    <t>Centrale interphonie</t>
  </si>
  <si>
    <t>Poste Maître</t>
  </si>
  <si>
    <t>Poste secondaire EAS</t>
  </si>
  <si>
    <t>Vidéophone</t>
  </si>
  <si>
    <t>Platine murale vidéophone</t>
  </si>
  <si>
    <t>Poste Chef local de surveillance</t>
  </si>
  <si>
    <t>Poste Chef secondaire - Accueil</t>
  </si>
  <si>
    <t>Platine murale interphone</t>
  </si>
  <si>
    <t>Switch</t>
  </si>
  <si>
    <t>Câble 3P - 9/10è CR1</t>
  </si>
  <si>
    <t>Etudes - diagrammes</t>
  </si>
  <si>
    <t>Programmation</t>
  </si>
  <si>
    <t>Essais et mise en service</t>
  </si>
  <si>
    <t>Formation du personnel</t>
  </si>
  <si>
    <t>B6</t>
  </si>
  <si>
    <t>TELEPHONE - RESEAU IP BÂTIMENT 1/3étages</t>
  </si>
  <si>
    <t>Répartiteur Général</t>
  </si>
  <si>
    <t>Sous-répartiteur de niveau</t>
  </si>
  <si>
    <t>Points d'accès WiFi</t>
  </si>
  <si>
    <t>Switchs POE réseau local</t>
  </si>
  <si>
    <t>Serveur management des équipements LAN</t>
  </si>
  <si>
    <t>Câble 12 F.O. OM3</t>
  </si>
  <si>
    <t>Cordons de brassage</t>
  </si>
  <si>
    <t>Câble 4 paires catégorie 6 classe E</t>
  </si>
  <si>
    <t>Prise RJ 45</t>
  </si>
  <si>
    <t>Test cuivres</t>
  </si>
  <si>
    <t>Test optiques</t>
  </si>
  <si>
    <t>Essais - Mise en service</t>
  </si>
  <si>
    <t>Ferme FT</t>
  </si>
  <si>
    <t>Modules CAD FTP 8P CAT 5B</t>
  </si>
  <si>
    <t>Répatiteur  ERP</t>
  </si>
  <si>
    <t>Répartiteur général PCS</t>
  </si>
  <si>
    <t>Répartiteur Général A1</t>
  </si>
  <si>
    <t>Répartiteur Général A2</t>
  </si>
  <si>
    <t>Répartiteur Général B1</t>
  </si>
  <si>
    <t>Répartiteur Général B2</t>
  </si>
  <si>
    <t>Baie locaux Opérateur</t>
  </si>
  <si>
    <t>Baie  SR</t>
  </si>
  <si>
    <t>Ligne téléphonique direct Ascenceurs</t>
  </si>
  <si>
    <t xml:space="preserve">Ligne téléphonique direct Pompier PCS A
</t>
  </si>
  <si>
    <t xml:space="preserve">Ligne téléphonique direct Pompier PCS B
</t>
  </si>
  <si>
    <t>Prise plexo</t>
  </si>
  <si>
    <t>GTB</t>
  </si>
  <si>
    <t>C</t>
  </si>
  <si>
    <t>LOT 24 GTB</t>
  </si>
  <si>
    <t>C1</t>
  </si>
  <si>
    <t>SUPERVISION - PROGRAMMATION (Estimation)</t>
  </si>
  <si>
    <t>Poste de supervision + logiciel</t>
  </si>
  <si>
    <t>Ingenierie - Paramétrage - Programmation - OPR</t>
  </si>
  <si>
    <t>AREE- suivi energetique - compteurs illimmités</t>
  </si>
  <si>
    <t>OPTION</t>
  </si>
  <si>
    <t>Solution GTB interfacable nativement vers solution GMAO ou vers des solutions logicielles (gestion d’Energie , Smart Grid) selon CCTP 81</t>
  </si>
  <si>
    <t>Hypothèse 1 logiciel suivi energetique unique pour batiment A/B</t>
  </si>
  <si>
    <t>Outil de configuration graphique de partitionning. Base EC-NET-4,3 minimum pour environnement ECY-PTU en Smart Room Control</t>
  </si>
  <si>
    <t>C2</t>
  </si>
  <si>
    <t>SERVEURS - AUTOMATES - CONTRÔLEURS</t>
  </si>
  <si>
    <t>Regulateur VC pour 2 x vannes 2 voies 0-10V 230V</t>
  </si>
  <si>
    <t>Ventilo-convecteurs</t>
  </si>
  <si>
    <t>Multicapteur</t>
  </si>
  <si>
    <t>Points divers CVC</t>
  </si>
  <si>
    <t>Poste de livraison - 3 unités</t>
  </si>
  <si>
    <t>Postes de transformation et TGBT</t>
  </si>
  <si>
    <t>Tableaux divisionnaires</t>
  </si>
  <si>
    <t>Pilotage éclairage DALI</t>
  </si>
  <si>
    <t>Pilotage stores - Sorties 220 V</t>
  </si>
  <si>
    <t>Points divers CFO</t>
  </si>
  <si>
    <t>Automate concentrateur</t>
  </si>
  <si>
    <t>On considère 20 facades - Quantitatif à ajuster (cf CCTP CVC p61)</t>
  </si>
  <si>
    <t>Sonde de température ambiante</t>
  </si>
  <si>
    <t>Baie 19 pouces</t>
  </si>
  <si>
    <t>C3</t>
  </si>
  <si>
    <t>CÂBLAGE</t>
  </si>
  <si>
    <t>Switch manageable</t>
  </si>
  <si>
    <t>FO 6 Brins monomode</t>
  </si>
  <si>
    <t>Câble 4P - Cat. 6</t>
  </si>
  <si>
    <t>Réseau Modbus</t>
  </si>
  <si>
    <t>Réseau Mbus</t>
  </si>
  <si>
    <t>Réseau Bacnet IP</t>
  </si>
  <si>
    <t>Accessoires de raccordements optique</t>
  </si>
  <si>
    <t>Accessoires de raccordements cuivre</t>
  </si>
  <si>
    <t>Cordons RJ45/RJ45</t>
  </si>
  <si>
    <t>Coffret switchs et rocades</t>
  </si>
  <si>
    <t>COMPLEMENT</t>
  </si>
  <si>
    <t>Station météo</t>
  </si>
  <si>
    <t>Facades</t>
  </si>
  <si>
    <t>Quantitatif sonde ensoleilement / luminosité à définir
Hypothèse: 1 sonde luminosité par facade</t>
  </si>
  <si>
    <t>Sonde d'ensoleillement permettant de mesurer l'influence du
rayonnement solaire - alimentation 24V AC/DC - plage de mesure : 0 a 1400W/m² - sortie : 0 a 10V - IP65</t>
  </si>
  <si>
    <t>Capteur de luminosite pour montage en saillie ou exterieur -</t>
  </si>
  <si>
    <t>Télécommande infrarouge multimétier: lumière, store</t>
  </si>
  <si>
    <t>Ascenseurs</t>
  </si>
  <si>
    <t>Immeuble A</t>
  </si>
  <si>
    <t>Zone A1</t>
  </si>
  <si>
    <t>AS.A1.AU</t>
  </si>
  <si>
    <r>
      <t xml:space="preserve">1 Ascenseur 1600 kg 3 nivx </t>
    </r>
    <r>
      <rPr>
        <b/>
        <sz val="9"/>
        <color theme="1"/>
        <rFont val="Vinci Sans"/>
      </rPr>
      <t>1,60 m/s</t>
    </r>
  </si>
  <si>
    <t>AS.A1.1</t>
  </si>
  <si>
    <t>1 Ascenseur 1600 kg 9 nivx 2 ent 1,60 m/s</t>
  </si>
  <si>
    <t>AS.A1.2</t>
  </si>
  <si>
    <t>1 Ascenseurs 1600 kg 8 nivx 1,60 m/s</t>
  </si>
  <si>
    <t>AS.A1.3 à 4</t>
  </si>
  <si>
    <t>2 Ascenseurs 1600 kg 8 nivx 1,60 m/s</t>
  </si>
  <si>
    <t xml:space="preserve">AS.A1.P1 </t>
  </si>
  <si>
    <t>1 Ascenseur 1000 kg 3 nivx 1,00 m/s</t>
  </si>
  <si>
    <t>Remplacé par 630kg</t>
  </si>
  <si>
    <t xml:space="preserve">AS.A1.P2 </t>
  </si>
  <si>
    <t>1 Ascenseur 1000 kg 4 nivx 2 ent 1,00 m/s</t>
  </si>
  <si>
    <t>1 Ascenseur 630 kg 3 nivx 1,00 m/s</t>
  </si>
  <si>
    <t>1 Ascenseur 630 kg 4 nivx 2 ent 1,00 m/s</t>
  </si>
  <si>
    <t>RV A1</t>
  </si>
  <si>
    <t>Rampe Vélos - Brosse pour la descente et mesure conservatoire pour la montée</t>
  </si>
  <si>
    <t>Zone A2</t>
  </si>
  <si>
    <t>AS.A2.1 à 4</t>
  </si>
  <si>
    <t>4 Ascenseurs 1600 kg 9 nivx 1,60 m/s</t>
  </si>
  <si>
    <t xml:space="preserve">AS.A2.P3 </t>
  </si>
  <si>
    <t>AS.A2.CU</t>
  </si>
  <si>
    <t>1 Ascenseur 1600 kg 3 entrées 2 nivx 1,00 m/s</t>
  </si>
  <si>
    <t>AS.A3.1</t>
  </si>
  <si>
    <t>1 Ascenseur 1600 kg  11 nivx 1,60 m/s</t>
  </si>
  <si>
    <t>AS.A3.2</t>
  </si>
  <si>
    <t>1 Ascenseur 1000 kg 9 nivx 1,60 m/s</t>
  </si>
  <si>
    <t>Immeuble B</t>
  </si>
  <si>
    <t>Zone B1</t>
  </si>
  <si>
    <t>AS.B1.1 à 4</t>
  </si>
  <si>
    <t>4 Ascenseur 1000 kg 8 nivx 1,60 m/s</t>
  </si>
  <si>
    <t>AS.B1.5</t>
  </si>
  <si>
    <t>1 Ascenseur 1600 kg 2 entrées 8 nivx (16 portes) 1,00 m/s</t>
  </si>
  <si>
    <t>AS.B1.P1</t>
  </si>
  <si>
    <t>1 Ascenseur 1000 kg 3 nivx 2 ent 1,00 m/s</t>
  </si>
  <si>
    <t>1 Ascenseur 630 kg 3 nivx 2 ent 1,00 m/s</t>
  </si>
  <si>
    <t>Zone B2</t>
  </si>
  <si>
    <t>AS.B2.1 et 2</t>
  </si>
  <si>
    <t>2 Ascenseurs 1000 kg 8 nivx 1,60 m/s</t>
  </si>
  <si>
    <t>AS.B2.3</t>
  </si>
  <si>
    <t>AS.B2.4</t>
  </si>
  <si>
    <t>1 Ascenseur 1600 kg 2 entrées 9 nivx (17 portes) 1,60 m/s</t>
  </si>
  <si>
    <t>AS.B2.P1</t>
  </si>
  <si>
    <t>1 Ascenseur 1000 kg 4 nivx 1,00 m/s</t>
  </si>
  <si>
    <t>1 Ascenseur 630 kg 4 nivx 1,00 m/s</t>
  </si>
  <si>
    <t>DIMENSIONS (mm)</t>
  </si>
  <si>
    <t>L</t>
  </si>
  <si>
    <t>P</t>
  </si>
  <si>
    <t>H</t>
  </si>
  <si>
    <t>BATIMENT A - RIE 1488 Couverts</t>
  </si>
  <si>
    <t>LOCAL GROUPES FRIGORIFIQUES - Emplacement à déterminer - Sur eau glacée régime 7/14° (à confirmer)</t>
  </si>
  <si>
    <t>FA1</t>
  </si>
  <si>
    <t>Centrale de production de froid positif pour C.F. pos.  Et locaux à température dirigée</t>
  </si>
  <si>
    <t>FA2</t>
  </si>
  <si>
    <t>Centrale de production de froid positif pour mobilier de distribution</t>
  </si>
  <si>
    <t>FA3</t>
  </si>
  <si>
    <r>
      <t xml:space="preserve">Centrale de production de froid positif pour la cellule de refroidissement et de surgélation </t>
    </r>
    <r>
      <rPr>
        <strike/>
        <sz val="9"/>
        <rFont val="Vinci Sans"/>
      </rPr>
      <t>Groupe négatif cellule de refroidissement</t>
    </r>
  </si>
  <si>
    <t>FA4</t>
  </si>
  <si>
    <r>
      <t xml:space="preserve">Centrale de production de froid négatif pour les C.F. neg. </t>
    </r>
    <r>
      <rPr>
        <strike/>
        <sz val="9"/>
        <rFont val="Vinci Sans"/>
      </rPr>
      <t>Groupe négatif chambre froide</t>
    </r>
  </si>
  <si>
    <t>Electricité, regulation et enregistrement des températures</t>
  </si>
  <si>
    <t>SS</t>
  </si>
  <si>
    <t>FA5</t>
  </si>
  <si>
    <t>Siphon de sol inox réglable avec reprise d'étanchéité - Grille épaisseur 8mm - Sortie verticale</t>
  </si>
  <si>
    <t>REZ-DE-CHAUSSEE BAS</t>
  </si>
  <si>
    <t>HALL DE RECEPTION</t>
  </si>
  <si>
    <t>X</t>
  </si>
  <si>
    <t>H1</t>
  </si>
  <si>
    <t>Diable de manutention en acier laqué à bavette fixe - Force 300 kg</t>
  </si>
  <si>
    <t>H2</t>
  </si>
  <si>
    <t>Chariot plate-forme inox à dessus plein - Plateau de 1000x600 - Charge maxi : 350kg</t>
  </si>
  <si>
    <t>H3</t>
  </si>
  <si>
    <t>Bascule électronique de contrôle – 150/300 Kg - Plateau inox de 1000x800mm – Indicateur sur  colonne inox inclus</t>
  </si>
  <si>
    <t>H4</t>
  </si>
  <si>
    <t>Désinsectiseur suspendu inox - 15W (1 tube de 15W) - Surface protégée : 40 m²</t>
  </si>
  <si>
    <t>H5</t>
  </si>
  <si>
    <t>Caniveau de sol inox réglable avec reprise d'étanchéité - Caillebotis inox antidérapant - Sortie verticale</t>
  </si>
  <si>
    <t>H6</t>
  </si>
  <si>
    <t>Table du chef inox adossée avec bac 400x400x250mm et robinetterie mélangeuse - Équipée d'une étagère basse</t>
  </si>
  <si>
    <t>H7</t>
  </si>
  <si>
    <t>Poste hydraulique de lavage et de désinfection mural tuyau 15 mètres (A la charge de Maître d'Ouvrage)</t>
  </si>
  <si>
    <t>-</t>
  </si>
  <si>
    <t>H8</t>
  </si>
  <si>
    <t>Transpalette électrique - Force 1800 kg - Levage et déplacement électriques</t>
  </si>
  <si>
    <t>H9</t>
  </si>
  <si>
    <t>Lave-mains réglementaire à commande fémorale - Forme arrondie - Equipé d'un dosseret, d'une corbeille, d'une brosse à ongle et d'un distributeur de savon manuel</t>
  </si>
  <si>
    <t>H10</t>
  </si>
  <si>
    <t>Porte sac poubelle 110L avec ouverture à pince à pédale</t>
  </si>
  <si>
    <t>H11</t>
  </si>
  <si>
    <t>H12</t>
  </si>
  <si>
    <t>Caniveau de sol inox à fente - Reprise d'étanchéité - Sortie horizontale</t>
  </si>
  <si>
    <t>LOCAL DECHETS REFRIGERE</t>
  </si>
  <si>
    <t>LD1</t>
  </si>
  <si>
    <r>
      <t xml:space="preserve">Refroidissement du local </t>
    </r>
    <r>
      <rPr>
        <strike/>
        <sz val="9"/>
        <rFont val="Vinci Sans"/>
      </rPr>
      <t>Evaporateur</t>
    </r>
  </si>
  <si>
    <t>LD2</t>
  </si>
  <si>
    <t>LD3</t>
  </si>
  <si>
    <t>Poste hydraulique de lavage et de désinfection mural (A la charge de Maître d'Ouvrage)</t>
  </si>
  <si>
    <t>BUREAU GESTION CUISINE</t>
  </si>
  <si>
    <t>BU1</t>
  </si>
  <si>
    <t>Système centralisé de contrôle, d'alarme et d'enregistrement des températures, hygrométrie, pression ou défauts techniques - 16 voies - Fixation murale - Imprimante intégrée</t>
  </si>
  <si>
    <t>STOCKAGE LINGE SALE</t>
  </si>
  <si>
    <t>LS1</t>
  </si>
  <si>
    <t>Chariot linge sale 2 sac avec fermeture par couvercle</t>
  </si>
  <si>
    <t>STOCKAGE LINGE PROPRE</t>
  </si>
  <si>
    <t>LP1</t>
  </si>
  <si>
    <t>Rayonnage de stockage à structure et clayettes en aluminium anodisé - 4 niveaux - Profondeur 500mm</t>
  </si>
  <si>
    <t>VESTIAIRES SANITAIRES ( 2 )</t>
  </si>
  <si>
    <t>VS1</t>
  </si>
  <si>
    <t>Armoire vestiaire industrie salissante, Pieds inoxydable avec banc</t>
  </si>
  <si>
    <t>VS2</t>
  </si>
  <si>
    <t>VS3</t>
  </si>
  <si>
    <t>Lave-mains réglementaire à commande fémorale - Forme arrondie - Equipé d'un dosseret, d'une corbeille,  d'une brosse à ongle et d'un distributeur de savon manuel</t>
  </si>
  <si>
    <t>VS4</t>
  </si>
  <si>
    <t>RESERVES SECHE ECONOMAT</t>
  </si>
  <si>
    <t>RS1</t>
  </si>
  <si>
    <t>RS2</t>
  </si>
  <si>
    <t>RESERVES PRODUITS D'ENTRETIEN</t>
  </si>
  <si>
    <t>PE1</t>
  </si>
  <si>
    <t>PE2</t>
  </si>
  <si>
    <t>Palette emboîtable 9 plots - Polyéthylène alimentaire - Dessus ajouré - Coloris noir - Charge maxi (statique) : 500 kg</t>
  </si>
  <si>
    <t>PE3</t>
  </si>
  <si>
    <t>CHAMBRE FROIDE FRUITS ET LEGUMES</t>
  </si>
  <si>
    <t>CF1</t>
  </si>
  <si>
    <t>Chambre froide positive</t>
  </si>
  <si>
    <t>CF2</t>
  </si>
  <si>
    <t>CF3</t>
  </si>
  <si>
    <r>
      <t xml:space="preserve">Refroidissement </t>
    </r>
    <r>
      <rPr>
        <strike/>
        <sz val="9"/>
        <rFont val="Vinci Sans"/>
      </rPr>
      <t>Evaporateur</t>
    </r>
  </si>
  <si>
    <t>CHAMBRE FROIDE B.O.F.</t>
  </si>
  <si>
    <t>CF4</t>
  </si>
  <si>
    <t>CF5</t>
  </si>
  <si>
    <t>CF6</t>
  </si>
  <si>
    <t>CHAMBRE FROIDE VIANDES</t>
  </si>
  <si>
    <t>CF7</t>
  </si>
  <si>
    <t>CF8</t>
  </si>
  <si>
    <t>CF9</t>
  </si>
  <si>
    <t>CHAMBRE FROIDE SURGELES</t>
  </si>
  <si>
    <t>CF10</t>
  </si>
  <si>
    <t>Chambre froide négative</t>
  </si>
  <si>
    <t>CF11</t>
  </si>
  <si>
    <t>CF12</t>
  </si>
  <si>
    <t>LOCAL MACHINE A GLACE</t>
  </si>
  <si>
    <t>MG1</t>
  </si>
  <si>
    <t>Machine à glace en grain avec cabine de stockage - Production : 184kg/jour - Stockage : cabine 45kg et chariot 109kg</t>
  </si>
  <si>
    <t>MG2</t>
  </si>
  <si>
    <t>RESERVES CONSOMMABLES</t>
  </si>
  <si>
    <t>RC1</t>
  </si>
  <si>
    <t>RC2</t>
  </si>
  <si>
    <t>RC3</t>
  </si>
  <si>
    <t>RESERVES BOISSONS</t>
  </si>
  <si>
    <t>RB1</t>
  </si>
  <si>
    <t>RB2</t>
  </si>
  <si>
    <t>RB3</t>
  </si>
  <si>
    <t>LEGUMERIE / DEBOITAGE / DECONDITIONNEMENT</t>
  </si>
  <si>
    <t>L1</t>
  </si>
  <si>
    <t>L2</t>
  </si>
  <si>
    <t>Armoire de stérilisation des couteaux avec grille en fil inox - Capacité de 20 couteaux - Fermeture à clé</t>
  </si>
  <si>
    <t>L3</t>
  </si>
  <si>
    <t>L4</t>
  </si>
  <si>
    <t>Robinet de puisage</t>
  </si>
  <si>
    <t>L5</t>
  </si>
  <si>
    <t>Support mobile inox (cuvier) pour 1 bac inox GN2/1-200mm (inclus) - Structure en Z encastrable</t>
  </si>
  <si>
    <t>L6</t>
  </si>
  <si>
    <t>L7</t>
  </si>
  <si>
    <t>Éplucheuse 25 kg par opération - Plateau abrasif - Support avec panier filtre intégré</t>
  </si>
  <si>
    <t>L8</t>
  </si>
  <si>
    <t>Plonge inox 2 bacs de 600x500x320mm avec 2 égouttoirs - Douchette mélangeuse avec col de cygne</t>
  </si>
  <si>
    <t>L9</t>
  </si>
  <si>
    <t>Essoreuse panier 65 Litres - 10kg par cycle - Panier résine - Cycle automatique avec minuterie</t>
  </si>
  <si>
    <t>L10</t>
  </si>
  <si>
    <t>Table de déboîtage - Cuve d'une capacité de 4 bacs GN1/1 (bacs inox perforés GN1/1-150 inclus) - Douchette mélangeuse avec col de cygne</t>
  </si>
  <si>
    <t>L11</t>
  </si>
  <si>
    <t>Ouvre-boîtes électrique professionnel - 2 vitesses</t>
  </si>
  <si>
    <t>L12</t>
  </si>
  <si>
    <t>L13</t>
  </si>
  <si>
    <t>Chariot à glissières encastrable - 20 niveaux GN2/1 - Équipé de 20 grilles inox GN2/1</t>
  </si>
  <si>
    <t>L14</t>
  </si>
  <si>
    <t>Table de travail inox mobile - Équipée d'une étagère basse</t>
  </si>
  <si>
    <t>PREPARATIONS FROIDES</t>
  </si>
  <si>
    <t>PF1</t>
  </si>
  <si>
    <t>PF2</t>
  </si>
  <si>
    <t>PF3</t>
  </si>
  <si>
    <t>PF4</t>
  </si>
  <si>
    <t>PF5</t>
  </si>
  <si>
    <t>PF6</t>
  </si>
  <si>
    <t>Étagère murale inox</t>
  </si>
  <si>
    <t>PF7</t>
  </si>
  <si>
    <t>Table de travail inox adossée - Équipée d'une étagère basse</t>
  </si>
  <si>
    <t>PF8</t>
  </si>
  <si>
    <t>Armoire murale de rangement avec portes coulissantes - Dessus penté</t>
  </si>
  <si>
    <t>PF9</t>
  </si>
  <si>
    <t>Balance de précision - 8kg/2g - Plateau inox de 200x240mm - Batterie réchargeable</t>
  </si>
  <si>
    <t>PF10</t>
  </si>
  <si>
    <t>Cutter-mélangeur 11.5 Litres - Vitesse variable de 300 à 3000trs/mn - Avec rotor à couteaux lisses, rotor à couteaux crantés et racleur</t>
  </si>
  <si>
    <t>PF11</t>
  </si>
  <si>
    <t>PF12</t>
  </si>
  <si>
    <t>Trancheur à viande à pignons - Lame Ø300mm extractible sans outils - Affûteur incorporé</t>
  </si>
  <si>
    <t>PF13</t>
  </si>
  <si>
    <t>PF14</t>
  </si>
  <si>
    <t>Poste de lavage des sols</t>
  </si>
  <si>
    <t>PF15</t>
  </si>
  <si>
    <t>Chariot à 300 assiettes - Inox - Avec 2 séparations antichute réglables et housse PVC</t>
  </si>
  <si>
    <t>PF16</t>
  </si>
  <si>
    <t>PF17</t>
  </si>
  <si>
    <t>Coupe-légumes grand débit inox - 360 à 4800kg/h - Trémie automatique, trémie légumes longs, support semi-mobile, cuvier mobile pour bac GN2/1 (fourni) et équipement de disques (5 plateaux : trancheurs 2mm + 5mm + 10mm, à râper 3mm, grille macédoine 10x10mm)</t>
  </si>
  <si>
    <t>PF18</t>
  </si>
  <si>
    <t>Batteur mélangeur 40 Litres châssis inox équipé de 3 outils (fouet, palette et pétrin spiral) - Avec prise accessoire type H - Équipement de réduction 20L - Chariot de cuve</t>
  </si>
  <si>
    <t>PF19</t>
  </si>
  <si>
    <t>PF20</t>
  </si>
  <si>
    <t>CHAMBRE FROIDE PRODUITS FINIS</t>
  </si>
  <si>
    <t>CFP1</t>
  </si>
  <si>
    <t>CFP2</t>
  </si>
  <si>
    <r>
      <t xml:space="preserve">Refroidissemnt </t>
    </r>
    <r>
      <rPr>
        <strike/>
        <sz val="9"/>
        <rFont val="Vinci Sans"/>
      </rPr>
      <t>Evaporateur</t>
    </r>
  </si>
  <si>
    <t>CFP3</t>
  </si>
  <si>
    <t>HALL DE CUISSON</t>
  </si>
  <si>
    <t>CU1</t>
  </si>
  <si>
    <t>CU2</t>
  </si>
  <si>
    <t>CU3</t>
  </si>
  <si>
    <t>CU4</t>
  </si>
  <si>
    <t>CU5</t>
  </si>
  <si>
    <t>Cellule de refroidissement &amp; surgélation : 220kg/110mn et 160kg/85mn (+63°C à +10°C à cœur) et 100kg/4h30 (+63°C à -18°C à cœur) - Capacité : 1 chariots 20GN2/1 (inclus) - Sol isolé - Pilotage automatique par sonde multipoint - Module enregistreur avec clé USB - Groupe à air à distance</t>
  </si>
  <si>
    <t>CU6</t>
  </si>
  <si>
    <t>CU7</t>
  </si>
  <si>
    <t>CU8</t>
  </si>
  <si>
    <t>CU9</t>
  </si>
  <si>
    <t>Meuble de rangement bas adossé fermé par portes coulissantes</t>
  </si>
  <si>
    <t>CU10</t>
  </si>
  <si>
    <t>CU10A</t>
  </si>
  <si>
    <t>Armoire froide positive 600 litres</t>
  </si>
  <si>
    <t>CU11</t>
  </si>
  <si>
    <t>Four mixte 20 niveaux GN2/1 (pas de 63mm) à générateur de vapeur et régulation électronique type "SelfCooking Center" - Électrique - 1 chariot monobloc compris</t>
  </si>
  <si>
    <t>CU12</t>
  </si>
  <si>
    <t>Chariot monobloc d'enfournement supplémentaire pour four mixte Rational 20 niveaux GN2/1</t>
  </si>
  <si>
    <t>CU13</t>
  </si>
  <si>
    <t xml:space="preserve">Marmite bain marie électrique 150 litres </t>
  </si>
  <si>
    <t>CU14</t>
  </si>
  <si>
    <t>Sauteuse basculante électrique 80dm² - Fond bimétal - Basculement électrique de la cuve</t>
  </si>
  <si>
    <t>CU15</t>
  </si>
  <si>
    <t>Meuble neutre avec plan de travail sur placard fermé par porte battante - Kit échelles avec glissières pour rangement platerie GN1/1 dans le placard</t>
  </si>
  <si>
    <t>CU16</t>
  </si>
  <si>
    <t>Meuble neutre avec plan de travail sur mesure pour encastrement du poteau - Façade avant pleine</t>
  </si>
  <si>
    <t>CU17</t>
  </si>
  <si>
    <t>Simple service 4 foyers vitrocéramiques radiants sur placard fermé par porte battante - Kit échelles avec glissières pour rangement platerie GN1/1 dans le placard</t>
  </si>
  <si>
    <t>CU18</t>
  </si>
  <si>
    <t>Hotte d'extraction centrale pour Fourneau de Cuisson 15000 m3/h</t>
  </si>
  <si>
    <t>CU19</t>
  </si>
  <si>
    <t>CU20</t>
  </si>
  <si>
    <t>CU21</t>
  </si>
  <si>
    <t>CU22</t>
  </si>
  <si>
    <t>Hotte d'extraction pour Fours Mixtes  5000 m3/h</t>
  </si>
  <si>
    <t>PLONGE BATTERIE</t>
  </si>
  <si>
    <t>PB1</t>
  </si>
  <si>
    <r>
      <t xml:space="preserve">Plonge inox 2 bacs de 800x600x450mm avec égouttoir - Robinetterie mélangeuse col de cygne grand débit + Douchette mélangeuse </t>
    </r>
    <r>
      <rPr>
        <b/>
        <sz val="9"/>
        <rFont val="Vinci Sans"/>
      </rPr>
      <t>indépendante</t>
    </r>
    <r>
      <rPr>
        <sz val="9"/>
        <rFont val="Vinci Sans"/>
      </rPr>
      <t xml:space="preserve"> du col de cygne</t>
    </r>
  </si>
  <si>
    <t>PB2</t>
  </si>
  <si>
    <t>Lave-batterie à passage avec environnement complet - 30 cycles/h max - 1 casier de 1320x700mm avec 5 intercalaires inox - 2 pompes de lavage de 3kW - Table d'entrée et sortie lisse : longueur 1500mm chacune</t>
  </si>
  <si>
    <t>1900
2430</t>
  </si>
  <si>
    <t>PB3</t>
  </si>
  <si>
    <t>Hotte d'extraction pour Lave-batterie 2000 m3/h</t>
  </si>
  <si>
    <t>PB4</t>
  </si>
  <si>
    <t>Casier à batterie inox mobile - 4 niveaux barreaudés - Profondeur 600mm</t>
  </si>
  <si>
    <t>PB5</t>
  </si>
  <si>
    <t>Casier à batterie inox mobile - 4 niveaux - 38 cases par niveau - Égouttage et stockage des bacs sur la tranche - 2ème niveau et barres d'arrêt escamotables</t>
  </si>
  <si>
    <t>PB6</t>
  </si>
  <si>
    <t>PB7</t>
  </si>
  <si>
    <t>DISTRIBUTION</t>
  </si>
  <si>
    <t>DI1</t>
  </si>
  <si>
    <r>
      <t xml:space="preserve">Sans objet </t>
    </r>
    <r>
      <rPr>
        <strike/>
        <sz val="9"/>
        <rFont val="Vinci Sans"/>
      </rPr>
      <t xml:space="preserve">Meuble présentoir plateaux-couverts - Capacité de 12x100 plateaux - Présentoir bacs GN1/3-150mm </t>
    </r>
  </si>
  <si>
    <t>DI2</t>
  </si>
  <si>
    <t xml:space="preserve">Meuble présentoir plateaux-couverts - Capacité de 2x100 plateaux - Présentoir bacs GN1/3-150mm </t>
  </si>
  <si>
    <t>Forme et dimensions
suivant plans</t>
  </si>
  <si>
    <t>COMPTOIR 1 - GRILLADE</t>
  </si>
  <si>
    <t>CG1</t>
  </si>
  <si>
    <t>Comptoir  sur mesure avec intégration des éléments encastrés listés ci-dessous</t>
  </si>
  <si>
    <t>CG2</t>
  </si>
  <si>
    <t>Vitrine réfrigérée de distribution à encastrer - Cuve 4 GN1/1 - 3 niveaux d'étagères soit 4 niveaux de présentation au total - Ouvert côté clients avec fermeture à rideau - 2 portes battantes côté service</t>
  </si>
  <si>
    <t>CG3</t>
  </si>
  <si>
    <t>Dessus chauffant en verre trempé à encastrer - 4 plaques GN1/1 - Equipé de plots de dépose avec pare-haleine</t>
  </si>
  <si>
    <t>CG4</t>
  </si>
  <si>
    <t>Bouche d'extraction  300 m3/heure</t>
  </si>
  <si>
    <t>CG5</t>
  </si>
  <si>
    <t xml:space="preserve">Soubassement réfrigéré 0/+10°C - Équipé de 2x2 tiroirs </t>
  </si>
  <si>
    <t>CG6</t>
  </si>
  <si>
    <t>Plaque à snacker chrome lisse électrique - Module à poser</t>
  </si>
  <si>
    <t>CG7</t>
  </si>
  <si>
    <t>Plancha bimétallique lisse 40dm² électrique - Module à poser</t>
  </si>
  <si>
    <t>CG8</t>
  </si>
  <si>
    <t>Ensemble friturier électrique - 2 friteuses de 28L chacune - 2x60kg/h (6x6) soit 120kg/h au total - Bac de salage GN1/1 au centre avec rampe chauffante céramique - Système de filtration intégré avec pompe de remplissage</t>
  </si>
  <si>
    <t>CG9</t>
  </si>
  <si>
    <t>Hotte d'extraction 5000 m3/h</t>
  </si>
  <si>
    <t>CG10</t>
  </si>
  <si>
    <t>Chariot distributeur d'assiettes à niveau constant chauffant - 2 piles : 2x60 assiettes - Ø assiettes : 190 à 320mm</t>
  </si>
  <si>
    <t>CG11</t>
  </si>
  <si>
    <t>Meuble de rangement adossé fermé par portes coulissantes - Bac 400x400x300mm avec robinetterie mélangeuse à commande électronique</t>
  </si>
  <si>
    <t>CG12</t>
  </si>
  <si>
    <t>Armoire froide Bi-température +/- GN2/1 - 650 Litres - Finition inox - 2 compartiments et 2 températures : positive et négative - Enregistreur mémoire de température avec connecteur USB</t>
  </si>
  <si>
    <t>CG13</t>
  </si>
  <si>
    <t>COMPTOIR 2 - PLAT DU JOUR</t>
  </si>
  <si>
    <t>CJ1</t>
  </si>
  <si>
    <t>CJ2</t>
  </si>
  <si>
    <t>Dessus chauffant en verre trempé à encastrer - 5 plaques GN1/1 - Equipé de plots de dépose avec pare-haleine</t>
  </si>
  <si>
    <t>CJ3</t>
  </si>
  <si>
    <t>Bouche d'extraction 300 m3/h</t>
  </si>
  <si>
    <t>CJ4</t>
  </si>
  <si>
    <t>CJ5</t>
  </si>
  <si>
    <t>Armoire chauffante mobile à hygrométrie contrôlée - Maintien en température - 15 niveaux GN1/1 espacés de 71mm - 1 porte battante</t>
  </si>
  <si>
    <t>COMPTOIR 3 - CUISINE ITALIENNE</t>
  </si>
  <si>
    <t>CI1</t>
  </si>
  <si>
    <t>CI2</t>
  </si>
  <si>
    <t>Dessus chauffant en verre trempé à encastrer - 3 plaques GN1/1 - Equipé de plots de dépose avec pare-haleine</t>
  </si>
  <si>
    <t>CI3</t>
  </si>
  <si>
    <t>Chafing Dish - Inox 18/10 - Bac GN1/1-65mm - Avec résistance électrique 1000 W</t>
  </si>
  <si>
    <t>CI4</t>
  </si>
  <si>
    <t>Bouche d'extraction 200 m3/h</t>
  </si>
  <si>
    <t>CI5</t>
  </si>
  <si>
    <t>CI6</t>
  </si>
  <si>
    <t>Desserte réfrigérée positive 2 portillons GN1/1</t>
  </si>
  <si>
    <t>CI7</t>
  </si>
  <si>
    <t>Four à pizza 2 enceintes totalement indépendantes - 2 chambres de cuisson - 4 soles - Électrique - Capacité : 16 pizzas Ø26cm</t>
  </si>
  <si>
    <t>CI8</t>
  </si>
  <si>
    <t>Cuiseur à pâtes électrique 2x28L - Production : 50/70 portions par cycle de cuisson - Sur placard fermé par porte battante</t>
  </si>
  <si>
    <t>CI9</t>
  </si>
  <si>
    <t>Hotte d'extraction 2500 m3/h</t>
  </si>
  <si>
    <t>CI10</t>
  </si>
  <si>
    <t>CI11</t>
  </si>
  <si>
    <t>Armoire froide Positive pour 1 chariot GN2/1 - 1300 Litres - Construction inox - 1 porte - Équipé d'1 chariot 20GN2/1 avec 20 grilles GN1/1 - Enregistreur mémoire de température avec connecteur USB</t>
  </si>
  <si>
    <t>CI12</t>
  </si>
  <si>
    <t>Meuble de rangement bas central fermé par portes battantes - Bac 400x400x300mm avec robinetterie mélangeuse à commande électronique</t>
  </si>
  <si>
    <t>CI13</t>
  </si>
  <si>
    <t>CI14</t>
  </si>
  <si>
    <t>COMPTOIR 4 - POISSON</t>
  </si>
  <si>
    <t>CP10</t>
  </si>
  <si>
    <t>CP1</t>
  </si>
  <si>
    <t>CP2</t>
  </si>
  <si>
    <t>Cuve isolée lit de glace à encastrer - Cuve 3 GN1/1 - 1 étagère de présentation avec pare-haleine galbé simple face</t>
  </si>
  <si>
    <t>CP3</t>
  </si>
  <si>
    <t>CP4</t>
  </si>
  <si>
    <t>CP5</t>
  </si>
  <si>
    <t>Plancha à induction Double Zone - Puissance : 2x5kW - Pare-éclaboussure, spatule et éponge</t>
  </si>
  <si>
    <t>CP6</t>
  </si>
  <si>
    <t>Plaqueà induction  - 5000 Watts</t>
  </si>
  <si>
    <t>CP7</t>
  </si>
  <si>
    <t>Ecran verre haute température en façade</t>
  </si>
  <si>
    <t>CP8</t>
  </si>
  <si>
    <t>Hotte d'extraction centrale  6000 m3/h</t>
  </si>
  <si>
    <t>CP9</t>
  </si>
  <si>
    <t>CP11</t>
  </si>
  <si>
    <t>Four mixte 10 niveaux GN1/1 (pas de 68mm) à générateur de vapeur et régulation électronique type "SelfCooking Center" - Électrique - Support acier inox avec étagère basse et glissières incorporées</t>
  </si>
  <si>
    <t>CP12</t>
  </si>
  <si>
    <t>Hotte d'extraction 1200 m3/h</t>
  </si>
  <si>
    <t>CP13</t>
  </si>
  <si>
    <t>CP14</t>
  </si>
  <si>
    <t>CP15</t>
  </si>
  <si>
    <t>COMPTOIR 5 - ANIMATION</t>
  </si>
  <si>
    <t>CA1</t>
  </si>
  <si>
    <t>CA2</t>
  </si>
  <si>
    <t>CA3</t>
  </si>
  <si>
    <t>CA4</t>
  </si>
  <si>
    <t>CA5</t>
  </si>
  <si>
    <t>CA6</t>
  </si>
  <si>
    <t>Plaque ronde à induction pour Wok - 5000 Watts</t>
  </si>
  <si>
    <t>CA7</t>
  </si>
  <si>
    <t>CA8</t>
  </si>
  <si>
    <t>CA9</t>
  </si>
  <si>
    <t>CA10</t>
  </si>
  <si>
    <t>CA11</t>
  </si>
  <si>
    <t>CA12</t>
  </si>
  <si>
    <t>CA13</t>
  </si>
  <si>
    <t>CA14</t>
  </si>
  <si>
    <t>CA15</t>
  </si>
  <si>
    <t>COMPTOIR 6 - COCOTTES LIBRE SERVICE</t>
  </si>
  <si>
    <t>CC1</t>
  </si>
  <si>
    <t>CC2</t>
  </si>
  <si>
    <t>Ensemble de présentation de prestations chaudes - Dessus chauffant en verre trempé à encastrer - 5 plaques GN1/1 - Présentoir supérieur à 3 niveaux dont les 2 premiers chauffants par plaques GN1/2 en verre trempé (10 GN1/2 sur les 2 niveaux), 3ème niveau en verre galbé formant pare-haleine - Au total 10 GN1/1</t>
  </si>
  <si>
    <t>CC3</t>
  </si>
  <si>
    <t>CC4</t>
  </si>
  <si>
    <t>BUFFET FROID</t>
  </si>
  <si>
    <t>BF1</t>
  </si>
  <si>
    <t>BF2</t>
  </si>
  <si>
    <t>Présentoir réfrigéré à encastrer - Cuve 4 GN1/1 - Froid statique - 1 étagère de présentation avec pare-haleine galbé double face</t>
  </si>
  <si>
    <t>BF3</t>
  </si>
  <si>
    <t>Comptoir sur mesure avec intégration des éléments encastrés liste ci-dessous</t>
  </si>
  <si>
    <t>BF4</t>
  </si>
  <si>
    <t>BOISSONS LAITAGES</t>
  </si>
  <si>
    <t>BL1</t>
  </si>
  <si>
    <t>Comptoir sur mesure avec intégration des éléments encastrés listés ci-dessous</t>
  </si>
  <si>
    <t>BL2</t>
  </si>
  <si>
    <t>Vitrine murale réfrigérée "Libre-service" - Groupe logé - Tre de +4°C/+6°C - 4 niveaux de présentation - Fermeture côté client par rideau de nuit avec serrure - Éclairage LED</t>
  </si>
  <si>
    <t>EXPRESS</t>
  </si>
  <si>
    <t>EX1</t>
  </si>
  <si>
    <t>EX2</t>
  </si>
  <si>
    <t>EX3</t>
  </si>
  <si>
    <t>Marmite à potage</t>
  </si>
  <si>
    <t>EX4</t>
  </si>
  <si>
    <t>Vitrine réfrigérée de distribution à encastrer - Cuve 5 GN1/1 - 3 niveaux d'étagères soit 4 niveaux de présentation au total - Ouvert côté clients avec fermeture à rideau - Fermé à l'arrière</t>
  </si>
  <si>
    <t>EX5</t>
  </si>
  <si>
    <t>CAISSES</t>
  </si>
  <si>
    <t xml:space="preserve">Meuble caisse double </t>
  </si>
  <si>
    <t>C1A</t>
  </si>
  <si>
    <t>Caisse enregistreuse</t>
  </si>
  <si>
    <t xml:space="preserve">Meuble adossée sur mesure pour 3 postes d'auto encaissement </t>
  </si>
  <si>
    <t>C2A</t>
  </si>
  <si>
    <t>Caisse auto encaissement</t>
  </si>
  <si>
    <t>Meuble distributeur de verres 6 colonnes</t>
  </si>
  <si>
    <t>SALLE A MANGER</t>
  </si>
  <si>
    <t>SM1</t>
  </si>
  <si>
    <t>Four micro-ondes type cafétéria à touche unique - 1000 W restitués - Minuterie programmable - Tout inox</t>
  </si>
  <si>
    <t>SM2</t>
  </si>
  <si>
    <t>Refroidisseur d'eau compact à poser - 80L/h - 2 sorties commandées par 2 interrupteurs 3 positions (électrovannes) - Carrosserie inox</t>
  </si>
  <si>
    <t>SM3</t>
  </si>
  <si>
    <t>Machine à café automatique Bistro - Avec monnayeur à jetons - 125 café/heure - 2 touches à café, 1 sortie eau chaude - 500 jetons</t>
  </si>
  <si>
    <t>Meuble neutre support SM1, SM2, SM3</t>
  </si>
  <si>
    <t>LAVERIE VAISSELLE</t>
  </si>
  <si>
    <t>LA1</t>
  </si>
  <si>
    <t>Convoyeur de dépose plateaux bi-corde - Mécanisation de base et mécanisation supplémentaire (si longueur supérieure à 14m ou si plusieurs virages) - Armoire électrique avec variateur électronique de vitesse</t>
  </si>
  <si>
    <t>Ensemble de modules de tri sélectif par les convives positionnés devant le convoyeur à cordes - 1 module (1 TVO + 1 porte battante) tous les 700mm sur la totalité de la longueur du convoyeur de dépose</t>
  </si>
  <si>
    <t>Virage bi-corde à 90° avec renvoi d'angle</t>
  </si>
  <si>
    <t>LA2</t>
  </si>
  <si>
    <t>Extracteur magnétique de couverts avec rejet dans bac mobile de trempage</t>
  </si>
  <si>
    <t>Cellule d'arrêt détection objet en fin de transporteur</t>
  </si>
  <si>
    <t>LA3</t>
  </si>
  <si>
    <r>
      <t xml:space="preserve">TVO crochetable </t>
    </r>
    <r>
      <rPr>
        <strike/>
        <sz val="9"/>
        <rFont val="Vinci Sans"/>
      </rPr>
      <t>Bloc de débarrassage amovible avec trou vide-déchets</t>
    </r>
  </si>
  <si>
    <t>LA4</t>
  </si>
  <si>
    <t>Étagère mixte murale de triage et de stockage casiers de lavage</t>
  </si>
  <si>
    <t>LA5</t>
  </si>
  <si>
    <t>Table d'entrée à rouleaux - Bac de prélavage de 400x400mm avec panier récupérateur de déchets - Support arrière pour douchette fournie - Implantation du bac suivant plan</t>
  </si>
  <si>
    <t>LA6</t>
  </si>
  <si>
    <t>Laveuse à avancement automatique de casiers 500x500 - 2 vitesses 110/150 casiers/h - Consommation d'eau maxi = 1,8L/casier - Prélavage 500mm, lavage, double-rinçage PRS proportionnel automatique &amp; séchage 6kW - Pompe à chaleur double action pour alimentation en eau froide à 12°C sans résistances - Isolation thermique et phonique totale - Système d'autolavage pour toutes les zones - Vidanges centralisées</t>
  </si>
  <si>
    <t>LA7</t>
  </si>
  <si>
    <t>Table de sortie à rouleaux avec sécurité fin de course - Rouleaux inox sur 500mm en début de table (haute température)</t>
  </si>
  <si>
    <t>LA8</t>
  </si>
  <si>
    <t>Laveuse à convoyeur à doigts - Construction inox - 3 vitesses 1.5/1.68(DIN)/2.507 m/mn (soit 3000/3350(DIN)/5000 assiettes/h) - Sas actif, Prélavage 900, Lavage 1200, Multi-rinçage 900 &amp; séchage 12kW 1200 - Pompe à chaleur triple action pour alimentation en eau froide à 12°C sans résistances - Isolation thermique et phonique totale - Système d'autolavage pour toutes les zones - Vidanges centralisées</t>
  </si>
  <si>
    <t>LA9</t>
  </si>
  <si>
    <t>Lave-plateaux à avancement automatique - Entraînement par polycorde - 3 vitesses : 1200 à 1800 plateaux/heure - Consommation d'eau maxi = 0,15L/plateaux - Lavage, rinçage et séchage - Pompe à chaleur double action pour alimentation en eau froide à 12°C</t>
  </si>
  <si>
    <t>LA10</t>
  </si>
  <si>
    <t>LA11</t>
  </si>
  <si>
    <t>LA12</t>
  </si>
  <si>
    <t>Chariot à plateaux à niveau constant avec guides latéraux pour réception en fin de convoyeur - 150 plateaux</t>
  </si>
  <si>
    <t>LA13</t>
  </si>
  <si>
    <t>LA14</t>
  </si>
  <si>
    <t>Socle rouleur fond ABS - Plateforme amovible 510x510mm pour casiers de lavage - Avec rampe de guidage</t>
  </si>
  <si>
    <t>LA15</t>
  </si>
  <si>
    <t>Armoire haute de rangement avec portes coulissantes à fermeture à clé - Dessus penté</t>
  </si>
  <si>
    <t>LA16</t>
  </si>
  <si>
    <t>Armoire à produits d'entretien à 2 portes battantes à fermeture à clé - Dessus penté - Fond pointe de diamant avec évacuation centrale et bac de récupération inox GN1/1 sur glissières</t>
  </si>
  <si>
    <t>LA17</t>
  </si>
  <si>
    <t>LA18</t>
  </si>
  <si>
    <t>LA19</t>
  </si>
  <si>
    <t>Bouche d'extraction  900 m3/heure</t>
  </si>
  <si>
    <t>LA20</t>
  </si>
  <si>
    <t>Poubelle inox roulante avec couvercle amovible - A positionner sous le TVO de dérochage - 90 L</t>
  </si>
  <si>
    <t>Ø450</t>
  </si>
  <si>
    <t>LOCAL DECHETS TAMPON REFRIGERE</t>
  </si>
  <si>
    <t>LDT1</t>
  </si>
  <si>
    <t>Evaporateur</t>
  </si>
  <si>
    <t>LDT2</t>
  </si>
  <si>
    <t>LDT3</t>
  </si>
  <si>
    <t>LDT4</t>
  </si>
  <si>
    <t>Caniveau de sol inox à fente</t>
  </si>
  <si>
    <t>BATIMENT A - RESTAURATION ALTERNATIVE 391 Couverts</t>
  </si>
  <si>
    <t>RESERVE</t>
  </si>
  <si>
    <t>RE1</t>
  </si>
  <si>
    <t>RE2</t>
  </si>
  <si>
    <t xml:space="preserve"> OFFICE</t>
  </si>
  <si>
    <t>O1</t>
  </si>
  <si>
    <t>O2</t>
  </si>
  <si>
    <t>Plonge inox 2 bacs de 600x500x320mm avec égouttoir - Douchette mélangeuse avec col de cygne</t>
  </si>
  <si>
    <t>O3</t>
  </si>
  <si>
    <t>Armoire froide Positive GN2/1 - 1300 Litres - Finition inox - 2 portes - Enregistreur mémoire de température avec connecteur USB</t>
  </si>
  <si>
    <t>O4</t>
  </si>
  <si>
    <t>O5</t>
  </si>
  <si>
    <t>Armoire froide positive 600 litres spéciale poisson</t>
  </si>
  <si>
    <t>O6</t>
  </si>
  <si>
    <t>O7</t>
  </si>
  <si>
    <t>O8</t>
  </si>
  <si>
    <t>O9</t>
  </si>
  <si>
    <t>O10</t>
  </si>
  <si>
    <t>O11</t>
  </si>
  <si>
    <t>Table d'écaillage et robinetterie mélangeuse - Équipée d'une étagère basse</t>
  </si>
  <si>
    <t>O12</t>
  </si>
  <si>
    <t>O13</t>
  </si>
  <si>
    <t>Machine à laver le riz petit modèle</t>
  </si>
  <si>
    <t>O14</t>
  </si>
  <si>
    <t>Cuiseur à riz grande capacité 21L/10kg - Fonction maintien en température</t>
  </si>
  <si>
    <t>Ø500</t>
  </si>
  <si>
    <t>O15</t>
  </si>
  <si>
    <t>O16</t>
  </si>
  <si>
    <t>Hotte d'extraction (Lot CVC) 1200 m3/H</t>
  </si>
  <si>
    <t>O17</t>
  </si>
  <si>
    <t>Bouche d'extraction 400 m3/h</t>
  </si>
  <si>
    <t>O18</t>
  </si>
  <si>
    <t>O19</t>
  </si>
  <si>
    <t>O20</t>
  </si>
  <si>
    <t>O21</t>
  </si>
  <si>
    <t>O22</t>
  </si>
  <si>
    <t>COMPTOIR 1 - JAPONAIS / VEGETABLE ET JUICE BAR</t>
  </si>
  <si>
    <t>JV1</t>
  </si>
  <si>
    <t>Comptoir  sur mesure avec portillon et intégration des éléments encastrés listés ci-dessous</t>
  </si>
  <si>
    <t>JV2</t>
  </si>
  <si>
    <t>Table de travail multifonctions à flux laminaire latéral - Plan de travail 3 plaques polyéthylène GN1/1, d'un module pare-haleine amovible en verre trempé sur colonnettes inox, d'un support pour 6 bacs inox GN1/6-65mm (inclus), d'un guide inox permettant de faire coulisser une grille GN1/1 (incluse) et d'un cadre support bac GN1/1 (inclus)</t>
  </si>
  <si>
    <t>JV3</t>
  </si>
  <si>
    <t>JV4</t>
  </si>
  <si>
    <t>JV5</t>
  </si>
  <si>
    <t>JV6</t>
  </si>
  <si>
    <t>Hotte d'extraction (Lot CVC) 2800 m3/h</t>
  </si>
  <si>
    <t>JV7</t>
  </si>
  <si>
    <t>Dessus chauffant en verre trempé à encastrer - 2 plaques GN1/1</t>
  </si>
  <si>
    <t>JV8</t>
  </si>
  <si>
    <t>JV9</t>
  </si>
  <si>
    <t>JV10</t>
  </si>
  <si>
    <t>Meuble réfrigéré 3 portes GN 1/1 - Bac 400x400x300mm avec robinetterie mélangeuse à commande électronique</t>
  </si>
  <si>
    <t>JV11</t>
  </si>
  <si>
    <t>Blender</t>
  </si>
  <si>
    <t>JV12</t>
  </si>
  <si>
    <t>Centrifugeuse</t>
  </si>
  <si>
    <t>JV13</t>
  </si>
  <si>
    <t>Machine à glaçons</t>
  </si>
  <si>
    <t>JV14</t>
  </si>
  <si>
    <t>JV15</t>
  </si>
  <si>
    <t>JV16</t>
  </si>
  <si>
    <t>Chariot plateaux, couverts, verres</t>
  </si>
  <si>
    <t>COMPTOIR 2 - STREET FOOD</t>
  </si>
  <si>
    <t>SF1</t>
  </si>
  <si>
    <t>SF2</t>
  </si>
  <si>
    <t>SF3</t>
  </si>
  <si>
    <t>Plaque à snacker à poser 4 zones de cuisson, surface utile 1200 x 600</t>
  </si>
  <si>
    <t>SF3A</t>
  </si>
  <si>
    <t>Hotte d'extraction centrale  4500 m3/h</t>
  </si>
  <si>
    <t>SF3B</t>
  </si>
  <si>
    <t>SF4</t>
  </si>
  <si>
    <t>Ensemble de présentation de prestations chaudes - Dessus chauffant en verre trempé à encastrer - 3 plaques GN1/1 - Présentoir supérieur à 3 niveaux dont les 2 premiers chauffants par plaques GN1/2 en verre trempé , 3ème niveau en verre galbé formant pare-haleine -</t>
  </si>
  <si>
    <t>SF5</t>
  </si>
  <si>
    <t>Présentoir réfrigéré à encastrer - Cuve 3 GN1/1 - Froid statique - 1 étagère de présentation avec pare-haleine galbé double face</t>
  </si>
  <si>
    <t>SF6</t>
  </si>
  <si>
    <t>SF7</t>
  </si>
  <si>
    <t>SF8</t>
  </si>
  <si>
    <t>SF9</t>
  </si>
  <si>
    <t>SF10</t>
  </si>
  <si>
    <t>SF11</t>
  </si>
  <si>
    <t>Friteuse électrique Haute Performance - 28L - 60kg/h (6x6) - Sur placard fermé - Système de filtration intégré avec pompe de remplissage - Couvercle anti-feu</t>
  </si>
  <si>
    <t>SF12</t>
  </si>
  <si>
    <t>Bac de salage électrique avec rampe chauffante céramique - Module à poser</t>
  </si>
  <si>
    <t>Cis SF11</t>
  </si>
  <si>
    <t>SF13</t>
  </si>
  <si>
    <t>Meuble neutre dessous fermé</t>
  </si>
  <si>
    <t>SF14</t>
  </si>
  <si>
    <t>Hotte d'extraction (Lot CVC) 2500 m3/h</t>
  </si>
  <si>
    <t>SF15</t>
  </si>
  <si>
    <t>SF16</t>
  </si>
  <si>
    <t>Chauffe saucisses</t>
  </si>
  <si>
    <t>SF17</t>
  </si>
  <si>
    <t>Grill panini double</t>
  </si>
  <si>
    <t>SF18</t>
  </si>
  <si>
    <t>ESPACE TRI SELECTIF</t>
  </si>
  <si>
    <t>Meuble neutre</t>
  </si>
  <si>
    <t>TS1</t>
  </si>
  <si>
    <t xml:space="preserve">Urne inox - plastiques </t>
  </si>
  <si>
    <t>TS2</t>
  </si>
  <si>
    <t>Urne inox - métaux</t>
  </si>
  <si>
    <t>TS3</t>
  </si>
  <si>
    <t>Urne inox - papiers</t>
  </si>
  <si>
    <t>TS4</t>
  </si>
  <si>
    <t>Meuble dépose plateaux</t>
  </si>
  <si>
    <t>TS5</t>
  </si>
  <si>
    <t>Porte sac déchets polypropylène</t>
  </si>
  <si>
    <t>TS6</t>
  </si>
  <si>
    <t>Siphon de sol</t>
  </si>
  <si>
    <t>TS7</t>
  </si>
  <si>
    <t>Table adossée</t>
  </si>
  <si>
    <t>TS8</t>
  </si>
  <si>
    <t>Etagère horizontale à casiers</t>
  </si>
  <si>
    <t>TS9</t>
  </si>
  <si>
    <t>Laveuse frontale sur socle réhausse</t>
  </si>
  <si>
    <t>TS10</t>
  </si>
  <si>
    <t>Meuble de rangement bas adossé</t>
  </si>
  <si>
    <t>TS11</t>
  </si>
  <si>
    <t>Socle rouleur porte-plateaux</t>
  </si>
  <si>
    <t>BATIMENT A - CAFETERIA</t>
  </si>
  <si>
    <t>STOCKAGE</t>
  </si>
  <si>
    <t>AF35</t>
  </si>
  <si>
    <t>ST1</t>
  </si>
  <si>
    <t>AF32</t>
  </si>
  <si>
    <t>ST2</t>
  </si>
  <si>
    <t>Armoire froide Négative GN2/1 - 650 Litres - Finition inox - 1 porte - Enregistreur mémoire de température</t>
  </si>
  <si>
    <t>RS25</t>
  </si>
  <si>
    <t>ST3</t>
  </si>
  <si>
    <t>PL14</t>
  </si>
  <si>
    <t>ST4</t>
  </si>
  <si>
    <t>ST5</t>
  </si>
  <si>
    <t>OFFICE</t>
  </si>
  <si>
    <t>OC1</t>
  </si>
  <si>
    <t>OC2</t>
  </si>
  <si>
    <t>OC3</t>
  </si>
  <si>
    <t>OC4</t>
  </si>
  <si>
    <t>OC5</t>
  </si>
  <si>
    <t>OC6</t>
  </si>
  <si>
    <t>OC7</t>
  </si>
  <si>
    <t>OC8</t>
  </si>
  <si>
    <t>OC9</t>
  </si>
  <si>
    <t>OC10</t>
  </si>
  <si>
    <t>OC11</t>
  </si>
  <si>
    <t>Placard mural</t>
  </si>
  <si>
    <t>OC12</t>
  </si>
  <si>
    <t>Étagère murale</t>
  </si>
  <si>
    <t>OC13</t>
  </si>
  <si>
    <t>Porte sac poubelle</t>
  </si>
  <si>
    <t>ESPACE VENTE</t>
  </si>
  <si>
    <t>COMPTOIR AVANT</t>
  </si>
  <si>
    <t>EV1</t>
  </si>
  <si>
    <t>Comptoir menuisé dessous neutre avec plonge 2 bacs</t>
  </si>
  <si>
    <t>EV2</t>
  </si>
  <si>
    <t>Vitrine de présentation neutre ouverte côté service et fermé côté client - 2 étagères intermédiaires</t>
  </si>
  <si>
    <t>EV3</t>
  </si>
  <si>
    <t>Vitrine de présentation réfrigérée ouverte côté service et fermé côté client - 2 étagères intermédiaires</t>
  </si>
  <si>
    <t>EV4</t>
  </si>
  <si>
    <t>Meuble de préparation réfrigéré - Plan de travail inox avec console réfrigérée à ingrédients intégrée pour bacs GN et structure vitrée entourant les bacs - 3 portillons GN1/1</t>
  </si>
  <si>
    <t>EV5</t>
  </si>
  <si>
    <t>EV6</t>
  </si>
  <si>
    <t>Laveuse à porte frontale pour casier de 500x500mm - Hauteur maxi de passage : 400mm - 48/30/20 casiers/h - Alimentation EF 12°C - Commandes électronique à touches sensitives - Adoucisseur incorporé</t>
  </si>
  <si>
    <t>EV7</t>
  </si>
  <si>
    <t>EV8</t>
  </si>
  <si>
    <t>Machine à glaçons creux type sucette 17g - Production : 20kg/jour - Stockage : 10kg</t>
  </si>
  <si>
    <t>EV9</t>
  </si>
  <si>
    <t>COMPTOIR ARRIERE</t>
  </si>
  <si>
    <t>EV10</t>
  </si>
  <si>
    <t>Meuble de rangement bas adossé fermé par portes coulissantes - Bac du chef 500x400mm avec robinetterie mélangeuse</t>
  </si>
  <si>
    <t>EV11</t>
  </si>
  <si>
    <t>Gondole réfrigérée</t>
  </si>
  <si>
    <t>Desserte réfrigérée positive 4 portillons GN1/1</t>
  </si>
  <si>
    <t>EV12</t>
  </si>
  <si>
    <t>Machine à café automatique Bistro - Avec interface - 270 café/heure - 8 touches à café dont 1 Cappuccino + Café crème - 2 moulins à café - 1 sortie vapeur d'eau - 1 sortie eau chaude</t>
  </si>
  <si>
    <t>EV13</t>
  </si>
  <si>
    <t>Machine pour boissons solubles - 1 bac produit pour chocolat ou lait (3,4 Litres) - Doses programmables de 8 à 72cL - Tirage d'eau chaude séparé - Débit : 30 L/h</t>
  </si>
  <si>
    <t>EV14</t>
  </si>
  <si>
    <t>EV15</t>
  </si>
  <si>
    <t>EV16</t>
  </si>
  <si>
    <t>EV17</t>
  </si>
  <si>
    <t>LAVERIE</t>
  </si>
  <si>
    <t>S1</t>
  </si>
  <si>
    <t>LV1</t>
  </si>
  <si>
    <t>Lave-verres frontal sur socle rehausse</t>
  </si>
  <si>
    <t>S2</t>
  </si>
  <si>
    <t>LV2</t>
  </si>
  <si>
    <t>Table de travail adossée avec bac</t>
  </si>
  <si>
    <t>S3</t>
  </si>
  <si>
    <t>LV3</t>
  </si>
  <si>
    <t>Étagère à casiers horizontale</t>
  </si>
  <si>
    <t>Console de débarrassage des plateaux intégrant une trappe vide-ordure, dessus avec rebord pour dépose des plateaux sales et façade inox mobile pour accès au sac poubelle (110L)</t>
  </si>
  <si>
    <t>Meuble neutre support machine à café - Habillage latéraux reprenant le même habillage que la ligne de distribution - Soubassement fermé avec portes battantes et étagère intermédiaire</t>
  </si>
  <si>
    <t>Frais de port, livraison, mise en place, raccordements</t>
  </si>
  <si>
    <t>électriques, essais démonstration et formation utilisateur</t>
  </si>
  <si>
    <t>Manutention spécialisée</t>
  </si>
  <si>
    <t>for</t>
  </si>
  <si>
    <t>Pose équipements frigorifiques</t>
  </si>
  <si>
    <t>Pose des panneaux isothermiques</t>
  </si>
  <si>
    <t>Frais inter-entreprises et prorata</t>
  </si>
  <si>
    <t>BATIMENT B - RIE 972 Couverts</t>
  </si>
  <si>
    <t>FB1</t>
  </si>
  <si>
    <t>Centrale froid positif chambres froides</t>
  </si>
  <si>
    <t>FB2</t>
  </si>
  <si>
    <t>Centrale froid positif Distribution</t>
  </si>
  <si>
    <t>FB3</t>
  </si>
  <si>
    <t>Groupe négatif pour cellule de refroidissement</t>
  </si>
  <si>
    <t>FB4</t>
  </si>
  <si>
    <t>Groupe négatif pour chambre froide</t>
  </si>
  <si>
    <t>FB5</t>
  </si>
  <si>
    <t>Transpalette manuel</t>
  </si>
  <si>
    <t xml:space="preserve">Armoire linge sale </t>
  </si>
  <si>
    <t>Armoire vestiaire industrie salissante -Pieds inoxydable</t>
  </si>
  <si>
    <t>Banc à lames PVC finition teck - Assise de 300mm de profondeur</t>
  </si>
  <si>
    <t>VS3a</t>
  </si>
  <si>
    <t>Armoire vestiaire industrie salissante avec banc</t>
  </si>
  <si>
    <t>VS3b</t>
  </si>
  <si>
    <t>VS5</t>
  </si>
  <si>
    <t>Cis dans groupe négatif</t>
  </si>
  <si>
    <t>ESPACE MACHINE A GLACE</t>
  </si>
  <si>
    <t>Supprimée</t>
  </si>
  <si>
    <t>COULOIR SOUS PROCEDURE</t>
  </si>
  <si>
    <t>CS1</t>
  </si>
  <si>
    <t>CS2</t>
  </si>
  <si>
    <t>CS3</t>
  </si>
  <si>
    <t>Plage neutre de raccordement</t>
  </si>
  <si>
    <t>Hotte d'extraction   8000 m3/h</t>
  </si>
  <si>
    <t>Machine à glace en grain</t>
  </si>
  <si>
    <t>DISTRIBUTION (Façades meubles en Formica et plus emalite (optim))</t>
  </si>
  <si>
    <t xml:space="preserve">Meuble présentoir plateaux-couverts </t>
  </si>
  <si>
    <t>COMPTOIR 1 - PLAT DU JOUR</t>
  </si>
  <si>
    <t>CJ6</t>
  </si>
  <si>
    <t>COMPTOIR 2 - GRILLADE</t>
  </si>
  <si>
    <t>COMPTOIR 3 - ANIMATION</t>
  </si>
  <si>
    <t>COCOTTES LIBRE SERVICE</t>
  </si>
  <si>
    <t>CC5</t>
  </si>
  <si>
    <t>Forme et dimensions suivant plans</t>
  </si>
  <si>
    <t>Non décrit</t>
  </si>
  <si>
    <t>Vitrine réfrigérée 4 GN1/1</t>
  </si>
  <si>
    <t xml:space="preserve">Meuble menuisé adossée sur mesure pour 2 postes d'auto encaissement </t>
  </si>
  <si>
    <r>
      <t xml:space="preserve">Meuble menuisé adossée sur mesure pour 3 </t>
    </r>
    <r>
      <rPr>
        <strike/>
        <sz val="9"/>
        <rFont val="Vinci Sans"/>
      </rPr>
      <t>1</t>
    </r>
    <r>
      <rPr>
        <sz val="9"/>
        <rFont val="Vinci Sans"/>
      </rPr>
      <t xml:space="preserve"> postes d'auto encaissement et rampe à plateaux</t>
    </r>
  </si>
  <si>
    <t>C3A</t>
  </si>
  <si>
    <t>C4</t>
  </si>
  <si>
    <t>Meuble distributeur de verres 4 colonnes</t>
  </si>
  <si>
    <t>Bloc de débarrassage amovible avec trou vide-déchets</t>
  </si>
  <si>
    <t>Bouche d'extraction Ø500mm pour Laveuse (Hors Lot "Equipements de Cuisine") : 900 m3/heure</t>
  </si>
  <si>
    <t>Ø500 : 800 m3/h
Global : 25 vol/h</t>
  </si>
  <si>
    <t>Laveuse à convoyeur à doigts - Construction inox - 3 vitesses 1.24/1.38(DIN)/1.93 m/mn (soit 2475/2750(DIN)/3850 assiettes/h) - Sas actif, Prélavage 600 Lavage 1200, Triple-rinçage 600 &amp; séchage 12kW 800 - Pompe à chaleur double action pour alimentation en eau froide à 12°C sans résistances - Isolation thermique et phonique totale - Système d'autolavage pour toutes les zones - Vidanges centralisées</t>
  </si>
  <si>
    <t>Lave-plateaux à avancement automatique - Entraînement par polycorde - 3 vitesses : 700 à 1200 plateaux/heure - Consommation d'eau maxi = 0,15L/plateaux - Lavage, rinçage et séchage - Pompe à chaleur double action pour alimentation en eau froide à 12°C</t>
  </si>
  <si>
    <t>LA22</t>
  </si>
  <si>
    <t>LT1</t>
  </si>
  <si>
    <t>LT2</t>
  </si>
  <si>
    <t>LT3</t>
  </si>
  <si>
    <t>BATIMENT B - RESTAURATION ALTERNATIVE BRASSERIE 80 couverts</t>
  </si>
  <si>
    <t xml:space="preserve">RECEPTION </t>
  </si>
  <si>
    <t>R1</t>
  </si>
  <si>
    <t>R2</t>
  </si>
  <si>
    <t>R3</t>
  </si>
  <si>
    <t>R4</t>
  </si>
  <si>
    <t>R5</t>
  </si>
  <si>
    <t>Armoire à produits d'entretien à 1 porte battante à fermeture à clé - Dessus penté - Fond pointe de diamant avec évacuation centrale et bac de récupération inox GN1/1 sur glissières, séparation verticale</t>
  </si>
  <si>
    <t>BUREAU</t>
  </si>
  <si>
    <t>Ensemble de mobilier de bureau</t>
  </si>
  <si>
    <t>ECONOMAT</t>
  </si>
  <si>
    <t>EC1</t>
  </si>
  <si>
    <t>STOCKAGE FROID</t>
  </si>
  <si>
    <t>Armoire froide positive 600 litres - 600 Litres - Finition inox - 1 porte - Enregistreur mémoire de température avec connecteur USB</t>
  </si>
  <si>
    <t>Armoire froide Négative GN2/1 - 600 Litres - Finition inox - 1 porte - Enregistreur mémoire de température avec connecteur USB</t>
  </si>
  <si>
    <t>PREPARATION PRELIMINAIRE</t>
  </si>
  <si>
    <t>PP1</t>
  </si>
  <si>
    <t>PP2</t>
  </si>
  <si>
    <t>PP3</t>
  </si>
  <si>
    <t>PP4</t>
  </si>
  <si>
    <t>CUISSON</t>
  </si>
  <si>
    <t>Four mixte 10 niveaux GN1/1 (pas de 68mm) à générateur de vapeur et régulation électronique type "SelfCooking Center" - Électrique - Support acier inox compatible avec repère C1A</t>
  </si>
  <si>
    <t>Cellule de refoidissement et surgelation rapide 20/10 Kg</t>
  </si>
  <si>
    <t>Friteuse electrique 15 litres sur placard, production 30 kg/heure</t>
  </si>
  <si>
    <t>Module 2 foyer 6 kw à induction à poser</t>
  </si>
  <si>
    <t>C4A</t>
  </si>
  <si>
    <t>Soubassement réfrigéré 0/+10°C - Équipé de 2x2 tiroirs , groupe logé</t>
  </si>
  <si>
    <t>C5</t>
  </si>
  <si>
    <t>Salamandre electrique à plafond mobile, 2 zones de chauffe</t>
  </si>
  <si>
    <t>C6</t>
  </si>
  <si>
    <t>Sauteuse multi-fonctions 2 cuves de 11 dm2</t>
  </si>
  <si>
    <t>C7</t>
  </si>
  <si>
    <t>C8</t>
  </si>
  <si>
    <t>C9</t>
  </si>
  <si>
    <t>Meuble central, dessous réfrigéré 2 portes GN 1/1, 3 tiroirs, Groupe logé</t>
  </si>
  <si>
    <t>C10</t>
  </si>
  <si>
    <t>Meuble de rangement central, 2 portes coulissantes</t>
  </si>
  <si>
    <t>C11</t>
  </si>
  <si>
    <t>Etagère supérieure 1 niveau</t>
  </si>
  <si>
    <t>C12</t>
  </si>
  <si>
    <t>C13</t>
  </si>
  <si>
    <t>Casier à batterie 4 niveaux plateaux inox pleins</t>
  </si>
  <si>
    <t>C14</t>
  </si>
  <si>
    <t>LABO FROID REFRIGERE</t>
  </si>
  <si>
    <t>LF1</t>
  </si>
  <si>
    <t>LF2</t>
  </si>
  <si>
    <t>LF3</t>
  </si>
  <si>
    <t>LF4</t>
  </si>
  <si>
    <t>Meuble de rangement adossé, 2 portes coulissantes</t>
  </si>
  <si>
    <t>LF5</t>
  </si>
  <si>
    <t>Combiné cutter / coupe légumes</t>
  </si>
  <si>
    <t>LF6</t>
  </si>
  <si>
    <t>Batteur mélangeur de table 10 litres</t>
  </si>
  <si>
    <t>LF7</t>
  </si>
  <si>
    <t>LF8</t>
  </si>
  <si>
    <t>ENVOI</t>
  </si>
  <si>
    <t>E1</t>
  </si>
  <si>
    <t>Meuble de rangement central, 2 portes coulissantes sur 2 faces</t>
  </si>
  <si>
    <t>E2</t>
  </si>
  <si>
    <t>Meuble neutre dessous pour intégration des repères E4, 1 colonne 3 tiroirs</t>
  </si>
  <si>
    <t>E3</t>
  </si>
  <si>
    <t>Etagère pass dessous chauffant par radiants</t>
  </si>
  <si>
    <t>E4</t>
  </si>
  <si>
    <t>Bloc 3 tiroirs de maintien en température GN 1/1</t>
  </si>
  <si>
    <t>E5</t>
  </si>
  <si>
    <t>Meuble central, dessous réfrigéré 3 portes GN 1/1, 3 tiroirs, Groupe logé</t>
  </si>
  <si>
    <t>E6</t>
  </si>
  <si>
    <t>E7</t>
  </si>
  <si>
    <t>Saladette réfrigérée à poser</t>
  </si>
  <si>
    <t>E8</t>
  </si>
  <si>
    <t>Plonge inox 2 bacs de 760x510x- Douchette mélangeuse avec col de cygne</t>
  </si>
  <si>
    <t>Étagère murale inox à barreauds</t>
  </si>
  <si>
    <t>Table de tri avec TVO</t>
  </si>
  <si>
    <t>Etagère supérieur neutre</t>
  </si>
  <si>
    <t>Table d'entrée machine avec bac et douchette</t>
  </si>
  <si>
    <t>Machine à laver à capot</t>
  </si>
  <si>
    <t>Table lisse de sortie machine</t>
  </si>
  <si>
    <t>Laveuse à porte frontale pour casier de 500x500mm - Hauteur maxi de passage : 400mm - 48/30/20 casiers/h - Alimentation EF 12°C - Commandes électronique à touches sensitives</t>
  </si>
  <si>
    <t>Hotte d'extraction  1500 m3/h</t>
  </si>
  <si>
    <t>Meuble de rangement adossé, 2 portes coulissantes sur 2 faces</t>
  </si>
  <si>
    <t>Casier à batterie 3 niveaux plateaux inox pleins</t>
  </si>
  <si>
    <t>ESPACE SERVICE</t>
  </si>
  <si>
    <t>ES1</t>
  </si>
  <si>
    <t>ES2</t>
  </si>
  <si>
    <t>ES3</t>
  </si>
  <si>
    <t>ES4</t>
  </si>
  <si>
    <t>ES5</t>
  </si>
  <si>
    <t>ES6</t>
  </si>
  <si>
    <t>ES7</t>
  </si>
  <si>
    <t>Meuble adossé, dessous réfrigéré 2 portes GN 1/1, 3 tiroirs, Groupe logé</t>
  </si>
  <si>
    <t>ES8</t>
  </si>
  <si>
    <t>ES9</t>
  </si>
  <si>
    <t>ES10</t>
  </si>
  <si>
    <t>ES11</t>
  </si>
  <si>
    <t>BATIMENT B - CAFETERIA</t>
  </si>
  <si>
    <r>
      <t>Armoire froide Négative GN2/1 - 600</t>
    </r>
    <r>
      <rPr>
        <strike/>
        <sz val="9"/>
        <rFont val="Vinci Sans"/>
      </rPr>
      <t xml:space="preserve"> 650</t>
    </r>
    <r>
      <rPr>
        <sz val="9"/>
        <rFont val="Vinci Sans"/>
      </rPr>
      <t xml:space="preserve"> Litres - Finition inox - 1 porte - Enregistreur mémoire de température avec connecteur USB</t>
    </r>
  </si>
  <si>
    <t>OE1</t>
  </si>
  <si>
    <t>OE2</t>
  </si>
  <si>
    <t>OE3</t>
  </si>
  <si>
    <t>OE4</t>
  </si>
  <si>
    <t>OE5</t>
  </si>
  <si>
    <t>OE6</t>
  </si>
  <si>
    <t>OE7</t>
  </si>
  <si>
    <t>OE8</t>
  </si>
  <si>
    <t>OE9</t>
  </si>
  <si>
    <t>Placard haut de rangement</t>
  </si>
  <si>
    <t>Vitrine de présentation chaude</t>
  </si>
  <si>
    <t>Machine à glaçons creux type sucette</t>
  </si>
  <si>
    <t>Gondole réfrigérée Vitrine murale réfrigérée "Libre-service" - Groupe logé - Tre de +4°C/+6°C - 4 niveaux de présentation - Fermeture côté client par rideau de nuit avec serrure - Éclairage LED</t>
  </si>
  <si>
    <t>SA1</t>
  </si>
  <si>
    <t>SA2</t>
  </si>
  <si>
    <t>SA3</t>
  </si>
  <si>
    <t>Étagère à casier de lavage</t>
  </si>
  <si>
    <r>
      <t>27</t>
    </r>
    <r>
      <rPr>
        <b/>
        <sz val="12"/>
        <rFont val="Vinci Sans"/>
      </rPr>
      <t xml:space="preserve">   </t>
    </r>
    <r>
      <rPr>
        <b/>
        <u/>
        <sz val="12"/>
        <rFont val="Vinci Sans"/>
      </rPr>
      <t>Espaces verts &amp; Fournitures de végétaux</t>
    </r>
  </si>
  <si>
    <t>TRAVAUX PRÉLIMINAIRES</t>
  </si>
  <si>
    <t>Installation de chantier</t>
  </si>
  <si>
    <t>Ft</t>
  </si>
  <si>
    <t>Signalisation</t>
  </si>
  <si>
    <t>Etudes et Récolement</t>
  </si>
  <si>
    <t>AMÉNAGEMENT SUR DALLE - PROTECTION ÉTANCHÉITÉ (fourniture et pose)</t>
  </si>
  <si>
    <t>Béton</t>
  </si>
  <si>
    <t>BETON coulé / type SURFAPLAN / VL occasionnels et pompiers (15cm)
pose sur DALLE PARKING et SOL COMPACTÉE</t>
  </si>
  <si>
    <t>BETON coulé / type SURFAPLAN / piétons (10cm)
pose sur DALLE TERRASSE</t>
  </si>
  <si>
    <t>BETON coulé / type MICRODESACTIVÉ pose sur DALLE PARKING et TERRASSE EVENEMENTIELLE</t>
  </si>
  <si>
    <t>BETON dalles / caniveau de visite d'étanchéité / type SURFAPLAN</t>
  </si>
  <si>
    <t>BETON dalles / caniveau de protection du JD bâtiment</t>
  </si>
  <si>
    <t>BETON dalles ajourées / pour ASSAINISSEMENT - caniveau à grille / type SURFAPLAN</t>
  </si>
  <si>
    <t>BETON dalle 100x100 pour pose JARDINIERE</t>
  </si>
  <si>
    <t>un</t>
  </si>
  <si>
    <t>ASSISE BETON MAIGRE (6cm) pour pose JARDINIERE</t>
  </si>
  <si>
    <t>BORDURES béton en L h=30cm / pour espaces plantés
 pose sur DALLE TERRASSE</t>
  </si>
  <si>
    <t>BORDURES béton en L h=70cm / pour espaces plantés
 pose sur DALLE TERRASSE</t>
  </si>
  <si>
    <t>BORDURES béton en L h=90cm / pour espaces plantés
 pose sur DALLE TERRASSE</t>
  </si>
  <si>
    <t>PAVÉS béton (15x15x8cm) / type AQUAMODUL / avec écarteurs plastiques pour joint herbe
pose sur DALLE PARKING</t>
  </si>
  <si>
    <t xml:space="preserve">BETON poreux </t>
  </si>
  <si>
    <t>BETON coulé (15cm) - piste nacelle
pose sur DALLE TERRASSE</t>
  </si>
  <si>
    <t>Finitions et motifs du Béton</t>
  </si>
  <si>
    <t>3.1.7.1</t>
  </si>
  <si>
    <t>RAINURES GUIDAGE dans béton</t>
  </si>
  <si>
    <t>non localisé</t>
  </si>
  <si>
    <t>3.1.7.2</t>
  </si>
  <si>
    <t>MOTIF DÉCORATIF par sablage avec pochoirs métalliques  / sur béton type SURFAPLAN</t>
  </si>
  <si>
    <t>3.1.8</t>
  </si>
  <si>
    <t>EMMARCHEMENTS en monobloc béton (hors structure de pose)</t>
  </si>
  <si>
    <t>EMMARCHEMENTS en monobloc béton (hors structure de pose) - Entre RDCH et RDCB</t>
  </si>
  <si>
    <t>EMMARCHEMENTS en monobloc béton (hors structure de pose) - Largeur 45cm</t>
  </si>
  <si>
    <t>Bois</t>
  </si>
  <si>
    <t>PLATELAGE BOIS PIN DOUGLAS y compris lambourdes et plots de solivage
pose sur DALLE TERRASSE</t>
  </si>
  <si>
    <t>VOLIGE pour chemin en paillage</t>
  </si>
  <si>
    <t>SN</t>
  </si>
  <si>
    <t>Autres</t>
  </si>
  <si>
    <t>Structure alvéolée avec remplissage en graviers</t>
  </si>
  <si>
    <t>Maçonneries (tout ce qui ne concerne pas la structure béton du bâtiment)</t>
  </si>
  <si>
    <t>MURETS de soutènement (h45cm)</t>
  </si>
  <si>
    <t>Au lot GO</t>
  </si>
  <si>
    <t>MURETS de soutènement (h105cm)</t>
  </si>
  <si>
    <t>Terres</t>
  </si>
  <si>
    <t>TERRE végétale allégée - EP (variable) - type Terreau Flore Bleue</t>
  </si>
  <si>
    <t>TERRE végétale allégée - EP (variable) - type ID FLORE E (R8)</t>
  </si>
  <si>
    <t>Structures de poses</t>
  </si>
  <si>
    <t>Gravier de protection étanchéité  sous béton coulé (3cm)</t>
  </si>
  <si>
    <t>STR. BETON - Polyane de protection 
pose sur ÉTANCHÉITÉ</t>
  </si>
  <si>
    <t>STR. BETON - géotextile non tissé (entre couche de protection et béton coulé)</t>
  </si>
  <si>
    <t>STR. BETON murs - géotextile drainant / type TECHNODRAIN / sous murets béton pour espaces plantés
pose sur ETANCHEITÉ</t>
  </si>
  <si>
    <t>STR. PAVÉ - lit de sable (2cm)</t>
  </si>
  <si>
    <t>STR. PAVÉ - concassé calcaire (15cm)</t>
  </si>
  <si>
    <t>STR. PAVÉ - géotextile non tissé</t>
  </si>
  <si>
    <t>STR. Pose JARDINIERE - Bidim de protection</t>
  </si>
  <si>
    <t>STR. PLANTATIONS - Polyane de protection 
pose sur ÉTANCHÉITÉ</t>
  </si>
  <si>
    <t>STR. PLANTATIONS - Couche drainante en billes d'argile (4cm)</t>
  </si>
  <si>
    <t>STR. PLANTATIONS - géotextile non tissé (entre substrat et couche drainante)</t>
  </si>
  <si>
    <t>AMÉNAGEMENT HORS DALLE - PLEINE TERRE ET JARDINIÈRES (fourniture et pose)</t>
  </si>
  <si>
    <t>BETON coulé / type SURFAPLAN / VL occasionnels et pompiers (15cm)
pose sur SOL COMPACTÉE</t>
  </si>
  <si>
    <t>BETON coulé / type MICRODESACTIVÉ / VL occasionnels et pompiers (15cm)
pose sur DALLE PARKING</t>
  </si>
  <si>
    <t>PAVÉS béton (15x15x8cm) / type AQUAMODUL / avec écarteurs plastiques pour joint herbe
pose sur SOL COMPACTÉE</t>
  </si>
  <si>
    <t>BORDURE béton P3 (20x8cm) - Lisière</t>
  </si>
  <si>
    <t>BORDURE béton P3 (20x8cm) - Chemin paillage</t>
  </si>
  <si>
    <t xml:space="preserve"> CHEMIN en paillage (7cm)</t>
  </si>
  <si>
    <t>4.3.1</t>
  </si>
  <si>
    <t>TERRE végétale (30cm couvre-sol, 60 cm arbustes, 1,80m puits planté esp public)</t>
  </si>
  <si>
    <t>4.3.2</t>
  </si>
  <si>
    <t>Mise en place d’amendement organique (ep 0,09m)</t>
  </si>
  <si>
    <t>4.3.3</t>
  </si>
  <si>
    <t>Mélange terre/pierre pour fosses de plantation (PLEINE TERRE) - 2x2x1,2m</t>
  </si>
  <si>
    <t>4.3.4</t>
  </si>
  <si>
    <t>TERRE végétale allégée  (0.80m min. jardinières des loggias, 
0.85m jardinières RDCH)</t>
  </si>
  <si>
    <t>4.3.5</t>
  </si>
  <si>
    <t>Nivellement fin (ensemble des massifs)</t>
  </si>
  <si>
    <t>STR. BETON - Gravier de protection étanchéité  sous béton coulé (3cm)</t>
  </si>
  <si>
    <t>4.4.1</t>
  </si>
  <si>
    <t>STR. BETON - Polyane de protection 
pose sur TERRE COMPACTÉE</t>
  </si>
  <si>
    <t>4.4.3</t>
  </si>
  <si>
    <t>4.4.4</t>
  </si>
  <si>
    <t>STR. PAVE - Polyane de protection</t>
  </si>
  <si>
    <t>STR. CHEMIN en paillage - Concassé calcaire 8/10 (15cm)
pose sur SOL COMPACTÉ</t>
  </si>
  <si>
    <t>STR. CHEMIN en paillage - Lit de sable (2cm)
pose sur SOL COMPACTÉ</t>
  </si>
  <si>
    <t>STR. CHEMIN en paillage - Polyane de protection 
pose sur SOL COMPACTÉ</t>
  </si>
  <si>
    <t>TRAVAUX DE PLANTATION (fourniture végétale, plantation, entretien, annexes et mobilier)</t>
  </si>
  <si>
    <t>Fourniture végétale</t>
  </si>
  <si>
    <t>5.1.3</t>
  </si>
  <si>
    <t>arbres</t>
  </si>
  <si>
    <t>Pinus sylvestris MG 30/35 5 tr</t>
  </si>
  <si>
    <t>Acer campestre MG 20/25 4 tr</t>
  </si>
  <si>
    <t>Betula alba cépée MG 250/300 3 tr</t>
  </si>
  <si>
    <t>Eriobotrya japonica C 100/125</t>
  </si>
  <si>
    <t>Punica granatum C 100/125</t>
  </si>
  <si>
    <t>Acer palmatum motte 100/125 2 tr</t>
  </si>
  <si>
    <t>Cornus mas cépée MG 250/300</t>
  </si>
  <si>
    <t>Cornus mas cépée MG 150/175 2tr</t>
  </si>
  <si>
    <t>Mespilus germanica baliveau 150/175</t>
  </si>
  <si>
    <t>Sorbus torminalis MG 20/25 4 tr</t>
  </si>
  <si>
    <t>Taxus baccata MG 350/400 5 tr</t>
  </si>
  <si>
    <t>Magnolia loebneri 'Merrill' MG 250/300 3 tr</t>
  </si>
  <si>
    <t>Ilex aquifolium MG 250/300</t>
  </si>
  <si>
    <t>Pinus nigra 'Nana' MG 125-150</t>
  </si>
  <si>
    <t>Fagus sylvatica MG 30/35 5 tr</t>
  </si>
  <si>
    <t>5.1.4</t>
  </si>
  <si>
    <t xml:space="preserve"> arbustes en isolé</t>
  </si>
  <si>
    <t>Physocarpus opulifolius 'Diabolo'  touffe 60/90</t>
  </si>
  <si>
    <t>Chaenomeles japonica M 60/80</t>
  </si>
  <si>
    <t>Lavandula angustifolia C 30/40</t>
  </si>
  <si>
    <t>Rosmarinus officinalis C 30/40</t>
  </si>
  <si>
    <t>Potentilla fruticosa 'Abbotswood' C 30/40</t>
  </si>
  <si>
    <t>Rosa pimpinellifolia touffe 40/60</t>
  </si>
  <si>
    <t>Cytisus scoparius  C 40/60</t>
  </si>
  <si>
    <t>Cistus salviifolius C 40/60</t>
  </si>
  <si>
    <t>Phlomis fruticosa  C 30/40</t>
  </si>
  <si>
    <t>Santolina benthamiana C 30/40</t>
  </si>
  <si>
    <t>Ribes rubrum touffe 30/40</t>
  </si>
  <si>
    <t>Genista tinctoria C 40/60</t>
  </si>
  <si>
    <t>Viburnum opulus  touffe 60/90</t>
  </si>
  <si>
    <t>Cornus sanguinea  touffe 60/90</t>
  </si>
  <si>
    <t>Choisya ternata 'Aztec pearl' M 60/80</t>
  </si>
  <si>
    <t>Mahonia x media 'Charity' M 60/80</t>
  </si>
  <si>
    <t>Euonymus Fortunei Emerald Gold C 30/40</t>
  </si>
  <si>
    <t>Mahonia aquifolium M 60/80</t>
  </si>
  <si>
    <t>Ribes uva-crispa touffe 30/40</t>
  </si>
  <si>
    <t>Osmanthus fragans C 60/80</t>
  </si>
  <si>
    <t>Euonymus europaeus  touffe 60/90</t>
  </si>
  <si>
    <t>Crataegus monogyna touffe 60/90</t>
  </si>
  <si>
    <t>Ribes nigrum touffe 30/40</t>
  </si>
  <si>
    <t>Rubus idaeus touffe 30/40</t>
  </si>
  <si>
    <t>Pittosporum tobira 'Nana' C 30/40</t>
  </si>
  <si>
    <t>5.1.5</t>
  </si>
  <si>
    <t>couvre-sol G8 ou G9</t>
  </si>
  <si>
    <t>Hedera helix 9/m2</t>
  </si>
  <si>
    <t>Vinca minor 6/m2</t>
  </si>
  <si>
    <t>Geranium sanguineum 6/m2</t>
  </si>
  <si>
    <t>Festuca glauca 'Elijah Blue' 9/m2</t>
  </si>
  <si>
    <t>Euphorbia characias</t>
  </si>
  <si>
    <t>Kniphofia 'Géant'</t>
  </si>
  <si>
    <t>Liriope muscari  9/m2</t>
  </si>
  <si>
    <t>mélange 1</t>
  </si>
  <si>
    <t>Hosta 'Fortunei Rugosa' 9/m2 50%</t>
  </si>
  <si>
    <t>Liriope muscari  9/m2 25%</t>
  </si>
  <si>
    <t>Dryopteris filix-mas 3/m2 25%</t>
  </si>
  <si>
    <t>mélange 2</t>
  </si>
  <si>
    <t>Polystichum setiferum 3/m2 33%</t>
  </si>
  <si>
    <t>Polystichum aculeatum 3/m2 33%</t>
  </si>
  <si>
    <t>Narcissus pseudonarcissus 9/m2 33%</t>
  </si>
  <si>
    <t>mélange 3</t>
  </si>
  <si>
    <t>Veronicastrum virginicum  6/m2 25%</t>
  </si>
  <si>
    <t>Asplenium scolopendrium  6/m2 50%</t>
  </si>
  <si>
    <t>mélange 4</t>
  </si>
  <si>
    <t>Asarum europaeum 9/m2 50%</t>
  </si>
  <si>
    <t>Geranium macrorrhizum 6/m2 50%</t>
  </si>
  <si>
    <t xml:space="preserve">mélange 5 </t>
  </si>
  <si>
    <t>Euphorbia x martinii 4/m2 50%</t>
  </si>
  <si>
    <t>Euphorbia amygdaloides 3/m2 50%</t>
  </si>
  <si>
    <t>mélange 6</t>
  </si>
  <si>
    <t>Allium ursinum 15/m2  33%</t>
  </si>
  <si>
    <t>mélange 7</t>
  </si>
  <si>
    <t>Ajuga reptens 9/m2 50%</t>
  </si>
  <si>
    <t>Achillea ptarmica 6/m2 50%</t>
  </si>
  <si>
    <t>mélange 8</t>
  </si>
  <si>
    <t>Carex umbrosa 9/m2  15%</t>
  </si>
  <si>
    <t>Heuchera micrantha 'Palace Purple' 9/m2  35%</t>
  </si>
  <si>
    <t>Helleborus niger 9/m2  35%</t>
  </si>
  <si>
    <t>Melica ciliata 3/m2  15%</t>
  </si>
  <si>
    <t>mélange 9</t>
  </si>
  <si>
    <t>Vinca minor 6/m2  50%</t>
  </si>
  <si>
    <t>Jasminum nudiflorum 3/m2 50%</t>
  </si>
  <si>
    <t>mélange 10</t>
  </si>
  <si>
    <t>Symphytum officinale 3/m2 70%</t>
  </si>
  <si>
    <t>Allium ursinum 15/m2  30%</t>
  </si>
  <si>
    <t>mélange 11</t>
  </si>
  <si>
    <t>Hypericum perforatum 9/m2 50%</t>
  </si>
  <si>
    <t>Thymus vulgaris 9/m2 50%</t>
  </si>
  <si>
    <t>mélange 12</t>
  </si>
  <si>
    <t>Verbena officinalis 6/m2 50%</t>
  </si>
  <si>
    <t>Origanum vulgare  6/m2 50%</t>
  </si>
  <si>
    <t>mélange 13</t>
  </si>
  <si>
    <t>Satureja montana subsp. Illyrica 6/m2 60%</t>
  </si>
  <si>
    <t>Allium schoenoprasum 6/m2 40%</t>
  </si>
  <si>
    <t>mélange 14</t>
  </si>
  <si>
    <t>Stipa tenuissima 6/m2  33%</t>
  </si>
  <si>
    <t>Stachys byzantina 6/m2  33%</t>
  </si>
  <si>
    <t>Hemerocallis 'Aten' 6/m2  33%</t>
  </si>
  <si>
    <t>mélange 15</t>
  </si>
  <si>
    <t>Phormium tenax C 20/30 4/m2 35%</t>
  </si>
  <si>
    <t xml:space="preserve">Euphorbia cyparissias 6/m2 15%  </t>
  </si>
  <si>
    <t>Pennisetum alopecuroides 4/m2 35%</t>
  </si>
  <si>
    <t>Stipa pennata 6/m2 15%</t>
  </si>
  <si>
    <t>mélange 16</t>
  </si>
  <si>
    <t>Rosmarinus prostratus C 30/40  3/m2 25%</t>
  </si>
  <si>
    <t>Helichrysum italicum C 30/40 6/m2 25%</t>
  </si>
  <si>
    <t>Gaura lindheimeri 4/m2 30%</t>
  </si>
  <si>
    <t>Salvia pratensis 6/m2 20%</t>
  </si>
  <si>
    <t>mélange 17</t>
  </si>
  <si>
    <t>Achillea millefolium 6/m2 25%</t>
  </si>
  <si>
    <t>Echinops ritro 6/m2 25%</t>
  </si>
  <si>
    <t>mélange 18</t>
  </si>
  <si>
    <t>Salvia verbenaca 4/m2 50%</t>
  </si>
  <si>
    <t>Artemisia absinthium 3/m2 50%</t>
  </si>
  <si>
    <t>mélange 19</t>
  </si>
  <si>
    <t>Euphorbia seguieriana 6/m2  33%</t>
  </si>
  <si>
    <t>Thymus praecox 9/m2  33%</t>
  </si>
  <si>
    <t>Teucrium chamaedrys 6/m2  33%</t>
  </si>
  <si>
    <t>mélange 20</t>
  </si>
  <si>
    <t>Calamagrostis acutiflora 'Overdam' 3/m2  20%</t>
  </si>
  <si>
    <t>Potentilla argentea 6/m2  10%</t>
  </si>
  <si>
    <t>Verbascum nigrum 6/m2  20%</t>
  </si>
  <si>
    <t>Teucrium flavum 6/m2  50%</t>
  </si>
  <si>
    <t>5.1.6</t>
  </si>
  <si>
    <t>plantes grimpantes</t>
  </si>
  <si>
    <t>Clematis vitalba C 1L</t>
  </si>
  <si>
    <t>Lonicera henryi C 60/100</t>
  </si>
  <si>
    <t>Clematis armandii C 1L</t>
  </si>
  <si>
    <t>Lonicera periclymenum C 60/100</t>
  </si>
  <si>
    <t>Humulus lupulus  C 1L</t>
  </si>
  <si>
    <t>5.1.7</t>
  </si>
  <si>
    <t>végétation semi intensive et semis (fourni/posé)</t>
  </si>
  <si>
    <t>végétation semi intensive  avec 12 à 20cm de substrat, type fragments Sedum Select
(Sedum sexangulare, S album, S floriferum, S reflexum, S acre)</t>
  </si>
  <si>
    <t>5.1.7.1</t>
  </si>
  <si>
    <t xml:space="preserve">semis prairie fleurie </t>
  </si>
  <si>
    <t>5.1.8</t>
  </si>
  <si>
    <t>Semis pour pavés joint enherbé</t>
  </si>
  <si>
    <t>Travaux de plantation</t>
  </si>
  <si>
    <t>5.2.1</t>
  </si>
  <si>
    <t>Ouverture des fosses de plantations</t>
  </si>
  <si>
    <t xml:space="preserve">Ouverture des fosses de plantation pour les arbres </t>
  </si>
  <si>
    <t>Ouverture des fosses de plantation pour les arbustes</t>
  </si>
  <si>
    <t>Plantations</t>
  </si>
  <si>
    <t>5.3.1</t>
  </si>
  <si>
    <t>Plantation des ARBRES à transplanter</t>
  </si>
  <si>
    <t>5.3.2</t>
  </si>
  <si>
    <t>Plantation des ARBRES</t>
  </si>
  <si>
    <t>5.3.3</t>
  </si>
  <si>
    <t>Plantation des ARBUSTES</t>
  </si>
  <si>
    <t>5.3.5</t>
  </si>
  <si>
    <t>Plantation des COUVRE-SOL et VIVACES</t>
  </si>
  <si>
    <t>5.3.4</t>
  </si>
  <si>
    <t>Plantation des GRIMPANTES</t>
  </si>
  <si>
    <t>ANNEXES</t>
  </si>
  <si>
    <t>pour Plantations</t>
  </si>
  <si>
    <t>5.4.1</t>
  </si>
  <si>
    <t>Paillage végétale (7cm) - toutes les zones plantées sauf semis et toiture terrasse R8</t>
  </si>
  <si>
    <t>5.4.2</t>
  </si>
  <si>
    <t>Tuteurage double pour arbres en PLEINE TERRE</t>
  </si>
  <si>
    <t>5.4.3</t>
  </si>
  <si>
    <t>Ancrage de motte pour arbres en TERRASSE et JARDINIERES</t>
  </si>
  <si>
    <t>5.4.4</t>
  </si>
  <si>
    <t>Tuteurage simple biais pour arbustes (à partir de 60/80)</t>
  </si>
  <si>
    <t>5.4.5</t>
  </si>
  <si>
    <t>Drainage des fosses de plantation – partie en pleine terre</t>
  </si>
  <si>
    <t>Mobilier pour zones plantées</t>
  </si>
  <si>
    <t>5.4.6</t>
  </si>
  <si>
    <t>Nichoir à trou d'envol dans lisière</t>
  </si>
  <si>
    <t>5.4.7</t>
  </si>
  <si>
    <t>Nichoir à trou d'envol oval dans lisière</t>
  </si>
  <si>
    <t>5.4.8</t>
  </si>
  <si>
    <t>Nichoir semi ouvert</t>
  </si>
  <si>
    <t>5.4.9</t>
  </si>
  <si>
    <t>Gite à insecte</t>
  </si>
  <si>
    <t>5.4.10</t>
  </si>
  <si>
    <t>Bac à compost</t>
  </si>
  <si>
    <t>5.4.11</t>
  </si>
  <si>
    <t>Mobilier à planter</t>
  </si>
  <si>
    <t>5.4.11.2</t>
  </si>
  <si>
    <t>JARDINIERE ronde type Curvi de chez Ado, d=200cm h=90cm
Fabriquée en acier galvanisé laqué (loggias)</t>
  </si>
  <si>
    <t>5.4.11.1</t>
  </si>
  <si>
    <t>JARDINIERE rectangulaire type RESTA chez ADO : 200x100x97,2 cm
Fabriquée en acier galvanisé laqué (RDCH)</t>
  </si>
  <si>
    <t>5.4.11.3</t>
  </si>
  <si>
    <t>Câble d'accrochage de plantes grimpantes (lot serrurerie)</t>
  </si>
  <si>
    <t>ENTRETIEN DES ZONES PLANTÉES</t>
  </si>
  <si>
    <t>Entretien / confortement 12mois</t>
  </si>
  <si>
    <t>Parachèvement et confortement</t>
  </si>
  <si>
    <t>ft</t>
  </si>
  <si>
    <t>Ebourgeonnage des troncs des tiges (2fois/an)</t>
  </si>
  <si>
    <t>Désherbage manuel des arbustes (3fois/an)</t>
  </si>
  <si>
    <t>Désherbage manuel des vivaces (3fois/an)</t>
  </si>
  <si>
    <t>Maintenance des tuteurs et colliers et ancrage de mottes (2fois/an)</t>
  </si>
  <si>
    <t>Régulation de l'état hydrique pour prise des racines (sur un an)</t>
  </si>
  <si>
    <t>Entretien toiture semi-intensive</t>
  </si>
  <si>
    <t>déherbage manuel zones plantées 6fois/an - pelouses</t>
  </si>
  <si>
    <t>Entretien de l'arrosage</t>
  </si>
  <si>
    <t>Amendement et engrais</t>
  </si>
  <si>
    <t>Définition du calendrier d'intervention et retour à la maîtrise d'œuvre</t>
  </si>
  <si>
    <t>Opération de taille des végétaux (pour mémoire)</t>
  </si>
  <si>
    <t>RESEAUX D'ARROSAGE ET ÉCLAIRAGE (fourniture et installation à partir du regard de branchement)</t>
  </si>
  <si>
    <t>ARROSAGE</t>
  </si>
  <si>
    <t>regard de distribution du réseau d'arrosage (selon plan + 1 pour 4 électrovannes)</t>
  </si>
  <si>
    <t>regard de distribution du réseau d'entretien</t>
  </si>
  <si>
    <t>réseau secondaire</t>
  </si>
  <si>
    <t>bouche d'arrosage manuel</t>
  </si>
  <si>
    <t xml:space="preserve">asperseurs </t>
  </si>
  <si>
    <t>réseaux goutte à goutte</t>
  </si>
  <si>
    <t>programmateur</t>
  </si>
  <si>
    <t>décodeurs</t>
  </si>
  <si>
    <t>électrovannes (1 par massif + 1 pour 100 ml de goutteurs + 1 pour 5 arroseurs)</t>
  </si>
  <si>
    <t>câble élec (du regard de branchement à l'électovanne)
du programmateur au regard de branchement : au lot élec</t>
  </si>
  <si>
    <t>station météo</t>
  </si>
  <si>
    <t>sonde humidité</t>
  </si>
  <si>
    <t>débitmètre</t>
  </si>
  <si>
    <t>7.1</t>
  </si>
  <si>
    <t>ÉCLAIRAGE - (y compris fourniture et structure de pose)</t>
  </si>
  <si>
    <t>Appareil d'éclairage H=80cm TYPE MINI-ONE 4 ouvertures chez Plateck</t>
  </si>
  <si>
    <t>Appareil d'éclairage H=15cm TYPE MINI-ONE chez Plateck</t>
  </si>
  <si>
    <t>Appareil d'éclairage H=50cm TYPE MINI-ONE 1 ouvertures chez Plateck</t>
  </si>
  <si>
    <t>appareil d'éclairage H=50cm TYPE MINI-ONE 2 ouvertures chez Plateck</t>
  </si>
  <si>
    <t>Appareil d'éclairage H=110cm TYPE CHIODO chez Plateck</t>
  </si>
  <si>
    <t>Appareil d'éclairage H=70cm TYPE CHIODO chez Plateck</t>
  </si>
  <si>
    <t>Appareil d'éclairage H=105cm TYPE MENHIR chez Plateck</t>
  </si>
  <si>
    <t>Appareil d'éclairage H=70cm TYPE BLOCK chez Platek</t>
  </si>
  <si>
    <t>Appareil d'éclairage H=45cm TYPE EMPTY chez Vibia</t>
  </si>
  <si>
    <t xml:space="preserve">Appareil d'éclairage H400cm - mât plus projecteur TYPE TARISUS chez Plateck </t>
  </si>
  <si>
    <t>S.N.</t>
  </si>
  <si>
    <t>caniveaux</t>
  </si>
  <si>
    <t>CANIVEAU A GRILLE - structure hors pose des dalles beton</t>
  </si>
  <si>
    <t xml:space="preserve">Lot </t>
  </si>
  <si>
    <t>Travaux préparatoires</t>
  </si>
  <si>
    <t>Marquage et piquetage des réseaux et ouvrages</t>
  </si>
  <si>
    <t>Terrassements</t>
  </si>
  <si>
    <t>Le terrain sera livré au niveau des fonds de forme par le GO</t>
  </si>
  <si>
    <t>Assainissement Eaux Pluviales</t>
  </si>
  <si>
    <t>Canalisation EP Ø300</t>
  </si>
  <si>
    <t>Regard de visite EP</t>
  </si>
  <si>
    <t>Tabourets de branchements EP</t>
  </si>
  <si>
    <t>Caniveau à grille</t>
  </si>
  <si>
    <t>Caniveau à fente</t>
  </si>
  <si>
    <t>Grille carré</t>
  </si>
  <si>
    <t>Puits d'infiltration Ø1200</t>
  </si>
  <si>
    <t>Regard de surverse</t>
  </si>
  <si>
    <t>Assainissement Eaux Usées</t>
  </si>
  <si>
    <t>Canalisation EU Ø200</t>
  </si>
  <si>
    <t>Canalisation UNITAIRE Ø300</t>
  </si>
  <si>
    <t>Regard de visite EU</t>
  </si>
  <si>
    <t>Regard de visite UNITAIRE</t>
  </si>
  <si>
    <t>Raccordement sur regard unitaire existant (yc réfection de voirie)</t>
  </si>
  <si>
    <t>Démolition / Réfection de voirie</t>
  </si>
  <si>
    <t>Réseaux Divers</t>
  </si>
  <si>
    <t>Eau Potable (travaux réalisés par le concessionnaire)</t>
  </si>
  <si>
    <t>Electricité - Basse tension</t>
  </si>
  <si>
    <t>HTA : travaux réalisés par ENEDIS</t>
  </si>
  <si>
    <t>BT : travaux à la charge du lot Electricité</t>
  </si>
  <si>
    <t>Tranchée 1 réseau</t>
  </si>
  <si>
    <t>Fourreau 3×160</t>
  </si>
  <si>
    <t>Fourreaux Télécom (travaux réalisés par le concessionnaire)</t>
  </si>
  <si>
    <t>Chambre de tirage</t>
  </si>
  <si>
    <t>Contrôle d'accès (travaux réalisés par le lot Etanchéité)</t>
  </si>
  <si>
    <t>Chauffage Urbain (travaux réalisés par le concessionnaire)</t>
  </si>
  <si>
    <t>Tranchée d’éclairage</t>
  </si>
  <si>
    <t>Câble d’éclairage + fourreau éclairage</t>
  </si>
  <si>
    <t>Voirie</t>
  </si>
  <si>
    <t>Rue Touzet Gaillard:</t>
  </si>
  <si>
    <t>Fourniture et pose de géotextile</t>
  </si>
  <si>
    <t>Préparation Plateforme</t>
  </si>
  <si>
    <t>Bordure et bordurette granit</t>
  </si>
  <si>
    <t>Revêtement asphalte trottoir (partie courante)</t>
  </si>
  <si>
    <t>Revêtement asphalte trottoir (bateaux)</t>
  </si>
  <si>
    <t>Rue Emmy Noether:</t>
  </si>
  <si>
    <t>Dépose d'abribus  (travaux à la charge du bailleur de la Ville)</t>
  </si>
  <si>
    <t>Repose d'abribus  (travaux à la charge du bailleur de la Ville)</t>
  </si>
  <si>
    <t>Dépose de mobilier</t>
  </si>
  <si>
    <t>Dépose de candélabre  (travaux à la charge du bailleur de la Ville)</t>
  </si>
  <si>
    <t>Dépose de bordure</t>
  </si>
  <si>
    <t>Dépose de pavés</t>
  </si>
  <si>
    <t>Décroutage d'asphalte ou enrobés</t>
  </si>
  <si>
    <t>Démolition de trottoir</t>
  </si>
  <si>
    <t>Démolition de stationnement</t>
  </si>
  <si>
    <t>Transplantation d'arbre</t>
  </si>
  <si>
    <t>Mis en jauge</t>
  </si>
  <si>
    <t>u.mois</t>
  </si>
  <si>
    <t>Purge et Remblai des fosses</t>
  </si>
  <si>
    <t>Repose de bordure</t>
  </si>
  <si>
    <t>Bordurette</t>
  </si>
  <si>
    <t>Bordure</t>
  </si>
  <si>
    <t>Création de bateau, asphalte</t>
  </si>
  <si>
    <t>Création de stationnement, pavés réutilisés</t>
  </si>
  <si>
    <t>Création de trottoir, asphalte ou enrobés</t>
  </si>
  <si>
    <t>Création de trottoir, pavés réutilisés</t>
  </si>
  <si>
    <t>Mise en œuvre d'asphalte ou enrobés seul</t>
  </si>
  <si>
    <t>Pose de mobilier escamotable</t>
  </si>
  <si>
    <t>Pose de candélabre neuf + adaptation réseau</t>
  </si>
  <si>
    <t>Fosse de plantation</t>
  </si>
  <si>
    <t>Plantation des arbres transplantés</t>
  </si>
  <si>
    <t>Mobilier</t>
  </si>
  <si>
    <t>Stationnement vélo</t>
  </si>
  <si>
    <t>Corbeilles de propreté</t>
  </si>
  <si>
    <t>Bancs coulés en place</t>
  </si>
  <si>
    <t xml:space="preserve">DOMAINE FONCTIONNEL : </t>
  </si>
  <si>
    <t>B.2 DOMAINE TERTIAIRE ET COMMERCIAL</t>
  </si>
  <si>
    <t xml:space="preserve">Sous domaine  : </t>
  </si>
  <si>
    <t>B.21 BUREAUX</t>
  </si>
  <si>
    <t xml:space="preserve">N° affaire BDU : </t>
  </si>
  <si>
    <t xml:space="preserve">Référent affaire : </t>
  </si>
  <si>
    <t xml:space="preserve"> Nombre de niveaux Infra : </t>
  </si>
  <si>
    <t xml:space="preserve"> Nombre de niveaux Super : </t>
  </si>
  <si>
    <r>
      <t xml:space="preserve">Architecte </t>
    </r>
    <r>
      <rPr>
        <b/>
        <sz val="9"/>
        <rFont val="Arial"/>
        <family val="2"/>
      </rPr>
      <t xml:space="preserve">: </t>
    </r>
  </si>
  <si>
    <t xml:space="preserve">Localisation géographique : </t>
  </si>
  <si>
    <t>hors options</t>
  </si>
  <si>
    <t xml:space="preserve">Mois </t>
  </si>
  <si>
    <t>BT01</t>
  </si>
  <si>
    <t>Variat.</t>
  </si>
  <si>
    <t xml:space="preserve">Date d'établissement de la fiche : </t>
  </si>
  <si>
    <t xml:space="preserve">Indice de référence : </t>
  </si>
  <si>
    <t xml:space="preserve">Source des données : </t>
  </si>
  <si>
    <t xml:space="preserve">Actualisation : </t>
  </si>
  <si>
    <t>COMMENTAIRES</t>
  </si>
  <si>
    <t xml:space="preserve">Ratio €HT / m² SHOB : </t>
  </si>
  <si>
    <t xml:space="preserve">Ratio €HT / m² SDP : </t>
  </si>
  <si>
    <t>LE TOUZET</t>
  </si>
  <si>
    <t>Laurent RAMI</t>
  </si>
  <si>
    <r>
      <t>Maître d'ouvrage / Maître d'ouvrage délégué</t>
    </r>
    <r>
      <rPr>
        <b/>
        <sz val="9"/>
        <rFont val="Arial"/>
        <family val="2"/>
      </rPr>
      <t xml:space="preserve"> : </t>
    </r>
  </si>
  <si>
    <t>CHARTIER DALIX</t>
  </si>
  <si>
    <t>7-11, Rue Touzet-Gaillard, Saint Ouen (93)</t>
  </si>
  <si>
    <t>Compte prorata</t>
  </si>
  <si>
    <t>Désamiantage</t>
  </si>
  <si>
    <t>Déplombage</t>
  </si>
  <si>
    <t>Démolitions</t>
  </si>
  <si>
    <t>Soutènement</t>
  </si>
  <si>
    <t>Faux plafonds</t>
  </si>
  <si>
    <t>Vidéosurveillance</t>
  </si>
  <si>
    <t>SSI</t>
  </si>
  <si>
    <t>Moyens de levage</t>
  </si>
  <si>
    <t>Métallerie / Serrurerie</t>
  </si>
  <si>
    <t>DPGF - LE TOUZET</t>
  </si>
  <si>
    <t>Escaliers</t>
  </si>
  <si>
    <t>Maçonneries</t>
  </si>
  <si>
    <t>Voiles</t>
  </si>
  <si>
    <t>Poutres</t>
  </si>
  <si>
    <t>Dalles</t>
  </si>
  <si>
    <t>CFO</t>
  </si>
  <si>
    <t>Groupe Electrogène</t>
  </si>
  <si>
    <t>B/ Sous Total Travaux Preparatoires</t>
  </si>
  <si>
    <t>C/   Sous total Structure</t>
  </si>
  <si>
    <t>E/   Sous total Couverture / Etanchéité</t>
  </si>
  <si>
    <t>F/   Sous total CEA</t>
  </si>
  <si>
    <t>G/   Sous total CVCD</t>
  </si>
  <si>
    <t>I/   Sous total CFO</t>
  </si>
  <si>
    <t>J/   Sous total CFA</t>
  </si>
  <si>
    <t xml:space="preserve">Base-vie </t>
  </si>
  <si>
    <t>Lifts</t>
  </si>
  <si>
    <t>Fluides &amp; Energies</t>
  </si>
  <si>
    <t>Etudes BIM</t>
  </si>
  <si>
    <t>Compte Prorata</t>
  </si>
  <si>
    <t>Frais de Groupement</t>
  </si>
  <si>
    <t>Fondations superficielles</t>
  </si>
  <si>
    <t xml:space="preserve">Puits Gros Béton </t>
  </si>
  <si>
    <t xml:space="preserve">Pieux </t>
  </si>
  <si>
    <t>Micropieux</t>
  </si>
  <si>
    <t xml:space="preserve">Barrettes </t>
  </si>
  <si>
    <t>Dallages</t>
  </si>
  <si>
    <t>Dalles portées</t>
  </si>
  <si>
    <t>Radiers</t>
  </si>
  <si>
    <t>Terrassements pour ouvrages enterrés</t>
  </si>
  <si>
    <t>Remblais en périphérie des bâtiments</t>
  </si>
  <si>
    <t>Fouilles en tranchées blindées</t>
  </si>
  <si>
    <t>Pompage</t>
  </si>
  <si>
    <t>Depollution</t>
  </si>
  <si>
    <t>Paroi Berlinoise</t>
  </si>
  <si>
    <t>Paroi Lutécienne</t>
  </si>
  <si>
    <t>Paroi Parisienne</t>
  </si>
  <si>
    <t>Paroi Moulée</t>
  </si>
  <si>
    <t>Paroi Cloutée</t>
  </si>
  <si>
    <t>Verticaux</t>
  </si>
  <si>
    <t>Horizontaux</t>
  </si>
  <si>
    <t>Plancher</t>
  </si>
  <si>
    <t>Escaliers &amp; paliers</t>
  </si>
  <si>
    <t>Fondations</t>
  </si>
  <si>
    <t>Création de trémies</t>
  </si>
  <si>
    <t>L/   Sous total Ascenseurs</t>
  </si>
  <si>
    <t>H/   Sous total Plomberie</t>
  </si>
  <si>
    <t>Installations provisoires</t>
  </si>
  <si>
    <t xml:space="preserve">Curage </t>
  </si>
  <si>
    <t>Traitements de pollution des sols</t>
  </si>
  <si>
    <t>Cuvelage / Etanchéité</t>
  </si>
  <si>
    <t>Gros-Œuvre Infrastructure</t>
  </si>
  <si>
    <t>C/ Infrastructure</t>
  </si>
  <si>
    <t>Gros-Œuvre Superstructure</t>
  </si>
  <si>
    <t>Charpente</t>
  </si>
  <si>
    <t>Verrière</t>
  </si>
  <si>
    <t>Facades mur-rideaux</t>
  </si>
  <si>
    <t>Facades pleines assurant le hors d'eau</t>
  </si>
  <si>
    <t>Menuiseries extérieures assurant le hors d'eau</t>
  </si>
  <si>
    <t>Eléments de façade n'assurant ni le hors d'eau</t>
  </si>
  <si>
    <t>Vêture</t>
  </si>
  <si>
    <t>Occultation extérieure</t>
  </si>
  <si>
    <t>Occultation intérieure</t>
  </si>
  <si>
    <t>D/ Superstructure</t>
  </si>
  <si>
    <t>Cloisonnement fixe non porteur</t>
  </si>
  <si>
    <t>Doublage thermique</t>
  </si>
  <si>
    <t>Doublage acoustique</t>
  </si>
  <si>
    <t>Menuiseries intérieures</t>
  </si>
  <si>
    <t>Peinture</t>
  </si>
  <si>
    <t>Faience</t>
  </si>
  <si>
    <t>Revêtement de sols souples</t>
  </si>
  <si>
    <t>Revêtement de sols durs</t>
  </si>
  <si>
    <t>Eléments de mobilier de type immobiliers</t>
  </si>
  <si>
    <t>Revêtements muraux</t>
  </si>
  <si>
    <t>Cloisons mobiles</t>
  </si>
  <si>
    <t>Production et equipements centraux - CVCD</t>
  </si>
  <si>
    <t>Equipements et terminaux CVC</t>
  </si>
  <si>
    <t>Equipements et terminaux - Courants Forts</t>
  </si>
  <si>
    <t>Production et equipements centraux - Courants Faibles</t>
  </si>
  <si>
    <t>Production et equipements centraux - Courants Forts</t>
  </si>
  <si>
    <t>Equipements et terminaux - Courants Faibles</t>
  </si>
  <si>
    <t>Production et equipements centraux - Plomberie</t>
  </si>
  <si>
    <t>Equipements et terminaux - Plomberie</t>
  </si>
  <si>
    <t>Traitement d'eau</t>
  </si>
  <si>
    <t>Protection Incendie (sprinkleurs, extincteurs,)</t>
  </si>
  <si>
    <t>Appareils élévateurs (ascenseurs, monte charges,)</t>
  </si>
  <si>
    <t>Sonorisation / Comptage</t>
  </si>
  <si>
    <t>Equipements mutimédia, affichage, signalétique</t>
  </si>
  <si>
    <t>GTB - GTC</t>
  </si>
  <si>
    <t>Transport automatisé lourd</t>
  </si>
  <si>
    <t>Transport pneumatique</t>
  </si>
  <si>
    <t>Production électricité HQ</t>
  </si>
  <si>
    <t>Protection Foudre</t>
  </si>
  <si>
    <t>Equipements médicaux techniques</t>
  </si>
  <si>
    <t>Sorbonnes et equipements laboratoires</t>
  </si>
  <si>
    <t>Extraction spécifiques</t>
  </si>
  <si>
    <t>Fluides médicaux</t>
  </si>
  <si>
    <t>Fluides spéciaux</t>
  </si>
  <si>
    <t>Traitement d'au (piscine / process)</t>
  </si>
  <si>
    <t>G/ Equipements Spéciaux</t>
  </si>
  <si>
    <t>F/ Equipements Techniques</t>
  </si>
  <si>
    <t>Rétention</t>
  </si>
  <si>
    <t>Réseaux secs</t>
  </si>
  <si>
    <t>Réseaux humides</t>
  </si>
  <si>
    <t>Voiries</t>
  </si>
  <si>
    <t>Traitement paysagé</t>
  </si>
  <si>
    <t>H/ Travaux Extérieurs</t>
  </si>
  <si>
    <t>PREP</t>
  </si>
  <si>
    <t>STR</t>
  </si>
  <si>
    <t>6.4</t>
  </si>
  <si>
    <t>6.5</t>
  </si>
  <si>
    <t>6.6</t>
  </si>
  <si>
    <t>6.7</t>
  </si>
  <si>
    <t>7.2</t>
  </si>
  <si>
    <t>7.3</t>
  </si>
  <si>
    <t>7.4</t>
  </si>
  <si>
    <t>7.5</t>
  </si>
  <si>
    <t>7.6</t>
  </si>
  <si>
    <t>7.7</t>
  </si>
  <si>
    <t>7.8</t>
  </si>
  <si>
    <t>7.9</t>
  </si>
  <si>
    <t>7.10</t>
  </si>
  <si>
    <t>8.1</t>
  </si>
  <si>
    <t>8.1.1</t>
  </si>
  <si>
    <t>8.1.2</t>
  </si>
  <si>
    <t>8.1.3</t>
  </si>
  <si>
    <t>8.2</t>
  </si>
  <si>
    <t>8.2.1</t>
  </si>
  <si>
    <t>8.2.2</t>
  </si>
  <si>
    <t>8.3</t>
  </si>
  <si>
    <t>8.3.1</t>
  </si>
  <si>
    <t>8.3.2</t>
  </si>
  <si>
    <t>9.1</t>
  </si>
  <si>
    <t>9.2</t>
  </si>
  <si>
    <t>9.3</t>
  </si>
  <si>
    <t>9.1.1</t>
  </si>
  <si>
    <t>9.1.2</t>
  </si>
  <si>
    <t>9.1.3</t>
  </si>
  <si>
    <t>9.2.1</t>
  </si>
  <si>
    <t>9.2.2</t>
  </si>
  <si>
    <t>9.3.1</t>
  </si>
  <si>
    <t>9.3.2</t>
  </si>
  <si>
    <t>10.1</t>
  </si>
  <si>
    <t>10.1.1</t>
  </si>
  <si>
    <t>10.1.2</t>
  </si>
  <si>
    <t>10.1.3</t>
  </si>
  <si>
    <t>10.2</t>
  </si>
  <si>
    <t>10.2.1</t>
  </si>
  <si>
    <t>10.2.2</t>
  </si>
  <si>
    <t>10.3</t>
  </si>
  <si>
    <t>10.3.1</t>
  </si>
  <si>
    <t>10.3.2</t>
  </si>
  <si>
    <t>11.1</t>
  </si>
  <si>
    <t>11.1.1</t>
  </si>
  <si>
    <t>11.1.2</t>
  </si>
  <si>
    <t>11.1.3</t>
  </si>
  <si>
    <t>11.2</t>
  </si>
  <si>
    <t>11.2.1</t>
  </si>
  <si>
    <t>11.2.2</t>
  </si>
  <si>
    <t>11.3</t>
  </si>
  <si>
    <t>11.3.1</t>
  </si>
  <si>
    <t>11.3.2</t>
  </si>
  <si>
    <t>12.1</t>
  </si>
  <si>
    <t>12.1.1</t>
  </si>
  <si>
    <t>12.1.2</t>
  </si>
  <si>
    <t>12.1.3</t>
  </si>
  <si>
    <t>12.2</t>
  </si>
  <si>
    <t>12.2.1</t>
  </si>
  <si>
    <t>12.2.2</t>
  </si>
  <si>
    <t>12.3</t>
  </si>
  <si>
    <t>12.3.1</t>
  </si>
  <si>
    <t>12.3.2</t>
  </si>
  <si>
    <t>13.1</t>
  </si>
  <si>
    <t>13.1.1</t>
  </si>
  <si>
    <t>13.1.2</t>
  </si>
  <si>
    <t>13.1.3</t>
  </si>
  <si>
    <t>13.2</t>
  </si>
  <si>
    <t>13.2.1</t>
  </si>
  <si>
    <t>13.2.2</t>
  </si>
  <si>
    <t>13.3</t>
  </si>
  <si>
    <t>13.3.1</t>
  </si>
  <si>
    <t>13.3.2</t>
  </si>
  <si>
    <t>14.1</t>
  </si>
  <si>
    <t>14.1.1</t>
  </si>
  <si>
    <t>14.1.2</t>
  </si>
  <si>
    <t>14.1.3</t>
  </si>
  <si>
    <t>14.2</t>
  </si>
  <si>
    <t>14.2.1</t>
  </si>
  <si>
    <t>14.2.2</t>
  </si>
  <si>
    <t>14.3</t>
  </si>
  <si>
    <t>14.3.1</t>
  </si>
  <si>
    <t>14.3.2</t>
  </si>
  <si>
    <t>15.1</t>
  </si>
  <si>
    <t>15.1.1</t>
  </si>
  <si>
    <t>15.1.2</t>
  </si>
  <si>
    <t>15.1.3</t>
  </si>
  <si>
    <t>15.2</t>
  </si>
  <si>
    <t>15.2.1</t>
  </si>
  <si>
    <t>15.2.2</t>
  </si>
  <si>
    <t>15.3</t>
  </si>
  <si>
    <t>15.3.1</t>
  </si>
  <si>
    <t>15.3.2</t>
  </si>
  <si>
    <t>16.1</t>
  </si>
  <si>
    <t>16.1.1</t>
  </si>
  <si>
    <t>16.1.2</t>
  </si>
  <si>
    <t>16.1.3</t>
  </si>
  <si>
    <t>16.2</t>
  </si>
  <si>
    <t>16.2.1</t>
  </si>
  <si>
    <t>16.2.2</t>
  </si>
  <si>
    <t>16.3</t>
  </si>
  <si>
    <t>16.3.1</t>
  </si>
  <si>
    <t>16.3.2</t>
  </si>
  <si>
    <t>18.1</t>
  </si>
  <si>
    <t>18.1.1</t>
  </si>
  <si>
    <t>18.1.2</t>
  </si>
  <si>
    <t>18.1.3</t>
  </si>
  <si>
    <t>18.2</t>
  </si>
  <si>
    <t>18.2.1</t>
  </si>
  <si>
    <t>18.2.2</t>
  </si>
  <si>
    <t>18.3</t>
  </si>
  <si>
    <t>18.3.1</t>
  </si>
  <si>
    <t>18.3.2</t>
  </si>
  <si>
    <t>FAC</t>
  </si>
  <si>
    <t>CO - ET</t>
  </si>
  <si>
    <t>CEA</t>
  </si>
  <si>
    <t>PLO</t>
  </si>
  <si>
    <t>CFA</t>
  </si>
  <si>
    <t>AME</t>
  </si>
  <si>
    <t>ASC</t>
  </si>
  <si>
    <t>EQS</t>
  </si>
  <si>
    <t>INST</t>
  </si>
  <si>
    <t>INST.2.</t>
  </si>
  <si>
    <t>INST.1.</t>
  </si>
  <si>
    <t>PREP.1.</t>
  </si>
  <si>
    <t>PREP.2.</t>
  </si>
  <si>
    <t>PREP.3.</t>
  </si>
  <si>
    <t>PREP.4.</t>
  </si>
  <si>
    <t>PREP.5.</t>
  </si>
  <si>
    <t>PREP.6.</t>
  </si>
  <si>
    <t>STR.6.</t>
  </si>
  <si>
    <t>STR.7.</t>
  </si>
  <si>
    <t>STR.5.</t>
  </si>
  <si>
    <t>STR.2.</t>
  </si>
  <si>
    <t>STR.3.</t>
  </si>
  <si>
    <t>STR.8.</t>
  </si>
  <si>
    <t>STR.9.</t>
  </si>
  <si>
    <t>STR.17.</t>
  </si>
  <si>
    <t>STR.16.</t>
  </si>
  <si>
    <t>STR.18.</t>
  </si>
  <si>
    <t>EQS.9.</t>
  </si>
  <si>
    <t>FAC.1.</t>
  </si>
  <si>
    <t>FAC.4.</t>
  </si>
  <si>
    <t>FAC.2.</t>
  </si>
  <si>
    <t>FAC.3.</t>
  </si>
  <si>
    <t>CEA.7.</t>
  </si>
  <si>
    <t>CEA.4.</t>
  </si>
  <si>
    <t>CEA.5.</t>
  </si>
  <si>
    <t>CEA.6.</t>
  </si>
  <si>
    <t>CEA.3.</t>
  </si>
  <si>
    <t>CEA.1.</t>
  </si>
  <si>
    <t>CEA.2.</t>
  </si>
  <si>
    <t>CVCD.1.</t>
  </si>
  <si>
    <t>CVCD.3.</t>
  </si>
  <si>
    <t>CVCD.5.</t>
  </si>
  <si>
    <t>CVCD.2.</t>
  </si>
  <si>
    <t>CVCD.4.</t>
  </si>
  <si>
    <t>CFO.1.</t>
  </si>
  <si>
    <t>CFO.2.</t>
  </si>
  <si>
    <t>CFO.3.</t>
  </si>
  <si>
    <t>CFO.4.</t>
  </si>
  <si>
    <t>CFO.5.</t>
  </si>
  <si>
    <t>CFO.6.</t>
  </si>
  <si>
    <t>CFO.7.</t>
  </si>
  <si>
    <t>CFO.8.</t>
  </si>
  <si>
    <t>CFO.9.</t>
  </si>
  <si>
    <t>CFA.2.</t>
  </si>
  <si>
    <t>PLO.7.</t>
  </si>
  <si>
    <t>ASC.1.</t>
  </si>
  <si>
    <t>CFA.7.</t>
  </si>
  <si>
    <t>CFA.3.</t>
  </si>
  <si>
    <t>CFA.4.</t>
  </si>
  <si>
    <t>EQS.2.</t>
  </si>
  <si>
    <t>EQS.7.</t>
  </si>
  <si>
    <t>EQS.1.</t>
  </si>
  <si>
    <t>AME.1.</t>
  </si>
  <si>
    <t>AME.2.</t>
  </si>
  <si>
    <t>AME.3.</t>
  </si>
  <si>
    <t>EQS.12.</t>
  </si>
  <si>
    <t>EQS.3.</t>
  </si>
  <si>
    <t>EQS.13.</t>
  </si>
  <si>
    <t>STR.1.</t>
  </si>
  <si>
    <t>PLO.1.</t>
  </si>
  <si>
    <t>PLO.2.</t>
  </si>
  <si>
    <t>PLO.3.</t>
  </si>
  <si>
    <t>PLO.4.</t>
  </si>
  <si>
    <t>PLO.5.</t>
  </si>
  <si>
    <t>PLO.6.</t>
  </si>
  <si>
    <t>CFA.1.</t>
  </si>
  <si>
    <t>INST.1.1.</t>
  </si>
  <si>
    <t>DECOMPOSITION DES COUTS</t>
  </si>
  <si>
    <t>REPARTITION COUT DES TRAVAUX %</t>
  </si>
  <si>
    <t>17.1</t>
  </si>
  <si>
    <t>17.1.1</t>
  </si>
  <si>
    <t>17.1.2</t>
  </si>
  <si>
    <t>17.1.3</t>
  </si>
  <si>
    <t>17.2</t>
  </si>
  <si>
    <t>17.2.1</t>
  </si>
  <si>
    <t>17.2.2</t>
  </si>
  <si>
    <t>17.3</t>
  </si>
  <si>
    <t>17.3.1</t>
  </si>
  <si>
    <t>17.3.2</t>
  </si>
  <si>
    <t>22.1</t>
  </si>
  <si>
    <t>22.2</t>
  </si>
  <si>
    <t>22.3</t>
  </si>
  <si>
    <t>23.1</t>
  </si>
  <si>
    <t>23.2</t>
  </si>
  <si>
    <t>23.3</t>
  </si>
  <si>
    <t>23.4</t>
  </si>
  <si>
    <t>INST.2.1.</t>
  </si>
  <si>
    <t>INST.2.2.</t>
  </si>
  <si>
    <t>INST.2.3.</t>
  </si>
  <si>
    <t>INST.1.2.</t>
  </si>
  <si>
    <t>INST.1.4.</t>
  </si>
  <si>
    <t>INST.1.5.</t>
  </si>
  <si>
    <t>INST.1.6.</t>
  </si>
  <si>
    <t>INST.1.7.</t>
  </si>
  <si>
    <t>INST.1.8.</t>
  </si>
  <si>
    <t>STR.6.1.</t>
  </si>
  <si>
    <t>STR.4.</t>
  </si>
  <si>
    <t>STR.2.1.</t>
  </si>
  <si>
    <t>STR.7.1.</t>
  </si>
  <si>
    <t>STR.9.1.1.</t>
  </si>
  <si>
    <t>STR.9.1.2.</t>
  </si>
  <si>
    <t>STR.9.2.1.</t>
  </si>
  <si>
    <t>STR.9.2.2.</t>
  </si>
  <si>
    <t>STR.11.1.1.</t>
  </si>
  <si>
    <t>STR.11.2.2.</t>
  </si>
  <si>
    <t>STR.11.2.1.</t>
  </si>
  <si>
    <t>STR.11.1.2.</t>
  </si>
  <si>
    <t>STR.11.3.2.</t>
  </si>
  <si>
    <t>STR.13.1.2.</t>
  </si>
  <si>
    <t>STR.13.2.1.</t>
  </si>
  <si>
    <t>STR.13.2.2.</t>
  </si>
  <si>
    <t>STR.9.3.1.</t>
  </si>
  <si>
    <t>STR.11.3.1.</t>
  </si>
  <si>
    <t>STR.11.1.3.</t>
  </si>
  <si>
    <t>STR.9.1.3.</t>
  </si>
  <si>
    <t>CO - ET.2.</t>
  </si>
  <si>
    <t>FAC.6.</t>
  </si>
  <si>
    <t>CO - ET.1.</t>
  </si>
  <si>
    <t>CEA.8.</t>
  </si>
  <si>
    <t>CVCD.6.</t>
  </si>
  <si>
    <t>CVCD.7.</t>
  </si>
  <si>
    <t>EQS.6.</t>
  </si>
  <si>
    <t>CFA.5.</t>
  </si>
  <si>
    <t>CFA.6.</t>
  </si>
  <si>
    <t>Surface Courante des cloisons :</t>
  </si>
  <si>
    <t>Doublages acoustique &amp; thermique :</t>
  </si>
  <si>
    <t>Encoffrements :</t>
  </si>
  <si>
    <t xml:space="preserve">Surface courante : </t>
  </si>
  <si>
    <t xml:space="preserve">Blocs portes métalliques : </t>
  </si>
  <si>
    <t xml:space="preserve">Blocs portes vitrés : </t>
  </si>
  <si>
    <t>Revêtements de sols durs :</t>
  </si>
  <si>
    <t>Revêtements muraux :</t>
  </si>
  <si>
    <t xml:space="preserve">Revêtements de sols souples en LES : </t>
  </si>
  <si>
    <t>Revêtements de sols souples en DALLES :</t>
  </si>
  <si>
    <t>Etanchéité :</t>
  </si>
  <si>
    <t xml:space="preserve">Nbre d'ASC : </t>
  </si>
  <si>
    <t>AME :</t>
  </si>
  <si>
    <t>TOIT &amp; TERR :</t>
  </si>
  <si>
    <t>FACV :</t>
  </si>
  <si>
    <t>FACP :</t>
  </si>
  <si>
    <t>EQS.11.</t>
  </si>
  <si>
    <t>TRAME OC2</t>
  </si>
  <si>
    <t>POSTES DE PRIX</t>
  </si>
  <si>
    <t>CODIFICATION</t>
  </si>
  <si>
    <t>WELL Building Standard</t>
  </si>
  <si>
    <t xml:space="preserve">VOILE DE SOUT. : </t>
  </si>
  <si>
    <t xml:space="preserve">PARISIENNE : </t>
  </si>
  <si>
    <t>VERIFICATION MONTANT MARCHE</t>
  </si>
  <si>
    <t xml:space="preserve">CHAPES : </t>
  </si>
  <si>
    <t xml:space="preserve">ISOLATION : </t>
  </si>
  <si>
    <t>AMENAGEMENT LT :</t>
  </si>
  <si>
    <t>FINITIONS :</t>
  </si>
  <si>
    <t>EPINES :</t>
  </si>
  <si>
    <t>ACIERS :</t>
  </si>
  <si>
    <t>HYPOTHESES DE CONCEPTION</t>
  </si>
  <si>
    <t>NOMBRE POSTES DE TRANSFORMATION BAT A:</t>
  </si>
  <si>
    <t xml:space="preserve">NBRE TGBT BAT A : </t>
  </si>
  <si>
    <t>NBRE TGS BAT A :</t>
  </si>
  <si>
    <t xml:space="preserve">NOMBRE BAT A : </t>
  </si>
  <si>
    <t xml:space="preserve">NOMBRE BAT B : </t>
  </si>
  <si>
    <t>HYPOTHESES DE CONCEPTION POSSIBLES PAR POSTES DE PRIX</t>
  </si>
  <si>
    <t>OUI</t>
  </si>
  <si>
    <t>Store screen intérieur</t>
  </si>
  <si>
    <t>Nacelle suspendue sur piste</t>
  </si>
  <si>
    <t>Zinc</t>
  </si>
  <si>
    <t>Grès Cerame</t>
  </si>
  <si>
    <t>Faux Planchers Classiques</t>
  </si>
  <si>
    <t>Mécanique</t>
  </si>
  <si>
    <t xml:space="preserve">Ballon </t>
  </si>
  <si>
    <t>COMPRIS ZONES DECO</t>
  </si>
  <si>
    <t>A  - ERP</t>
  </si>
  <si>
    <t>PRESENCE DE FIBRE OPTIQUE</t>
  </si>
  <si>
    <t>Asphalte</t>
  </si>
  <si>
    <t>oui</t>
  </si>
  <si>
    <t>NON</t>
  </si>
  <si>
    <t>Cloisons Vitrées (Alu)</t>
  </si>
  <si>
    <t>PAC</t>
  </si>
  <si>
    <t>ONDULABLE</t>
  </si>
  <si>
    <t>SUR SOURCE CENTRALE</t>
  </si>
  <si>
    <t>Moquette</t>
  </si>
  <si>
    <t>EN FAUX PLAFOND ET PLANCHER</t>
  </si>
  <si>
    <t>Arbres</t>
  </si>
  <si>
    <t>Compris isolation</t>
  </si>
  <si>
    <t>TOTAL BATIMENT</t>
  </si>
  <si>
    <t>VERIFICATION</t>
  </si>
  <si>
    <t>INST.1.3.</t>
  </si>
  <si>
    <t>Gradins-Plans vasques</t>
  </si>
  <si>
    <t>Groupe Froid-PAC</t>
  </si>
  <si>
    <t>CTA-VMC</t>
  </si>
  <si>
    <t>Extincteurs-Colonnes Sèches</t>
  </si>
  <si>
    <t>Portails avec lecture de badges-Détecteurs en cas d'intrusion</t>
  </si>
  <si>
    <t xml:space="preserve">Rendement  SHOB/SDP : </t>
  </si>
  <si>
    <t xml:space="preserve">Ratio €HT / m² DECO : </t>
  </si>
  <si>
    <t>Synthese comprise</t>
  </si>
  <si>
    <t>STR.7.5.</t>
  </si>
  <si>
    <t>STR.2.6.</t>
  </si>
  <si>
    <t>STR.3.2.</t>
  </si>
  <si>
    <t>STR.3.4.</t>
  </si>
  <si>
    <t xml:space="preserve">Rendement  EMPRISE/SDP : </t>
  </si>
  <si>
    <t xml:space="preserve">Rendement FACADE TOTALE/SDP : </t>
  </si>
  <si>
    <t xml:space="preserve">Rendement FACADE VITREE/FACADE TOTALE : </t>
  </si>
  <si>
    <t xml:space="preserve">Rendement  FACADE PLEINE/FACADE TOTALE : </t>
  </si>
  <si>
    <t>Rendement UTILE / SDP :</t>
  </si>
  <si>
    <t xml:space="preserve">Rendemement SURFACE ETANCHEE / SDP : </t>
  </si>
  <si>
    <t xml:space="preserve">Rendement DECO/SDP : </t>
  </si>
  <si>
    <t>Trémies</t>
  </si>
  <si>
    <t>Baies</t>
  </si>
  <si>
    <t>ANNEE</t>
  </si>
  <si>
    <t>MOIS</t>
  </si>
  <si>
    <t>INDICE</t>
  </si>
  <si>
    <t xml:space="preserve">Ratio €HT / m² FACADE TOTALE : </t>
  </si>
  <si>
    <t>SDP</t>
  </si>
  <si>
    <t>EMPRISE BATIMENT</t>
  </si>
  <si>
    <t>SHOB INFRA</t>
  </si>
  <si>
    <t>SHOB SUPER</t>
  </si>
  <si>
    <t>SHOB</t>
  </si>
  <si>
    <t>PAROIS PERIMETRIQUES</t>
  </si>
  <si>
    <t>FACADE VITREE</t>
  </si>
  <si>
    <t>FACADE PLEINE</t>
  </si>
  <si>
    <t>FACADE TOTALE</t>
  </si>
  <si>
    <t>UTILE</t>
  </si>
  <si>
    <t>SURFACE ETANCHEE</t>
  </si>
  <si>
    <t>PLACES PARKING</t>
  </si>
  <si>
    <t>AME SURFACE NON ETANCHEE</t>
  </si>
  <si>
    <t>DECOREE</t>
  </si>
  <si>
    <t xml:space="preserve">Nature de l'opération : </t>
  </si>
  <si>
    <t>Délai des travaux :</t>
  </si>
  <si>
    <t>Entreprise(s) :</t>
  </si>
  <si>
    <t>ENTREPRISE GENERALE</t>
  </si>
  <si>
    <t>MACRO LOTS</t>
  </si>
  <si>
    <t>CORPS D'ETATS SEPARES</t>
  </si>
  <si>
    <t>28 Mois</t>
  </si>
  <si>
    <t xml:space="preserve">Référentiel « BREEAM International New Construction 2016 » </t>
  </si>
  <si>
    <r>
      <t xml:space="preserve">Niveau </t>
    </r>
    <r>
      <rPr>
        <i/>
        <sz val="9"/>
        <rFont val="Arial"/>
        <family val="2"/>
      </rPr>
      <t>Excellent</t>
    </r>
  </si>
  <si>
    <t>Silver</t>
  </si>
  <si>
    <t xml:space="preserve">Référentiel WELL v1 « Core and Shell » </t>
  </si>
  <si>
    <t>Label WiredScore</t>
  </si>
  <si>
    <t>Gold</t>
  </si>
  <si>
    <t>Certification BREEAM</t>
  </si>
  <si>
    <r>
      <t>Niveau</t>
    </r>
    <r>
      <rPr>
        <i/>
        <sz val="9"/>
        <rFont val="Arial"/>
        <family val="2"/>
      </rPr>
      <t xml:space="preserve"> Exceptionnel</t>
    </r>
  </si>
  <si>
    <t>Référentiel « NF Démarche HQE – Bâtiment tertiaire – Construction neuve » Version Millésime 2015</t>
  </si>
  <si>
    <t>Certification HQE</t>
  </si>
  <si>
    <t>Label Effinergie+</t>
  </si>
  <si>
    <t>Besoins du bâtiment : Bbio &lt; Bbiomax-20%</t>
  </si>
  <si>
    <t>Consommations du bâtiment RT2012 -40%i</t>
  </si>
  <si>
    <t>EQS.16.</t>
  </si>
  <si>
    <t>STR.10.</t>
  </si>
  <si>
    <t>STR.11.</t>
  </si>
  <si>
    <t>STR.12.</t>
  </si>
  <si>
    <t>STR.13.</t>
  </si>
  <si>
    <t>STR.14.</t>
  </si>
  <si>
    <t>STR.15.</t>
  </si>
  <si>
    <t>STR.19.</t>
  </si>
  <si>
    <t>STR.20.</t>
  </si>
  <si>
    <t>STR.22.</t>
  </si>
  <si>
    <t>STR.23.</t>
  </si>
  <si>
    <t>STR.21.</t>
  </si>
  <si>
    <t>FAC.5.</t>
  </si>
  <si>
    <t>EQS.4.</t>
  </si>
  <si>
    <t>EQS.5.</t>
  </si>
  <si>
    <t>EQS.8.</t>
  </si>
  <si>
    <t>EQS.10.</t>
  </si>
  <si>
    <t>EQS.14.</t>
  </si>
  <si>
    <t>EQS.15.</t>
  </si>
  <si>
    <t>Dallage-Radiers</t>
  </si>
  <si>
    <t>Aucune</t>
  </si>
  <si>
    <t>Voile taluté (coffré 2 faces)-Paroi Parisienne-Parois de soutènement-Tiranté-Butonné</t>
  </si>
  <si>
    <t>Bi - couche-Gravillons-Enrobés-Dalle sur plots bois-Végétalisation extensive-Végéalisation intensive</t>
  </si>
  <si>
    <t>Plâtre-Doublage thermique (façade)-Doublage acoustique (façade)</t>
  </si>
  <si>
    <t>Plâtre-Staff-Laine de verre</t>
  </si>
  <si>
    <t>Présence de boucle HT-Présence de source de sécurité</t>
  </si>
  <si>
    <t>Epines</t>
  </si>
  <si>
    <t>Banquette fixe-Jardinières suspendues</t>
  </si>
  <si>
    <t>Marché</t>
  </si>
  <si>
    <t>Indice de confiance :</t>
  </si>
  <si>
    <t>EQS.17.</t>
  </si>
  <si>
    <t>TERRASSEMENTS VOLUME :</t>
  </si>
  <si>
    <t>Parois Périmétriques Surface</t>
  </si>
  <si>
    <t>FONDATIONS VOLUME</t>
  </si>
  <si>
    <t>LONGRINES VOLUME</t>
  </si>
  <si>
    <t>RADIER VOLUME</t>
  </si>
  <si>
    <t>VOILES INFRA VOLUME</t>
  </si>
  <si>
    <t>POTEAUX VOLUME</t>
  </si>
  <si>
    <t>POUTRES VOLUME</t>
  </si>
  <si>
    <t>VOILES SUPER</t>
  </si>
  <si>
    <t>DALLES SUPER</t>
  </si>
  <si>
    <t>DALLES INFRA SURFACE</t>
  </si>
  <si>
    <t>POUTRES SUPER</t>
  </si>
  <si>
    <t>POTEAUX SUPER</t>
  </si>
  <si>
    <t>ACROTERES &amp; DIVERS</t>
  </si>
  <si>
    <t>ESCALIERS</t>
  </si>
  <si>
    <t>PALIERS</t>
  </si>
  <si>
    <t>MACONEERIES</t>
  </si>
  <si>
    <t>AMENAGEMENT LT</t>
  </si>
  <si>
    <t>RECHARGES</t>
  </si>
  <si>
    <t>ISOLATION THERMIQUE</t>
  </si>
  <si>
    <t>SCELLEMENTS</t>
  </si>
  <si>
    <t>NOM DE L'OPERATION</t>
  </si>
  <si>
    <t>Dossiers présentés à l'ACT :</t>
  </si>
  <si>
    <t>Niveau / Degré</t>
  </si>
  <si>
    <t>Référentiel</t>
  </si>
  <si>
    <t>RATIOS ACTUALISES</t>
  </si>
  <si>
    <t>ELEMENTS CARACTERISTIQUES &amp; QUANTITATIFS DE L'AFFAIRE</t>
  </si>
  <si>
    <t>REMARQUES QUALITATIVES</t>
  </si>
  <si>
    <t>VINCI (BATEG)</t>
  </si>
  <si>
    <t>BOUYGUES, VINCI, EIFFAGE</t>
  </si>
  <si>
    <t>Oui</t>
  </si>
  <si>
    <t>SCI Vendôme AXA REIM France / VINCI Immobilier</t>
  </si>
  <si>
    <t>Travaux Supplémentaires (TS) :</t>
  </si>
  <si>
    <t>Encadrement</t>
  </si>
  <si>
    <t>INST.2.5.</t>
  </si>
  <si>
    <t>EQS.18.</t>
  </si>
  <si>
    <t>BET</t>
  </si>
  <si>
    <t>ECONOMIE</t>
  </si>
  <si>
    <t>BIM</t>
  </si>
  <si>
    <t>AMO</t>
  </si>
  <si>
    <t>STRUCTURE</t>
  </si>
  <si>
    <t>FACADE</t>
  </si>
  <si>
    <t>FLUIDES</t>
  </si>
  <si>
    <t>ACOUSTIQUE</t>
  </si>
  <si>
    <t>RESTAURATION &amp; SERVICES</t>
  </si>
  <si>
    <t>ASCENSEURS</t>
  </si>
  <si>
    <t>EGIS</t>
  </si>
  <si>
    <t>GREENAFFAIR, E-NERGY, QUADRIM</t>
  </si>
  <si>
    <t>KEPHREN INGENIERIE</t>
  </si>
  <si>
    <t>BOLLINGER + GROHMANN</t>
  </si>
  <si>
    <t>INEX</t>
  </si>
  <si>
    <t>META ACOUSTIQUE</t>
  </si>
  <si>
    <t>CONVERGENCE</t>
  </si>
  <si>
    <t>A9C</t>
  </si>
  <si>
    <t>CHEF DE PROJET EGIS :</t>
  </si>
  <si>
    <t>REPARTITION DES COUTS DES TRAVAUX - AVEC FRAIS EG/MACRO LOTS</t>
  </si>
  <si>
    <t>REPARTITION DES COUTS DES TRAVAUX - SANS FRAIS EG/MACRO LOTS</t>
  </si>
  <si>
    <t>BATIMENT A : 7</t>
  </si>
  <si>
    <t>BATIMENT B : 6</t>
  </si>
  <si>
    <t>BUREAUX D'ETUDE</t>
  </si>
  <si>
    <t>STR.1.3.</t>
  </si>
  <si>
    <t>OUVRAGE METALLIQUE CONTENANT POTEAUX &amp; POUTRES</t>
  </si>
  <si>
    <t>Absence de portique - Base Vie-Pas de phasage</t>
  </si>
  <si>
    <t>Compris dans les PU</t>
  </si>
  <si>
    <t>Fondations Superficielles-Longrines</t>
  </si>
  <si>
    <t>Simple Peau-Par Blocs-Par Grilles-Aluminium-Parclosé - VEP</t>
  </si>
  <si>
    <t>BAMC 147</t>
  </si>
  <si>
    <t>Mme. DEBIBIKOFF</t>
  </si>
  <si>
    <t>CARACTERISTIQUES GENERALES</t>
  </si>
  <si>
    <t>CARACTERISTIQUES COMPLEMENTAIRES</t>
  </si>
  <si>
    <t>PRISE EN COMPTE DE LA CONJECTURE ECONOMIQUE</t>
  </si>
  <si>
    <t>DONEES DE BASE POUR L'ELABORATION DE LA FICHE</t>
  </si>
  <si>
    <t>APPROXIMATIONS &amp; IMPRECISIONS NOTABLES</t>
  </si>
  <si>
    <t>SURFACES DE REFERENCE</t>
  </si>
  <si>
    <t>CERTIFICATIONS / LABELS ENVIRONNEMENTAUX</t>
  </si>
  <si>
    <t>RENDEMENTS SURFACES</t>
  </si>
  <si>
    <t>ELEMENTS SIGNIFICATIFS</t>
  </si>
  <si>
    <t xml:space="preserve">ELEMENTS CARACTERISTIQUES A NOTER : </t>
  </si>
  <si>
    <t xml:space="preserve">LIMITES DE LA FICHE RATIO : </t>
  </si>
  <si>
    <t>TABLEAUX DE SURFACE &amp; AUTRES</t>
  </si>
  <si>
    <t>RATIOS GLOBAUX - AVEC FRAIS EG / MACRO LOTS</t>
  </si>
  <si>
    <t>RATIOS GLOBAUX - SANS FRAIS EG / MACRO LOTS</t>
  </si>
  <si>
    <t xml:space="preserve">Montant HT des travaux (Frais EG / Macro Lots cis.) : </t>
  </si>
  <si>
    <t xml:space="preserve">Montant HT des travaux (sans Frais EG / Macro Lots) : </t>
  </si>
  <si>
    <t xml:space="preserve">DELAI TCE : </t>
  </si>
  <si>
    <t xml:space="preserve">SHOB : </t>
  </si>
  <si>
    <t xml:space="preserve">SURFACE DESAMIANTEE : </t>
  </si>
  <si>
    <t xml:space="preserve">SURFACE DEPLOMBEE : </t>
  </si>
  <si>
    <t xml:space="preserve">SURFACE CUREE : </t>
  </si>
  <si>
    <t xml:space="preserve">SURFACE FACADE CUREE : </t>
  </si>
  <si>
    <t xml:space="preserve">DEMOLITION SUPER : </t>
  </si>
  <si>
    <t xml:space="preserve">VOLUME POLLUE : </t>
  </si>
  <si>
    <r>
      <t>m</t>
    </r>
    <r>
      <rPr>
        <b/>
        <vertAlign val="superscript"/>
        <sz val="9"/>
        <rFont val="Arial"/>
        <family val="2"/>
      </rPr>
      <t>3</t>
    </r>
  </si>
  <si>
    <t xml:space="preserve">DEMOLITION INFRA : </t>
  </si>
  <si>
    <t xml:space="preserve">NOMBRE MOYENS DE LEVAGE : </t>
  </si>
  <si>
    <t xml:space="preserve">Délai GO : </t>
  </si>
  <si>
    <t xml:space="preserve">TEMPS D'UTILISATION (MOIS) : </t>
  </si>
  <si>
    <t>SHOB :</t>
  </si>
  <si>
    <t>VOLUMES</t>
  </si>
  <si>
    <t>UNITES ADAPTEES</t>
  </si>
  <si>
    <t>ACIERS</t>
  </si>
  <si>
    <t xml:space="preserve">VOLUME : </t>
  </si>
  <si>
    <t xml:space="preserve">NOMBRE : </t>
  </si>
  <si>
    <t>METRES LINEAIRES :</t>
  </si>
  <si>
    <t xml:space="preserve">SURFACE : </t>
  </si>
  <si>
    <t xml:space="preserve">SURFACE DALLE BASSE : </t>
  </si>
  <si>
    <t xml:space="preserve">SURFACE PROTECTION : </t>
  </si>
  <si>
    <t>VOLUME ?</t>
  </si>
  <si>
    <t xml:space="preserve">DELAI DE POMPAGE : </t>
  </si>
  <si>
    <t xml:space="preserve">NOMBRE DE DISPOSITIFS </t>
  </si>
  <si>
    <t>UNITES :</t>
  </si>
  <si>
    <t>NOMBRE SPRINKLEURS :</t>
  </si>
  <si>
    <t>NOMBRE POSTES DE TRANSFORMATION B:</t>
  </si>
  <si>
    <t>Sur mur :</t>
  </si>
  <si>
    <t>Sur Sol :</t>
  </si>
  <si>
    <t xml:space="preserve">Département : </t>
  </si>
  <si>
    <t>PRIVE</t>
  </si>
  <si>
    <t>Encadrement GO</t>
  </si>
  <si>
    <t>Etudes GO</t>
  </si>
  <si>
    <t>INFORMATIONS DIVERSES</t>
  </si>
  <si>
    <t xml:space="preserve">Album Photo : </t>
  </si>
  <si>
    <t xml:space="preserve">Statut de la Fiche : </t>
  </si>
  <si>
    <t xml:space="preserve">Renseignement OC2 : </t>
  </si>
  <si>
    <t>ICI</t>
  </si>
  <si>
    <t>INCOMPLETE</t>
  </si>
  <si>
    <t>COMPLETE</t>
  </si>
  <si>
    <t>STR.9.3.2.</t>
  </si>
  <si>
    <t>AME.5.</t>
  </si>
  <si>
    <t>AME.4.</t>
  </si>
  <si>
    <t>AME.6.</t>
  </si>
  <si>
    <t>PRIX</t>
  </si>
  <si>
    <t>QUANTITE 1</t>
  </si>
  <si>
    <t>QUANTITE 2</t>
  </si>
  <si>
    <t>QUANTITE 3</t>
  </si>
  <si>
    <t xml:space="preserve">Hors Plans Vasques-Présence d'Accessoires </t>
  </si>
  <si>
    <t xml:space="preserve">NOMBRE D'APPAREIL SANITAIRES : </t>
  </si>
  <si>
    <t>Absence RIE-Présence Fitness</t>
  </si>
  <si>
    <t>CARACTERISTIQUES DU PLATEAU DE BUREAU</t>
  </si>
  <si>
    <t>LARGEUR</t>
  </si>
  <si>
    <t>LINEAIRE (EXPOSITION FACADE)</t>
  </si>
  <si>
    <t xml:space="preserve">Lien Marché : </t>
  </si>
  <si>
    <t xml:space="preserve">Poutres </t>
  </si>
  <si>
    <t>Escaliers &amp; Paliers</t>
  </si>
  <si>
    <t>DONNEES</t>
  </si>
  <si>
    <t xml:space="preserve">ETUDES PLOMBERIE : </t>
  </si>
  <si>
    <t>Synthèse Technique &amp; Architecturale</t>
  </si>
  <si>
    <t>Assurances, Aléas, Risques &amp; Marge</t>
  </si>
  <si>
    <t xml:space="preserve">Divers : Mission G3, Béton de Propeté, etc. </t>
  </si>
  <si>
    <t>Protection Anti-Termites &amp; Autres</t>
  </si>
  <si>
    <t>Dalles Basses</t>
  </si>
  <si>
    <t>Interventions dans l'Existant - Uniquement Ouvrages Neufs</t>
  </si>
  <si>
    <t>Réseaux Intérieurs Enterrés</t>
  </si>
  <si>
    <t>Protection des Ouvrages Enterrés</t>
  </si>
  <si>
    <t>Voiles Contre Terre</t>
  </si>
  <si>
    <t>Ouvrages Béton</t>
  </si>
  <si>
    <t>Ouvrages Acier</t>
  </si>
  <si>
    <t>Ouvrages Bois</t>
  </si>
  <si>
    <t>Renforcement des Ouvrages Existants</t>
  </si>
  <si>
    <t xml:space="preserve">Poteaux </t>
  </si>
  <si>
    <t>Joints de Dilatation - Corbeaux - Appareils d'Appui</t>
  </si>
  <si>
    <t>Isolation Thermique</t>
  </si>
  <si>
    <t>Aménagements Locaux Techniques</t>
  </si>
  <si>
    <t xml:space="preserve">Finitions : Scellements, Calfeutrements, Ragréages, etc. </t>
  </si>
  <si>
    <t>K/   Sous total Aménagements Extérieurs</t>
  </si>
  <si>
    <t>M/   Sous total Equipements Spécifiques</t>
  </si>
  <si>
    <t>D/   Sous total Façades</t>
  </si>
  <si>
    <t>Gardiennage &amp; Contrôle d'Accès</t>
  </si>
  <si>
    <t>Fonctionnement du Chantier</t>
  </si>
  <si>
    <t xml:space="preserve">Divers : livrets d'accueils, reportages photos, etc. </t>
  </si>
  <si>
    <t>Voiles Périmétriques Coffrés Deux Faces</t>
  </si>
  <si>
    <t>Voile Par Passe</t>
  </si>
  <si>
    <t>Pieux Sécants</t>
  </si>
  <si>
    <t>Voiles En Tranchées Blindées</t>
  </si>
  <si>
    <t>Autres Types de Voiles Contre Terre</t>
  </si>
  <si>
    <t>Seuils, Relevés &amp; Autres Ouvrages Béton</t>
  </si>
  <si>
    <t>Arotères, Relevés, Costières &amp; Autres Ouvrages Béton</t>
  </si>
  <si>
    <t>Chapes, Recharges, Enduits &amp; Autres</t>
  </si>
  <si>
    <t>Ouverture de voiles (création de baies)</t>
  </si>
  <si>
    <t>Rebouchement de trémies</t>
  </si>
  <si>
    <t>Rebouchement de baies</t>
  </si>
  <si>
    <t>Acrotères, relevés &amp; Autres Ouvrages Béton</t>
  </si>
  <si>
    <t>A / Sous Total Installations de Chantier (Hors GO) &amp; Frais EG</t>
  </si>
  <si>
    <t>A / Logistique de Chantier</t>
  </si>
  <si>
    <t>B/ Travaux Préparatoires</t>
  </si>
  <si>
    <t>E/ Aménagements Intérieurs</t>
  </si>
  <si>
    <r>
      <t xml:space="preserve">TOTAL - </t>
    </r>
    <r>
      <rPr>
        <b/>
        <i/>
        <sz val="12"/>
        <color theme="1"/>
        <rFont val="Geneva"/>
      </rPr>
      <t>Sans Equipements Spécifiques</t>
    </r>
  </si>
  <si>
    <r>
      <t xml:space="preserve">TOTAL - </t>
    </r>
    <r>
      <rPr>
        <b/>
        <i/>
        <sz val="12"/>
        <color theme="1"/>
        <rFont val="Geneva"/>
      </rPr>
      <t>Sans Aménagements Extérieurs</t>
    </r>
  </si>
  <si>
    <r>
      <t xml:space="preserve">TOTAL - </t>
    </r>
    <r>
      <rPr>
        <b/>
        <i/>
        <sz val="12"/>
        <rFont val="Geneva"/>
      </rPr>
      <t>Sans Frais EG / Macro Lots</t>
    </r>
  </si>
  <si>
    <t>ELEMENT 1</t>
  </si>
  <si>
    <t>UNITE</t>
  </si>
  <si>
    <t>RATIO MOYEN</t>
  </si>
  <si>
    <t>ELEMENT 2</t>
  </si>
  <si>
    <t>ELEMENT 3</t>
  </si>
  <si>
    <r>
      <t xml:space="preserve">MONTANT EN </t>
    </r>
    <r>
      <rPr>
        <b/>
        <sz val="18"/>
        <color theme="0"/>
        <rFont val="Calibri"/>
        <family val="2"/>
      </rPr>
      <t>€</t>
    </r>
  </si>
  <si>
    <t>Oui-Thermique-Photovoltaique</t>
  </si>
  <si>
    <t>Ouvrages Divers</t>
  </si>
  <si>
    <t>22.4</t>
  </si>
  <si>
    <t>22.5</t>
  </si>
  <si>
    <t>CVCD.8.</t>
  </si>
  <si>
    <t>CVCD.9.</t>
  </si>
  <si>
    <t>MONTANT DES TRAVAUX EN €</t>
  </si>
  <si>
    <t>CVCD.10.</t>
  </si>
  <si>
    <t>PLO.8.</t>
  </si>
  <si>
    <t>CFO.10.</t>
  </si>
  <si>
    <t>CVCD.11.</t>
  </si>
  <si>
    <t>STR.22.2.</t>
  </si>
  <si>
    <t>STR.22.4.</t>
  </si>
  <si>
    <t>STR.22.1.</t>
  </si>
  <si>
    <t>STR.22.3.</t>
  </si>
  <si>
    <t>STR.22.5.</t>
  </si>
  <si>
    <t>23.1.1</t>
  </si>
  <si>
    <t>23.1.2</t>
  </si>
  <si>
    <t>23.1.3</t>
  </si>
  <si>
    <t>23.1.4</t>
  </si>
  <si>
    <t>23.1.5</t>
  </si>
  <si>
    <t>23.1.6</t>
  </si>
  <si>
    <t>23.1.7</t>
  </si>
  <si>
    <t>23.1.8</t>
  </si>
  <si>
    <t>23.1.9</t>
  </si>
  <si>
    <t>23.1.10</t>
  </si>
  <si>
    <t>23.1.11</t>
  </si>
  <si>
    <t>23.2.1</t>
  </si>
  <si>
    <t>23.2.1.1</t>
  </si>
  <si>
    <t>23.2.1.2</t>
  </si>
  <si>
    <t>23.2.2</t>
  </si>
  <si>
    <t>23.2.2.1</t>
  </si>
  <si>
    <t>23.2.2.2</t>
  </si>
  <si>
    <t>23.2.3</t>
  </si>
  <si>
    <t>23.2.4</t>
  </si>
  <si>
    <t>23.2.5</t>
  </si>
  <si>
    <t>23.2.6</t>
  </si>
  <si>
    <t>23.2.7</t>
  </si>
  <si>
    <t>23.2.8</t>
  </si>
  <si>
    <t>23.2.9</t>
  </si>
  <si>
    <t>23.2.9.1</t>
  </si>
  <si>
    <t>23.2.9.2</t>
  </si>
  <si>
    <t>23.2.9.3</t>
  </si>
  <si>
    <t>23.2.9.4</t>
  </si>
  <si>
    <t>23.2.9.5</t>
  </si>
  <si>
    <t>23.2.9.6</t>
  </si>
  <si>
    <t>23.2.9.7</t>
  </si>
  <si>
    <t>23.2.10</t>
  </si>
  <si>
    <t>23.2.10.1</t>
  </si>
  <si>
    <t>23.2.10.2</t>
  </si>
  <si>
    <t>23.2.10.3</t>
  </si>
  <si>
    <t>23.2.10.4</t>
  </si>
  <si>
    <t>23.2.11</t>
  </si>
  <si>
    <t>23.2.11.1</t>
  </si>
  <si>
    <t>23.2.11.2</t>
  </si>
  <si>
    <t>23.2.11.3</t>
  </si>
  <si>
    <t>23.2.11.4</t>
  </si>
  <si>
    <t>23.2.11.5</t>
  </si>
  <si>
    <t>23.3.1</t>
  </si>
  <si>
    <t>23.3.2</t>
  </si>
  <si>
    <t>23.3.3</t>
  </si>
  <si>
    <t>23.3.4</t>
  </si>
  <si>
    <t>23.4.1</t>
  </si>
  <si>
    <t>23.4.2</t>
  </si>
  <si>
    <t>23.4.3</t>
  </si>
  <si>
    <t>23.4.4</t>
  </si>
  <si>
    <t>23.4.5</t>
  </si>
  <si>
    <r>
      <t xml:space="preserve">RATIOS POUR L'ENSEMBLE DE L'OPERATION </t>
    </r>
    <r>
      <rPr>
        <b/>
        <sz val="9"/>
        <color theme="0"/>
        <rFont val="Calibri"/>
        <family val="2"/>
      </rPr>
      <t>€</t>
    </r>
    <r>
      <rPr>
        <b/>
        <sz val="10.35"/>
        <color theme="0"/>
        <rFont val="Arial"/>
        <family val="2"/>
      </rPr>
      <t xml:space="preserve"> HT / m² </t>
    </r>
  </si>
  <si>
    <t>23.3.5</t>
  </si>
  <si>
    <t>Autres Ouvrages Renforcés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</si>
</sst>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164" formatCode="_(&quot;€&quot;* #,##0.00_);_(&quot;€&quot;* \(#,##0.00\);_(&quot;€&quot;* &quot;-&quot;??_);_(@_)"/>
    <numFmt numFmtId="165" formatCode="_(* #,##0.00_);_(* \(#,##0.00\);_(* &quot;-&quot;??_);_(@_)"/>
    <numFmt numFmtId="166" formatCode="#,##0.00&quot; €&quot;"/>
    <numFmt numFmtId="167" formatCode="0.0"/>
    <numFmt numFmtId="168" formatCode="_-* #,##0.00\ _F_-;\-* #,##0.00\ _F_-;_-* &quot;-&quot;??\ _F_-;_-@_-"/>
    <numFmt numFmtId="169" formatCode="\1"/>
    <numFmt numFmtId="170" formatCode="_-* #,##0.00\ &quot;F&quot;_-;\-* #,##0.00\ &quot;F&quot;_-;_-* &quot;-&quot;??\ &quot;F&quot;_-;_-@_-"/>
    <numFmt numFmtId="171" formatCode="#,##0.00\ &quot;€&quot;"/>
    <numFmt numFmtId="172" formatCode="[$-40C]d\-mmm\-yy;@"/>
    <numFmt numFmtId="173" formatCode="#,##0;[Red]\-#,##0"/>
    <numFmt numFmtId="174" formatCode="_-* #,##0.00\ [$€-1]_-;\-* #,##0.00\ [$€-1]_-;_-* &quot;-&quot;??\ [$€-1]_-"/>
    <numFmt numFmtId="175" formatCode="#,##0.00_ ;\-#,##0.00\ "/>
    <numFmt numFmtId="176" formatCode="mmm\-yy;@"/>
    <numFmt numFmtId="177" formatCode="mmmm\-yy;@"/>
    <numFmt numFmtId="178" formatCode="0.000"/>
    <numFmt numFmtId="179" formatCode="_-* #,##0\ [$€]_-;\-* #,##0\ [$€]_-;_-* \-??\ [$€]_-;_-@_-"/>
    <numFmt numFmtId="180" formatCode="_-* #,##0.00\ _F_-;\-* #,##0.00\ _F_-;_-* \-??\ _F_-;_-@_-"/>
    <numFmt numFmtId="181" formatCode="#,##0.000"/>
    <numFmt numFmtId="182" formatCode="#,##0\ &quot;€&quot;"/>
  </numFmts>
  <fonts count="167">
    <font>
      <sz val="11"/>
      <color theme="1"/>
      <name val="Calibri"/>
      <family val="2"/>
      <scheme val="minor"/>
    </font>
    <font>
      <sz val="11"/>
      <color theme="1"/>
      <name val="Calibri"/>
      <family val="2"/>
      <scheme val="minor"/>
    </font>
    <font>
      <i/>
      <sz val="11"/>
      <color rgb="FF7F7F7F"/>
      <name val="Calibri"/>
      <family val="2"/>
      <scheme val="minor"/>
    </font>
    <font>
      <sz val="10"/>
      <name val="Arial"/>
      <family val="2"/>
    </font>
    <font>
      <sz val="10"/>
      <name val="Vinci Sans"/>
    </font>
    <font>
      <b/>
      <sz val="10"/>
      <name val="Vinci Sans"/>
    </font>
    <font>
      <u/>
      <sz val="10"/>
      <name val="Vinci Sans"/>
    </font>
    <font>
      <i/>
      <sz val="10"/>
      <name val="Vinci Sans"/>
    </font>
    <font>
      <b/>
      <i/>
      <sz val="10"/>
      <name val="Vinci Sans"/>
    </font>
    <font>
      <b/>
      <u/>
      <sz val="10"/>
      <name val="Vinci Sans"/>
    </font>
    <font>
      <sz val="9"/>
      <name val="Vinci Sans"/>
    </font>
    <font>
      <b/>
      <sz val="9"/>
      <name val="Vinci Sans"/>
    </font>
    <font>
      <sz val="16"/>
      <name val="Vinci Sans"/>
    </font>
    <font>
      <b/>
      <sz val="16"/>
      <name val="Vinci Sans"/>
    </font>
    <font>
      <sz val="12"/>
      <name val="Arial"/>
      <family val="2"/>
    </font>
    <font>
      <sz val="11"/>
      <color indexed="8"/>
      <name val="Calibri"/>
      <family val="2"/>
    </font>
    <font>
      <b/>
      <sz val="10"/>
      <color indexed="9"/>
      <name val="Vinci Sans"/>
    </font>
    <font>
      <sz val="12"/>
      <name val="Vinci Sans"/>
    </font>
    <font>
      <b/>
      <i/>
      <sz val="10"/>
      <color indexed="9"/>
      <name val="Vinci Sans"/>
    </font>
    <font>
      <b/>
      <sz val="9"/>
      <color indexed="8"/>
      <name val="Vinci Sans"/>
    </font>
    <font>
      <sz val="9"/>
      <color indexed="8"/>
      <name val="Vinci Sans"/>
    </font>
    <font>
      <sz val="10"/>
      <color indexed="8"/>
      <name val="Vinci Sans"/>
    </font>
    <font>
      <u/>
      <sz val="10"/>
      <color indexed="12"/>
      <name val="Arial"/>
      <family val="2"/>
    </font>
    <font>
      <b/>
      <i/>
      <sz val="9"/>
      <name val="Vinci Sans"/>
    </font>
    <font>
      <b/>
      <i/>
      <sz val="9"/>
      <color indexed="9"/>
      <name val="Vinci Sans"/>
    </font>
    <font>
      <b/>
      <sz val="9"/>
      <color indexed="9"/>
      <name val="Vinci Sans"/>
    </font>
    <font>
      <i/>
      <sz val="9"/>
      <name val="Vinci Sans"/>
    </font>
    <font>
      <i/>
      <strike/>
      <sz val="9"/>
      <name val="Vinci Sans"/>
    </font>
    <font>
      <b/>
      <sz val="12"/>
      <name val="Vinci Sans"/>
    </font>
    <font>
      <b/>
      <u/>
      <sz val="12"/>
      <name val="Vinci Sans"/>
    </font>
    <font>
      <b/>
      <sz val="11"/>
      <name val="Vinci Sans"/>
    </font>
    <font>
      <sz val="10"/>
      <name val="Times New Roman"/>
      <family val="1"/>
    </font>
    <font>
      <b/>
      <sz val="9"/>
      <color indexed="10"/>
      <name val="Vinci Sans"/>
    </font>
    <font>
      <b/>
      <i/>
      <sz val="9"/>
      <color indexed="8"/>
      <name val="Vinci Sans"/>
    </font>
    <font>
      <i/>
      <sz val="9"/>
      <color indexed="8"/>
      <name val="Vinci Sans"/>
    </font>
    <font>
      <i/>
      <sz val="9"/>
      <color indexed="9"/>
      <name val="Vinci Sans"/>
    </font>
    <font>
      <b/>
      <i/>
      <sz val="9"/>
      <color indexed="10"/>
      <name val="Vinci Sans"/>
    </font>
    <font>
      <sz val="11"/>
      <name val="Vinci Sans"/>
    </font>
    <font>
      <sz val="12"/>
      <name val="Vinci Rounded"/>
    </font>
    <font>
      <sz val="10"/>
      <name val="Vinci Rounded"/>
    </font>
    <font>
      <sz val="9"/>
      <name val="Vinci Rounded"/>
    </font>
    <font>
      <b/>
      <u/>
      <sz val="9"/>
      <name val="Vinci Sans"/>
    </font>
    <font>
      <b/>
      <sz val="9"/>
      <name val="Vinci Rounded"/>
    </font>
    <font>
      <u/>
      <sz val="9"/>
      <name val="Vinci Sans"/>
    </font>
    <font>
      <sz val="9"/>
      <color rgb="FFFF0000"/>
      <name val="Vinci Sans"/>
    </font>
    <font>
      <b/>
      <u/>
      <sz val="9"/>
      <color indexed="8"/>
      <name val="Vinci Sans"/>
    </font>
    <font>
      <sz val="9"/>
      <name val="Arial"/>
      <family val="2"/>
    </font>
    <font>
      <b/>
      <u/>
      <sz val="11"/>
      <name val="Vinci Sans"/>
    </font>
    <font>
      <sz val="9"/>
      <color theme="1" tint="0.499984740745262"/>
      <name val="Vinci Sans"/>
    </font>
    <font>
      <i/>
      <sz val="9"/>
      <color theme="1" tint="0.499984740745262"/>
      <name val="Vinci Sans"/>
    </font>
    <font>
      <i/>
      <u/>
      <sz val="9"/>
      <color theme="1" tint="0.499984740745262"/>
      <name val="Vinci Sans"/>
    </font>
    <font>
      <sz val="9"/>
      <color theme="1"/>
      <name val="Vinci Sans"/>
    </font>
    <font>
      <b/>
      <sz val="9"/>
      <color rgb="FFFF0000"/>
      <name val="Vinci Sans"/>
    </font>
    <font>
      <b/>
      <i/>
      <sz val="9"/>
      <color rgb="FFFF0000"/>
      <name val="Vinci Sans"/>
    </font>
    <font>
      <sz val="13"/>
      <color indexed="30"/>
      <name val="Arial"/>
      <family val="2"/>
    </font>
    <font>
      <b/>
      <strike/>
      <sz val="9"/>
      <name val="Vinci Sans"/>
    </font>
    <font>
      <sz val="9"/>
      <color rgb="FF00B050"/>
      <name val="Vinci Sans"/>
    </font>
    <font>
      <strike/>
      <sz val="10"/>
      <name val="Vinci Sans"/>
    </font>
    <font>
      <sz val="9"/>
      <name val="Calibri"/>
      <family val="2"/>
    </font>
    <font>
      <vertAlign val="subscript"/>
      <sz val="9"/>
      <name val="Vinci Sans"/>
    </font>
    <font>
      <sz val="9"/>
      <name val="Calibri"/>
      <family val="2"/>
      <scheme val="minor"/>
    </font>
    <font>
      <sz val="11"/>
      <color indexed="20"/>
      <name val="Calibri"/>
      <family val="2"/>
    </font>
    <font>
      <strike/>
      <sz val="9"/>
      <name val="Vinci Sans"/>
    </font>
    <font>
      <b/>
      <sz val="9"/>
      <name val="Arial"/>
      <family val="2"/>
    </font>
    <font>
      <b/>
      <sz val="10"/>
      <color indexed="10"/>
      <name val="Vinci Sans"/>
    </font>
    <font>
      <b/>
      <sz val="15"/>
      <color indexed="56"/>
      <name val="Vinci Sans"/>
    </font>
    <font>
      <sz val="10"/>
      <color indexed="10"/>
      <name val="Vinci Sans"/>
    </font>
    <font>
      <sz val="8"/>
      <name val="Vinci Sans"/>
    </font>
    <font>
      <b/>
      <sz val="10"/>
      <color rgb="FFFF0000"/>
      <name val="Arial"/>
      <family val="2"/>
    </font>
    <font>
      <b/>
      <sz val="10"/>
      <color rgb="FF996666"/>
      <name val="Arial"/>
      <family val="2"/>
    </font>
    <font>
      <b/>
      <sz val="10"/>
      <color rgb="FF00FF00"/>
      <name val="Arial"/>
      <family val="2"/>
    </font>
    <font>
      <b/>
      <sz val="10"/>
      <color rgb="FF3366FF"/>
      <name val="Arial"/>
      <family val="2"/>
    </font>
    <font>
      <b/>
      <i/>
      <u/>
      <sz val="9"/>
      <name val="Vinci Sans"/>
    </font>
    <font>
      <b/>
      <sz val="9"/>
      <color rgb="FF00B050"/>
      <name val="Vinci Sans"/>
    </font>
    <font>
      <sz val="9"/>
      <color indexed="10"/>
      <name val="Vinci Sans"/>
    </font>
    <font>
      <i/>
      <u/>
      <sz val="9"/>
      <name val="Vinci Sans"/>
    </font>
    <font>
      <b/>
      <sz val="12"/>
      <color rgb="FF00B050"/>
      <name val="Vinci Sans"/>
    </font>
    <font>
      <i/>
      <strike/>
      <sz val="9"/>
      <color rgb="FFFF0000"/>
      <name val="Vinci Sans"/>
    </font>
    <font>
      <i/>
      <sz val="9"/>
      <color rgb="FFFF0000"/>
      <name val="Vinci Sans"/>
    </font>
    <font>
      <sz val="11"/>
      <color rgb="FF00B050"/>
      <name val="Vinci Sans"/>
    </font>
    <font>
      <b/>
      <sz val="9"/>
      <color theme="1"/>
      <name val="Vinci Sans"/>
    </font>
    <font>
      <u/>
      <sz val="9"/>
      <color theme="1"/>
      <name val="Vinci Sans"/>
    </font>
    <font>
      <i/>
      <sz val="9"/>
      <color theme="1"/>
      <name val="Vinci Sans"/>
    </font>
    <font>
      <b/>
      <u/>
      <sz val="9"/>
      <color theme="1"/>
      <name val="Vinci Sans"/>
    </font>
    <font>
      <i/>
      <u/>
      <sz val="9"/>
      <color theme="1"/>
      <name val="Vinci Sans"/>
    </font>
    <font>
      <b/>
      <sz val="11"/>
      <color theme="1"/>
      <name val="Vinci Sans"/>
    </font>
    <font>
      <i/>
      <sz val="11"/>
      <color theme="1"/>
      <name val="Vinci Sans"/>
    </font>
    <font>
      <sz val="11"/>
      <color theme="1"/>
      <name val="Vinci Sans"/>
    </font>
    <font>
      <i/>
      <sz val="10"/>
      <name val="Arial"/>
      <family val="2"/>
    </font>
    <font>
      <b/>
      <sz val="12"/>
      <color theme="1"/>
      <name val="Vinci Sans"/>
    </font>
    <font>
      <b/>
      <u/>
      <sz val="12"/>
      <color theme="1"/>
      <name val="Vinci Sans"/>
    </font>
    <font>
      <sz val="10"/>
      <color theme="1"/>
      <name val="Vinci Sans"/>
    </font>
    <font>
      <b/>
      <sz val="12"/>
      <name val="Trebuchet MS"/>
      <family val="2"/>
    </font>
    <font>
      <sz val="11"/>
      <name val="Trebuchet MS"/>
      <family val="2"/>
    </font>
    <font>
      <b/>
      <sz val="11"/>
      <name val="Trebuchet MS"/>
      <family val="2"/>
    </font>
    <font>
      <sz val="9"/>
      <name val="Trebuchet MS"/>
      <family val="2"/>
    </font>
    <font>
      <b/>
      <sz val="9"/>
      <color theme="1"/>
      <name val="Trebuchet MS"/>
      <family val="2"/>
    </font>
    <font>
      <sz val="9"/>
      <color theme="1"/>
      <name val="Trebuchet MS"/>
      <family val="2"/>
    </font>
    <font>
      <i/>
      <sz val="9"/>
      <color theme="1"/>
      <name val="Trebuchet MS"/>
      <family val="2"/>
    </font>
    <font>
      <b/>
      <sz val="10"/>
      <name val="Arial"/>
      <family val="2"/>
    </font>
    <font>
      <b/>
      <sz val="9"/>
      <name val="Trebuchet MS"/>
      <family val="2"/>
    </font>
    <font>
      <sz val="10"/>
      <name val="Calibri"/>
      <family val="2"/>
      <scheme val="minor"/>
    </font>
    <font>
      <i/>
      <sz val="10"/>
      <name val="Calibri"/>
      <family val="2"/>
      <scheme val="minor"/>
    </font>
    <font>
      <sz val="10"/>
      <name val="Calibri"/>
      <family val="2"/>
      <charset val="1"/>
    </font>
    <font>
      <strike/>
      <sz val="10"/>
      <name val="Calibri"/>
      <family val="2"/>
      <scheme val="minor"/>
    </font>
    <font>
      <sz val="11"/>
      <color rgb="FFFF0000"/>
      <name val="Vinci Sans"/>
    </font>
    <font>
      <b/>
      <sz val="9"/>
      <color rgb="FF00B0F0"/>
      <name val="Vinci Sans"/>
    </font>
    <font>
      <b/>
      <i/>
      <sz val="9"/>
      <name val="Arial"/>
      <family val="2"/>
    </font>
    <font>
      <i/>
      <sz val="9"/>
      <name val="Arial"/>
      <family val="2"/>
    </font>
    <font>
      <b/>
      <u/>
      <sz val="10"/>
      <name val="Arial"/>
      <family val="2"/>
    </font>
    <font>
      <b/>
      <sz val="28"/>
      <color theme="1"/>
      <name val="Calibri"/>
      <family val="2"/>
      <scheme val="minor"/>
    </font>
    <font>
      <b/>
      <sz val="14"/>
      <name val="Arial"/>
      <family val="2"/>
    </font>
    <font>
      <sz val="9"/>
      <color rgb="FFFF0000"/>
      <name val="Arial"/>
      <family val="2"/>
    </font>
    <font>
      <sz val="20"/>
      <color theme="1"/>
      <name val="Calibri"/>
      <family val="2"/>
      <scheme val="minor"/>
    </font>
    <font>
      <sz val="72"/>
      <color theme="1"/>
      <name val="Calibri"/>
      <family val="2"/>
      <scheme val="minor"/>
    </font>
    <font>
      <b/>
      <sz val="11"/>
      <color rgb="FFFF0000"/>
      <name val="Calibri"/>
      <family val="2"/>
      <scheme val="minor"/>
    </font>
    <font>
      <b/>
      <sz val="11"/>
      <color theme="1"/>
      <name val="Calibri"/>
      <family val="2"/>
      <scheme val="minor"/>
    </font>
    <font>
      <i/>
      <sz val="11"/>
      <color theme="1"/>
      <name val="Geneva"/>
    </font>
    <font>
      <sz val="12"/>
      <name val="Calibri"/>
      <family val="2"/>
      <scheme val="minor"/>
    </font>
    <font>
      <i/>
      <sz val="11"/>
      <name val="Calibri"/>
      <family val="2"/>
      <scheme val="minor"/>
    </font>
    <font>
      <b/>
      <sz val="12"/>
      <name val="Calibri"/>
      <family val="2"/>
      <scheme val="minor"/>
    </font>
    <font>
      <b/>
      <sz val="14"/>
      <name val="Calibri"/>
      <family val="2"/>
      <scheme val="minor"/>
    </font>
    <font>
      <b/>
      <sz val="14"/>
      <name val="Vinci Rounded"/>
    </font>
    <font>
      <b/>
      <sz val="16"/>
      <name val="Vinci Rounded"/>
    </font>
    <font>
      <b/>
      <sz val="12"/>
      <color theme="1"/>
      <name val="Calibri"/>
      <family val="2"/>
      <scheme val="minor"/>
    </font>
    <font>
      <b/>
      <sz val="18"/>
      <name val="Calibri"/>
      <family val="2"/>
      <scheme val="minor"/>
    </font>
    <font>
      <b/>
      <sz val="9"/>
      <color rgb="FFFF0000"/>
      <name val="Arial"/>
      <family val="2"/>
    </font>
    <font>
      <b/>
      <sz val="9"/>
      <color theme="1"/>
      <name val="Arial"/>
      <family val="2"/>
    </font>
    <font>
      <sz val="10"/>
      <color theme="1"/>
      <name val="Geneva"/>
    </font>
    <font>
      <b/>
      <sz val="14"/>
      <color theme="1"/>
      <name val="Calibri"/>
      <family val="2"/>
      <scheme val="minor"/>
    </font>
    <font>
      <sz val="9"/>
      <color theme="1"/>
      <name val="Arial"/>
      <family val="2"/>
    </font>
    <font>
      <sz val="11"/>
      <name val="Calibri"/>
      <family val="2"/>
      <scheme val="minor"/>
    </font>
    <font>
      <sz val="11"/>
      <name val="Vinci Rounded"/>
    </font>
    <font>
      <b/>
      <sz val="11"/>
      <name val="Calibri"/>
      <family val="2"/>
      <scheme val="minor"/>
    </font>
    <font>
      <b/>
      <sz val="18"/>
      <color theme="1"/>
      <name val="Calibri"/>
      <family val="2"/>
      <scheme val="minor"/>
    </font>
    <font>
      <b/>
      <sz val="20"/>
      <color theme="1"/>
      <name val="Calibri"/>
      <family val="2"/>
      <scheme val="minor"/>
    </font>
    <font>
      <b/>
      <sz val="11"/>
      <color theme="0"/>
      <name val="Calibri"/>
      <family val="2"/>
      <scheme val="minor"/>
    </font>
    <font>
      <b/>
      <sz val="16"/>
      <color theme="0"/>
      <name val="Calibri"/>
      <family val="2"/>
      <scheme val="minor"/>
    </font>
    <font>
      <sz val="24"/>
      <name val="Arial"/>
      <family val="2"/>
    </font>
    <font>
      <b/>
      <i/>
      <sz val="14"/>
      <color theme="0"/>
      <name val="Geneva"/>
    </font>
    <font>
      <b/>
      <sz val="14"/>
      <color theme="0"/>
      <name val="Calibri"/>
      <family val="2"/>
      <scheme val="minor"/>
    </font>
    <font>
      <b/>
      <i/>
      <sz val="14"/>
      <color theme="0"/>
      <name val="Arial"/>
      <family val="2"/>
    </font>
    <font>
      <b/>
      <i/>
      <sz val="14"/>
      <color theme="0"/>
      <name val="Calibri"/>
      <family val="2"/>
      <scheme val="minor"/>
    </font>
    <font>
      <b/>
      <vertAlign val="superscript"/>
      <sz val="9"/>
      <name val="Arial"/>
      <family val="2"/>
    </font>
    <font>
      <b/>
      <sz val="9"/>
      <color theme="5"/>
      <name val="Vinci Sans"/>
    </font>
    <font>
      <b/>
      <u/>
      <sz val="10"/>
      <color indexed="12"/>
      <name val="Arial"/>
      <family val="2"/>
    </font>
    <font>
      <sz val="18"/>
      <color theme="1"/>
      <name val="Calibri"/>
      <family val="2"/>
      <scheme val="minor"/>
    </font>
    <font>
      <sz val="10"/>
      <color theme="1"/>
      <name val="Calibri"/>
      <family val="2"/>
      <scheme val="minor"/>
    </font>
    <font>
      <b/>
      <sz val="10"/>
      <color theme="1"/>
      <name val="Calibri"/>
      <family val="2"/>
      <scheme val="minor"/>
    </font>
    <font>
      <sz val="9"/>
      <color theme="1"/>
      <name val="Calibri"/>
      <family val="2"/>
      <scheme val="minor"/>
    </font>
    <font>
      <i/>
      <sz val="9"/>
      <name val="Calibri"/>
      <family val="2"/>
      <scheme val="minor"/>
    </font>
    <font>
      <b/>
      <sz val="10"/>
      <name val="Calibri"/>
      <family val="2"/>
      <scheme val="minor"/>
    </font>
    <font>
      <b/>
      <sz val="9"/>
      <name val="Calibri"/>
      <family val="2"/>
      <scheme val="minor"/>
    </font>
    <font>
      <sz val="11"/>
      <color rgb="FFFF0000"/>
      <name val="Calibri"/>
      <family val="2"/>
      <scheme val="minor"/>
    </font>
    <font>
      <sz val="11"/>
      <color theme="5"/>
      <name val="Calibri"/>
      <family val="2"/>
      <scheme val="minor"/>
    </font>
    <font>
      <b/>
      <sz val="12"/>
      <color theme="1"/>
      <name val="Geneva"/>
    </font>
    <font>
      <b/>
      <i/>
      <sz val="12"/>
      <color theme="1"/>
      <name val="Geneva"/>
    </font>
    <font>
      <b/>
      <i/>
      <sz val="12"/>
      <name val="Arial"/>
      <family val="2"/>
    </font>
    <font>
      <b/>
      <sz val="12"/>
      <name val="Geneva"/>
    </font>
    <font>
      <b/>
      <i/>
      <sz val="12"/>
      <name val="Geneva"/>
    </font>
    <font>
      <b/>
      <sz val="11"/>
      <color theme="0"/>
      <name val="Arial"/>
      <family val="2"/>
    </font>
    <font>
      <b/>
      <sz val="18"/>
      <color theme="0"/>
      <name val="Calibri"/>
      <family val="2"/>
      <scheme val="minor"/>
    </font>
    <font>
      <b/>
      <sz val="18"/>
      <color theme="0"/>
      <name val="Calibri"/>
      <family val="2"/>
    </font>
    <font>
      <b/>
      <sz val="12"/>
      <color theme="0"/>
      <name val="Arial"/>
      <family val="2"/>
    </font>
    <font>
      <b/>
      <sz val="9"/>
      <color theme="0"/>
      <name val="Arial"/>
      <family val="2"/>
    </font>
    <font>
      <b/>
      <sz val="9"/>
      <color theme="0"/>
      <name val="Calibri"/>
      <family val="2"/>
    </font>
    <font>
      <b/>
      <sz val="10.35"/>
      <color theme="0"/>
      <name val="Arial"/>
      <family val="2"/>
    </font>
  </fonts>
  <fills count="33">
    <fill>
      <patternFill patternType="none"/>
    </fill>
    <fill>
      <patternFill patternType="gray125"/>
    </fill>
    <fill>
      <patternFill patternType="solid">
        <fgColor indexed="50"/>
        <bgColor indexed="64"/>
      </patternFill>
    </fill>
    <fill>
      <patternFill patternType="solid">
        <fgColor theme="0" tint="-0.14999847407452621"/>
        <bgColor indexed="64"/>
      </patternFill>
    </fill>
    <fill>
      <patternFill patternType="solid">
        <fgColor theme="0"/>
        <bgColor indexed="64"/>
      </patternFill>
    </fill>
    <fill>
      <patternFill patternType="solid">
        <fgColor rgb="FFFFFFF3"/>
        <bgColor indexed="64"/>
      </patternFill>
    </fill>
    <fill>
      <patternFill patternType="solid">
        <fgColor indexed="57"/>
        <bgColor indexed="64"/>
      </patternFill>
    </fill>
    <fill>
      <patternFill patternType="solid">
        <fgColor indexed="44"/>
        <bgColor indexed="64"/>
      </patternFill>
    </fill>
    <fill>
      <patternFill patternType="solid">
        <fgColor indexed="27"/>
        <bgColor indexed="64"/>
      </patternFill>
    </fill>
    <fill>
      <patternFill patternType="solid">
        <fgColor indexed="9"/>
        <bgColor indexed="64"/>
      </patternFill>
    </fill>
    <fill>
      <patternFill patternType="solid">
        <fgColor indexed="22"/>
        <bgColor indexed="64"/>
      </patternFill>
    </fill>
    <fill>
      <patternFill patternType="solid">
        <fgColor indexed="9"/>
        <bgColor indexed="26"/>
      </patternFill>
    </fill>
    <fill>
      <patternFill patternType="solid">
        <fgColor indexed="60"/>
        <bgColor indexed="64"/>
      </patternFill>
    </fill>
    <fill>
      <patternFill patternType="solid">
        <fgColor rgb="FF92D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46"/>
      </patternFill>
    </fill>
    <fill>
      <patternFill patternType="solid">
        <fgColor theme="9" tint="0.79998168889431442"/>
        <bgColor indexed="64"/>
      </patternFill>
    </fill>
    <fill>
      <patternFill patternType="solid">
        <fgColor theme="0" tint="-0.14999847407452621"/>
        <bgColor indexed="46"/>
      </patternFill>
    </fill>
    <fill>
      <patternFill patternType="solid">
        <fgColor rgb="FF00B0F0"/>
        <bgColor indexed="64"/>
      </patternFill>
    </fill>
    <fill>
      <patternFill patternType="solid">
        <fgColor rgb="FFFFC000"/>
        <bgColor indexed="64"/>
      </patternFill>
    </fill>
    <fill>
      <patternFill patternType="solid">
        <fgColor theme="9"/>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4"/>
        <bgColor indexed="64"/>
      </patternFill>
    </fill>
    <fill>
      <patternFill patternType="solid">
        <fgColor theme="4"/>
        <bgColor indexed="46"/>
      </patternFill>
    </fill>
    <fill>
      <patternFill patternType="solid">
        <fgColor theme="2" tint="-9.9978637043366805E-2"/>
        <bgColor indexed="64"/>
      </patternFill>
    </fill>
    <fill>
      <patternFill patternType="solid">
        <fgColor theme="4"/>
        <bgColor indexed="26"/>
      </patternFill>
    </fill>
    <fill>
      <patternFill patternType="solid">
        <fgColor theme="4" tint="0.79998168889431442"/>
        <bgColor indexed="46"/>
      </patternFill>
    </fill>
    <fill>
      <patternFill patternType="solid">
        <fgColor theme="0" tint="-4.9989318521683403E-2"/>
        <bgColor indexed="64"/>
      </patternFill>
    </fill>
  </fills>
  <borders count="165">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hair">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auto="1"/>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hair">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hair">
        <color indexed="64"/>
      </left>
      <right style="hair">
        <color indexed="64"/>
      </right>
      <top/>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hair">
        <color indexed="64"/>
      </right>
      <top/>
      <bottom/>
      <diagonal/>
    </border>
    <border>
      <left/>
      <right style="hair">
        <color indexed="8"/>
      </right>
      <top/>
      <bottom/>
      <diagonal/>
    </border>
    <border>
      <left style="hair">
        <color indexed="8"/>
      </left>
      <right style="hair">
        <color indexed="8"/>
      </right>
      <top/>
      <bottom/>
      <diagonal/>
    </border>
    <border>
      <left style="hair">
        <color indexed="8"/>
      </left>
      <right style="thin">
        <color indexed="64"/>
      </right>
      <top/>
      <bottom/>
      <diagonal/>
    </border>
    <border>
      <left/>
      <right style="thin">
        <color indexed="64"/>
      </right>
      <top/>
      <bottom style="thin">
        <color rgb="FFC0C0C0"/>
      </bottom>
      <diagonal/>
    </border>
    <border>
      <left style="thin">
        <color indexed="64"/>
      </left>
      <right/>
      <top/>
      <bottom style="thin">
        <color rgb="FFC0C0C0"/>
      </bottom>
      <diagonal/>
    </border>
    <border>
      <left/>
      <right/>
      <top/>
      <bottom style="thin">
        <color rgb="FFC0C0C0"/>
      </bottom>
      <diagonal/>
    </border>
    <border>
      <left style="thin">
        <color auto="1"/>
      </left>
      <right style="thin">
        <color auto="1"/>
      </right>
      <top/>
      <bottom style="thin">
        <color rgb="FFC0C0C0"/>
      </bottom>
      <diagonal/>
    </border>
    <border>
      <left style="thin">
        <color rgb="FFC0C0C0"/>
      </left>
      <right/>
      <top/>
      <bottom/>
      <diagonal/>
    </border>
    <border>
      <left style="thin">
        <color rgb="FFC0C0C0"/>
      </left>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diagonalDown="1">
      <left style="thin">
        <color indexed="64"/>
      </left>
      <right style="thin">
        <color indexed="64"/>
      </right>
      <top style="hair">
        <color indexed="64"/>
      </top>
      <bottom style="hair">
        <color indexed="64"/>
      </bottom>
      <diagonal style="hair">
        <color indexed="23"/>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diagonalDown="1">
      <left/>
      <right/>
      <top/>
      <bottom/>
      <diagonal style="hair">
        <color indexed="23"/>
      </diagonal>
    </border>
    <border>
      <left style="thin">
        <color indexed="64"/>
      </left>
      <right style="hair">
        <color indexed="64"/>
      </right>
      <top style="medium">
        <color indexed="64"/>
      </top>
      <bottom style="medium">
        <color indexed="64"/>
      </bottom>
      <diagonal/>
    </border>
    <border>
      <left style="hair">
        <color indexed="64"/>
      </left>
      <right style="thin">
        <color indexed="64"/>
      </right>
      <top/>
      <bottom/>
      <diagonal/>
    </border>
    <border>
      <left style="hair">
        <color indexed="64"/>
      </left>
      <right/>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auto="1"/>
      </top>
      <bottom/>
      <diagonal/>
    </border>
    <border>
      <left style="medium">
        <color indexed="64"/>
      </left>
      <right style="thin">
        <color indexed="64"/>
      </right>
      <top style="thin">
        <color indexed="64"/>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8"/>
      </bottom>
      <diagonal/>
    </border>
    <border>
      <left style="medium">
        <color auto="1"/>
      </left>
      <right style="medium">
        <color indexed="64"/>
      </right>
      <top style="medium">
        <color auto="1"/>
      </top>
      <bottom style="medium">
        <color indexed="64"/>
      </bottom>
      <diagonal/>
    </border>
    <border>
      <left style="medium">
        <color indexed="64"/>
      </left>
      <right style="medium">
        <color indexed="64"/>
      </right>
      <top style="thin">
        <color indexed="64"/>
      </top>
      <bottom style="medium">
        <color auto="1"/>
      </bottom>
      <diagonal/>
    </border>
    <border>
      <left style="medium">
        <color auto="1"/>
      </left>
      <right/>
      <top style="medium">
        <color auto="1"/>
      </top>
      <bottom style="medium">
        <color auto="1"/>
      </bottom>
      <diagonal/>
    </border>
    <border>
      <left/>
      <right/>
      <top/>
      <bottom style="medium">
        <color auto="1"/>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medium">
        <color auto="1"/>
      </top>
      <bottom style="thin">
        <color auto="1"/>
      </bottom>
      <diagonal/>
    </border>
    <border>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medium">
        <color indexed="8"/>
      </top>
      <bottom style="medium">
        <color indexed="64"/>
      </bottom>
      <diagonal/>
    </border>
    <border diagonalUp="1">
      <left style="medium">
        <color indexed="64"/>
      </left>
      <right style="medium">
        <color indexed="64"/>
      </right>
      <top style="medium">
        <color indexed="64"/>
      </top>
      <bottom style="medium">
        <color indexed="64"/>
      </bottom>
      <diagonal style="dashDot">
        <color indexed="64"/>
      </diagonal>
    </border>
    <border diagonalUp="1">
      <left style="medium">
        <color indexed="64"/>
      </left>
      <right/>
      <top style="medium">
        <color indexed="64"/>
      </top>
      <bottom style="medium">
        <color indexed="64"/>
      </bottom>
      <diagonal style="dashDot">
        <color indexed="64"/>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style="medium">
        <color indexed="8"/>
      </left>
      <right/>
      <top style="medium">
        <color indexed="8"/>
      </top>
      <bottom style="medium">
        <color indexed="64"/>
      </bottom>
      <diagonal/>
    </border>
    <border>
      <left/>
      <right/>
      <top style="medium">
        <color indexed="8"/>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indexed="64"/>
      </right>
      <top/>
      <bottom style="medium">
        <color auto="1"/>
      </bottom>
      <diagonal/>
    </border>
    <border>
      <left style="medium">
        <color theme="8"/>
      </left>
      <right style="medium">
        <color theme="8"/>
      </right>
      <top style="medium">
        <color theme="8"/>
      </top>
      <bottom style="medium">
        <color theme="8"/>
      </bottom>
      <diagonal/>
    </border>
    <border>
      <left style="medium">
        <color indexed="64"/>
      </left>
      <right style="thin">
        <color indexed="64"/>
      </right>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right/>
      <top style="medium">
        <color auto="1"/>
      </top>
      <bottom style="thin">
        <color indexed="64"/>
      </bottom>
      <diagonal/>
    </border>
    <border>
      <left/>
      <right style="medium">
        <color indexed="64"/>
      </right>
      <top style="medium">
        <color auto="1"/>
      </top>
      <bottom style="thin">
        <color indexed="64"/>
      </bottom>
      <diagonal/>
    </border>
    <border>
      <left/>
      <right style="medium">
        <color indexed="64"/>
      </right>
      <top style="thin">
        <color indexed="64"/>
      </top>
      <bottom/>
      <diagonal/>
    </border>
    <border>
      <left style="medium">
        <color auto="1"/>
      </left>
      <right/>
      <top style="medium">
        <color auto="1"/>
      </top>
      <bottom style="medium">
        <color indexed="64"/>
      </bottom>
      <diagonal/>
    </border>
    <border>
      <left/>
      <right/>
      <top style="medium">
        <color auto="1"/>
      </top>
      <bottom style="medium">
        <color indexed="64"/>
      </bottom>
      <diagonal/>
    </border>
    <border>
      <left/>
      <right style="medium">
        <color indexed="64"/>
      </right>
      <top style="medium">
        <color auto="1"/>
      </top>
      <bottom style="medium">
        <color indexed="64"/>
      </bottom>
      <diagonal/>
    </border>
    <border>
      <left style="medium">
        <color theme="8"/>
      </left>
      <right style="thin">
        <color theme="9"/>
      </right>
      <top style="medium">
        <color theme="8"/>
      </top>
      <bottom style="thin">
        <color theme="9"/>
      </bottom>
      <diagonal/>
    </border>
    <border>
      <left style="thin">
        <color theme="9"/>
      </left>
      <right style="medium">
        <color theme="9"/>
      </right>
      <top style="medium">
        <color theme="8"/>
      </top>
      <bottom style="thin">
        <color theme="9"/>
      </bottom>
      <diagonal/>
    </border>
    <border>
      <left style="medium">
        <color theme="8"/>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8"/>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auto="1"/>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auto="1"/>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8"/>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s>
  <cellStyleXfs count="28">
    <xf numFmtId="0" fontId="0" fillId="0" borderId="0"/>
    <xf numFmtId="0" fontId="2" fillId="0" borderId="0" applyNumberFormat="0" applyFill="0" applyBorder="0" applyAlignment="0" applyProtection="0"/>
    <xf numFmtId="0" fontId="3" fillId="0" borderId="0"/>
    <xf numFmtId="0" fontId="3" fillId="0" borderId="0"/>
    <xf numFmtId="164" fontId="14" fillId="0" borderId="0" applyFont="0" applyFill="0" applyBorder="0" applyAlignment="0" applyProtection="0"/>
    <xf numFmtId="165" fontId="15"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31" fillId="0" borderId="0"/>
    <xf numFmtId="0" fontId="3" fillId="0" borderId="0"/>
    <xf numFmtId="0" fontId="3" fillId="0" borderId="0"/>
    <xf numFmtId="0" fontId="3" fillId="0" borderId="0"/>
    <xf numFmtId="0" fontId="54" fillId="0" borderId="0"/>
    <xf numFmtId="0" fontId="14" fillId="0" borderId="0"/>
    <xf numFmtId="0" fontId="61" fillId="0" borderId="0"/>
    <xf numFmtId="0" fontId="3" fillId="0" borderId="0"/>
    <xf numFmtId="0" fontId="3" fillId="0" borderId="0"/>
    <xf numFmtId="168" fontId="3" fillId="0" borderId="0" applyFont="0" applyFill="0" applyBorder="0" applyAlignment="0" applyProtection="0"/>
    <xf numFmtId="0" fontId="3" fillId="0" borderId="0"/>
    <xf numFmtId="0" fontId="3" fillId="0" borderId="0"/>
    <xf numFmtId="170" fontId="3" fillId="0" borderId="0" applyFont="0" applyFill="0" applyBorder="0" applyAlignment="0" applyProtection="0"/>
    <xf numFmtId="9" fontId="3" fillId="0" borderId="0" applyFont="0" applyFill="0" applyBorder="0" applyAlignment="0" applyProtection="0"/>
    <xf numFmtId="174" fontId="3" fillId="0" borderId="0" applyFont="0" applyFill="0" applyBorder="0" applyAlignment="0" applyProtection="0"/>
    <xf numFmtId="0" fontId="88" fillId="0" borderId="0"/>
    <xf numFmtId="0" fontId="3" fillId="0" borderId="0"/>
    <xf numFmtId="0" fontId="1" fillId="0" borderId="0"/>
    <xf numFmtId="9" fontId="1" fillId="0" borderId="0" applyFont="0" applyFill="0" applyBorder="0" applyAlignment="0" applyProtection="0"/>
    <xf numFmtId="0" fontId="3" fillId="0" borderId="0"/>
  </cellStyleXfs>
  <cellXfs count="2752">
    <xf numFmtId="0" fontId="0" fillId="0" borderId="0" xfId="0"/>
    <xf numFmtId="0" fontId="4" fillId="0" borderId="1" xfId="2" applyNumberFormat="1" applyFont="1" applyFill="1" applyBorder="1" applyAlignment="1">
      <alignment horizontal="center"/>
    </xf>
    <xf numFmtId="0" fontId="4" fillId="0" borderId="1" xfId="2" applyNumberFormat="1" applyFont="1" applyFill="1" applyBorder="1"/>
    <xf numFmtId="4" fontId="4" fillId="0" borderId="1" xfId="2" applyNumberFormat="1" applyFont="1" applyFill="1" applyBorder="1" applyAlignment="1">
      <alignment horizontal="center"/>
    </xf>
    <xf numFmtId="4" fontId="4" fillId="0" borderId="1" xfId="2" applyNumberFormat="1" applyFont="1" applyFill="1" applyBorder="1"/>
    <xf numFmtId="0" fontId="4" fillId="0" borderId="0" xfId="2" applyFont="1"/>
    <xf numFmtId="0" fontId="4" fillId="0" borderId="2" xfId="2" applyNumberFormat="1" applyFont="1" applyFill="1" applyBorder="1" applyAlignment="1">
      <alignment horizontal="center"/>
    </xf>
    <xf numFmtId="0" fontId="4" fillId="0" borderId="3" xfId="2" applyNumberFormat="1" applyFont="1" applyFill="1" applyBorder="1"/>
    <xf numFmtId="0" fontId="4" fillId="0" borderId="4" xfId="2" applyNumberFormat="1" applyFont="1" applyFill="1" applyBorder="1"/>
    <xf numFmtId="0" fontId="4" fillId="0" borderId="4" xfId="2" applyNumberFormat="1" applyFont="1" applyFill="1" applyBorder="1" applyAlignment="1">
      <alignment horizontal="center"/>
    </xf>
    <xf numFmtId="4" fontId="4" fillId="0" borderId="4" xfId="2" applyNumberFormat="1" applyFont="1" applyFill="1" applyBorder="1" applyAlignment="1">
      <alignment horizontal="center"/>
    </xf>
    <xf numFmtId="4" fontId="4" fillId="0" borderId="5" xfId="2" applyNumberFormat="1" applyFont="1" applyFill="1" applyBorder="1"/>
    <xf numFmtId="0" fontId="5" fillId="0" borderId="6" xfId="2" applyNumberFormat="1" applyFont="1" applyFill="1" applyBorder="1" applyAlignment="1">
      <alignment horizontal="center"/>
    </xf>
    <xf numFmtId="0" fontId="5" fillId="0" borderId="0" xfId="2" applyNumberFormat="1" applyFont="1" applyFill="1" applyBorder="1" applyAlignment="1">
      <alignment horizontal="center"/>
    </xf>
    <xf numFmtId="4" fontId="5" fillId="0" borderId="0" xfId="2" applyNumberFormat="1" applyFont="1" applyFill="1" applyBorder="1" applyAlignment="1">
      <alignment horizontal="center"/>
    </xf>
    <xf numFmtId="4" fontId="5" fillId="0" borderId="7" xfId="2" applyNumberFormat="1" applyFont="1" applyFill="1" applyBorder="1" applyAlignment="1">
      <alignment horizontal="center"/>
    </xf>
    <xf numFmtId="0" fontId="6" fillId="0" borderId="8" xfId="2" applyNumberFormat="1" applyFont="1" applyFill="1" applyBorder="1" applyAlignment="1">
      <alignment horizontal="center"/>
    </xf>
    <xf numFmtId="0" fontId="4" fillId="0" borderId="9" xfId="2" applyNumberFormat="1" applyFont="1" applyFill="1" applyBorder="1"/>
    <xf numFmtId="4" fontId="4" fillId="0" borderId="10" xfId="2" applyNumberFormat="1" applyFont="1" applyFill="1" applyBorder="1"/>
    <xf numFmtId="4" fontId="5" fillId="0" borderId="10" xfId="2" applyNumberFormat="1" applyFont="1" applyFill="1" applyBorder="1" applyAlignment="1">
      <alignment horizontal="center"/>
    </xf>
    <xf numFmtId="0" fontId="6" fillId="0" borderId="6" xfId="2" applyNumberFormat="1" applyFont="1" applyFill="1" applyBorder="1" applyAlignment="1">
      <alignment horizontal="center"/>
    </xf>
    <xf numFmtId="4" fontId="4" fillId="0" borderId="7" xfId="2" applyNumberFormat="1" applyFont="1" applyFill="1" applyBorder="1"/>
    <xf numFmtId="0" fontId="5" fillId="0" borderId="6" xfId="2" quotePrefix="1" applyNumberFormat="1" applyFont="1" applyFill="1" applyBorder="1" applyAlignment="1">
      <alignment horizontal="center"/>
    </xf>
    <xf numFmtId="0" fontId="5" fillId="0" borderId="11" xfId="2" quotePrefix="1" applyNumberFormat="1" applyFont="1" applyFill="1" applyBorder="1" applyAlignment="1">
      <alignment horizontal="left" indent="3"/>
    </xf>
    <xf numFmtId="0" fontId="4" fillId="0" borderId="0" xfId="2" applyNumberFormat="1" applyFont="1" applyFill="1" applyBorder="1"/>
    <xf numFmtId="0" fontId="4" fillId="0" borderId="0" xfId="2" applyNumberFormat="1" applyFont="1" applyFill="1" applyBorder="1" applyAlignment="1">
      <alignment horizontal="center"/>
    </xf>
    <xf numFmtId="4" fontId="4" fillId="0" borderId="0" xfId="2" applyNumberFormat="1" applyFont="1" applyFill="1" applyBorder="1" applyAlignment="1">
      <alignment horizontal="center"/>
    </xf>
    <xf numFmtId="4" fontId="4" fillId="0" borderId="7" xfId="2" applyNumberFormat="1" applyFont="1" applyBorder="1" applyAlignment="1">
      <alignment horizontal="right" vertical="top"/>
    </xf>
    <xf numFmtId="4" fontId="4" fillId="0" borderId="7" xfId="2" applyNumberFormat="1" applyFont="1" applyFill="1" applyBorder="1" applyAlignment="1">
      <alignment horizontal="right"/>
    </xf>
    <xf numFmtId="0" fontId="5" fillId="0" borderId="0" xfId="2" applyNumberFormat="1" applyFont="1" applyFill="1" applyBorder="1"/>
    <xf numFmtId="4" fontId="7" fillId="0" borderId="7" xfId="2" applyNumberFormat="1" applyFont="1" applyBorder="1" applyAlignment="1">
      <alignment horizontal="right" vertical="top"/>
    </xf>
    <xf numFmtId="4" fontId="4" fillId="0" borderId="0" xfId="2" applyNumberFormat="1" applyFont="1"/>
    <xf numFmtId="0" fontId="4" fillId="0" borderId="0" xfId="2" applyNumberFormat="1" applyFont="1" applyFill="1" applyBorder="1" applyAlignment="1">
      <alignment horizontal="left"/>
    </xf>
    <xf numFmtId="0" fontId="5" fillId="0" borderId="0" xfId="2" applyNumberFormat="1" applyFont="1" applyFill="1" applyBorder="1" applyAlignment="1">
      <alignment horizontal="left"/>
    </xf>
    <xf numFmtId="0" fontId="8" fillId="0" borderId="7" xfId="2" applyFont="1" applyFill="1" applyBorder="1" applyAlignment="1">
      <alignment horizontal="right" vertical="center"/>
    </xf>
    <xf numFmtId="0" fontId="9" fillId="0" borderId="7" xfId="2" applyFont="1" applyFill="1" applyBorder="1" applyAlignment="1">
      <alignment horizontal="right" vertical="center"/>
    </xf>
    <xf numFmtId="4" fontId="4" fillId="0" borderId="0" xfId="2" applyNumberFormat="1" applyFont="1" applyFill="1" applyBorder="1" applyAlignment="1">
      <alignment horizontal="left"/>
    </xf>
    <xf numFmtId="0" fontId="5" fillId="0" borderId="8" xfId="2" quotePrefix="1" applyNumberFormat="1" applyFont="1" applyFill="1" applyBorder="1" applyAlignment="1">
      <alignment horizontal="center"/>
    </xf>
    <xf numFmtId="0" fontId="5" fillId="0" borderId="9" xfId="2" quotePrefix="1" applyNumberFormat="1" applyFont="1" applyFill="1" applyBorder="1" applyAlignment="1">
      <alignment horizontal="center"/>
    </xf>
    <xf numFmtId="0" fontId="4" fillId="0" borderId="1" xfId="2" applyNumberFormat="1" applyFont="1" applyFill="1" applyBorder="1" applyAlignment="1">
      <alignment horizontal="left"/>
    </xf>
    <xf numFmtId="0" fontId="5" fillId="0" borderId="3" xfId="2" quotePrefix="1" applyNumberFormat="1" applyFont="1" applyFill="1" applyBorder="1" applyAlignment="1">
      <alignment horizontal="center"/>
    </xf>
    <xf numFmtId="0" fontId="5" fillId="0" borderId="4" xfId="2" quotePrefix="1" applyNumberFormat="1" applyFont="1" applyFill="1" applyBorder="1" applyAlignment="1">
      <alignment horizontal="center"/>
    </xf>
    <xf numFmtId="4" fontId="4" fillId="0" borderId="4" xfId="2" applyNumberFormat="1" applyFont="1" applyFill="1" applyBorder="1"/>
    <xf numFmtId="4" fontId="4" fillId="0" borderId="2" xfId="2" applyNumberFormat="1" applyFont="1" applyFill="1" applyBorder="1"/>
    <xf numFmtId="0" fontId="4" fillId="0" borderId="11" xfId="2" applyNumberFormat="1" applyFont="1" applyFill="1" applyBorder="1" applyAlignment="1">
      <alignment horizontal="center"/>
    </xf>
    <xf numFmtId="4" fontId="4" fillId="0" borderId="0" xfId="2" applyNumberFormat="1" applyFont="1" applyFill="1" applyBorder="1"/>
    <xf numFmtId="4" fontId="5" fillId="0" borderId="6" xfId="2" applyNumberFormat="1" applyFont="1" applyFill="1" applyBorder="1"/>
    <xf numFmtId="0" fontId="10" fillId="0" borderId="9" xfId="2" applyFont="1" applyFill="1" applyBorder="1" applyAlignment="1">
      <alignment vertical="center"/>
    </xf>
    <xf numFmtId="0" fontId="10" fillId="0" borderId="1" xfId="2" applyFont="1" applyFill="1" applyBorder="1" applyAlignment="1">
      <alignment horizontal="right" vertical="center"/>
    </xf>
    <xf numFmtId="17" fontId="10" fillId="0" borderId="12" xfId="2" applyNumberFormat="1" applyFont="1" applyFill="1" applyBorder="1" applyAlignment="1">
      <alignment horizontal="left" vertical="center"/>
    </xf>
    <xf numFmtId="0" fontId="11" fillId="0" borderId="1" xfId="2" applyFont="1" applyFill="1" applyBorder="1" applyAlignment="1">
      <alignment vertical="center"/>
    </xf>
    <xf numFmtId="0" fontId="10" fillId="0" borderId="1" xfId="2" applyFont="1" applyFill="1" applyBorder="1" applyAlignment="1">
      <alignment vertical="center"/>
    </xf>
    <xf numFmtId="3" fontId="10" fillId="0" borderId="1" xfId="2" applyNumberFormat="1" applyFont="1" applyFill="1" applyBorder="1" applyAlignment="1">
      <alignment vertical="center"/>
    </xf>
    <xf numFmtId="4" fontId="4" fillId="0" borderId="8" xfId="2" applyNumberFormat="1" applyFont="1" applyFill="1" applyBorder="1"/>
    <xf numFmtId="0" fontId="4" fillId="0" borderId="0" xfId="2" applyNumberFormat="1" applyFont="1" applyBorder="1" applyAlignment="1">
      <alignment horizontal="center"/>
    </xf>
    <xf numFmtId="0" fontId="4" fillId="0" borderId="0" xfId="2" applyNumberFormat="1" applyFont="1" applyBorder="1"/>
    <xf numFmtId="4" fontId="4" fillId="0" borderId="0" xfId="2" applyNumberFormat="1" applyFont="1" applyBorder="1" applyAlignment="1">
      <alignment horizontal="center"/>
    </xf>
    <xf numFmtId="4" fontId="4" fillId="0" borderId="0" xfId="2" applyNumberFormat="1" applyFont="1" applyBorder="1"/>
    <xf numFmtId="0" fontId="4" fillId="0" borderId="0" xfId="2" applyNumberFormat="1" applyFont="1" applyAlignment="1">
      <alignment horizontal="center"/>
    </xf>
    <xf numFmtId="0" fontId="4" fillId="0" borderId="0" xfId="2" applyNumberFormat="1" applyFont="1"/>
    <xf numFmtId="4" fontId="4" fillId="0" borderId="0" xfId="2" applyNumberFormat="1" applyFont="1" applyAlignment="1">
      <alignment horizontal="center"/>
    </xf>
    <xf numFmtId="3" fontId="12" fillId="0" borderId="0" xfId="3" applyNumberFormat="1" applyFont="1" applyAlignment="1" applyProtection="1">
      <alignment horizontal="left" vertical="center"/>
      <protection hidden="1"/>
    </xf>
    <xf numFmtId="3" fontId="12" fillId="0" borderId="0" xfId="3" applyNumberFormat="1" applyFont="1" applyAlignment="1" applyProtection="1">
      <alignment vertical="center"/>
      <protection hidden="1"/>
    </xf>
    <xf numFmtId="3" fontId="13" fillId="0" borderId="0" xfId="3" applyNumberFormat="1" applyFont="1" applyAlignment="1" applyProtection="1">
      <alignment vertical="center"/>
      <protection hidden="1"/>
    </xf>
    <xf numFmtId="3" fontId="7" fillId="0" borderId="0" xfId="3" applyNumberFormat="1" applyFont="1" applyAlignment="1" applyProtection="1">
      <alignment vertical="center"/>
      <protection hidden="1"/>
    </xf>
    <xf numFmtId="3" fontId="12" fillId="0" borderId="0" xfId="3" applyNumberFormat="1" applyFont="1" applyAlignment="1" applyProtection="1">
      <alignment horizontal="center" vertical="center"/>
      <protection hidden="1"/>
    </xf>
    <xf numFmtId="164" fontId="12" fillId="0" borderId="0" xfId="4" applyFont="1" applyAlignment="1">
      <alignment horizontal="right" vertical="center"/>
    </xf>
    <xf numFmtId="0" fontId="12" fillId="0" borderId="0" xfId="3" applyFont="1" applyAlignment="1">
      <alignment vertical="center"/>
    </xf>
    <xf numFmtId="165" fontId="12" fillId="0" borderId="0" xfId="5" applyFont="1" applyAlignment="1">
      <alignment vertical="center"/>
    </xf>
    <xf numFmtId="166" fontId="12" fillId="0" borderId="0" xfId="3" applyNumberFormat="1" applyFont="1" applyAlignment="1">
      <alignment horizontal="right" vertical="center"/>
    </xf>
    <xf numFmtId="0" fontId="12" fillId="0" borderId="0" xfId="3" applyFont="1" applyFill="1" applyBorder="1" applyAlignment="1">
      <alignment vertical="center"/>
    </xf>
    <xf numFmtId="164" fontId="5" fillId="0" borderId="0" xfId="4" applyFont="1" applyFill="1" applyBorder="1" applyAlignment="1" applyProtection="1">
      <alignment vertical="center"/>
      <protection hidden="1"/>
    </xf>
    <xf numFmtId="3" fontId="5" fillId="0" borderId="0" xfId="6" applyNumberFormat="1" applyFont="1" applyBorder="1" applyAlignment="1" applyProtection="1">
      <alignment horizontal="left" vertical="center"/>
      <protection hidden="1"/>
    </xf>
    <xf numFmtId="3" fontId="4" fillId="0" borderId="0" xfId="6" applyNumberFormat="1" applyFont="1" applyBorder="1" applyAlignment="1" applyProtection="1">
      <alignment vertical="center"/>
      <protection hidden="1"/>
    </xf>
    <xf numFmtId="3" fontId="5" fillId="0" borderId="0" xfId="6" applyNumberFormat="1" applyFont="1" applyBorder="1" applyAlignment="1" applyProtection="1">
      <alignment vertical="center"/>
      <protection hidden="1"/>
    </xf>
    <xf numFmtId="3" fontId="4" fillId="0" borderId="0" xfId="6" applyNumberFormat="1" applyFont="1" applyBorder="1" applyAlignment="1" applyProtection="1">
      <alignment horizontal="left" vertical="center"/>
      <protection hidden="1"/>
    </xf>
    <xf numFmtId="3" fontId="7" fillId="0" borderId="0" xfId="6" applyNumberFormat="1" applyFont="1" applyBorder="1" applyAlignment="1" applyProtection="1">
      <alignment vertical="center"/>
      <protection hidden="1"/>
    </xf>
    <xf numFmtId="3" fontId="4" fillId="0" borderId="0" xfId="6" applyNumberFormat="1" applyFont="1" applyBorder="1" applyAlignment="1" applyProtection="1">
      <alignment horizontal="center" vertical="center"/>
      <protection hidden="1"/>
    </xf>
    <xf numFmtId="164" fontId="4" fillId="0" borderId="0" xfId="4" applyFont="1" applyBorder="1" applyAlignment="1">
      <alignment horizontal="right" vertical="center"/>
    </xf>
    <xf numFmtId="0" fontId="4" fillId="0" borderId="0" xfId="3" applyFont="1" applyBorder="1" applyAlignment="1">
      <alignment vertical="center"/>
    </xf>
    <xf numFmtId="165" fontId="4" fillId="0" borderId="16" xfId="5" applyFont="1" applyBorder="1" applyAlignment="1">
      <alignment vertical="center"/>
    </xf>
    <xf numFmtId="166" fontId="4" fillId="0" borderId="16" xfId="3" applyNumberFormat="1" applyFont="1" applyBorder="1" applyAlignment="1">
      <alignment horizontal="right" vertical="center"/>
    </xf>
    <xf numFmtId="0" fontId="17" fillId="0" borderId="0" xfId="3" applyFont="1" applyBorder="1" applyAlignment="1">
      <alignment vertical="center"/>
    </xf>
    <xf numFmtId="3" fontId="16" fillId="2" borderId="13" xfId="3" applyNumberFormat="1" applyFont="1" applyFill="1" applyBorder="1" applyAlignment="1">
      <alignment horizontal="centerContinuous" vertical="center"/>
    </xf>
    <xf numFmtId="3" fontId="16" fillId="2" borderId="14" xfId="3" applyNumberFormat="1" applyFont="1" applyFill="1" applyBorder="1" applyAlignment="1">
      <alignment horizontal="centerContinuous" vertical="center"/>
    </xf>
    <xf numFmtId="3" fontId="16" fillId="2" borderId="15" xfId="3" applyNumberFormat="1" applyFont="1" applyFill="1" applyBorder="1" applyAlignment="1">
      <alignment horizontal="centerContinuous" vertical="center"/>
    </xf>
    <xf numFmtId="3" fontId="18" fillId="2" borderId="15" xfId="3" applyNumberFormat="1" applyFont="1" applyFill="1" applyBorder="1" applyAlignment="1">
      <alignment horizontal="centerContinuous" vertical="center"/>
    </xf>
    <xf numFmtId="3" fontId="16" fillId="2" borderId="17" xfId="3" applyNumberFormat="1" applyFont="1" applyFill="1" applyBorder="1" applyAlignment="1">
      <alignment horizontal="center" vertical="center"/>
    </xf>
    <xf numFmtId="164" fontId="16" fillId="2" borderId="17" xfId="4" applyFont="1" applyFill="1" applyBorder="1" applyAlignment="1">
      <alignment horizontal="center" vertical="center" wrapText="1"/>
    </xf>
    <xf numFmtId="0" fontId="5" fillId="0" borderId="0" xfId="3" applyFont="1" applyAlignment="1">
      <alignment horizontal="center" vertical="center"/>
    </xf>
    <xf numFmtId="165" fontId="16" fillId="2" borderId="17" xfId="5" applyFont="1" applyFill="1" applyBorder="1" applyAlignment="1">
      <alignment horizontal="center" vertical="center" wrapText="1"/>
    </xf>
    <xf numFmtId="166" fontId="16" fillId="2" borderId="17" xfId="3" applyNumberFormat="1" applyFont="1" applyFill="1" applyBorder="1" applyAlignment="1">
      <alignment horizontal="center" vertical="center" wrapText="1"/>
    </xf>
    <xf numFmtId="0" fontId="5" fillId="0" borderId="0" xfId="3" applyFont="1" applyFill="1" applyBorder="1" applyAlignment="1">
      <alignment horizontal="center" vertical="center"/>
    </xf>
    <xf numFmtId="166" fontId="16" fillId="2" borderId="18" xfId="3" applyNumberFormat="1" applyFont="1" applyFill="1" applyBorder="1" applyAlignment="1" applyProtection="1">
      <alignment horizontal="right" vertical="center"/>
      <protection hidden="1"/>
    </xf>
    <xf numFmtId="166" fontId="16" fillId="2" borderId="19" xfId="3" applyNumberFormat="1" applyFont="1" applyFill="1" applyBorder="1" applyAlignment="1" applyProtection="1">
      <alignment horizontal="right" vertical="center"/>
      <protection hidden="1"/>
    </xf>
    <xf numFmtId="4" fontId="19" fillId="0" borderId="20" xfId="2" applyNumberFormat="1" applyFont="1" applyBorder="1" applyAlignment="1">
      <alignment horizontal="center" vertical="center"/>
    </xf>
    <xf numFmtId="3" fontId="19" fillId="0" borderId="0" xfId="2" applyNumberFormat="1" applyFont="1" applyBorder="1" applyAlignment="1">
      <alignment vertical="center"/>
    </xf>
    <xf numFmtId="3" fontId="20" fillId="0" borderId="0" xfId="2" applyNumberFormat="1" applyFont="1" applyBorder="1" applyAlignment="1">
      <alignment horizontal="center" vertical="center"/>
    </xf>
    <xf numFmtId="3" fontId="20" fillId="0" borderId="0" xfId="2" applyNumberFormat="1" applyFont="1" applyBorder="1" applyAlignment="1">
      <alignment vertical="center"/>
    </xf>
    <xf numFmtId="3" fontId="20" fillId="0" borderId="21" xfId="2" applyNumberFormat="1" applyFont="1" applyBorder="1" applyAlignment="1">
      <alignment vertical="center"/>
    </xf>
    <xf numFmtId="3" fontId="20" fillId="0" borderId="0" xfId="2" applyNumberFormat="1" applyFont="1" applyAlignment="1">
      <alignment vertical="center"/>
    </xf>
    <xf numFmtId="3" fontId="20" fillId="0" borderId="22" xfId="2" applyNumberFormat="1" applyFont="1" applyBorder="1" applyAlignment="1">
      <alignment vertical="center"/>
    </xf>
    <xf numFmtId="3" fontId="21" fillId="0" borderId="0" xfId="2" applyNumberFormat="1" applyFont="1" applyAlignment="1">
      <alignment vertical="center"/>
    </xf>
    <xf numFmtId="3" fontId="19" fillId="0" borderId="23" xfId="2" applyNumberFormat="1" applyFont="1" applyBorder="1" applyAlignment="1">
      <alignment vertical="center"/>
    </xf>
    <xf numFmtId="3" fontId="20" fillId="0" borderId="11" xfId="2" applyNumberFormat="1" applyFont="1" applyBorder="1" applyAlignment="1">
      <alignment horizontal="center" vertical="center"/>
    </xf>
    <xf numFmtId="3" fontId="20" fillId="0" borderId="20" xfId="2" applyNumberFormat="1" applyFont="1" applyBorder="1" applyAlignment="1">
      <alignment vertical="center"/>
    </xf>
    <xf numFmtId="3" fontId="20" fillId="0" borderId="24" xfId="2" applyNumberFormat="1" applyFont="1" applyBorder="1" applyAlignment="1">
      <alignment vertical="center"/>
    </xf>
    <xf numFmtId="3" fontId="20" fillId="0" borderId="6" xfId="2" applyNumberFormat="1" applyFont="1" applyBorder="1" applyAlignment="1">
      <alignment vertical="center"/>
    </xf>
    <xf numFmtId="3" fontId="20" fillId="0" borderId="0" xfId="2" applyNumberFormat="1" applyFont="1" applyBorder="1" applyAlignment="1">
      <alignment horizontal="left" vertical="center"/>
    </xf>
    <xf numFmtId="3" fontId="10" fillId="0" borderId="24" xfId="3" applyNumberFormat="1" applyFont="1" applyBorder="1" applyAlignment="1" applyProtection="1">
      <alignment horizontal="center" vertical="center"/>
      <protection hidden="1"/>
    </xf>
    <xf numFmtId="166" fontId="10" fillId="0" borderId="24" xfId="3" applyNumberFormat="1" applyFont="1" applyFill="1" applyBorder="1" applyAlignment="1" applyProtection="1">
      <alignment horizontal="right" vertical="center"/>
      <protection hidden="1"/>
    </xf>
    <xf numFmtId="165" fontId="10" fillId="0" borderId="24" xfId="5" applyFont="1" applyFill="1" applyBorder="1" applyAlignment="1" applyProtection="1">
      <alignment horizontal="center" vertical="center"/>
      <protection hidden="1"/>
    </xf>
    <xf numFmtId="166" fontId="10" fillId="0" borderId="6" xfId="3" applyNumberFormat="1" applyFont="1" applyFill="1" applyBorder="1" applyAlignment="1">
      <alignment vertical="center"/>
    </xf>
    <xf numFmtId="4" fontId="20" fillId="0" borderId="6" xfId="2" applyNumberFormat="1" applyFont="1" applyBorder="1" applyAlignment="1">
      <alignment vertical="center"/>
    </xf>
    <xf numFmtId="3" fontId="20" fillId="0" borderId="25" xfId="2" applyNumberFormat="1" applyFont="1" applyBorder="1" applyAlignment="1">
      <alignment vertical="center"/>
    </xf>
    <xf numFmtId="0" fontId="11" fillId="0" borderId="20" xfId="7" applyFont="1" applyFill="1" applyBorder="1" applyAlignment="1" applyProtection="1">
      <alignment horizontal="left" vertical="center"/>
    </xf>
    <xf numFmtId="0" fontId="11" fillId="0" borderId="0" xfId="7" applyFont="1" applyFill="1" applyBorder="1" applyAlignment="1" applyProtection="1">
      <alignment horizontal="left" vertical="center"/>
    </xf>
    <xf numFmtId="0" fontId="23" fillId="0" borderId="0" xfId="7" applyFont="1" applyFill="1" applyBorder="1" applyAlignment="1" applyProtection="1">
      <alignment horizontal="left" vertical="center"/>
    </xf>
    <xf numFmtId="0" fontId="24" fillId="2" borderId="26" xfId="7" applyFont="1" applyFill="1" applyBorder="1" applyAlignment="1" applyProtection="1">
      <alignment horizontal="left" vertical="center"/>
    </xf>
    <xf numFmtId="3" fontId="24" fillId="2" borderId="27" xfId="7" applyNumberFormat="1" applyFont="1" applyFill="1" applyBorder="1" applyAlignment="1" applyProtection="1">
      <alignment horizontal="right" vertical="center"/>
    </xf>
    <xf numFmtId="166" fontId="25" fillId="2" borderId="15" xfId="3" applyNumberFormat="1" applyFont="1" applyFill="1" applyBorder="1" applyAlignment="1" applyProtection="1">
      <alignment horizontal="right" vertical="center"/>
      <protection hidden="1"/>
    </xf>
    <xf numFmtId="0" fontId="11" fillId="0" borderId="0" xfId="3" applyFont="1" applyFill="1" applyBorder="1" applyAlignment="1">
      <alignment vertical="center"/>
    </xf>
    <xf numFmtId="166" fontId="25" fillId="2" borderId="28" xfId="3" applyNumberFormat="1" applyFont="1" applyFill="1" applyBorder="1" applyAlignment="1" applyProtection="1">
      <alignment horizontal="right" vertical="center"/>
      <protection hidden="1"/>
    </xf>
    <xf numFmtId="0" fontId="5" fillId="0" borderId="0" xfId="3" applyFont="1" applyAlignment="1">
      <alignment vertical="center"/>
    </xf>
    <xf numFmtId="3" fontId="19" fillId="0" borderId="20" xfId="2" applyNumberFormat="1" applyFont="1" applyBorder="1" applyAlignment="1">
      <alignment vertical="center"/>
    </xf>
    <xf numFmtId="0" fontId="10" fillId="0" borderId="6" xfId="2" applyFont="1" applyBorder="1" applyAlignment="1">
      <alignment vertical="center"/>
    </xf>
    <xf numFmtId="0" fontId="4" fillId="0" borderId="0" xfId="2" applyFont="1" applyAlignment="1">
      <alignment vertical="center"/>
    </xf>
    <xf numFmtId="0" fontId="10" fillId="0" borderId="20" xfId="2" applyFont="1" applyBorder="1" applyAlignment="1">
      <alignment vertical="center"/>
    </xf>
    <xf numFmtId="0" fontId="10" fillId="0" borderId="0" xfId="2" applyFont="1" applyBorder="1" applyAlignment="1">
      <alignment vertical="center"/>
    </xf>
    <xf numFmtId="0" fontId="24" fillId="2" borderId="26" xfId="7" applyFont="1" applyFill="1" applyBorder="1" applyAlignment="1" applyProtection="1">
      <alignment horizontal="right" vertical="center"/>
    </xf>
    <xf numFmtId="0" fontId="10" fillId="0" borderId="0" xfId="2" applyFont="1" applyAlignment="1">
      <alignment vertical="center"/>
    </xf>
    <xf numFmtId="164" fontId="11" fillId="0" borderId="0" xfId="4" applyFont="1" applyFill="1" applyBorder="1" applyAlignment="1" applyProtection="1">
      <alignment vertical="center"/>
      <protection hidden="1"/>
    </xf>
    <xf numFmtId="3" fontId="11" fillId="0" borderId="20" xfId="6" applyNumberFormat="1" applyFont="1" applyBorder="1" applyAlignment="1" applyProtection="1">
      <alignment horizontal="left" vertical="center"/>
      <protection hidden="1"/>
    </xf>
    <xf numFmtId="3" fontId="10" fillId="0" borderId="0" xfId="6" applyNumberFormat="1" applyFont="1" applyBorder="1" applyAlignment="1" applyProtection="1">
      <alignment vertical="center"/>
      <protection hidden="1"/>
    </xf>
    <xf numFmtId="3" fontId="11" fillId="0" borderId="0" xfId="6" applyNumberFormat="1" applyFont="1" applyBorder="1" applyAlignment="1" applyProtection="1">
      <alignment vertical="center"/>
      <protection hidden="1"/>
    </xf>
    <xf numFmtId="3" fontId="10" fillId="0" borderId="0" xfId="6" applyNumberFormat="1" applyFont="1" applyBorder="1" applyAlignment="1" applyProtection="1">
      <alignment horizontal="left" vertical="center"/>
      <protection hidden="1"/>
    </xf>
    <xf numFmtId="3" fontId="26" fillId="0" borderId="0" xfId="6" applyNumberFormat="1" applyFont="1" applyBorder="1" applyAlignment="1" applyProtection="1">
      <alignment vertical="center"/>
      <protection hidden="1"/>
    </xf>
    <xf numFmtId="3" fontId="10" fillId="0" borderId="0" xfId="6" applyNumberFormat="1" applyFont="1" applyBorder="1" applyAlignment="1" applyProtection="1">
      <alignment horizontal="center" vertical="center"/>
      <protection hidden="1"/>
    </xf>
    <xf numFmtId="164" fontId="10" fillId="0" borderId="0" xfId="4" applyFont="1" applyBorder="1" applyAlignment="1">
      <alignment horizontal="right" vertical="center"/>
    </xf>
    <xf numFmtId="0" fontId="10" fillId="0" borderId="0" xfId="3" applyFont="1" applyBorder="1" applyAlignment="1">
      <alignment vertical="center"/>
    </xf>
    <xf numFmtId="165" fontId="10" fillId="0" borderId="16" xfId="5" applyFont="1" applyBorder="1" applyAlignment="1">
      <alignment vertical="center"/>
    </xf>
    <xf numFmtId="166" fontId="10" fillId="0" borderId="16" xfId="3" applyNumberFormat="1" applyFont="1" applyBorder="1" applyAlignment="1">
      <alignment horizontal="right" vertical="center"/>
    </xf>
    <xf numFmtId="0" fontId="10" fillId="0" borderId="0" xfId="3" applyFont="1" applyFill="1" applyBorder="1" applyAlignment="1">
      <alignment vertical="center"/>
    </xf>
    <xf numFmtId="0" fontId="10" fillId="0" borderId="6" xfId="3" applyFont="1" applyFill="1" applyBorder="1" applyAlignment="1">
      <alignment vertical="center"/>
    </xf>
    <xf numFmtId="3" fontId="25" fillId="2" borderId="17" xfId="3" applyNumberFormat="1" applyFont="1" applyFill="1" applyBorder="1" applyAlignment="1">
      <alignment horizontal="center" vertical="center"/>
    </xf>
    <xf numFmtId="164" fontId="25" fillId="2" borderId="17" xfId="4" applyFont="1" applyFill="1" applyBorder="1" applyAlignment="1">
      <alignment horizontal="center" vertical="center" wrapText="1"/>
    </xf>
    <xf numFmtId="0" fontId="11" fillId="0" borderId="0" xfId="3" applyFont="1" applyBorder="1" applyAlignment="1">
      <alignment horizontal="center" vertical="center"/>
    </xf>
    <xf numFmtId="165" fontId="25" fillId="2" borderId="17" xfId="5" applyFont="1" applyFill="1" applyBorder="1" applyAlignment="1">
      <alignment horizontal="center" vertical="center" wrapText="1"/>
    </xf>
    <xf numFmtId="166" fontId="25" fillId="2" borderId="17" xfId="3" applyNumberFormat="1" applyFont="1" applyFill="1" applyBorder="1" applyAlignment="1">
      <alignment horizontal="center" vertical="center" wrapText="1"/>
    </xf>
    <xf numFmtId="0" fontId="11" fillId="0" borderId="0" xfId="3" applyFont="1" applyFill="1" applyBorder="1" applyAlignment="1">
      <alignment horizontal="center" vertical="center"/>
    </xf>
    <xf numFmtId="0" fontId="10" fillId="0" borderId="24" xfId="2" applyFont="1" applyBorder="1" applyAlignment="1">
      <alignment vertical="center"/>
    </xf>
    <xf numFmtId="0" fontId="24" fillId="2" borderId="27" xfId="7" applyFont="1" applyFill="1" applyBorder="1" applyAlignment="1" applyProtection="1">
      <alignment horizontal="right" vertical="center"/>
    </xf>
    <xf numFmtId="0" fontId="24" fillId="2" borderId="32" xfId="7" applyFont="1" applyFill="1" applyBorder="1" applyAlignment="1" applyProtection="1">
      <alignment horizontal="right" vertical="center"/>
    </xf>
    <xf numFmtId="3" fontId="11" fillId="0" borderId="24" xfId="3" applyNumberFormat="1" applyFont="1" applyBorder="1" applyAlignment="1" applyProtection="1">
      <alignment horizontal="center" vertical="center"/>
      <protection hidden="1"/>
    </xf>
    <xf numFmtId="0" fontId="11" fillId="0" borderId="24" xfId="3" applyFont="1" applyBorder="1" applyAlignment="1">
      <alignment vertical="center"/>
    </xf>
    <xf numFmtId="165" fontId="11" fillId="0" borderId="24" xfId="5" applyFont="1" applyFill="1" applyBorder="1" applyAlignment="1" applyProtection="1">
      <alignment horizontal="center" vertical="center"/>
      <protection hidden="1"/>
    </xf>
    <xf numFmtId="166" fontId="11" fillId="0" borderId="24" xfId="3" applyNumberFormat="1" applyFont="1" applyFill="1" applyBorder="1" applyAlignment="1" applyProtection="1">
      <alignment horizontal="right" vertical="center"/>
      <protection hidden="1"/>
    </xf>
    <xf numFmtId="166" fontId="25" fillId="2" borderId="17" xfId="3" applyNumberFormat="1" applyFont="1" applyFill="1" applyBorder="1" applyAlignment="1" applyProtection="1">
      <alignment horizontal="right" vertical="center"/>
      <protection hidden="1"/>
    </xf>
    <xf numFmtId="0" fontId="10" fillId="0" borderId="24" xfId="2" applyFont="1" applyBorder="1" applyAlignment="1">
      <alignment horizontal="center" vertical="center"/>
    </xf>
    <xf numFmtId="3" fontId="24" fillId="2" borderId="27" xfId="7" applyNumberFormat="1" applyFont="1" applyFill="1" applyBorder="1" applyAlignment="1" applyProtection="1">
      <alignment horizontal="center" vertical="center"/>
    </xf>
    <xf numFmtId="0" fontId="24" fillId="2" borderId="33" xfId="7" applyFont="1" applyFill="1" applyBorder="1" applyAlignment="1" applyProtection="1">
      <alignment horizontal="left" vertical="center"/>
    </xf>
    <xf numFmtId="0" fontId="24" fillId="2" borderId="33" xfId="7" applyFont="1" applyFill="1" applyBorder="1" applyAlignment="1" applyProtection="1">
      <alignment horizontal="right" vertical="center"/>
    </xf>
    <xf numFmtId="0" fontId="24" fillId="2" borderId="34" xfId="7" applyFont="1" applyFill="1" applyBorder="1" applyAlignment="1" applyProtection="1">
      <alignment horizontal="right" vertical="center"/>
    </xf>
    <xf numFmtId="0" fontId="10" fillId="0" borderId="35" xfId="2" applyFont="1" applyBorder="1" applyAlignment="1">
      <alignment vertical="center"/>
    </xf>
    <xf numFmtId="0" fontId="10" fillId="0" borderId="16" xfId="2" applyFont="1" applyBorder="1" applyAlignment="1">
      <alignment vertical="center"/>
    </xf>
    <xf numFmtId="0" fontId="24" fillId="2" borderId="36" xfId="7" applyFont="1" applyFill="1" applyBorder="1" applyAlignment="1" applyProtection="1">
      <alignment horizontal="left" vertical="center"/>
    </xf>
    <xf numFmtId="0" fontId="24" fillId="2" borderId="36" xfId="7" applyFont="1" applyFill="1" applyBorder="1" applyAlignment="1" applyProtection="1">
      <alignment horizontal="right" vertical="center"/>
    </xf>
    <xf numFmtId="166" fontId="25" fillId="2" borderId="37" xfId="3" applyNumberFormat="1" applyFont="1" applyFill="1" applyBorder="1" applyAlignment="1" applyProtection="1">
      <alignment horizontal="right" vertical="center"/>
      <protection hidden="1"/>
    </xf>
    <xf numFmtId="0" fontId="28" fillId="0" borderId="0" xfId="2" applyFont="1" applyAlignment="1">
      <alignment vertical="top"/>
    </xf>
    <xf numFmtId="0" fontId="28" fillId="0" borderId="0" xfId="2" applyFont="1" applyAlignment="1">
      <alignment horizontal="center" vertical="top"/>
    </xf>
    <xf numFmtId="0" fontId="28" fillId="0" borderId="0" xfId="2" applyFont="1" applyAlignment="1">
      <alignment vertical="top" wrapText="1"/>
    </xf>
    <xf numFmtId="0" fontId="29" fillId="0" borderId="0" xfId="2" applyFont="1" applyAlignment="1">
      <alignment vertical="top"/>
    </xf>
    <xf numFmtId="0" fontId="29" fillId="0" borderId="0" xfId="2" applyFont="1" applyAlignment="1">
      <alignment horizontal="center" vertical="top"/>
    </xf>
    <xf numFmtId="0" fontId="29" fillId="0" borderId="0" xfId="2" applyFont="1" applyAlignment="1">
      <alignment horizontal="left" vertical="top" wrapText="1"/>
    </xf>
    <xf numFmtId="0" fontId="30" fillId="0" borderId="26" xfId="2" applyFont="1" applyBorder="1" applyAlignment="1">
      <alignment horizontal="left" vertical="top"/>
    </xf>
    <xf numFmtId="0" fontId="30" fillId="0" borderId="38" xfId="2" applyFont="1" applyBorder="1" applyAlignment="1">
      <alignment horizontal="center" vertical="top"/>
    </xf>
    <xf numFmtId="0" fontId="30" fillId="0" borderId="26" xfId="2" applyFont="1" applyBorder="1" applyAlignment="1">
      <alignment horizontal="center" vertical="top"/>
    </xf>
    <xf numFmtId="0" fontId="30" fillId="0" borderId="27" xfId="2" applyFont="1" applyBorder="1" applyAlignment="1">
      <alignment horizontal="center" vertical="top" wrapText="1"/>
    </xf>
    <xf numFmtId="0" fontId="30" fillId="0" borderId="39" xfId="2" applyFont="1" applyBorder="1" applyAlignment="1">
      <alignment horizontal="center" vertical="top"/>
    </xf>
    <xf numFmtId="0" fontId="30" fillId="0" borderId="0" xfId="2" applyFont="1" applyAlignment="1">
      <alignment vertical="top"/>
    </xf>
    <xf numFmtId="0" fontId="10" fillId="0" borderId="3" xfId="2" applyFont="1" applyBorder="1" applyAlignment="1">
      <alignment vertical="top"/>
    </xf>
    <xf numFmtId="0" fontId="10" fillId="0" borderId="5" xfId="2" applyFont="1" applyBorder="1" applyAlignment="1" applyProtection="1">
      <alignment horizontal="center" vertical="top"/>
      <protection locked="0"/>
    </xf>
    <xf numFmtId="0" fontId="10" fillId="0" borderId="0" xfId="2" applyFont="1" applyBorder="1" applyAlignment="1">
      <alignment vertical="top"/>
    </xf>
    <xf numFmtId="4" fontId="10" fillId="0" borderId="0" xfId="8" applyNumberFormat="1" applyFont="1" applyFill="1" applyBorder="1" applyAlignment="1">
      <alignment horizontal="left" vertical="top" wrapText="1"/>
    </xf>
    <xf numFmtId="0" fontId="10" fillId="0" borderId="6" xfId="2" applyFont="1" applyBorder="1" applyAlignment="1" applyProtection="1">
      <alignment horizontal="center" vertical="top"/>
      <protection locked="0"/>
    </xf>
    <xf numFmtId="0" fontId="10" fillId="0" borderId="6" xfId="2" applyFont="1" applyBorder="1" applyAlignment="1">
      <alignment horizontal="center" vertical="top" wrapText="1"/>
    </xf>
    <xf numFmtId="4" fontId="10" fillId="0" borderId="6" xfId="2" applyNumberFormat="1" applyFont="1" applyBorder="1" applyAlignment="1">
      <alignment horizontal="right" vertical="top"/>
    </xf>
    <xf numFmtId="4" fontId="10" fillId="0" borderId="7" xfId="9" applyNumberFormat="1" applyFont="1" applyBorder="1" applyAlignment="1">
      <alignment horizontal="right" vertical="top"/>
    </xf>
    <xf numFmtId="0" fontId="10" fillId="0" borderId="0" xfId="2" applyFont="1" applyAlignment="1">
      <alignment vertical="top"/>
    </xf>
    <xf numFmtId="0" fontId="10" fillId="0" borderId="11" xfId="2" applyFont="1" applyBorder="1" applyAlignment="1">
      <alignment vertical="top"/>
    </xf>
    <xf numFmtId="0" fontId="11" fillId="0" borderId="0" xfId="2" applyFont="1" applyBorder="1" applyAlignment="1" applyProtection="1">
      <alignment horizontal="center" vertical="top"/>
      <protection locked="0"/>
    </xf>
    <xf numFmtId="0" fontId="19" fillId="0" borderId="7" xfId="2" applyNumberFormat="1" applyFont="1" applyBorder="1"/>
    <xf numFmtId="0" fontId="10" fillId="0" borderId="7" xfId="2" applyFont="1" applyBorder="1" applyAlignment="1" applyProtection="1">
      <alignment horizontal="center" vertical="top"/>
      <protection locked="0"/>
    </xf>
    <xf numFmtId="49" fontId="10" fillId="0" borderId="0" xfId="2" applyNumberFormat="1" applyFont="1" applyFill="1" applyBorder="1" applyAlignment="1" applyProtection="1">
      <alignment horizontal="center" vertical="top"/>
    </xf>
    <xf numFmtId="0" fontId="10" fillId="0" borderId="7" xfId="2" applyFont="1" applyFill="1" applyBorder="1" applyAlignment="1" applyProtection="1">
      <alignment horizontal="left" vertical="top" wrapText="1"/>
    </xf>
    <xf numFmtId="3" fontId="10" fillId="0" borderId="7" xfId="10" applyNumberFormat="1" applyFont="1" applyFill="1" applyBorder="1" applyAlignment="1" applyProtection="1">
      <alignment horizontal="center" vertical="top"/>
    </xf>
    <xf numFmtId="0" fontId="10" fillId="0" borderId="7" xfId="2" applyFont="1" applyBorder="1" applyAlignment="1">
      <alignment wrapText="1"/>
    </xf>
    <xf numFmtId="0" fontId="10" fillId="0" borderId="7" xfId="2" applyFont="1" applyBorder="1" applyAlignment="1" applyProtection="1">
      <alignment horizontal="center" vertical="top"/>
    </xf>
    <xf numFmtId="4" fontId="26" fillId="0" borderId="7" xfId="9" applyNumberFormat="1" applyFont="1" applyBorder="1" applyAlignment="1">
      <alignment horizontal="right" vertical="top"/>
    </xf>
    <xf numFmtId="0" fontId="10" fillId="0" borderId="7" xfId="2" applyFont="1" applyBorder="1" applyAlignment="1">
      <alignment horizontal="center" vertical="top"/>
    </xf>
    <xf numFmtId="0" fontId="10" fillId="0" borderId="7" xfId="2" quotePrefix="1" applyFont="1" applyBorder="1" applyAlignment="1">
      <alignment vertical="top" wrapText="1"/>
    </xf>
    <xf numFmtId="0" fontId="10" fillId="0" borderId="0" xfId="2" applyFont="1" applyBorder="1" applyAlignment="1">
      <alignment horizontal="center" vertical="top"/>
    </xf>
    <xf numFmtId="4" fontId="10" fillId="0" borderId="6" xfId="2" applyNumberFormat="1" applyFont="1" applyBorder="1" applyAlignment="1">
      <alignment horizontal="left" vertical="top"/>
    </xf>
    <xf numFmtId="0" fontId="10" fillId="0" borderId="0" xfId="2" applyFont="1" applyFill="1" applyBorder="1" applyAlignment="1">
      <alignment horizontal="center" vertical="top" wrapText="1"/>
    </xf>
    <xf numFmtId="4" fontId="19" fillId="0" borderId="0" xfId="2" applyNumberFormat="1" applyFont="1" applyFill="1" applyBorder="1" applyAlignment="1">
      <alignment horizontal="center" vertical="top" wrapText="1"/>
    </xf>
    <xf numFmtId="4" fontId="11" fillId="0" borderId="7" xfId="2" applyNumberFormat="1" applyFont="1" applyFill="1" applyBorder="1" applyAlignment="1">
      <alignment horizontal="left" vertical="top" wrapText="1"/>
    </xf>
    <xf numFmtId="0" fontId="10" fillId="0" borderId="7" xfId="2" applyFont="1" applyBorder="1" applyAlignment="1">
      <alignment horizontal="center"/>
    </xf>
    <xf numFmtId="0" fontId="19" fillId="0" borderId="0" xfId="2" applyFont="1" applyFill="1" applyBorder="1" applyAlignment="1">
      <alignment horizontal="center" vertical="top" wrapText="1"/>
    </xf>
    <xf numFmtId="0" fontId="19" fillId="0" borderId="7" xfId="2" applyFont="1" applyFill="1" applyBorder="1" applyAlignment="1">
      <alignment horizontal="left" vertical="top" wrapText="1"/>
    </xf>
    <xf numFmtId="0" fontId="20" fillId="0" borderId="0" xfId="2" applyFont="1" applyFill="1" applyBorder="1" applyAlignment="1">
      <alignment horizontal="center" vertical="top" wrapText="1"/>
    </xf>
    <xf numFmtId="0" fontId="10" fillId="0" borderId="7" xfId="2" applyFont="1" applyFill="1" applyBorder="1" applyAlignment="1">
      <alignment horizontal="left" vertical="top" wrapText="1"/>
    </xf>
    <xf numFmtId="0" fontId="10" fillId="0" borderId="7" xfId="2" applyFont="1" applyFill="1" applyBorder="1" applyAlignment="1">
      <alignment horizontal="center" vertical="top" wrapText="1"/>
    </xf>
    <xf numFmtId="4" fontId="32" fillId="0" borderId="0" xfId="2" applyNumberFormat="1" applyFont="1" applyFill="1" applyBorder="1" applyAlignment="1">
      <alignment horizontal="left" vertical="top" wrapText="1"/>
    </xf>
    <xf numFmtId="4" fontId="10" fillId="0" borderId="7" xfId="2" applyNumberFormat="1" applyFont="1" applyFill="1" applyBorder="1" applyAlignment="1">
      <alignment horizontal="right" vertical="top" wrapText="1"/>
    </xf>
    <xf numFmtId="4" fontId="26" fillId="0" borderId="6" xfId="2" applyNumberFormat="1" applyFont="1" applyBorder="1" applyAlignment="1">
      <alignment horizontal="right" vertical="top"/>
    </xf>
    <xf numFmtId="0" fontId="10" fillId="0" borderId="0" xfId="2" applyFont="1"/>
    <xf numFmtId="0" fontId="20" fillId="0" borderId="6" xfId="2" applyFont="1" applyFill="1" applyBorder="1" applyAlignment="1">
      <alignment horizontal="center" vertical="top" wrapText="1"/>
    </xf>
    <xf numFmtId="0" fontId="20" fillId="0" borderId="7" xfId="2" applyFont="1" applyFill="1" applyBorder="1" applyAlignment="1">
      <alignment horizontal="center" vertical="top" wrapText="1"/>
    </xf>
    <xf numFmtId="0" fontId="19" fillId="0" borderId="7" xfId="2" applyFont="1" applyFill="1" applyBorder="1" applyAlignment="1">
      <alignment horizontal="center" vertical="top" wrapText="1"/>
    </xf>
    <xf numFmtId="0" fontId="19" fillId="0" borderId="6" xfId="2" applyFont="1" applyFill="1" applyBorder="1" applyAlignment="1">
      <alignment horizontal="center" vertical="top" wrapText="1"/>
    </xf>
    <xf numFmtId="0" fontId="10" fillId="0" borderId="6" xfId="2" applyFont="1" applyFill="1" applyBorder="1" applyAlignment="1">
      <alignment horizontal="center" vertical="top" wrapText="1"/>
    </xf>
    <xf numFmtId="0" fontId="20" fillId="0" borderId="7" xfId="2" applyFont="1" applyFill="1" applyBorder="1" applyAlignment="1">
      <alignment horizontal="left" vertical="top" wrapText="1"/>
    </xf>
    <xf numFmtId="4" fontId="32" fillId="0" borderId="6" xfId="2" applyNumberFormat="1" applyFont="1" applyFill="1" applyBorder="1" applyAlignment="1">
      <alignment horizontal="left" vertical="top" wrapText="1"/>
    </xf>
    <xf numFmtId="0" fontId="11" fillId="0" borderId="40" xfId="2" applyFont="1" applyBorder="1" applyAlignment="1">
      <alignment vertical="top"/>
    </xf>
    <xf numFmtId="0" fontId="10" fillId="0" borderId="30" xfId="2" applyFont="1" applyBorder="1" applyAlignment="1">
      <alignment horizontal="center" vertical="top"/>
    </xf>
    <xf numFmtId="0" fontId="11" fillId="0" borderId="14" xfId="2" applyFont="1" applyFill="1" applyBorder="1" applyAlignment="1">
      <alignment vertical="top"/>
    </xf>
    <xf numFmtId="0" fontId="11" fillId="0" borderId="14" xfId="2" applyFont="1" applyFill="1" applyBorder="1" applyAlignment="1">
      <alignment vertical="top" wrapText="1"/>
    </xf>
    <xf numFmtId="3" fontId="10" fillId="0" borderId="14" xfId="2" applyNumberFormat="1" applyFont="1" applyBorder="1" applyAlignment="1">
      <alignment horizontal="right" vertical="top"/>
    </xf>
    <xf numFmtId="4" fontId="10" fillId="0" borderId="15" xfId="2" applyNumberFormat="1" applyFont="1" applyBorder="1" applyAlignment="1">
      <alignment horizontal="right" vertical="top"/>
    </xf>
    <xf numFmtId="4" fontId="11" fillId="0" borderId="17" xfId="9" applyNumberFormat="1" applyFont="1" applyBorder="1" applyAlignment="1">
      <alignment horizontal="right" vertical="top"/>
    </xf>
    <xf numFmtId="0" fontId="10" fillId="0" borderId="0" xfId="2" applyFont="1" applyBorder="1" applyAlignment="1" applyProtection="1">
      <alignment horizontal="center" vertical="top"/>
      <protection locked="0"/>
    </xf>
    <xf numFmtId="4" fontId="19" fillId="0" borderId="3" xfId="2" applyNumberFormat="1" applyFont="1" applyFill="1" applyBorder="1" applyAlignment="1">
      <alignment horizontal="center" vertical="top" wrapText="1"/>
    </xf>
    <xf numFmtId="4" fontId="11" fillId="0" borderId="0" xfId="2" applyNumberFormat="1" applyFont="1" applyFill="1" applyBorder="1" applyAlignment="1">
      <alignment horizontal="left" vertical="top" wrapText="1"/>
    </xf>
    <xf numFmtId="4" fontId="32" fillId="0" borderId="2" xfId="2" applyNumberFormat="1" applyFont="1" applyFill="1" applyBorder="1" applyAlignment="1">
      <alignment horizontal="left" vertical="top" wrapText="1"/>
    </xf>
    <xf numFmtId="0" fontId="33" fillId="0" borderId="11" xfId="2" applyFont="1" applyFill="1" applyBorder="1" applyAlignment="1">
      <alignment horizontal="center" vertical="top" wrapText="1"/>
    </xf>
    <xf numFmtId="0" fontId="33" fillId="0" borderId="0" xfId="2" applyFont="1" applyFill="1" applyBorder="1" applyAlignment="1">
      <alignment horizontal="left" vertical="top" wrapText="1"/>
    </xf>
    <xf numFmtId="0" fontId="34" fillId="0" borderId="6" xfId="2" applyFont="1" applyFill="1" applyBorder="1" applyAlignment="1">
      <alignment horizontal="center" vertical="top" wrapText="1"/>
    </xf>
    <xf numFmtId="0" fontId="26" fillId="0" borderId="6" xfId="2" applyFont="1" applyBorder="1" applyAlignment="1">
      <alignment horizontal="center" vertical="top" wrapText="1"/>
    </xf>
    <xf numFmtId="4" fontId="35" fillId="0" borderId="7" xfId="9" applyNumberFormat="1" applyFont="1" applyBorder="1" applyAlignment="1">
      <alignment horizontal="right" vertical="top"/>
    </xf>
    <xf numFmtId="0" fontId="26" fillId="0" borderId="7" xfId="2" applyFont="1" applyBorder="1" applyAlignment="1" applyProtection="1">
      <alignment horizontal="center" vertical="top"/>
      <protection locked="0"/>
    </xf>
    <xf numFmtId="0" fontId="10" fillId="0" borderId="7" xfId="2" applyFont="1" applyBorder="1" applyAlignment="1">
      <alignment horizontal="left" wrapText="1"/>
    </xf>
    <xf numFmtId="0" fontId="35" fillId="0" borderId="6" xfId="2" applyFont="1" applyBorder="1" applyAlignment="1">
      <alignment horizontal="center" vertical="top" wrapText="1"/>
    </xf>
    <xf numFmtId="0" fontId="10" fillId="0" borderId="9" xfId="2" applyFont="1" applyBorder="1" applyAlignment="1">
      <alignment vertical="top"/>
    </xf>
    <xf numFmtId="0" fontId="26" fillId="0" borderId="10" xfId="2" applyFont="1" applyBorder="1" applyAlignment="1" applyProtection="1">
      <alignment horizontal="center" vertical="top"/>
      <protection locked="0"/>
    </xf>
    <xf numFmtId="4" fontId="36" fillId="0" borderId="9" xfId="2" applyNumberFormat="1" applyFont="1" applyFill="1" applyBorder="1" applyAlignment="1">
      <alignment horizontal="left" vertical="top" wrapText="1"/>
    </xf>
    <xf numFmtId="4" fontId="23" fillId="0" borderId="1" xfId="2" applyNumberFormat="1" applyFont="1" applyFill="1" applyBorder="1" applyAlignment="1">
      <alignment horizontal="left" vertical="top" wrapText="1"/>
    </xf>
    <xf numFmtId="4" fontId="36" fillId="0" borderId="8" xfId="2" applyNumberFormat="1" applyFont="1" applyFill="1" applyBorder="1" applyAlignment="1">
      <alignment horizontal="left" vertical="top" wrapText="1"/>
    </xf>
    <xf numFmtId="0" fontId="26" fillId="0" borderId="8" xfId="2" applyFont="1" applyBorder="1" applyAlignment="1">
      <alignment horizontal="center" vertical="top" wrapText="1"/>
    </xf>
    <xf numFmtId="4" fontId="26" fillId="0" borderId="8" xfId="2" applyNumberFormat="1" applyFont="1" applyBorder="1" applyAlignment="1">
      <alignment horizontal="right" vertical="top"/>
    </xf>
    <xf numFmtId="4" fontId="26" fillId="0" borderId="10" xfId="9" applyNumberFormat="1" applyFont="1" applyBorder="1" applyAlignment="1">
      <alignment horizontal="right" vertical="top"/>
    </xf>
    <xf numFmtId="0" fontId="37" fillId="0" borderId="0" xfId="2" applyFont="1" applyAlignment="1">
      <alignment vertical="top"/>
    </xf>
    <xf numFmtId="0" fontId="37" fillId="0" borderId="0" xfId="2" applyFont="1" applyAlignment="1">
      <alignment horizontal="center" vertical="top"/>
    </xf>
    <xf numFmtId="0" fontId="37" fillId="0" borderId="0" xfId="2" applyFont="1" applyAlignment="1">
      <alignment vertical="top" wrapText="1"/>
    </xf>
    <xf numFmtId="0" fontId="38" fillId="0" borderId="0" xfId="11" applyFont="1" applyAlignment="1">
      <alignment vertical="top"/>
    </xf>
    <xf numFmtId="0" fontId="29" fillId="0" borderId="0" xfId="11" applyFont="1" applyAlignment="1">
      <alignment vertical="top"/>
    </xf>
    <xf numFmtId="0" fontId="29" fillId="0" borderId="0" xfId="11" applyFont="1" applyAlignment="1">
      <alignment horizontal="right" vertical="top"/>
    </xf>
    <xf numFmtId="0" fontId="29" fillId="0" borderId="0" xfId="11" applyFont="1" applyAlignment="1">
      <alignment horizontal="center" vertical="top"/>
    </xf>
    <xf numFmtId="0" fontId="29" fillId="0" borderId="0" xfId="11" applyFont="1" applyBorder="1" applyAlignment="1">
      <alignment horizontal="left" vertical="top"/>
    </xf>
    <xf numFmtId="0" fontId="28" fillId="0" borderId="0" xfId="11" applyFont="1" applyAlignment="1">
      <alignment vertical="top"/>
    </xf>
    <xf numFmtId="0" fontId="28" fillId="0" borderId="0" xfId="11" applyFont="1" applyAlignment="1">
      <alignment horizontal="center" vertical="top"/>
    </xf>
    <xf numFmtId="0" fontId="28" fillId="0" borderId="0" xfId="11" applyFont="1" applyFill="1" applyAlignment="1">
      <alignment vertical="top"/>
    </xf>
    <xf numFmtId="0" fontId="37" fillId="0" borderId="0" xfId="11" applyFont="1" applyAlignment="1">
      <alignment vertical="top"/>
    </xf>
    <xf numFmtId="0" fontId="3" fillId="0" borderId="0" xfId="11" applyAlignment="1">
      <alignment horizontal="right" vertical="top"/>
    </xf>
    <xf numFmtId="0" fontId="37" fillId="0" borderId="0" xfId="11" applyFont="1" applyAlignment="1">
      <alignment vertical="top" wrapText="1"/>
    </xf>
    <xf numFmtId="0" fontId="37" fillId="0" borderId="0" xfId="11" applyFont="1" applyAlignment="1">
      <alignment horizontal="center" vertical="top"/>
    </xf>
    <xf numFmtId="0" fontId="37" fillId="0" borderId="0" xfId="11" applyFont="1" applyFill="1" applyAlignment="1">
      <alignment vertical="top"/>
    </xf>
    <xf numFmtId="0" fontId="39" fillId="0" borderId="0" xfId="11" applyFont="1" applyAlignment="1">
      <alignment vertical="top"/>
    </xf>
    <xf numFmtId="0" fontId="11" fillId="0" borderId="26" xfId="11" applyFont="1" applyBorder="1" applyAlignment="1">
      <alignment horizontal="left" vertical="top"/>
    </xf>
    <xf numFmtId="0" fontId="10" fillId="0" borderId="38" xfId="11" applyFont="1" applyBorder="1" applyAlignment="1">
      <alignment horizontal="right" vertical="top"/>
    </xf>
    <xf numFmtId="0" fontId="11" fillId="0" borderId="26" xfId="11" applyFont="1" applyBorder="1" applyAlignment="1">
      <alignment horizontal="center" vertical="top"/>
    </xf>
    <xf numFmtId="0" fontId="11" fillId="0" borderId="27" xfId="11" applyFont="1" applyBorder="1" applyAlignment="1">
      <alignment horizontal="center" vertical="top" wrapText="1"/>
    </xf>
    <xf numFmtId="0" fontId="11" fillId="0" borderId="39" xfId="11" applyFont="1" applyBorder="1" applyAlignment="1">
      <alignment horizontal="center" vertical="top"/>
    </xf>
    <xf numFmtId="0" fontId="11" fillId="0" borderId="39" xfId="11" applyFont="1" applyFill="1" applyBorder="1" applyAlignment="1">
      <alignment horizontal="center" vertical="top"/>
    </xf>
    <xf numFmtId="0" fontId="40" fillId="0" borderId="0" xfId="11" applyFont="1" applyAlignment="1">
      <alignment vertical="top"/>
    </xf>
    <xf numFmtId="0" fontId="10" fillId="0" borderId="11" xfId="11" applyFont="1" applyBorder="1" applyAlignment="1">
      <alignment vertical="top"/>
    </xf>
    <xf numFmtId="0" fontId="10" fillId="0" borderId="0" xfId="11" applyFont="1" applyAlignment="1">
      <alignment horizontal="right" vertical="top"/>
    </xf>
    <xf numFmtId="0" fontId="10" fillId="0" borderId="6" xfId="11" applyFont="1" applyBorder="1" applyAlignment="1" applyProtection="1">
      <alignment horizontal="center" vertical="top"/>
      <protection locked="0"/>
    </xf>
    <xf numFmtId="0" fontId="10" fillId="0" borderId="6" xfId="11" applyFont="1" applyBorder="1" applyAlignment="1">
      <alignment horizontal="center" vertical="top"/>
    </xf>
    <xf numFmtId="4" fontId="10" fillId="0" borderId="6" xfId="11" applyNumberFormat="1" applyFont="1" applyBorder="1" applyAlignment="1">
      <alignment horizontal="right" vertical="top"/>
    </xf>
    <xf numFmtId="4" fontId="10" fillId="0" borderId="7" xfId="9" applyNumberFormat="1" applyFont="1" applyFill="1" applyBorder="1" applyAlignment="1">
      <alignment horizontal="right" vertical="top"/>
    </xf>
    <xf numFmtId="4" fontId="19" fillId="0" borderId="7" xfId="11" quotePrefix="1" applyNumberFormat="1" applyFont="1" applyFill="1" applyBorder="1" applyAlignment="1">
      <alignment horizontal="right" vertical="top" wrapText="1"/>
    </xf>
    <xf numFmtId="4" fontId="19" fillId="0" borderId="11" xfId="11" quotePrefix="1" applyNumberFormat="1" applyFont="1" applyFill="1" applyBorder="1" applyAlignment="1">
      <alignment horizontal="left" vertical="top" wrapText="1"/>
    </xf>
    <xf numFmtId="4" fontId="19" fillId="0" borderId="7" xfId="11" applyNumberFormat="1" applyFont="1" applyFill="1" applyBorder="1" applyAlignment="1">
      <alignment horizontal="left" vertical="top" wrapText="1"/>
    </xf>
    <xf numFmtId="4" fontId="20" fillId="0" borderId="6" xfId="11" applyNumberFormat="1" applyFont="1" applyFill="1" applyBorder="1" applyAlignment="1">
      <alignment horizontal="left" vertical="top" wrapText="1"/>
    </xf>
    <xf numFmtId="4" fontId="20" fillId="0" borderId="7" xfId="11" applyNumberFormat="1" applyFont="1" applyFill="1" applyBorder="1" applyAlignment="1">
      <alignment horizontal="right" vertical="top" wrapText="1"/>
    </xf>
    <xf numFmtId="4" fontId="20" fillId="0" borderId="11" xfId="11" applyNumberFormat="1" applyFont="1" applyFill="1" applyBorder="1" applyAlignment="1">
      <alignment horizontal="left" vertical="top" wrapText="1"/>
    </xf>
    <xf numFmtId="4" fontId="20" fillId="0" borderId="7" xfId="11" applyNumberFormat="1" applyFont="1" applyFill="1" applyBorder="1" applyAlignment="1">
      <alignment horizontal="left" vertical="top" wrapText="1"/>
    </xf>
    <xf numFmtId="4" fontId="33" fillId="0" borderId="7" xfId="11" quotePrefix="1" applyNumberFormat="1" applyFont="1" applyFill="1" applyBorder="1" applyAlignment="1">
      <alignment horizontal="right" vertical="top" wrapText="1"/>
    </xf>
    <xf numFmtId="4" fontId="33" fillId="0" borderId="11" xfId="11" quotePrefix="1" applyNumberFormat="1" applyFont="1" applyFill="1" applyBorder="1" applyAlignment="1">
      <alignment horizontal="left" vertical="top" wrapText="1"/>
    </xf>
    <xf numFmtId="4" fontId="23" fillId="0" borderId="7" xfId="11" applyNumberFormat="1" applyFont="1" applyFill="1" applyBorder="1" applyAlignment="1">
      <alignment horizontal="left" vertical="top" wrapText="1"/>
    </xf>
    <xf numFmtId="0" fontId="10" fillId="0" borderId="0" xfId="11" applyFont="1" applyAlignment="1">
      <alignment vertical="top" wrapText="1"/>
    </xf>
    <xf numFmtId="4" fontId="20" fillId="0" borderId="6" xfId="11" applyNumberFormat="1" applyFont="1" applyFill="1" applyBorder="1" applyAlignment="1">
      <alignment horizontal="center" vertical="top" wrapText="1"/>
    </xf>
    <xf numFmtId="4" fontId="10" fillId="0" borderId="6" xfId="11" applyNumberFormat="1" applyFont="1" applyBorder="1" applyAlignment="1">
      <alignment horizontal="left" vertical="top"/>
    </xf>
    <xf numFmtId="4" fontId="33" fillId="0" borderId="7" xfId="11" applyNumberFormat="1" applyFont="1" applyFill="1" applyBorder="1" applyAlignment="1">
      <alignment horizontal="right" vertical="top" wrapText="1"/>
    </xf>
    <xf numFmtId="4" fontId="33" fillId="0" borderId="11" xfId="11" applyNumberFormat="1" applyFont="1" applyFill="1" applyBorder="1" applyAlignment="1">
      <alignment horizontal="left" vertical="top" wrapText="1"/>
    </xf>
    <xf numFmtId="4" fontId="20" fillId="0" borderId="7" xfId="11" quotePrefix="1" applyNumberFormat="1" applyFont="1" applyFill="1" applyBorder="1" applyAlignment="1">
      <alignment horizontal="right" vertical="top" wrapText="1"/>
    </xf>
    <xf numFmtId="4" fontId="20" fillId="0" borderId="11" xfId="11" quotePrefix="1" applyNumberFormat="1" applyFont="1" applyFill="1" applyBorder="1" applyAlignment="1">
      <alignment horizontal="left" vertical="top" wrapText="1"/>
    </xf>
    <xf numFmtId="4" fontId="10" fillId="0" borderId="7" xfId="11" applyNumberFormat="1" applyFont="1" applyFill="1" applyBorder="1" applyAlignment="1">
      <alignment horizontal="left" vertical="top" wrapText="1"/>
    </xf>
    <xf numFmtId="4" fontId="33" fillId="0" borderId="7" xfId="11" applyNumberFormat="1" applyFont="1" applyFill="1" applyBorder="1" applyAlignment="1">
      <alignment horizontal="left" vertical="top" wrapText="1"/>
    </xf>
    <xf numFmtId="0" fontId="23" fillId="0" borderId="0" xfId="11" applyFont="1" applyAlignment="1">
      <alignment vertical="top" wrapText="1"/>
    </xf>
    <xf numFmtId="4" fontId="34" fillId="0" borderId="7" xfId="11" applyNumberFormat="1" applyFont="1" applyFill="1" applyBorder="1" applyAlignment="1">
      <alignment horizontal="right" vertical="top" wrapText="1"/>
    </xf>
    <xf numFmtId="4" fontId="34" fillId="0" borderId="11" xfId="11" applyNumberFormat="1" applyFont="1" applyFill="1" applyBorder="1" applyAlignment="1">
      <alignment horizontal="left" vertical="top" wrapText="1"/>
    </xf>
    <xf numFmtId="4" fontId="34" fillId="0" borderId="6" xfId="11" applyNumberFormat="1" applyFont="1" applyFill="1" applyBorder="1" applyAlignment="1">
      <alignment horizontal="center" vertical="top" wrapText="1"/>
    </xf>
    <xf numFmtId="0" fontId="11" fillId="3" borderId="11" xfId="11" applyFont="1" applyFill="1" applyBorder="1" applyAlignment="1">
      <alignment vertical="top"/>
    </xf>
    <xf numFmtId="0" fontId="10" fillId="3" borderId="0" xfId="11" applyFont="1" applyFill="1" applyAlignment="1">
      <alignment horizontal="right" vertical="top"/>
    </xf>
    <xf numFmtId="0" fontId="10" fillId="3" borderId="0" xfId="11" applyFont="1" applyFill="1" applyAlignment="1">
      <alignment vertical="top"/>
    </xf>
    <xf numFmtId="0" fontId="41" fillId="3" borderId="0" xfId="11" applyFont="1" applyFill="1" applyAlignment="1">
      <alignment vertical="top" wrapText="1"/>
    </xf>
    <xf numFmtId="0" fontId="11" fillId="3" borderId="6" xfId="11" applyFont="1" applyFill="1" applyBorder="1" applyAlignment="1">
      <alignment horizontal="center" vertical="top"/>
    </xf>
    <xf numFmtId="4" fontId="10" fillId="3" borderId="6" xfId="11" applyNumberFormat="1" applyFont="1" applyFill="1" applyBorder="1" applyAlignment="1">
      <alignment horizontal="right" vertical="top"/>
    </xf>
    <xf numFmtId="0" fontId="10" fillId="3" borderId="7" xfId="2" applyFont="1" applyFill="1" applyBorder="1"/>
    <xf numFmtId="0" fontId="42" fillId="0" borderId="0" xfId="11" applyFont="1" applyAlignment="1">
      <alignment vertical="top"/>
    </xf>
    <xf numFmtId="0" fontId="10" fillId="0" borderId="6" xfId="11" applyFont="1" applyFill="1" applyBorder="1" applyAlignment="1">
      <alignment horizontal="center" vertical="top"/>
    </xf>
    <xf numFmtId="4" fontId="10" fillId="0" borderId="6" xfId="11" applyNumberFormat="1" applyFont="1" applyFill="1" applyBorder="1" applyAlignment="1">
      <alignment horizontal="right" vertical="top"/>
    </xf>
    <xf numFmtId="4" fontId="40" fillId="0" borderId="0" xfId="11" applyNumberFormat="1" applyFont="1" applyAlignment="1">
      <alignment vertical="top"/>
    </xf>
    <xf numFmtId="4" fontId="10" fillId="0" borderId="6" xfId="11" applyNumberFormat="1" applyFont="1" applyFill="1" applyBorder="1" applyAlignment="1">
      <alignment horizontal="left" vertical="top"/>
    </xf>
    <xf numFmtId="4" fontId="20" fillId="0" borderId="7" xfId="11" applyNumberFormat="1" applyFont="1" applyBorder="1" applyAlignment="1">
      <alignment horizontal="left" vertical="top" wrapText="1"/>
    </xf>
    <xf numFmtId="4" fontId="10" fillId="0" borderId="11" xfId="11" quotePrefix="1" applyNumberFormat="1" applyFont="1" applyFill="1" applyBorder="1" applyAlignment="1">
      <alignment horizontal="right" vertical="top" wrapText="1"/>
    </xf>
    <xf numFmtId="4" fontId="43" fillId="0" borderId="7" xfId="11" applyNumberFormat="1" applyFont="1" applyFill="1" applyBorder="1" applyAlignment="1">
      <alignment horizontal="left" vertical="top" wrapText="1"/>
    </xf>
    <xf numFmtId="4" fontId="20" fillId="0" borderId="11" xfId="11" quotePrefix="1" applyNumberFormat="1" applyFont="1" applyFill="1" applyBorder="1" applyAlignment="1">
      <alignment horizontal="right" vertical="top" wrapText="1"/>
    </xf>
    <xf numFmtId="4" fontId="44" fillId="0" borderId="6" xfId="11" applyNumberFormat="1" applyFont="1" applyFill="1" applyBorder="1" applyAlignment="1">
      <alignment horizontal="right" vertical="top"/>
    </xf>
    <xf numFmtId="0" fontId="11" fillId="0" borderId="11" xfId="11" applyFont="1" applyBorder="1" applyAlignment="1">
      <alignment vertical="top"/>
    </xf>
    <xf numFmtId="4" fontId="19" fillId="0" borderId="0" xfId="11" applyNumberFormat="1" applyFont="1" applyFill="1" applyAlignment="1">
      <alignment horizontal="left" vertical="top" wrapText="1"/>
    </xf>
    <xf numFmtId="4" fontId="19" fillId="0" borderId="6" xfId="11" applyNumberFormat="1" applyFont="1" applyFill="1" applyBorder="1" applyAlignment="1">
      <alignment horizontal="center" vertical="top" wrapText="1"/>
    </xf>
    <xf numFmtId="0" fontId="11" fillId="0" borderId="6" xfId="11" applyFont="1" applyFill="1" applyBorder="1" applyAlignment="1">
      <alignment horizontal="center" vertical="top"/>
    </xf>
    <xf numFmtId="4" fontId="11" fillId="0" borderId="7" xfId="9" applyNumberFormat="1" applyFont="1" applyFill="1" applyBorder="1" applyAlignment="1">
      <alignment horizontal="right" vertical="top"/>
    </xf>
    <xf numFmtId="4" fontId="45" fillId="0" borderId="7" xfId="11" applyNumberFormat="1" applyFont="1" applyFill="1" applyBorder="1" applyAlignment="1">
      <alignment horizontal="left" vertical="top" wrapText="1"/>
    </xf>
    <xf numFmtId="4" fontId="26" fillId="0" borderId="7" xfId="9" applyNumberFormat="1" applyFont="1" applyFill="1" applyBorder="1" applyAlignment="1">
      <alignment horizontal="right" vertical="top"/>
    </xf>
    <xf numFmtId="4" fontId="10" fillId="0" borderId="6" xfId="9" applyNumberFormat="1" applyFont="1" applyFill="1" applyBorder="1" applyAlignment="1">
      <alignment horizontal="right" vertical="top"/>
    </xf>
    <xf numFmtId="4" fontId="20" fillId="0" borderId="0" xfId="11" applyNumberFormat="1" applyFont="1" applyFill="1" applyBorder="1" applyAlignment="1">
      <alignment horizontal="right" vertical="top" wrapText="1"/>
    </xf>
    <xf numFmtId="4" fontId="10" fillId="3" borderId="6" xfId="9" applyNumberFormat="1" applyFont="1" applyFill="1" applyBorder="1" applyAlignment="1">
      <alignment horizontal="right" vertical="top"/>
    </xf>
    <xf numFmtId="0" fontId="10" fillId="0" borderId="7" xfId="11" applyFont="1" applyBorder="1" applyAlignment="1">
      <alignment horizontal="right" vertical="top"/>
    </xf>
    <xf numFmtId="0" fontId="10" fillId="0" borderId="0" xfId="11" applyFont="1" applyAlignment="1">
      <alignment vertical="top"/>
    </xf>
    <xf numFmtId="0" fontId="11" fillId="0" borderId="7" xfId="11" applyFont="1" applyBorder="1" applyAlignment="1">
      <alignment vertical="top" wrapText="1"/>
    </xf>
    <xf numFmtId="0" fontId="11" fillId="0" borderId="6" xfId="11" applyFont="1" applyBorder="1" applyAlignment="1">
      <alignment horizontal="center" vertical="top"/>
    </xf>
    <xf numFmtId="4" fontId="11" fillId="0" borderId="6" xfId="9" applyNumberFormat="1" applyFont="1" applyFill="1" applyBorder="1" applyAlignment="1">
      <alignment horizontal="right" vertical="top"/>
    </xf>
    <xf numFmtId="0" fontId="23" fillId="0" borderId="0" xfId="11" applyFont="1" applyAlignment="1">
      <alignment horizontal="right" vertical="top"/>
    </xf>
    <xf numFmtId="4" fontId="20" fillId="0" borderId="6" xfId="11" applyNumberFormat="1" applyFont="1" applyFill="1" applyBorder="1" applyAlignment="1">
      <alignment horizontal="left" vertical="top"/>
    </xf>
    <xf numFmtId="0" fontId="10" fillId="0" borderId="0" xfId="11" applyFont="1" applyBorder="1" applyAlignment="1">
      <alignment horizontal="right" vertical="top"/>
    </xf>
    <xf numFmtId="0" fontId="10" fillId="0" borderId="0" xfId="11" applyFont="1" applyBorder="1" applyAlignment="1">
      <alignment vertical="top" wrapText="1"/>
    </xf>
    <xf numFmtId="0" fontId="23" fillId="0" borderId="0" xfId="11" applyFont="1" applyBorder="1" applyAlignment="1">
      <alignment vertical="top" wrapText="1"/>
    </xf>
    <xf numFmtId="4" fontId="20" fillId="0" borderId="0" xfId="11" applyNumberFormat="1" applyFont="1" applyFill="1" applyBorder="1" applyAlignment="1">
      <alignment horizontal="left" vertical="top" wrapText="1"/>
    </xf>
    <xf numFmtId="4" fontId="19" fillId="0" borderId="7" xfId="11" applyNumberFormat="1" applyFont="1" applyFill="1" applyBorder="1" applyAlignment="1">
      <alignment horizontal="right" vertical="top" wrapText="1"/>
    </xf>
    <xf numFmtId="0" fontId="10" fillId="0" borderId="0" xfId="11" applyFont="1" applyBorder="1" applyAlignment="1">
      <alignment vertical="top"/>
    </xf>
    <xf numFmtId="4" fontId="19" fillId="0" borderId="0" xfId="11" applyNumberFormat="1" applyFont="1" applyFill="1" applyBorder="1" applyAlignment="1">
      <alignment horizontal="left" vertical="top" wrapText="1"/>
    </xf>
    <xf numFmtId="4" fontId="33" fillId="0" borderId="11" xfId="11" quotePrefix="1" applyNumberFormat="1" applyFont="1" applyFill="1" applyBorder="1" applyAlignment="1">
      <alignment horizontal="right" vertical="top" wrapText="1"/>
    </xf>
    <xf numFmtId="4" fontId="19" fillId="0" borderId="7" xfId="11" quotePrefix="1" applyNumberFormat="1" applyFont="1" applyFill="1" applyBorder="1" applyAlignment="1">
      <alignment horizontal="left" vertical="top" wrapText="1"/>
    </xf>
    <xf numFmtId="0" fontId="23" fillId="0" borderId="0" xfId="11" applyFont="1" applyBorder="1" applyAlignment="1">
      <alignment horizontal="right" vertical="top"/>
    </xf>
    <xf numFmtId="4" fontId="23" fillId="0" borderId="11" xfId="11" quotePrefix="1" applyNumberFormat="1" applyFont="1" applyFill="1" applyBorder="1" applyAlignment="1">
      <alignment horizontal="right" vertical="top" wrapText="1"/>
    </xf>
    <xf numFmtId="4" fontId="19" fillId="0" borderId="11" xfId="11" quotePrefix="1" applyNumberFormat="1" applyFont="1" applyFill="1" applyBorder="1" applyAlignment="1">
      <alignment horizontal="right" vertical="top" wrapText="1"/>
    </xf>
    <xf numFmtId="0" fontId="11" fillId="0" borderId="0" xfId="11" applyFont="1" applyAlignment="1">
      <alignment vertical="top" wrapText="1"/>
    </xf>
    <xf numFmtId="0" fontId="20" fillId="0" borderId="0" xfId="11" applyNumberFormat="1" applyFont="1" applyFill="1" applyBorder="1" applyAlignment="1">
      <alignment vertical="top" wrapText="1"/>
    </xf>
    <xf numFmtId="0" fontId="10" fillId="0" borderId="9" xfId="11" applyFont="1" applyBorder="1" applyAlignment="1">
      <alignment vertical="top"/>
    </xf>
    <xf numFmtId="4" fontId="20" fillId="0" borderId="10" xfId="11" quotePrefix="1" applyNumberFormat="1" applyFont="1" applyFill="1" applyBorder="1" applyAlignment="1">
      <alignment horizontal="right" vertical="top" wrapText="1"/>
    </xf>
    <xf numFmtId="4" fontId="20" fillId="0" borderId="9" xfId="11" quotePrefix="1" applyNumberFormat="1" applyFont="1" applyFill="1" applyBorder="1" applyAlignment="1">
      <alignment horizontal="left" vertical="top" wrapText="1"/>
    </xf>
    <xf numFmtId="4" fontId="20" fillId="0" borderId="10" xfId="11" applyNumberFormat="1" applyFont="1" applyFill="1" applyBorder="1" applyAlignment="1">
      <alignment horizontal="left" vertical="top" wrapText="1"/>
    </xf>
    <xf numFmtId="4" fontId="20" fillId="0" borderId="8" xfId="11" applyNumberFormat="1" applyFont="1" applyFill="1" applyBorder="1" applyAlignment="1">
      <alignment horizontal="center" vertical="top" wrapText="1"/>
    </xf>
    <xf numFmtId="0" fontId="10" fillId="0" borderId="8" xfId="11" applyFont="1" applyBorder="1" applyAlignment="1">
      <alignment horizontal="center" vertical="top"/>
    </xf>
    <xf numFmtId="4" fontId="10" fillId="0" borderId="8" xfId="11" applyNumberFormat="1" applyFont="1" applyBorder="1" applyAlignment="1">
      <alignment horizontal="right" vertical="top"/>
    </xf>
    <xf numFmtId="4" fontId="10" fillId="0" borderId="10" xfId="9" applyNumberFormat="1" applyFont="1" applyFill="1" applyBorder="1" applyAlignment="1">
      <alignment horizontal="right" vertical="top"/>
    </xf>
    <xf numFmtId="0" fontId="11" fillId="0" borderId="40" xfId="11" applyFont="1" applyBorder="1" applyAlignment="1">
      <alignment vertical="top"/>
    </xf>
    <xf numFmtId="0" fontId="10" fillId="0" borderId="30" xfId="11" applyFont="1" applyBorder="1" applyAlignment="1">
      <alignment horizontal="right" vertical="top"/>
    </xf>
    <xf numFmtId="0" fontId="11" fillId="0" borderId="14" xfId="11" applyFont="1" applyBorder="1" applyAlignment="1">
      <alignment vertical="top"/>
    </xf>
    <xf numFmtId="0" fontId="11" fillId="0" borderId="14" xfId="11" applyFont="1" applyBorder="1" applyAlignment="1">
      <alignment vertical="top" wrapText="1"/>
    </xf>
    <xf numFmtId="3" fontId="10" fillId="0" borderId="14" xfId="11" applyNumberFormat="1" applyFont="1" applyBorder="1" applyAlignment="1">
      <alignment vertical="top"/>
    </xf>
    <xf numFmtId="4" fontId="10" fillId="0" borderId="15" xfId="11" applyNumberFormat="1" applyFont="1" applyBorder="1" applyAlignment="1">
      <alignment horizontal="right" vertical="top"/>
    </xf>
    <xf numFmtId="4" fontId="11" fillId="0" borderId="17" xfId="11" applyNumberFormat="1" applyFont="1" applyFill="1" applyBorder="1" applyAlignment="1">
      <alignment horizontal="right" vertical="top"/>
    </xf>
    <xf numFmtId="0" fontId="46" fillId="0" borderId="0" xfId="11" applyFont="1" applyAlignment="1">
      <alignment horizontal="right" vertical="top"/>
    </xf>
    <xf numFmtId="0" fontId="10" fillId="0" borderId="0" xfId="11" applyFont="1" applyAlignment="1">
      <alignment horizontal="center" vertical="top"/>
    </xf>
    <xf numFmtId="0" fontId="10" fillId="0" borderId="0" xfId="11" applyFont="1" applyFill="1" applyAlignment="1">
      <alignment vertical="top"/>
    </xf>
    <xf numFmtId="0" fontId="40" fillId="0" borderId="0" xfId="11" applyFont="1" applyAlignment="1">
      <alignment vertical="top" wrapText="1"/>
    </xf>
    <xf numFmtId="0" fontId="40" fillId="0" borderId="0" xfId="11" applyFont="1" applyFill="1" applyAlignment="1">
      <alignment vertical="top"/>
    </xf>
    <xf numFmtId="0" fontId="39" fillId="0" borderId="0" xfId="11" applyFont="1" applyAlignment="1">
      <alignment vertical="top" wrapText="1"/>
    </xf>
    <xf numFmtId="0" fontId="39" fillId="0" borderId="0" xfId="11" applyFont="1" applyFill="1" applyAlignment="1">
      <alignment vertical="top"/>
    </xf>
    <xf numFmtId="0" fontId="30" fillId="0" borderId="0" xfId="11" applyFont="1" applyAlignment="1">
      <alignment vertical="top"/>
    </xf>
    <xf numFmtId="0" fontId="30" fillId="0" borderId="0" xfId="11" applyFont="1" applyBorder="1" applyAlignment="1">
      <alignment vertical="top"/>
    </xf>
    <xf numFmtId="0" fontId="47" fillId="0" borderId="0" xfId="11" applyFont="1" applyAlignment="1">
      <alignment vertical="top"/>
    </xf>
    <xf numFmtId="0" fontId="47" fillId="0" borderId="0" xfId="11" applyFont="1" applyAlignment="1">
      <alignment horizontal="left" vertical="top"/>
    </xf>
    <xf numFmtId="0" fontId="47" fillId="0" borderId="0" xfId="11" applyFont="1" applyAlignment="1">
      <alignment horizontal="center" vertical="top"/>
    </xf>
    <xf numFmtId="0" fontId="30" fillId="0" borderId="0" xfId="11" applyFont="1" applyAlignment="1">
      <alignment horizontal="center" vertical="top"/>
    </xf>
    <xf numFmtId="0" fontId="37" fillId="0" borderId="0" xfId="11" applyFont="1" applyBorder="1" applyAlignment="1">
      <alignment vertical="top"/>
    </xf>
    <xf numFmtId="0" fontId="30" fillId="0" borderId="26" xfId="11" applyFont="1" applyBorder="1" applyAlignment="1">
      <alignment horizontal="left" vertical="top"/>
    </xf>
    <xf numFmtId="0" fontId="30" fillId="0" borderId="38" xfId="11" applyFont="1" applyBorder="1" applyAlignment="1">
      <alignment horizontal="center" vertical="top"/>
    </xf>
    <xf numFmtId="0" fontId="30" fillId="0" borderId="26" xfId="11" applyFont="1" applyBorder="1" applyAlignment="1">
      <alignment horizontal="center" vertical="top"/>
    </xf>
    <xf numFmtId="0" fontId="30" fillId="0" borderId="27" xfId="11" applyFont="1" applyBorder="1" applyAlignment="1">
      <alignment horizontal="center" vertical="top"/>
    </xf>
    <xf numFmtId="0" fontId="30" fillId="0" borderId="39" xfId="11" applyFont="1" applyBorder="1" applyAlignment="1">
      <alignment horizontal="center" vertical="top"/>
    </xf>
    <xf numFmtId="0" fontId="10" fillId="0" borderId="3" xfId="11" applyFont="1" applyBorder="1" applyAlignment="1">
      <alignment vertical="top"/>
    </xf>
    <xf numFmtId="0" fontId="10" fillId="0" borderId="5" xfId="11" applyFont="1" applyBorder="1" applyAlignment="1" applyProtection="1">
      <alignment horizontal="center" vertical="top"/>
      <protection locked="0"/>
    </xf>
    <xf numFmtId="4" fontId="10" fillId="0" borderId="0" xfId="8" applyNumberFormat="1" applyFont="1" applyFill="1" applyBorder="1" applyAlignment="1">
      <alignment horizontal="left" vertical="top"/>
    </xf>
    <xf numFmtId="0" fontId="10" fillId="0" borderId="2" xfId="11" applyFont="1" applyBorder="1" applyAlignment="1" applyProtection="1">
      <alignment horizontal="center" vertical="top"/>
      <protection locked="0"/>
    </xf>
    <xf numFmtId="0" fontId="30" fillId="0" borderId="7" xfId="11" applyFont="1" applyBorder="1" applyAlignment="1" applyProtection="1">
      <alignment horizontal="right" vertical="top"/>
      <protection locked="0"/>
    </xf>
    <xf numFmtId="0" fontId="30" fillId="0" borderId="0" xfId="11" applyFont="1" applyFill="1" applyBorder="1" applyAlignment="1">
      <alignment vertical="top"/>
    </xf>
    <xf numFmtId="0" fontId="11" fillId="0" borderId="7" xfId="11" applyFont="1" applyBorder="1" applyAlignment="1" applyProtection="1">
      <alignment horizontal="center" vertical="top"/>
      <protection locked="0"/>
    </xf>
    <xf numFmtId="0" fontId="11" fillId="0" borderId="11" xfId="11" applyFont="1" applyFill="1" applyBorder="1" applyAlignment="1">
      <alignment vertical="top" wrapText="1"/>
    </xf>
    <xf numFmtId="49" fontId="11" fillId="0" borderId="7" xfId="11" applyNumberFormat="1" applyFont="1" applyFill="1" applyBorder="1" applyAlignment="1">
      <alignment vertical="top" wrapText="1"/>
    </xf>
    <xf numFmtId="0" fontId="10" fillId="0" borderId="6" xfId="11" applyFont="1" applyFill="1" applyBorder="1" applyAlignment="1">
      <alignment horizontal="center" vertical="top" wrapText="1"/>
    </xf>
    <xf numFmtId="3" fontId="10" fillId="0" borderId="6" xfId="11" applyNumberFormat="1" applyFont="1" applyFill="1" applyBorder="1" applyAlignment="1">
      <alignment horizontal="right" vertical="top" wrapText="1"/>
    </xf>
    <xf numFmtId="0" fontId="41" fillId="3" borderId="7" xfId="11" applyFont="1" applyFill="1" applyBorder="1" applyAlignment="1">
      <alignment horizontal="left" vertical="top"/>
    </xf>
    <xf numFmtId="0" fontId="48" fillId="0" borderId="11" xfId="11" applyFont="1" applyFill="1" applyBorder="1" applyAlignment="1">
      <alignment vertical="top" wrapText="1"/>
    </xf>
    <xf numFmtId="0" fontId="49" fillId="0" borderId="7" xfId="11" applyFont="1" applyFill="1" applyBorder="1" applyAlignment="1">
      <alignment horizontal="left" vertical="top"/>
    </xf>
    <xf numFmtId="0" fontId="48" fillId="0" borderId="6" xfId="11" applyFont="1" applyFill="1" applyBorder="1" applyAlignment="1">
      <alignment horizontal="center" vertical="top" wrapText="1"/>
    </xf>
    <xf numFmtId="1" fontId="50" fillId="0" borderId="6" xfId="11" applyNumberFormat="1" applyFont="1" applyFill="1" applyBorder="1" applyAlignment="1">
      <alignment horizontal="right" vertical="top" wrapText="1"/>
    </xf>
    <xf numFmtId="0" fontId="10" fillId="0" borderId="11" xfId="11" applyFont="1" applyFill="1" applyBorder="1" applyAlignment="1">
      <alignment vertical="top" wrapText="1"/>
    </xf>
    <xf numFmtId="0" fontId="10" fillId="0" borderId="7" xfId="11" applyFont="1" applyFill="1" applyBorder="1" applyAlignment="1">
      <alignment horizontal="left" vertical="top" wrapText="1"/>
    </xf>
    <xf numFmtId="1" fontId="10" fillId="0" borderId="6" xfId="11" applyNumberFormat="1" applyFont="1" applyFill="1" applyBorder="1" applyAlignment="1">
      <alignment horizontal="right" vertical="top" wrapText="1"/>
    </xf>
    <xf numFmtId="4" fontId="10" fillId="0" borderId="0" xfId="11" applyNumberFormat="1" applyFont="1" applyAlignment="1">
      <alignment vertical="top"/>
    </xf>
    <xf numFmtId="0" fontId="10" fillId="0" borderId="7" xfId="11" applyFont="1" applyFill="1" applyBorder="1" applyAlignment="1">
      <alignment horizontal="left" vertical="top"/>
    </xf>
    <xf numFmtId="0" fontId="44" fillId="0" borderId="11" xfId="11" applyFont="1" applyFill="1" applyBorder="1" applyAlignment="1">
      <alignment vertical="top" wrapText="1"/>
    </xf>
    <xf numFmtId="0" fontId="52" fillId="0" borderId="11" xfId="11" applyFont="1" applyFill="1" applyBorder="1" applyAlignment="1">
      <alignment vertical="top" wrapText="1"/>
    </xf>
    <xf numFmtId="3" fontId="53" fillId="0" borderId="7" xfId="11" applyNumberFormat="1" applyFont="1" applyBorder="1" applyAlignment="1">
      <alignment vertical="top"/>
    </xf>
    <xf numFmtId="0" fontId="52" fillId="0" borderId="6" xfId="11" applyFont="1" applyFill="1" applyBorder="1" applyAlignment="1">
      <alignment horizontal="center" vertical="top" wrapText="1"/>
    </xf>
    <xf numFmtId="1" fontId="52" fillId="0" borderId="6" xfId="11" applyNumberFormat="1" applyFont="1" applyFill="1" applyBorder="1" applyAlignment="1">
      <alignment horizontal="right" vertical="top" wrapText="1"/>
    </xf>
    <xf numFmtId="0" fontId="44" fillId="0" borderId="7" xfId="11" applyFont="1" applyFill="1" applyBorder="1" applyAlignment="1">
      <alignment horizontal="left" vertical="top" wrapText="1"/>
    </xf>
    <xf numFmtId="1" fontId="51" fillId="0" borderId="6" xfId="11" applyNumberFormat="1" applyFont="1" applyFill="1" applyBorder="1" applyAlignment="1">
      <alignment horizontal="right" vertical="top" wrapText="1"/>
    </xf>
    <xf numFmtId="3" fontId="49" fillId="0" borderId="11" xfId="11" applyNumberFormat="1" applyFont="1" applyFill="1" applyBorder="1" applyAlignment="1">
      <alignment vertical="top"/>
    </xf>
    <xf numFmtId="3" fontId="53" fillId="0" borderId="7" xfId="11" applyNumberFormat="1" applyFont="1" applyFill="1" applyBorder="1" applyAlignment="1">
      <alignment vertical="top"/>
    </xf>
    <xf numFmtId="0" fontId="48" fillId="0" borderId="6" xfId="11" applyFont="1" applyFill="1" applyBorder="1" applyAlignment="1">
      <alignment horizontal="right" vertical="top" wrapText="1"/>
    </xf>
    <xf numFmtId="0" fontId="10" fillId="0" borderId="11" xfId="11" applyFont="1" applyFill="1" applyBorder="1" applyAlignment="1">
      <alignment horizontal="center" vertical="top" wrapText="1"/>
    </xf>
    <xf numFmtId="1" fontId="11" fillId="0" borderId="6" xfId="11" applyNumberFormat="1" applyFont="1" applyFill="1" applyBorder="1" applyAlignment="1">
      <alignment horizontal="right" vertical="top" wrapText="1"/>
    </xf>
    <xf numFmtId="1" fontId="44" fillId="0" borderId="6" xfId="11" applyNumberFormat="1" applyFont="1" applyFill="1" applyBorder="1" applyAlignment="1">
      <alignment horizontal="right" vertical="top" wrapText="1"/>
    </xf>
    <xf numFmtId="0" fontId="26" fillId="0" borderId="11" xfId="11" applyFont="1" applyFill="1" applyBorder="1" applyAlignment="1">
      <alignment vertical="top" wrapText="1"/>
    </xf>
    <xf numFmtId="0" fontId="26" fillId="0" borderId="7" xfId="11" applyFont="1" applyFill="1" applyBorder="1" applyAlignment="1">
      <alignment horizontal="left" vertical="top" wrapText="1"/>
    </xf>
    <xf numFmtId="0" fontId="26" fillId="0" borderId="6" xfId="11" applyFont="1" applyFill="1" applyBorder="1" applyAlignment="1">
      <alignment horizontal="center" vertical="top" wrapText="1"/>
    </xf>
    <xf numFmtId="0" fontId="26" fillId="0" borderId="7" xfId="11" applyFont="1" applyFill="1" applyBorder="1" applyAlignment="1">
      <alignment horizontal="center" vertical="top" wrapText="1"/>
    </xf>
    <xf numFmtId="0" fontId="11" fillId="0" borderId="7" xfId="12" applyFont="1" applyFill="1" applyBorder="1" applyAlignment="1">
      <alignment horizontal="center" vertical="top"/>
    </xf>
    <xf numFmtId="0" fontId="4" fillId="0" borderId="0" xfId="11" applyFont="1" applyAlignment="1">
      <alignment vertical="top"/>
    </xf>
    <xf numFmtId="0" fontId="23" fillId="0" borderId="11" xfId="11" applyFont="1" applyFill="1" applyBorder="1" applyAlignment="1">
      <alignment vertical="top" wrapText="1"/>
    </xf>
    <xf numFmtId="49" fontId="11" fillId="0" borderId="7" xfId="11" applyNumberFormat="1" applyFont="1" applyFill="1" applyBorder="1" applyAlignment="1">
      <alignment horizontal="center" vertical="top" wrapText="1"/>
    </xf>
    <xf numFmtId="0" fontId="10" fillId="4" borderId="6" xfId="11" applyFont="1" applyFill="1" applyBorder="1" applyAlignment="1">
      <alignment horizontal="center" vertical="top" wrapText="1"/>
    </xf>
    <xf numFmtId="1" fontId="10" fillId="4" borderId="6" xfId="11" applyNumberFormat="1" applyFont="1" applyFill="1" applyBorder="1" applyAlignment="1">
      <alignment horizontal="right" vertical="top" wrapText="1"/>
    </xf>
    <xf numFmtId="0" fontId="11" fillId="4" borderId="6" xfId="11" applyFont="1" applyFill="1" applyBorder="1" applyAlignment="1">
      <alignment horizontal="center" vertical="top" wrapText="1"/>
    </xf>
    <xf numFmtId="1" fontId="11" fillId="4" borderId="6" xfId="11" applyNumberFormat="1" applyFont="1" applyFill="1" applyBorder="1" applyAlignment="1">
      <alignment horizontal="right" vertical="top" wrapText="1"/>
    </xf>
    <xf numFmtId="3" fontId="10" fillId="0" borderId="0" xfId="12" applyNumberFormat="1" applyFont="1" applyFill="1" applyBorder="1" applyAlignment="1">
      <alignment horizontal="left" vertical="top"/>
    </xf>
    <xf numFmtId="3" fontId="10" fillId="0" borderId="6" xfId="12" applyNumberFormat="1" applyFont="1" applyFill="1" applyBorder="1" applyAlignment="1">
      <alignment horizontal="center" vertical="top"/>
    </xf>
    <xf numFmtId="0" fontId="10" fillId="0" borderId="7" xfId="11" applyFont="1" applyBorder="1" applyAlignment="1" applyProtection="1">
      <alignment horizontal="center" vertical="top"/>
      <protection locked="0"/>
    </xf>
    <xf numFmtId="4" fontId="30" fillId="0" borderId="0" xfId="8" applyNumberFormat="1" applyFont="1" applyFill="1" applyBorder="1" applyAlignment="1">
      <alignment horizontal="left" vertical="top"/>
    </xf>
    <xf numFmtId="0" fontId="10" fillId="0" borderId="0" xfId="11" applyFont="1" applyFill="1" applyBorder="1" applyAlignment="1">
      <alignment horizontal="left" vertical="top" wrapText="1"/>
    </xf>
    <xf numFmtId="1" fontId="10" fillId="0" borderId="6" xfId="11" applyNumberFormat="1" applyFont="1" applyFill="1" applyBorder="1" applyAlignment="1">
      <alignment horizontal="center" vertical="top" wrapText="1"/>
    </xf>
    <xf numFmtId="4" fontId="4" fillId="0" borderId="0" xfId="11" applyNumberFormat="1" applyFont="1" applyAlignment="1">
      <alignment vertical="top"/>
    </xf>
    <xf numFmtId="0" fontId="10" fillId="0" borderId="36" xfId="11" applyFont="1" applyBorder="1" applyAlignment="1">
      <alignment vertical="top"/>
    </xf>
    <xf numFmtId="0" fontId="11" fillId="0" borderId="41" xfId="12" applyFont="1" applyFill="1" applyBorder="1" applyAlignment="1">
      <alignment horizontal="center" vertical="top"/>
    </xf>
    <xf numFmtId="0" fontId="37" fillId="0" borderId="11" xfId="11" applyFont="1" applyBorder="1" applyAlignment="1">
      <alignment vertical="top"/>
    </xf>
    <xf numFmtId="3" fontId="37" fillId="0" borderId="0" xfId="12" applyNumberFormat="1" applyFont="1" applyFill="1" applyBorder="1" applyAlignment="1">
      <alignment horizontal="left" vertical="top"/>
    </xf>
    <xf numFmtId="4" fontId="37" fillId="0" borderId="0" xfId="8" applyNumberFormat="1" applyFont="1" applyFill="1" applyBorder="1" applyAlignment="1">
      <alignment horizontal="left" vertical="top"/>
    </xf>
    <xf numFmtId="0" fontId="37" fillId="0" borderId="0" xfId="11" applyFont="1" applyBorder="1" applyAlignment="1" applyProtection="1">
      <alignment horizontal="center" vertical="top"/>
      <protection locked="0"/>
    </xf>
    <xf numFmtId="0" fontId="28" fillId="0" borderId="0" xfId="11" applyFont="1" applyAlignment="1">
      <alignment vertical="top" wrapText="1"/>
    </xf>
    <xf numFmtId="0" fontId="29" fillId="0" borderId="0" xfId="11" applyFont="1" applyAlignment="1">
      <alignment horizontal="left" vertical="top" wrapText="1"/>
    </xf>
    <xf numFmtId="0" fontId="29" fillId="0" borderId="0" xfId="11" applyFont="1" applyAlignment="1">
      <alignment horizontal="left" vertical="top"/>
    </xf>
    <xf numFmtId="0" fontId="11" fillId="0" borderId="26" xfId="11" applyFont="1" applyFill="1" applyBorder="1" applyAlignment="1">
      <alignment horizontal="left" vertical="top"/>
    </xf>
    <xf numFmtId="0" fontId="11" fillId="0" borderId="38" xfId="11" applyFont="1" applyFill="1" applyBorder="1" applyAlignment="1">
      <alignment horizontal="center" vertical="top"/>
    </xf>
    <xf numFmtId="0" fontId="11" fillId="0" borderId="26" xfId="11" applyFont="1" applyFill="1" applyBorder="1" applyAlignment="1">
      <alignment horizontal="center" vertical="top" wrapText="1"/>
    </xf>
    <xf numFmtId="0" fontId="11" fillId="0" borderId="27" xfId="11" applyFont="1" applyFill="1" applyBorder="1" applyAlignment="1">
      <alignment horizontal="center" vertical="top"/>
    </xf>
    <xf numFmtId="0" fontId="11" fillId="0" borderId="39" xfId="11" applyFont="1" applyFill="1" applyBorder="1" applyAlignment="1">
      <alignment horizontal="center" vertical="top" wrapText="1"/>
    </xf>
    <xf numFmtId="0" fontId="11" fillId="0" borderId="0" xfId="11" applyFont="1" applyAlignment="1">
      <alignment vertical="top"/>
    </xf>
    <xf numFmtId="0" fontId="10" fillId="0" borderId="3" xfId="11" applyFont="1" applyFill="1" applyBorder="1" applyAlignment="1">
      <alignment vertical="top"/>
    </xf>
    <xf numFmtId="0" fontId="10" fillId="0" borderId="5" xfId="11" applyFont="1" applyFill="1" applyBorder="1" applyAlignment="1" applyProtection="1">
      <alignment horizontal="center" vertical="top"/>
      <protection locked="0"/>
    </xf>
    <xf numFmtId="0" fontId="10" fillId="0" borderId="0" xfId="11" applyFont="1" applyFill="1" applyBorder="1" applyAlignment="1">
      <alignment vertical="top" wrapText="1"/>
    </xf>
    <xf numFmtId="0" fontId="10" fillId="0" borderId="6" xfId="11" applyFont="1" applyFill="1" applyBorder="1" applyAlignment="1" applyProtection="1">
      <alignment horizontal="center" vertical="top"/>
      <protection locked="0"/>
    </xf>
    <xf numFmtId="0" fontId="10" fillId="0" borderId="7" xfId="11" applyFont="1" applyFill="1" applyBorder="1" applyAlignment="1">
      <alignment horizontal="center" vertical="top" wrapText="1"/>
    </xf>
    <xf numFmtId="4" fontId="10" fillId="0" borderId="6" xfId="9" applyNumberFormat="1" applyFont="1" applyFill="1" applyBorder="1" applyAlignment="1">
      <alignment horizontal="right" vertical="top" wrapText="1"/>
    </xf>
    <xf numFmtId="0" fontId="10" fillId="0" borderId="11" xfId="11" applyFont="1" applyFill="1" applyBorder="1" applyAlignment="1">
      <alignment vertical="top"/>
    </xf>
    <xf numFmtId="0" fontId="11" fillId="0" borderId="7" xfId="11" applyFont="1" applyFill="1" applyBorder="1" applyAlignment="1">
      <alignment horizontal="center" vertical="top"/>
    </xf>
    <xf numFmtId="3" fontId="11" fillId="0" borderId="0" xfId="11" applyNumberFormat="1" applyFont="1" applyFill="1" applyAlignment="1">
      <alignment vertical="top" wrapText="1"/>
    </xf>
    <xf numFmtId="4" fontId="10" fillId="0" borderId="7" xfId="9" applyNumberFormat="1" applyFont="1" applyFill="1" applyBorder="1" applyAlignment="1">
      <alignment horizontal="right" vertical="top" wrapText="1"/>
    </xf>
    <xf numFmtId="3" fontId="10" fillId="0" borderId="0" xfId="11" applyNumberFormat="1" applyFont="1" applyFill="1" applyAlignment="1">
      <alignment vertical="top" wrapText="1"/>
    </xf>
    <xf numFmtId="3" fontId="11" fillId="0" borderId="0" xfId="11" applyNumberFormat="1" applyFont="1" applyFill="1" applyAlignment="1">
      <alignment horizontal="left" vertical="top" wrapText="1"/>
    </xf>
    <xf numFmtId="0" fontId="10" fillId="0" borderId="7" xfId="11" applyFont="1" applyFill="1" applyBorder="1" applyAlignment="1">
      <alignment horizontal="center" vertical="top"/>
    </xf>
    <xf numFmtId="3" fontId="10" fillId="0" borderId="0" xfId="11" applyNumberFormat="1" applyFont="1" applyFill="1" applyAlignment="1">
      <alignment horizontal="left" vertical="top" wrapText="1"/>
    </xf>
    <xf numFmtId="3" fontId="43" fillId="0" borderId="0" xfId="11" applyNumberFormat="1" applyFont="1" applyFill="1" applyAlignment="1">
      <alignment horizontal="left" vertical="top" wrapText="1"/>
    </xf>
    <xf numFmtId="4" fontId="26" fillId="0" borderId="7" xfId="9" applyNumberFormat="1" applyFont="1" applyFill="1" applyBorder="1" applyAlignment="1">
      <alignment horizontal="right" vertical="top" wrapText="1"/>
    </xf>
    <xf numFmtId="4" fontId="11" fillId="0" borderId="0" xfId="8" applyNumberFormat="1" applyFont="1" applyFill="1" applyBorder="1" applyAlignment="1">
      <alignment horizontal="left" vertical="top" wrapText="1"/>
    </xf>
    <xf numFmtId="4" fontId="11" fillId="0" borderId="7" xfId="9" applyNumberFormat="1" applyFont="1" applyFill="1" applyBorder="1" applyAlignment="1">
      <alignment horizontal="right" vertical="top" wrapText="1"/>
    </xf>
    <xf numFmtId="4" fontId="26" fillId="0" borderId="6" xfId="9" applyNumberFormat="1" applyFont="1" applyFill="1" applyBorder="1" applyAlignment="1">
      <alignment horizontal="right" vertical="top" wrapText="1"/>
    </xf>
    <xf numFmtId="0" fontId="55" fillId="0" borderId="11" xfId="11" applyFont="1" applyFill="1" applyBorder="1" applyAlignment="1">
      <alignment horizontal="center" vertical="top"/>
    </xf>
    <xf numFmtId="3" fontId="10" fillId="0" borderId="0" xfId="8" applyNumberFormat="1" applyFont="1" applyFill="1" applyBorder="1" applyAlignment="1">
      <alignment horizontal="left" vertical="top" wrapText="1"/>
    </xf>
    <xf numFmtId="3" fontId="10" fillId="0" borderId="0" xfId="8" applyNumberFormat="1" applyFont="1" applyFill="1" applyBorder="1" applyAlignment="1">
      <alignment vertical="top"/>
    </xf>
    <xf numFmtId="0" fontId="10" fillId="0" borderId="6" xfId="11" applyNumberFormat="1" applyFont="1" applyFill="1" applyBorder="1" applyAlignment="1" applyProtection="1">
      <alignment vertical="top"/>
      <protection locked="0"/>
    </xf>
    <xf numFmtId="0" fontId="56" fillId="0" borderId="0" xfId="11" applyFont="1" applyAlignment="1">
      <alignment vertical="top"/>
    </xf>
    <xf numFmtId="0" fontId="10" fillId="0" borderId="7" xfId="11" applyFont="1" applyFill="1" applyBorder="1" applyAlignment="1" applyProtection="1">
      <alignment horizontal="center" vertical="top"/>
      <protection locked="0"/>
    </xf>
    <xf numFmtId="0" fontId="10" fillId="0" borderId="0" xfId="11" applyFont="1" applyFill="1" applyAlignment="1">
      <alignment vertical="top" wrapText="1"/>
    </xf>
    <xf numFmtId="0" fontId="10" fillId="0" borderId="42" xfId="11" applyFont="1" applyBorder="1" applyAlignment="1" applyProtection="1">
      <alignment horizontal="center" vertical="top"/>
      <protection locked="0"/>
    </xf>
    <xf numFmtId="0" fontId="10" fillId="0" borderId="7" xfId="11" applyFont="1" applyBorder="1" applyAlignment="1">
      <alignment horizontal="center" vertical="top" wrapText="1"/>
    </xf>
    <xf numFmtId="4" fontId="10" fillId="0" borderId="7" xfId="9" applyNumberFormat="1" applyFont="1" applyBorder="1" applyAlignment="1">
      <alignment horizontal="right" vertical="top" wrapText="1"/>
    </xf>
    <xf numFmtId="0" fontId="10" fillId="0" borderId="30" xfId="11" applyFont="1" applyBorder="1" applyAlignment="1">
      <alignment vertical="top"/>
    </xf>
    <xf numFmtId="0" fontId="11" fillId="0" borderId="14" xfId="11" applyNumberFormat="1" applyFont="1" applyBorder="1" applyAlignment="1">
      <alignment vertical="top"/>
    </xf>
    <xf numFmtId="4" fontId="11" fillId="0" borderId="17" xfId="9" applyNumberFormat="1" applyFont="1" applyBorder="1" applyAlignment="1">
      <alignment horizontal="right" vertical="top" wrapText="1"/>
    </xf>
    <xf numFmtId="4" fontId="10" fillId="0" borderId="43" xfId="11" applyNumberFormat="1" applyFont="1" applyBorder="1" applyAlignment="1">
      <alignment horizontal="right" vertical="top"/>
    </xf>
    <xf numFmtId="0" fontId="28" fillId="0" borderId="0" xfId="11" applyFont="1" applyAlignment="1">
      <alignment horizontal="right" vertical="top"/>
    </xf>
    <xf numFmtId="0" fontId="37" fillId="0" borderId="0" xfId="11" applyFont="1" applyAlignment="1">
      <alignment horizontal="right" vertical="top"/>
    </xf>
    <xf numFmtId="0" fontId="11" fillId="0" borderId="38" xfId="11" applyFont="1" applyBorder="1" applyAlignment="1">
      <alignment horizontal="right" vertical="top"/>
    </xf>
    <xf numFmtId="0" fontId="11" fillId="0" borderId="27" xfId="11" applyFont="1" applyBorder="1" applyAlignment="1">
      <alignment horizontal="center" vertical="top"/>
    </xf>
    <xf numFmtId="0" fontId="4" fillId="0" borderId="3" xfId="11" applyFont="1" applyBorder="1" applyAlignment="1">
      <alignment vertical="top"/>
    </xf>
    <xf numFmtId="0" fontId="4" fillId="0" borderId="5" xfId="11" applyFont="1" applyFill="1" applyBorder="1" applyAlignment="1" applyProtection="1">
      <alignment horizontal="right" vertical="top"/>
      <protection locked="0"/>
    </xf>
    <xf numFmtId="0" fontId="4" fillId="0" borderId="0" xfId="11" applyFont="1" applyFill="1" applyBorder="1" applyAlignment="1">
      <alignment vertical="top"/>
    </xf>
    <xf numFmtId="4" fontId="4" fillId="0" borderId="0" xfId="8" applyNumberFormat="1" applyFont="1" applyFill="1" applyBorder="1" applyAlignment="1">
      <alignment horizontal="left" vertical="top"/>
    </xf>
    <xf numFmtId="0" fontId="4" fillId="0" borderId="11" xfId="11" applyFont="1" applyBorder="1" applyAlignment="1">
      <alignment vertical="top"/>
    </xf>
    <xf numFmtId="0" fontId="5" fillId="0" borderId="7" xfId="11" applyFont="1" applyFill="1" applyBorder="1" applyAlignment="1" applyProtection="1">
      <alignment horizontal="right" vertical="top"/>
    </xf>
    <xf numFmtId="3" fontId="7" fillId="0" borderId="0" xfId="11" applyNumberFormat="1" applyFont="1" applyFill="1" applyBorder="1" applyAlignment="1">
      <alignment horizontal="left" vertical="top"/>
    </xf>
    <xf numFmtId="3" fontId="8" fillId="0" borderId="7" xfId="11" applyNumberFormat="1" applyFont="1" applyFill="1" applyBorder="1" applyAlignment="1">
      <alignment vertical="top"/>
    </xf>
    <xf numFmtId="3" fontId="4" fillId="0" borderId="0" xfId="11" applyNumberFormat="1" applyFont="1" applyFill="1" applyAlignment="1">
      <alignment horizontal="left" vertical="top"/>
    </xf>
    <xf numFmtId="3" fontId="5" fillId="0" borderId="7" xfId="11" applyNumberFormat="1" applyFont="1" applyFill="1" applyBorder="1" applyAlignment="1">
      <alignment vertical="top"/>
    </xf>
    <xf numFmtId="3" fontId="5" fillId="0" borderId="7" xfId="11" applyNumberFormat="1" applyFont="1" applyFill="1" applyBorder="1" applyAlignment="1">
      <alignment horizontal="left" vertical="top"/>
    </xf>
    <xf numFmtId="3" fontId="5" fillId="0" borderId="0" xfId="11" applyNumberFormat="1" applyFont="1" applyFill="1" applyAlignment="1">
      <alignment vertical="top"/>
    </xf>
    <xf numFmtId="3" fontId="5" fillId="0" borderId="0" xfId="11" applyNumberFormat="1" applyFont="1" applyFill="1" applyBorder="1" applyAlignment="1">
      <alignment vertical="top"/>
    </xf>
    <xf numFmtId="3" fontId="4" fillId="0" borderId="0" xfId="11" applyNumberFormat="1" applyFont="1" applyFill="1" applyAlignment="1">
      <alignment vertical="top"/>
    </xf>
    <xf numFmtId="3" fontId="5" fillId="0" borderId="0" xfId="11" applyNumberFormat="1" applyFont="1" applyFill="1" applyBorder="1" applyAlignment="1">
      <alignment horizontal="left" vertical="top"/>
    </xf>
    <xf numFmtId="0" fontId="4" fillId="0" borderId="7" xfId="11" applyFont="1" applyFill="1" applyBorder="1" applyAlignment="1" applyProtection="1">
      <alignment horizontal="right" vertical="top"/>
    </xf>
    <xf numFmtId="3" fontId="4" fillId="0" borderId="7" xfId="11" applyNumberFormat="1" applyFont="1" applyFill="1" applyBorder="1" applyAlignment="1">
      <alignment vertical="top"/>
    </xf>
    <xf numFmtId="3" fontId="6" fillId="0" borderId="0" xfId="11" applyNumberFormat="1" applyFont="1" applyFill="1" applyBorder="1" applyAlignment="1">
      <alignment horizontal="left" vertical="top"/>
    </xf>
    <xf numFmtId="3" fontId="4" fillId="0" borderId="7" xfId="8" applyNumberFormat="1" applyFont="1" applyFill="1" applyBorder="1" applyAlignment="1">
      <alignment horizontal="left" vertical="top"/>
    </xf>
    <xf numFmtId="0" fontId="57" fillId="0" borderId="7" xfId="11" applyFont="1" applyFill="1" applyBorder="1" applyAlignment="1" applyProtection="1">
      <alignment horizontal="right" vertical="top"/>
    </xf>
    <xf numFmtId="3" fontId="4" fillId="0" borderId="7" xfId="8" applyNumberFormat="1" applyFont="1" applyFill="1" applyBorder="1" applyAlignment="1">
      <alignment vertical="top"/>
    </xf>
    <xf numFmtId="3" fontId="4" fillId="0" borderId="11" xfId="11" applyNumberFormat="1" applyFont="1" applyFill="1" applyBorder="1" applyAlignment="1">
      <alignment horizontal="left" vertical="top"/>
    </xf>
    <xf numFmtId="3" fontId="5" fillId="0" borderId="11" xfId="11" applyNumberFormat="1" applyFont="1" applyFill="1" applyBorder="1" applyAlignment="1">
      <alignment horizontal="left" vertical="top"/>
    </xf>
    <xf numFmtId="3" fontId="5" fillId="0" borderId="7" xfId="8" applyNumberFormat="1" applyFont="1" applyFill="1" applyBorder="1" applyAlignment="1">
      <alignment horizontal="left" vertical="top"/>
    </xf>
    <xf numFmtId="2" fontId="10" fillId="0" borderId="6" xfId="11" applyNumberFormat="1" applyFont="1" applyFill="1" applyBorder="1" applyAlignment="1">
      <alignment horizontal="center" vertical="top" wrapText="1"/>
    </xf>
    <xf numFmtId="3" fontId="5" fillId="0" borderId="11" xfId="12" applyNumberFormat="1" applyFont="1" applyFill="1" applyBorder="1" applyAlignment="1">
      <alignment vertical="top"/>
    </xf>
    <xf numFmtId="3" fontId="7" fillId="0" borderId="0" xfId="12" applyNumberFormat="1" applyFont="1" applyFill="1" applyBorder="1" applyAlignment="1">
      <alignment horizontal="left" vertical="top"/>
    </xf>
    <xf numFmtId="3" fontId="5" fillId="0" borderId="11" xfId="11" applyNumberFormat="1" applyFont="1" applyFill="1" applyBorder="1" applyAlignment="1">
      <alignment vertical="top"/>
    </xf>
    <xf numFmtId="3" fontId="6" fillId="0" borderId="7" xfId="8" applyNumberFormat="1" applyFont="1" applyFill="1" applyBorder="1" applyAlignment="1">
      <alignment horizontal="left" vertical="top"/>
    </xf>
    <xf numFmtId="0" fontId="11" fillId="0" borderId="6" xfId="11" applyFont="1" applyFill="1" applyBorder="1" applyAlignment="1">
      <alignment horizontal="center" vertical="top" wrapText="1"/>
    </xf>
    <xf numFmtId="3" fontId="4" fillId="0" borderId="0" xfId="12" applyNumberFormat="1" applyFont="1" applyFill="1" applyBorder="1" applyAlignment="1">
      <alignment horizontal="left" vertical="top"/>
    </xf>
    <xf numFmtId="0" fontId="4" fillId="0" borderId="0" xfId="11" applyFont="1" applyFill="1"/>
    <xf numFmtId="0" fontId="5" fillId="0" borderId="7" xfId="11" applyFont="1" applyFill="1" applyBorder="1" applyAlignment="1">
      <alignment horizontal="right" vertical="top"/>
    </xf>
    <xf numFmtId="4" fontId="10" fillId="0" borderId="7" xfId="11" applyNumberFormat="1" applyFont="1" applyFill="1" applyBorder="1" applyAlignment="1">
      <alignment horizontal="right" vertical="top"/>
    </xf>
    <xf numFmtId="0" fontId="4" fillId="0" borderId="7" xfId="11" applyFont="1" applyFill="1" applyBorder="1" applyAlignment="1">
      <alignment horizontal="right" vertical="top"/>
    </xf>
    <xf numFmtId="3" fontId="4" fillId="0" borderId="11" xfId="11" applyNumberFormat="1" applyFont="1" applyFill="1" applyBorder="1" applyAlignment="1">
      <alignment vertical="top"/>
    </xf>
    <xf numFmtId="3" fontId="4" fillId="0" borderId="7" xfId="11" applyNumberFormat="1" applyFont="1" applyFill="1" applyBorder="1" applyAlignment="1">
      <alignment horizontal="left" vertical="top"/>
    </xf>
    <xf numFmtId="3" fontId="5" fillId="0" borderId="0" xfId="11" applyNumberFormat="1" applyFont="1" applyFill="1" applyAlignment="1">
      <alignment horizontal="left" vertical="top"/>
    </xf>
    <xf numFmtId="3" fontId="6" fillId="0" borderId="0" xfId="11" applyNumberFormat="1" applyFont="1" applyFill="1" applyAlignment="1">
      <alignment horizontal="left" vertical="top"/>
    </xf>
    <xf numFmtId="0" fontId="10" fillId="0" borderId="7" xfId="11" applyFont="1" applyFill="1" applyBorder="1" applyAlignment="1" applyProtection="1">
      <alignment horizontal="right" vertical="top"/>
      <protection locked="0"/>
    </xf>
    <xf numFmtId="4" fontId="10" fillId="0" borderId="0" xfId="11" applyNumberFormat="1" applyFont="1" applyFill="1" applyAlignment="1">
      <alignment horizontal="left" vertical="top"/>
    </xf>
    <xf numFmtId="4" fontId="11" fillId="0" borderId="17" xfId="11" applyNumberFormat="1" applyFont="1" applyBorder="1" applyAlignment="1">
      <alignment horizontal="right" vertical="top"/>
    </xf>
    <xf numFmtId="0" fontId="11" fillId="0" borderId="38" xfId="11" applyFont="1" applyBorder="1" applyAlignment="1">
      <alignment horizontal="center" vertical="top"/>
    </xf>
    <xf numFmtId="0" fontId="10" fillId="0" borderId="4" xfId="11" applyFont="1" applyFill="1" applyBorder="1" applyAlignment="1" applyProtection="1">
      <alignment horizontal="center" vertical="top"/>
      <protection locked="0"/>
    </xf>
    <xf numFmtId="0" fontId="4" fillId="0" borderId="11" xfId="11" applyFont="1" applyFill="1" applyBorder="1" applyAlignment="1">
      <alignment vertical="top"/>
    </xf>
    <xf numFmtId="0" fontId="10" fillId="0" borderId="2" xfId="11" applyFont="1" applyFill="1" applyBorder="1" applyAlignment="1" applyProtection="1">
      <alignment horizontal="center" vertical="top"/>
      <protection locked="0"/>
    </xf>
    <xf numFmtId="0" fontId="10" fillId="0" borderId="5" xfId="11" applyFont="1" applyFill="1" applyBorder="1" applyAlignment="1">
      <alignment horizontal="center" vertical="top" wrapText="1"/>
    </xf>
    <xf numFmtId="4" fontId="10" fillId="0" borderId="2" xfId="11" applyNumberFormat="1" applyFont="1" applyFill="1" applyBorder="1" applyAlignment="1">
      <alignment horizontal="right" vertical="top"/>
    </xf>
    <xf numFmtId="0" fontId="11" fillId="0" borderId="0" xfId="13" applyFont="1" applyFill="1" applyBorder="1" applyAlignment="1">
      <alignment horizontal="center" vertical="top"/>
    </xf>
    <xf numFmtId="3" fontId="11" fillId="0" borderId="11" xfId="13" applyNumberFormat="1" applyFont="1" applyFill="1" applyBorder="1" applyAlignment="1">
      <alignment horizontal="left" vertical="top"/>
    </xf>
    <xf numFmtId="3" fontId="10" fillId="0" borderId="6" xfId="11" applyNumberFormat="1" applyFont="1" applyFill="1" applyBorder="1" applyAlignment="1" applyProtection="1">
      <alignment horizontal="center" vertical="top"/>
    </xf>
    <xf numFmtId="0" fontId="11" fillId="0" borderId="0" xfId="12" applyFont="1" applyFill="1" applyBorder="1" applyAlignment="1">
      <alignment horizontal="center" vertical="top"/>
    </xf>
    <xf numFmtId="3" fontId="11" fillId="0" borderId="11" xfId="12" applyNumberFormat="1" applyFont="1" applyFill="1" applyBorder="1" applyAlignment="1">
      <alignment horizontal="left" vertical="top"/>
    </xf>
    <xf numFmtId="4" fontId="10" fillId="0" borderId="0" xfId="8" applyNumberFormat="1" applyFont="1" applyFill="1" applyBorder="1" applyAlignment="1">
      <alignment vertical="top"/>
    </xf>
    <xf numFmtId="3" fontId="10" fillId="0" borderId="11" xfId="13" applyNumberFormat="1" applyFont="1" applyFill="1" applyBorder="1" applyAlignment="1">
      <alignment vertical="top"/>
    </xf>
    <xf numFmtId="3" fontId="10" fillId="0" borderId="0" xfId="13" applyNumberFormat="1" applyFont="1" applyFill="1" applyBorder="1" applyAlignment="1">
      <alignment vertical="top"/>
    </xf>
    <xf numFmtId="0" fontId="46" fillId="0" borderId="11" xfId="11" applyFont="1" applyFill="1" applyBorder="1" applyAlignment="1">
      <alignment vertical="top"/>
    </xf>
    <xf numFmtId="3" fontId="11" fillId="0" borderId="11" xfId="13" applyNumberFormat="1" applyFont="1" applyFill="1" applyBorder="1" applyAlignment="1">
      <alignment vertical="top"/>
    </xf>
    <xf numFmtId="3" fontId="10" fillId="0" borderId="11" xfId="12" applyNumberFormat="1" applyFont="1" applyFill="1" applyBorder="1" applyAlignment="1">
      <alignment vertical="top"/>
    </xf>
    <xf numFmtId="4" fontId="10" fillId="0" borderId="0" xfId="11" applyNumberFormat="1" applyFont="1" applyFill="1" applyBorder="1" applyAlignment="1">
      <alignment horizontal="left" vertical="top"/>
    </xf>
    <xf numFmtId="0" fontId="55" fillId="0" borderId="11" xfId="12" applyFont="1" applyFill="1" applyBorder="1" applyAlignment="1">
      <alignment horizontal="center" vertical="top"/>
    </xf>
    <xf numFmtId="3" fontId="11" fillId="0" borderId="11" xfId="11" applyNumberFormat="1" applyFont="1" applyFill="1" applyBorder="1" applyAlignment="1">
      <alignment vertical="top"/>
    </xf>
    <xf numFmtId="4" fontId="46" fillId="0" borderId="0" xfId="11" applyNumberFormat="1" applyFont="1" applyFill="1" applyAlignment="1">
      <alignment horizontal="left" vertical="top"/>
    </xf>
    <xf numFmtId="0" fontId="10" fillId="0" borderId="0" xfId="12" applyFont="1" applyFill="1" applyBorder="1" applyAlignment="1">
      <alignment horizontal="center" vertical="top"/>
    </xf>
    <xf numFmtId="0" fontId="10" fillId="0" borderId="6" xfId="11" quotePrefix="1" applyNumberFormat="1" applyFont="1" applyFill="1" applyBorder="1" applyAlignment="1" applyProtection="1">
      <alignment horizontal="center" vertical="top"/>
      <protection locked="0"/>
    </xf>
    <xf numFmtId="0" fontId="10" fillId="0" borderId="6" xfId="11" applyNumberFormat="1" applyFont="1" applyFill="1" applyBorder="1" applyAlignment="1" applyProtection="1">
      <alignment horizontal="center" vertical="top"/>
      <protection locked="0"/>
    </xf>
    <xf numFmtId="0" fontId="44" fillId="0" borderId="0" xfId="11" applyFont="1" applyAlignment="1">
      <alignment vertical="top"/>
    </xf>
    <xf numFmtId="0" fontId="55" fillId="0" borderId="11" xfId="14" applyFont="1" applyFill="1" applyBorder="1" applyAlignment="1">
      <alignment horizontal="center" vertical="top"/>
    </xf>
    <xf numFmtId="0" fontId="11" fillId="0" borderId="0" xfId="14" applyFont="1" applyFill="1" applyBorder="1" applyAlignment="1">
      <alignment horizontal="center" vertical="top"/>
    </xf>
    <xf numFmtId="3" fontId="11" fillId="0" borderId="11" xfId="14" applyNumberFormat="1" applyFont="1" applyFill="1" applyBorder="1" applyAlignment="1">
      <alignment vertical="top"/>
    </xf>
    <xf numFmtId="0" fontId="11" fillId="0" borderId="11" xfId="11" applyFont="1" applyFill="1" applyBorder="1" applyAlignment="1">
      <alignment vertical="top"/>
    </xf>
    <xf numFmtId="3" fontId="10" fillId="0" borderId="11" xfId="13" applyNumberFormat="1" applyFont="1" applyFill="1" applyBorder="1" applyAlignment="1">
      <alignment horizontal="left" vertical="top" indent="1"/>
    </xf>
    <xf numFmtId="3" fontId="43" fillId="0" borderId="11" xfId="13" applyNumberFormat="1" applyFont="1" applyFill="1" applyBorder="1" applyAlignment="1">
      <alignment horizontal="left" vertical="top" indent="1"/>
    </xf>
    <xf numFmtId="4" fontId="10" fillId="0" borderId="7" xfId="8" applyNumberFormat="1" applyFont="1" applyFill="1" applyBorder="1" applyAlignment="1">
      <alignment horizontal="left" vertical="top"/>
    </xf>
    <xf numFmtId="3" fontId="23" fillId="0" borderId="11" xfId="12" applyNumberFormat="1" applyFont="1" applyFill="1" applyBorder="1" applyAlignment="1">
      <alignment vertical="top"/>
    </xf>
    <xf numFmtId="3" fontId="10" fillId="0" borderId="11" xfId="11" applyNumberFormat="1" applyFont="1" applyFill="1" applyBorder="1" applyAlignment="1">
      <alignment vertical="top"/>
    </xf>
    <xf numFmtId="0" fontId="11" fillId="0" borderId="0" xfId="11" applyFont="1" applyFill="1" applyAlignment="1">
      <alignment horizontal="center" vertical="top"/>
    </xf>
    <xf numFmtId="0" fontId="10" fillId="0" borderId="11" xfId="11" quotePrefix="1" applyFont="1" applyFill="1" applyBorder="1" applyAlignment="1">
      <alignment vertical="top"/>
    </xf>
    <xf numFmtId="3" fontId="10" fillId="0" borderId="11" xfId="13" quotePrefix="1" applyNumberFormat="1" applyFont="1" applyFill="1" applyBorder="1" applyAlignment="1">
      <alignment vertical="top"/>
    </xf>
    <xf numFmtId="4" fontId="11" fillId="0" borderId="0" xfId="8" applyNumberFormat="1" applyFont="1" applyFill="1" applyBorder="1" applyAlignment="1">
      <alignment horizontal="left" vertical="top"/>
    </xf>
    <xf numFmtId="0" fontId="62" fillId="0" borderId="11" xfId="14" applyFont="1" applyFill="1" applyBorder="1" applyAlignment="1">
      <alignment horizontal="center" vertical="top"/>
    </xf>
    <xf numFmtId="0" fontId="10" fillId="0" borderId="0" xfId="11" applyFont="1" applyFill="1" applyAlignment="1" applyProtection="1">
      <alignment vertical="top"/>
      <protection locked="0"/>
    </xf>
    <xf numFmtId="0" fontId="10" fillId="0" borderId="11" xfId="11" applyNumberFormat="1" applyFont="1" applyFill="1" applyBorder="1" applyAlignment="1">
      <alignment vertical="top"/>
    </xf>
    <xf numFmtId="0" fontId="62" fillId="0" borderId="0" xfId="11" applyFont="1" applyFill="1" applyAlignment="1">
      <alignment vertical="top"/>
    </xf>
    <xf numFmtId="3" fontId="10" fillId="0" borderId="11" xfId="14" applyNumberFormat="1" applyFont="1" applyFill="1" applyBorder="1" applyAlignment="1">
      <alignment vertical="top"/>
    </xf>
    <xf numFmtId="4" fontId="62" fillId="0" borderId="0" xfId="8" applyNumberFormat="1" applyFont="1" applyFill="1" applyBorder="1" applyAlignment="1">
      <alignment horizontal="left" vertical="top"/>
    </xf>
    <xf numFmtId="0" fontId="62" fillId="0" borderId="11" xfId="11" applyFont="1" applyFill="1" applyBorder="1" applyAlignment="1">
      <alignment vertical="top"/>
    </xf>
    <xf numFmtId="0" fontId="10" fillId="0" borderId="0" xfId="14" applyFont="1" applyFill="1" applyBorder="1" applyAlignment="1">
      <alignment horizontal="center" vertical="top"/>
    </xf>
    <xf numFmtId="3" fontId="43" fillId="0" borderId="11" xfId="14" applyNumberFormat="1" applyFont="1" applyFill="1" applyBorder="1" applyAlignment="1">
      <alignment vertical="top"/>
    </xf>
    <xf numFmtId="0" fontId="46" fillId="0" borderId="0" xfId="11" applyFont="1" applyFill="1" applyAlignment="1">
      <alignment vertical="top"/>
    </xf>
    <xf numFmtId="0" fontId="11" fillId="0" borderId="0" xfId="11" applyFont="1" applyFill="1" applyAlignment="1">
      <alignment vertical="top"/>
    </xf>
    <xf numFmtId="0" fontId="63" fillId="0" borderId="11" xfId="11" applyFont="1" applyFill="1" applyBorder="1" applyAlignment="1">
      <alignment vertical="top"/>
    </xf>
    <xf numFmtId="0" fontId="11" fillId="0" borderId="0" xfId="11" applyFont="1" applyFill="1" applyAlignment="1" applyProtection="1">
      <alignment vertical="top"/>
      <protection locked="0"/>
    </xf>
    <xf numFmtId="0" fontId="11" fillId="0" borderId="11" xfId="11" applyNumberFormat="1" applyFont="1" applyFill="1" applyBorder="1" applyAlignment="1">
      <alignment vertical="top"/>
    </xf>
    <xf numFmtId="0" fontId="10" fillId="0" borderId="0" xfId="11" applyFont="1" applyAlignment="1" applyProtection="1">
      <alignment vertical="top"/>
      <protection locked="0"/>
    </xf>
    <xf numFmtId="0" fontId="10" fillId="0" borderId="36" xfId="11" applyNumberFormat="1" applyFont="1" applyBorder="1" applyAlignment="1">
      <alignment vertical="top"/>
    </xf>
    <xf numFmtId="0" fontId="10" fillId="0" borderId="41" xfId="11" applyFont="1" applyBorder="1" applyAlignment="1">
      <alignment horizontal="center" vertical="top" wrapText="1"/>
    </xf>
    <xf numFmtId="4" fontId="10" fillId="0" borderId="42" xfId="11" applyNumberFormat="1" applyFont="1" applyBorder="1" applyAlignment="1">
      <alignment horizontal="right" vertical="top"/>
    </xf>
    <xf numFmtId="4" fontId="10" fillId="0" borderId="42" xfId="9" applyNumberFormat="1" applyFont="1" applyBorder="1" applyAlignment="1">
      <alignment horizontal="right" vertical="top"/>
    </xf>
    <xf numFmtId="0" fontId="10" fillId="0" borderId="14" xfId="11" applyFont="1" applyBorder="1" applyAlignment="1">
      <alignment vertical="top"/>
    </xf>
    <xf numFmtId="0" fontId="11" fillId="0" borderId="14" xfId="11" applyFont="1" applyBorder="1" applyAlignment="1" applyProtection="1">
      <alignment horizontal="center" vertical="top"/>
    </xf>
    <xf numFmtId="0" fontId="11" fillId="0" borderId="14" xfId="11" applyFont="1" applyBorder="1" applyAlignment="1" applyProtection="1">
      <alignment vertical="top"/>
    </xf>
    <xf numFmtId="0" fontId="10" fillId="0" borderId="14" xfId="11" applyFont="1" applyBorder="1" applyAlignment="1" applyProtection="1">
      <alignment vertical="top"/>
    </xf>
    <xf numFmtId="0" fontId="5" fillId="0" borderId="7" xfId="14" applyFont="1" applyFill="1" applyBorder="1" applyAlignment="1">
      <alignment horizontal="center" vertical="top"/>
    </xf>
    <xf numFmtId="3" fontId="4" fillId="0" borderId="11" xfId="14" applyNumberFormat="1" applyFont="1" applyFill="1" applyBorder="1" applyAlignment="1">
      <alignment horizontal="left" vertical="top"/>
    </xf>
    <xf numFmtId="0" fontId="10" fillId="0" borderId="0" xfId="11" applyFont="1" applyBorder="1" applyAlignment="1" applyProtection="1">
      <alignment horizontal="center" vertical="top"/>
      <protection locked="0"/>
    </xf>
    <xf numFmtId="0" fontId="3" fillId="0" borderId="0" xfId="11"/>
    <xf numFmtId="3" fontId="5" fillId="0" borderId="11" xfId="14" applyNumberFormat="1" applyFont="1" applyFill="1" applyBorder="1" applyAlignment="1">
      <alignment horizontal="left" vertical="top"/>
    </xf>
    <xf numFmtId="3" fontId="4" fillId="0" borderId="11" xfId="13" applyNumberFormat="1" applyFont="1" applyFill="1" applyBorder="1" applyAlignment="1">
      <alignment horizontal="left" vertical="top"/>
    </xf>
    <xf numFmtId="3" fontId="9" fillId="0" borderId="11" xfId="13" applyNumberFormat="1" applyFont="1" applyFill="1" applyBorder="1" applyAlignment="1">
      <alignment horizontal="left" vertical="top"/>
    </xf>
    <xf numFmtId="0" fontId="28" fillId="0" borderId="7" xfId="12" applyFont="1" applyFill="1" applyBorder="1" applyAlignment="1">
      <alignment vertical="top"/>
    </xf>
    <xf numFmtId="3" fontId="64" fillId="0" borderId="11" xfId="14" applyNumberFormat="1" applyFont="1" applyFill="1" applyBorder="1" applyAlignment="1">
      <alignment horizontal="left" vertical="top"/>
    </xf>
    <xf numFmtId="3" fontId="17" fillId="0" borderId="11" xfId="12" applyNumberFormat="1" applyFont="1" applyFill="1" applyBorder="1" applyAlignment="1">
      <alignment horizontal="left" vertical="top"/>
    </xf>
    <xf numFmtId="0" fontId="28" fillId="0" borderId="7" xfId="12" applyFont="1" applyFill="1" applyBorder="1" applyAlignment="1">
      <alignment horizontal="center" vertical="top"/>
    </xf>
    <xf numFmtId="0" fontId="3" fillId="0" borderId="0" xfId="11" applyAlignment="1">
      <alignment horizontal="center"/>
    </xf>
    <xf numFmtId="0" fontId="10" fillId="0" borderId="0" xfId="11" applyFont="1" applyFill="1" applyBorder="1" applyAlignment="1">
      <alignment horizontal="center" vertical="top" wrapText="1"/>
    </xf>
    <xf numFmtId="3" fontId="65" fillId="0" borderId="11" xfId="14" applyNumberFormat="1" applyFont="1" applyFill="1" applyBorder="1" applyAlignment="1">
      <alignment horizontal="left" vertical="top"/>
    </xf>
    <xf numFmtId="3" fontId="17" fillId="0" borderId="11" xfId="12" applyNumberFormat="1" applyFont="1" applyFill="1" applyBorder="1" applyAlignment="1">
      <alignment vertical="top"/>
    </xf>
    <xf numFmtId="3" fontId="4" fillId="0" borderId="0" xfId="14" applyNumberFormat="1" applyFont="1" applyFill="1" applyBorder="1" applyAlignment="1">
      <alignment horizontal="left" vertical="top"/>
    </xf>
    <xf numFmtId="3" fontId="66" fillId="0" borderId="11" xfId="14" applyNumberFormat="1" applyFont="1" applyFill="1" applyBorder="1" applyAlignment="1">
      <alignment horizontal="left" vertical="top"/>
    </xf>
    <xf numFmtId="3" fontId="66" fillId="0" borderId="0" xfId="14" applyNumberFormat="1" applyFont="1" applyFill="1" applyBorder="1" applyAlignment="1">
      <alignment horizontal="left" vertical="top"/>
    </xf>
    <xf numFmtId="0" fontId="11" fillId="0" borderId="7" xfId="14" applyFont="1" applyFill="1" applyBorder="1" applyAlignment="1">
      <alignment horizontal="center" vertical="top"/>
    </xf>
    <xf numFmtId="3" fontId="43" fillId="0" borderId="0" xfId="14" applyNumberFormat="1" applyFont="1" applyFill="1" applyBorder="1" applyAlignment="1">
      <alignment vertical="top"/>
    </xf>
    <xf numFmtId="3" fontId="10" fillId="0" borderId="0" xfId="14" applyNumberFormat="1" applyFont="1" applyFill="1" applyBorder="1" applyAlignment="1">
      <alignment horizontal="left" vertical="top"/>
    </xf>
    <xf numFmtId="3" fontId="10" fillId="0" borderId="0" xfId="14" applyNumberFormat="1" applyFont="1" applyFill="1" applyBorder="1" applyAlignment="1">
      <alignment vertical="top"/>
    </xf>
    <xf numFmtId="3" fontId="6" fillId="0" borderId="11" xfId="14" applyNumberFormat="1" applyFont="1" applyFill="1" applyBorder="1" applyAlignment="1">
      <alignment horizontal="left" vertical="top"/>
    </xf>
    <xf numFmtId="0" fontId="10" fillId="0" borderId="6" xfId="11" applyFont="1" applyBorder="1" applyAlignment="1">
      <alignment horizontal="center" vertical="top" wrapText="1"/>
    </xf>
    <xf numFmtId="3" fontId="4" fillId="0" borderId="7" xfId="14" applyNumberFormat="1" applyFont="1" applyFill="1" applyBorder="1" applyAlignment="1">
      <alignment horizontal="left" vertical="top"/>
    </xf>
    <xf numFmtId="3" fontId="9" fillId="0" borderId="11" xfId="14" applyNumberFormat="1" applyFont="1" applyFill="1" applyBorder="1" applyAlignment="1">
      <alignment horizontal="left" vertical="top"/>
    </xf>
    <xf numFmtId="0" fontId="67" fillId="0" borderId="7" xfId="14" applyFont="1" applyFill="1" applyBorder="1" applyAlignment="1">
      <alignment horizontal="center" vertical="top"/>
    </xf>
    <xf numFmtId="0" fontId="5" fillId="0" borderId="7" xfId="14" applyFont="1" applyFill="1" applyBorder="1" applyAlignment="1">
      <alignment horizontal="left" vertical="top"/>
    </xf>
    <xf numFmtId="0" fontId="10" fillId="0" borderId="6" xfId="11" applyFont="1" applyBorder="1" applyAlignment="1" applyProtection="1">
      <alignment horizontal="left" vertical="top"/>
      <protection locked="0"/>
    </xf>
    <xf numFmtId="0" fontId="10" fillId="0" borderId="6" xfId="11" applyFont="1" applyBorder="1" applyAlignment="1">
      <alignment horizontal="left" vertical="top" wrapText="1"/>
    </xf>
    <xf numFmtId="3" fontId="6" fillId="0" borderId="7" xfId="14" applyNumberFormat="1" applyFont="1" applyFill="1" applyBorder="1" applyAlignment="1">
      <alignment horizontal="left" vertical="top"/>
    </xf>
    <xf numFmtId="0" fontId="11" fillId="0" borderId="44" xfId="11" applyFont="1" applyBorder="1" applyAlignment="1">
      <alignment vertical="top"/>
    </xf>
    <xf numFmtId="0" fontId="10" fillId="0" borderId="45" xfId="11" applyFont="1" applyBorder="1" applyAlignment="1">
      <alignment vertical="top"/>
    </xf>
    <xf numFmtId="0" fontId="11" fillId="0" borderId="46" xfId="11" applyFont="1" applyBorder="1" applyAlignment="1">
      <alignment vertical="top"/>
    </xf>
    <xf numFmtId="0" fontId="11" fillId="0" borderId="46" xfId="11" applyFont="1" applyBorder="1" applyAlignment="1">
      <alignment horizontal="center" vertical="top"/>
    </xf>
    <xf numFmtId="0" fontId="10" fillId="0" borderId="46" xfId="11" applyFont="1" applyBorder="1" applyAlignment="1">
      <alignment vertical="top"/>
    </xf>
    <xf numFmtId="3" fontId="10" fillId="0" borderId="46" xfId="11" applyNumberFormat="1" applyFont="1" applyBorder="1" applyAlignment="1">
      <alignment vertical="top"/>
    </xf>
    <xf numFmtId="4" fontId="10" fillId="0" borderId="47" xfId="11" applyNumberFormat="1" applyFont="1" applyBorder="1" applyAlignment="1">
      <alignment horizontal="right" vertical="top"/>
    </xf>
    <xf numFmtId="0" fontId="10" fillId="0" borderId="26" xfId="11" applyFont="1" applyBorder="1" applyAlignment="1">
      <alignment vertical="top"/>
    </xf>
    <xf numFmtId="0" fontId="10" fillId="0" borderId="38" xfId="11" applyFont="1" applyBorder="1" applyAlignment="1">
      <alignment vertical="top"/>
    </xf>
    <xf numFmtId="17" fontId="10" fillId="0" borderId="27" xfId="11" applyNumberFormat="1" applyFont="1" applyBorder="1" applyAlignment="1">
      <alignment vertical="top"/>
    </xf>
    <xf numFmtId="0" fontId="10" fillId="0" borderId="27" xfId="11" applyFont="1" applyBorder="1" applyAlignment="1">
      <alignment vertical="top"/>
    </xf>
    <xf numFmtId="0" fontId="10" fillId="0" borderId="27" xfId="11" applyFont="1" applyBorder="1" applyAlignment="1">
      <alignment horizontal="center" vertical="top"/>
    </xf>
    <xf numFmtId="0" fontId="11" fillId="0" borderId="27" xfId="11" applyFont="1" applyBorder="1" applyAlignment="1">
      <alignment vertical="top"/>
    </xf>
    <xf numFmtId="3" fontId="10" fillId="0" borderId="27" xfId="11" applyNumberFormat="1" applyFont="1" applyBorder="1" applyAlignment="1">
      <alignment vertical="top"/>
    </xf>
    <xf numFmtId="4" fontId="10" fillId="0" borderId="27" xfId="11" applyNumberFormat="1" applyFont="1" applyBorder="1" applyAlignment="1">
      <alignment horizontal="right" vertical="top"/>
    </xf>
    <xf numFmtId="4" fontId="10" fillId="0" borderId="10" xfId="9" applyNumberFormat="1" applyFont="1" applyBorder="1" applyAlignment="1">
      <alignment horizontal="right" vertical="top"/>
    </xf>
    <xf numFmtId="4" fontId="10" fillId="0" borderId="38" xfId="9" applyNumberFormat="1" applyFont="1" applyBorder="1" applyAlignment="1">
      <alignment horizontal="right" vertical="top"/>
    </xf>
    <xf numFmtId="0" fontId="29" fillId="0" borderId="0" xfId="11" applyFont="1" applyFill="1" applyAlignment="1">
      <alignment vertical="top"/>
    </xf>
    <xf numFmtId="0" fontId="29" fillId="0" borderId="0" xfId="11" applyFont="1" applyFill="1" applyAlignment="1">
      <alignment horizontal="center" vertical="top"/>
    </xf>
    <xf numFmtId="0" fontId="29" fillId="0" borderId="0" xfId="11" applyFont="1" applyFill="1" applyAlignment="1">
      <alignment horizontal="left" vertical="top"/>
    </xf>
    <xf numFmtId="0" fontId="28" fillId="0" borderId="0" xfId="11" applyFont="1" applyFill="1" applyAlignment="1">
      <alignment horizontal="center" vertical="top"/>
    </xf>
    <xf numFmtId="0" fontId="28" fillId="0" borderId="0" xfId="11" applyFont="1" applyFill="1" applyBorder="1" applyAlignment="1">
      <alignment horizontal="center" vertical="top"/>
    </xf>
    <xf numFmtId="4" fontId="28" fillId="0" borderId="0" xfId="11" applyNumberFormat="1" applyFont="1" applyFill="1" applyBorder="1" applyAlignment="1">
      <alignment vertical="top"/>
    </xf>
    <xf numFmtId="0" fontId="10" fillId="0" borderId="0" xfId="11" applyFont="1" applyFill="1" applyAlignment="1">
      <alignment horizontal="center" vertical="top"/>
    </xf>
    <xf numFmtId="0" fontId="11" fillId="0" borderId="26" xfId="11" applyFont="1" applyFill="1" applyBorder="1" applyAlignment="1">
      <alignment horizontal="left" vertical="center"/>
    </xf>
    <xf numFmtId="0" fontId="11" fillId="0" borderId="38" xfId="11" applyFont="1" applyFill="1" applyBorder="1" applyAlignment="1">
      <alignment horizontal="center" vertical="center"/>
    </xf>
    <xf numFmtId="0" fontId="11" fillId="0" borderId="27" xfId="11" applyFont="1" applyFill="1" applyBorder="1" applyAlignment="1">
      <alignment horizontal="center" vertical="center"/>
    </xf>
    <xf numFmtId="0" fontId="11" fillId="0" borderId="39" xfId="11" applyFont="1" applyFill="1" applyBorder="1" applyAlignment="1">
      <alignment horizontal="center" vertical="center"/>
    </xf>
    <xf numFmtId="0" fontId="11" fillId="0" borderId="39" xfId="11" applyFont="1" applyFill="1" applyBorder="1" applyAlignment="1">
      <alignment horizontal="center" vertical="center" wrapText="1"/>
    </xf>
    <xf numFmtId="0" fontId="11" fillId="0" borderId="0" xfId="11" applyFont="1" applyFill="1" applyAlignment="1">
      <alignment vertical="center"/>
    </xf>
    <xf numFmtId="0" fontId="10" fillId="0" borderId="0" xfId="11" applyFont="1" applyFill="1" applyBorder="1" applyAlignment="1">
      <alignment vertical="top"/>
    </xf>
    <xf numFmtId="0" fontId="10" fillId="0" borderId="11" xfId="11" applyFont="1" applyFill="1" applyBorder="1" applyAlignment="1" applyProtection="1">
      <alignment horizontal="center" vertical="top"/>
      <protection locked="0"/>
    </xf>
    <xf numFmtId="0" fontId="10" fillId="0" borderId="2" xfId="11" applyFont="1" applyFill="1" applyBorder="1" applyAlignment="1">
      <alignment horizontal="center" vertical="top" wrapText="1"/>
    </xf>
    <xf numFmtId="0" fontId="11" fillId="0" borderId="0" xfId="11" applyFont="1" applyFill="1" applyBorder="1" applyAlignment="1">
      <alignment vertical="top"/>
    </xf>
    <xf numFmtId="3" fontId="11" fillId="0" borderId="11" xfId="11" applyNumberFormat="1" applyFont="1" applyFill="1" applyBorder="1" applyAlignment="1" applyProtection="1">
      <alignment horizontal="center" vertical="top"/>
    </xf>
    <xf numFmtId="3" fontId="11" fillId="0" borderId="7" xfId="12" applyNumberFormat="1" applyFont="1" applyFill="1" applyBorder="1" applyAlignment="1">
      <alignment vertical="top"/>
    </xf>
    <xf numFmtId="3" fontId="10" fillId="0" borderId="11" xfId="12" applyNumberFormat="1" applyFont="1" applyFill="1" applyBorder="1" applyAlignment="1">
      <alignment horizontal="left" vertical="top"/>
    </xf>
    <xf numFmtId="0" fontId="10" fillId="0" borderId="7" xfId="11" applyFont="1" applyFill="1" applyBorder="1" applyAlignment="1">
      <alignment vertical="top"/>
    </xf>
    <xf numFmtId="0" fontId="11" fillId="0" borderId="11" xfId="11" applyFont="1" applyFill="1" applyBorder="1" applyAlignment="1">
      <alignment horizontal="center" vertical="top"/>
    </xf>
    <xf numFmtId="3" fontId="10" fillId="0" borderId="6" xfId="11" applyNumberFormat="1" applyFont="1" applyFill="1" applyBorder="1" applyAlignment="1">
      <alignment horizontal="center" vertical="top"/>
    </xf>
    <xf numFmtId="0" fontId="11" fillId="0" borderId="7" xfId="13" applyFont="1" applyFill="1" applyBorder="1" applyAlignment="1">
      <alignment horizontal="center" vertical="top"/>
    </xf>
    <xf numFmtId="3" fontId="10" fillId="0" borderId="11" xfId="12" applyNumberFormat="1" applyFont="1" applyFill="1" applyBorder="1" applyAlignment="1">
      <alignment horizontal="center" vertical="top"/>
    </xf>
    <xf numFmtId="0" fontId="10" fillId="0" borderId="0" xfId="11" applyFont="1" applyFill="1" applyBorder="1" applyAlignment="1">
      <alignment horizontal="center" vertical="top"/>
    </xf>
    <xf numFmtId="0" fontId="10" fillId="0" borderId="7" xfId="13" applyFont="1" applyFill="1" applyBorder="1" applyAlignment="1">
      <alignment horizontal="center" vertical="top"/>
    </xf>
    <xf numFmtId="3" fontId="10" fillId="0" borderId="7" xfId="12" applyNumberFormat="1" applyFont="1" applyFill="1" applyBorder="1" applyAlignment="1">
      <alignment vertical="top"/>
    </xf>
    <xf numFmtId="3" fontId="10" fillId="0" borderId="6" xfId="11" applyNumberFormat="1" applyFont="1" applyFill="1" applyBorder="1" applyAlignment="1">
      <alignment horizontal="center" vertical="top" wrapText="1"/>
    </xf>
    <xf numFmtId="3" fontId="11" fillId="0" borderId="7" xfId="14" applyNumberFormat="1" applyFont="1" applyFill="1" applyBorder="1" applyAlignment="1">
      <alignment horizontal="center" vertical="top"/>
    </xf>
    <xf numFmtId="3" fontId="11" fillId="0" borderId="0" xfId="14" applyNumberFormat="1" applyFont="1" applyFill="1" applyBorder="1" applyAlignment="1">
      <alignment horizontal="left" vertical="top"/>
    </xf>
    <xf numFmtId="0" fontId="62" fillId="0" borderId="7" xfId="13" applyFont="1" applyFill="1" applyBorder="1" applyAlignment="1">
      <alignment horizontal="center" vertical="top"/>
    </xf>
    <xf numFmtId="3" fontId="10" fillId="0" borderId="0" xfId="12" applyNumberFormat="1" applyFont="1" applyFill="1" applyBorder="1" applyAlignment="1">
      <alignment horizontal="center" vertical="top"/>
    </xf>
    <xf numFmtId="3" fontId="10" fillId="0" borderId="7" xfId="14" applyNumberFormat="1" applyFont="1" applyFill="1" applyBorder="1" applyAlignment="1">
      <alignment horizontal="center" vertical="top"/>
    </xf>
    <xf numFmtId="0" fontId="23" fillId="0" borderId="7" xfId="13" applyFont="1" applyFill="1" applyBorder="1" applyAlignment="1">
      <alignment horizontal="center" vertical="top"/>
    </xf>
    <xf numFmtId="0" fontId="23" fillId="0" borderId="7" xfId="11" applyFont="1" applyFill="1" applyBorder="1" applyAlignment="1">
      <alignment vertical="top"/>
    </xf>
    <xf numFmtId="0" fontId="72" fillId="0" borderId="0" xfId="11" applyFont="1" applyFill="1" applyBorder="1" applyAlignment="1">
      <alignment vertical="top"/>
    </xf>
    <xf numFmtId="0" fontId="43" fillId="0" borderId="0" xfId="11" applyFont="1" applyFill="1" applyBorder="1" applyAlignment="1">
      <alignment vertical="top"/>
    </xf>
    <xf numFmtId="0" fontId="10" fillId="0" borderId="7" xfId="14" applyFont="1" applyFill="1" applyBorder="1" applyAlignment="1">
      <alignment horizontal="center" vertical="top"/>
    </xf>
    <xf numFmtId="0" fontId="11" fillId="0" borderId="0" xfId="11" applyFont="1" applyFill="1" applyBorder="1" applyAlignment="1">
      <alignment horizontal="center" vertical="top"/>
    </xf>
    <xf numFmtId="0" fontId="10" fillId="0" borderId="0" xfId="11" applyFont="1" applyFill="1" applyBorder="1" applyAlignment="1">
      <alignment horizontal="left" vertical="top"/>
    </xf>
    <xf numFmtId="0" fontId="11" fillId="0" borderId="7" xfId="11" applyFont="1" applyFill="1" applyBorder="1" applyAlignment="1" applyProtection="1">
      <alignment horizontal="center" vertical="top"/>
    </xf>
    <xf numFmtId="0" fontId="10" fillId="0" borderId="7" xfId="11" applyFont="1" applyFill="1" applyBorder="1" applyAlignment="1" applyProtection="1">
      <alignment horizontal="center" vertical="top"/>
    </xf>
    <xf numFmtId="3" fontId="10" fillId="0" borderId="7" xfId="11" applyNumberFormat="1" applyFont="1" applyFill="1" applyBorder="1" applyAlignment="1">
      <alignment horizontal="center" vertical="top"/>
    </xf>
    <xf numFmtId="3" fontId="10" fillId="0" borderId="7" xfId="12" applyNumberFormat="1" applyFont="1" applyFill="1" applyBorder="1" applyAlignment="1">
      <alignment horizontal="left" vertical="top"/>
    </xf>
    <xf numFmtId="3" fontId="10" fillId="0" borderId="7" xfId="11" applyNumberFormat="1" applyFont="1" applyFill="1" applyBorder="1" applyAlignment="1">
      <alignment vertical="top"/>
    </xf>
    <xf numFmtId="3" fontId="10" fillId="0" borderId="0" xfId="11" applyNumberFormat="1" applyFont="1" applyFill="1" applyBorder="1" applyAlignment="1" applyProtection="1">
      <alignment horizontal="center" vertical="top"/>
    </xf>
    <xf numFmtId="3" fontId="11" fillId="0" borderId="7" xfId="11" applyNumberFormat="1" applyFont="1" applyFill="1" applyBorder="1" applyAlignment="1">
      <alignment vertical="top"/>
    </xf>
    <xf numFmtId="3" fontId="10" fillId="0" borderId="11" xfId="11" applyNumberFormat="1" applyFont="1" applyFill="1" applyBorder="1" applyAlignment="1" applyProtection="1">
      <alignment horizontal="center" vertical="top"/>
    </xf>
    <xf numFmtId="3" fontId="10" fillId="0" borderId="11" xfId="11" applyNumberFormat="1" applyFont="1" applyFill="1" applyBorder="1" applyAlignment="1">
      <alignment horizontal="center" vertical="top"/>
    </xf>
    <xf numFmtId="0" fontId="26" fillId="0" borderId="7" xfId="11" applyFont="1" applyFill="1" applyBorder="1" applyAlignment="1">
      <alignment horizontal="center" vertical="top"/>
    </xf>
    <xf numFmtId="3" fontId="10" fillId="0" borderId="0" xfId="11" applyNumberFormat="1" applyFont="1" applyFill="1" applyBorder="1" applyAlignment="1">
      <alignment vertical="top"/>
    </xf>
    <xf numFmtId="2" fontId="11" fillId="0" borderId="7" xfId="11" applyNumberFormat="1" applyFont="1" applyFill="1" applyBorder="1" applyAlignment="1">
      <alignment horizontal="center" vertical="top"/>
    </xf>
    <xf numFmtId="3" fontId="11" fillId="0" borderId="11" xfId="11" applyNumberFormat="1" applyFont="1" applyFill="1" applyBorder="1" applyAlignment="1">
      <alignment horizontal="center" vertical="top"/>
    </xf>
    <xf numFmtId="3" fontId="11" fillId="0" borderId="7" xfId="11" applyNumberFormat="1" applyFont="1" applyFill="1" applyBorder="1" applyAlignment="1">
      <alignment horizontal="left" vertical="top"/>
    </xf>
    <xf numFmtId="3" fontId="10" fillId="0" borderId="11" xfId="11" applyNumberFormat="1" applyFont="1" applyFill="1" applyBorder="1" applyAlignment="1">
      <alignment horizontal="left" vertical="top"/>
    </xf>
    <xf numFmtId="3" fontId="10" fillId="0" borderId="7" xfId="11" applyNumberFormat="1" applyFont="1" applyFill="1" applyBorder="1" applyAlignment="1">
      <alignment horizontal="left" vertical="top"/>
    </xf>
    <xf numFmtId="3" fontId="11" fillId="0" borderId="7" xfId="11" applyNumberFormat="1" applyFont="1" applyFill="1" applyBorder="1" applyAlignment="1">
      <alignment horizontal="center" vertical="top"/>
    </xf>
    <xf numFmtId="0" fontId="26" fillId="0" borderId="6" xfId="11" applyFont="1" applyFill="1" applyBorder="1" applyAlignment="1">
      <alignment horizontal="right" vertical="top"/>
    </xf>
    <xf numFmtId="0" fontId="10" fillId="0" borderId="42" xfId="11" applyFont="1" applyFill="1" applyBorder="1" applyAlignment="1">
      <alignment horizontal="center" vertical="top" wrapText="1"/>
    </xf>
    <xf numFmtId="4" fontId="10" fillId="0" borderId="42" xfId="11" applyNumberFormat="1" applyFont="1" applyFill="1" applyBorder="1" applyAlignment="1">
      <alignment horizontal="right" vertical="top"/>
    </xf>
    <xf numFmtId="0" fontId="11" fillId="0" borderId="40" xfId="11" applyFont="1" applyFill="1" applyBorder="1" applyAlignment="1">
      <alignment vertical="top"/>
    </xf>
    <xf numFmtId="0" fontId="10" fillId="0" borderId="30" xfId="11" applyFont="1" applyFill="1" applyBorder="1" applyAlignment="1">
      <alignment horizontal="center" vertical="top"/>
    </xf>
    <xf numFmtId="0" fontId="11" fillId="0" borderId="14" xfId="11" applyFont="1" applyFill="1" applyBorder="1" applyAlignment="1">
      <alignment vertical="top"/>
    </xf>
    <xf numFmtId="0" fontId="11" fillId="0" borderId="14" xfId="11" applyFont="1" applyFill="1" applyBorder="1" applyAlignment="1">
      <alignment horizontal="center" vertical="top"/>
    </xf>
    <xf numFmtId="3" fontId="10" fillId="0" borderId="14" xfId="11" applyNumberFormat="1" applyFont="1" applyFill="1" applyBorder="1" applyAlignment="1">
      <alignment horizontal="center" vertical="top"/>
    </xf>
    <xf numFmtId="4" fontId="10" fillId="0" borderId="15" xfId="11" applyNumberFormat="1" applyFont="1" applyFill="1" applyBorder="1" applyAlignment="1">
      <alignment horizontal="right" vertical="top"/>
    </xf>
    <xf numFmtId="0" fontId="10" fillId="0" borderId="0" xfId="11" applyFont="1" applyFill="1"/>
    <xf numFmtId="0" fontId="28" fillId="4" borderId="0" xfId="11" applyFont="1" applyFill="1" applyAlignment="1">
      <alignment horizontal="center" vertical="top"/>
    </xf>
    <xf numFmtId="0" fontId="28" fillId="4" borderId="0" xfId="11" applyFont="1" applyFill="1" applyAlignment="1">
      <alignment vertical="top"/>
    </xf>
    <xf numFmtId="0" fontId="11" fillId="0" borderId="7" xfId="11" applyFont="1" applyBorder="1" applyAlignment="1" applyProtection="1">
      <alignment horizontal="center" vertical="top"/>
    </xf>
    <xf numFmtId="3" fontId="11" fillId="0" borderId="11" xfId="11" applyNumberFormat="1" applyFont="1" applyBorder="1" applyAlignment="1">
      <alignment vertical="top"/>
    </xf>
    <xf numFmtId="0" fontId="10" fillId="0" borderId="0" xfId="11" applyFont="1" applyBorder="1" applyAlignment="1" applyProtection="1">
      <alignment vertical="top"/>
      <protection locked="0"/>
    </xf>
    <xf numFmtId="0" fontId="10" fillId="0" borderId="11" xfId="12" applyNumberFormat="1" applyFont="1" applyFill="1" applyBorder="1" applyAlignment="1">
      <alignment vertical="top"/>
    </xf>
    <xf numFmtId="3" fontId="11" fillId="0" borderId="11" xfId="12" applyNumberFormat="1" applyFont="1" applyFill="1" applyBorder="1" applyAlignment="1">
      <alignment vertical="top"/>
    </xf>
    <xf numFmtId="167" fontId="10" fillId="0" borderId="6" xfId="11" applyNumberFormat="1" applyFont="1" applyBorder="1" applyAlignment="1">
      <alignment horizontal="center" vertical="top" wrapText="1"/>
    </xf>
    <xf numFmtId="0" fontId="56" fillId="0" borderId="11" xfId="11" applyFont="1" applyBorder="1" applyAlignment="1">
      <alignment vertical="top"/>
    </xf>
    <xf numFmtId="0" fontId="73" fillId="0" borderId="7" xfId="12" applyFont="1" applyFill="1" applyBorder="1" applyAlignment="1">
      <alignment horizontal="center" vertical="top"/>
    </xf>
    <xf numFmtId="3" fontId="10" fillId="0" borderId="11" xfId="12" quotePrefix="1" applyNumberFormat="1" applyFont="1" applyFill="1" applyBorder="1" applyAlignment="1">
      <alignment horizontal="left" vertical="top"/>
    </xf>
    <xf numFmtId="3" fontId="10" fillId="0" borderId="6" xfId="11" applyNumberFormat="1" applyFont="1" applyBorder="1" applyAlignment="1" applyProtection="1">
      <alignment vertical="top"/>
    </xf>
    <xf numFmtId="0" fontId="10" fillId="0" borderId="7" xfId="12" applyFont="1" applyFill="1" applyBorder="1" applyAlignment="1">
      <alignment horizontal="center" vertical="top"/>
    </xf>
    <xf numFmtId="3" fontId="26" fillId="0" borderId="11" xfId="12" applyNumberFormat="1" applyFont="1" applyFill="1" applyBorder="1" applyAlignment="1">
      <alignment horizontal="left" vertical="top"/>
    </xf>
    <xf numFmtId="3" fontId="10" fillId="0" borderId="6" xfId="11" applyNumberFormat="1" applyFont="1" applyBorder="1" applyAlignment="1" applyProtection="1">
      <alignment horizontal="center" vertical="top"/>
    </xf>
    <xf numFmtId="3" fontId="74" fillId="0" borderId="11" xfId="12" applyNumberFormat="1" applyFont="1" applyFill="1" applyBorder="1" applyAlignment="1">
      <alignment horizontal="left" vertical="top"/>
    </xf>
    <xf numFmtId="1" fontId="10" fillId="0" borderId="6" xfId="11" applyNumberFormat="1" applyFont="1" applyBorder="1" applyAlignment="1">
      <alignment horizontal="center" vertical="top" wrapText="1"/>
    </xf>
    <xf numFmtId="0" fontId="10" fillId="0" borderId="11" xfId="11" applyNumberFormat="1" applyFont="1" applyBorder="1" applyAlignment="1">
      <alignment vertical="top"/>
    </xf>
    <xf numFmtId="0" fontId="10" fillId="0" borderId="48" xfId="11" applyFont="1" applyBorder="1" applyAlignment="1" applyProtection="1">
      <alignment horizontal="center" vertical="top"/>
      <protection locked="0"/>
    </xf>
    <xf numFmtId="4" fontId="10" fillId="0" borderId="48" xfId="8" applyNumberFormat="1" applyFont="1" applyFill="1" applyBorder="1" applyAlignment="1">
      <alignment horizontal="left" vertical="top"/>
    </xf>
    <xf numFmtId="0" fontId="10" fillId="0" borderId="43" xfId="11" applyFont="1" applyBorder="1" applyAlignment="1" applyProtection="1">
      <alignment horizontal="center" vertical="top"/>
      <protection locked="0"/>
    </xf>
    <xf numFmtId="0" fontId="10" fillId="0" borderId="49" xfId="11" applyFont="1" applyBorder="1" applyAlignment="1">
      <alignment horizontal="center" vertical="top" wrapText="1"/>
    </xf>
    <xf numFmtId="0" fontId="10" fillId="0" borderId="50" xfId="11" applyFont="1" applyBorder="1" applyAlignment="1">
      <alignment vertical="top" wrapText="1"/>
    </xf>
    <xf numFmtId="0" fontId="10" fillId="0" borderId="51" xfId="11" applyFont="1" applyBorder="1" applyAlignment="1">
      <alignment vertical="top" wrapText="1"/>
    </xf>
    <xf numFmtId="0" fontId="37" fillId="0" borderId="7" xfId="11" applyFont="1" applyBorder="1" applyAlignment="1">
      <alignment vertical="top"/>
    </xf>
    <xf numFmtId="0" fontId="28" fillId="0" borderId="0" xfId="11" applyFont="1" applyFill="1" applyAlignment="1">
      <alignment horizontal="right" vertical="top"/>
    </xf>
    <xf numFmtId="0" fontId="28" fillId="0" borderId="0" xfId="11" applyFont="1" applyFill="1" applyAlignment="1">
      <alignment vertical="top" wrapText="1"/>
    </xf>
    <xf numFmtId="0" fontId="17" fillId="0" borderId="0" xfId="11" applyFont="1" applyFill="1" applyAlignment="1">
      <alignment vertical="top"/>
    </xf>
    <xf numFmtId="0" fontId="29" fillId="0" borderId="0" xfId="11" applyFont="1" applyFill="1" applyAlignment="1">
      <alignment horizontal="left" vertical="top" wrapText="1"/>
    </xf>
    <xf numFmtId="4" fontId="28" fillId="0" borderId="0" xfId="11" applyNumberFormat="1" applyFont="1" applyFill="1" applyAlignment="1">
      <alignment vertical="top"/>
    </xf>
    <xf numFmtId="0" fontId="37" fillId="0" borderId="0" xfId="11" applyFont="1" applyFill="1" applyAlignment="1">
      <alignment horizontal="right" vertical="top"/>
    </xf>
    <xf numFmtId="0" fontId="37" fillId="0" borderId="0" xfId="11" applyFont="1" applyFill="1" applyAlignment="1">
      <alignment vertical="top" wrapText="1"/>
    </xf>
    <xf numFmtId="0" fontId="37" fillId="0" borderId="0" xfId="11" applyFont="1" applyFill="1" applyBorder="1" applyAlignment="1">
      <alignment horizontal="center" vertical="top"/>
    </xf>
    <xf numFmtId="0" fontId="11" fillId="0" borderId="26" xfId="11" applyFont="1" applyFill="1" applyBorder="1" applyAlignment="1">
      <alignment vertical="center"/>
    </xf>
    <xf numFmtId="0" fontId="11" fillId="0" borderId="38" xfId="11" applyFont="1" applyFill="1" applyBorder="1" applyAlignment="1">
      <alignment horizontal="right" vertical="center"/>
    </xf>
    <xf numFmtId="0" fontId="11" fillId="0" borderId="26" xfId="11" applyFont="1" applyFill="1" applyBorder="1" applyAlignment="1">
      <alignment horizontal="center" vertical="center" wrapText="1"/>
    </xf>
    <xf numFmtId="0" fontId="11" fillId="0" borderId="0" xfId="11" applyFont="1" applyAlignment="1">
      <alignment vertical="center"/>
    </xf>
    <xf numFmtId="0" fontId="10" fillId="0" borderId="5" xfId="11" applyFont="1" applyFill="1" applyBorder="1" applyAlignment="1" applyProtection="1">
      <alignment horizontal="right" vertical="top"/>
      <protection locked="0"/>
    </xf>
    <xf numFmtId="0" fontId="11" fillId="0" borderId="7" xfId="12" applyFont="1" applyFill="1" applyBorder="1" applyAlignment="1">
      <alignment horizontal="right" vertical="top"/>
    </xf>
    <xf numFmtId="3" fontId="11" fillId="0" borderId="11" xfId="12" applyNumberFormat="1" applyFont="1" applyFill="1" applyBorder="1" applyAlignment="1">
      <alignment horizontal="left" vertical="top" wrapText="1"/>
    </xf>
    <xf numFmtId="0" fontId="11" fillId="0" borderId="11" xfId="11" applyFont="1" applyFill="1" applyBorder="1" applyAlignment="1">
      <alignment horizontal="left" vertical="top" wrapText="1"/>
    </xf>
    <xf numFmtId="3" fontId="41" fillId="0" borderId="11" xfId="12" applyNumberFormat="1" applyFont="1" applyFill="1" applyBorder="1" applyAlignment="1">
      <alignment horizontal="left" vertical="top" wrapText="1"/>
    </xf>
    <xf numFmtId="3" fontId="10" fillId="0" borderId="11" xfId="12" applyNumberFormat="1" applyFont="1" applyFill="1" applyBorder="1" applyAlignment="1">
      <alignment horizontal="left" vertical="top" wrapText="1"/>
    </xf>
    <xf numFmtId="0" fontId="10" fillId="0" borderId="7" xfId="12" applyFont="1" applyFill="1" applyBorder="1" applyAlignment="1">
      <alignment horizontal="right" vertical="top"/>
    </xf>
    <xf numFmtId="0" fontId="10" fillId="0" borderId="6" xfId="11" applyFont="1" applyFill="1" applyBorder="1" applyAlignment="1" applyProtection="1">
      <alignment horizontal="left" vertical="top"/>
      <protection locked="0"/>
    </xf>
    <xf numFmtId="3" fontId="43" fillId="0" borderId="11" xfId="12" applyNumberFormat="1" applyFont="1" applyFill="1" applyBorder="1" applyAlignment="1">
      <alignment horizontal="left" vertical="top" wrapText="1"/>
    </xf>
    <xf numFmtId="3" fontId="10" fillId="0" borderId="11" xfId="12" quotePrefix="1" applyNumberFormat="1" applyFont="1" applyFill="1" applyBorder="1" applyAlignment="1">
      <alignment horizontal="left" vertical="top" wrapText="1"/>
    </xf>
    <xf numFmtId="0" fontId="10" fillId="0" borderId="11" xfId="11" applyFont="1" applyFill="1" applyBorder="1" applyAlignment="1">
      <alignment horizontal="left" vertical="top" wrapText="1"/>
    </xf>
    <xf numFmtId="3" fontId="43" fillId="0" borderId="11" xfId="12" quotePrefix="1" applyNumberFormat="1" applyFont="1" applyFill="1" applyBorder="1" applyAlignment="1">
      <alignment horizontal="left" vertical="top" wrapText="1"/>
    </xf>
    <xf numFmtId="3" fontId="11" fillId="0" borderId="11" xfId="12" quotePrefix="1" applyNumberFormat="1" applyFont="1" applyFill="1" applyBorder="1" applyAlignment="1">
      <alignment horizontal="left" vertical="top" wrapText="1"/>
    </xf>
    <xf numFmtId="3" fontId="41" fillId="0" borderId="0" xfId="12" quotePrefix="1" applyNumberFormat="1" applyFont="1" applyFill="1" applyBorder="1" applyAlignment="1">
      <alignment horizontal="left" vertical="top" wrapText="1"/>
    </xf>
    <xf numFmtId="0" fontId="11" fillId="0" borderId="0" xfId="12" applyFont="1" applyFill="1" applyBorder="1" applyAlignment="1">
      <alignment horizontal="right" vertical="top"/>
    </xf>
    <xf numFmtId="3" fontId="10" fillId="0" borderId="6" xfId="11" applyNumberFormat="1" applyFont="1" applyFill="1" applyBorder="1" applyAlignment="1" applyProtection="1">
      <alignment vertical="top"/>
    </xf>
    <xf numFmtId="0" fontId="11" fillId="0" borderId="0" xfId="11" applyFont="1" applyFill="1" applyBorder="1" applyAlignment="1">
      <alignment horizontal="left" vertical="top"/>
    </xf>
    <xf numFmtId="0" fontId="10" fillId="0" borderId="0" xfId="11" applyNumberFormat="1" applyFont="1" applyFill="1" applyBorder="1" applyAlignment="1">
      <alignment horizontal="left" vertical="top" wrapText="1"/>
    </xf>
    <xf numFmtId="0" fontId="11" fillId="0" borderId="11" xfId="12" applyNumberFormat="1" applyFont="1" applyFill="1" applyBorder="1" applyAlignment="1">
      <alignment horizontal="left" vertical="top" wrapText="1"/>
    </xf>
    <xf numFmtId="0" fontId="11" fillId="0" borderId="7" xfId="14" applyFont="1" applyFill="1" applyBorder="1" applyAlignment="1">
      <alignment horizontal="right" vertical="top"/>
    </xf>
    <xf numFmtId="3" fontId="10" fillId="0" borderId="0" xfId="14" applyNumberFormat="1" applyFont="1" applyFill="1" applyBorder="1" applyAlignment="1">
      <alignment horizontal="left" vertical="top" wrapText="1"/>
    </xf>
    <xf numFmtId="0" fontId="10" fillId="0" borderId="11" xfId="11" applyFont="1" applyFill="1" applyBorder="1" applyAlignment="1">
      <alignment horizontal="left" vertical="top"/>
    </xf>
    <xf numFmtId="0" fontId="11" fillId="0" borderId="0" xfId="11" applyFont="1" applyFill="1" applyBorder="1" applyAlignment="1" applyProtection="1">
      <alignment horizontal="right"/>
    </xf>
    <xf numFmtId="0" fontId="11" fillId="0" borderId="11" xfId="11" applyFont="1" applyFill="1" applyBorder="1" applyAlignment="1">
      <alignment horizontal="left" wrapText="1"/>
    </xf>
    <xf numFmtId="0" fontId="11" fillId="0" borderId="0" xfId="11" applyFont="1" applyFill="1" applyBorder="1" applyAlignment="1">
      <alignment horizontal="right" vertical="top"/>
    </xf>
    <xf numFmtId="0" fontId="10" fillId="0" borderId="0" xfId="11" applyNumberFormat="1" applyFont="1" applyFill="1" applyBorder="1" applyAlignment="1">
      <alignment vertical="top" wrapText="1"/>
    </xf>
    <xf numFmtId="0" fontId="10" fillId="0" borderId="0" xfId="11" applyFont="1" applyFill="1" applyBorder="1" applyAlignment="1">
      <alignment horizontal="right" vertical="top"/>
    </xf>
    <xf numFmtId="0" fontId="11" fillId="0" borderId="7" xfId="12" applyNumberFormat="1" applyFont="1" applyFill="1" applyBorder="1" applyAlignment="1">
      <alignment horizontal="right" vertical="top"/>
    </xf>
    <xf numFmtId="0" fontId="11" fillId="0" borderId="0" xfId="11" applyFont="1" applyFill="1" applyBorder="1" applyAlignment="1" applyProtection="1">
      <alignment horizontal="right" vertical="top"/>
    </xf>
    <xf numFmtId="3" fontId="10" fillId="0" borderId="11" xfId="15" applyNumberFormat="1" applyFont="1" applyFill="1" applyBorder="1" applyAlignment="1">
      <alignment horizontal="left" vertical="top" wrapText="1"/>
    </xf>
    <xf numFmtId="0" fontId="10" fillId="0" borderId="6" xfId="16" applyFont="1" applyFill="1" applyBorder="1" applyAlignment="1" applyProtection="1">
      <alignment horizontal="center" vertical="top"/>
      <protection locked="0"/>
    </xf>
    <xf numFmtId="0" fontId="11" fillId="0" borderId="7" xfId="11" applyFont="1" applyFill="1" applyBorder="1" applyAlignment="1">
      <alignment horizontal="right" vertical="top"/>
    </xf>
    <xf numFmtId="3" fontId="41" fillId="0" borderId="11" xfId="11" applyNumberFormat="1" applyFont="1" applyFill="1" applyBorder="1" applyAlignment="1">
      <alignment horizontal="left" vertical="top" wrapText="1"/>
    </xf>
    <xf numFmtId="3" fontId="10" fillId="0" borderId="11" xfId="11" applyNumberFormat="1" applyFont="1" applyFill="1" applyBorder="1" applyAlignment="1">
      <alignment horizontal="left" vertical="top" wrapText="1"/>
    </xf>
    <xf numFmtId="3" fontId="11" fillId="0" borderId="11" xfId="11" applyNumberFormat="1" applyFont="1" applyFill="1" applyBorder="1" applyAlignment="1">
      <alignment horizontal="left" vertical="top" wrapText="1"/>
    </xf>
    <xf numFmtId="0" fontId="11" fillId="0" borderId="7" xfId="11" applyFont="1" applyFill="1" applyBorder="1" applyAlignment="1" applyProtection="1">
      <alignment horizontal="right" vertical="top"/>
    </xf>
    <xf numFmtId="4" fontId="11" fillId="0" borderId="0" xfId="11" applyNumberFormat="1" applyFont="1" applyFill="1" applyBorder="1" applyAlignment="1">
      <alignment horizontal="left" vertical="top"/>
    </xf>
    <xf numFmtId="3" fontId="43" fillId="0" borderId="11" xfId="11" applyNumberFormat="1" applyFont="1" applyFill="1" applyBorder="1" applyAlignment="1">
      <alignment horizontal="left" vertical="top" wrapText="1"/>
    </xf>
    <xf numFmtId="0" fontId="10" fillId="0" borderId="0" xfId="11" applyFont="1" applyFill="1" applyBorder="1" applyAlignment="1" applyProtection="1">
      <alignment horizontal="right" vertical="top"/>
    </xf>
    <xf numFmtId="0" fontId="55" fillId="0" borderId="0" xfId="11" applyFont="1" applyFill="1" applyBorder="1" applyAlignment="1" applyProtection="1">
      <alignment horizontal="right" vertical="top"/>
    </xf>
    <xf numFmtId="3" fontId="55" fillId="0" borderId="11" xfId="11" applyNumberFormat="1" applyFont="1" applyFill="1" applyBorder="1" applyAlignment="1">
      <alignment horizontal="left" vertical="top" wrapText="1"/>
    </xf>
    <xf numFmtId="0" fontId="10" fillId="0" borderId="7" xfId="11" applyFont="1" applyFill="1" applyBorder="1" applyAlignment="1" applyProtection="1">
      <alignment horizontal="right" vertical="top"/>
    </xf>
    <xf numFmtId="3" fontId="10" fillId="0" borderId="11" xfId="11" applyNumberFormat="1" applyFont="1" applyFill="1" applyBorder="1" applyAlignment="1">
      <alignment vertical="top" wrapText="1"/>
    </xf>
    <xf numFmtId="3" fontId="11" fillId="0" borderId="11" xfId="11" applyNumberFormat="1" applyFont="1" applyFill="1" applyBorder="1" applyAlignment="1">
      <alignment vertical="top" wrapText="1"/>
    </xf>
    <xf numFmtId="3" fontId="75" fillId="0" borderId="11" xfId="11" applyNumberFormat="1" applyFont="1" applyFill="1" applyBorder="1" applyAlignment="1">
      <alignment vertical="top" wrapText="1"/>
    </xf>
    <xf numFmtId="3" fontId="10" fillId="0" borderId="0" xfId="11" applyNumberFormat="1" applyFont="1" applyFill="1" applyBorder="1" applyAlignment="1">
      <alignment horizontal="left" vertical="top"/>
    </xf>
    <xf numFmtId="3" fontId="43" fillId="0" borderId="0" xfId="11" applyNumberFormat="1" applyFont="1" applyFill="1" applyBorder="1" applyAlignment="1">
      <alignment vertical="top" wrapText="1"/>
    </xf>
    <xf numFmtId="3" fontId="10" fillId="0" borderId="0" xfId="11" applyNumberFormat="1" applyFont="1" applyFill="1" applyBorder="1" applyAlignment="1">
      <alignment vertical="top" wrapText="1"/>
    </xf>
    <xf numFmtId="3" fontId="10" fillId="0" borderId="6" xfId="11" applyNumberFormat="1" applyFont="1" applyFill="1" applyBorder="1" applyAlignment="1">
      <alignment vertical="top"/>
    </xf>
    <xf numFmtId="0" fontId="10" fillId="0" borderId="7" xfId="11" applyFont="1" applyFill="1" applyBorder="1" applyAlignment="1">
      <alignment horizontal="right" vertical="top"/>
    </xf>
    <xf numFmtId="4" fontId="23" fillId="0" borderId="7" xfId="9" applyNumberFormat="1" applyFont="1" applyFill="1" applyBorder="1" applyAlignment="1">
      <alignment horizontal="right" vertical="top"/>
    </xf>
    <xf numFmtId="0" fontId="11" fillId="0" borderId="7" xfId="11" applyFont="1" applyFill="1" applyBorder="1" applyAlignment="1">
      <alignment horizontal="right" vertical="center"/>
    </xf>
    <xf numFmtId="3" fontId="62" fillId="0" borderId="11" xfId="11" applyNumberFormat="1" applyFont="1" applyFill="1" applyBorder="1" applyAlignment="1">
      <alignment horizontal="left" vertical="top" wrapText="1"/>
    </xf>
    <xf numFmtId="3" fontId="43" fillId="0" borderId="7" xfId="11" applyNumberFormat="1" applyFont="1" applyFill="1" applyBorder="1" applyAlignment="1">
      <alignment horizontal="left" vertical="top"/>
    </xf>
    <xf numFmtId="0" fontId="10" fillId="0" borderId="6" xfId="11" applyFont="1" applyFill="1" applyBorder="1" applyAlignment="1">
      <alignment horizontal="center" vertical="center" wrapText="1"/>
    </xf>
    <xf numFmtId="0" fontId="11" fillId="0" borderId="0" xfId="11" applyFont="1" applyFill="1" applyBorder="1" applyAlignment="1">
      <alignment vertical="top" wrapText="1"/>
    </xf>
    <xf numFmtId="4" fontId="11" fillId="0" borderId="0" xfId="11" applyNumberFormat="1" applyFont="1" applyFill="1" applyBorder="1" applyAlignment="1">
      <alignment horizontal="right" vertical="top"/>
    </xf>
    <xf numFmtId="0" fontId="10" fillId="0" borderId="36" xfId="11" applyFont="1" applyFill="1" applyBorder="1" applyAlignment="1">
      <alignment vertical="top"/>
    </xf>
    <xf numFmtId="0" fontId="10" fillId="0" borderId="41" xfId="11" applyFont="1" applyFill="1" applyBorder="1" applyAlignment="1" applyProtection="1">
      <alignment horizontal="right" vertical="top"/>
      <protection locked="0"/>
    </xf>
    <xf numFmtId="0" fontId="10" fillId="0" borderId="16" xfId="11" applyFont="1" applyFill="1" applyBorder="1" applyAlignment="1">
      <alignment vertical="top" wrapText="1"/>
    </xf>
    <xf numFmtId="4" fontId="10" fillId="0" borderId="16" xfId="11" applyNumberFormat="1" applyFont="1" applyFill="1" applyBorder="1" applyAlignment="1">
      <alignment horizontal="left" vertical="top"/>
    </xf>
    <xf numFmtId="0" fontId="10" fillId="0" borderId="42" xfId="11" applyFont="1" applyFill="1" applyBorder="1" applyAlignment="1" applyProtection="1">
      <alignment horizontal="center" vertical="top"/>
      <protection locked="0"/>
    </xf>
    <xf numFmtId="4" fontId="10" fillId="0" borderId="41" xfId="11" applyNumberFormat="1" applyFont="1" applyFill="1" applyBorder="1" applyAlignment="1">
      <alignment horizontal="right" vertical="top"/>
    </xf>
    <xf numFmtId="0" fontId="10" fillId="0" borderId="30" xfId="11" applyFont="1" applyFill="1" applyBorder="1" applyAlignment="1">
      <alignment horizontal="right" vertical="top"/>
    </xf>
    <xf numFmtId="0" fontId="11" fillId="0" borderId="14" xfId="11" applyFont="1" applyFill="1" applyBorder="1" applyAlignment="1">
      <alignment vertical="top" wrapText="1"/>
    </xf>
    <xf numFmtId="0" fontId="10" fillId="0" borderId="14" xfId="11" applyFont="1" applyFill="1" applyBorder="1" applyAlignment="1">
      <alignment vertical="top"/>
    </xf>
    <xf numFmtId="3" fontId="10" fillId="0" borderId="14" xfId="11" applyNumberFormat="1" applyFont="1" applyFill="1" applyBorder="1" applyAlignment="1">
      <alignment vertical="top"/>
    </xf>
    <xf numFmtId="0" fontId="37" fillId="0" borderId="0" xfId="11" applyFont="1" applyFill="1" applyAlignment="1">
      <alignment horizontal="center" vertical="top"/>
    </xf>
    <xf numFmtId="0" fontId="28" fillId="0" borderId="0" xfId="11" applyFont="1" applyAlignment="1">
      <alignment horizontal="center" vertical="top" wrapText="1"/>
    </xf>
    <xf numFmtId="0" fontId="76" fillId="0" borderId="0" xfId="17" applyNumberFormat="1" applyFont="1" applyAlignment="1">
      <alignment horizontal="center" vertical="top" wrapText="1"/>
    </xf>
    <xf numFmtId="0" fontId="29" fillId="0" borderId="0" xfId="11" applyFont="1" applyAlignment="1">
      <alignment vertical="top" wrapText="1"/>
    </xf>
    <xf numFmtId="0" fontId="37" fillId="0" borderId="0" xfId="11" applyFont="1" applyAlignment="1">
      <alignment horizontal="center" vertical="top" wrapText="1"/>
    </xf>
    <xf numFmtId="0" fontId="11" fillId="0" borderId="26" xfId="11" applyFont="1" applyBorder="1" applyAlignment="1">
      <alignment horizontal="center" vertical="top" wrapText="1"/>
    </xf>
    <xf numFmtId="0" fontId="11" fillId="0" borderId="39" xfId="17" applyNumberFormat="1" applyFont="1" applyBorder="1" applyAlignment="1">
      <alignment horizontal="center" vertical="top" wrapText="1"/>
    </xf>
    <xf numFmtId="0" fontId="11" fillId="0" borderId="39" xfId="11" applyFont="1" applyBorder="1" applyAlignment="1">
      <alignment horizontal="center" vertical="top" wrapText="1"/>
    </xf>
    <xf numFmtId="0" fontId="10" fillId="0" borderId="3" xfId="11" applyFont="1" applyBorder="1" applyAlignment="1">
      <alignment vertical="top" wrapText="1"/>
    </xf>
    <xf numFmtId="0" fontId="10" fillId="0" borderId="5" xfId="11" applyFont="1" applyBorder="1" applyAlignment="1" applyProtection="1">
      <alignment horizontal="right" vertical="top"/>
      <protection locked="0"/>
    </xf>
    <xf numFmtId="0" fontId="10" fillId="0" borderId="11" xfId="11" applyFont="1" applyBorder="1" applyAlignment="1" applyProtection="1">
      <alignment horizontal="center" vertical="top" wrapText="1"/>
      <protection locked="0"/>
    </xf>
    <xf numFmtId="0" fontId="10" fillId="0" borderId="6" xfId="17" applyNumberFormat="1" applyFont="1" applyBorder="1" applyAlignment="1">
      <alignment horizontal="center" vertical="top" wrapText="1"/>
    </xf>
    <xf numFmtId="4" fontId="10" fillId="0" borderId="6" xfId="11" applyNumberFormat="1" applyFont="1" applyBorder="1" applyAlignment="1">
      <alignment horizontal="right" vertical="top" wrapText="1"/>
    </xf>
    <xf numFmtId="4" fontId="10" fillId="0" borderId="6" xfId="9" applyNumberFormat="1" applyFont="1" applyBorder="1" applyAlignment="1">
      <alignment horizontal="right" vertical="top" wrapText="1"/>
    </xf>
    <xf numFmtId="0" fontId="10" fillId="0" borderId="11" xfId="11" applyFont="1" applyBorder="1" applyAlignment="1">
      <alignment vertical="top" wrapText="1"/>
    </xf>
    <xf numFmtId="0" fontId="11" fillId="0" borderId="7" xfId="11" applyFont="1" applyBorder="1" applyAlignment="1" applyProtection="1">
      <alignment horizontal="right" vertical="top"/>
    </xf>
    <xf numFmtId="3" fontId="11" fillId="0" borderId="0" xfId="11" applyNumberFormat="1" applyFont="1" applyBorder="1" applyAlignment="1">
      <alignment vertical="top" wrapText="1"/>
    </xf>
    <xf numFmtId="3" fontId="10" fillId="0" borderId="0" xfId="11" applyNumberFormat="1" applyFont="1" applyAlignment="1">
      <alignment vertical="top" wrapText="1"/>
    </xf>
    <xf numFmtId="3" fontId="10" fillId="0" borderId="11" xfId="11" applyNumberFormat="1" applyFont="1" applyBorder="1" applyAlignment="1" applyProtection="1">
      <alignment horizontal="center" vertical="top" wrapText="1"/>
    </xf>
    <xf numFmtId="3" fontId="11" fillId="0" borderId="0" xfId="11" applyNumberFormat="1" applyFont="1" applyAlignment="1">
      <alignment vertical="top" wrapText="1"/>
    </xf>
    <xf numFmtId="3" fontId="11" fillId="0" borderId="0" xfId="11" applyNumberFormat="1" applyFont="1" applyBorder="1" applyAlignment="1">
      <alignment horizontal="left" vertical="top" wrapText="1"/>
    </xf>
    <xf numFmtId="0" fontId="10" fillId="0" borderId="7" xfId="11" applyFont="1" applyBorder="1" applyAlignment="1" applyProtection="1">
      <alignment horizontal="right" vertical="top"/>
    </xf>
    <xf numFmtId="3" fontId="10" fillId="0" borderId="0" xfId="11" applyNumberFormat="1" applyFont="1" applyBorder="1" applyAlignment="1">
      <alignment horizontal="left" vertical="top" wrapText="1"/>
    </xf>
    <xf numFmtId="3" fontId="10" fillId="0" borderId="0" xfId="11" applyNumberFormat="1" applyFont="1" applyAlignment="1">
      <alignment horizontal="left" vertical="top" wrapText="1"/>
    </xf>
    <xf numFmtId="3" fontId="10" fillId="0" borderId="0" xfId="8" applyNumberFormat="1" applyFont="1" applyFill="1" applyBorder="1" applyAlignment="1">
      <alignment vertical="top" wrapText="1"/>
    </xf>
    <xf numFmtId="4" fontId="26" fillId="0" borderId="6" xfId="9" applyNumberFormat="1" applyFont="1" applyBorder="1" applyAlignment="1">
      <alignment horizontal="right" vertical="top" wrapText="1"/>
    </xf>
    <xf numFmtId="0" fontId="56" fillId="0" borderId="0" xfId="11" applyFont="1" applyAlignment="1">
      <alignment vertical="top" wrapText="1"/>
    </xf>
    <xf numFmtId="3" fontId="10" fillId="0" borderId="11" xfId="11" applyNumberFormat="1" applyFont="1" applyBorder="1" applyAlignment="1" applyProtection="1">
      <alignment horizontal="center" vertical="center" wrapText="1"/>
    </xf>
    <xf numFmtId="0" fontId="44" fillId="0" borderId="0" xfId="11" applyFont="1" applyAlignment="1">
      <alignment vertical="top" wrapText="1"/>
    </xf>
    <xf numFmtId="3" fontId="11" fillId="0" borderId="0" xfId="11" applyNumberFormat="1" applyFont="1" applyAlignment="1">
      <alignment horizontal="left" vertical="top" wrapText="1"/>
    </xf>
    <xf numFmtId="3" fontId="11" fillId="0" borderId="11" xfId="11" applyNumberFormat="1" applyFont="1" applyBorder="1" applyAlignment="1" applyProtection="1">
      <alignment horizontal="center" vertical="top" wrapText="1"/>
    </xf>
    <xf numFmtId="0" fontId="23" fillId="0" borderId="7" xfId="11" applyFont="1" applyBorder="1" applyAlignment="1" applyProtection="1">
      <alignment horizontal="right" vertical="top"/>
    </xf>
    <xf numFmtId="3" fontId="26" fillId="0" borderId="0" xfId="11" applyNumberFormat="1" applyFont="1" applyAlignment="1">
      <alignment horizontal="left" vertical="top" wrapText="1"/>
    </xf>
    <xf numFmtId="3" fontId="26" fillId="0" borderId="0" xfId="11" applyNumberFormat="1" applyFont="1" applyAlignment="1">
      <alignment vertical="top" wrapText="1"/>
    </xf>
    <xf numFmtId="3" fontId="26" fillId="0" borderId="11" xfId="11" applyNumberFormat="1" applyFont="1" applyBorder="1" applyAlignment="1" applyProtection="1">
      <alignment horizontal="center" vertical="top" wrapText="1"/>
    </xf>
    <xf numFmtId="3" fontId="43" fillId="0" borderId="0" xfId="11" applyNumberFormat="1" applyFont="1" applyBorder="1" applyAlignment="1">
      <alignment horizontal="left" vertical="top" wrapText="1"/>
    </xf>
    <xf numFmtId="3" fontId="10" fillId="0" borderId="0" xfId="11" quotePrefix="1" applyNumberFormat="1" applyFont="1" applyBorder="1" applyAlignment="1">
      <alignment horizontal="left" vertical="top" wrapText="1"/>
    </xf>
    <xf numFmtId="0" fontId="10" fillId="0" borderId="6" xfId="17" applyNumberFormat="1" applyFont="1" applyFill="1" applyBorder="1" applyAlignment="1">
      <alignment horizontal="center" vertical="top" wrapText="1"/>
    </xf>
    <xf numFmtId="3" fontId="10" fillId="0" borderId="11" xfId="11" applyNumberFormat="1" applyFont="1" applyFill="1" applyBorder="1" applyAlignment="1" applyProtection="1">
      <alignment horizontal="center" vertical="top" wrapText="1"/>
    </xf>
    <xf numFmtId="4" fontId="10" fillId="0" borderId="6" xfId="11" applyNumberFormat="1" applyFont="1" applyFill="1" applyBorder="1" applyAlignment="1">
      <alignment horizontal="right" vertical="top" wrapText="1"/>
    </xf>
    <xf numFmtId="3" fontId="10" fillId="0" borderId="0" xfId="11" quotePrefix="1" applyNumberFormat="1" applyFont="1" applyFill="1" applyBorder="1" applyAlignment="1">
      <alignment horizontal="left" vertical="top" wrapText="1"/>
    </xf>
    <xf numFmtId="3" fontId="10" fillId="0" borderId="0" xfId="11" applyNumberFormat="1" applyFont="1" applyFill="1" applyBorder="1" applyAlignment="1">
      <alignment horizontal="left" vertical="top" wrapText="1"/>
    </xf>
    <xf numFmtId="3" fontId="11" fillId="0" borderId="0" xfId="11" applyNumberFormat="1" applyFont="1" applyFill="1" applyBorder="1" applyAlignment="1">
      <alignment horizontal="left" vertical="top" wrapText="1"/>
    </xf>
    <xf numFmtId="3" fontId="26" fillId="0" borderId="0" xfId="11" applyNumberFormat="1" applyFont="1" applyFill="1" applyAlignment="1">
      <alignment horizontal="left" vertical="top" wrapText="1"/>
    </xf>
    <xf numFmtId="3" fontId="43" fillId="0" borderId="0" xfId="11" applyNumberFormat="1" applyFont="1" applyFill="1" applyBorder="1" applyAlignment="1">
      <alignment horizontal="left" vertical="top" wrapText="1"/>
    </xf>
    <xf numFmtId="0" fontId="23" fillId="0" borderId="6" xfId="17" applyNumberFormat="1" applyFont="1" applyFill="1" applyBorder="1" applyAlignment="1">
      <alignment horizontal="right" vertical="top" wrapText="1"/>
    </xf>
    <xf numFmtId="4" fontId="23" fillId="0" borderId="6" xfId="11" applyNumberFormat="1" applyFont="1" applyFill="1" applyBorder="1" applyAlignment="1">
      <alignment horizontal="right" vertical="top" wrapText="1"/>
    </xf>
    <xf numFmtId="4" fontId="23" fillId="0" borderId="6" xfId="9" applyNumberFormat="1" applyFont="1" applyFill="1" applyBorder="1" applyAlignment="1">
      <alignment horizontal="left" vertical="top" wrapText="1"/>
    </xf>
    <xf numFmtId="3" fontId="23" fillId="0" borderId="0" xfId="11" applyNumberFormat="1" applyFont="1" applyAlignment="1">
      <alignment vertical="top" wrapText="1"/>
    </xf>
    <xf numFmtId="3" fontId="41" fillId="0" borderId="0" xfId="11" quotePrefix="1" applyNumberFormat="1" applyFont="1" applyBorder="1" applyAlignment="1">
      <alignment horizontal="left" vertical="top" wrapText="1"/>
    </xf>
    <xf numFmtId="3" fontId="43" fillId="0" borderId="0" xfId="11" quotePrefix="1" applyNumberFormat="1" applyFont="1" applyBorder="1" applyAlignment="1">
      <alignment horizontal="left" vertical="top" wrapText="1"/>
    </xf>
    <xf numFmtId="3" fontId="26" fillId="0" borderId="0" xfId="11" applyNumberFormat="1" applyFont="1" applyBorder="1" applyAlignment="1">
      <alignment horizontal="left" vertical="top" wrapText="1"/>
    </xf>
    <xf numFmtId="0" fontId="11" fillId="0" borderId="7" xfId="18" applyFont="1" applyBorder="1" applyAlignment="1" applyProtection="1">
      <alignment horizontal="right" vertical="top"/>
    </xf>
    <xf numFmtId="3" fontId="11" fillId="0" borderId="0" xfId="18" applyNumberFormat="1" applyFont="1" applyBorder="1" applyAlignment="1">
      <alignment horizontal="left" vertical="top" wrapText="1"/>
    </xf>
    <xf numFmtId="3" fontId="10" fillId="0" borderId="0" xfId="18" applyNumberFormat="1" applyFont="1" applyAlignment="1">
      <alignment vertical="top" wrapText="1"/>
    </xf>
    <xf numFmtId="3" fontId="10" fillId="0" borderId="11" xfId="18" applyNumberFormat="1" applyFont="1" applyBorder="1" applyAlignment="1" applyProtection="1">
      <alignment horizontal="center" vertical="top" wrapText="1"/>
    </xf>
    <xf numFmtId="0" fontId="23" fillId="0" borderId="7" xfId="18" applyFont="1" applyBorder="1" applyAlignment="1" applyProtection="1">
      <alignment horizontal="right" vertical="top"/>
    </xf>
    <xf numFmtId="3" fontId="26" fillId="0" borderId="0" xfId="18" applyNumberFormat="1" applyFont="1" applyAlignment="1">
      <alignment horizontal="left" vertical="top" wrapText="1"/>
    </xf>
    <xf numFmtId="0" fontId="10" fillId="0" borderId="7" xfId="18" applyFont="1" applyBorder="1" applyAlignment="1" applyProtection="1">
      <alignment horizontal="right" vertical="top"/>
    </xf>
    <xf numFmtId="3" fontId="26" fillId="0" borderId="0" xfId="18" applyNumberFormat="1" applyFont="1" applyBorder="1" applyAlignment="1">
      <alignment horizontal="left" vertical="top" wrapText="1"/>
    </xf>
    <xf numFmtId="3" fontId="43" fillId="0" borderId="0" xfId="18" applyNumberFormat="1" applyFont="1" applyBorder="1" applyAlignment="1">
      <alignment horizontal="left" vertical="top" wrapText="1"/>
    </xf>
    <xf numFmtId="3" fontId="10" fillId="0" borderId="0" xfId="18" applyNumberFormat="1" applyFont="1" applyBorder="1" applyAlignment="1">
      <alignment horizontal="left" vertical="top" wrapText="1"/>
    </xf>
    <xf numFmtId="3" fontId="10" fillId="0" borderId="0" xfId="18" applyNumberFormat="1" applyFont="1" applyAlignment="1">
      <alignment horizontal="left" vertical="top" wrapText="1"/>
    </xf>
    <xf numFmtId="3" fontId="10" fillId="0" borderId="11" xfId="18" applyNumberFormat="1" applyFont="1" applyBorder="1" applyAlignment="1" applyProtection="1">
      <alignment horizontal="center" vertical="center" wrapText="1"/>
    </xf>
    <xf numFmtId="0" fontId="46" fillId="0" borderId="6" xfId="11" applyFont="1" applyBorder="1" applyAlignment="1">
      <alignment horizontal="center" vertical="center" wrapText="1"/>
    </xf>
    <xf numFmtId="0" fontId="11" fillId="0" borderId="11" xfId="11" applyFont="1" applyBorder="1" applyAlignment="1">
      <alignment vertical="top" wrapText="1"/>
    </xf>
    <xf numFmtId="3" fontId="27" fillId="0" borderId="0" xfId="11" applyNumberFormat="1" applyFont="1" applyAlignment="1">
      <alignment horizontal="left" vertical="top" wrapText="1"/>
    </xf>
    <xf numFmtId="0" fontId="44" fillId="0" borderId="11" xfId="11" applyFont="1" applyBorder="1" applyAlignment="1">
      <alignment vertical="top" wrapText="1"/>
    </xf>
    <xf numFmtId="0" fontId="44" fillId="0" borderId="7" xfId="11" applyFont="1" applyBorder="1" applyAlignment="1" applyProtection="1">
      <alignment horizontal="right" vertical="top"/>
    </xf>
    <xf numFmtId="3" fontId="77" fillId="0" borderId="0" xfId="11" applyNumberFormat="1" applyFont="1" applyAlignment="1">
      <alignment horizontal="left" vertical="top" wrapText="1"/>
    </xf>
    <xf numFmtId="3" fontId="78" fillId="0" borderId="0" xfId="11" applyNumberFormat="1" applyFont="1" applyAlignment="1">
      <alignment vertical="top" wrapText="1"/>
    </xf>
    <xf numFmtId="3" fontId="78" fillId="0" borderId="11" xfId="11" applyNumberFormat="1" applyFont="1" applyBorder="1" applyAlignment="1" applyProtection="1">
      <alignment horizontal="center" vertical="top" wrapText="1"/>
    </xf>
    <xf numFmtId="0" fontId="44" fillId="0" borderId="6" xfId="17" applyNumberFormat="1" applyFont="1" applyBorder="1" applyAlignment="1">
      <alignment horizontal="center" vertical="top" wrapText="1"/>
    </xf>
    <xf numFmtId="4" fontId="44" fillId="0" borderId="6" xfId="11" applyNumberFormat="1" applyFont="1" applyFill="1" applyBorder="1" applyAlignment="1">
      <alignment horizontal="right" vertical="top" wrapText="1"/>
    </xf>
    <xf numFmtId="4" fontId="44" fillId="0" borderId="6" xfId="9" applyNumberFormat="1" applyFont="1" applyBorder="1" applyAlignment="1">
      <alignment horizontal="right" vertical="top" wrapText="1"/>
    </xf>
    <xf numFmtId="3" fontId="11" fillId="0" borderId="11" xfId="11" applyNumberFormat="1" applyFont="1" applyBorder="1" applyAlignment="1">
      <alignment horizontal="left" vertical="top" wrapText="1"/>
    </xf>
    <xf numFmtId="3" fontId="11" fillId="0" borderId="7" xfId="11" applyNumberFormat="1" applyFont="1" applyBorder="1" applyAlignment="1">
      <alignment horizontal="left" vertical="top" wrapText="1"/>
    </xf>
    <xf numFmtId="3" fontId="10" fillId="0" borderId="11" xfId="11" applyNumberFormat="1" applyFont="1" applyBorder="1" applyAlignment="1">
      <alignment horizontal="left" vertical="top" wrapText="1"/>
    </xf>
    <xf numFmtId="3" fontId="11" fillId="0" borderId="11" xfId="11" applyNumberFormat="1" applyFont="1" applyFill="1" applyBorder="1" applyAlignment="1" applyProtection="1">
      <alignment horizontal="center" vertical="top" wrapText="1"/>
    </xf>
    <xf numFmtId="0" fontId="10" fillId="0" borderId="42" xfId="17" applyNumberFormat="1" applyFont="1" applyBorder="1" applyAlignment="1">
      <alignment horizontal="center" vertical="top" wrapText="1"/>
    </xf>
    <xf numFmtId="4" fontId="10" fillId="0" borderId="42" xfId="9" applyNumberFormat="1" applyFont="1" applyBorder="1" applyAlignment="1">
      <alignment horizontal="right" vertical="top" wrapText="1"/>
    </xf>
    <xf numFmtId="0" fontId="11" fillId="0" borderId="14" xfId="11" applyNumberFormat="1" applyFont="1" applyBorder="1" applyAlignment="1">
      <alignment vertical="top" wrapText="1"/>
    </xf>
    <xf numFmtId="0" fontId="10" fillId="0" borderId="14" xfId="11" applyNumberFormat="1" applyFont="1" applyBorder="1" applyAlignment="1">
      <alignment vertical="top" wrapText="1"/>
    </xf>
    <xf numFmtId="0" fontId="11" fillId="0" borderId="14" xfId="11" applyNumberFormat="1" applyFont="1" applyBorder="1" applyAlignment="1">
      <alignment horizontal="center" vertical="top" wrapText="1"/>
    </xf>
    <xf numFmtId="0" fontId="56" fillId="0" borderId="14" xfId="17" applyNumberFormat="1" applyFont="1" applyBorder="1" applyAlignment="1">
      <alignment horizontal="center" vertical="top" wrapText="1"/>
    </xf>
    <xf numFmtId="4" fontId="10" fillId="0" borderId="15" xfId="11" applyNumberFormat="1" applyFont="1" applyBorder="1" applyAlignment="1">
      <alignment horizontal="right" vertical="top" wrapText="1"/>
    </xf>
    <xf numFmtId="0" fontId="79" fillId="0" borderId="0" xfId="17" applyNumberFormat="1" applyFont="1" applyAlignment="1">
      <alignment horizontal="center" vertical="top" wrapText="1"/>
    </xf>
    <xf numFmtId="0" fontId="10" fillId="0" borderId="4" xfId="11" applyFont="1" applyBorder="1" applyAlignment="1" applyProtection="1">
      <alignment horizontal="center" vertical="top"/>
      <protection locked="0"/>
    </xf>
    <xf numFmtId="4" fontId="11" fillId="0" borderId="17" xfId="9" applyNumberFormat="1" applyFont="1" applyFill="1" applyBorder="1" applyAlignment="1">
      <alignment horizontal="right" vertical="top"/>
    </xf>
    <xf numFmtId="0" fontId="11" fillId="0" borderId="0" xfId="11" applyFont="1" applyAlignment="1">
      <alignment horizontal="center" vertical="top"/>
    </xf>
    <xf numFmtId="0" fontId="5" fillId="0" borderId="0" xfId="11" applyFont="1" applyAlignment="1">
      <alignment vertical="top"/>
    </xf>
    <xf numFmtId="0" fontId="17" fillId="0" borderId="0" xfId="11" applyFont="1"/>
    <xf numFmtId="0" fontId="11" fillId="0" borderId="0" xfId="11" applyFont="1" applyBorder="1" applyAlignment="1">
      <alignment horizontal="center" vertical="top"/>
    </xf>
    <xf numFmtId="0" fontId="11" fillId="0" borderId="0" xfId="11" applyFont="1" applyBorder="1" applyAlignment="1">
      <alignment vertical="top"/>
    </xf>
    <xf numFmtId="0" fontId="11" fillId="0" borderId="38" xfId="11" applyFont="1" applyBorder="1" applyAlignment="1">
      <alignment horizontal="center" vertical="top" wrapText="1"/>
    </xf>
    <xf numFmtId="3" fontId="10" fillId="0" borderId="7" xfId="11" applyNumberFormat="1" applyFont="1" applyBorder="1" applyAlignment="1">
      <alignment vertical="top" wrapText="1"/>
    </xf>
    <xf numFmtId="0" fontId="10" fillId="0" borderId="6" xfId="11" applyNumberFormat="1" applyFont="1" applyBorder="1" applyAlignment="1">
      <alignment horizontal="center" vertical="top" wrapText="1"/>
    </xf>
    <xf numFmtId="3" fontId="10" fillId="0" borderId="11" xfId="11" applyNumberFormat="1" applyFont="1" applyBorder="1" applyAlignment="1">
      <alignment vertical="top"/>
    </xf>
    <xf numFmtId="3" fontId="11" fillId="0" borderId="11" xfId="11" applyNumberFormat="1" applyFont="1" applyFill="1" applyBorder="1" applyAlignment="1">
      <alignment horizontal="left" vertical="top"/>
    </xf>
    <xf numFmtId="3" fontId="11" fillId="0" borderId="11" xfId="11" applyNumberFormat="1" applyFont="1" applyBorder="1" applyAlignment="1">
      <alignment horizontal="left" vertical="top"/>
    </xf>
    <xf numFmtId="0" fontId="26" fillId="0" borderId="6" xfId="11" applyNumberFormat="1" applyFont="1" applyBorder="1" applyAlignment="1">
      <alignment horizontal="center" vertical="top" wrapText="1"/>
    </xf>
    <xf numFmtId="168" fontId="26" fillId="0" borderId="6" xfId="17" applyFont="1" applyBorder="1" applyAlignment="1">
      <alignment horizontal="center" vertical="top" wrapText="1"/>
    </xf>
    <xf numFmtId="3" fontId="10" fillId="0" borderId="11" xfId="11" applyNumberFormat="1" applyFont="1" applyBorder="1" applyAlignment="1">
      <alignment horizontal="left" vertical="top"/>
    </xf>
    <xf numFmtId="0" fontId="10" fillId="0" borderId="0" xfId="11" applyFont="1" applyAlignment="1">
      <alignment wrapText="1"/>
    </xf>
    <xf numFmtId="3" fontId="43" fillId="0" borderId="7" xfId="11" applyNumberFormat="1" applyFont="1" applyBorder="1" applyAlignment="1">
      <alignment vertical="top" wrapText="1"/>
    </xf>
    <xf numFmtId="168" fontId="26" fillId="0" borderId="6" xfId="11" applyNumberFormat="1" applyFont="1" applyBorder="1" applyAlignment="1">
      <alignment horizontal="center" wrapText="1"/>
    </xf>
    <xf numFmtId="0" fontId="11" fillId="0" borderId="0" xfId="11" applyFont="1" applyAlignment="1">
      <alignment horizontal="center" vertical="top" wrapText="1"/>
    </xf>
    <xf numFmtId="0" fontId="10" fillId="0" borderId="6" xfId="11" applyFont="1" applyBorder="1" applyAlignment="1" applyProtection="1">
      <alignment horizontal="center" vertical="top" wrapText="1"/>
      <protection locked="0"/>
    </xf>
    <xf numFmtId="0" fontId="10" fillId="0" borderId="0" xfId="11" applyNumberFormat="1" applyFont="1" applyBorder="1" applyAlignment="1">
      <alignment wrapText="1"/>
    </xf>
    <xf numFmtId="0" fontId="10" fillId="0" borderId="0" xfId="11" applyFont="1" applyAlignment="1">
      <alignment horizontal="center" vertical="top" wrapText="1"/>
    </xf>
    <xf numFmtId="0" fontId="10" fillId="0" borderId="0" xfId="11" applyFont="1" applyBorder="1"/>
    <xf numFmtId="0" fontId="10" fillId="0" borderId="6" xfId="9" applyNumberFormat="1" applyFont="1" applyBorder="1" applyAlignment="1" applyProtection="1">
      <alignment horizontal="center" vertical="top"/>
      <protection locked="0"/>
    </xf>
    <xf numFmtId="0" fontId="10" fillId="0" borderId="6" xfId="11" applyNumberFormat="1" applyFont="1" applyFill="1" applyBorder="1" applyAlignment="1">
      <alignment horizontal="center" vertical="top" wrapText="1"/>
    </xf>
    <xf numFmtId="0" fontId="51" fillId="0" borderId="11" xfId="11" applyFont="1" applyBorder="1" applyAlignment="1">
      <alignment vertical="top"/>
    </xf>
    <xf numFmtId="0" fontId="80" fillId="0" borderId="0" xfId="11" applyFont="1" applyAlignment="1">
      <alignment horizontal="center" vertical="top"/>
    </xf>
    <xf numFmtId="3" fontId="51" fillId="0" borderId="11" xfId="11" applyNumberFormat="1" applyFont="1" applyBorder="1" applyAlignment="1">
      <alignment horizontal="left" vertical="top"/>
    </xf>
    <xf numFmtId="0" fontId="51" fillId="0" borderId="0" xfId="11" applyFont="1" applyAlignment="1">
      <alignment wrapText="1"/>
    </xf>
    <xf numFmtId="0" fontId="51" fillId="0" borderId="6" xfId="11" applyFont="1" applyBorder="1" applyAlignment="1" applyProtection="1">
      <alignment horizontal="center" vertical="top"/>
      <protection locked="0"/>
    </xf>
    <xf numFmtId="0" fontId="51" fillId="0" borderId="6" xfId="11" applyNumberFormat="1" applyFont="1" applyBorder="1" applyAlignment="1">
      <alignment horizontal="center" vertical="top" wrapText="1"/>
    </xf>
    <xf numFmtId="4" fontId="51" fillId="0" borderId="6" xfId="11" applyNumberFormat="1" applyFont="1" applyBorder="1" applyAlignment="1">
      <alignment horizontal="right" vertical="top"/>
    </xf>
    <xf numFmtId="4" fontId="51" fillId="0" borderId="7" xfId="9" applyNumberFormat="1" applyFont="1" applyBorder="1" applyAlignment="1">
      <alignment horizontal="right" vertical="top"/>
    </xf>
    <xf numFmtId="0" fontId="51" fillId="0" borderId="0" xfId="11" applyFont="1" applyAlignment="1">
      <alignment vertical="top"/>
    </xf>
    <xf numFmtId="3" fontId="80" fillId="0" borderId="11" xfId="11" applyNumberFormat="1" applyFont="1" applyBorder="1" applyAlignment="1">
      <alignment horizontal="left" vertical="top"/>
    </xf>
    <xf numFmtId="3" fontId="81" fillId="0" borderId="7" xfId="11" applyNumberFormat="1" applyFont="1" applyBorder="1" applyAlignment="1">
      <alignment vertical="top" wrapText="1"/>
    </xf>
    <xf numFmtId="0" fontId="82" fillId="0" borderId="6" xfId="11" applyNumberFormat="1" applyFont="1" applyBorder="1" applyAlignment="1">
      <alignment horizontal="center" vertical="top" wrapText="1"/>
    </xf>
    <xf numFmtId="168" fontId="82" fillId="0" borderId="6" xfId="11" applyNumberFormat="1" applyFont="1" applyBorder="1" applyAlignment="1">
      <alignment horizontal="center" wrapText="1"/>
    </xf>
    <xf numFmtId="0" fontId="10" fillId="0" borderId="11" xfId="11" applyFont="1" applyBorder="1"/>
    <xf numFmtId="3" fontId="10" fillId="0" borderId="7" xfId="11" applyNumberFormat="1" applyFont="1" applyFill="1" applyBorder="1" applyAlignment="1">
      <alignment vertical="top" wrapText="1"/>
    </xf>
    <xf numFmtId="0" fontId="11" fillId="0" borderId="0" xfId="11" applyFont="1" applyAlignment="1" applyProtection="1">
      <alignment vertical="top"/>
    </xf>
    <xf numFmtId="0" fontId="10" fillId="0" borderId="0" xfId="11" applyFont="1" applyAlignment="1" applyProtection="1">
      <alignment vertical="top"/>
    </xf>
    <xf numFmtId="3" fontId="4" fillId="0" borderId="0" xfId="11" applyNumberFormat="1" applyFont="1" applyBorder="1" applyAlignment="1">
      <alignment horizontal="left" vertical="top" wrapText="1"/>
    </xf>
    <xf numFmtId="0" fontId="11" fillId="0" borderId="0" xfId="11" applyFont="1"/>
    <xf numFmtId="3" fontId="11" fillId="0" borderId="7" xfId="11" applyNumberFormat="1" applyFont="1" applyBorder="1" applyAlignment="1">
      <alignment vertical="top" wrapText="1"/>
    </xf>
    <xf numFmtId="0" fontId="11" fillId="0" borderId="0" xfId="11" applyFont="1" applyBorder="1" applyAlignment="1" applyProtection="1">
      <alignment horizontal="center" vertical="top"/>
      <protection locked="0"/>
    </xf>
    <xf numFmtId="0" fontId="62" fillId="0" borderId="11" xfId="11" applyFont="1" applyBorder="1" applyAlignment="1">
      <alignment vertical="top"/>
    </xf>
    <xf numFmtId="0" fontId="10" fillId="0" borderId="42" xfId="11" applyFont="1" applyBorder="1" applyAlignment="1">
      <alignment horizontal="center" vertical="top" wrapText="1"/>
    </xf>
    <xf numFmtId="4" fontId="10" fillId="0" borderId="41" xfId="9" applyNumberFormat="1" applyFont="1" applyBorder="1" applyAlignment="1">
      <alignment horizontal="right" vertical="top"/>
    </xf>
    <xf numFmtId="0" fontId="11" fillId="0" borderId="44" xfId="11" applyFont="1" applyFill="1" applyBorder="1" applyAlignment="1">
      <alignment vertical="top"/>
    </xf>
    <xf numFmtId="0" fontId="3" fillId="0" borderId="45" xfId="11" applyBorder="1" applyAlignment="1" applyProtection="1">
      <alignment vertical="top"/>
    </xf>
    <xf numFmtId="0" fontId="11" fillId="0" borderId="46" xfId="11" applyNumberFormat="1" applyFont="1" applyBorder="1" applyAlignment="1">
      <alignment vertical="top" wrapText="1"/>
    </xf>
    <xf numFmtId="0" fontId="11" fillId="0" borderId="46" xfId="11" applyFont="1" applyBorder="1" applyAlignment="1" applyProtection="1">
      <alignment vertical="top"/>
    </xf>
    <xf numFmtId="3" fontId="10" fillId="0" borderId="46" xfId="11" applyNumberFormat="1" applyFont="1" applyFill="1" applyBorder="1" applyAlignment="1">
      <alignment vertical="top"/>
    </xf>
    <xf numFmtId="4" fontId="10" fillId="0" borderId="47" xfId="11" applyNumberFormat="1" applyFont="1" applyFill="1" applyBorder="1" applyAlignment="1">
      <alignment horizontal="right" vertical="top"/>
    </xf>
    <xf numFmtId="0" fontId="4" fillId="0" borderId="0" xfId="11" applyFont="1" applyAlignment="1">
      <alignment vertical="top" wrapText="1"/>
    </xf>
    <xf numFmtId="0" fontId="4" fillId="0" borderId="0" xfId="11" applyFont="1" applyAlignment="1">
      <alignment horizontal="center" vertical="top"/>
    </xf>
    <xf numFmtId="4" fontId="4" fillId="0" borderId="7" xfId="9" applyNumberFormat="1" applyFont="1" applyBorder="1" applyAlignment="1">
      <alignment horizontal="right" vertical="top"/>
    </xf>
    <xf numFmtId="0" fontId="28" fillId="0" borderId="0" xfId="11" applyFont="1" applyBorder="1" applyAlignment="1">
      <alignment horizontal="right" vertical="top"/>
    </xf>
    <xf numFmtId="0" fontId="28" fillId="0" borderId="0" xfId="11" applyFont="1" applyBorder="1" applyAlignment="1">
      <alignment vertical="top"/>
    </xf>
    <xf numFmtId="0" fontId="28" fillId="0" borderId="0" xfId="11" applyNumberFormat="1" applyFont="1" applyAlignment="1">
      <alignment horizontal="center" vertical="top"/>
    </xf>
    <xf numFmtId="0" fontId="28" fillId="0" borderId="0" xfId="17" applyNumberFormat="1" applyFont="1" applyAlignment="1">
      <alignment vertical="top"/>
    </xf>
    <xf numFmtId="4" fontId="28" fillId="0" borderId="0" xfId="17" applyNumberFormat="1" applyFont="1" applyAlignment="1">
      <alignment vertical="top"/>
    </xf>
    <xf numFmtId="0" fontId="29" fillId="0" borderId="0" xfId="11" applyFont="1" applyBorder="1" applyAlignment="1">
      <alignment horizontal="center" vertical="center"/>
    </xf>
    <xf numFmtId="0" fontId="29" fillId="0" borderId="0" xfId="11" applyFont="1" applyBorder="1" applyAlignment="1">
      <alignment horizontal="center" vertical="top"/>
    </xf>
    <xf numFmtId="0" fontId="28" fillId="0" borderId="0" xfId="17" applyNumberFormat="1" applyFont="1" applyAlignment="1">
      <alignment horizontal="center" vertical="top"/>
    </xf>
    <xf numFmtId="0" fontId="11" fillId="0" borderId="26" xfId="11" applyFont="1" applyBorder="1" applyAlignment="1">
      <alignment vertical="top"/>
    </xf>
    <xf numFmtId="0" fontId="11" fillId="0" borderId="39" xfId="11" applyNumberFormat="1" applyFont="1" applyBorder="1" applyAlignment="1">
      <alignment horizontal="center" vertical="top"/>
    </xf>
    <xf numFmtId="0" fontId="11" fillId="0" borderId="39" xfId="17" applyNumberFormat="1" applyFont="1" applyBorder="1" applyAlignment="1">
      <alignment horizontal="center" vertical="top"/>
    </xf>
    <xf numFmtId="4" fontId="11" fillId="0" borderId="39" xfId="17" applyNumberFormat="1" applyFont="1" applyBorder="1" applyAlignment="1">
      <alignment horizontal="center" vertical="top"/>
    </xf>
    <xf numFmtId="0" fontId="3" fillId="0" borderId="3" xfId="11" applyBorder="1"/>
    <xf numFmtId="0" fontId="3" fillId="0" borderId="0" xfId="11" applyAlignment="1">
      <alignment wrapText="1"/>
    </xf>
    <xf numFmtId="0" fontId="10" fillId="0" borderId="6" xfId="17" applyNumberFormat="1" applyFont="1" applyBorder="1" applyAlignment="1">
      <alignment horizontal="right" vertical="top"/>
    </xf>
    <xf numFmtId="4" fontId="10" fillId="0" borderId="7" xfId="17" applyNumberFormat="1" applyFont="1" applyBorder="1" applyAlignment="1">
      <alignment horizontal="right" vertical="top"/>
    </xf>
    <xf numFmtId="1" fontId="80" fillId="0" borderId="7" xfId="11" applyNumberFormat="1" applyFont="1" applyBorder="1" applyAlignment="1">
      <alignment horizontal="right" vertical="top"/>
    </xf>
    <xf numFmtId="1" fontId="80" fillId="0" borderId="11" xfId="11" applyNumberFormat="1" applyFont="1" applyBorder="1" applyAlignment="1">
      <alignment horizontal="left" vertical="top"/>
    </xf>
    <xf numFmtId="1" fontId="83" fillId="0" borderId="7" xfId="11" applyNumberFormat="1" applyFont="1" applyBorder="1" applyAlignment="1">
      <alignment horizontal="center" vertical="top" wrapText="1"/>
    </xf>
    <xf numFmtId="1" fontId="51" fillId="0" borderId="6" xfId="11" applyNumberFormat="1" applyFont="1" applyFill="1" applyBorder="1" applyAlignment="1" applyProtection="1">
      <alignment horizontal="center" vertical="top"/>
    </xf>
    <xf numFmtId="0" fontId="51" fillId="0" borderId="6" xfId="11" applyNumberFormat="1" applyFont="1" applyBorder="1" applyAlignment="1">
      <alignment horizontal="center" vertical="top"/>
    </xf>
    <xf numFmtId="0" fontId="51" fillId="0" borderId="6" xfId="17" applyNumberFormat="1" applyFont="1" applyBorder="1" applyAlignment="1">
      <alignment horizontal="right" vertical="top"/>
    </xf>
    <xf numFmtId="4" fontId="80" fillId="0" borderId="6" xfId="17" applyNumberFormat="1" applyFont="1" applyBorder="1" applyAlignment="1">
      <alignment horizontal="right" vertical="top"/>
    </xf>
    <xf numFmtId="1" fontId="80" fillId="0" borderId="7" xfId="11" quotePrefix="1" applyNumberFormat="1" applyFont="1" applyFill="1" applyBorder="1" applyAlignment="1">
      <alignment horizontal="right" vertical="top"/>
    </xf>
    <xf numFmtId="1" fontId="82" fillId="0" borderId="7" xfId="11" quotePrefix="1" applyNumberFormat="1" applyFont="1" applyBorder="1" applyAlignment="1">
      <alignment horizontal="left" vertical="top" wrapText="1"/>
    </xf>
    <xf numFmtId="1" fontId="51" fillId="0" borderId="6" xfId="11" quotePrefix="1" applyNumberFormat="1" applyFont="1" applyFill="1" applyBorder="1" applyAlignment="1" applyProtection="1">
      <alignment horizontal="center" vertical="top"/>
    </xf>
    <xf numFmtId="4" fontId="51" fillId="0" borderId="6" xfId="17" applyNumberFormat="1" applyFont="1" applyBorder="1" applyAlignment="1">
      <alignment horizontal="right" vertical="top"/>
    </xf>
    <xf numFmtId="1" fontId="83" fillId="0" borderId="7" xfId="11" applyNumberFormat="1" applyFont="1" applyBorder="1" applyAlignment="1">
      <alignment horizontal="left" vertical="top" wrapText="1"/>
    </xf>
    <xf numFmtId="1" fontId="83" fillId="0" borderId="7" xfId="11" quotePrefix="1" applyNumberFormat="1" applyFont="1" applyBorder="1" applyAlignment="1">
      <alignment horizontal="left" vertical="top" wrapText="1"/>
    </xf>
    <xf numFmtId="0" fontId="51" fillId="0" borderId="6" xfId="11" applyNumberFormat="1" applyFont="1" applyFill="1" applyBorder="1" applyAlignment="1">
      <alignment horizontal="center" vertical="top"/>
    </xf>
    <xf numFmtId="1" fontId="80" fillId="0" borderId="7" xfId="11" quotePrefix="1" applyNumberFormat="1" applyFont="1" applyBorder="1" applyAlignment="1">
      <alignment horizontal="right" vertical="top"/>
    </xf>
    <xf numFmtId="1" fontId="80" fillId="0" borderId="7" xfId="11" quotePrefix="1" applyNumberFormat="1" applyFont="1" applyBorder="1" applyAlignment="1">
      <alignment horizontal="left" vertical="top" wrapText="1"/>
    </xf>
    <xf numFmtId="169" fontId="51" fillId="0" borderId="7" xfId="11" quotePrefix="1" applyNumberFormat="1" applyFont="1" applyBorder="1" applyAlignment="1">
      <alignment horizontal="left" vertical="top" wrapText="1"/>
    </xf>
    <xf numFmtId="1" fontId="51" fillId="0" borderId="6" xfId="11" quotePrefix="1" applyNumberFormat="1" applyFont="1" applyBorder="1" applyAlignment="1">
      <alignment horizontal="center" vertical="top"/>
    </xf>
    <xf numFmtId="1" fontId="51" fillId="0" borderId="7" xfId="11" quotePrefix="1" applyNumberFormat="1" applyFont="1" applyFill="1" applyBorder="1" applyAlignment="1">
      <alignment horizontal="right" vertical="top"/>
    </xf>
    <xf numFmtId="1" fontId="51" fillId="0" borderId="11" xfId="11" applyNumberFormat="1" applyFont="1" applyBorder="1" applyAlignment="1">
      <alignment horizontal="left" vertical="top"/>
    </xf>
    <xf numFmtId="1" fontId="51" fillId="0" borderId="7" xfId="11" quotePrefix="1" applyNumberFormat="1" applyFont="1" applyBorder="1" applyAlignment="1">
      <alignment horizontal="left" vertical="top" wrapText="1"/>
    </xf>
    <xf numFmtId="1" fontId="80" fillId="0" borderId="7" xfId="11" quotePrefix="1" applyNumberFormat="1" applyFont="1" applyBorder="1" applyAlignment="1" applyProtection="1">
      <alignment horizontal="right" vertical="top"/>
    </xf>
    <xf numFmtId="1" fontId="83" fillId="0" borderId="7" xfId="11" quotePrefix="1" applyNumberFormat="1" applyFont="1" applyBorder="1" applyAlignment="1">
      <alignment horizontal="center" vertical="top" wrapText="1"/>
    </xf>
    <xf numFmtId="169" fontId="51" fillId="0" borderId="7" xfId="11" applyNumberFormat="1" applyFont="1" applyBorder="1" applyAlignment="1">
      <alignment horizontal="left" vertical="top" wrapText="1"/>
    </xf>
    <xf numFmtId="1" fontId="82" fillId="0" borderId="7" xfId="11" applyNumberFormat="1" applyFont="1" applyBorder="1" applyAlignment="1">
      <alignment horizontal="left" vertical="top" wrapText="1"/>
    </xf>
    <xf numFmtId="4" fontId="37" fillId="0" borderId="0" xfId="11" applyNumberFormat="1" applyFont="1" applyAlignment="1">
      <alignment vertical="top"/>
    </xf>
    <xf numFmtId="1" fontId="51" fillId="0" borderId="6" xfId="11" applyNumberFormat="1" applyFont="1" applyBorder="1" applyAlignment="1">
      <alignment horizontal="center" vertical="top"/>
    </xf>
    <xf numFmtId="1" fontId="51" fillId="0" borderId="7" xfId="11" quotePrefix="1" applyNumberFormat="1" applyFont="1" applyBorder="1" applyAlignment="1">
      <alignment horizontal="right" vertical="top"/>
    </xf>
    <xf numFmtId="1" fontId="51" fillId="0" borderId="6" xfId="11" quotePrefix="1" applyNumberFormat="1" applyFont="1" applyFill="1" applyBorder="1" applyAlignment="1" applyProtection="1">
      <alignment horizontal="left" vertical="top"/>
    </xf>
    <xf numFmtId="1" fontId="84" fillId="0" borderId="7" xfId="11" quotePrefix="1" applyNumberFormat="1" applyFont="1" applyBorder="1" applyAlignment="1">
      <alignment horizontal="left" vertical="top" wrapText="1"/>
    </xf>
    <xf numFmtId="1" fontId="51" fillId="0" borderId="6" xfId="17" applyNumberFormat="1" applyFont="1" applyBorder="1" applyAlignment="1">
      <alignment horizontal="right" vertical="top"/>
    </xf>
    <xf numFmtId="0" fontId="10" fillId="0" borderId="46" xfId="11" applyNumberFormat="1" applyFont="1" applyBorder="1" applyAlignment="1">
      <alignment vertical="top" wrapText="1"/>
    </xf>
    <xf numFmtId="0" fontId="11" fillId="0" borderId="46" xfId="11" applyFont="1" applyBorder="1" applyAlignment="1" applyProtection="1">
      <alignment horizontal="center" vertical="top"/>
    </xf>
    <xf numFmtId="0" fontId="10" fillId="0" borderId="46" xfId="11" applyNumberFormat="1" applyFont="1" applyFill="1" applyBorder="1" applyAlignment="1">
      <alignment horizontal="center" vertical="top"/>
    </xf>
    <xf numFmtId="0" fontId="10" fillId="0" borderId="46" xfId="17" applyNumberFormat="1" applyFont="1" applyFill="1" applyBorder="1" applyAlignment="1">
      <alignment vertical="top"/>
    </xf>
    <xf numFmtId="4" fontId="11" fillId="0" borderId="17" xfId="17" applyNumberFormat="1" applyFont="1" applyBorder="1" applyAlignment="1">
      <alignment horizontal="right" vertical="top"/>
    </xf>
    <xf numFmtId="0" fontId="37" fillId="0" borderId="0" xfId="11" applyNumberFormat="1" applyFont="1" applyBorder="1" applyAlignment="1"/>
    <xf numFmtId="0" fontId="10" fillId="0" borderId="0" xfId="11" applyFont="1"/>
    <xf numFmtId="0" fontId="3" fillId="0" borderId="0" xfId="11" applyBorder="1"/>
    <xf numFmtId="0" fontId="3" fillId="0" borderId="0" xfId="11" applyAlignment="1">
      <alignment horizontal="center" vertical="top"/>
    </xf>
    <xf numFmtId="0" fontId="10" fillId="0" borderId="49" xfId="11" applyNumberFormat="1" applyFont="1" applyBorder="1" applyAlignment="1">
      <alignment horizontal="center" vertical="top" wrapText="1"/>
    </xf>
    <xf numFmtId="0" fontId="10" fillId="0" borderId="43" xfId="17" applyNumberFormat="1" applyFont="1" applyBorder="1" applyAlignment="1">
      <alignment horizontal="right" vertical="top"/>
    </xf>
    <xf numFmtId="4" fontId="0" fillId="0" borderId="0" xfId="17" applyNumberFormat="1" applyFont="1" applyAlignment="1">
      <alignment vertical="top"/>
    </xf>
    <xf numFmtId="0" fontId="37" fillId="0" borderId="0" xfId="11" applyFont="1" applyBorder="1" applyAlignment="1">
      <alignment horizontal="right" vertical="top"/>
    </xf>
    <xf numFmtId="0" fontId="37" fillId="0" borderId="0" xfId="11" applyNumberFormat="1" applyFont="1" applyAlignment="1">
      <alignment horizontal="center" vertical="top"/>
    </xf>
    <xf numFmtId="0" fontId="37" fillId="0" borderId="0" xfId="17" applyNumberFormat="1" applyFont="1" applyAlignment="1">
      <alignment vertical="top"/>
    </xf>
    <xf numFmtId="4" fontId="37" fillId="0" borderId="0" xfId="17" applyNumberFormat="1" applyFont="1" applyAlignment="1">
      <alignment vertical="top"/>
    </xf>
    <xf numFmtId="0" fontId="28" fillId="0" borderId="0" xfId="11" applyFont="1" applyAlignment="1">
      <alignment vertical="center"/>
    </xf>
    <xf numFmtId="0" fontId="28" fillId="0" borderId="0" xfId="11" applyFont="1" applyAlignment="1">
      <alignment vertical="center" wrapText="1"/>
    </xf>
    <xf numFmtId="4" fontId="28" fillId="0" borderId="0" xfId="11" applyNumberFormat="1" applyFont="1" applyAlignment="1">
      <alignment vertical="top"/>
    </xf>
    <xf numFmtId="0" fontId="4" fillId="0" borderId="0" xfId="11" applyFont="1"/>
    <xf numFmtId="0" fontId="29" fillId="0" borderId="0" xfId="11" applyFont="1" applyAlignment="1">
      <alignment vertical="center"/>
    </xf>
    <xf numFmtId="0" fontId="29" fillId="0" borderId="0" xfId="11" applyFont="1" applyAlignment="1">
      <alignment horizontal="center" vertical="center"/>
    </xf>
    <xf numFmtId="0" fontId="29" fillId="0" borderId="0" xfId="11" applyFont="1" applyAlignment="1">
      <alignment horizontal="left" vertical="center" wrapText="1"/>
    </xf>
    <xf numFmtId="4" fontId="28" fillId="0" borderId="0" xfId="11" applyNumberFormat="1" applyFont="1" applyAlignment="1">
      <alignment horizontal="center" vertical="top"/>
    </xf>
    <xf numFmtId="0" fontId="11" fillId="0" borderId="26" xfId="11" applyFont="1" applyBorder="1" applyAlignment="1">
      <alignment horizontal="left" vertical="center"/>
    </xf>
    <xf numFmtId="0" fontId="11" fillId="0" borderId="38" xfId="11" applyFont="1" applyBorder="1" applyAlignment="1">
      <alignment horizontal="center" vertical="center"/>
    </xf>
    <xf numFmtId="0" fontId="11" fillId="0" borderId="26" xfId="11" applyFont="1" applyBorder="1" applyAlignment="1">
      <alignment horizontal="center" vertical="center"/>
    </xf>
    <xf numFmtId="0" fontId="11" fillId="0" borderId="27" xfId="11" applyFont="1" applyBorder="1" applyAlignment="1">
      <alignment horizontal="center" vertical="center" wrapText="1"/>
    </xf>
    <xf numFmtId="0" fontId="11" fillId="0" borderId="39" xfId="11" applyFont="1" applyBorder="1" applyAlignment="1">
      <alignment horizontal="center" vertical="center"/>
    </xf>
    <xf numFmtId="4" fontId="11" fillId="0" borderId="39" xfId="11" applyNumberFormat="1" applyFont="1" applyBorder="1" applyAlignment="1">
      <alignment horizontal="center" vertical="center"/>
    </xf>
    <xf numFmtId="0" fontId="10" fillId="0" borderId="3" xfId="11" applyFont="1" applyBorder="1" applyAlignment="1">
      <alignment vertical="center"/>
    </xf>
    <xf numFmtId="0" fontId="10" fillId="0" borderId="5" xfId="11" applyFont="1" applyBorder="1" applyAlignment="1" applyProtection="1">
      <alignment horizontal="center" vertical="center"/>
      <protection locked="0"/>
    </xf>
    <xf numFmtId="0" fontId="10" fillId="0" borderId="0" xfId="11" applyFont="1" applyBorder="1" applyAlignment="1">
      <alignment vertical="center" wrapText="1"/>
    </xf>
    <xf numFmtId="0" fontId="10" fillId="0" borderId="0" xfId="11" applyFont="1" applyAlignment="1">
      <alignment vertical="center"/>
    </xf>
    <xf numFmtId="0" fontId="10" fillId="0" borderId="11" xfId="11" applyFont="1" applyBorder="1" applyAlignment="1">
      <alignment vertical="center"/>
    </xf>
    <xf numFmtId="49" fontId="11" fillId="0" borderId="7" xfId="20" applyNumberFormat="1" applyFont="1" applyBorder="1" applyAlignment="1" applyProtection="1">
      <alignment horizontal="center" vertical="center"/>
      <protection locked="0"/>
    </xf>
    <xf numFmtId="49" fontId="11" fillId="0" borderId="11" xfId="20" applyNumberFormat="1" applyFont="1" applyBorder="1" applyAlignment="1" applyProtection="1">
      <alignment horizontal="center" vertical="center"/>
      <protection locked="0"/>
    </xf>
    <xf numFmtId="0" fontId="11" fillId="0" borderId="7" xfId="11" applyFont="1" applyBorder="1" applyAlignment="1" applyProtection="1">
      <alignment horizontal="left" vertical="center" wrapText="1"/>
      <protection locked="0"/>
    </xf>
    <xf numFmtId="4" fontId="10" fillId="0" borderId="6" xfId="11" applyNumberFormat="1" applyFont="1" applyBorder="1" applyAlignment="1" applyProtection="1">
      <alignment horizontal="right" vertical="top"/>
      <protection locked="0"/>
    </xf>
    <xf numFmtId="49" fontId="11" fillId="0" borderId="7" xfId="21" applyNumberFormat="1" applyFont="1" applyBorder="1" applyAlignment="1">
      <alignment horizontal="center" vertical="center"/>
    </xf>
    <xf numFmtId="49" fontId="11" fillId="0" borderId="11" xfId="21" applyNumberFormat="1" applyFont="1" applyBorder="1" applyAlignment="1">
      <alignment horizontal="center" vertical="center"/>
    </xf>
    <xf numFmtId="0" fontId="11" fillId="0" borderId="7" xfId="11" applyNumberFormat="1" applyFont="1" applyFill="1" applyBorder="1" applyAlignment="1" applyProtection="1">
      <alignment vertical="center" wrapText="1"/>
      <protection locked="0"/>
    </xf>
    <xf numFmtId="49" fontId="11" fillId="0" borderId="7" xfId="11" applyNumberFormat="1" applyFont="1" applyBorder="1" applyAlignment="1" applyProtection="1">
      <alignment horizontal="center" vertical="center"/>
      <protection locked="0"/>
    </xf>
    <xf numFmtId="49" fontId="11" fillId="0" borderId="11" xfId="11" applyNumberFormat="1" applyFont="1" applyBorder="1" applyAlignment="1" applyProtection="1">
      <alignment horizontal="center" vertical="center"/>
      <protection locked="0"/>
    </xf>
    <xf numFmtId="0" fontId="10" fillId="0" borderId="7" xfId="11" applyNumberFormat="1" applyFont="1" applyBorder="1" applyAlignment="1" applyProtection="1">
      <alignment horizontal="left" vertical="center" wrapText="1"/>
      <protection locked="0"/>
    </xf>
    <xf numFmtId="0" fontId="10" fillId="0" borderId="6" xfId="11" applyNumberFormat="1" applyFont="1" applyBorder="1" applyAlignment="1" applyProtection="1">
      <alignment horizontal="center" vertical="top"/>
      <protection locked="0"/>
    </xf>
    <xf numFmtId="4" fontId="10" fillId="0" borderId="6" xfId="11" applyNumberFormat="1" applyFont="1" applyFill="1" applyBorder="1" applyAlignment="1">
      <alignment vertical="top"/>
    </xf>
    <xf numFmtId="171" fontId="10" fillId="0" borderId="7" xfId="11" applyNumberFormat="1" applyFont="1" applyFill="1" applyBorder="1" applyAlignment="1">
      <alignment vertical="center"/>
    </xf>
    <xf numFmtId="171" fontId="10" fillId="0" borderId="11" xfId="11" applyNumberFormat="1" applyFont="1" applyFill="1" applyBorder="1" applyAlignment="1">
      <alignment vertical="center"/>
    </xf>
    <xf numFmtId="0" fontId="43" fillId="0" borderId="7" xfId="11" applyFont="1" applyFill="1" applyBorder="1" applyAlignment="1">
      <alignment vertical="center" wrapText="1"/>
    </xf>
    <xf numFmtId="0" fontId="10" fillId="0" borderId="6" xfId="11" applyNumberFormat="1" applyFont="1" applyFill="1" applyBorder="1" applyAlignment="1">
      <alignment horizontal="center" vertical="top"/>
    </xf>
    <xf numFmtId="172" fontId="10" fillId="0" borderId="7" xfId="11" applyNumberFormat="1" applyFont="1" applyFill="1" applyBorder="1" applyAlignment="1" applyProtection="1">
      <alignment vertical="center" wrapText="1"/>
      <protection locked="0"/>
    </xf>
    <xf numFmtId="172" fontId="10" fillId="0" borderId="6" xfId="11" applyNumberFormat="1" applyFont="1" applyFill="1" applyBorder="1" applyAlignment="1" applyProtection="1">
      <alignment horizontal="center" vertical="top"/>
      <protection locked="0"/>
    </xf>
    <xf numFmtId="4" fontId="51" fillId="0" borderId="6" xfId="11" applyNumberFormat="1" applyFont="1" applyFill="1" applyBorder="1" applyAlignment="1">
      <alignment horizontal="right" vertical="top"/>
    </xf>
    <xf numFmtId="0" fontId="10" fillId="0" borderId="7" xfId="11" applyFont="1" applyBorder="1" applyAlignment="1">
      <alignment vertical="center"/>
    </xf>
    <xf numFmtId="0" fontId="10" fillId="0" borderId="7" xfId="11" applyNumberFormat="1" applyFont="1" applyBorder="1" applyAlignment="1" applyProtection="1">
      <alignment vertical="center" wrapText="1"/>
      <protection locked="0"/>
    </xf>
    <xf numFmtId="0" fontId="10" fillId="0" borderId="7" xfId="11" applyFont="1" applyBorder="1" applyAlignment="1" applyProtection="1">
      <alignment horizontal="left" vertical="center" wrapText="1"/>
      <protection locked="0"/>
    </xf>
    <xf numFmtId="0" fontId="11" fillId="0" borderId="7" xfId="11" applyFont="1" applyFill="1" applyBorder="1" applyAlignment="1" applyProtection="1">
      <alignment horizontal="left" vertical="center" wrapText="1"/>
      <protection locked="0"/>
    </xf>
    <xf numFmtId="0" fontId="10" fillId="0" borderId="7" xfId="11" applyFont="1" applyFill="1" applyBorder="1" applyAlignment="1" applyProtection="1">
      <alignment horizontal="left" vertical="center" wrapText="1"/>
      <protection locked="0"/>
    </xf>
    <xf numFmtId="49" fontId="11" fillId="0" borderId="7" xfId="11" applyNumberFormat="1" applyFont="1" applyFill="1" applyBorder="1" applyAlignment="1">
      <alignment horizontal="center" vertical="center"/>
    </xf>
    <xf numFmtId="49" fontId="11" fillId="0" borderId="11" xfId="11" applyNumberFormat="1" applyFont="1" applyFill="1" applyBorder="1" applyAlignment="1">
      <alignment horizontal="center" vertical="center"/>
    </xf>
    <xf numFmtId="0" fontId="10" fillId="0" borderId="7" xfId="11" applyNumberFormat="1" applyFont="1" applyFill="1" applyBorder="1" applyAlignment="1" applyProtection="1">
      <alignment vertical="center" wrapText="1"/>
      <protection locked="0"/>
    </xf>
    <xf numFmtId="171" fontId="10" fillId="0" borderId="7" xfId="11" applyNumberFormat="1" applyFont="1" applyFill="1" applyBorder="1" applyAlignment="1">
      <alignment horizontal="right" vertical="center"/>
    </xf>
    <xf numFmtId="171" fontId="10" fillId="0" borderId="11" xfId="11" applyNumberFormat="1" applyFont="1" applyFill="1" applyBorder="1" applyAlignment="1">
      <alignment horizontal="right" vertical="center"/>
    </xf>
    <xf numFmtId="0" fontId="43" fillId="0" borderId="7" xfId="11" applyNumberFormat="1" applyFont="1" applyFill="1" applyBorder="1" applyAlignment="1" applyProtection="1">
      <alignment vertical="center" wrapText="1"/>
      <protection locked="0"/>
    </xf>
    <xf numFmtId="0" fontId="10" fillId="0" borderId="7" xfId="11" quotePrefix="1" applyFont="1" applyFill="1" applyBorder="1" applyAlignment="1" applyProtection="1">
      <alignment horizontal="left" vertical="center" wrapText="1"/>
      <protection locked="0"/>
    </xf>
    <xf numFmtId="0" fontId="43" fillId="0" borderId="7" xfId="11" applyNumberFormat="1" applyFont="1" applyFill="1" applyBorder="1" applyAlignment="1" applyProtection="1">
      <alignment horizontal="left" vertical="center" wrapText="1"/>
      <protection locked="0"/>
    </xf>
    <xf numFmtId="0" fontId="10" fillId="0" borderId="7" xfId="11" applyFont="1" applyBorder="1" applyAlignment="1">
      <alignment vertical="center" wrapText="1"/>
    </xf>
    <xf numFmtId="0" fontId="11" fillId="0" borderId="7" xfId="11" applyNumberFormat="1" applyFont="1" applyBorder="1" applyAlignment="1" applyProtection="1">
      <alignment vertical="center" wrapText="1"/>
      <protection locked="0"/>
    </xf>
    <xf numFmtId="0" fontId="75" fillId="0" borderId="7" xfId="11" applyFont="1" applyFill="1" applyBorder="1" applyAlignment="1">
      <alignment vertical="center" wrapText="1"/>
    </xf>
    <xf numFmtId="0" fontId="11" fillId="0" borderId="11" xfId="11" applyFont="1" applyBorder="1" applyAlignment="1">
      <alignment vertical="center"/>
    </xf>
    <xf numFmtId="171" fontId="10" fillId="0" borderId="7" xfId="11" applyNumberFormat="1" applyFont="1" applyBorder="1" applyAlignment="1">
      <alignment vertical="center"/>
    </xf>
    <xf numFmtId="0" fontId="10" fillId="0" borderId="7" xfId="11" applyFont="1" applyFill="1" applyBorder="1" applyAlignment="1">
      <alignment vertical="center" wrapText="1"/>
    </xf>
    <xf numFmtId="171" fontId="10" fillId="0" borderId="7" xfId="11" applyNumberFormat="1" applyFont="1" applyBorder="1" applyAlignment="1" applyProtection="1">
      <alignment horizontal="right" vertical="center"/>
      <protection locked="0"/>
    </xf>
    <xf numFmtId="171" fontId="10" fillId="0" borderId="11" xfId="11" applyNumberFormat="1" applyFont="1" applyBorder="1" applyAlignment="1" applyProtection="1">
      <alignment horizontal="right" vertical="center"/>
      <protection locked="0"/>
    </xf>
    <xf numFmtId="4" fontId="10" fillId="0" borderId="6" xfId="11" applyNumberFormat="1" applyFont="1" applyFill="1" applyBorder="1" applyAlignment="1" applyProtection="1">
      <alignment horizontal="right" vertical="top"/>
      <protection locked="0"/>
    </xf>
    <xf numFmtId="4" fontId="51" fillId="0" borderId="6" xfId="11" applyNumberFormat="1" applyFont="1" applyFill="1" applyBorder="1" applyAlignment="1" applyProtection="1">
      <alignment horizontal="right" vertical="top"/>
    </xf>
    <xf numFmtId="0" fontId="43" fillId="0" borderId="7" xfId="11" applyFont="1" applyFill="1" applyBorder="1" applyAlignment="1" applyProtection="1">
      <alignment horizontal="left" vertical="center" wrapText="1"/>
      <protection locked="0"/>
    </xf>
    <xf numFmtId="3" fontId="10" fillId="0" borderId="6" xfId="11" applyNumberFormat="1" applyFont="1" applyBorder="1" applyAlignment="1">
      <alignment horizontal="center" vertical="top"/>
    </xf>
    <xf numFmtId="0" fontId="75" fillId="0" borderId="7" xfId="11" applyNumberFormat="1" applyFont="1" applyFill="1" applyBorder="1" applyAlignment="1" applyProtection="1">
      <alignment vertical="center" wrapText="1"/>
      <protection locked="0"/>
    </xf>
    <xf numFmtId="0" fontId="10" fillId="0" borderId="0" xfId="11" applyFont="1" applyBorder="1" applyAlignment="1">
      <alignment horizontal="center" vertical="top"/>
    </xf>
    <xf numFmtId="4" fontId="10" fillId="0" borderId="6" xfId="11" applyNumberFormat="1" applyFont="1" applyFill="1" applyBorder="1" applyAlignment="1" applyProtection="1">
      <alignment vertical="top"/>
      <protection locked="0"/>
    </xf>
    <xf numFmtId="0" fontId="10" fillId="0" borderId="7" xfId="11" applyNumberFormat="1" applyFont="1" applyFill="1" applyBorder="1" applyAlignment="1" applyProtection="1">
      <alignment horizontal="left" vertical="center" wrapText="1"/>
      <protection locked="0"/>
    </xf>
    <xf numFmtId="171" fontId="10" fillId="0" borderId="11" xfId="11" applyNumberFormat="1" applyFont="1" applyBorder="1" applyAlignment="1">
      <alignment vertical="center"/>
    </xf>
    <xf numFmtId="171" fontId="10" fillId="0" borderId="7" xfId="11" applyNumberFormat="1" applyFont="1" applyFill="1" applyBorder="1" applyAlignment="1" applyProtection="1">
      <alignment horizontal="right" vertical="center"/>
      <protection locked="0"/>
    </xf>
    <xf numFmtId="171" fontId="10" fillId="0" borderId="11" xfId="11" applyNumberFormat="1" applyFont="1" applyFill="1" applyBorder="1" applyAlignment="1" applyProtection="1">
      <alignment horizontal="right" vertical="center"/>
      <protection locked="0"/>
    </xf>
    <xf numFmtId="0" fontId="26" fillId="0" borderId="7" xfId="11" applyFont="1" applyFill="1" applyBorder="1" applyAlignment="1" applyProtection="1">
      <alignment horizontal="left" vertical="center" wrapText="1"/>
      <protection locked="0"/>
    </xf>
    <xf numFmtId="0" fontId="43" fillId="0" borderId="7" xfId="11" applyNumberFormat="1" applyFont="1" applyFill="1" applyBorder="1" applyAlignment="1">
      <alignment vertical="center" wrapText="1"/>
    </xf>
    <xf numFmtId="173" fontId="10" fillId="0" borderId="6" xfId="17" applyNumberFormat="1" applyFont="1" applyFill="1" applyBorder="1" applyAlignment="1" applyProtection="1">
      <alignment horizontal="center" vertical="top"/>
      <protection locked="0"/>
    </xf>
    <xf numFmtId="0" fontId="10" fillId="0" borderId="7" xfId="11" applyFont="1" applyFill="1" applyBorder="1" applyAlignment="1" applyProtection="1">
      <alignment vertical="center" wrapText="1"/>
      <protection locked="0"/>
    </xf>
    <xf numFmtId="171" fontId="10" fillId="0" borderId="7" xfId="11" applyNumberFormat="1" applyFont="1" applyFill="1" applyBorder="1" applyAlignment="1" applyProtection="1">
      <alignment vertical="center"/>
      <protection locked="0"/>
    </xf>
    <xf numFmtId="171" fontId="10" fillId="0" borderId="11" xfId="11" applyNumberFormat="1" applyFont="1" applyFill="1" applyBorder="1" applyAlignment="1" applyProtection="1">
      <alignment vertical="center"/>
      <protection locked="0"/>
    </xf>
    <xf numFmtId="173" fontId="11" fillId="0" borderId="6" xfId="17" applyNumberFormat="1" applyFont="1" applyFill="1" applyBorder="1" applyAlignment="1" applyProtection="1">
      <alignment horizontal="center" vertical="top"/>
      <protection locked="0"/>
    </xf>
    <xf numFmtId="0" fontId="10" fillId="0" borderId="7" xfId="11" quotePrefix="1" applyNumberFormat="1" applyFont="1" applyFill="1" applyBorder="1" applyAlignment="1" applyProtection="1">
      <alignment horizontal="left" vertical="center" wrapText="1"/>
      <protection locked="0"/>
    </xf>
    <xf numFmtId="0" fontId="43" fillId="0" borderId="7" xfId="11" applyFont="1" applyBorder="1" applyAlignment="1" applyProtection="1">
      <alignment horizontal="left" vertical="center" wrapText="1"/>
      <protection locked="0"/>
    </xf>
    <xf numFmtId="171" fontId="10" fillId="0" borderId="7" xfId="11" applyNumberFormat="1" applyFont="1" applyBorder="1" applyAlignment="1" applyProtection="1">
      <alignment horizontal="right" vertical="center"/>
    </xf>
    <xf numFmtId="171" fontId="10" fillId="0" borderId="11" xfId="11" applyNumberFormat="1" applyFont="1" applyBorder="1" applyAlignment="1" applyProtection="1">
      <alignment horizontal="right" vertical="center"/>
    </xf>
    <xf numFmtId="171" fontId="52" fillId="0" borderId="7" xfId="11" applyNumberFormat="1" applyFont="1" applyBorder="1" applyAlignment="1" applyProtection="1">
      <alignment horizontal="right" vertical="center"/>
      <protection locked="0"/>
    </xf>
    <xf numFmtId="171" fontId="52" fillId="0" borderId="11" xfId="11" applyNumberFormat="1" applyFont="1" applyBorder="1" applyAlignment="1" applyProtection="1">
      <alignment horizontal="right" vertical="center"/>
      <protection locked="0"/>
    </xf>
    <xf numFmtId="171" fontId="52" fillId="0" borderId="7" xfId="11" applyNumberFormat="1" applyFont="1" applyBorder="1" applyAlignment="1" applyProtection="1">
      <alignment horizontal="right" vertical="center"/>
    </xf>
    <xf numFmtId="171" fontId="52" fillId="0" borderId="11" xfId="11" applyNumberFormat="1" applyFont="1" applyBorder="1" applyAlignment="1" applyProtection="1">
      <alignment horizontal="right" vertical="center"/>
    </xf>
    <xf numFmtId="171" fontId="52" fillId="0" borderId="7" xfId="11" applyNumberFormat="1" applyFont="1" applyFill="1" applyBorder="1" applyAlignment="1">
      <alignment vertical="center"/>
    </xf>
    <xf numFmtId="171" fontId="52" fillId="0" borderId="11" xfId="11" applyNumberFormat="1" applyFont="1" applyFill="1" applyBorder="1" applyAlignment="1">
      <alignment vertical="center"/>
    </xf>
    <xf numFmtId="49" fontId="52" fillId="0" borderId="7" xfId="11" applyNumberFormat="1" applyFont="1" applyFill="1" applyBorder="1" applyAlignment="1">
      <alignment horizontal="center" vertical="center"/>
    </xf>
    <xf numFmtId="49" fontId="52" fillId="0" borderId="11" xfId="11" applyNumberFormat="1" applyFont="1" applyFill="1" applyBorder="1" applyAlignment="1">
      <alignment horizontal="center" vertical="center"/>
    </xf>
    <xf numFmtId="0" fontId="52" fillId="0" borderId="7" xfId="11" applyFont="1" applyBorder="1" applyAlignment="1">
      <alignment vertical="center"/>
    </xf>
    <xf numFmtId="0" fontId="52" fillId="0" borderId="11" xfId="11" applyFont="1" applyBorder="1" applyAlignment="1">
      <alignment vertical="center"/>
    </xf>
    <xf numFmtId="172" fontId="10" fillId="0" borderId="7" xfId="11" applyNumberFormat="1" applyFont="1" applyFill="1" applyBorder="1" applyAlignment="1">
      <alignment vertical="center" wrapText="1"/>
    </xf>
    <xf numFmtId="171" fontId="11" fillId="0" borderId="7" xfId="11" applyNumberFormat="1" applyFont="1" applyBorder="1" applyAlignment="1" applyProtection="1">
      <alignment horizontal="right" vertical="center"/>
      <protection locked="0"/>
    </xf>
    <xf numFmtId="171" fontId="11" fillId="0" borderId="11" xfId="11" applyNumberFormat="1" applyFont="1" applyBorder="1" applyAlignment="1" applyProtection="1">
      <alignment horizontal="right" vertical="center"/>
      <protection locked="0"/>
    </xf>
    <xf numFmtId="173" fontId="10" fillId="0" borderId="6" xfId="17" applyNumberFormat="1" applyFont="1" applyBorder="1" applyAlignment="1" applyProtection="1">
      <alignment horizontal="center" vertical="top"/>
      <protection locked="0"/>
    </xf>
    <xf numFmtId="4" fontId="51" fillId="0" borderId="6" xfId="11" applyNumberFormat="1" applyFont="1" applyBorder="1" applyAlignment="1" applyProtection="1">
      <alignment horizontal="right" vertical="top"/>
    </xf>
    <xf numFmtId="0" fontId="11" fillId="0" borderId="6" xfId="11" applyNumberFormat="1" applyFont="1" applyFill="1" applyBorder="1" applyAlignment="1" applyProtection="1">
      <alignment horizontal="center" vertical="top"/>
      <protection locked="0"/>
    </xf>
    <xf numFmtId="4" fontId="10" fillId="0" borderId="6" xfId="11" applyNumberFormat="1" applyFont="1" applyBorder="1" applyAlignment="1">
      <alignment vertical="top"/>
    </xf>
    <xf numFmtId="0" fontId="51" fillId="0" borderId="7" xfId="11" applyFont="1" applyBorder="1" applyAlignment="1">
      <alignment vertical="top"/>
    </xf>
    <xf numFmtId="4" fontId="10" fillId="0" borderId="6" xfId="11" applyNumberFormat="1" applyFont="1" applyFill="1" applyBorder="1" applyAlignment="1">
      <alignment horizontal="center" vertical="top"/>
    </xf>
    <xf numFmtId="0" fontId="11" fillId="0" borderId="7" xfId="11" applyFont="1" applyBorder="1" applyAlignment="1">
      <alignment vertical="center" wrapText="1"/>
    </xf>
    <xf numFmtId="49" fontId="11" fillId="0" borderId="7" xfId="22" applyNumberFormat="1" applyFont="1" applyBorder="1" applyAlignment="1" applyProtection="1">
      <alignment horizontal="center" vertical="center"/>
      <protection locked="0"/>
    </xf>
    <xf numFmtId="49" fontId="11" fillId="0" borderId="11" xfId="22" applyNumberFormat="1" applyFont="1" applyBorder="1" applyAlignment="1" applyProtection="1">
      <alignment horizontal="center" vertical="center"/>
      <protection locked="0"/>
    </xf>
    <xf numFmtId="3" fontId="10" fillId="0" borderId="6" xfId="11" applyNumberFormat="1" applyFont="1" applyFill="1" applyBorder="1" applyAlignment="1" applyProtection="1">
      <alignment horizontal="center" vertical="top"/>
      <protection locked="0"/>
    </xf>
    <xf numFmtId="0" fontId="10" fillId="0" borderId="7" xfId="11" quotePrefix="1" applyFont="1" applyBorder="1" applyAlignment="1" applyProtection="1">
      <alignment horizontal="left" vertical="center" wrapText="1"/>
      <protection locked="0"/>
    </xf>
    <xf numFmtId="49" fontId="11" fillId="0" borderId="7" xfId="22" applyNumberFormat="1" applyFont="1" applyFill="1" applyBorder="1" applyAlignment="1" applyProtection="1">
      <alignment horizontal="center" vertical="center"/>
      <protection locked="0"/>
    </xf>
    <xf numFmtId="49" fontId="11" fillId="0" borderId="11" xfId="22" applyNumberFormat="1" applyFont="1" applyFill="1" applyBorder="1" applyAlignment="1" applyProtection="1">
      <alignment horizontal="center" vertical="center"/>
      <protection locked="0"/>
    </xf>
    <xf numFmtId="49" fontId="11" fillId="0" borderId="7" xfId="11" applyNumberFormat="1" applyFont="1" applyBorder="1" applyAlignment="1">
      <alignment horizontal="center" vertical="center"/>
    </xf>
    <xf numFmtId="49" fontId="11" fillId="0" borderId="11" xfId="11" applyNumberFormat="1" applyFont="1" applyBorder="1" applyAlignment="1">
      <alignment horizontal="center" vertical="center"/>
    </xf>
    <xf numFmtId="0" fontId="10" fillId="0" borderId="7" xfId="11" quotePrefix="1" applyNumberFormat="1" applyFont="1" applyBorder="1" applyAlignment="1" applyProtection="1">
      <alignment horizontal="left" vertical="center" wrapText="1"/>
      <protection locked="0"/>
    </xf>
    <xf numFmtId="1" fontId="85" fillId="0" borderId="7" xfId="11" applyNumberFormat="1" applyFont="1" applyFill="1" applyBorder="1" applyAlignment="1">
      <alignment horizontal="right" vertical="top"/>
    </xf>
    <xf numFmtId="1" fontId="85" fillId="0" borderId="11" xfId="11" applyNumberFormat="1" applyFont="1" applyFill="1" applyBorder="1" applyAlignment="1">
      <alignment horizontal="left" vertical="top"/>
    </xf>
    <xf numFmtId="1" fontId="86" fillId="0" borderId="7" xfId="11" applyNumberFormat="1" applyFont="1" applyBorder="1" applyAlignment="1" applyProtection="1">
      <alignment horizontal="left" vertical="top" wrapText="1"/>
    </xf>
    <xf numFmtId="1" fontId="87" fillId="0" borderId="6" xfId="11" applyNumberFormat="1" applyFont="1" applyBorder="1" applyAlignment="1" applyProtection="1">
      <alignment horizontal="center" vertical="top"/>
    </xf>
    <xf numFmtId="0" fontId="37" fillId="0" borderId="6" xfId="11" applyNumberFormat="1" applyFont="1" applyBorder="1" applyAlignment="1" applyProtection="1">
      <alignment horizontal="center" vertical="top"/>
    </xf>
    <xf numFmtId="0" fontId="87" fillId="0" borderId="6" xfId="11" applyNumberFormat="1" applyFont="1" applyBorder="1" applyAlignment="1">
      <alignment horizontal="right" vertical="top"/>
    </xf>
    <xf numFmtId="0" fontId="87" fillId="0" borderId="6" xfId="11" applyFont="1" applyBorder="1" applyAlignment="1">
      <alignment vertical="top"/>
    </xf>
    <xf numFmtId="1" fontId="80" fillId="0" borderId="11" xfId="11" applyNumberFormat="1" applyFont="1" applyFill="1" applyBorder="1" applyAlignment="1">
      <alignment horizontal="left" vertical="top"/>
    </xf>
    <xf numFmtId="169" fontId="51" fillId="0" borderId="7" xfId="11" quotePrefix="1" applyNumberFormat="1" applyFont="1" applyBorder="1" applyAlignment="1" applyProtection="1">
      <alignment horizontal="left" vertical="top" wrapText="1"/>
    </xf>
    <xf numFmtId="1" fontId="51" fillId="0" borderId="6" xfId="11" quotePrefix="1" applyNumberFormat="1" applyFont="1" applyBorder="1" applyAlignment="1" applyProtection="1">
      <alignment horizontal="center" vertical="top"/>
    </xf>
    <xf numFmtId="0" fontId="10" fillId="0" borderId="6" xfId="11" applyNumberFormat="1" applyFont="1" applyBorder="1" applyAlignment="1" applyProtection="1">
      <alignment horizontal="center" vertical="top"/>
    </xf>
    <xf numFmtId="0" fontId="51" fillId="0" borderId="6" xfId="11" applyFont="1" applyBorder="1" applyAlignment="1">
      <alignment horizontal="right" vertical="top"/>
    </xf>
    <xf numFmtId="0" fontId="37" fillId="0" borderId="36" xfId="11" applyFont="1" applyBorder="1" applyAlignment="1">
      <alignment vertical="top"/>
    </xf>
    <xf numFmtId="1" fontId="85" fillId="0" borderId="41" xfId="11" quotePrefix="1" applyNumberFormat="1" applyFont="1" applyFill="1" applyBorder="1" applyAlignment="1">
      <alignment horizontal="right" vertical="top"/>
    </xf>
    <xf numFmtId="1" fontId="85" fillId="0" borderId="36" xfId="11" applyNumberFormat="1" applyFont="1" applyFill="1" applyBorder="1" applyAlignment="1">
      <alignment horizontal="left" vertical="top"/>
    </xf>
    <xf numFmtId="1" fontId="82" fillId="0" borderId="41" xfId="11" quotePrefix="1" applyNumberFormat="1" applyFont="1" applyBorder="1" applyAlignment="1" applyProtection="1">
      <alignment horizontal="left" vertical="top" wrapText="1"/>
    </xf>
    <xf numFmtId="1" fontId="87" fillId="0" borderId="42" xfId="11" quotePrefix="1" applyNumberFormat="1" applyFont="1" applyBorder="1" applyAlignment="1" applyProtection="1">
      <alignment horizontal="center" vertical="top"/>
    </xf>
    <xf numFmtId="0" fontId="37" fillId="0" borderId="42" xfId="11" applyNumberFormat="1" applyFont="1" applyBorder="1" applyAlignment="1" applyProtection="1">
      <alignment horizontal="center" vertical="top"/>
    </xf>
    <xf numFmtId="0" fontId="87" fillId="0" borderId="42" xfId="11" applyNumberFormat="1" applyFont="1" applyBorder="1" applyAlignment="1">
      <alignment horizontal="right" vertical="top"/>
    </xf>
    <xf numFmtId="4" fontId="87" fillId="0" borderId="42" xfId="11" applyNumberFormat="1" applyFont="1" applyFill="1" applyBorder="1" applyAlignment="1">
      <alignment horizontal="right" vertical="top"/>
    </xf>
    <xf numFmtId="0" fontId="11" fillId="0" borderId="44" xfId="11" applyFont="1" applyFill="1" applyBorder="1" applyAlignment="1">
      <alignment vertical="center"/>
    </xf>
    <xf numFmtId="0" fontId="10" fillId="0" borderId="45" xfId="11" applyFont="1" applyBorder="1" applyAlignment="1">
      <alignment vertical="center"/>
    </xf>
    <xf numFmtId="0" fontId="11" fillId="0" borderId="46" xfId="11" applyFont="1" applyBorder="1" applyAlignment="1">
      <alignment vertical="center"/>
    </xf>
    <xf numFmtId="0" fontId="11" fillId="0" borderId="46" xfId="11" applyFont="1" applyBorder="1" applyAlignment="1">
      <alignment vertical="center" wrapText="1"/>
    </xf>
    <xf numFmtId="4" fontId="10" fillId="0" borderId="46" xfId="11" applyNumberFormat="1" applyFont="1" applyBorder="1" applyAlignment="1">
      <alignment vertical="top"/>
    </xf>
    <xf numFmtId="0" fontId="37" fillId="0" borderId="0" xfId="11" applyFont="1" applyAlignment="1">
      <alignment vertical="center"/>
    </xf>
    <xf numFmtId="0" fontId="4" fillId="0" borderId="0" xfId="11" applyFont="1" applyAlignment="1">
      <alignment vertical="center"/>
    </xf>
    <xf numFmtId="49" fontId="11" fillId="0" borderId="26" xfId="11" applyNumberFormat="1" applyFont="1" applyFill="1" applyBorder="1" applyAlignment="1">
      <alignment horizontal="center" vertical="center"/>
    </xf>
    <xf numFmtId="0" fontId="10" fillId="0" borderId="38" xfId="23" applyFont="1" applyFill="1" applyBorder="1" applyAlignment="1">
      <alignment vertical="center" wrapText="1"/>
    </xf>
    <xf numFmtId="0" fontId="10" fillId="0" borderId="26" xfId="11" applyNumberFormat="1" applyFont="1" applyBorder="1" applyAlignment="1" applyProtection="1">
      <alignment horizontal="center" vertical="top"/>
      <protection locked="0"/>
    </xf>
    <xf numFmtId="0" fontId="10" fillId="0" borderId="27" xfId="11" applyNumberFormat="1" applyFont="1" applyBorder="1" applyAlignment="1" applyProtection="1">
      <alignment horizontal="center" vertical="top"/>
      <protection locked="0"/>
    </xf>
    <xf numFmtId="4" fontId="10" fillId="0" borderId="27" xfId="11" applyNumberFormat="1" applyFont="1" applyFill="1" applyBorder="1" applyAlignment="1">
      <alignment vertical="top"/>
    </xf>
    <xf numFmtId="4" fontId="10" fillId="0" borderId="39" xfId="11" applyNumberFormat="1" applyFont="1" applyFill="1" applyBorder="1" applyAlignment="1">
      <alignment horizontal="right" vertical="top"/>
    </xf>
    <xf numFmtId="0" fontId="43" fillId="0" borderId="7" xfId="24" applyFont="1" applyFill="1" applyBorder="1" applyAlignment="1">
      <alignment vertical="center" wrapText="1"/>
    </xf>
    <xf numFmtId="0" fontId="10" fillId="0" borderId="6" xfId="24" applyFont="1" applyFill="1" applyBorder="1" applyAlignment="1">
      <alignment horizontal="center" vertical="top"/>
    </xf>
    <xf numFmtId="0" fontId="10" fillId="0" borderId="6" xfId="24" applyNumberFormat="1" applyFont="1" applyFill="1" applyBorder="1" applyAlignment="1">
      <alignment horizontal="center" vertical="top"/>
    </xf>
    <xf numFmtId="4" fontId="10" fillId="0" borderId="6" xfId="24" applyNumberFormat="1" applyFont="1" applyFill="1" applyBorder="1" applyAlignment="1">
      <alignment vertical="top"/>
    </xf>
    <xf numFmtId="4" fontId="10" fillId="0" borderId="6" xfId="24" applyNumberFormat="1" applyFont="1" applyFill="1" applyBorder="1" applyAlignment="1">
      <alignment horizontal="right" vertical="top"/>
    </xf>
    <xf numFmtId="172" fontId="10" fillId="0" borderId="7" xfId="24" applyNumberFormat="1" applyFont="1" applyFill="1" applyBorder="1" applyAlignment="1" applyProtection="1">
      <alignment vertical="center" wrapText="1"/>
      <protection locked="0"/>
    </xf>
    <xf numFmtId="172" fontId="10" fillId="0" borderId="6" xfId="24" applyNumberFormat="1" applyFont="1" applyFill="1" applyBorder="1" applyAlignment="1" applyProtection="1">
      <alignment horizontal="center" vertical="top"/>
      <protection locked="0"/>
    </xf>
    <xf numFmtId="0" fontId="10" fillId="0" borderId="6" xfId="24" applyNumberFormat="1" applyFont="1" applyFill="1" applyBorder="1" applyAlignment="1" applyProtection="1">
      <alignment horizontal="center" vertical="top"/>
      <protection locked="0"/>
    </xf>
    <xf numFmtId="0" fontId="10" fillId="0" borderId="7" xfId="24" applyNumberFormat="1" applyFont="1" applyBorder="1" applyAlignment="1" applyProtection="1">
      <alignment vertical="center" wrapText="1"/>
      <protection locked="0"/>
    </xf>
    <xf numFmtId="0" fontId="10" fillId="0" borderId="7" xfId="24" applyFont="1" applyBorder="1" applyAlignment="1" applyProtection="1">
      <alignment horizontal="left" vertical="center" wrapText="1"/>
      <protection locked="0"/>
    </xf>
    <xf numFmtId="0" fontId="10" fillId="0" borderId="6" xfId="24" applyFont="1" applyFill="1" applyBorder="1" applyAlignment="1" applyProtection="1">
      <alignment horizontal="center" vertical="top"/>
      <protection locked="0"/>
    </xf>
    <xf numFmtId="0" fontId="10" fillId="0" borderId="7" xfId="24" applyFont="1" applyFill="1" applyBorder="1" applyAlignment="1" applyProtection="1">
      <alignment horizontal="left" vertical="center" wrapText="1"/>
      <protection locked="0"/>
    </xf>
    <xf numFmtId="0" fontId="10" fillId="0" borderId="6" xfId="24" applyNumberFormat="1" applyFont="1" applyBorder="1" applyAlignment="1" applyProtection="1">
      <alignment horizontal="center" vertical="top"/>
      <protection locked="0"/>
    </xf>
    <xf numFmtId="0" fontId="10" fillId="0" borderId="6" xfId="24" applyFont="1" applyBorder="1" applyAlignment="1" applyProtection="1">
      <alignment horizontal="center" vertical="top"/>
      <protection locked="0"/>
    </xf>
    <xf numFmtId="0" fontId="10" fillId="0" borderId="6" xfId="24" applyFont="1" applyBorder="1" applyAlignment="1">
      <alignment horizontal="center" vertical="top"/>
    </xf>
    <xf numFmtId="0" fontId="10" fillId="0" borderId="7" xfId="24" applyNumberFormat="1" applyFont="1" applyFill="1" applyBorder="1" applyAlignment="1" applyProtection="1">
      <alignment vertical="center" wrapText="1"/>
      <protection locked="0"/>
    </xf>
    <xf numFmtId="0" fontId="11" fillId="0" borderId="27" xfId="11" applyFont="1" applyBorder="1" applyAlignment="1" applyProtection="1">
      <alignment horizontal="right" vertical="center" wrapText="1"/>
      <protection locked="0"/>
    </xf>
    <xf numFmtId="0" fontId="11" fillId="0" borderId="7" xfId="24" applyNumberFormat="1" applyFont="1" applyFill="1" applyBorder="1" applyAlignment="1" applyProtection="1">
      <alignment vertical="center" wrapText="1"/>
      <protection locked="0"/>
    </xf>
    <xf numFmtId="0" fontId="10" fillId="0" borderId="6" xfId="24" applyFont="1" applyBorder="1" applyAlignment="1">
      <alignment vertical="top"/>
    </xf>
    <xf numFmtId="4" fontId="10" fillId="0" borderId="6" xfId="24" applyNumberFormat="1" applyFont="1" applyBorder="1" applyAlignment="1">
      <alignment vertical="top"/>
    </xf>
    <xf numFmtId="0" fontId="10" fillId="0" borderId="7" xfId="24" applyFont="1" applyFill="1" applyBorder="1" applyAlignment="1">
      <alignment vertical="center" wrapText="1"/>
    </xf>
    <xf numFmtId="0" fontId="43" fillId="0" borderId="7" xfId="24" applyNumberFormat="1" applyFont="1" applyFill="1" applyBorder="1" applyAlignment="1" applyProtection="1">
      <alignment vertical="center" wrapText="1"/>
      <protection locked="0"/>
    </xf>
    <xf numFmtId="3" fontId="10" fillId="0" borderId="6" xfId="24" applyNumberFormat="1" applyFont="1" applyFill="1" applyBorder="1" applyAlignment="1" applyProtection="1">
      <alignment horizontal="center" vertical="top"/>
      <protection locked="0"/>
    </xf>
    <xf numFmtId="4" fontId="10" fillId="0" borderId="6" xfId="24" applyNumberFormat="1" applyFont="1" applyFill="1" applyBorder="1" applyAlignment="1" applyProtection="1">
      <alignment horizontal="right" vertical="top"/>
      <protection locked="0"/>
    </xf>
    <xf numFmtId="0" fontId="10" fillId="0" borderId="9" xfId="11" applyFont="1" applyBorder="1" applyAlignment="1">
      <alignment vertical="center"/>
    </xf>
    <xf numFmtId="49" fontId="11" fillId="0" borderId="10" xfId="11" applyNumberFormat="1" applyFont="1" applyFill="1" applyBorder="1" applyAlignment="1">
      <alignment horizontal="center" vertical="center"/>
    </xf>
    <xf numFmtId="0" fontId="37" fillId="0" borderId="11" xfId="11" applyFont="1" applyBorder="1" applyAlignment="1">
      <alignment vertical="center"/>
    </xf>
    <xf numFmtId="0" fontId="5" fillId="0" borderId="0" xfId="11" applyFont="1" applyAlignment="1">
      <alignment vertical="center"/>
    </xf>
    <xf numFmtId="0" fontId="5" fillId="0" borderId="0" xfId="11" applyFont="1" applyAlignment="1">
      <alignment vertical="center" wrapText="1"/>
    </xf>
    <xf numFmtId="0" fontId="10" fillId="0" borderId="6" xfId="11" applyFont="1" applyFill="1" applyBorder="1" applyAlignment="1" applyProtection="1">
      <alignment horizontal="center" vertical="top"/>
    </xf>
    <xf numFmtId="0" fontId="4" fillId="0" borderId="0" xfId="11" applyFont="1" applyAlignment="1">
      <alignment vertical="center" wrapText="1"/>
    </xf>
    <xf numFmtId="4" fontId="10" fillId="0" borderId="11" xfId="11" applyNumberFormat="1" applyFont="1" applyBorder="1" applyAlignment="1">
      <alignment horizontal="right" vertical="top"/>
    </xf>
    <xf numFmtId="4" fontId="10" fillId="0" borderId="7" xfId="11" applyNumberFormat="1" applyFont="1" applyBorder="1" applyAlignment="1">
      <alignment horizontal="right" vertical="top"/>
    </xf>
    <xf numFmtId="0" fontId="37" fillId="0" borderId="0" xfId="11" applyFont="1" applyAlignment="1">
      <alignment vertical="center" wrapText="1"/>
    </xf>
    <xf numFmtId="0" fontId="28" fillId="0" borderId="0" xfId="11" applyFont="1" applyAlignment="1"/>
    <xf numFmtId="0" fontId="28" fillId="0" borderId="0" xfId="11" applyFont="1" applyAlignment="1">
      <alignment horizontal="center"/>
    </xf>
    <xf numFmtId="0" fontId="29" fillId="0" borderId="0" xfId="11" applyFont="1" applyAlignment="1"/>
    <xf numFmtId="0" fontId="29" fillId="0" borderId="0" xfId="11" applyFont="1" applyAlignment="1">
      <alignment horizontal="center"/>
    </xf>
    <xf numFmtId="0" fontId="29" fillId="0" borderId="0" xfId="11" applyFont="1" applyAlignment="1">
      <alignment horizontal="left"/>
    </xf>
    <xf numFmtId="0" fontId="11" fillId="0" borderId="27" xfId="11" applyFont="1" applyBorder="1" applyAlignment="1">
      <alignment horizontal="center" vertical="center"/>
    </xf>
    <xf numFmtId="0" fontId="10" fillId="0" borderId="5" xfId="11" applyFont="1" applyBorder="1" applyAlignment="1" applyProtection="1">
      <alignment horizontal="center"/>
      <protection locked="0"/>
    </xf>
    <xf numFmtId="4" fontId="10" fillId="0" borderId="0" xfId="8" applyNumberFormat="1" applyFont="1" applyFill="1" applyBorder="1" applyAlignment="1">
      <alignment horizontal="left" indent="1"/>
    </xf>
    <xf numFmtId="0" fontId="10" fillId="0" borderId="2" xfId="11" applyFont="1" applyBorder="1" applyAlignment="1" applyProtection="1">
      <alignment horizontal="center"/>
      <protection locked="0"/>
    </xf>
    <xf numFmtId="4" fontId="10" fillId="0" borderId="6" xfId="11" applyNumberFormat="1" applyFont="1" applyBorder="1" applyAlignment="1">
      <alignment horizontal="right"/>
    </xf>
    <xf numFmtId="4" fontId="10" fillId="0" borderId="7" xfId="9" applyNumberFormat="1" applyFont="1" applyBorder="1" applyAlignment="1">
      <alignment horizontal="right" vertical="center"/>
    </xf>
    <xf numFmtId="0" fontId="10" fillId="0" borderId="0" xfId="11" applyFont="1" applyAlignment="1"/>
    <xf numFmtId="0" fontId="11" fillId="0" borderId="7" xfId="11" applyFont="1" applyBorder="1" applyAlignment="1">
      <alignment horizontal="center" vertical="center"/>
    </xf>
    <xf numFmtId="0" fontId="11" fillId="0" borderId="0" xfId="11" applyFont="1" applyBorder="1"/>
    <xf numFmtId="0" fontId="10" fillId="0" borderId="6" xfId="11" applyFont="1" applyBorder="1"/>
    <xf numFmtId="0" fontId="10" fillId="0" borderId="7" xfId="11" applyFont="1" applyBorder="1" applyAlignment="1">
      <alignment horizontal="center" vertical="center"/>
    </xf>
    <xf numFmtId="0" fontId="10" fillId="0" borderId="0" xfId="11" applyFont="1" applyBorder="1" applyAlignment="1"/>
    <xf numFmtId="0" fontId="10" fillId="0" borderId="0" xfId="11" applyFont="1" applyBorder="1" applyAlignment="1">
      <alignment wrapText="1"/>
    </xf>
    <xf numFmtId="0" fontId="10" fillId="0" borderId="6" xfId="11" applyFont="1" applyFill="1" applyBorder="1" applyAlignment="1">
      <alignment horizontal="center" vertical="center"/>
    </xf>
    <xf numFmtId="4" fontId="26" fillId="0" borderId="7" xfId="9" applyNumberFormat="1" applyFont="1" applyBorder="1" applyAlignment="1">
      <alignment horizontal="right" vertical="center"/>
    </xf>
    <xf numFmtId="0" fontId="10" fillId="0" borderId="6" xfId="11" applyFont="1" applyBorder="1" applyAlignment="1">
      <alignment horizontal="center" vertical="center"/>
    </xf>
    <xf numFmtId="0" fontId="10" fillId="0" borderId="41" xfId="11" applyFont="1" applyBorder="1" applyAlignment="1">
      <alignment horizontal="center"/>
    </xf>
    <xf numFmtId="0" fontId="10" fillId="0" borderId="42" xfId="11" applyFont="1" applyBorder="1"/>
    <xf numFmtId="0" fontId="10" fillId="0" borderId="45" xfId="11" applyFont="1" applyBorder="1" applyAlignment="1">
      <alignment horizontal="center" vertical="top"/>
    </xf>
    <xf numFmtId="0" fontId="11" fillId="0" borderId="46" xfId="11" applyFont="1" applyFill="1" applyBorder="1" applyAlignment="1">
      <alignment vertical="top"/>
    </xf>
    <xf numFmtId="3" fontId="10" fillId="0" borderId="46" xfId="11" applyNumberFormat="1" applyFont="1" applyBorder="1" applyAlignment="1">
      <alignment horizontal="right" vertical="top"/>
    </xf>
    <xf numFmtId="0" fontId="37" fillId="0" borderId="0" xfId="11" applyFont="1" applyAlignment="1"/>
    <xf numFmtId="0" fontId="37" fillId="0" borderId="0" xfId="11" applyFont="1" applyAlignment="1">
      <alignment horizontal="center"/>
    </xf>
    <xf numFmtId="0" fontId="89" fillId="0" borderId="0" xfId="11" applyFont="1" applyAlignment="1"/>
    <xf numFmtId="0" fontId="89" fillId="0" borderId="0" xfId="11" applyFont="1" applyAlignment="1">
      <alignment horizontal="right"/>
    </xf>
    <xf numFmtId="0" fontId="89" fillId="0" borderId="0" xfId="11" applyFont="1" applyAlignment="1">
      <alignment wrapText="1"/>
    </xf>
    <xf numFmtId="0" fontId="89" fillId="0" borderId="0" xfId="11" applyFont="1" applyAlignment="1">
      <alignment horizontal="center" vertical="top"/>
    </xf>
    <xf numFmtId="0" fontId="89" fillId="0" borderId="0" xfId="11" applyFont="1" applyAlignment="1">
      <alignment horizontal="center"/>
    </xf>
    <xf numFmtId="4" fontId="89" fillId="0" borderId="0" xfId="11" applyNumberFormat="1" applyFont="1" applyAlignment="1"/>
    <xf numFmtId="165" fontId="89" fillId="0" borderId="0" xfId="11" applyNumberFormat="1" applyFont="1" applyAlignment="1"/>
    <xf numFmtId="0" fontId="90" fillId="0" borderId="0" xfId="11" applyFont="1" applyAlignment="1"/>
    <xf numFmtId="0" fontId="90" fillId="0" borderId="0" xfId="11" applyFont="1" applyAlignment="1">
      <alignment horizontal="right"/>
    </xf>
    <xf numFmtId="0" fontId="90" fillId="0" borderId="0" xfId="11" applyFont="1" applyAlignment="1">
      <alignment horizontal="center"/>
    </xf>
    <xf numFmtId="0" fontId="90" fillId="0" borderId="0" xfId="11" applyFont="1" applyAlignment="1">
      <alignment horizontal="left" wrapText="1"/>
    </xf>
    <xf numFmtId="4" fontId="89" fillId="0" borderId="0" xfId="11" applyNumberFormat="1" applyFont="1" applyAlignment="1">
      <alignment horizontal="center"/>
    </xf>
    <xf numFmtId="0" fontId="80" fillId="0" borderId="26" xfId="11" applyFont="1" applyBorder="1" applyAlignment="1">
      <alignment horizontal="left" vertical="center"/>
    </xf>
    <xf numFmtId="0" fontId="80" fillId="0" borderId="38" xfId="11" applyFont="1" applyBorder="1" applyAlignment="1">
      <alignment horizontal="right" vertical="center"/>
    </xf>
    <xf numFmtId="0" fontId="80" fillId="0" borderId="26" xfId="11" applyFont="1" applyBorder="1" applyAlignment="1">
      <alignment horizontal="center" vertical="center"/>
    </xf>
    <xf numFmtId="0" fontId="80" fillId="0" borderId="27" xfId="11" applyFont="1" applyBorder="1" applyAlignment="1">
      <alignment horizontal="center" vertical="center" wrapText="1"/>
    </xf>
    <xf numFmtId="0" fontId="80" fillId="0" borderId="39" xfId="11" applyFont="1" applyBorder="1" applyAlignment="1">
      <alignment horizontal="center" vertical="top"/>
    </xf>
    <xf numFmtId="0" fontId="80" fillId="0" borderId="39" xfId="11" applyFont="1" applyBorder="1" applyAlignment="1">
      <alignment horizontal="center" vertical="center"/>
    </xf>
    <xf numFmtId="4" fontId="80" fillId="0" borderId="39" xfId="11" applyNumberFormat="1" applyFont="1" applyBorder="1" applyAlignment="1">
      <alignment horizontal="center" vertical="center"/>
    </xf>
    <xf numFmtId="165" fontId="80" fillId="0" borderId="39" xfId="11" applyNumberFormat="1" applyFont="1" applyBorder="1" applyAlignment="1">
      <alignment horizontal="center" vertical="center"/>
    </xf>
    <xf numFmtId="0" fontId="51" fillId="0" borderId="3" xfId="11" applyFont="1" applyBorder="1" applyAlignment="1">
      <alignment vertical="top"/>
    </xf>
    <xf numFmtId="0" fontId="51" fillId="0" borderId="5" xfId="11" applyFont="1" applyFill="1" applyBorder="1" applyAlignment="1" applyProtection="1">
      <alignment horizontal="right"/>
      <protection locked="0"/>
    </xf>
    <xf numFmtId="0" fontId="91" fillId="0" borderId="3" xfId="11" applyFont="1" applyBorder="1"/>
    <xf numFmtId="0" fontId="91" fillId="0" borderId="4" xfId="11" applyFont="1" applyBorder="1" applyAlignment="1">
      <alignment wrapText="1"/>
    </xf>
    <xf numFmtId="0" fontId="51" fillId="0" borderId="2" xfId="11" applyFont="1" applyFill="1" applyBorder="1" applyAlignment="1" applyProtection="1">
      <alignment horizontal="center" vertical="top"/>
      <protection locked="0"/>
    </xf>
    <xf numFmtId="0" fontId="91" fillId="0" borderId="0" xfId="11" applyFont="1" applyBorder="1" applyAlignment="1">
      <alignment horizontal="center"/>
    </xf>
    <xf numFmtId="4" fontId="51" fillId="0" borderId="6" xfId="11" applyNumberFormat="1" applyFont="1" applyBorder="1" applyAlignment="1">
      <alignment horizontal="right"/>
    </xf>
    <xf numFmtId="165" fontId="51" fillId="0" borderId="7" xfId="9" applyNumberFormat="1" applyFont="1" applyBorder="1" applyAlignment="1">
      <alignment horizontal="right" vertical="center"/>
    </xf>
    <xf numFmtId="1" fontId="80" fillId="0" borderId="11" xfId="11" quotePrefix="1" applyNumberFormat="1" applyFont="1" applyBorder="1" applyAlignment="1">
      <alignment horizontal="left" vertical="top"/>
    </xf>
    <xf numFmtId="1" fontId="82" fillId="0" borderId="0" xfId="11" quotePrefix="1" applyNumberFormat="1" applyFont="1" applyBorder="1" applyAlignment="1">
      <alignment horizontal="left" vertical="top" wrapText="1"/>
    </xf>
    <xf numFmtId="165" fontId="51" fillId="0" borderId="6" xfId="11" applyNumberFormat="1" applyFont="1" applyBorder="1" applyAlignment="1">
      <alignment horizontal="right" vertical="top"/>
    </xf>
    <xf numFmtId="1" fontId="51" fillId="0" borderId="7" xfId="11" quotePrefix="1" applyNumberFormat="1" applyFont="1" applyBorder="1" applyAlignment="1">
      <alignment horizontal="right" vertical="top" wrapText="1"/>
    </xf>
    <xf numFmtId="1" fontId="51" fillId="0" borderId="11" xfId="11" quotePrefix="1" applyNumberFormat="1" applyFont="1" applyBorder="1" applyAlignment="1">
      <alignment horizontal="left" vertical="top" wrapText="1"/>
    </xf>
    <xf numFmtId="1" fontId="83" fillId="0" borderId="0" xfId="11" quotePrefix="1" applyNumberFormat="1" applyFont="1" applyBorder="1" applyAlignment="1">
      <alignment horizontal="left" vertical="top" wrapText="1"/>
    </xf>
    <xf numFmtId="165" fontId="51" fillId="0" borderId="6" xfId="11" applyNumberFormat="1" applyFont="1" applyBorder="1" applyAlignment="1">
      <alignment horizontal="left" vertical="top"/>
    </xf>
    <xf numFmtId="165" fontId="80" fillId="0" borderId="6" xfId="11" applyNumberFormat="1" applyFont="1" applyBorder="1" applyAlignment="1">
      <alignment horizontal="right" vertical="top"/>
    </xf>
    <xf numFmtId="169" fontId="51" fillId="0" borderId="0" xfId="11" quotePrefix="1" applyNumberFormat="1" applyFont="1" applyBorder="1" applyAlignment="1">
      <alignment horizontal="left" vertical="top" wrapText="1"/>
    </xf>
    <xf numFmtId="1" fontId="83" fillId="0" borderId="0" xfId="11" quotePrefix="1" applyNumberFormat="1" applyFont="1" applyBorder="1" applyAlignment="1">
      <alignment horizontal="left" vertical="top"/>
    </xf>
    <xf numFmtId="1" fontId="83" fillId="0" borderId="0" xfId="11" quotePrefix="1" applyNumberFormat="1" applyFont="1" applyBorder="1" applyAlignment="1">
      <alignment horizontal="center" vertical="top" wrapText="1"/>
    </xf>
    <xf numFmtId="0" fontId="51" fillId="0" borderId="11" xfId="11" applyNumberFormat="1" applyFont="1" applyBorder="1" applyAlignment="1">
      <alignment vertical="top"/>
    </xf>
    <xf numFmtId="0" fontId="80" fillId="0" borderId="7" xfId="11" quotePrefix="1" applyNumberFormat="1" applyFont="1" applyBorder="1" applyAlignment="1">
      <alignment horizontal="right" vertical="top"/>
    </xf>
    <xf numFmtId="0" fontId="80" fillId="0" borderId="11" xfId="11" quotePrefix="1" applyNumberFormat="1" applyFont="1" applyBorder="1" applyAlignment="1">
      <alignment horizontal="left" vertical="top"/>
    </xf>
    <xf numFmtId="0" fontId="82" fillId="0" borderId="0" xfId="11" quotePrefix="1" applyNumberFormat="1" applyFont="1" applyBorder="1" applyAlignment="1">
      <alignment horizontal="left" vertical="top" wrapText="1"/>
    </xf>
    <xf numFmtId="0" fontId="51" fillId="0" borderId="6" xfId="11" quotePrefix="1" applyNumberFormat="1" applyFont="1" applyBorder="1" applyAlignment="1">
      <alignment horizontal="center" vertical="top"/>
    </xf>
    <xf numFmtId="0" fontId="10" fillId="0" borderId="0" xfId="11" applyNumberFormat="1" applyFont="1" applyAlignment="1">
      <alignment vertical="top"/>
    </xf>
    <xf numFmtId="0" fontId="10" fillId="0" borderId="0" xfId="11" applyNumberFormat="1" applyFont="1" applyAlignment="1"/>
    <xf numFmtId="0" fontId="83" fillId="0" borderId="0" xfId="11" quotePrefix="1" applyNumberFormat="1" applyFont="1" applyBorder="1" applyAlignment="1">
      <alignment horizontal="left" vertical="top"/>
    </xf>
    <xf numFmtId="0" fontId="83" fillId="0" borderId="0" xfId="11" quotePrefix="1" applyNumberFormat="1" applyFont="1" applyBorder="1" applyAlignment="1">
      <alignment horizontal="center" vertical="top" wrapText="1"/>
    </xf>
    <xf numFmtId="0" fontId="51" fillId="0" borderId="11" xfId="11" applyFont="1" applyBorder="1" applyAlignment="1"/>
    <xf numFmtId="0" fontId="51" fillId="0" borderId="3" xfId="11" applyFont="1" applyBorder="1" applyAlignment="1"/>
    <xf numFmtId="1" fontId="80" fillId="0" borderId="5" xfId="11" quotePrefix="1" applyNumberFormat="1" applyFont="1" applyBorder="1" applyAlignment="1">
      <alignment horizontal="right" vertical="top" wrapText="1"/>
    </xf>
    <xf numFmtId="1" fontId="80" fillId="0" borderId="3" xfId="11" quotePrefix="1" applyNumberFormat="1" applyFont="1" applyBorder="1" applyAlignment="1">
      <alignment horizontal="left" vertical="top" wrapText="1"/>
    </xf>
    <xf numFmtId="1" fontId="83" fillId="0" borderId="4" xfId="11" quotePrefix="1" applyNumberFormat="1" applyFont="1" applyBorder="1" applyAlignment="1">
      <alignment horizontal="center" vertical="top" wrapText="1"/>
    </xf>
    <xf numFmtId="1" fontId="51" fillId="0" borderId="2" xfId="11" applyNumberFormat="1" applyFont="1" applyBorder="1" applyAlignment="1">
      <alignment horizontal="center" vertical="top"/>
    </xf>
    <xf numFmtId="4" fontId="51" fillId="0" borderId="2" xfId="11" applyNumberFormat="1" applyFont="1" applyBorder="1" applyAlignment="1">
      <alignment horizontal="right" vertical="top"/>
    </xf>
    <xf numFmtId="4" fontId="51" fillId="0" borderId="2" xfId="11" applyNumberFormat="1" applyFont="1" applyFill="1" applyBorder="1" applyAlignment="1">
      <alignment horizontal="right" vertical="top"/>
    </xf>
    <xf numFmtId="0" fontId="51" fillId="0" borderId="11" xfId="11" applyNumberFormat="1" applyFont="1" applyBorder="1" applyAlignment="1"/>
    <xf numFmtId="0" fontId="51" fillId="0" borderId="0" xfId="11" quotePrefix="1" applyNumberFormat="1" applyFont="1" applyBorder="1" applyAlignment="1">
      <alignment horizontal="left" vertical="top" wrapText="1"/>
    </xf>
    <xf numFmtId="0" fontId="51" fillId="0" borderId="11" xfId="11" applyFont="1" applyBorder="1"/>
    <xf numFmtId="0" fontId="91" fillId="0" borderId="11" xfId="11" applyFont="1" applyBorder="1"/>
    <xf numFmtId="1" fontId="51" fillId="0" borderId="11" xfId="11" quotePrefix="1" applyNumberFormat="1" applyFont="1" applyBorder="1" applyAlignment="1">
      <alignment horizontal="left" vertical="top"/>
    </xf>
    <xf numFmtId="1" fontId="51" fillId="0" borderId="0" xfId="11" quotePrefix="1" applyNumberFormat="1" applyFont="1" applyBorder="1" applyAlignment="1">
      <alignment horizontal="left" vertical="top" wrapText="1"/>
    </xf>
    <xf numFmtId="0" fontId="80" fillId="0" borderId="7" xfId="11" quotePrefix="1" applyNumberFormat="1" applyFont="1" applyBorder="1" applyAlignment="1">
      <alignment horizontal="center" vertical="center"/>
    </xf>
    <xf numFmtId="0" fontId="51" fillId="0" borderId="0" xfId="11" quotePrefix="1" applyNumberFormat="1" applyFont="1" applyBorder="1" applyAlignment="1"/>
    <xf numFmtId="0" fontId="51" fillId="0" borderId="6" xfId="11" quotePrefix="1" applyNumberFormat="1" applyFont="1" applyBorder="1" applyAlignment="1">
      <alignment horizontal="center" vertical="center"/>
    </xf>
    <xf numFmtId="4" fontId="10" fillId="0" borderId="7" xfId="11" applyNumberFormat="1" applyFont="1" applyBorder="1" applyAlignment="1">
      <alignment horizontal="right" vertical="center"/>
    </xf>
    <xf numFmtId="0" fontId="51" fillId="0" borderId="6" xfId="11" quotePrefix="1" applyNumberFormat="1" applyFont="1" applyBorder="1" applyAlignment="1"/>
    <xf numFmtId="0" fontId="51" fillId="0" borderId="36" xfId="11" applyFont="1" applyBorder="1" applyAlignment="1">
      <alignment vertical="top"/>
    </xf>
    <xf numFmtId="1" fontId="80" fillId="0" borderId="41" xfId="11" quotePrefix="1" applyNumberFormat="1" applyFont="1" applyBorder="1" applyAlignment="1">
      <alignment horizontal="right" vertical="top"/>
    </xf>
    <xf numFmtId="1" fontId="80" fillId="0" borderId="36" xfId="11" quotePrefix="1" applyNumberFormat="1" applyFont="1" applyBorder="1" applyAlignment="1">
      <alignment horizontal="left" vertical="top"/>
    </xf>
    <xf numFmtId="1" fontId="82" fillId="0" borderId="16" xfId="11" quotePrefix="1" applyNumberFormat="1" applyFont="1" applyBorder="1" applyAlignment="1">
      <alignment horizontal="left" vertical="top" wrapText="1"/>
    </xf>
    <xf numFmtId="1" fontId="51" fillId="0" borderId="42" xfId="11" quotePrefix="1" applyNumberFormat="1" applyFont="1" applyBorder="1" applyAlignment="1">
      <alignment horizontal="center" vertical="top"/>
    </xf>
    <xf numFmtId="1" fontId="51" fillId="0" borderId="42" xfId="11" applyNumberFormat="1" applyFont="1" applyBorder="1" applyAlignment="1">
      <alignment horizontal="center" vertical="top"/>
    </xf>
    <xf numFmtId="4" fontId="51" fillId="0" borderId="42" xfId="11" applyNumberFormat="1" applyFont="1" applyBorder="1" applyAlignment="1">
      <alignment horizontal="right" vertical="top"/>
    </xf>
    <xf numFmtId="165" fontId="51" fillId="0" borderId="42" xfId="11" applyNumberFormat="1" applyFont="1" applyBorder="1" applyAlignment="1">
      <alignment horizontal="right" vertical="top"/>
    </xf>
    <xf numFmtId="0" fontId="10" fillId="0" borderId="45" xfId="11" applyFont="1" applyBorder="1" applyAlignment="1">
      <alignment horizontal="left" vertical="top"/>
    </xf>
    <xf numFmtId="0" fontId="11" fillId="0" borderId="46" xfId="11" applyFont="1" applyFill="1" applyBorder="1" applyAlignment="1">
      <alignment horizontal="center" vertical="top"/>
    </xf>
    <xf numFmtId="3" fontId="10" fillId="0" borderId="46" xfId="11" applyNumberFormat="1" applyFont="1" applyBorder="1" applyAlignment="1">
      <alignment horizontal="center" vertical="top"/>
    </xf>
    <xf numFmtId="165" fontId="80" fillId="0" borderId="28" xfId="17" applyNumberFormat="1" applyFont="1" applyBorder="1"/>
    <xf numFmtId="1" fontId="80" fillId="0" borderId="52" xfId="11" quotePrefix="1" applyNumberFormat="1" applyFont="1" applyBorder="1" applyAlignment="1">
      <alignment horizontal="right" vertical="top"/>
    </xf>
    <xf numFmtId="1" fontId="80" fillId="0" borderId="53" xfId="11" quotePrefix="1" applyNumberFormat="1" applyFont="1" applyBorder="1" applyAlignment="1">
      <alignment horizontal="left" vertical="top"/>
    </xf>
    <xf numFmtId="1" fontId="80" fillId="0" borderId="54" xfId="11" quotePrefix="1" applyNumberFormat="1" applyFont="1" applyBorder="1" applyAlignment="1">
      <alignment horizontal="left" vertical="top" wrapText="1"/>
    </xf>
    <xf numFmtId="1" fontId="51" fillId="0" borderId="55" xfId="11" applyNumberFormat="1" applyFont="1" applyBorder="1" applyAlignment="1">
      <alignment horizontal="center" vertical="top"/>
    </xf>
    <xf numFmtId="4" fontId="51" fillId="0" borderId="55" xfId="11" applyNumberFormat="1" applyFont="1" applyBorder="1" applyAlignment="1">
      <alignment horizontal="right" vertical="top"/>
    </xf>
    <xf numFmtId="165" fontId="80" fillId="5" borderId="55" xfId="11" applyNumberFormat="1" applyFont="1" applyFill="1" applyBorder="1" applyAlignment="1">
      <alignment horizontal="right" vertical="top"/>
    </xf>
    <xf numFmtId="0" fontId="51" fillId="0" borderId="7" xfId="11" applyFont="1" applyBorder="1" applyAlignment="1" applyProtection="1">
      <alignment horizontal="right" vertical="top"/>
      <protection locked="0"/>
    </xf>
    <xf numFmtId="0" fontId="51" fillId="0" borderId="0" xfId="11" applyFont="1" applyBorder="1" applyAlignment="1">
      <alignment vertical="top"/>
    </xf>
    <xf numFmtId="4" fontId="51" fillId="0" borderId="0" xfId="8" applyNumberFormat="1" applyFont="1" applyFill="1" applyBorder="1" applyAlignment="1">
      <alignment horizontal="left" vertical="top" wrapText="1"/>
    </xf>
    <xf numFmtId="0" fontId="51" fillId="0" borderId="6" xfId="11" applyFont="1" applyBorder="1" applyAlignment="1">
      <alignment horizontal="center" vertical="top"/>
    </xf>
    <xf numFmtId="0" fontId="51" fillId="0" borderId="6" xfId="11" applyFont="1" applyBorder="1" applyAlignment="1">
      <alignment horizontal="center"/>
    </xf>
    <xf numFmtId="165" fontId="51" fillId="0" borderId="6" xfId="11" applyNumberFormat="1" applyFont="1" applyBorder="1"/>
    <xf numFmtId="0" fontId="51" fillId="0" borderId="6" xfId="11" applyFont="1" applyBorder="1" applyAlignment="1">
      <alignment horizontal="center" vertical="top" wrapText="1"/>
    </xf>
    <xf numFmtId="0" fontId="80" fillId="0" borderId="11" xfId="11" applyFont="1" applyBorder="1" applyAlignment="1">
      <alignment vertical="top"/>
    </xf>
    <xf numFmtId="4" fontId="81" fillId="0" borderId="0" xfId="8" applyNumberFormat="1" applyFont="1" applyFill="1" applyBorder="1" applyAlignment="1">
      <alignment horizontal="left" vertical="top" wrapText="1"/>
    </xf>
    <xf numFmtId="165" fontId="51" fillId="0" borderId="42" xfId="9" applyNumberFormat="1" applyFont="1" applyBorder="1" applyAlignment="1">
      <alignment horizontal="right" vertical="center"/>
    </xf>
    <xf numFmtId="165" fontId="80" fillId="0" borderId="17" xfId="9" applyNumberFormat="1" applyFont="1" applyBorder="1" applyAlignment="1">
      <alignment horizontal="right" vertical="top"/>
    </xf>
    <xf numFmtId="0" fontId="51" fillId="0" borderId="9" xfId="11" applyFont="1" applyBorder="1" applyAlignment="1">
      <alignment vertical="top"/>
    </xf>
    <xf numFmtId="0" fontId="51" fillId="0" borderId="10" xfId="11" applyFont="1" applyBorder="1" applyAlignment="1" applyProtection="1">
      <alignment horizontal="right" vertical="top"/>
      <protection locked="0"/>
    </xf>
    <xf numFmtId="4" fontId="51" fillId="0" borderId="1" xfId="8" applyNumberFormat="1" applyFont="1" applyFill="1" applyBorder="1" applyAlignment="1">
      <alignment horizontal="left" vertical="top" wrapText="1"/>
    </xf>
    <xf numFmtId="0" fontId="51" fillId="0" borderId="8" xfId="11" applyFont="1" applyBorder="1" applyAlignment="1" applyProtection="1">
      <alignment horizontal="center" vertical="top"/>
      <protection locked="0"/>
    </xf>
    <xf numFmtId="0" fontId="51" fillId="0" borderId="8" xfId="11" applyFont="1" applyBorder="1" applyAlignment="1">
      <alignment horizontal="center" vertical="top" wrapText="1"/>
    </xf>
    <xf numFmtId="4" fontId="51" fillId="0" borderId="8" xfId="11" applyNumberFormat="1" applyFont="1" applyBorder="1" applyAlignment="1">
      <alignment horizontal="right"/>
    </xf>
    <xf numFmtId="165" fontId="51" fillId="0" borderId="10" xfId="9" applyNumberFormat="1" applyFont="1" applyBorder="1" applyAlignment="1">
      <alignment horizontal="right" vertical="center"/>
    </xf>
    <xf numFmtId="0" fontId="80" fillId="0" borderId="0" xfId="11" applyFont="1" applyBorder="1" applyAlignment="1">
      <alignment vertical="top"/>
    </xf>
    <xf numFmtId="0" fontId="87" fillId="0" borderId="0" xfId="11" applyFont="1" applyAlignment="1"/>
    <xf numFmtId="0" fontId="87" fillId="0" borderId="0" xfId="11" applyFont="1" applyAlignment="1">
      <alignment horizontal="right"/>
    </xf>
    <xf numFmtId="0" fontId="87" fillId="0" borderId="0" xfId="11" applyFont="1" applyAlignment="1">
      <alignment wrapText="1"/>
    </xf>
    <xf numFmtId="0" fontId="87" fillId="0" borderId="0" xfId="11" applyFont="1" applyAlignment="1">
      <alignment horizontal="center" vertical="top"/>
    </xf>
    <xf numFmtId="0" fontId="87" fillId="0" borderId="0" xfId="11" applyFont="1" applyAlignment="1">
      <alignment horizontal="center"/>
    </xf>
    <xf numFmtId="4" fontId="87" fillId="0" borderId="0" xfId="11" applyNumberFormat="1" applyFont="1" applyAlignment="1"/>
    <xf numFmtId="165" fontId="87" fillId="0" borderId="0" xfId="11" applyNumberFormat="1" applyFont="1" applyAlignment="1"/>
    <xf numFmtId="0" fontId="28" fillId="0" borderId="0" xfId="11" applyFont="1" applyFill="1" applyAlignment="1"/>
    <xf numFmtId="0" fontId="28" fillId="0" borderId="0" xfId="11" applyFont="1" applyFill="1" applyAlignment="1">
      <alignment horizontal="center"/>
    </xf>
    <xf numFmtId="0" fontId="92" fillId="0" borderId="0" xfId="11" applyFont="1" applyAlignment="1"/>
    <xf numFmtId="0" fontId="29" fillId="0" borderId="0" xfId="11" applyFont="1" applyFill="1" applyAlignment="1"/>
    <xf numFmtId="0" fontId="29" fillId="0" borderId="0" xfId="11" applyFont="1" applyFill="1" applyAlignment="1">
      <alignment horizontal="center"/>
    </xf>
    <xf numFmtId="0" fontId="29" fillId="0" borderId="0" xfId="11" applyFont="1" applyFill="1" applyAlignment="1">
      <alignment horizontal="left"/>
    </xf>
    <xf numFmtId="0" fontId="37" fillId="0" borderId="0" xfId="11" applyFont="1" applyFill="1" applyAlignment="1"/>
    <xf numFmtId="0" fontId="37" fillId="0" borderId="0" xfId="11" applyFont="1" applyFill="1" applyAlignment="1">
      <alignment horizontal="center"/>
    </xf>
    <xf numFmtId="0" fontId="93" fillId="0" borderId="0" xfId="11" applyFont="1" applyAlignment="1"/>
    <xf numFmtId="0" fontId="11" fillId="0" borderId="26" xfId="11" applyFont="1" applyFill="1" applyBorder="1" applyAlignment="1">
      <alignment horizontal="center" vertical="center"/>
    </xf>
    <xf numFmtId="0" fontId="94" fillId="0" borderId="0" xfId="11" applyFont="1" applyAlignment="1">
      <alignment vertical="center"/>
    </xf>
    <xf numFmtId="0" fontId="10" fillId="0" borderId="5" xfId="11" applyFont="1" applyFill="1" applyBorder="1" applyAlignment="1" applyProtection="1">
      <alignment horizontal="center"/>
      <protection locked="0"/>
    </xf>
    <xf numFmtId="4" fontId="10" fillId="0" borderId="5" xfId="8" applyNumberFormat="1" applyFont="1" applyFill="1" applyBorder="1" applyAlignment="1">
      <alignment horizontal="left"/>
    </xf>
    <xf numFmtId="0" fontId="10" fillId="0" borderId="6" xfId="11" applyFont="1" applyFill="1" applyBorder="1" applyAlignment="1" applyProtection="1">
      <alignment horizontal="center"/>
      <protection locked="0"/>
    </xf>
    <xf numFmtId="4" fontId="10" fillId="0" borderId="6" xfId="11" applyNumberFormat="1" applyFont="1" applyFill="1" applyBorder="1" applyAlignment="1">
      <alignment horizontal="right"/>
    </xf>
    <xf numFmtId="4" fontId="10" fillId="0" borderId="7" xfId="9" applyNumberFormat="1" applyFont="1" applyFill="1" applyBorder="1" applyAlignment="1">
      <alignment horizontal="right" vertical="center"/>
    </xf>
    <xf numFmtId="0" fontId="95" fillId="0" borderId="0" xfId="11" applyFont="1" applyAlignment="1">
      <alignment vertical="top"/>
    </xf>
    <xf numFmtId="0" fontId="95" fillId="0" borderId="0" xfId="11" applyFont="1" applyAlignment="1"/>
    <xf numFmtId="1" fontId="80" fillId="0" borderId="7" xfId="11" applyNumberFormat="1" applyFont="1" applyBorder="1" applyAlignment="1">
      <alignment horizontal="center" vertical="top"/>
    </xf>
    <xf numFmtId="1" fontId="80" fillId="0" borderId="56" xfId="11" applyNumberFormat="1" applyFont="1" applyBorder="1" applyAlignment="1">
      <alignment horizontal="left" vertical="top"/>
    </xf>
    <xf numFmtId="1" fontId="83" fillId="0" borderId="7" xfId="11" quotePrefix="1" applyNumberFormat="1" applyFont="1" applyBorder="1" applyAlignment="1">
      <alignment horizontal="center" vertical="top"/>
    </xf>
    <xf numFmtId="1" fontId="51" fillId="0" borderId="6" xfId="11" applyNumberFormat="1" applyFont="1" applyFill="1" applyBorder="1" applyAlignment="1" applyProtection="1">
      <alignment horizontal="left"/>
    </xf>
    <xf numFmtId="1" fontId="51" fillId="0" borderId="6" xfId="11" applyNumberFormat="1" applyFont="1" applyFill="1" applyBorder="1" applyAlignment="1">
      <alignment horizontal="left" vertical="top"/>
    </xf>
    <xf numFmtId="4" fontId="51" fillId="0" borderId="6" xfId="11" applyNumberFormat="1" applyFont="1" applyFill="1" applyBorder="1" applyAlignment="1">
      <alignment horizontal="right"/>
    </xf>
    <xf numFmtId="4" fontId="80" fillId="0" borderId="6" xfId="9" applyNumberFormat="1" applyFont="1" applyFill="1" applyBorder="1" applyAlignment="1">
      <alignment horizontal="right" vertical="top"/>
    </xf>
    <xf numFmtId="1" fontId="80" fillId="0" borderId="7" xfId="11" quotePrefix="1" applyNumberFormat="1" applyFont="1" applyBorder="1" applyAlignment="1">
      <alignment horizontal="center" vertical="top"/>
    </xf>
    <xf numFmtId="1" fontId="82" fillId="0" borderId="7" xfId="11" quotePrefix="1" applyNumberFormat="1" applyFont="1" applyBorder="1" applyAlignment="1">
      <alignment horizontal="left" vertical="top"/>
    </xf>
    <xf numFmtId="1" fontId="51" fillId="0" borderId="6" xfId="11" quotePrefix="1" applyNumberFormat="1" applyFont="1" applyFill="1" applyBorder="1" applyAlignment="1" applyProtection="1">
      <alignment horizontal="left"/>
    </xf>
    <xf numFmtId="1" fontId="51" fillId="0" borderId="6" xfId="11" applyNumberFormat="1" applyFont="1" applyFill="1" applyBorder="1" applyAlignment="1">
      <alignment horizontal="right" vertical="top"/>
    </xf>
    <xf numFmtId="4" fontId="51" fillId="0" borderId="6" xfId="9" applyNumberFormat="1" applyFont="1" applyFill="1" applyBorder="1" applyAlignment="1">
      <alignment horizontal="right" vertical="top"/>
    </xf>
    <xf numFmtId="1" fontId="83" fillId="0" borderId="7" xfId="11" quotePrefix="1" applyNumberFormat="1" applyFont="1" applyBorder="1" applyAlignment="1">
      <alignment horizontal="left" vertical="top"/>
    </xf>
    <xf numFmtId="169" fontId="51" fillId="0" borderId="7" xfId="11" applyNumberFormat="1" applyFont="1" applyBorder="1" applyAlignment="1">
      <alignment horizontal="left" vertical="top"/>
    </xf>
    <xf numFmtId="1" fontId="51" fillId="0" borderId="6" xfId="11" applyNumberFormat="1" applyFont="1" applyBorder="1" applyAlignment="1">
      <alignment horizontal="left" vertical="top"/>
    </xf>
    <xf numFmtId="169" fontId="51" fillId="0" borderId="7" xfId="11" quotePrefix="1" applyNumberFormat="1" applyFont="1" applyBorder="1" applyAlignment="1">
      <alignment horizontal="left" vertical="top"/>
    </xf>
    <xf numFmtId="1" fontId="51" fillId="0" borderId="6" xfId="11" quotePrefix="1" applyNumberFormat="1" applyFont="1" applyBorder="1" applyAlignment="1">
      <alignment horizontal="left" vertical="top"/>
    </xf>
    <xf numFmtId="169" fontId="82" fillId="0" borderId="7" xfId="11" quotePrefix="1" applyNumberFormat="1" applyFont="1" applyBorder="1" applyAlignment="1">
      <alignment horizontal="left" vertical="top"/>
    </xf>
    <xf numFmtId="1" fontId="82" fillId="0" borderId="6" xfId="11" quotePrefix="1" applyNumberFormat="1" applyFont="1" applyBorder="1" applyAlignment="1">
      <alignment horizontal="left" vertical="top"/>
    </xf>
    <xf numFmtId="1" fontId="82" fillId="0" borderId="6" xfId="11" applyNumberFormat="1" applyFont="1" applyFill="1" applyBorder="1" applyAlignment="1">
      <alignment horizontal="right" vertical="top"/>
    </xf>
    <xf numFmtId="4" fontId="82" fillId="0" borderId="6" xfId="11" applyNumberFormat="1" applyFont="1" applyFill="1" applyBorder="1" applyAlignment="1">
      <alignment horizontal="right"/>
    </xf>
    <xf numFmtId="4" fontId="80" fillId="0" borderId="6" xfId="11" applyNumberFormat="1" applyFont="1" applyFill="1" applyBorder="1" applyAlignment="1">
      <alignment horizontal="right" vertical="top"/>
    </xf>
    <xf numFmtId="1" fontId="51" fillId="0" borderId="7" xfId="11" quotePrefix="1" applyNumberFormat="1" applyFont="1" applyBorder="1" applyAlignment="1">
      <alignment horizontal="center" vertical="top" wrapText="1"/>
    </xf>
    <xf numFmtId="1" fontId="51" fillId="0" borderId="56" xfId="11" applyNumberFormat="1" applyFont="1" applyBorder="1" applyAlignment="1">
      <alignment horizontal="left" vertical="top" wrapText="1"/>
    </xf>
    <xf numFmtId="0" fontId="95" fillId="0" borderId="11" xfId="11" applyFont="1" applyFill="1" applyBorder="1" applyAlignment="1">
      <alignment vertical="top"/>
    </xf>
    <xf numFmtId="1" fontId="96" fillId="0" borderId="7" xfId="11" quotePrefix="1" applyNumberFormat="1" applyFont="1" applyBorder="1" applyAlignment="1">
      <alignment horizontal="center" vertical="top"/>
    </xf>
    <xf numFmtId="1" fontId="96" fillId="0" borderId="56" xfId="11" applyNumberFormat="1" applyFont="1" applyBorder="1" applyAlignment="1">
      <alignment horizontal="left" vertical="top"/>
    </xf>
    <xf numFmtId="169" fontId="97" fillId="0" borderId="7" xfId="11" quotePrefix="1" applyNumberFormat="1" applyFont="1" applyBorder="1" applyAlignment="1">
      <alignment horizontal="left" vertical="top"/>
    </xf>
    <xf numFmtId="1" fontId="97" fillId="0" borderId="6" xfId="11" quotePrefix="1" applyNumberFormat="1" applyFont="1" applyBorder="1" applyAlignment="1">
      <alignment horizontal="left" vertical="top"/>
    </xf>
    <xf numFmtId="1" fontId="97" fillId="0" borderId="6" xfId="11" applyNumberFormat="1" applyFont="1" applyFill="1" applyBorder="1" applyAlignment="1">
      <alignment horizontal="right" vertical="top"/>
    </xf>
    <xf numFmtId="4" fontId="97" fillId="0" borderId="6" xfId="11" applyNumberFormat="1" applyFont="1" applyFill="1" applyBorder="1" applyAlignment="1">
      <alignment horizontal="right"/>
    </xf>
    <xf numFmtId="4" fontId="97" fillId="0" borderId="6" xfId="9" applyNumberFormat="1" applyFont="1" applyFill="1" applyBorder="1" applyAlignment="1">
      <alignment horizontal="right" vertical="top"/>
    </xf>
    <xf numFmtId="0" fontId="51" fillId="0" borderId="0" xfId="11" applyNumberFormat="1" applyFont="1" applyBorder="1" applyAlignment="1"/>
    <xf numFmtId="0" fontId="51" fillId="0" borderId="6" xfId="11" applyNumberFormat="1" applyFont="1" applyFill="1" applyBorder="1" applyAlignment="1">
      <alignment horizontal="center" vertical="top" wrapText="1"/>
    </xf>
    <xf numFmtId="4" fontId="51" fillId="0" borderId="7" xfId="9" applyNumberFormat="1" applyFont="1" applyFill="1" applyBorder="1" applyAlignment="1">
      <alignment horizontal="right" vertical="center"/>
    </xf>
    <xf numFmtId="1" fontId="98" fillId="0" borderId="7" xfId="11" quotePrefix="1" applyNumberFormat="1" applyFont="1" applyBorder="1" applyAlignment="1">
      <alignment horizontal="left" vertical="top"/>
    </xf>
    <xf numFmtId="175" fontId="11" fillId="0" borderId="17" xfId="17" applyNumberFormat="1" applyFont="1" applyBorder="1" applyAlignment="1">
      <alignment vertical="top"/>
    </xf>
    <xf numFmtId="0" fontId="3" fillId="0" borderId="0" xfId="11" applyAlignment="1"/>
    <xf numFmtId="0" fontId="3" fillId="0" borderId="0" xfId="11" applyFont="1" applyBorder="1" applyAlignment="1" applyProtection="1"/>
    <xf numFmtId="0" fontId="3" fillId="0" borderId="0" xfId="11" applyFont="1" applyBorder="1" applyAlignment="1">
      <alignment horizontal="center"/>
    </xf>
    <xf numFmtId="0" fontId="3" fillId="0" borderId="0" xfId="11" applyFont="1" applyBorder="1" applyAlignment="1"/>
    <xf numFmtId="0" fontId="3" fillId="0" borderId="0" xfId="11" applyFont="1" applyBorder="1" applyAlignment="1" applyProtection="1">
      <alignment horizontal="center"/>
    </xf>
    <xf numFmtId="0" fontId="3" fillId="0" borderId="0" xfId="11" applyNumberFormat="1" applyFont="1" applyAlignment="1"/>
    <xf numFmtId="0" fontId="3" fillId="0" borderId="0" xfId="8" applyNumberFormat="1" applyFont="1" applyFill="1" applyBorder="1" applyAlignment="1"/>
    <xf numFmtId="0" fontId="3" fillId="0" borderId="0" xfId="11" applyNumberFormat="1" applyFont="1" applyBorder="1" applyAlignment="1"/>
    <xf numFmtId="0" fontId="10" fillId="0" borderId="11" xfId="11" applyFont="1" applyBorder="1" applyAlignment="1"/>
    <xf numFmtId="0" fontId="3" fillId="0" borderId="0" xfId="11" applyFont="1" applyAlignment="1">
      <alignment horizontal="center"/>
    </xf>
    <xf numFmtId="0" fontId="3" fillId="0" borderId="0" xfId="11" applyFont="1" applyAlignment="1"/>
    <xf numFmtId="0" fontId="10" fillId="0" borderId="6" xfId="11" applyFont="1" applyBorder="1" applyAlignment="1">
      <alignment horizontal="center" wrapText="1"/>
    </xf>
    <xf numFmtId="0" fontId="93" fillId="0" borderId="0" xfId="11" applyFont="1" applyAlignment="1">
      <alignment horizontal="center"/>
    </xf>
    <xf numFmtId="0" fontId="28" fillId="0" borderId="0" xfId="11" applyFont="1" applyAlignment="1">
      <alignment horizontal="center" vertical="center"/>
    </xf>
    <xf numFmtId="4" fontId="10" fillId="0" borderId="5" xfId="8" applyNumberFormat="1" applyFont="1" applyFill="1" applyBorder="1" applyAlignment="1">
      <alignment horizontal="left" vertical="top"/>
    </xf>
    <xf numFmtId="0" fontId="10" fillId="0" borderId="2" xfId="11" applyFont="1" applyBorder="1" applyAlignment="1">
      <alignment horizontal="center" vertical="center" wrapText="1"/>
    </xf>
    <xf numFmtId="4" fontId="10" fillId="0" borderId="2" xfId="11" applyNumberFormat="1" applyFont="1" applyBorder="1" applyAlignment="1">
      <alignment horizontal="right" vertical="top"/>
    </xf>
    <xf numFmtId="4" fontId="10" fillId="0" borderId="5" xfId="9" applyNumberFormat="1" applyFont="1" applyBorder="1" applyAlignment="1">
      <alignment horizontal="right" vertical="top"/>
    </xf>
    <xf numFmtId="1" fontId="51" fillId="0" borderId="6" xfId="11" applyNumberFormat="1" applyFont="1" applyBorder="1" applyAlignment="1">
      <alignment horizontal="center" vertical="center"/>
    </xf>
    <xf numFmtId="4" fontId="80" fillId="0" borderId="6" xfId="9" applyNumberFormat="1" applyFont="1" applyBorder="1" applyAlignment="1">
      <alignment horizontal="right" vertical="top"/>
    </xf>
    <xf numFmtId="4" fontId="51" fillId="0" borderId="6" xfId="9" applyNumberFormat="1" applyFont="1" applyBorder="1" applyAlignment="1">
      <alignment horizontal="right" vertical="top"/>
    </xf>
    <xf numFmtId="169" fontId="51" fillId="0" borderId="0" xfId="11" applyNumberFormat="1" applyFont="1" applyBorder="1" applyAlignment="1">
      <alignment horizontal="left" vertical="top" wrapText="1" indent="1"/>
    </xf>
    <xf numFmtId="169" fontId="51" fillId="0" borderId="0" xfId="11" quotePrefix="1" applyNumberFormat="1" applyFont="1" applyBorder="1" applyAlignment="1">
      <alignment horizontal="left" vertical="top" wrapText="1" indent="1"/>
    </xf>
    <xf numFmtId="169" fontId="82" fillId="0" borderId="0" xfId="11" quotePrefix="1" applyNumberFormat="1" applyFont="1" applyBorder="1" applyAlignment="1">
      <alignment horizontal="left" vertical="top" wrapText="1" indent="1"/>
    </xf>
    <xf numFmtId="1" fontId="82" fillId="0" borderId="6" xfId="11" applyNumberFormat="1" applyFont="1" applyBorder="1" applyAlignment="1">
      <alignment horizontal="center" vertical="top"/>
    </xf>
    <xf numFmtId="4" fontId="80" fillId="0" borderId="6" xfId="9" quotePrefix="1" applyNumberFormat="1" applyFont="1" applyBorder="1" applyAlignment="1">
      <alignment horizontal="right" vertical="top"/>
    </xf>
    <xf numFmtId="1" fontId="80" fillId="0" borderId="7" xfId="11" quotePrefix="1" applyNumberFormat="1" applyFont="1" applyFill="1" applyBorder="1" applyAlignment="1" applyProtection="1">
      <alignment horizontal="center" vertical="top"/>
    </xf>
    <xf numFmtId="1" fontId="80" fillId="0" borderId="56" xfId="11" applyNumberFormat="1" applyFont="1" applyFill="1" applyBorder="1" applyAlignment="1">
      <alignment horizontal="left" vertical="top"/>
    </xf>
    <xf numFmtId="169" fontId="51" fillId="0" borderId="0" xfId="8" quotePrefix="1" applyNumberFormat="1" applyFont="1" applyFill="1" applyBorder="1" applyAlignment="1">
      <alignment horizontal="left" vertical="top" wrapText="1" indent="1"/>
    </xf>
    <xf numFmtId="1" fontId="80" fillId="0" borderId="7" xfId="11" quotePrefix="1" applyNumberFormat="1" applyFont="1" applyBorder="1" applyAlignment="1" applyProtection="1">
      <alignment horizontal="center" vertical="top"/>
    </xf>
    <xf numFmtId="1" fontId="82" fillId="0" borderId="0" xfId="8" quotePrefix="1" applyNumberFormat="1" applyFont="1" applyFill="1" applyBorder="1" applyAlignment="1">
      <alignment horizontal="left" vertical="top" wrapText="1"/>
    </xf>
    <xf numFmtId="1" fontId="80" fillId="0" borderId="7" xfId="12" quotePrefix="1" applyNumberFormat="1" applyFont="1" applyFill="1" applyBorder="1" applyAlignment="1">
      <alignment horizontal="center" vertical="top"/>
    </xf>
    <xf numFmtId="1" fontId="80" fillId="0" borderId="56" xfId="11" applyNumberFormat="1" applyFont="1" applyBorder="1"/>
    <xf numFmtId="1" fontId="80" fillId="0" borderId="0" xfId="8" quotePrefix="1" applyNumberFormat="1" applyFont="1" applyFill="1" applyBorder="1" applyAlignment="1">
      <alignment horizontal="left" vertical="top" wrapText="1"/>
    </xf>
    <xf numFmtId="0" fontId="95" fillId="0" borderId="11" xfId="11" applyFont="1" applyBorder="1" applyAlignment="1">
      <alignment vertical="top"/>
    </xf>
    <xf numFmtId="1" fontId="96" fillId="0" borderId="7" xfId="11" quotePrefix="1" applyNumberFormat="1" applyFont="1" applyBorder="1" applyAlignment="1" applyProtection="1">
      <alignment horizontal="center" vertical="top"/>
    </xf>
    <xf numFmtId="169" fontId="97" fillId="0" borderId="7" xfId="11" applyNumberFormat="1" applyFont="1" applyBorder="1" applyAlignment="1"/>
    <xf numFmtId="1" fontId="97" fillId="0" borderId="6" xfId="11" quotePrefix="1" applyNumberFormat="1" applyFont="1" applyBorder="1" applyAlignment="1" applyProtection="1">
      <alignment horizontal="left" vertical="top"/>
    </xf>
    <xf numFmtId="1" fontId="97" fillId="0" borderId="6" xfId="11" applyNumberFormat="1" applyFont="1" applyBorder="1" applyAlignment="1">
      <alignment horizontal="right" vertical="top"/>
    </xf>
    <xf numFmtId="4" fontId="97" fillId="0" borderId="6" xfId="11" applyNumberFormat="1" applyFont="1" applyBorder="1" applyAlignment="1">
      <alignment horizontal="right" vertical="top"/>
    </xf>
    <xf numFmtId="0" fontId="80" fillId="0" borderId="7" xfId="11" quotePrefix="1" applyNumberFormat="1" applyFont="1" applyBorder="1" applyAlignment="1" applyProtection="1">
      <alignment horizontal="center" vertical="center"/>
    </xf>
    <xf numFmtId="0" fontId="10" fillId="0" borderId="0" xfId="8" quotePrefix="1" applyNumberFormat="1" applyFont="1" applyFill="1" applyBorder="1" applyAlignment="1"/>
    <xf numFmtId="0" fontId="51" fillId="0" borderId="6" xfId="11" quotePrefix="1" applyNumberFormat="1" applyFont="1" applyBorder="1" applyAlignment="1" applyProtection="1"/>
    <xf numFmtId="1" fontId="96" fillId="0" borderId="10" xfId="11" quotePrefix="1" applyNumberFormat="1" applyFont="1" applyBorder="1" applyAlignment="1" applyProtection="1">
      <alignment horizontal="center" vertical="top"/>
    </xf>
    <xf numFmtId="1" fontId="96" fillId="0" borderId="57" xfId="11" applyNumberFormat="1" applyFont="1" applyBorder="1" applyAlignment="1">
      <alignment horizontal="left" vertical="top"/>
    </xf>
    <xf numFmtId="169" fontId="97" fillId="0" borderId="7" xfId="8" quotePrefix="1" applyNumberFormat="1" applyFont="1" applyFill="1" applyBorder="1" applyAlignment="1">
      <alignment horizontal="left" vertical="top"/>
    </xf>
    <xf numFmtId="4" fontId="97" fillId="0" borderId="6" xfId="9" applyNumberFormat="1" applyFont="1" applyBorder="1" applyAlignment="1">
      <alignment horizontal="right" vertical="top"/>
    </xf>
    <xf numFmtId="0" fontId="11" fillId="0" borderId="58" xfId="11" applyFont="1" applyFill="1" applyBorder="1" applyAlignment="1">
      <alignment vertical="top"/>
    </xf>
    <xf numFmtId="0" fontId="3" fillId="0" borderId="38" xfId="11" applyBorder="1" applyAlignment="1" applyProtection="1">
      <alignment horizontal="center" vertical="top"/>
    </xf>
    <xf numFmtId="0" fontId="11" fillId="0" borderId="27" xfId="11" applyNumberFormat="1" applyFont="1" applyBorder="1" applyAlignment="1">
      <alignment vertical="top" wrapText="1"/>
    </xf>
    <xf numFmtId="0" fontId="11" fillId="0" borderId="27" xfId="11" applyFont="1" applyBorder="1" applyAlignment="1" applyProtection="1">
      <alignment horizontal="center" vertical="top"/>
    </xf>
    <xf numFmtId="3" fontId="10" fillId="0" borderId="27" xfId="11" applyNumberFormat="1" applyFont="1" applyFill="1" applyBorder="1" applyAlignment="1">
      <alignment horizontal="center" vertical="center"/>
    </xf>
    <xf numFmtId="4" fontId="10" fillId="0" borderId="32" xfId="11" applyNumberFormat="1" applyFont="1" applyFill="1" applyBorder="1" applyAlignment="1">
      <alignment horizontal="right" vertical="top"/>
    </xf>
    <xf numFmtId="4" fontId="80" fillId="0" borderId="17" xfId="11" applyNumberFormat="1" applyFont="1" applyFill="1" applyBorder="1" applyAlignment="1">
      <alignment vertical="center"/>
    </xf>
    <xf numFmtId="0" fontId="10" fillId="0" borderId="6" xfId="11" applyFont="1" applyBorder="1" applyAlignment="1">
      <alignment horizontal="center" vertical="center" wrapText="1"/>
    </xf>
    <xf numFmtId="4" fontId="10" fillId="0" borderId="6" xfId="9" applyNumberFormat="1" applyFont="1" applyBorder="1" applyAlignment="1">
      <alignment horizontal="right" vertical="top"/>
    </xf>
    <xf numFmtId="0" fontId="10" fillId="0" borderId="49" xfId="11" applyFont="1" applyBorder="1" applyAlignment="1">
      <alignment horizontal="center" vertical="center" wrapText="1"/>
    </xf>
    <xf numFmtId="0" fontId="37" fillId="0" borderId="0" xfId="11" applyFont="1" applyAlignment="1">
      <alignment horizontal="center" vertical="center"/>
    </xf>
    <xf numFmtId="0" fontId="87" fillId="0" borderId="0" xfId="11" applyFont="1" applyAlignment="1">
      <alignment vertical="top"/>
    </xf>
    <xf numFmtId="0" fontId="80" fillId="0" borderId="26" xfId="11" applyFont="1" applyBorder="1" applyAlignment="1">
      <alignment horizontal="left" vertical="top"/>
    </xf>
    <xf numFmtId="0" fontId="80" fillId="0" borderId="38" xfId="11" applyFont="1" applyBorder="1" applyAlignment="1">
      <alignment horizontal="center" vertical="top"/>
    </xf>
    <xf numFmtId="0" fontId="80" fillId="0" borderId="26" xfId="11" applyFont="1" applyBorder="1" applyAlignment="1">
      <alignment horizontal="center" vertical="top"/>
    </xf>
    <xf numFmtId="0" fontId="80" fillId="0" borderId="27" xfId="11" applyFont="1" applyBorder="1" applyAlignment="1">
      <alignment horizontal="center" vertical="top"/>
    </xf>
    <xf numFmtId="0" fontId="51" fillId="0" borderId="5" xfId="11" applyFont="1" applyBorder="1" applyAlignment="1" applyProtection="1">
      <alignment horizontal="center" vertical="top"/>
      <protection locked="0"/>
    </xf>
    <xf numFmtId="0" fontId="80" fillId="0" borderId="0" xfId="11" applyFont="1"/>
    <xf numFmtId="0" fontId="51" fillId="0" borderId="7" xfId="11" applyFont="1" applyBorder="1" applyAlignment="1" applyProtection="1">
      <alignment horizontal="center" vertical="top"/>
      <protection locked="0"/>
    </xf>
    <xf numFmtId="4" fontId="51" fillId="0" borderId="0" xfId="8" applyNumberFormat="1" applyFont="1" applyFill="1" applyBorder="1" applyAlignment="1">
      <alignment horizontal="left" vertical="top"/>
    </xf>
    <xf numFmtId="4" fontId="82" fillId="0" borderId="7" xfId="9" applyNumberFormat="1" applyFont="1" applyBorder="1" applyAlignment="1">
      <alignment horizontal="right" vertical="top"/>
    </xf>
    <xf numFmtId="0" fontId="80" fillId="0" borderId="7" xfId="11" applyFont="1" applyBorder="1" applyAlignment="1" applyProtection="1">
      <alignment horizontal="center" vertical="center"/>
    </xf>
    <xf numFmtId="0" fontId="51" fillId="0" borderId="0" xfId="11" applyFont="1" applyBorder="1" applyAlignment="1"/>
    <xf numFmtId="0" fontId="10" fillId="0" borderId="0" xfId="8" applyNumberFormat="1" applyFont="1" applyFill="1" applyBorder="1" applyAlignment="1"/>
    <xf numFmtId="0" fontId="51" fillId="0" borderId="6" xfId="11" applyFont="1" applyBorder="1" applyAlignment="1" applyProtection="1"/>
    <xf numFmtId="4" fontId="51" fillId="0" borderId="7" xfId="9" applyNumberFormat="1" applyFont="1" applyBorder="1" applyAlignment="1">
      <alignment horizontal="right" vertical="center"/>
    </xf>
    <xf numFmtId="0" fontId="46" fillId="0" borderId="59" xfId="11" applyFont="1" applyBorder="1"/>
    <xf numFmtId="4" fontId="11" fillId="0" borderId="17" xfId="9" applyNumberFormat="1" applyFont="1" applyBorder="1" applyAlignment="1">
      <alignment horizontal="right" vertical="center"/>
    </xf>
    <xf numFmtId="0" fontId="14" fillId="0" borderId="0" xfId="11" applyFont="1" applyAlignment="1">
      <alignment horizontal="center" vertical="center"/>
    </xf>
    <xf numFmtId="0" fontId="28" fillId="0" borderId="0" xfId="11" applyFont="1" applyFill="1" applyAlignment="1">
      <alignment horizontal="center" vertical="center"/>
    </xf>
    <xf numFmtId="0" fontId="28" fillId="0" borderId="0" xfId="11" applyFont="1" applyFill="1" applyAlignment="1">
      <alignment vertical="center"/>
    </xf>
    <xf numFmtId="0" fontId="29" fillId="0" borderId="0" xfId="11" applyFont="1" applyAlignment="1">
      <alignment horizontal="left" vertical="center"/>
    </xf>
    <xf numFmtId="0" fontId="37" fillId="0" borderId="0" xfId="11" applyFont="1" applyAlignment="1">
      <alignment horizontal="center" vertical="center" wrapText="1"/>
    </xf>
    <xf numFmtId="0" fontId="30" fillId="0" borderId="0" xfId="11" applyFont="1" applyAlignment="1">
      <alignment vertical="center"/>
    </xf>
    <xf numFmtId="0" fontId="30" fillId="0" borderId="26" xfId="11" applyFont="1" applyBorder="1" applyAlignment="1">
      <alignment horizontal="left" vertical="center"/>
    </xf>
    <xf numFmtId="0" fontId="30" fillId="0" borderId="38" xfId="11" applyFont="1" applyBorder="1" applyAlignment="1">
      <alignment horizontal="center" vertical="center"/>
    </xf>
    <xf numFmtId="0" fontId="30" fillId="0" borderId="26" xfId="11" applyFont="1" applyBorder="1" applyAlignment="1">
      <alignment horizontal="center" vertical="center"/>
    </xf>
    <xf numFmtId="0" fontId="30" fillId="0" borderId="27" xfId="11" applyFont="1" applyBorder="1" applyAlignment="1">
      <alignment horizontal="center" vertical="center"/>
    </xf>
    <xf numFmtId="0" fontId="30" fillId="0" borderId="39" xfId="11" applyFont="1" applyBorder="1" applyAlignment="1">
      <alignment horizontal="center" vertical="center"/>
    </xf>
    <xf numFmtId="0" fontId="30" fillId="0" borderId="39" xfId="11" applyFont="1" applyBorder="1" applyAlignment="1">
      <alignment horizontal="center" vertical="center" wrapText="1"/>
    </xf>
    <xf numFmtId="0" fontId="95" fillId="0" borderId="3" xfId="11" applyFont="1" applyBorder="1" applyAlignment="1">
      <alignment vertical="center"/>
    </xf>
    <xf numFmtId="0" fontId="95" fillId="0" borderId="5" xfId="11" applyFont="1" applyBorder="1" applyAlignment="1" applyProtection="1">
      <alignment horizontal="center" vertical="center"/>
      <protection locked="0"/>
    </xf>
    <xf numFmtId="0" fontId="95" fillId="0" borderId="0" xfId="11" applyFont="1" applyBorder="1" applyAlignment="1">
      <alignment horizontal="center" vertical="center" wrapText="1"/>
    </xf>
    <xf numFmtId="0" fontId="3" fillId="0" borderId="0" xfId="11" applyFont="1" applyAlignment="1">
      <alignment vertical="center"/>
    </xf>
    <xf numFmtId="0" fontId="99" fillId="0" borderId="0" xfId="11" applyFont="1" applyAlignment="1">
      <alignment horizontal="center" vertical="center"/>
    </xf>
    <xf numFmtId="0" fontId="95" fillId="0" borderId="6" xfId="11" applyFont="1" applyBorder="1" applyAlignment="1">
      <alignment horizontal="center" vertical="center" wrapText="1"/>
    </xf>
    <xf numFmtId="4" fontId="95" fillId="0" borderId="6" xfId="11" applyNumberFormat="1" applyFont="1" applyBorder="1" applyAlignment="1">
      <alignment horizontal="right" vertical="center"/>
    </xf>
    <xf numFmtId="4" fontId="95" fillId="0" borderId="7" xfId="9" applyNumberFormat="1" applyFont="1" applyBorder="1" applyAlignment="1">
      <alignment horizontal="right" vertical="center"/>
    </xf>
    <xf numFmtId="0" fontId="100" fillId="0" borderId="0" xfId="11" applyFont="1" applyAlignment="1">
      <alignment vertical="center"/>
    </xf>
    <xf numFmtId="0" fontId="95" fillId="0" borderId="0" xfId="11" applyFont="1" applyAlignment="1">
      <alignment vertical="center"/>
    </xf>
    <xf numFmtId="49" fontId="10" fillId="0" borderId="0" xfId="11" applyNumberFormat="1" applyFont="1" applyBorder="1" applyAlignment="1" applyProtection="1">
      <alignment vertical="center"/>
    </xf>
    <xf numFmtId="0" fontId="26" fillId="0" borderId="11" xfId="11" applyFont="1" applyBorder="1" applyAlignment="1">
      <alignment horizontal="center" vertical="center" wrapText="1"/>
    </xf>
    <xf numFmtId="0" fontId="10" fillId="0" borderId="7" xfId="11" applyNumberFormat="1" applyFont="1" applyBorder="1" applyAlignment="1">
      <alignment vertical="center"/>
    </xf>
    <xf numFmtId="0" fontId="10" fillId="0" borderId="0" xfId="11" applyNumberFormat="1" applyFont="1" applyBorder="1" applyAlignment="1">
      <alignment horizontal="center" vertical="center"/>
    </xf>
    <xf numFmtId="0" fontId="10" fillId="0" borderId="11" xfId="11" applyFont="1" applyBorder="1" applyAlignment="1" applyProtection="1">
      <alignment vertical="center"/>
    </xf>
    <xf numFmtId="4" fontId="10" fillId="0" borderId="6" xfId="11" applyNumberFormat="1" applyFont="1" applyBorder="1" applyAlignment="1">
      <alignment horizontal="right" vertical="center"/>
    </xf>
    <xf numFmtId="49" fontId="10" fillId="6" borderId="0" xfId="11" applyNumberFormat="1" applyFont="1" applyFill="1" applyBorder="1" applyAlignment="1">
      <alignment horizontal="center" vertical="center"/>
    </xf>
    <xf numFmtId="49" fontId="10" fillId="6" borderId="0" xfId="11" applyNumberFormat="1" applyFont="1" applyFill="1" applyBorder="1" applyAlignment="1" applyProtection="1">
      <alignment vertical="center"/>
    </xf>
    <xf numFmtId="0" fontId="11" fillId="6" borderId="7" xfId="11" applyNumberFormat="1" applyFont="1" applyFill="1" applyBorder="1" applyAlignment="1">
      <alignment vertical="center"/>
    </xf>
    <xf numFmtId="0" fontId="11" fillId="6" borderId="0" xfId="11" applyNumberFormat="1" applyFont="1" applyFill="1" applyBorder="1" applyAlignment="1">
      <alignment horizontal="center" vertical="center"/>
    </xf>
    <xf numFmtId="0" fontId="11" fillId="6" borderId="11" xfId="11" applyFont="1" applyFill="1" applyBorder="1" applyAlignment="1" applyProtection="1">
      <alignment vertical="center"/>
    </xf>
    <xf numFmtId="49" fontId="10" fillId="6" borderId="7" xfId="11" applyNumberFormat="1" applyFont="1" applyFill="1" applyBorder="1" applyAlignment="1">
      <alignment horizontal="center" vertical="center"/>
    </xf>
    <xf numFmtId="49" fontId="10" fillId="6" borderId="0" xfId="9" applyNumberFormat="1" applyFont="1" applyFill="1" applyBorder="1" applyAlignment="1">
      <alignment horizontal="center" vertical="center"/>
    </xf>
    <xf numFmtId="0" fontId="11" fillId="7" borderId="6" xfId="11" applyFont="1" applyFill="1" applyBorder="1" applyAlignment="1">
      <alignment horizontal="center" vertical="center" wrapText="1"/>
    </xf>
    <xf numFmtId="0" fontId="11" fillId="7" borderId="0" xfId="11" applyFont="1" applyFill="1" applyBorder="1" applyAlignment="1">
      <alignment horizontal="left" vertical="center" wrapText="1"/>
    </xf>
    <xf numFmtId="0" fontId="11" fillId="7" borderId="11" xfId="11" applyFont="1" applyFill="1" applyBorder="1" applyAlignment="1">
      <alignment horizontal="center" vertical="center" wrapText="1"/>
    </xf>
    <xf numFmtId="0" fontId="11" fillId="7" borderId="11" xfId="11" applyFont="1" applyFill="1" applyBorder="1" applyAlignment="1" applyProtection="1">
      <alignment vertical="center"/>
    </xf>
    <xf numFmtId="49" fontId="101" fillId="0" borderId="60" xfId="19" applyNumberFormat="1" applyFont="1" applyFill="1" applyBorder="1" applyAlignment="1" applyProtection="1">
      <alignment horizontal="center" vertical="top"/>
    </xf>
    <xf numFmtId="0" fontId="10" fillId="0" borderId="0" xfId="11" applyFont="1" applyBorder="1" applyAlignment="1">
      <alignment horizontal="left" vertical="center" wrapText="1"/>
    </xf>
    <xf numFmtId="0" fontId="10" fillId="0" borderId="11" xfId="11" applyFont="1" applyBorder="1" applyAlignment="1">
      <alignment horizontal="center" vertical="center" wrapText="1"/>
    </xf>
    <xf numFmtId="0" fontId="10" fillId="0" borderId="6" xfId="11" applyFont="1" applyBorder="1" applyAlignment="1" applyProtection="1">
      <alignment horizontal="center" vertical="center"/>
    </xf>
    <xf numFmtId="0" fontId="62" fillId="0" borderId="0" xfId="11" applyFont="1" applyBorder="1" applyAlignment="1">
      <alignment horizontal="left" vertical="center" wrapText="1"/>
    </xf>
    <xf numFmtId="0" fontId="10" fillId="0" borderId="0" xfId="11" applyFont="1" applyBorder="1" applyAlignment="1" applyProtection="1">
      <alignment horizontal="center" vertical="center"/>
    </xf>
    <xf numFmtId="0" fontId="11" fillId="6" borderId="6" xfId="11" applyFont="1" applyFill="1" applyBorder="1" applyAlignment="1">
      <alignment horizontal="center" vertical="center" wrapText="1"/>
    </xf>
    <xf numFmtId="0" fontId="11" fillId="6" borderId="0" xfId="11" applyFont="1" applyFill="1" applyBorder="1" applyAlignment="1">
      <alignment horizontal="left" vertical="center" wrapText="1"/>
    </xf>
    <xf numFmtId="0" fontId="11" fillId="6" borderId="11" xfId="11" applyFont="1" applyFill="1" applyBorder="1" applyAlignment="1">
      <alignment horizontal="center" vertical="center" wrapText="1"/>
    </xf>
    <xf numFmtId="49" fontId="102" fillId="8" borderId="61" xfId="19" applyNumberFormat="1" applyFont="1" applyFill="1" applyBorder="1" applyAlignment="1" applyProtection="1">
      <alignment horizontal="center" vertical="top"/>
    </xf>
    <xf numFmtId="0" fontId="103" fillId="0" borderId="60" xfId="1" applyNumberFormat="1" applyFont="1" applyBorder="1" applyAlignment="1" applyProtection="1">
      <alignment horizontal="center" vertical="top"/>
    </xf>
    <xf numFmtId="0" fontId="10" fillId="0" borderId="6" xfId="11" applyFont="1" applyFill="1" applyBorder="1" applyAlignment="1" applyProtection="1">
      <alignment horizontal="center" vertical="center"/>
    </xf>
    <xf numFmtId="0" fontId="101" fillId="0" borderId="60" xfId="19" applyNumberFormat="1" applyFont="1" applyBorder="1" applyAlignment="1" applyProtection="1">
      <alignment horizontal="center" vertical="top"/>
    </xf>
    <xf numFmtId="49" fontId="26" fillId="8" borderId="0" xfId="11" applyNumberFormat="1" applyFont="1" applyFill="1" applyBorder="1" applyAlignment="1" applyProtection="1">
      <alignment horizontal="center" vertical="center"/>
    </xf>
    <xf numFmtId="0" fontId="26" fillId="0" borderId="0" xfId="11" applyFont="1" applyBorder="1" applyAlignment="1">
      <alignment horizontal="left" vertical="center" wrapText="1"/>
    </xf>
    <xf numFmtId="0" fontId="26" fillId="0" borderId="6" xfId="11" applyFont="1" applyFill="1" applyBorder="1" applyAlignment="1" applyProtection="1">
      <alignment horizontal="center" vertical="center"/>
    </xf>
    <xf numFmtId="0" fontId="101" fillId="0" borderId="60" xfId="19" applyNumberFormat="1" applyFont="1" applyFill="1" applyBorder="1" applyAlignment="1" applyProtection="1">
      <alignment horizontal="center" vertical="top"/>
    </xf>
    <xf numFmtId="49" fontId="10" fillId="0" borderId="0" xfId="11" applyNumberFormat="1" applyFont="1" applyBorder="1" applyAlignment="1" applyProtection="1">
      <alignment horizontal="center" vertical="center"/>
    </xf>
    <xf numFmtId="0" fontId="26" fillId="0" borderId="6" xfId="11" applyFont="1" applyBorder="1" applyAlignment="1" applyProtection="1">
      <alignment horizontal="center" vertical="center"/>
    </xf>
    <xf numFmtId="0" fontId="10" fillId="9" borderId="6" xfId="11" applyFont="1" applyFill="1" applyBorder="1" applyAlignment="1" applyProtection="1">
      <alignment horizontal="center" vertical="center"/>
    </xf>
    <xf numFmtId="0" fontId="10" fillId="0" borderId="0" xfId="11" applyFont="1" applyBorder="1" applyAlignment="1" applyProtection="1">
      <alignment vertical="center"/>
    </xf>
    <xf numFmtId="0" fontId="10" fillId="0" borderId="6" xfId="11" applyFont="1" applyBorder="1" applyAlignment="1" applyProtection="1">
      <alignment vertical="center"/>
    </xf>
    <xf numFmtId="0" fontId="11" fillId="7" borderId="6" xfId="11" applyFont="1" applyFill="1" applyBorder="1" applyAlignment="1" applyProtection="1">
      <alignment vertical="center"/>
    </xf>
    <xf numFmtId="0" fontId="101" fillId="0" borderId="62" xfId="19" applyNumberFormat="1" applyFont="1" applyBorder="1" applyAlignment="1" applyProtection="1">
      <alignment horizontal="center" vertical="top"/>
    </xf>
    <xf numFmtId="0" fontId="101" fillId="0" borderId="63" xfId="19" applyNumberFormat="1" applyFont="1" applyBorder="1" applyAlignment="1" applyProtection="1">
      <alignment horizontal="center" vertical="top"/>
    </xf>
    <xf numFmtId="0" fontId="101" fillId="0" borderId="62" xfId="19" applyNumberFormat="1" applyFont="1" applyFill="1" applyBorder="1" applyAlignment="1" applyProtection="1">
      <alignment horizontal="center" vertical="top"/>
    </xf>
    <xf numFmtId="0" fontId="101" fillId="0" borderId="62" xfId="19" applyFont="1" applyBorder="1" applyAlignment="1" applyProtection="1">
      <alignment horizontal="center" vertical="top"/>
    </xf>
    <xf numFmtId="0" fontId="101" fillId="0" borderId="60" xfId="19" applyFont="1" applyBorder="1" applyAlignment="1" applyProtection="1">
      <alignment horizontal="center" vertical="top"/>
    </xf>
    <xf numFmtId="0" fontId="101" fillId="0" borderId="63" xfId="19" applyFont="1" applyBorder="1" applyAlignment="1" applyProtection="1">
      <alignment horizontal="center" vertical="top"/>
    </xf>
    <xf numFmtId="0" fontId="10" fillId="0" borderId="11" xfId="11" applyFont="1" applyBorder="1" applyAlignment="1" applyProtection="1">
      <alignment vertical="center" wrapText="1"/>
      <protection locked="0"/>
    </xf>
    <xf numFmtId="0" fontId="10" fillId="0" borderId="0" xfId="11" applyFont="1" applyBorder="1" applyAlignment="1" applyProtection="1">
      <alignment horizontal="center" vertical="center" wrapText="1"/>
      <protection locked="0"/>
    </xf>
    <xf numFmtId="0" fontId="101" fillId="0" borderId="60" xfId="19" applyNumberFormat="1" applyFont="1" applyBorder="1" applyAlignment="1" applyProtection="1">
      <alignment horizontal="center" vertical="top" wrapText="1"/>
      <protection locked="0"/>
    </xf>
    <xf numFmtId="0" fontId="10" fillId="0" borderId="0" xfId="11" applyFont="1" applyBorder="1" applyAlignment="1" applyProtection="1">
      <alignment horizontal="left" vertical="center" wrapText="1"/>
      <protection locked="0"/>
    </xf>
    <xf numFmtId="0" fontId="10" fillId="0" borderId="11" xfId="11" applyFont="1" applyBorder="1" applyAlignment="1" applyProtection="1">
      <alignment horizontal="center" vertical="center" wrapText="1"/>
      <protection locked="0"/>
    </xf>
    <xf numFmtId="0" fontId="10" fillId="9" borderId="6" xfId="11" applyFont="1" applyFill="1" applyBorder="1" applyAlignment="1" applyProtection="1">
      <alignment horizontal="center" vertical="center" wrapText="1"/>
      <protection locked="0"/>
    </xf>
    <xf numFmtId="0" fontId="10" fillId="0" borderId="6" xfId="11" applyFont="1" applyFill="1" applyBorder="1" applyAlignment="1" applyProtection="1">
      <alignment horizontal="center" vertical="center" wrapText="1"/>
      <protection locked="0"/>
    </xf>
    <xf numFmtId="4" fontId="10" fillId="0" borderId="6" xfId="11" applyNumberFormat="1" applyFont="1" applyBorder="1" applyAlignment="1" applyProtection="1">
      <alignment horizontal="right" vertical="center" wrapText="1"/>
      <protection locked="0"/>
    </xf>
    <xf numFmtId="4" fontId="10" fillId="0" borderId="7" xfId="9" applyNumberFormat="1" applyFont="1" applyBorder="1" applyAlignment="1" applyProtection="1">
      <alignment horizontal="right" vertical="center" wrapText="1"/>
      <protection locked="0"/>
    </xf>
    <xf numFmtId="0" fontId="11" fillId="0" borderId="0" xfId="11" applyFont="1" applyAlignment="1" applyProtection="1">
      <alignment vertical="center" wrapText="1"/>
      <protection locked="0"/>
    </xf>
    <xf numFmtId="0" fontId="10" fillId="0" borderId="0" xfId="11" applyFont="1" applyAlignment="1" applyProtection="1">
      <alignment vertical="center" wrapText="1"/>
      <protection locked="0"/>
    </xf>
    <xf numFmtId="0" fontId="101" fillId="0" borderId="60" xfId="19" applyNumberFormat="1" applyFont="1" applyFill="1" applyBorder="1" applyAlignment="1" applyProtection="1">
      <alignment horizontal="center" vertical="top" wrapText="1"/>
      <protection locked="0"/>
    </xf>
    <xf numFmtId="0" fontId="10" fillId="9" borderId="0" xfId="11" applyFont="1" applyFill="1" applyBorder="1" applyAlignment="1">
      <alignment horizontal="left" vertical="center" wrapText="1"/>
    </xf>
    <xf numFmtId="0" fontId="10" fillId="9" borderId="11" xfId="11" applyFont="1" applyFill="1" applyBorder="1" applyAlignment="1">
      <alignment horizontal="center" vertical="center" wrapText="1"/>
    </xf>
    <xf numFmtId="0" fontId="101" fillId="0" borderId="60" xfId="19" applyNumberFormat="1" applyFont="1" applyFill="1" applyBorder="1" applyAlignment="1" applyProtection="1">
      <alignment horizontal="center" vertical="top" wrapText="1"/>
    </xf>
    <xf numFmtId="0" fontId="11" fillId="10" borderId="6" xfId="11" applyFont="1" applyFill="1" applyBorder="1" applyAlignment="1">
      <alignment horizontal="center" vertical="center" wrapText="1"/>
    </xf>
    <xf numFmtId="0" fontId="11" fillId="10" borderId="0" xfId="11" applyFont="1" applyFill="1" applyBorder="1" applyAlignment="1">
      <alignment horizontal="left" vertical="center" wrapText="1"/>
    </xf>
    <xf numFmtId="0" fontId="11" fillId="10" borderId="11" xfId="11" applyFont="1" applyFill="1" applyBorder="1" applyAlignment="1">
      <alignment horizontal="center" vertical="center" wrapText="1"/>
    </xf>
    <xf numFmtId="49" fontId="101" fillId="0" borderId="60" xfId="19" applyNumberFormat="1" applyFont="1" applyBorder="1" applyAlignment="1" applyProtection="1">
      <alignment horizontal="center" vertical="top"/>
    </xf>
    <xf numFmtId="0" fontId="11" fillId="10" borderId="6" xfId="11" applyFont="1" applyFill="1" applyBorder="1" applyAlignment="1">
      <alignment horizontal="left" vertical="center" wrapText="1"/>
    </xf>
    <xf numFmtId="0" fontId="101" fillId="0" borderId="66" xfId="19" applyNumberFormat="1" applyFont="1" applyBorder="1" applyAlignment="1" applyProtection="1">
      <alignment horizontal="center" vertical="top"/>
    </xf>
    <xf numFmtId="0" fontId="101" fillId="0" borderId="67" xfId="19" applyNumberFormat="1" applyFont="1" applyBorder="1" applyAlignment="1" applyProtection="1">
      <alignment horizontal="center" vertical="top"/>
    </xf>
    <xf numFmtId="0" fontId="101" fillId="0" borderId="68" xfId="19" applyNumberFormat="1" applyFont="1" applyBorder="1" applyAlignment="1" applyProtection="1">
      <alignment horizontal="center" vertical="top"/>
    </xf>
    <xf numFmtId="0" fontId="101" fillId="0" borderId="65" xfId="19" applyNumberFormat="1" applyFont="1" applyBorder="1" applyAlignment="1" applyProtection="1">
      <alignment horizontal="center" vertical="top"/>
    </xf>
    <xf numFmtId="0" fontId="102" fillId="0" borderId="66" xfId="19" applyFont="1" applyFill="1" applyBorder="1" applyAlignment="1" applyProtection="1">
      <alignment horizontal="center" vertical="top"/>
    </xf>
    <xf numFmtId="0" fontId="102" fillId="0" borderId="67" xfId="19" applyFont="1" applyBorder="1" applyAlignment="1" applyProtection="1">
      <alignment horizontal="center" vertical="top"/>
    </xf>
    <xf numFmtId="0" fontId="102" fillId="0" borderId="68" xfId="19" applyNumberFormat="1" applyFont="1" applyBorder="1" applyAlignment="1" applyProtection="1">
      <alignment horizontal="center" vertical="top" wrapText="1"/>
    </xf>
    <xf numFmtId="0" fontId="10" fillId="0" borderId="11" xfId="11" applyFont="1" applyBorder="1" applyAlignment="1" applyProtection="1">
      <alignment horizontal="center" vertical="center"/>
    </xf>
    <xf numFmtId="0" fontId="10" fillId="9" borderId="11" xfId="11" applyFont="1" applyFill="1" applyBorder="1" applyAlignment="1" applyProtection="1">
      <alignment horizontal="center" vertical="center"/>
    </xf>
    <xf numFmtId="0" fontId="10" fillId="11" borderId="11" xfId="11" applyFont="1" applyFill="1" applyBorder="1" applyAlignment="1" applyProtection="1">
      <alignment horizontal="center" vertical="center"/>
    </xf>
    <xf numFmtId="0" fontId="103" fillId="0" borderId="60" xfId="11" applyFont="1" applyBorder="1" applyAlignment="1" applyProtection="1">
      <alignment horizontal="center" vertical="top"/>
    </xf>
    <xf numFmtId="0" fontId="26" fillId="0" borderId="11" xfId="11" applyFont="1" applyBorder="1" applyAlignment="1" applyProtection="1">
      <alignment horizontal="center" vertical="center"/>
    </xf>
    <xf numFmtId="49" fontId="102" fillId="8" borderId="60" xfId="19" applyNumberFormat="1" applyFont="1" applyFill="1" applyBorder="1" applyAlignment="1" applyProtection="1">
      <alignment horizontal="center" vertical="top"/>
    </xf>
    <xf numFmtId="49" fontId="103" fillId="0" borderId="60" xfId="11" applyNumberFormat="1" applyFont="1" applyBorder="1" applyAlignment="1" applyProtection="1">
      <alignment horizontal="center" vertical="top"/>
    </xf>
    <xf numFmtId="0" fontId="10" fillId="0" borderId="11" xfId="11" applyFont="1" applyFill="1" applyBorder="1" applyAlignment="1" applyProtection="1">
      <alignment horizontal="center" vertical="center"/>
    </xf>
    <xf numFmtId="0" fontId="10" fillId="0" borderId="11" xfId="11" applyFont="1" applyFill="1" applyBorder="1" applyAlignment="1" applyProtection="1">
      <alignment vertical="center"/>
    </xf>
    <xf numFmtId="49" fontId="37" fillId="6" borderId="0" xfId="11" applyNumberFormat="1" applyFont="1" applyFill="1" applyBorder="1" applyAlignment="1" applyProtection="1">
      <alignment vertical="center"/>
    </xf>
    <xf numFmtId="0" fontId="30" fillId="6" borderId="6" xfId="11" applyFont="1" applyFill="1" applyBorder="1" applyAlignment="1">
      <alignment horizontal="center" vertical="center" wrapText="1"/>
    </xf>
    <xf numFmtId="0" fontId="30" fillId="6" borderId="0" xfId="11" applyFont="1" applyFill="1" applyBorder="1" applyAlignment="1">
      <alignment horizontal="left" vertical="center" wrapText="1"/>
    </xf>
    <xf numFmtId="0" fontId="30" fillId="6" borderId="11" xfId="11" applyFont="1" applyFill="1" applyBorder="1" applyAlignment="1">
      <alignment horizontal="center" vertical="center" wrapText="1"/>
    </xf>
    <xf numFmtId="0" fontId="30" fillId="6" borderId="11" xfId="11" applyFont="1" applyFill="1" applyBorder="1" applyAlignment="1" applyProtection="1">
      <alignment vertical="center"/>
    </xf>
    <xf numFmtId="0" fontId="10" fillId="0" borderId="0" xfId="11" applyFont="1" applyAlignment="1">
      <alignment horizontal="center" vertical="center"/>
    </xf>
    <xf numFmtId="0" fontId="10" fillId="0" borderId="11" xfId="11" applyFont="1" applyFill="1" applyBorder="1" applyAlignment="1">
      <alignment horizontal="center" vertical="center"/>
    </xf>
    <xf numFmtId="49" fontId="10" fillId="0" borderId="0" xfId="11" applyNumberFormat="1" applyFont="1" applyAlignment="1">
      <alignment horizontal="center" vertical="center"/>
    </xf>
    <xf numFmtId="0" fontId="10" fillId="0" borderId="11" xfId="11" applyFont="1" applyBorder="1" applyAlignment="1">
      <alignment horizontal="center" vertical="center"/>
    </xf>
    <xf numFmtId="0" fontId="11" fillId="7" borderId="11" xfId="11" applyFont="1" applyFill="1" applyBorder="1" applyAlignment="1">
      <alignment horizontal="center" vertical="center"/>
    </xf>
    <xf numFmtId="49" fontId="26" fillId="8" borderId="0" xfId="11" applyNumberFormat="1" applyFont="1" applyFill="1" applyAlignment="1">
      <alignment horizontal="center" vertical="center"/>
    </xf>
    <xf numFmtId="0" fontId="26" fillId="0" borderId="11" xfId="11" applyFont="1" applyFill="1" applyBorder="1" applyAlignment="1">
      <alignment horizontal="center" vertical="center"/>
    </xf>
    <xf numFmtId="0" fontId="101" fillId="0" borderId="64" xfId="19" applyNumberFormat="1" applyFont="1" applyBorder="1" applyAlignment="1" applyProtection="1">
      <alignment horizontal="left" vertical="top" wrapText="1"/>
    </xf>
    <xf numFmtId="0" fontId="26" fillId="0" borderId="6" xfId="11" applyFont="1" applyBorder="1" applyAlignment="1">
      <alignment horizontal="center" vertical="center" wrapText="1"/>
    </xf>
    <xf numFmtId="0" fontId="26" fillId="0" borderId="11" xfId="11" applyFont="1" applyBorder="1" applyAlignment="1">
      <alignment horizontal="center" vertical="center"/>
    </xf>
    <xf numFmtId="0" fontId="101" fillId="0" borderId="63" xfId="19" applyNumberFormat="1" applyFont="1" applyBorder="1" applyAlignment="1" applyProtection="1">
      <alignment horizontal="left" vertical="top" wrapText="1"/>
    </xf>
    <xf numFmtId="0" fontId="11" fillId="0" borderId="6" xfId="11" applyFont="1" applyBorder="1" applyAlignment="1">
      <alignment horizontal="center" vertical="center" wrapText="1"/>
    </xf>
    <xf numFmtId="0" fontId="11" fillId="0" borderId="0" xfId="11" applyFont="1" applyBorder="1" applyAlignment="1">
      <alignment horizontal="left" vertical="center" wrapText="1"/>
    </xf>
    <xf numFmtId="0" fontId="11" fillId="0" borderId="11" xfId="11" applyFont="1" applyBorder="1" applyAlignment="1">
      <alignment horizontal="center" vertical="center" wrapText="1"/>
    </xf>
    <xf numFmtId="49" fontId="10" fillId="12" borderId="0" xfId="11" applyNumberFormat="1" applyFont="1" applyFill="1" applyAlignment="1">
      <alignment horizontal="center" vertical="center"/>
    </xf>
    <xf numFmtId="49" fontId="10" fillId="12" borderId="0" xfId="11" applyNumberFormat="1" applyFont="1" applyFill="1" applyBorder="1" applyAlignment="1">
      <alignment horizontal="center" vertical="center"/>
    </xf>
    <xf numFmtId="0" fontId="11" fillId="12" borderId="6" xfId="11" applyFont="1" applyFill="1" applyBorder="1" applyAlignment="1">
      <alignment horizontal="center" vertical="center" wrapText="1"/>
    </xf>
    <xf numFmtId="0" fontId="11" fillId="12" borderId="0" xfId="11" applyFont="1" applyFill="1" applyAlignment="1">
      <alignment horizontal="left" vertical="center" wrapText="1"/>
    </xf>
    <xf numFmtId="0" fontId="11" fillId="12" borderId="0" xfId="11" applyFont="1" applyFill="1" applyAlignment="1">
      <alignment horizontal="center" vertical="center" wrapText="1"/>
    </xf>
    <xf numFmtId="0" fontId="11" fillId="12" borderId="11" xfId="11" applyFont="1" applyFill="1" applyBorder="1" applyAlignment="1">
      <alignment horizontal="center" vertical="center"/>
    </xf>
    <xf numFmtId="49" fontId="10" fillId="12" borderId="7" xfId="11" applyNumberFormat="1" applyFont="1" applyFill="1" applyBorder="1" applyAlignment="1">
      <alignment horizontal="center" vertical="center"/>
    </xf>
    <xf numFmtId="49" fontId="10" fillId="0" borderId="0" xfId="11" applyNumberFormat="1" applyFont="1" applyBorder="1" applyAlignment="1">
      <alignment horizontal="center" vertical="center"/>
    </xf>
    <xf numFmtId="0" fontId="10" fillId="0" borderId="0" xfId="11" applyFont="1" applyAlignment="1">
      <alignment horizontal="left" vertical="center" wrapText="1"/>
    </xf>
    <xf numFmtId="0" fontId="10" fillId="0" borderId="0" xfId="11" applyFont="1" applyAlignment="1">
      <alignment horizontal="center" vertical="center" wrapText="1"/>
    </xf>
    <xf numFmtId="0" fontId="11" fillId="7" borderId="0" xfId="11" applyFont="1" applyFill="1" applyAlignment="1">
      <alignment horizontal="left" vertical="center" wrapText="1"/>
    </xf>
    <xf numFmtId="0" fontId="11" fillId="7" borderId="0" xfId="11" applyFont="1" applyFill="1" applyAlignment="1">
      <alignment horizontal="center" vertical="center" wrapText="1"/>
    </xf>
    <xf numFmtId="0" fontId="101" fillId="0" borderId="64" xfId="19" applyNumberFormat="1" applyFont="1" applyBorder="1" applyAlignment="1" applyProtection="1">
      <alignment horizontal="center" vertical="top"/>
    </xf>
    <xf numFmtId="0" fontId="10" fillId="0" borderId="0" xfId="11" applyFont="1" applyBorder="1" applyAlignment="1">
      <alignment horizontal="center" vertical="center"/>
    </xf>
    <xf numFmtId="0" fontId="10" fillId="9" borderId="11" xfId="11" applyFont="1" applyFill="1" applyBorder="1" applyAlignment="1">
      <alignment horizontal="center" vertical="center"/>
    </xf>
    <xf numFmtId="49" fontId="26" fillId="8" borderId="69" xfId="11" applyNumberFormat="1" applyFont="1" applyFill="1" applyBorder="1" applyAlignment="1">
      <alignment horizontal="center" vertical="center"/>
    </xf>
    <xf numFmtId="0" fontId="26" fillId="0" borderId="0" xfId="11" applyFont="1" applyAlignment="1">
      <alignment horizontal="center" vertical="center" wrapText="1"/>
    </xf>
    <xf numFmtId="0" fontId="101" fillId="0" borderId="60" xfId="19" applyNumberFormat="1" applyFont="1" applyBorder="1" applyAlignment="1" applyProtection="1">
      <alignment horizontal="center" vertical="center"/>
    </xf>
    <xf numFmtId="0" fontId="101" fillId="0" borderId="64" xfId="19" applyNumberFormat="1" applyFont="1" applyBorder="1" applyAlignment="1" applyProtection="1">
      <alignment horizontal="center" vertical="center"/>
    </xf>
    <xf numFmtId="0" fontId="10" fillId="11" borderId="11" xfId="11" applyFont="1" applyFill="1" applyBorder="1" applyAlignment="1">
      <alignment horizontal="center" vertical="center"/>
    </xf>
    <xf numFmtId="0" fontId="55" fillId="7" borderId="6" xfId="11" applyFont="1" applyFill="1" applyBorder="1" applyAlignment="1">
      <alignment horizontal="center" vertical="center" wrapText="1"/>
    </xf>
    <xf numFmtId="0" fontId="55" fillId="7" borderId="0" xfId="11" applyFont="1" applyFill="1" applyAlignment="1">
      <alignment horizontal="left" vertical="center" wrapText="1"/>
    </xf>
    <xf numFmtId="0" fontId="104" fillId="0" borderId="60" xfId="19" applyNumberFormat="1" applyFont="1" applyBorder="1" applyAlignment="1" applyProtection="1">
      <alignment horizontal="center" vertical="top"/>
    </xf>
    <xf numFmtId="0" fontId="10" fillId="0" borderId="7" xfId="11" applyFont="1" applyBorder="1" applyAlignment="1">
      <alignment horizontal="center" vertical="center" wrapText="1"/>
    </xf>
    <xf numFmtId="0" fontId="10" fillId="9" borderId="0" xfId="11" applyFont="1" applyFill="1" applyAlignment="1">
      <alignment horizontal="center" vertical="center" wrapText="1"/>
    </xf>
    <xf numFmtId="0" fontId="10" fillId="0" borderId="0" xfId="11" applyFont="1" applyBorder="1" applyAlignment="1">
      <alignment horizontal="center" vertical="center" wrapText="1"/>
    </xf>
    <xf numFmtId="0" fontId="23" fillId="0" borderId="0" xfId="11" applyFont="1" applyAlignment="1">
      <alignment vertical="center"/>
    </xf>
    <xf numFmtId="0" fontId="11" fillId="10" borderId="0" xfId="11" applyFont="1" applyFill="1" applyAlignment="1">
      <alignment horizontal="left" vertical="center" wrapText="1"/>
    </xf>
    <xf numFmtId="0" fontId="11" fillId="10" borderId="0" xfId="11" applyFont="1" applyFill="1" applyAlignment="1">
      <alignment horizontal="center" vertical="center" wrapText="1"/>
    </xf>
    <xf numFmtId="49" fontId="26" fillId="8" borderId="0" xfId="11" applyNumberFormat="1" applyFont="1" applyFill="1" applyBorder="1" applyAlignment="1">
      <alignment horizontal="center" vertical="center"/>
    </xf>
    <xf numFmtId="0" fontId="55" fillId="10" borderId="6" xfId="11" applyFont="1" applyFill="1" applyBorder="1" applyAlignment="1">
      <alignment horizontal="center" vertical="center" wrapText="1"/>
    </xf>
    <xf numFmtId="0" fontId="10" fillId="0" borderId="0" xfId="11" applyFont="1" applyFill="1" applyBorder="1" applyAlignment="1">
      <alignment horizontal="left" vertical="center" wrapText="1"/>
    </xf>
    <xf numFmtId="0" fontId="26" fillId="0" borderId="64" xfId="19" applyFont="1" applyBorder="1" applyAlignment="1" applyProtection="1">
      <alignment horizontal="left" vertical="top" wrapText="1"/>
    </xf>
    <xf numFmtId="0" fontId="10" fillId="0" borderId="13" xfId="11" applyFont="1" applyBorder="1" applyAlignment="1">
      <alignment vertical="center"/>
    </xf>
    <xf numFmtId="0" fontId="10" fillId="0" borderId="14" xfId="11" applyFont="1" applyBorder="1" applyAlignment="1">
      <alignment vertical="center"/>
    </xf>
    <xf numFmtId="0" fontId="10" fillId="0" borderId="13" xfId="11" applyFont="1" applyBorder="1" applyAlignment="1">
      <alignment horizontal="center" vertical="center"/>
    </xf>
    <xf numFmtId="0" fontId="10" fillId="0" borderId="14" xfId="11" applyFont="1" applyBorder="1" applyAlignment="1">
      <alignment horizontal="center" vertical="center"/>
    </xf>
    <xf numFmtId="4" fontId="10" fillId="0" borderId="15" xfId="11" applyNumberFormat="1" applyFont="1" applyBorder="1" applyAlignment="1">
      <alignment horizontal="right" vertical="center"/>
    </xf>
    <xf numFmtId="0" fontId="93" fillId="0" borderId="0" xfId="11" applyFont="1" applyAlignment="1">
      <alignment vertical="center"/>
    </xf>
    <xf numFmtId="0" fontId="3" fillId="0" borderId="0" xfId="11" applyFont="1" applyAlignment="1">
      <alignment horizontal="center" vertical="center"/>
    </xf>
    <xf numFmtId="0" fontId="93" fillId="0" borderId="0" xfId="11" applyFont="1" applyAlignment="1">
      <alignment horizontal="center" vertical="center"/>
    </xf>
    <xf numFmtId="0" fontId="28" fillId="0" borderId="0" xfId="11" applyFont="1" applyFill="1" applyAlignment="1">
      <alignment horizontal="left" vertical="top"/>
    </xf>
    <xf numFmtId="0" fontId="28" fillId="0" borderId="0" xfId="11" applyFont="1" applyFill="1" applyAlignment="1">
      <alignment wrapText="1"/>
    </xf>
    <xf numFmtId="0" fontId="28" fillId="0" borderId="0" xfId="11" applyNumberFormat="1" applyFont="1" applyFill="1" applyAlignment="1">
      <alignment horizontal="center" vertical="top"/>
    </xf>
    <xf numFmtId="0" fontId="29" fillId="0" borderId="0" xfId="11" applyFont="1" applyFill="1" applyAlignment="1">
      <alignment horizontal="left" wrapText="1"/>
    </xf>
    <xf numFmtId="0" fontId="37" fillId="0" borderId="0" xfId="11" applyFont="1" applyFill="1" applyAlignment="1">
      <alignment horizontal="left" vertical="top"/>
    </xf>
    <xf numFmtId="0" fontId="37" fillId="0" borderId="0" xfId="11" applyFont="1" applyFill="1" applyAlignment="1">
      <alignment wrapText="1"/>
    </xf>
    <xf numFmtId="0" fontId="37" fillId="0" borderId="0" xfId="11" applyNumberFormat="1" applyFont="1" applyFill="1" applyAlignment="1">
      <alignment horizontal="center" vertical="top"/>
    </xf>
    <xf numFmtId="0" fontId="5" fillId="0" borderId="26" xfId="11" applyFont="1" applyFill="1" applyBorder="1" applyAlignment="1">
      <alignment horizontal="left" vertical="center"/>
    </xf>
    <xf numFmtId="0" fontId="30" fillId="0" borderId="38" xfId="11" applyFont="1" applyFill="1" applyBorder="1" applyAlignment="1">
      <alignment horizontal="left" vertical="top"/>
    </xf>
    <xf numFmtId="0" fontId="30" fillId="0" borderId="27" xfId="11" applyFont="1" applyFill="1" applyBorder="1" applyAlignment="1">
      <alignment horizontal="center" vertical="center" wrapText="1"/>
    </xf>
    <xf numFmtId="0" fontId="30" fillId="0" borderId="39" xfId="11" applyFont="1" applyFill="1" applyBorder="1" applyAlignment="1">
      <alignment horizontal="center" vertical="top"/>
    </xf>
    <xf numFmtId="0" fontId="30" fillId="0" borderId="39" xfId="11" applyNumberFormat="1" applyFont="1" applyFill="1" applyBorder="1" applyAlignment="1">
      <alignment horizontal="center" vertical="top"/>
    </xf>
    <xf numFmtId="0" fontId="10" fillId="0" borderId="5" xfId="11" applyFont="1" applyFill="1" applyBorder="1" applyAlignment="1" applyProtection="1">
      <alignment horizontal="left" vertical="top"/>
      <protection locked="0"/>
    </xf>
    <xf numFmtId="0" fontId="11" fillId="0" borderId="7" xfId="11" applyFont="1" applyFill="1" applyBorder="1" applyAlignment="1" applyProtection="1">
      <alignment horizontal="left" vertical="top"/>
      <protection locked="0"/>
    </xf>
    <xf numFmtId="0" fontId="10" fillId="0" borderId="0" xfId="11" applyFont="1" applyAlignment="1">
      <alignment horizontal="left" vertical="top"/>
    </xf>
    <xf numFmtId="0" fontId="10" fillId="0" borderId="11" xfId="11" applyFont="1" applyBorder="1" applyAlignment="1">
      <alignment horizontal="left" vertical="top" wrapText="1"/>
    </xf>
    <xf numFmtId="0" fontId="11" fillId="0" borderId="0" xfId="11" applyFont="1" applyAlignment="1">
      <alignment horizontal="left" vertical="top"/>
    </xf>
    <xf numFmtId="0" fontId="11" fillId="0" borderId="11" xfId="11" applyFont="1" applyBorder="1" applyAlignment="1">
      <alignment horizontal="left" vertical="top" wrapText="1"/>
    </xf>
    <xf numFmtId="0" fontId="41" fillId="0" borderId="0" xfId="11" applyFont="1" applyAlignment="1">
      <alignment horizontal="left" vertical="top"/>
    </xf>
    <xf numFmtId="0" fontId="41" fillId="0" borderId="11" xfId="11" applyFont="1" applyBorder="1" applyAlignment="1">
      <alignment horizontal="left" vertical="top" wrapText="1"/>
    </xf>
    <xf numFmtId="0" fontId="41" fillId="0" borderId="11" xfId="11" applyFont="1" applyBorder="1"/>
    <xf numFmtId="0" fontId="41" fillId="0" borderId="7" xfId="11" applyFont="1" applyBorder="1" applyAlignment="1">
      <alignment horizontal="left" vertical="top"/>
    </xf>
    <xf numFmtId="0" fontId="41" fillId="0" borderId="0" xfId="11" applyFont="1" applyAlignment="1">
      <alignment wrapText="1"/>
    </xf>
    <xf numFmtId="0" fontId="43" fillId="0" borderId="0" xfId="11" applyFont="1" applyAlignment="1">
      <alignment horizontal="left" vertical="top"/>
    </xf>
    <xf numFmtId="0" fontId="43" fillId="0" borderId="11" xfId="11" applyFont="1" applyBorder="1" applyAlignment="1">
      <alignment horizontal="left" vertical="top" wrapText="1"/>
    </xf>
    <xf numFmtId="0" fontId="41" fillId="0" borderId="7" xfId="11" applyFont="1" applyFill="1" applyBorder="1" applyAlignment="1" applyProtection="1">
      <alignment horizontal="left" vertical="top"/>
    </xf>
    <xf numFmtId="0" fontId="10" fillId="0" borderId="11" xfId="11" applyFont="1" applyFill="1" applyBorder="1" applyAlignment="1">
      <alignment horizontal="left" vertical="center" wrapText="1"/>
    </xf>
    <xf numFmtId="0" fontId="10" fillId="0" borderId="6" xfId="11" applyNumberFormat="1" applyFont="1" applyFill="1" applyBorder="1" applyAlignment="1">
      <alignment horizontal="right" vertical="top"/>
    </xf>
    <xf numFmtId="0" fontId="10" fillId="0" borderId="7" xfId="11" applyFont="1" applyFill="1" applyBorder="1" applyAlignment="1" applyProtection="1">
      <alignment horizontal="left" vertical="top"/>
    </xf>
    <xf numFmtId="0" fontId="10" fillId="0" borderId="0" xfId="11" applyFont="1" applyAlignment="1">
      <alignment horizontal="left" wrapText="1"/>
    </xf>
    <xf numFmtId="0" fontId="43" fillId="0" borderId="11" xfId="11" applyFont="1" applyFill="1" applyBorder="1" applyAlignment="1">
      <alignment horizontal="left" vertical="center" wrapText="1"/>
    </xf>
    <xf numFmtId="0" fontId="43" fillId="0" borderId="7" xfId="11" applyFont="1" applyFill="1" applyBorder="1" applyAlignment="1" applyProtection="1">
      <alignment horizontal="left" vertical="top"/>
    </xf>
    <xf numFmtId="0" fontId="43" fillId="0" borderId="0" xfId="11" applyFont="1" applyAlignment="1">
      <alignment wrapText="1"/>
    </xf>
    <xf numFmtId="0" fontId="41" fillId="0" borderId="11" xfId="11" applyFont="1" applyFill="1" applyBorder="1" applyAlignment="1">
      <alignment horizontal="left" vertical="center" wrapText="1"/>
    </xf>
    <xf numFmtId="0" fontId="11" fillId="0" borderId="11" xfId="11" applyFont="1" applyFill="1" applyBorder="1" applyAlignment="1">
      <alignment horizontal="left" vertical="center" wrapText="1"/>
    </xf>
    <xf numFmtId="0" fontId="11" fillId="0" borderId="0" xfId="11" applyFont="1" applyAlignment="1">
      <alignment wrapText="1"/>
    </xf>
    <xf numFmtId="0" fontId="11" fillId="0" borderId="7" xfId="11" applyFont="1" applyFill="1" applyBorder="1" applyAlignment="1" applyProtection="1">
      <alignment horizontal="left" vertical="top"/>
    </xf>
    <xf numFmtId="0" fontId="10" fillId="0" borderId="7" xfId="11" applyFont="1" applyFill="1" applyBorder="1" applyAlignment="1" applyProtection="1">
      <alignment horizontal="left" vertical="top"/>
      <protection locked="0"/>
    </xf>
    <xf numFmtId="0" fontId="5" fillId="0" borderId="40" xfId="11" applyFont="1" applyBorder="1" applyAlignment="1">
      <alignment vertical="top"/>
    </xf>
    <xf numFmtId="0" fontId="5" fillId="0" borderId="70" xfId="11" applyFont="1" applyBorder="1" applyAlignment="1">
      <alignment horizontal="left" vertical="top"/>
    </xf>
    <xf numFmtId="0" fontId="5" fillId="0" borderId="14" xfId="11" applyFont="1" applyBorder="1" applyAlignment="1">
      <alignment vertical="top" wrapText="1"/>
    </xf>
    <xf numFmtId="0" fontId="5" fillId="0" borderId="14" xfId="11" applyFont="1" applyBorder="1" applyAlignment="1" applyProtection="1">
      <alignment vertical="top"/>
    </xf>
    <xf numFmtId="0" fontId="4" fillId="0" borderId="14" xfId="11" applyNumberFormat="1" applyFont="1" applyBorder="1" applyAlignment="1">
      <alignment vertical="top"/>
    </xf>
    <xf numFmtId="4" fontId="4" fillId="0" borderId="15" xfId="11" applyNumberFormat="1" applyFont="1" applyBorder="1" applyAlignment="1">
      <alignment horizontal="right" vertical="top"/>
    </xf>
    <xf numFmtId="4" fontId="5" fillId="0" borderId="17" xfId="9" applyNumberFormat="1" applyFont="1" applyBorder="1" applyAlignment="1">
      <alignment horizontal="right" vertical="top"/>
    </xf>
    <xf numFmtId="0" fontId="4" fillId="0" borderId="11" xfId="11" applyFont="1" applyFill="1" applyBorder="1" applyAlignment="1">
      <alignment horizontal="left" vertical="center" wrapText="1"/>
    </xf>
    <xf numFmtId="0" fontId="3" fillId="0" borderId="0" xfId="11" applyNumberFormat="1" applyAlignment="1">
      <alignment vertical="top"/>
    </xf>
    <xf numFmtId="0" fontId="10" fillId="0" borderId="7" xfId="11" applyFont="1" applyBorder="1" applyAlignment="1" applyProtection="1">
      <alignment horizontal="left" vertical="top"/>
      <protection locked="0"/>
    </xf>
    <xf numFmtId="0" fontId="4" fillId="0" borderId="0" xfId="11" applyFont="1" applyBorder="1" applyAlignment="1">
      <alignment vertical="top" wrapText="1"/>
    </xf>
    <xf numFmtId="0" fontId="37" fillId="0" borderId="0" xfId="11" applyFont="1" applyAlignment="1">
      <alignment horizontal="left" vertical="top"/>
    </xf>
    <xf numFmtId="0" fontId="37" fillId="0" borderId="0" xfId="11" applyFont="1" applyAlignment="1">
      <alignment wrapText="1"/>
    </xf>
    <xf numFmtId="0" fontId="87" fillId="0" borderId="0" xfId="25" applyFont="1"/>
    <xf numFmtId="0" fontId="30" fillId="0" borderId="26" xfId="11" applyFont="1" applyFill="1" applyBorder="1" applyAlignment="1">
      <alignment horizontal="left" vertical="center"/>
    </xf>
    <xf numFmtId="0" fontId="30" fillId="0" borderId="38" xfId="11" applyFont="1" applyFill="1" applyBorder="1" applyAlignment="1">
      <alignment horizontal="left" vertical="center"/>
    </xf>
    <xf numFmtId="0" fontId="30" fillId="0" borderId="26" xfId="11" applyFont="1" applyFill="1" applyBorder="1" applyAlignment="1">
      <alignment horizontal="center" vertical="center"/>
    </xf>
    <xf numFmtId="0" fontId="30" fillId="0" borderId="27" xfId="11" applyFont="1" applyFill="1" applyBorder="1" applyAlignment="1">
      <alignment horizontal="center" vertical="center"/>
    </xf>
    <xf numFmtId="0" fontId="30" fillId="0" borderId="39" xfId="11" applyFont="1" applyFill="1" applyBorder="1" applyAlignment="1">
      <alignment horizontal="center" vertical="center"/>
    </xf>
    <xf numFmtId="0" fontId="4" fillId="0" borderId="3" xfId="11" applyFont="1" applyFill="1" applyBorder="1" applyAlignment="1">
      <alignment horizontal="center" vertical="center"/>
    </xf>
    <xf numFmtId="0" fontId="4" fillId="0" borderId="5" xfId="11" applyFont="1" applyFill="1" applyBorder="1" applyAlignment="1" applyProtection="1">
      <alignment horizontal="left" vertical="center"/>
      <protection locked="0"/>
    </xf>
    <xf numFmtId="4" fontId="4" fillId="0" borderId="0" xfId="8" applyNumberFormat="1" applyFont="1" applyFill="1" applyBorder="1" applyAlignment="1">
      <alignment horizontal="left" indent="1"/>
    </xf>
    <xf numFmtId="0" fontId="4" fillId="0" borderId="6" xfId="11" applyFont="1" applyFill="1" applyBorder="1" applyAlignment="1" applyProtection="1">
      <alignment horizontal="center"/>
      <protection locked="0"/>
    </xf>
    <xf numFmtId="0" fontId="4" fillId="0" borderId="6" xfId="11" applyFont="1" applyFill="1" applyBorder="1" applyAlignment="1">
      <alignment horizontal="center" vertical="top" wrapText="1"/>
    </xf>
    <xf numFmtId="4" fontId="4" fillId="0" borderId="6" xfId="11" applyNumberFormat="1" applyFont="1" applyFill="1" applyBorder="1" applyAlignment="1">
      <alignment horizontal="right"/>
    </xf>
    <xf numFmtId="4" fontId="4" fillId="0" borderId="7" xfId="9" applyNumberFormat="1" applyFont="1" applyFill="1" applyBorder="1" applyAlignment="1">
      <alignment horizontal="right" vertical="center"/>
    </xf>
    <xf numFmtId="0" fontId="4" fillId="0" borderId="11" xfId="11" applyFont="1" applyFill="1" applyBorder="1" applyAlignment="1">
      <alignment horizontal="center" vertical="center"/>
    </xf>
    <xf numFmtId="0" fontId="11" fillId="0" borderId="7" xfId="11" applyFont="1" applyFill="1" applyBorder="1" applyAlignment="1" applyProtection="1">
      <alignment horizontal="left" vertical="center"/>
      <protection locked="0"/>
    </xf>
    <xf numFmtId="0" fontId="4" fillId="0" borderId="11" xfId="11" applyFont="1" applyBorder="1" applyAlignment="1">
      <alignment horizontal="center" vertical="center"/>
    </xf>
    <xf numFmtId="0" fontId="10" fillId="0" borderId="0" xfId="11" applyFont="1" applyAlignment="1">
      <alignment horizontal="left" vertical="center"/>
    </xf>
    <xf numFmtId="0" fontId="10" fillId="0" borderId="11" xfId="11" applyFont="1" applyBorder="1" applyAlignment="1">
      <alignment horizontal="left" vertical="top"/>
    </xf>
    <xf numFmtId="0" fontId="11" fillId="0" borderId="0" xfId="11" applyFont="1" applyAlignment="1">
      <alignment horizontal="left" vertical="center"/>
    </xf>
    <xf numFmtId="0" fontId="11" fillId="0" borderId="11" xfId="11" applyFont="1" applyBorder="1" applyAlignment="1">
      <alignment horizontal="left" vertical="top"/>
    </xf>
    <xf numFmtId="0" fontId="105" fillId="0" borderId="0" xfId="25" applyFont="1"/>
    <xf numFmtId="0" fontId="41" fillId="0" borderId="11" xfId="11" applyFont="1" applyBorder="1" applyAlignment="1">
      <alignment horizontal="left" vertical="top"/>
    </xf>
    <xf numFmtId="0" fontId="43" fillId="0" borderId="11" xfId="11" applyFont="1" applyBorder="1" applyAlignment="1">
      <alignment horizontal="left" vertical="top"/>
    </xf>
    <xf numFmtId="0" fontId="5" fillId="0" borderId="70" xfId="11" applyFont="1" applyBorder="1" applyAlignment="1">
      <alignment vertical="top"/>
    </xf>
    <xf numFmtId="0" fontId="5" fillId="0" borderId="14" xfId="11" applyFont="1" applyBorder="1" applyAlignment="1">
      <alignment vertical="top"/>
    </xf>
    <xf numFmtId="0" fontId="5" fillId="0" borderId="14" xfId="11" applyNumberFormat="1" applyFont="1" applyBorder="1" applyAlignment="1">
      <alignment vertical="top"/>
    </xf>
    <xf numFmtId="3" fontId="4" fillId="0" borderId="14" xfId="11" applyNumberFormat="1" applyFont="1" applyBorder="1" applyAlignment="1">
      <alignment vertical="top"/>
    </xf>
    <xf numFmtId="0" fontId="41" fillId="0" borderId="7" xfId="11" applyFont="1" applyFill="1" applyBorder="1" applyAlignment="1" applyProtection="1">
      <alignment horizontal="left" vertical="center"/>
    </xf>
    <xf numFmtId="0" fontId="41" fillId="0" borderId="11" xfId="11" applyFont="1" applyFill="1" applyBorder="1" applyAlignment="1">
      <alignment horizontal="left" vertical="center"/>
    </xf>
    <xf numFmtId="0" fontId="10" fillId="0" borderId="7" xfId="11" applyFont="1" applyFill="1" applyBorder="1" applyAlignment="1" applyProtection="1">
      <alignment horizontal="left" vertical="center"/>
    </xf>
    <xf numFmtId="0" fontId="10" fillId="0" borderId="11" xfId="11" applyFont="1" applyFill="1" applyBorder="1" applyAlignment="1">
      <alignment horizontal="left" vertical="center"/>
    </xf>
    <xf numFmtId="0" fontId="10" fillId="0" borderId="7" xfId="11" applyFont="1" applyFill="1" applyBorder="1" applyAlignment="1" applyProtection="1">
      <alignment horizontal="center"/>
      <protection locked="0"/>
    </xf>
    <xf numFmtId="0" fontId="4" fillId="0" borderId="46" xfId="11" applyFont="1" applyBorder="1"/>
    <xf numFmtId="0" fontId="11" fillId="0" borderId="46" xfId="11" applyFont="1" applyFill="1" applyBorder="1" applyAlignment="1">
      <alignment vertical="center"/>
    </xf>
    <xf numFmtId="0" fontId="11" fillId="0" borderId="46" xfId="11" applyFont="1" applyFill="1" applyBorder="1" applyAlignment="1" applyProtection="1">
      <alignment vertical="center"/>
    </xf>
    <xf numFmtId="3" fontId="10" fillId="0" borderId="46" xfId="11" applyNumberFormat="1" applyFont="1" applyFill="1" applyBorder="1" applyAlignment="1">
      <alignment vertical="center"/>
    </xf>
    <xf numFmtId="4" fontId="10" fillId="0" borderId="47" xfId="11" applyNumberFormat="1" applyFont="1" applyFill="1" applyBorder="1" applyAlignment="1">
      <alignment horizontal="right"/>
    </xf>
    <xf numFmtId="4" fontId="11" fillId="0" borderId="17" xfId="9" applyNumberFormat="1" applyFont="1" applyFill="1" applyBorder="1" applyAlignment="1">
      <alignment horizontal="right" vertical="center"/>
    </xf>
    <xf numFmtId="0" fontId="10" fillId="0" borderId="26" xfId="11" applyFont="1" applyFill="1" applyBorder="1" applyAlignment="1">
      <alignment vertical="center"/>
    </xf>
    <xf numFmtId="17" fontId="10" fillId="0" borderId="27" xfId="11" applyNumberFormat="1" applyFont="1" applyFill="1" applyBorder="1" applyAlignment="1">
      <alignment vertical="center"/>
    </xf>
    <xf numFmtId="0" fontId="10" fillId="0" borderId="27" xfId="11" applyFont="1" applyFill="1" applyBorder="1" applyAlignment="1" applyProtection="1">
      <alignment vertical="center"/>
    </xf>
    <xf numFmtId="3" fontId="10" fillId="0" borderId="27" xfId="11" applyNumberFormat="1" applyFont="1" applyFill="1" applyBorder="1" applyAlignment="1">
      <alignment vertical="center"/>
    </xf>
    <xf numFmtId="4" fontId="10" fillId="0" borderId="27" xfId="11" applyNumberFormat="1" applyFont="1" applyFill="1" applyBorder="1" applyAlignment="1">
      <alignment horizontal="right"/>
    </xf>
    <xf numFmtId="4" fontId="10" fillId="0" borderId="10" xfId="9" applyNumberFormat="1" applyFont="1" applyFill="1" applyBorder="1" applyAlignment="1">
      <alignment horizontal="right" vertical="center"/>
    </xf>
    <xf numFmtId="0" fontId="10" fillId="0" borderId="3" xfId="11" applyFont="1" applyFill="1" applyBorder="1" applyAlignment="1">
      <alignment vertical="center"/>
    </xf>
    <xf numFmtId="0" fontId="10" fillId="0" borderId="4" xfId="11" applyFont="1" applyFill="1" applyBorder="1" applyAlignment="1">
      <alignment vertical="center"/>
    </xf>
    <xf numFmtId="4" fontId="10" fillId="0" borderId="38" xfId="9" applyNumberFormat="1" applyFont="1" applyFill="1" applyBorder="1" applyAlignment="1">
      <alignment horizontal="right" vertical="center"/>
    </xf>
    <xf numFmtId="0" fontId="10" fillId="0" borderId="4" xfId="11" applyFont="1" applyBorder="1" applyAlignment="1">
      <alignment vertical="top"/>
    </xf>
    <xf numFmtId="4" fontId="10" fillId="0" borderId="5" xfId="8" applyNumberFormat="1" applyFont="1" applyFill="1" applyBorder="1" applyAlignment="1">
      <alignment horizontal="left" wrapText="1"/>
    </xf>
    <xf numFmtId="0" fontId="10" fillId="0" borderId="6" xfId="11" applyFont="1" applyBorder="1" applyAlignment="1" applyProtection="1">
      <alignment horizontal="center"/>
      <protection locked="0"/>
    </xf>
    <xf numFmtId="4" fontId="10" fillId="0" borderId="6" xfId="11" applyNumberFormat="1" applyFont="1" applyBorder="1" applyAlignment="1" applyProtection="1">
      <alignment horizontal="right" vertical="top"/>
    </xf>
    <xf numFmtId="0" fontId="11" fillId="0" borderId="0" xfId="11" applyNumberFormat="1" applyFont="1" applyAlignment="1">
      <alignment vertical="top" wrapText="1"/>
    </xf>
    <xf numFmtId="3" fontId="11" fillId="0" borderId="0" xfId="11" applyNumberFormat="1" applyFont="1" applyBorder="1" applyAlignment="1">
      <alignment horizontal="left" vertical="top"/>
    </xf>
    <xf numFmtId="0" fontId="43" fillId="0" borderId="0" xfId="11" applyNumberFormat="1" applyFont="1" applyAlignment="1">
      <alignment vertical="top" wrapText="1"/>
    </xf>
    <xf numFmtId="3" fontId="10" fillId="0" borderId="0" xfId="8" applyNumberFormat="1" applyFont="1" applyFill="1" applyBorder="1" applyAlignment="1">
      <alignment horizontal="left" vertical="top"/>
    </xf>
    <xf numFmtId="0" fontId="43" fillId="0" borderId="0" xfId="11" applyNumberFormat="1" applyFont="1" applyAlignment="1"/>
    <xf numFmtId="0" fontId="11" fillId="13" borderId="0" xfId="11" applyNumberFormat="1" applyFont="1" applyFill="1" applyAlignment="1">
      <alignment vertical="top" wrapText="1"/>
    </xf>
    <xf numFmtId="0" fontId="10" fillId="0" borderId="0" xfId="11" applyFont="1" applyBorder="1" applyAlignment="1">
      <alignment horizontal="left" vertical="top"/>
    </xf>
    <xf numFmtId="0" fontId="11" fillId="0" borderId="0" xfId="11" applyFont="1" applyFill="1" applyAlignment="1">
      <alignment vertical="top" wrapText="1"/>
    </xf>
    <xf numFmtId="0" fontId="11" fillId="0" borderId="0" xfId="11" applyNumberFormat="1" applyFont="1" applyFill="1" applyAlignment="1">
      <alignment vertical="top" wrapText="1"/>
    </xf>
    <xf numFmtId="4" fontId="10" fillId="0" borderId="0" xfId="8" applyNumberFormat="1" applyFont="1" applyFill="1" applyBorder="1" applyAlignment="1" applyProtection="1">
      <alignment horizontal="left" vertical="top" wrapText="1"/>
    </xf>
    <xf numFmtId="3" fontId="11" fillId="14" borderId="11" xfId="11" applyNumberFormat="1" applyFont="1" applyFill="1" applyBorder="1" applyAlignment="1">
      <alignment horizontal="left" vertical="top"/>
    </xf>
    <xf numFmtId="0" fontId="10" fillId="14" borderId="6" xfId="11" applyFont="1" applyFill="1" applyBorder="1" applyAlignment="1" applyProtection="1">
      <alignment horizontal="center" vertical="top"/>
      <protection locked="0"/>
    </xf>
    <xf numFmtId="0" fontId="10" fillId="14" borderId="0" xfId="11" applyFont="1" applyFill="1" applyBorder="1" applyAlignment="1">
      <alignment vertical="top"/>
    </xf>
    <xf numFmtId="0" fontId="10" fillId="14" borderId="11" xfId="11" applyFont="1" applyFill="1" applyBorder="1" applyAlignment="1">
      <alignment horizontal="left" vertical="top"/>
    </xf>
    <xf numFmtId="0" fontId="11" fillId="0" borderId="0" xfId="8" applyNumberFormat="1" applyFont="1" applyFill="1" applyBorder="1" applyAlignment="1">
      <alignment vertical="top" wrapText="1"/>
    </xf>
    <xf numFmtId="4" fontId="11" fillId="0" borderId="6" xfId="11" applyNumberFormat="1" applyFont="1" applyBorder="1" applyAlignment="1">
      <alignment horizontal="right" vertical="top"/>
    </xf>
    <xf numFmtId="4" fontId="10" fillId="0" borderId="11" xfId="11" applyNumberFormat="1" applyFont="1" applyBorder="1" applyAlignment="1">
      <alignment vertical="top"/>
    </xf>
    <xf numFmtId="4" fontId="10" fillId="0" borderId="0" xfId="11" applyNumberFormat="1" applyFont="1" applyBorder="1" applyAlignment="1">
      <alignment vertical="top"/>
    </xf>
    <xf numFmtId="0" fontId="10" fillId="0" borderId="7" xfId="11" applyFont="1" applyBorder="1" applyAlignment="1" applyProtection="1">
      <alignment horizontal="center"/>
      <protection locked="0"/>
    </xf>
    <xf numFmtId="4" fontId="11" fillId="0" borderId="0" xfId="8" applyNumberFormat="1" applyFont="1" applyFill="1" applyBorder="1" applyAlignment="1">
      <alignment horizontal="left" wrapText="1" indent="1"/>
    </xf>
    <xf numFmtId="4" fontId="106" fillId="0" borderId="0" xfId="8" applyNumberFormat="1" applyFont="1" applyFill="1" applyBorder="1" applyAlignment="1">
      <alignment horizontal="left" indent="1"/>
    </xf>
    <xf numFmtId="0" fontId="10" fillId="0" borderId="0" xfId="11" applyFont="1" applyBorder="1" applyAlignment="1" applyProtection="1">
      <alignment horizontal="center"/>
      <protection locked="0"/>
    </xf>
    <xf numFmtId="4" fontId="10" fillId="0" borderId="48" xfId="8" applyNumberFormat="1" applyFont="1" applyFill="1" applyBorder="1" applyAlignment="1">
      <alignment horizontal="left" indent="1"/>
    </xf>
    <xf numFmtId="4" fontId="10" fillId="0" borderId="43" xfId="11" applyNumberFormat="1" applyFont="1" applyBorder="1" applyAlignment="1">
      <alignment horizontal="right"/>
    </xf>
    <xf numFmtId="0" fontId="11" fillId="0" borderId="0" xfId="11" applyNumberFormat="1" applyFont="1" applyFill="1" applyBorder="1" applyAlignment="1"/>
    <xf numFmtId="0" fontId="10" fillId="0" borderId="1" xfId="11" applyFont="1" applyBorder="1" applyAlignment="1">
      <alignment vertical="top"/>
    </xf>
    <xf numFmtId="4" fontId="10" fillId="0" borderId="0" xfId="8" applyNumberFormat="1" applyFont="1" applyFill="1" applyBorder="1" applyAlignment="1">
      <alignment horizontal="left"/>
    </xf>
    <xf numFmtId="4" fontId="11" fillId="0" borderId="0" xfId="8" applyNumberFormat="1" applyFont="1" applyFill="1" applyBorder="1" applyAlignment="1">
      <alignment horizontal="left" wrapText="1"/>
    </xf>
    <xf numFmtId="4" fontId="11" fillId="0" borderId="0" xfId="8" applyNumberFormat="1" applyFont="1" applyFill="1" applyBorder="1" applyAlignment="1">
      <alignment horizontal="left"/>
    </xf>
    <xf numFmtId="0" fontId="10" fillId="0" borderId="10" xfId="11" applyFont="1" applyBorder="1" applyAlignment="1" applyProtection="1">
      <alignment horizontal="center"/>
      <protection locked="0"/>
    </xf>
    <xf numFmtId="4" fontId="10" fillId="0" borderId="1" xfId="8" applyNumberFormat="1" applyFont="1" applyFill="1" applyBorder="1" applyAlignment="1">
      <alignment horizontal="left" indent="1"/>
    </xf>
    <xf numFmtId="0" fontId="10" fillId="0" borderId="8" xfId="11" applyFont="1" applyBorder="1" applyAlignment="1" applyProtection="1">
      <alignment horizontal="center"/>
      <protection locked="0"/>
    </xf>
    <xf numFmtId="0" fontId="10" fillId="0" borderId="8" xfId="11" applyFont="1" applyBorder="1" applyAlignment="1">
      <alignment horizontal="center" vertical="top" wrapText="1"/>
    </xf>
    <xf numFmtId="4" fontId="10" fillId="0" borderId="8" xfId="11" applyNumberFormat="1" applyFont="1" applyBorder="1" applyAlignment="1">
      <alignment horizontal="right"/>
    </xf>
    <xf numFmtId="4" fontId="10" fillId="0" borderId="10" xfId="9" applyNumberFormat="1" applyFont="1" applyBorder="1" applyAlignment="1">
      <alignment horizontal="right" vertical="center"/>
    </xf>
    <xf numFmtId="3" fontId="11" fillId="15" borderId="11" xfId="11" applyNumberFormat="1" applyFont="1" applyFill="1" applyBorder="1" applyAlignment="1">
      <alignment horizontal="left" vertical="top"/>
    </xf>
    <xf numFmtId="0" fontId="11" fillId="15" borderId="0" xfId="11" applyFont="1" applyFill="1" applyAlignment="1">
      <alignment vertical="top" wrapText="1"/>
    </xf>
    <xf numFmtId="0" fontId="10" fillId="15" borderId="6" xfId="11" applyFont="1" applyFill="1" applyBorder="1" applyAlignment="1" applyProtection="1">
      <alignment horizontal="center" vertical="top"/>
      <protection locked="0"/>
    </xf>
    <xf numFmtId="0" fontId="10" fillId="15" borderId="6" xfId="11" applyFont="1" applyFill="1" applyBorder="1" applyAlignment="1">
      <alignment horizontal="center" vertical="top" wrapText="1"/>
    </xf>
    <xf numFmtId="4" fontId="10" fillId="15" borderId="6" xfId="11" applyNumberFormat="1" applyFont="1" applyFill="1" applyBorder="1" applyAlignment="1">
      <alignment horizontal="right" vertical="top"/>
    </xf>
    <xf numFmtId="4" fontId="10" fillId="15" borderId="7" xfId="9" applyNumberFormat="1" applyFont="1" applyFill="1" applyBorder="1" applyAlignment="1">
      <alignment horizontal="right" vertical="top"/>
    </xf>
    <xf numFmtId="0" fontId="10" fillId="15" borderId="0" xfId="11" applyFont="1" applyFill="1" applyBorder="1" applyAlignment="1">
      <alignment vertical="top"/>
    </xf>
    <xf numFmtId="4" fontId="10" fillId="15" borderId="0" xfId="8" applyNumberFormat="1" applyFont="1" applyFill="1" applyBorder="1" applyAlignment="1">
      <alignment horizontal="left" vertical="top" wrapText="1"/>
    </xf>
    <xf numFmtId="4" fontId="10" fillId="15" borderId="6" xfId="11" applyNumberFormat="1" applyFont="1" applyFill="1" applyBorder="1" applyAlignment="1" applyProtection="1">
      <alignment horizontal="right" vertical="top"/>
    </xf>
    <xf numFmtId="0" fontId="11" fillId="15" borderId="0" xfId="11" applyNumberFormat="1" applyFont="1" applyFill="1" applyAlignment="1">
      <alignment vertical="top" wrapText="1"/>
    </xf>
    <xf numFmtId="4" fontId="11" fillId="15" borderId="17" xfId="9" applyNumberFormat="1" applyFont="1" applyFill="1" applyBorder="1" applyAlignment="1">
      <alignment horizontal="right" vertical="top"/>
    </xf>
    <xf numFmtId="0" fontId="10" fillId="15" borderId="3" xfId="11" applyFont="1" applyFill="1" applyBorder="1" applyAlignment="1">
      <alignment vertical="top"/>
    </xf>
    <xf numFmtId="4" fontId="10" fillId="15" borderId="4" xfId="8" applyNumberFormat="1" applyFont="1" applyFill="1" applyBorder="1" applyAlignment="1">
      <alignment horizontal="left" vertical="top" wrapText="1"/>
    </xf>
    <xf numFmtId="0" fontId="10" fillId="15" borderId="2" xfId="11" applyFont="1" applyFill="1" applyBorder="1" applyAlignment="1" applyProtection="1">
      <alignment horizontal="center" vertical="top"/>
      <protection locked="0"/>
    </xf>
    <xf numFmtId="0" fontId="10" fillId="15" borderId="2" xfId="11" applyFont="1" applyFill="1" applyBorder="1" applyAlignment="1">
      <alignment horizontal="center" vertical="top" wrapText="1"/>
    </xf>
    <xf numFmtId="4" fontId="10" fillId="15" borderId="2" xfId="11" applyNumberFormat="1" applyFont="1" applyFill="1" applyBorder="1" applyAlignment="1">
      <alignment horizontal="right" vertical="top"/>
    </xf>
    <xf numFmtId="4" fontId="10" fillId="15" borderId="5" xfId="9" applyNumberFormat="1" applyFont="1" applyFill="1" applyBorder="1" applyAlignment="1">
      <alignment horizontal="right" vertical="top"/>
    </xf>
    <xf numFmtId="0" fontId="10" fillId="15" borderId="0" xfId="11" applyFont="1" applyFill="1" applyAlignment="1">
      <alignment vertical="top"/>
    </xf>
    <xf numFmtId="4" fontId="10" fillId="15" borderId="0" xfId="8" applyNumberFormat="1" applyFont="1" applyFill="1" applyBorder="1" applyAlignment="1" applyProtection="1">
      <alignment horizontal="left" vertical="top" wrapText="1"/>
    </xf>
    <xf numFmtId="4" fontId="10" fillId="15" borderId="0" xfId="8" applyNumberFormat="1" applyFont="1" applyFill="1" applyBorder="1" applyAlignment="1">
      <alignment horizontal="left" indent="1"/>
    </xf>
    <xf numFmtId="0" fontId="10" fillId="15" borderId="6" xfId="11" applyFont="1" applyFill="1" applyBorder="1" applyAlignment="1" applyProtection="1">
      <alignment horizontal="center"/>
      <protection locked="0"/>
    </xf>
    <xf numFmtId="4" fontId="10" fillId="15" borderId="6" xfId="11" applyNumberFormat="1" applyFont="1" applyFill="1" applyBorder="1" applyAlignment="1">
      <alignment horizontal="right"/>
    </xf>
    <xf numFmtId="4" fontId="10" fillId="15" borderId="7" xfId="9" applyNumberFormat="1" applyFont="1" applyFill="1" applyBorder="1" applyAlignment="1">
      <alignment horizontal="right" vertical="center"/>
    </xf>
    <xf numFmtId="4" fontId="10" fillId="15" borderId="0" xfId="8" applyNumberFormat="1" applyFont="1" applyFill="1" applyBorder="1" applyAlignment="1">
      <alignment horizontal="left" vertical="top"/>
    </xf>
    <xf numFmtId="4" fontId="11" fillId="15" borderId="0" xfId="8" applyNumberFormat="1" applyFont="1" applyFill="1" applyBorder="1" applyAlignment="1">
      <alignment horizontal="left" vertical="top"/>
    </xf>
    <xf numFmtId="0" fontId="10" fillId="0" borderId="10" xfId="11" applyFont="1" applyBorder="1" applyAlignment="1" applyProtection="1">
      <alignment horizontal="center" vertical="top"/>
      <protection locked="0"/>
    </xf>
    <xf numFmtId="0" fontId="10" fillId="15" borderId="1" xfId="11" applyFont="1" applyFill="1" applyBorder="1" applyAlignment="1">
      <alignment vertical="top"/>
    </xf>
    <xf numFmtId="4" fontId="10" fillId="15" borderId="1" xfId="8" applyNumberFormat="1" applyFont="1" applyFill="1" applyBorder="1" applyAlignment="1">
      <alignment horizontal="left" vertical="top"/>
    </xf>
    <xf numFmtId="0" fontId="10" fillId="15" borderId="8" xfId="11" applyFont="1" applyFill="1" applyBorder="1" applyAlignment="1" applyProtection="1">
      <alignment horizontal="center" vertical="top"/>
      <protection locked="0"/>
    </xf>
    <xf numFmtId="0" fontId="10" fillId="15" borderId="8" xfId="11" applyFont="1" applyFill="1" applyBorder="1" applyAlignment="1">
      <alignment horizontal="center" vertical="top" wrapText="1"/>
    </xf>
    <xf numFmtId="4" fontId="10" fillId="15" borderId="8" xfId="11" applyNumberFormat="1" applyFont="1" applyFill="1" applyBorder="1" applyAlignment="1">
      <alignment horizontal="right" vertical="top"/>
    </xf>
    <xf numFmtId="4" fontId="10" fillId="15" borderId="10" xfId="9" applyNumberFormat="1" applyFont="1" applyFill="1" applyBorder="1" applyAlignment="1">
      <alignment horizontal="right" vertical="top"/>
    </xf>
    <xf numFmtId="4" fontId="11" fillId="15" borderId="0" xfId="8" applyNumberFormat="1" applyFont="1" applyFill="1" applyBorder="1" applyAlignment="1">
      <alignment horizontal="left" vertical="top" wrapText="1"/>
    </xf>
    <xf numFmtId="4" fontId="10" fillId="15" borderId="1" xfId="8" applyNumberFormat="1" applyFont="1" applyFill="1" applyBorder="1" applyAlignment="1">
      <alignment horizontal="left" indent="1"/>
    </xf>
    <xf numFmtId="0" fontId="10" fillId="15" borderId="8" xfId="11" applyFont="1" applyFill="1" applyBorder="1" applyAlignment="1" applyProtection="1">
      <alignment horizontal="center"/>
      <protection locked="0"/>
    </xf>
    <xf numFmtId="4" fontId="10" fillId="15" borderId="8" xfId="11" applyNumberFormat="1" applyFont="1" applyFill="1" applyBorder="1" applyAlignment="1">
      <alignment horizontal="right"/>
    </xf>
    <xf numFmtId="4" fontId="10" fillId="15" borderId="10" xfId="9" applyNumberFormat="1" applyFont="1" applyFill="1" applyBorder="1" applyAlignment="1">
      <alignment horizontal="right" vertical="center"/>
    </xf>
    <xf numFmtId="4" fontId="10" fillId="0" borderId="71" xfId="11" applyNumberFormat="1" applyFont="1" applyBorder="1" applyAlignment="1">
      <alignment horizontal="right"/>
    </xf>
    <xf numFmtId="0" fontId="10" fillId="0" borderId="48" xfId="11" applyFont="1" applyBorder="1" applyAlignment="1" applyProtection="1">
      <alignment horizontal="center"/>
      <protection locked="0"/>
    </xf>
    <xf numFmtId="0" fontId="10" fillId="0" borderId="72" xfId="11" applyFont="1" applyBorder="1" applyAlignment="1">
      <alignment vertical="top"/>
    </xf>
    <xf numFmtId="0" fontId="10" fillId="0" borderId="43" xfId="11" applyFont="1" applyBorder="1" applyAlignment="1" applyProtection="1">
      <alignment horizontal="center"/>
      <protection locked="0"/>
    </xf>
    <xf numFmtId="0" fontId="0" fillId="3" borderId="0" xfId="0" applyFill="1"/>
    <xf numFmtId="0" fontId="115" fillId="3" borderId="0" xfId="0" applyFont="1" applyFill="1"/>
    <xf numFmtId="0" fontId="46" fillId="3" borderId="0" xfId="0" applyFont="1" applyFill="1" applyBorder="1" applyAlignment="1" applyProtection="1">
      <alignment horizontal="right" vertical="center"/>
    </xf>
    <xf numFmtId="0" fontId="46" fillId="3" borderId="0" xfId="0" applyFont="1" applyFill="1" applyBorder="1" applyAlignment="1" applyProtection="1">
      <alignment vertical="center"/>
    </xf>
    <xf numFmtId="0" fontId="46" fillId="3" borderId="0" xfId="0" applyFont="1" applyFill="1" applyAlignment="1" applyProtection="1">
      <alignment vertical="center"/>
    </xf>
    <xf numFmtId="0" fontId="46" fillId="3" borderId="0" xfId="0" applyFont="1" applyFill="1" applyBorder="1" applyAlignment="1" applyProtection="1">
      <alignment horizontal="center" vertical="center"/>
      <protection locked="0"/>
    </xf>
    <xf numFmtId="0" fontId="63" fillId="3" borderId="0" xfId="0" applyFont="1" applyFill="1" applyAlignment="1" applyProtection="1">
      <alignment vertical="center"/>
    </xf>
    <xf numFmtId="0" fontId="46" fillId="3" borderId="0" xfId="0" applyFont="1" applyFill="1" applyAlignment="1" applyProtection="1">
      <alignment horizontal="right" vertical="center"/>
    </xf>
    <xf numFmtId="0" fontId="46" fillId="3" borderId="0" xfId="0" applyFont="1" applyFill="1" applyBorder="1" applyAlignment="1" applyProtection="1">
      <alignment horizontal="center" vertical="center"/>
    </xf>
    <xf numFmtId="0" fontId="63" fillId="3" borderId="0" xfId="0" applyFont="1" applyFill="1" applyBorder="1" applyAlignment="1" applyProtection="1">
      <alignment vertical="center"/>
    </xf>
    <xf numFmtId="0" fontId="107" fillId="3" borderId="0" xfId="0" applyFont="1" applyFill="1" applyBorder="1" applyAlignment="1" applyProtection="1">
      <alignment vertical="center"/>
    </xf>
    <xf numFmtId="0" fontId="63" fillId="3" borderId="73" xfId="0" applyFont="1" applyFill="1" applyBorder="1" applyAlignment="1" applyProtection="1">
      <alignment vertical="center"/>
      <protection locked="0"/>
    </xf>
    <xf numFmtId="0" fontId="111" fillId="3" borderId="0" xfId="0" applyFont="1" applyFill="1" applyBorder="1" applyAlignment="1" applyProtection="1">
      <alignment vertical="center"/>
      <protection locked="0"/>
    </xf>
    <xf numFmtId="0" fontId="63" fillId="3" borderId="0" xfId="0" applyFont="1" applyFill="1" applyBorder="1" applyAlignment="1" applyProtection="1">
      <alignment vertical="center"/>
      <protection locked="0"/>
    </xf>
    <xf numFmtId="0" fontId="46" fillId="3" borderId="0" xfId="0" applyFont="1" applyFill="1" applyBorder="1" applyAlignment="1" applyProtection="1">
      <alignment vertical="center"/>
      <protection locked="0"/>
    </xf>
    <xf numFmtId="0" fontId="107" fillId="3" borderId="74" xfId="0" applyFont="1" applyFill="1" applyBorder="1" applyAlignment="1" applyProtection="1">
      <alignment vertical="center"/>
      <protection locked="0"/>
    </xf>
    <xf numFmtId="0" fontId="63" fillId="3" borderId="75" xfId="0" applyFont="1" applyFill="1" applyBorder="1" applyAlignment="1" applyProtection="1">
      <alignment vertical="center"/>
      <protection locked="0"/>
    </xf>
    <xf numFmtId="0" fontId="63" fillId="3" borderId="76" xfId="0" applyFont="1" applyFill="1" applyBorder="1" applyAlignment="1" applyProtection="1">
      <alignment vertical="center"/>
      <protection locked="0"/>
    </xf>
    <xf numFmtId="0" fontId="46" fillId="3" borderId="76" xfId="0" applyFont="1" applyFill="1" applyBorder="1" applyAlignment="1" applyProtection="1">
      <alignment vertical="center"/>
      <protection locked="0"/>
    </xf>
    <xf numFmtId="0" fontId="107" fillId="3" borderId="77" xfId="0" applyFont="1" applyFill="1" applyBorder="1" applyAlignment="1" applyProtection="1">
      <alignment vertical="center"/>
      <protection locked="0"/>
    </xf>
    <xf numFmtId="0" fontId="46" fillId="3" borderId="89" xfId="0" applyFont="1" applyFill="1" applyBorder="1" applyAlignment="1" applyProtection="1">
      <alignment vertical="center"/>
    </xf>
    <xf numFmtId="176" fontId="63" fillId="3" borderId="0" xfId="0" applyNumberFormat="1" applyFont="1" applyFill="1" applyBorder="1" applyAlignment="1" applyProtection="1">
      <alignment vertical="center"/>
    </xf>
    <xf numFmtId="0" fontId="63" fillId="3" borderId="78" xfId="0" applyFont="1" applyFill="1" applyBorder="1" applyAlignment="1" applyProtection="1">
      <alignment vertical="center"/>
    </xf>
    <xf numFmtId="0" fontId="46" fillId="3" borderId="79" xfId="0" applyFont="1" applyFill="1" applyBorder="1" applyAlignment="1" applyProtection="1">
      <alignment vertical="center"/>
    </xf>
    <xf numFmtId="0" fontId="46" fillId="3" borderId="80" xfId="0" applyFont="1" applyFill="1" applyBorder="1" applyAlignment="1" applyProtection="1">
      <alignment vertical="center"/>
    </xf>
    <xf numFmtId="0" fontId="63" fillId="3" borderId="81" xfId="0" applyFont="1" applyFill="1" applyBorder="1" applyAlignment="1" applyProtection="1">
      <alignment horizontal="center" vertical="center"/>
    </xf>
    <xf numFmtId="0" fontId="63" fillId="3" borderId="0" xfId="0" applyFont="1" applyFill="1" applyBorder="1" applyAlignment="1" applyProtection="1">
      <alignment horizontal="center" vertical="center"/>
    </xf>
    <xf numFmtId="0" fontId="63" fillId="3" borderId="31" xfId="0" applyFont="1" applyFill="1" applyBorder="1" applyAlignment="1" applyProtection="1">
      <alignment vertical="center"/>
    </xf>
    <xf numFmtId="0" fontId="46" fillId="3" borderId="81" xfId="0" applyFont="1" applyFill="1" applyBorder="1" applyAlignment="1" applyProtection="1">
      <alignment vertical="center"/>
    </xf>
    <xf numFmtId="0" fontId="46" fillId="3" borderId="31" xfId="0" applyFont="1" applyFill="1" applyBorder="1" applyAlignment="1" applyProtection="1">
      <alignment vertical="center"/>
    </xf>
    <xf numFmtId="0" fontId="46" fillId="3" borderId="31" xfId="0" applyFont="1" applyFill="1" applyBorder="1" applyAlignment="1" applyProtection="1">
      <alignment vertical="center"/>
      <protection locked="0"/>
    </xf>
    <xf numFmtId="0" fontId="63" fillId="3" borderId="81" xfId="0" applyFont="1" applyFill="1" applyBorder="1" applyAlignment="1" applyProtection="1">
      <alignment vertical="center"/>
    </xf>
    <xf numFmtId="0" fontId="63" fillId="3" borderId="35" xfId="0" applyFont="1" applyFill="1" applyBorder="1" applyAlignment="1" applyProtection="1">
      <alignment vertical="center"/>
    </xf>
    <xf numFmtId="0" fontId="46" fillId="3" borderId="16" xfId="0" applyFont="1" applyFill="1" applyBorder="1" applyAlignment="1" applyProtection="1">
      <alignment horizontal="right" vertical="center"/>
    </xf>
    <xf numFmtId="174" fontId="63" fillId="3" borderId="16" xfId="22" applyFont="1" applyFill="1" applyBorder="1" applyAlignment="1" applyProtection="1">
      <alignment vertical="center"/>
      <protection locked="0"/>
    </xf>
    <xf numFmtId="174" fontId="63" fillId="3" borderId="37" xfId="22" applyFont="1" applyFill="1" applyBorder="1" applyAlignment="1" applyProtection="1">
      <alignment vertical="center"/>
      <protection locked="0"/>
    </xf>
    <xf numFmtId="0" fontId="46" fillId="3" borderId="82" xfId="0" applyFont="1" applyFill="1" applyBorder="1" applyAlignment="1" applyProtection="1">
      <alignment horizontal="center" vertical="center"/>
      <protection locked="0"/>
    </xf>
    <xf numFmtId="0" fontId="46" fillId="3" borderId="76" xfId="0" applyFont="1" applyFill="1" applyBorder="1" applyAlignment="1" applyProtection="1">
      <alignment horizontal="center" vertical="center"/>
      <protection locked="0"/>
    </xf>
    <xf numFmtId="0" fontId="46" fillId="3" borderId="83" xfId="0" applyFont="1" applyFill="1" applyBorder="1" applyAlignment="1" applyProtection="1">
      <alignment horizontal="center" vertical="center"/>
      <protection locked="0"/>
    </xf>
    <xf numFmtId="0" fontId="46" fillId="3" borderId="73" xfId="0" applyFont="1" applyFill="1" applyBorder="1" applyAlignment="1" applyProtection="1">
      <alignment vertical="center"/>
    </xf>
    <xf numFmtId="0" fontId="46" fillId="3" borderId="74" xfId="0" applyFont="1" applyFill="1" applyBorder="1" applyAlignment="1" applyProtection="1">
      <alignment vertical="center"/>
    </xf>
    <xf numFmtId="0" fontId="46" fillId="3" borderId="78" xfId="0" applyFont="1" applyFill="1" applyBorder="1" applyAlignment="1" applyProtection="1">
      <alignment vertical="center"/>
    </xf>
    <xf numFmtId="0" fontId="46" fillId="3" borderId="73" xfId="0" applyFont="1" applyFill="1" applyBorder="1" applyAlignment="1" applyProtection="1">
      <alignment horizontal="center" vertical="center"/>
    </xf>
    <xf numFmtId="0" fontId="63" fillId="3" borderId="74" xfId="0" applyFont="1" applyFill="1" applyBorder="1" applyAlignment="1" applyProtection="1">
      <alignment horizontal="center" vertical="center"/>
    </xf>
    <xf numFmtId="17" fontId="63" fillId="3" borderId="81" xfId="0" applyNumberFormat="1" applyFont="1" applyFill="1" applyBorder="1" applyAlignment="1" applyProtection="1">
      <alignment vertical="center"/>
    </xf>
    <xf numFmtId="0" fontId="46" fillId="3" borderId="73" xfId="0" applyFont="1" applyFill="1" applyBorder="1" applyAlignment="1" applyProtection="1">
      <alignment horizontal="right" vertical="center"/>
    </xf>
    <xf numFmtId="178" fontId="46" fillId="3" borderId="74" xfId="0" applyNumberFormat="1" applyFont="1" applyFill="1" applyBorder="1" applyAlignment="1" applyProtection="1">
      <alignment horizontal="center" vertical="center"/>
    </xf>
    <xf numFmtId="17" fontId="46" fillId="3" borderId="73" xfId="0" applyNumberFormat="1" applyFont="1" applyFill="1" applyBorder="1" applyAlignment="1" applyProtection="1">
      <alignment horizontal="right" vertical="center"/>
    </xf>
    <xf numFmtId="0" fontId="46" fillId="3" borderId="0" xfId="0" applyFont="1" applyFill="1" applyAlignment="1" applyProtection="1">
      <alignment horizontal="center" vertical="center"/>
    </xf>
    <xf numFmtId="17" fontId="46" fillId="3" borderId="75" xfId="0" applyNumberFormat="1" applyFont="1" applyFill="1" applyBorder="1" applyAlignment="1" applyProtection="1">
      <alignment horizontal="right" vertical="center"/>
    </xf>
    <xf numFmtId="17" fontId="46" fillId="3" borderId="76" xfId="0" applyNumberFormat="1" applyFont="1" applyFill="1" applyBorder="1" applyAlignment="1" applyProtection="1">
      <alignment horizontal="left" vertical="center"/>
      <protection locked="0"/>
    </xf>
    <xf numFmtId="178" fontId="46" fillId="3" borderId="77" xfId="0" applyNumberFormat="1" applyFont="1" applyFill="1" applyBorder="1" applyAlignment="1" applyProtection="1">
      <alignment horizontal="center" vertical="center"/>
    </xf>
    <xf numFmtId="17" fontId="63" fillId="3" borderId="35" xfId="0" applyNumberFormat="1" applyFont="1" applyFill="1" applyBorder="1" applyAlignment="1" applyProtection="1">
      <alignment vertical="center"/>
    </xf>
    <xf numFmtId="17" fontId="46" fillId="3" borderId="16" xfId="0" applyNumberFormat="1" applyFont="1" applyFill="1" applyBorder="1" applyAlignment="1" applyProtection="1">
      <alignment horizontal="left" vertical="center"/>
    </xf>
    <xf numFmtId="17" fontId="46" fillId="3" borderId="37" xfId="0" applyNumberFormat="1" applyFont="1" applyFill="1" applyBorder="1" applyAlignment="1" applyProtection="1">
      <alignment horizontal="left" vertical="center"/>
    </xf>
    <xf numFmtId="0" fontId="46" fillId="3" borderId="35" xfId="0" applyFont="1" applyFill="1" applyBorder="1" applyAlignment="1" applyProtection="1">
      <alignment vertical="center"/>
    </xf>
    <xf numFmtId="0" fontId="63" fillId="3" borderId="16" xfId="0" applyFont="1" applyFill="1" applyBorder="1" applyAlignment="1" applyProtection="1">
      <alignment vertical="center"/>
    </xf>
    <xf numFmtId="0" fontId="63" fillId="3" borderId="37" xfId="0" applyFont="1" applyFill="1" applyBorder="1" applyAlignment="1" applyProtection="1">
      <alignment vertical="center"/>
    </xf>
    <xf numFmtId="0" fontId="63" fillId="3" borderId="78" xfId="0" applyFont="1" applyFill="1" applyBorder="1" applyAlignment="1" applyProtection="1">
      <alignment horizontal="left" vertical="center"/>
    </xf>
    <xf numFmtId="0" fontId="63" fillId="3" borderId="79" xfId="0" applyFont="1" applyFill="1" applyBorder="1" applyAlignment="1" applyProtection="1">
      <alignment horizontal="left" vertical="center"/>
    </xf>
    <xf numFmtId="0" fontId="46" fillId="3" borderId="81" xfId="0" applyFont="1" applyFill="1" applyBorder="1" applyAlignment="1" applyProtection="1">
      <alignment horizontal="right" vertical="center"/>
    </xf>
    <xf numFmtId="0" fontId="63" fillId="3" borderId="81" xfId="0" applyFont="1" applyFill="1" applyBorder="1" applyAlignment="1" applyProtection="1">
      <alignment horizontal="right" vertical="center"/>
    </xf>
    <xf numFmtId="0" fontId="46" fillId="3" borderId="16" xfId="0" applyFont="1" applyFill="1" applyBorder="1" applyAlignment="1" applyProtection="1">
      <alignment vertical="center"/>
    </xf>
    <xf numFmtId="179" fontId="46" fillId="3" borderId="0" xfId="22" applyNumberFormat="1" applyFont="1" applyFill="1" applyBorder="1" applyAlignment="1" applyProtection="1">
      <alignment horizontal="center" vertical="center"/>
    </xf>
    <xf numFmtId="0" fontId="108" fillId="3" borderId="0" xfId="0" applyFont="1" applyFill="1" applyBorder="1" applyAlignment="1" applyProtection="1">
      <alignment vertical="center" wrapText="1"/>
    </xf>
    <xf numFmtId="0" fontId="108" fillId="3" borderId="31" xfId="0" applyFont="1" applyFill="1" applyBorder="1" applyAlignment="1" applyProtection="1">
      <alignment vertical="center" wrapText="1"/>
    </xf>
    <xf numFmtId="0" fontId="108" fillId="3" borderId="16" xfId="0" applyFont="1" applyFill="1" applyBorder="1" applyAlignment="1" applyProtection="1">
      <alignment vertical="center" wrapText="1"/>
    </xf>
    <xf numFmtId="4" fontId="19" fillId="19" borderId="7" xfId="11" applyNumberFormat="1" applyFont="1" applyFill="1" applyBorder="1" applyAlignment="1">
      <alignment horizontal="left" vertical="top" wrapText="1"/>
    </xf>
    <xf numFmtId="3" fontId="11" fillId="20" borderId="7" xfId="11" applyNumberFormat="1" applyFont="1" applyFill="1" applyBorder="1" applyAlignment="1">
      <alignment vertical="top"/>
    </xf>
    <xf numFmtId="0" fontId="11" fillId="20" borderId="0" xfId="11" applyFont="1" applyFill="1" applyBorder="1" applyAlignment="1">
      <alignment vertical="top"/>
    </xf>
    <xf numFmtId="3" fontId="11" fillId="19" borderId="7" xfId="11" applyNumberFormat="1" applyFont="1" applyFill="1" applyBorder="1" applyAlignment="1">
      <alignment horizontal="left" vertical="top"/>
    </xf>
    <xf numFmtId="0" fontId="11" fillId="19" borderId="0" xfId="11" applyFont="1" applyFill="1" applyBorder="1" applyAlignment="1">
      <alignment vertical="top"/>
    </xf>
    <xf numFmtId="1" fontId="83" fillId="20" borderId="0" xfId="11" quotePrefix="1" applyNumberFormat="1" applyFont="1" applyFill="1" applyBorder="1" applyAlignment="1">
      <alignment horizontal="center" vertical="top" wrapText="1"/>
    </xf>
    <xf numFmtId="1" fontId="83" fillId="20" borderId="0" xfId="11" quotePrefix="1" applyNumberFormat="1" applyFont="1" applyFill="1" applyBorder="1" applyAlignment="1">
      <alignment horizontal="left" vertical="top"/>
    </xf>
    <xf numFmtId="1" fontId="83" fillId="20" borderId="0" xfId="11" quotePrefix="1" applyNumberFormat="1" applyFont="1" applyFill="1" applyBorder="1" applyAlignment="1">
      <alignment horizontal="left" vertical="top" wrapText="1"/>
    </xf>
    <xf numFmtId="1" fontId="83" fillId="19" borderId="0" xfId="11" quotePrefix="1" applyNumberFormat="1" applyFont="1" applyFill="1" applyBorder="1" applyAlignment="1">
      <alignment horizontal="left" vertical="top"/>
    </xf>
    <xf numFmtId="1" fontId="83" fillId="19" borderId="0" xfId="11" quotePrefix="1" applyNumberFormat="1" applyFont="1" applyFill="1" applyBorder="1" applyAlignment="1">
      <alignment horizontal="center" vertical="top" wrapText="1"/>
    </xf>
    <xf numFmtId="4" fontId="10" fillId="21" borderId="7" xfId="9" applyNumberFormat="1" applyFont="1" applyFill="1" applyBorder="1" applyAlignment="1">
      <alignment horizontal="right" vertical="top"/>
    </xf>
    <xf numFmtId="4" fontId="10" fillId="21" borderId="7" xfId="11" applyNumberFormat="1" applyFont="1" applyFill="1" applyBorder="1" applyAlignment="1">
      <alignment horizontal="right" vertical="top"/>
    </xf>
    <xf numFmtId="4" fontId="10" fillId="21" borderId="2" xfId="9" applyNumberFormat="1" applyFont="1" applyFill="1" applyBorder="1" applyAlignment="1">
      <alignment horizontal="right" vertical="top"/>
    </xf>
    <xf numFmtId="4" fontId="10" fillId="21" borderId="6" xfId="9" applyNumberFormat="1" applyFont="1" applyFill="1" applyBorder="1" applyAlignment="1">
      <alignment horizontal="right" vertical="top" wrapText="1"/>
    </xf>
    <xf numFmtId="4" fontId="10" fillId="22" borderId="7" xfId="9" applyNumberFormat="1" applyFont="1" applyFill="1" applyBorder="1" applyAlignment="1">
      <alignment horizontal="right" vertical="top" wrapText="1"/>
    </xf>
    <xf numFmtId="0" fontId="122" fillId="0" borderId="0" xfId="11" applyFont="1" applyAlignment="1">
      <alignment vertical="top"/>
    </xf>
    <xf numFmtId="0" fontId="123" fillId="0" borderId="0" xfId="11" applyFont="1" applyAlignment="1">
      <alignment vertical="top"/>
    </xf>
    <xf numFmtId="0" fontId="0" fillId="3" borderId="105" xfId="0" applyFill="1" applyBorder="1"/>
    <xf numFmtId="0" fontId="0" fillId="3" borderId="0" xfId="0" applyFill="1" applyAlignment="1">
      <alignment horizontal="center"/>
    </xf>
    <xf numFmtId="0" fontId="63" fillId="4" borderId="0" xfId="0" applyFont="1" applyFill="1" applyBorder="1" applyAlignment="1" applyProtection="1">
      <alignment vertical="center"/>
    </xf>
    <xf numFmtId="0" fontId="63" fillId="4" borderId="0" xfId="0" applyFont="1" applyFill="1" applyBorder="1" applyAlignment="1" applyProtection="1">
      <alignment horizontal="left" vertical="center"/>
    </xf>
    <xf numFmtId="17" fontId="63" fillId="4" borderId="0" xfId="0" applyNumberFormat="1" applyFont="1" applyFill="1" applyBorder="1" applyAlignment="1" applyProtection="1">
      <alignment horizontal="left" vertical="center"/>
    </xf>
    <xf numFmtId="0" fontId="63" fillId="4" borderId="31" xfId="0" applyFont="1" applyFill="1" applyBorder="1" applyAlignment="1" applyProtection="1">
      <alignment vertical="center"/>
    </xf>
    <xf numFmtId="0" fontId="46" fillId="4" borderId="0" xfId="0" applyFont="1" applyFill="1" applyBorder="1" applyAlignment="1" applyProtection="1">
      <alignment vertical="center"/>
    </xf>
    <xf numFmtId="177" fontId="46" fillId="4" borderId="0" xfId="0" applyNumberFormat="1" applyFont="1" applyFill="1" applyBorder="1" applyAlignment="1" applyProtection="1">
      <alignment horizontal="center" vertical="center"/>
      <protection locked="0"/>
    </xf>
    <xf numFmtId="0" fontId="46" fillId="4" borderId="0" xfId="0" applyFont="1" applyFill="1" applyBorder="1" applyAlignment="1" applyProtection="1">
      <alignment horizontal="center" vertical="center"/>
      <protection locked="0"/>
    </xf>
    <xf numFmtId="17" fontId="46" fillId="4" borderId="0" xfId="0" applyNumberFormat="1" applyFont="1" applyFill="1" applyBorder="1" applyAlignment="1" applyProtection="1">
      <alignment horizontal="center" vertical="center"/>
      <protection locked="0"/>
    </xf>
    <xf numFmtId="17" fontId="63" fillId="4" borderId="31" xfId="0" applyNumberFormat="1" applyFont="1" applyFill="1" applyBorder="1" applyAlignment="1" applyProtection="1">
      <alignment horizontal="left" vertical="center"/>
    </xf>
    <xf numFmtId="17" fontId="63" fillId="4" borderId="81" xfId="0" applyNumberFormat="1" applyFont="1" applyFill="1" applyBorder="1" applyAlignment="1" applyProtection="1">
      <alignment vertical="center"/>
    </xf>
    <xf numFmtId="0" fontId="46" fillId="4" borderId="81" xfId="0" applyFont="1" applyFill="1" applyBorder="1" applyAlignment="1" applyProtection="1">
      <alignment vertical="center"/>
    </xf>
    <xf numFmtId="0" fontId="46" fillId="4" borderId="0" xfId="0" quotePrefix="1" applyFont="1" applyFill="1" applyBorder="1" applyAlignment="1" applyProtection="1">
      <alignment horizontal="right" vertical="center"/>
    </xf>
    <xf numFmtId="0" fontId="63" fillId="4" borderId="81" xfId="0" quotePrefix="1" applyFont="1" applyFill="1" applyBorder="1" applyAlignment="1" applyProtection="1">
      <alignment horizontal="center" vertical="center"/>
    </xf>
    <xf numFmtId="0" fontId="99" fillId="4" borderId="81" xfId="0" applyFont="1" applyFill="1" applyBorder="1" applyAlignment="1">
      <alignment vertical="center"/>
    </xf>
    <xf numFmtId="0" fontId="63" fillId="4" borderId="0" xfId="0" applyFont="1" applyFill="1" applyBorder="1" applyAlignment="1" applyProtection="1">
      <alignment vertical="center"/>
      <protection locked="0"/>
    </xf>
    <xf numFmtId="0" fontId="63" fillId="4" borderId="0" xfId="0" applyFont="1" applyFill="1" applyBorder="1" applyAlignment="1" applyProtection="1">
      <alignment horizontal="center" vertical="center"/>
      <protection locked="0"/>
    </xf>
    <xf numFmtId="0" fontId="46" fillId="4" borderId="0" xfId="0" applyFont="1" applyFill="1" applyBorder="1" applyAlignment="1" applyProtection="1">
      <alignment vertical="center"/>
      <protection locked="0"/>
    </xf>
    <xf numFmtId="0" fontId="46" fillId="4" borderId="31" xfId="0" applyFont="1" applyFill="1" applyBorder="1" applyAlignment="1" applyProtection="1">
      <alignment vertical="center"/>
      <protection locked="0"/>
    </xf>
    <xf numFmtId="0" fontId="109" fillId="4" borderId="81" xfId="0" applyFont="1" applyFill="1" applyBorder="1" applyAlignment="1">
      <alignment vertical="center"/>
    </xf>
    <xf numFmtId="0" fontId="3" fillId="4" borderId="35" xfId="0" applyFont="1" applyFill="1" applyBorder="1" applyAlignment="1">
      <alignment vertical="center"/>
    </xf>
    <xf numFmtId="0" fontId="63" fillId="4" borderId="16" xfId="0" applyFont="1" applyFill="1" applyBorder="1" applyAlignment="1" applyProtection="1">
      <alignment vertical="center"/>
      <protection locked="0"/>
    </xf>
    <xf numFmtId="0" fontId="63" fillId="4" borderId="16" xfId="0" applyFont="1" applyFill="1" applyBorder="1" applyAlignment="1" applyProtection="1">
      <alignment horizontal="center" vertical="center"/>
      <protection locked="0"/>
    </xf>
    <xf numFmtId="0" fontId="46" fillId="4" borderId="16" xfId="0" applyFont="1" applyFill="1" applyBorder="1" applyAlignment="1" applyProtection="1">
      <alignment horizontal="center" vertical="center"/>
      <protection locked="0"/>
    </xf>
    <xf numFmtId="0" fontId="46" fillId="4" borderId="16" xfId="0" applyFont="1" applyFill="1" applyBorder="1" applyAlignment="1" applyProtection="1">
      <alignment vertical="center"/>
      <protection locked="0"/>
    </xf>
    <xf numFmtId="0" fontId="46" fillId="4" borderId="37" xfId="0" applyFont="1" applyFill="1" applyBorder="1" applyAlignment="1" applyProtection="1">
      <alignment vertical="center"/>
      <protection locked="0"/>
    </xf>
    <xf numFmtId="0" fontId="0" fillId="3" borderId="39" xfId="0" applyFill="1" applyBorder="1" applyAlignment="1">
      <alignment horizontal="center" vertical="center"/>
    </xf>
    <xf numFmtId="0" fontId="0" fillId="3" borderId="39" xfId="0" applyFill="1" applyBorder="1"/>
    <xf numFmtId="0" fontId="0" fillId="3" borderId="26" xfId="0" applyFill="1" applyBorder="1" applyAlignment="1">
      <alignment horizontal="center" vertical="center"/>
    </xf>
    <xf numFmtId="0" fontId="0" fillId="3" borderId="90" xfId="0" applyFill="1" applyBorder="1" applyAlignment="1">
      <alignment horizontal="center" vertical="center"/>
    </xf>
    <xf numFmtId="0" fontId="0" fillId="3" borderId="108" xfId="0" applyFill="1" applyBorder="1" applyAlignment="1">
      <alignment horizontal="center" vertical="center"/>
    </xf>
    <xf numFmtId="171" fontId="0" fillId="3" borderId="0" xfId="0" applyNumberFormat="1" applyFill="1"/>
    <xf numFmtId="0" fontId="116" fillId="3" borderId="0" xfId="0" applyFont="1" applyFill="1"/>
    <xf numFmtId="9" fontId="46" fillId="3" borderId="86" xfId="26" applyFont="1" applyFill="1" applyBorder="1" applyAlignment="1" applyProtection="1">
      <alignment horizontal="right" vertical="center" wrapText="1"/>
    </xf>
    <xf numFmtId="0" fontId="119" fillId="3" borderId="91" xfId="0" applyFont="1" applyFill="1" applyBorder="1" applyAlignment="1" applyProtection="1">
      <alignment vertical="center" wrapText="1"/>
    </xf>
    <xf numFmtId="0" fontId="46" fillId="3" borderId="0" xfId="0" applyFont="1" applyFill="1" applyBorder="1" applyAlignment="1" applyProtection="1">
      <alignment horizontal="left" vertical="center" wrapText="1"/>
      <protection locked="0"/>
    </xf>
    <xf numFmtId="0" fontId="112" fillId="3" borderId="0" xfId="0" applyFont="1" applyFill="1" applyBorder="1" applyAlignment="1" applyProtection="1">
      <alignment horizontal="left" vertical="center"/>
      <protection locked="0"/>
    </xf>
    <xf numFmtId="0" fontId="119" fillId="3" borderId="93" xfId="0" applyFont="1" applyFill="1" applyBorder="1" applyAlignment="1" applyProtection="1">
      <alignment vertical="center" wrapText="1"/>
    </xf>
    <xf numFmtId="0" fontId="119" fillId="18" borderId="91" xfId="0" applyFont="1" applyFill="1" applyBorder="1" applyAlignment="1" applyProtection="1">
      <alignment vertical="center" wrapText="1"/>
    </xf>
    <xf numFmtId="0" fontId="102" fillId="3" borderId="91" xfId="0" applyFont="1" applyFill="1" applyBorder="1" applyAlignment="1" applyProtection="1">
      <alignment vertical="center" wrapText="1"/>
    </xf>
    <xf numFmtId="0" fontId="117" fillId="3" borderId="0" xfId="0" applyFont="1" applyFill="1" applyBorder="1" applyAlignment="1">
      <alignment horizontal="center" vertical="center"/>
    </xf>
    <xf numFmtId="1" fontId="46" fillId="4" borderId="17" xfId="0" applyNumberFormat="1" applyFont="1" applyFill="1" applyBorder="1" applyAlignment="1" applyProtection="1">
      <alignment vertical="center" wrapText="1"/>
    </xf>
    <xf numFmtId="0" fontId="0" fillId="3" borderId="107" xfId="0" applyFill="1" applyBorder="1" applyAlignment="1">
      <alignment horizontal="center" vertical="center"/>
    </xf>
    <xf numFmtId="0" fontId="0" fillId="3" borderId="109" xfId="0" applyFill="1" applyBorder="1" applyAlignment="1">
      <alignment horizontal="center" vertical="center"/>
    </xf>
    <xf numFmtId="10" fontId="0" fillId="3" borderId="90" xfId="0" applyNumberFormat="1" applyFill="1" applyBorder="1" applyAlignment="1">
      <alignment horizontal="center" vertical="center"/>
    </xf>
    <xf numFmtId="0" fontId="0" fillId="3" borderId="111" xfId="0" applyFill="1" applyBorder="1" applyAlignment="1">
      <alignment horizontal="center" vertical="center"/>
    </xf>
    <xf numFmtId="182" fontId="0" fillId="3" borderId="0" xfId="0" applyNumberFormat="1" applyFill="1"/>
    <xf numFmtId="0" fontId="63" fillId="4" borderId="0" xfId="0" applyFont="1" applyFill="1" applyBorder="1" applyAlignment="1" applyProtection="1">
      <alignment horizontal="left" vertical="center" wrapText="1"/>
      <protection locked="0"/>
    </xf>
    <xf numFmtId="0" fontId="63" fillId="4" borderId="0" xfId="0" applyFont="1" applyFill="1" applyBorder="1" applyAlignment="1" applyProtection="1">
      <alignment horizontal="left" vertical="center"/>
      <protection locked="0"/>
    </xf>
    <xf numFmtId="0" fontId="63" fillId="4" borderId="0" xfId="0" applyFont="1" applyFill="1" applyBorder="1" applyAlignment="1" applyProtection="1">
      <alignment vertical="center" wrapText="1"/>
      <protection locked="0"/>
    </xf>
    <xf numFmtId="0" fontId="116" fillId="4" borderId="15" xfId="0" applyFont="1" applyFill="1" applyBorder="1"/>
    <xf numFmtId="0" fontId="46" fillId="3" borderId="35" xfId="0" applyFont="1" applyFill="1" applyBorder="1" applyAlignment="1" applyProtection="1">
      <alignment horizontal="right" vertical="center"/>
    </xf>
    <xf numFmtId="0" fontId="46" fillId="3" borderId="114" xfId="0" applyFont="1" applyFill="1" applyBorder="1" applyAlignment="1" applyProtection="1">
      <alignment vertical="center"/>
    </xf>
    <xf numFmtId="0" fontId="63" fillId="4" borderId="114" xfId="0" applyFont="1" applyFill="1" applyBorder="1" applyAlignment="1" applyProtection="1">
      <alignment vertical="center"/>
    </xf>
    <xf numFmtId="180" fontId="63" fillId="3" borderId="114" xfId="0" applyNumberFormat="1" applyFont="1" applyFill="1" applyBorder="1" applyAlignment="1" applyProtection="1">
      <alignment vertical="center"/>
    </xf>
    <xf numFmtId="0" fontId="63" fillId="3" borderId="114" xfId="0" applyFont="1" applyFill="1" applyBorder="1" applyAlignment="1" applyProtection="1">
      <alignment vertical="center"/>
    </xf>
    <xf numFmtId="0" fontId="63" fillId="3" borderId="115" xfId="0" applyFont="1" applyFill="1" applyBorder="1" applyAlignment="1" applyProtection="1">
      <alignment horizontal="right" vertical="center"/>
    </xf>
    <xf numFmtId="0" fontId="63" fillId="3" borderId="35" xfId="0" applyFont="1" applyFill="1" applyBorder="1" applyAlignment="1" applyProtection="1">
      <alignment horizontal="right" vertical="center"/>
    </xf>
    <xf numFmtId="0" fontId="63" fillId="0" borderId="0" xfId="0" applyFont="1" applyFill="1" applyBorder="1" applyAlignment="1" applyProtection="1">
      <alignment vertical="center" wrapText="1"/>
      <protection locked="0"/>
    </xf>
    <xf numFmtId="0" fontId="46" fillId="4" borderId="81" xfId="0" applyFont="1" applyFill="1" applyBorder="1" applyAlignment="1" applyProtection="1">
      <alignment horizontal="right" vertical="center"/>
    </xf>
    <xf numFmtId="0" fontId="128" fillId="3" borderId="81" xfId="0" applyFont="1" applyFill="1" applyBorder="1" applyAlignment="1">
      <alignment horizontal="right" vertical="center"/>
    </xf>
    <xf numFmtId="0" fontId="63" fillId="3" borderId="81" xfId="0" applyFont="1" applyFill="1" applyBorder="1" applyAlignment="1" applyProtection="1">
      <alignment horizontal="left" vertical="center" wrapText="1"/>
    </xf>
    <xf numFmtId="0" fontId="63" fillId="3" borderId="114" xfId="0" applyFont="1" applyFill="1" applyBorder="1" applyAlignment="1" applyProtection="1">
      <alignment horizontal="left" vertical="center" wrapText="1"/>
    </xf>
    <xf numFmtId="0" fontId="63" fillId="3" borderId="114" xfId="0" applyFont="1" applyFill="1" applyBorder="1" applyAlignment="1" applyProtection="1">
      <alignment horizontal="center" vertical="center"/>
    </xf>
    <xf numFmtId="179" fontId="46" fillId="3" borderId="105" xfId="22" applyNumberFormat="1" applyFont="1" applyFill="1" applyBorder="1" applyAlignment="1" applyProtection="1">
      <alignment horizontal="center" vertical="center"/>
    </xf>
    <xf numFmtId="0" fontId="108" fillId="3" borderId="105" xfId="0" applyFont="1" applyFill="1" applyBorder="1" applyAlignment="1" applyProtection="1">
      <alignment vertical="center" wrapText="1"/>
    </xf>
    <xf numFmtId="0" fontId="108" fillId="3" borderId="37" xfId="0" applyFont="1" applyFill="1" applyBorder="1" applyAlignment="1" applyProtection="1">
      <alignment vertical="center" wrapText="1"/>
    </xf>
    <xf numFmtId="180" fontId="63" fillId="3" borderId="105" xfId="0" applyNumberFormat="1" applyFont="1" applyFill="1" applyBorder="1" applyAlignment="1" applyProtection="1">
      <alignment vertical="center"/>
    </xf>
    <xf numFmtId="0" fontId="63" fillId="3" borderId="115" xfId="0" applyFont="1" applyFill="1" applyBorder="1" applyAlignment="1" applyProtection="1">
      <alignment horizontal="center" vertical="center"/>
    </xf>
    <xf numFmtId="0" fontId="63" fillId="3" borderId="115" xfId="0" applyFont="1" applyFill="1" applyBorder="1" applyAlignment="1" applyProtection="1">
      <alignment vertical="center"/>
    </xf>
    <xf numFmtId="4" fontId="46" fillId="3" borderId="105" xfId="0" applyNumberFormat="1" applyFont="1" applyFill="1" applyBorder="1" applyAlignment="1" applyProtection="1">
      <alignment vertical="center"/>
    </xf>
    <xf numFmtId="3" fontId="0" fillId="3" borderId="0" xfId="0" applyNumberFormat="1" applyFill="1"/>
    <xf numFmtId="0" fontId="63" fillId="3" borderId="105" xfId="0" applyFont="1" applyFill="1" applyBorder="1" applyAlignment="1" applyProtection="1">
      <alignment vertical="center"/>
    </xf>
    <xf numFmtId="0" fontId="120" fillId="17" borderId="87" xfId="0" applyFont="1" applyFill="1" applyBorder="1" applyAlignment="1" applyProtection="1">
      <alignment vertical="center" wrapText="1"/>
    </xf>
    <xf numFmtId="0" fontId="120" fillId="17" borderId="91" xfId="0" applyFont="1" applyFill="1" applyBorder="1" applyAlignment="1" applyProtection="1">
      <alignment vertical="center" wrapText="1"/>
    </xf>
    <xf numFmtId="0" fontId="120" fillId="17" borderId="94" xfId="0" applyFont="1" applyFill="1" applyBorder="1" applyAlignment="1" applyProtection="1">
      <alignment vertical="center" wrapText="1"/>
    </xf>
    <xf numFmtId="0" fontId="120" fillId="17" borderId="90" xfId="0" applyFont="1" applyFill="1" applyBorder="1" applyAlignment="1" applyProtection="1">
      <alignment vertical="center" wrapText="1"/>
    </xf>
    <xf numFmtId="0" fontId="120" fillId="17" borderId="97" xfId="0" applyFont="1" applyFill="1" applyBorder="1" applyAlignment="1" applyProtection="1">
      <alignment vertical="center" wrapText="1"/>
    </xf>
    <xf numFmtId="0" fontId="120" fillId="16" borderId="87" xfId="0" applyFont="1" applyFill="1" applyBorder="1" applyAlignment="1" applyProtection="1">
      <alignment vertical="center" wrapText="1"/>
    </xf>
    <xf numFmtId="0" fontId="120" fillId="16" borderId="91" xfId="0" applyFont="1" applyFill="1" applyBorder="1" applyAlignment="1" applyProtection="1">
      <alignment vertical="center" wrapText="1"/>
    </xf>
    <xf numFmtId="0" fontId="124" fillId="17" borderId="91" xfId="0" applyFont="1" applyFill="1" applyBorder="1" applyAlignment="1">
      <alignment vertical="center" wrapText="1"/>
    </xf>
    <xf numFmtId="0" fontId="124" fillId="17" borderId="93" xfId="0" applyFont="1" applyFill="1" applyBorder="1" applyAlignment="1">
      <alignment vertical="center" wrapText="1"/>
    </xf>
    <xf numFmtId="0" fontId="120" fillId="17" borderId="93" xfId="0" applyFont="1" applyFill="1" applyBorder="1" applyAlignment="1" applyProtection="1">
      <alignment vertical="center" wrapText="1"/>
    </xf>
    <xf numFmtId="0" fontId="124" fillId="17" borderId="87" xfId="0" applyFont="1" applyFill="1" applyBorder="1" applyAlignment="1">
      <alignment vertical="center" wrapText="1"/>
    </xf>
    <xf numFmtId="0" fontId="120" fillId="17" borderId="91" xfId="0" applyFont="1" applyFill="1" applyBorder="1" applyAlignment="1">
      <alignment vertical="center" wrapText="1"/>
    </xf>
    <xf numFmtId="0" fontId="124" fillId="17" borderId="94" xfId="0" applyFont="1" applyFill="1" applyBorder="1" applyAlignment="1">
      <alignment vertical="center" wrapText="1"/>
    </xf>
    <xf numFmtId="0" fontId="120" fillId="17" borderId="90" xfId="0" applyFont="1" applyFill="1" applyBorder="1" applyAlignment="1">
      <alignment vertical="center" wrapText="1"/>
    </xf>
    <xf numFmtId="0" fontId="124" fillId="17" borderId="90" xfId="0" applyFont="1" applyFill="1" applyBorder="1" applyAlignment="1">
      <alignment vertical="center" wrapText="1"/>
    </xf>
    <xf numFmtId="0" fontId="124" fillId="17" borderId="97" xfId="0" applyFont="1" applyFill="1" applyBorder="1" applyAlignment="1">
      <alignment vertical="center" wrapText="1"/>
    </xf>
    <xf numFmtId="0" fontId="120" fillId="17" borderId="94" xfId="0" applyFont="1" applyFill="1" applyBorder="1" applyAlignment="1">
      <alignment vertical="center" wrapText="1"/>
    </xf>
    <xf numFmtId="0" fontId="124" fillId="17" borderId="81" xfId="0" applyFont="1" applyFill="1" applyBorder="1" applyAlignment="1">
      <alignment vertical="center" wrapText="1"/>
    </xf>
    <xf numFmtId="0" fontId="124" fillId="17" borderId="84" xfId="0" applyFont="1" applyFill="1" applyBorder="1" applyAlignment="1">
      <alignment vertical="center" wrapText="1"/>
    </xf>
    <xf numFmtId="0" fontId="124" fillId="17" borderId="100" xfId="0" applyFont="1" applyFill="1" applyBorder="1" applyAlignment="1">
      <alignment vertical="center" wrapText="1"/>
    </xf>
    <xf numFmtId="182" fontId="63" fillId="17" borderId="86" xfId="0" applyNumberFormat="1" applyFont="1" applyFill="1" applyBorder="1" applyAlignment="1" applyProtection="1">
      <alignment horizontal="right" vertical="center"/>
      <protection locked="0"/>
    </xf>
    <xf numFmtId="9" fontId="63" fillId="17" borderId="86" xfId="26" applyFont="1" applyFill="1" applyBorder="1" applyAlignment="1" applyProtection="1">
      <alignment horizontal="right" vertical="center" wrapText="1"/>
    </xf>
    <xf numFmtId="182" fontId="63" fillId="17" borderId="84" xfId="0" applyNumberFormat="1" applyFont="1" applyFill="1" applyBorder="1" applyAlignment="1" applyProtection="1">
      <alignment horizontal="right" vertical="center"/>
      <protection locked="0"/>
    </xf>
    <xf numFmtId="182" fontId="63" fillId="17" borderId="100" xfId="0" applyNumberFormat="1" applyFont="1" applyFill="1" applyBorder="1" applyAlignment="1" applyProtection="1">
      <alignment horizontal="right" vertical="center"/>
      <protection locked="0"/>
    </xf>
    <xf numFmtId="182" fontId="63" fillId="17" borderId="24" xfId="0" applyNumberFormat="1" applyFont="1" applyFill="1" applyBorder="1" applyAlignment="1" applyProtection="1">
      <alignment horizontal="right" vertical="center"/>
      <protection locked="0"/>
    </xf>
    <xf numFmtId="182" fontId="63" fillId="17" borderId="24" xfId="0" applyNumberFormat="1" applyFont="1" applyFill="1" applyBorder="1" applyAlignment="1" applyProtection="1">
      <alignment horizontal="right" vertical="center"/>
    </xf>
    <xf numFmtId="182" fontId="63" fillId="17" borderId="101" xfId="0" applyNumberFormat="1" applyFont="1" applyFill="1" applyBorder="1" applyAlignment="1" applyProtection="1">
      <alignment horizontal="right" vertical="center"/>
      <protection locked="0"/>
    </xf>
    <xf numFmtId="1" fontId="46" fillId="3" borderId="118" xfId="0" applyNumberFormat="1" applyFont="1" applyFill="1" applyBorder="1" applyAlignment="1" applyProtection="1">
      <alignment vertical="center" wrapText="1"/>
    </xf>
    <xf numFmtId="1" fontId="46" fillId="4" borderId="104" xfId="0" applyNumberFormat="1" applyFont="1" applyFill="1" applyBorder="1" applyAlignment="1" applyProtection="1">
      <alignment vertical="center" wrapText="1"/>
    </xf>
    <xf numFmtId="1" fontId="46" fillId="3" borderId="119" xfId="0" applyNumberFormat="1" applyFont="1" applyFill="1" applyBorder="1" applyAlignment="1" applyProtection="1">
      <alignment vertical="center" wrapText="1"/>
    </xf>
    <xf numFmtId="0" fontId="63" fillId="4" borderId="39" xfId="0" applyFont="1" applyFill="1" applyBorder="1" applyAlignment="1" applyProtection="1">
      <alignment horizontal="center" vertical="center" wrapText="1"/>
    </xf>
    <xf numFmtId="0" fontId="63" fillId="4" borderId="109" xfId="0" applyFont="1" applyFill="1" applyBorder="1" applyAlignment="1" applyProtection="1">
      <alignment horizontal="center" vertical="center" wrapText="1"/>
    </xf>
    <xf numFmtId="0" fontId="63" fillId="4" borderId="39" xfId="0" applyFont="1" applyFill="1" applyBorder="1" applyAlignment="1" applyProtection="1">
      <alignment horizontal="left" vertical="center"/>
      <protection locked="0"/>
    </xf>
    <xf numFmtId="0" fontId="63" fillId="4" borderId="90" xfId="0" applyFont="1" applyFill="1" applyBorder="1" applyAlignment="1" applyProtection="1">
      <alignment horizontal="left" vertical="center"/>
      <protection locked="0"/>
    </xf>
    <xf numFmtId="0" fontId="127" fillId="4" borderId="39" xfId="0" applyFont="1" applyFill="1" applyBorder="1" applyAlignment="1">
      <alignment horizontal="left"/>
    </xf>
    <xf numFmtId="0" fontId="63" fillId="4" borderId="111" xfId="0" applyFont="1" applyFill="1" applyBorder="1" applyAlignment="1" applyProtection="1">
      <alignment horizontal="left" vertical="center"/>
      <protection locked="0"/>
    </xf>
    <xf numFmtId="2" fontId="63" fillId="4" borderId="39" xfId="26" applyNumberFormat="1" applyFont="1" applyFill="1" applyBorder="1" applyAlignment="1" applyProtection="1">
      <alignment horizontal="left" vertical="center"/>
      <protection locked="0"/>
    </xf>
    <xf numFmtId="0" fontId="116" fillId="4" borderId="39" xfId="0" applyFont="1" applyFill="1" applyBorder="1"/>
    <xf numFmtId="2" fontId="63" fillId="4" borderId="2" xfId="26" applyNumberFormat="1" applyFont="1" applyFill="1" applyBorder="1" applyAlignment="1" applyProtection="1">
      <alignment horizontal="left" vertical="center"/>
      <protection locked="0"/>
    </xf>
    <xf numFmtId="0" fontId="63" fillId="4" borderId="8" xfId="0" applyFont="1" applyFill="1" applyBorder="1" applyAlignment="1" applyProtection="1">
      <alignment horizontal="left" vertical="center"/>
      <protection locked="0"/>
    </xf>
    <xf numFmtId="2" fontId="63" fillId="4" borderId="6" xfId="26" applyNumberFormat="1" applyFont="1" applyFill="1" applyBorder="1" applyAlignment="1" applyProtection="1">
      <alignment horizontal="left" vertical="center"/>
      <protection locked="0"/>
    </xf>
    <xf numFmtId="1" fontId="63" fillId="4" borderId="39" xfId="26" applyNumberFormat="1" applyFont="1" applyFill="1" applyBorder="1" applyAlignment="1" applyProtection="1">
      <alignment horizontal="left" vertical="center"/>
      <protection locked="0"/>
    </xf>
    <xf numFmtId="182" fontId="46" fillId="4" borderId="84" xfId="0" applyNumberFormat="1" applyFont="1" applyFill="1" applyBorder="1" applyAlignment="1" applyProtection="1">
      <alignment horizontal="right" vertical="center"/>
      <protection locked="0"/>
    </xf>
    <xf numFmtId="182" fontId="46" fillId="4" borderId="100" xfId="0" applyNumberFormat="1" applyFont="1" applyFill="1" applyBorder="1" applyAlignment="1" applyProtection="1">
      <alignment horizontal="right" vertical="center"/>
      <protection locked="0"/>
    </xf>
    <xf numFmtId="182" fontId="46" fillId="4" borderId="86" xfId="0" applyNumberFormat="1" applyFont="1" applyFill="1" applyBorder="1" applyAlignment="1" applyProtection="1">
      <alignment horizontal="right" vertical="center"/>
      <protection locked="0"/>
    </xf>
    <xf numFmtId="182" fontId="46" fillId="4" borderId="24" xfId="0" applyNumberFormat="1" applyFont="1" applyFill="1" applyBorder="1" applyAlignment="1" applyProtection="1">
      <alignment horizontal="right" vertical="center"/>
      <protection locked="0"/>
    </xf>
    <xf numFmtId="0" fontId="129" fillId="3" borderId="0" xfId="0" applyFont="1" applyFill="1"/>
    <xf numFmtId="4" fontId="10" fillId="24" borderId="7" xfId="9" applyNumberFormat="1" applyFont="1" applyFill="1" applyBorder="1" applyAlignment="1">
      <alignment horizontal="right" vertical="top"/>
    </xf>
    <xf numFmtId="0" fontId="63" fillId="4" borderId="0" xfId="0" applyFont="1" applyFill="1" applyBorder="1" applyAlignment="1" applyProtection="1">
      <alignment horizontal="left" vertical="center" wrapText="1"/>
    </xf>
    <xf numFmtId="0" fontId="110" fillId="17" borderId="17" xfId="0" applyFont="1" applyFill="1" applyBorder="1" applyAlignment="1">
      <alignment horizontal="center" vertical="center"/>
    </xf>
    <xf numFmtId="0" fontId="0" fillId="3" borderId="113" xfId="0" applyFill="1" applyBorder="1" applyAlignment="1">
      <alignment horizontal="center" vertical="center"/>
    </xf>
    <xf numFmtId="182" fontId="0" fillId="3" borderId="102" xfId="0" applyNumberFormat="1" applyFill="1" applyBorder="1"/>
    <xf numFmtId="0" fontId="0" fillId="3" borderId="33" xfId="0" applyFill="1" applyBorder="1" applyAlignment="1">
      <alignment horizontal="center" vertical="center"/>
    </xf>
    <xf numFmtId="0" fontId="0" fillId="3" borderId="99" xfId="0" applyFill="1" applyBorder="1"/>
    <xf numFmtId="0" fontId="0" fillId="3" borderId="84" xfId="0" applyFill="1" applyBorder="1"/>
    <xf numFmtId="0" fontId="0" fillId="3" borderId="103" xfId="0" applyFill="1" applyBorder="1"/>
    <xf numFmtId="0" fontId="0" fillId="3" borderId="99" xfId="0" applyFont="1" applyFill="1" applyBorder="1" applyAlignment="1">
      <alignment horizontal="left" vertical="center"/>
    </xf>
    <xf numFmtId="0" fontId="0" fillId="3" borderId="84" xfId="0" applyFont="1" applyFill="1" applyBorder="1" applyAlignment="1">
      <alignment horizontal="left" vertical="center"/>
    </xf>
    <xf numFmtId="0" fontId="0" fillId="3" borderId="103" xfId="0" applyFont="1" applyFill="1" applyBorder="1" applyAlignment="1">
      <alignment horizontal="left" vertical="center"/>
    </xf>
    <xf numFmtId="0" fontId="99" fillId="4" borderId="31" xfId="0" applyFont="1" applyFill="1" applyBorder="1" applyAlignment="1" applyProtection="1">
      <alignment horizontal="left" vertical="center"/>
    </xf>
    <xf numFmtId="3" fontId="21" fillId="17" borderId="107" xfId="2" applyNumberFormat="1" applyFont="1" applyFill="1" applyBorder="1" applyAlignment="1">
      <alignment vertical="center"/>
    </xf>
    <xf numFmtId="3" fontId="21" fillId="17" borderId="110" xfId="2" applyNumberFormat="1" applyFont="1" applyFill="1" applyBorder="1" applyAlignment="1">
      <alignment vertical="center"/>
    </xf>
    <xf numFmtId="3" fontId="21" fillId="17" borderId="90" xfId="2" applyNumberFormat="1" applyFont="1" applyFill="1" applyBorder="1" applyAlignment="1">
      <alignment vertical="center"/>
    </xf>
    <xf numFmtId="3" fontId="21" fillId="17" borderId="96" xfId="2" applyNumberFormat="1" applyFont="1" applyFill="1" applyBorder="1" applyAlignment="1">
      <alignment vertical="center"/>
    </xf>
    <xf numFmtId="0" fontId="5" fillId="17" borderId="90" xfId="3" applyFont="1" applyFill="1" applyBorder="1" applyAlignment="1">
      <alignment vertical="center"/>
    </xf>
    <xf numFmtId="0" fontId="12" fillId="17" borderId="90" xfId="3" applyFont="1" applyFill="1" applyBorder="1" applyAlignment="1">
      <alignment vertical="center"/>
    </xf>
    <xf numFmtId="0" fontId="4" fillId="17" borderId="90" xfId="2" applyFont="1" applyFill="1" applyBorder="1" applyAlignment="1">
      <alignment vertical="center"/>
    </xf>
    <xf numFmtId="0" fontId="17" fillId="17" borderId="90" xfId="3" applyFont="1" applyFill="1" applyBorder="1" applyAlignment="1">
      <alignment vertical="center"/>
    </xf>
    <xf numFmtId="0" fontId="5" fillId="17" borderId="90" xfId="3" applyFont="1" applyFill="1" applyBorder="1" applyAlignment="1">
      <alignment horizontal="center" vertical="center"/>
    </xf>
    <xf numFmtId="0" fontId="4" fillId="17" borderId="108" xfId="2" applyFont="1" applyFill="1" applyBorder="1" applyAlignment="1">
      <alignment vertical="center"/>
    </xf>
    <xf numFmtId="3" fontId="21" fillId="17" borderId="112" xfId="2" applyNumberFormat="1" applyFont="1" applyFill="1" applyBorder="1" applyAlignment="1">
      <alignment vertical="center"/>
    </xf>
    <xf numFmtId="0" fontId="10" fillId="0" borderId="107" xfId="2" applyFont="1" applyBorder="1" applyAlignment="1">
      <alignment vertical="top"/>
    </xf>
    <xf numFmtId="0" fontId="10" fillId="0" borderId="110" xfId="2" applyFont="1" applyBorder="1" applyAlignment="1">
      <alignment vertical="top"/>
    </xf>
    <xf numFmtId="0" fontId="10" fillId="0" borderId="90" xfId="2" applyFont="1" applyBorder="1" applyAlignment="1">
      <alignment vertical="top"/>
    </xf>
    <xf numFmtId="0" fontId="10" fillId="0" borderId="96" xfId="2" applyFont="1" applyBorder="1" applyAlignment="1">
      <alignment vertical="top"/>
    </xf>
    <xf numFmtId="0" fontId="10" fillId="0" borderId="108" xfId="2" applyFont="1" applyBorder="1" applyAlignment="1">
      <alignment vertical="top"/>
    </xf>
    <xf numFmtId="0" fontId="10" fillId="0" borderId="112" xfId="2" applyFont="1" applyBorder="1" applyAlignment="1">
      <alignment vertical="top"/>
    </xf>
    <xf numFmtId="0" fontId="10" fillId="0" borderId="94" xfId="2" applyFont="1" applyBorder="1" applyAlignment="1">
      <alignment vertical="top"/>
    </xf>
    <xf numFmtId="0" fontId="10" fillId="0" borderId="95" xfId="2" applyFont="1" applyBorder="1" applyAlignment="1">
      <alignment vertical="top"/>
    </xf>
    <xf numFmtId="4" fontId="40" fillId="0" borderId="107" xfId="11" applyNumberFormat="1" applyFont="1" applyBorder="1" applyAlignment="1">
      <alignment vertical="top"/>
    </xf>
    <xf numFmtId="0" fontId="40" fillId="0" borderId="110" xfId="11" applyFont="1" applyBorder="1" applyAlignment="1">
      <alignment vertical="top"/>
    </xf>
    <xf numFmtId="4" fontId="40" fillId="0" borderId="90" xfId="11" applyNumberFormat="1" applyFont="1" applyBorder="1" applyAlignment="1">
      <alignment vertical="top"/>
    </xf>
    <xf numFmtId="0" fontId="40" fillId="0" borderId="96" xfId="11" applyFont="1" applyBorder="1" applyAlignment="1">
      <alignment vertical="top"/>
    </xf>
    <xf numFmtId="0" fontId="40" fillId="0" borderId="90" xfId="11" applyFont="1" applyBorder="1" applyAlignment="1">
      <alignment vertical="top"/>
    </xf>
    <xf numFmtId="4" fontId="42" fillId="0" borderId="90" xfId="11" applyNumberFormat="1" applyFont="1" applyBorder="1" applyAlignment="1">
      <alignment vertical="top"/>
    </xf>
    <xf numFmtId="0" fontId="42" fillId="0" borderId="90" xfId="11" applyFont="1" applyBorder="1" applyAlignment="1">
      <alignment vertical="top"/>
    </xf>
    <xf numFmtId="0" fontId="40" fillId="0" borderId="108" xfId="11" applyFont="1" applyBorder="1" applyAlignment="1">
      <alignment vertical="top"/>
    </xf>
    <xf numFmtId="0" fontId="40" fillId="0" borderId="112" xfId="11" applyFont="1" applyBorder="1" applyAlignment="1">
      <alignment vertical="top"/>
    </xf>
    <xf numFmtId="0" fontId="10" fillId="0" borderId="107" xfId="11" applyFont="1" applyBorder="1" applyAlignment="1">
      <alignment vertical="top"/>
    </xf>
    <xf numFmtId="4" fontId="10" fillId="0" borderId="110" xfId="11" applyNumberFormat="1" applyFont="1" applyBorder="1" applyAlignment="1">
      <alignment vertical="top"/>
    </xf>
    <xf numFmtId="0" fontId="10" fillId="0" borderId="90" xfId="11" applyFont="1" applyBorder="1" applyAlignment="1">
      <alignment vertical="top"/>
    </xf>
    <xf numFmtId="4" fontId="10" fillId="0" borderId="96" xfId="11" applyNumberFormat="1" applyFont="1" applyBorder="1" applyAlignment="1">
      <alignment vertical="top"/>
    </xf>
    <xf numFmtId="0" fontId="4" fillId="0" borderId="90" xfId="11" applyFont="1" applyBorder="1" applyAlignment="1">
      <alignment vertical="top"/>
    </xf>
    <xf numFmtId="0" fontId="37" fillId="0" borderId="90" xfId="11" applyFont="1" applyBorder="1" applyAlignment="1">
      <alignment vertical="top"/>
    </xf>
    <xf numFmtId="4" fontId="10" fillId="0" borderId="112" xfId="11" applyNumberFormat="1" applyFont="1" applyBorder="1" applyAlignment="1">
      <alignment vertical="top"/>
    </xf>
    <xf numFmtId="0" fontId="10" fillId="0" borderId="110" xfId="11" applyFont="1" applyBorder="1" applyAlignment="1">
      <alignment vertical="top"/>
    </xf>
    <xf numFmtId="0" fontId="10" fillId="0" borderId="96" xfId="11" applyFont="1" applyBorder="1" applyAlignment="1">
      <alignment vertical="top"/>
    </xf>
    <xf numFmtId="0" fontId="10" fillId="0" borderId="108" xfId="11" applyFont="1" applyBorder="1" applyAlignment="1">
      <alignment vertical="top"/>
    </xf>
    <xf numFmtId="0" fontId="10" fillId="0" borderId="112" xfId="11" applyFont="1" applyBorder="1" applyAlignment="1">
      <alignment vertical="top"/>
    </xf>
    <xf numFmtId="0" fontId="10" fillId="0" borderId="107" xfId="11" applyFont="1" applyBorder="1" applyAlignment="1">
      <alignment vertical="top" wrapText="1"/>
    </xf>
    <xf numFmtId="0" fontId="10" fillId="0" borderId="110" xfId="11" applyFont="1" applyBorder="1" applyAlignment="1">
      <alignment vertical="top" wrapText="1"/>
    </xf>
    <xf numFmtId="0" fontId="10" fillId="0" borderId="90" xfId="11" applyFont="1" applyBorder="1" applyAlignment="1">
      <alignment vertical="top" wrapText="1"/>
    </xf>
    <xf numFmtId="0" fontId="10" fillId="0" borderId="96" xfId="11" applyFont="1" applyBorder="1" applyAlignment="1">
      <alignment vertical="top" wrapText="1"/>
    </xf>
    <xf numFmtId="0" fontId="10" fillId="0" borderId="108" xfId="11" applyFont="1" applyBorder="1" applyAlignment="1">
      <alignment vertical="top" wrapText="1"/>
    </xf>
    <xf numFmtId="0" fontId="10" fillId="0" borderId="112" xfId="11" applyFont="1" applyBorder="1" applyAlignment="1">
      <alignment vertical="top" wrapText="1"/>
    </xf>
    <xf numFmtId="0" fontId="10" fillId="0" borderId="107" xfId="11" applyFont="1" applyFill="1" applyBorder="1" applyAlignment="1">
      <alignment vertical="top"/>
    </xf>
    <xf numFmtId="0" fontId="10" fillId="0" borderId="110" xfId="11" applyFont="1" applyFill="1" applyBorder="1" applyAlignment="1">
      <alignment vertical="top"/>
    </xf>
    <xf numFmtId="0" fontId="10" fillId="0" borderId="90" xfId="11" applyFont="1" applyFill="1" applyBorder="1" applyAlignment="1">
      <alignment vertical="top"/>
    </xf>
    <xf numFmtId="0" fontId="10" fillId="0" borderId="96" xfId="11" applyFont="1" applyFill="1" applyBorder="1" applyAlignment="1">
      <alignment vertical="top"/>
    </xf>
    <xf numFmtId="0" fontId="10" fillId="0" borderId="108" xfId="11" applyFont="1" applyFill="1" applyBorder="1" applyAlignment="1">
      <alignment vertical="top"/>
    </xf>
    <xf numFmtId="0" fontId="10" fillId="0" borderId="112" xfId="11" applyFont="1" applyFill="1" applyBorder="1" applyAlignment="1">
      <alignment vertical="top"/>
    </xf>
    <xf numFmtId="0" fontId="28" fillId="3" borderId="0" xfId="11" applyFont="1" applyFill="1" applyAlignment="1">
      <alignment vertical="top"/>
    </xf>
    <xf numFmtId="0" fontId="28" fillId="3" borderId="0" xfId="11" applyFont="1" applyFill="1" applyAlignment="1">
      <alignment horizontal="center" vertical="top"/>
    </xf>
    <xf numFmtId="0" fontId="29" fillId="3" borderId="0" xfId="11" applyFont="1" applyFill="1" applyAlignment="1">
      <alignment vertical="top"/>
    </xf>
    <xf numFmtId="0" fontId="29" fillId="3" borderId="0" xfId="11" applyFont="1" applyFill="1" applyAlignment="1">
      <alignment horizontal="center" vertical="top"/>
    </xf>
    <xf numFmtId="0" fontId="29" fillId="3" borderId="0" xfId="11" applyFont="1" applyFill="1" applyAlignment="1">
      <alignment horizontal="left" vertical="top"/>
    </xf>
    <xf numFmtId="0" fontId="37" fillId="3" borderId="0" xfId="11" applyFont="1" applyFill="1" applyAlignment="1">
      <alignment vertical="top"/>
    </xf>
    <xf numFmtId="0" fontId="11" fillId="3" borderId="26" xfId="11" applyFont="1" applyFill="1" applyBorder="1" applyAlignment="1">
      <alignment horizontal="left" vertical="top"/>
    </xf>
    <xf numFmtId="0" fontId="11" fillId="3" borderId="27" xfId="11" applyFont="1" applyFill="1" applyBorder="1" applyAlignment="1">
      <alignment horizontal="center" vertical="top"/>
    </xf>
    <xf numFmtId="0" fontId="11" fillId="3" borderId="26" xfId="11" applyFont="1" applyFill="1" applyBorder="1" applyAlignment="1">
      <alignment horizontal="center" vertical="top"/>
    </xf>
    <xf numFmtId="0" fontId="11" fillId="3" borderId="38" xfId="11" applyFont="1" applyFill="1" applyBorder="1" applyAlignment="1">
      <alignment horizontal="center" vertical="top"/>
    </xf>
    <xf numFmtId="0" fontId="11" fillId="3" borderId="39" xfId="11" applyFont="1" applyFill="1" applyBorder="1" applyAlignment="1">
      <alignment horizontal="center" vertical="top"/>
    </xf>
    <xf numFmtId="0" fontId="11" fillId="3" borderId="0" xfId="11" applyFont="1" applyFill="1" applyAlignment="1">
      <alignment vertical="top"/>
    </xf>
    <xf numFmtId="0" fontId="10" fillId="3" borderId="3" xfId="11" applyFont="1" applyFill="1" applyBorder="1" applyAlignment="1">
      <alignment vertical="top"/>
    </xf>
    <xf numFmtId="0" fontId="10" fillId="3" borderId="4" xfId="11" applyFont="1" applyFill="1" applyBorder="1" applyAlignment="1" applyProtection="1">
      <alignment horizontal="center" vertical="top"/>
      <protection locked="0"/>
    </xf>
    <xf numFmtId="0" fontId="10" fillId="3" borderId="11" xfId="11" applyFont="1" applyFill="1" applyBorder="1" applyAlignment="1">
      <alignment vertical="top"/>
    </xf>
    <xf numFmtId="4" fontId="10" fillId="3" borderId="0" xfId="8" applyNumberFormat="1" applyFont="1" applyFill="1" applyBorder="1" applyAlignment="1">
      <alignment horizontal="left" vertical="top"/>
    </xf>
    <xf numFmtId="0" fontId="10" fillId="3" borderId="2" xfId="11" applyFont="1" applyFill="1" applyBorder="1" applyAlignment="1" applyProtection="1">
      <alignment horizontal="center" vertical="top"/>
      <protection locked="0"/>
    </xf>
    <xf numFmtId="0" fontId="10" fillId="3" borderId="6" xfId="11" applyFont="1" applyFill="1" applyBorder="1" applyAlignment="1">
      <alignment horizontal="center" vertical="top" wrapText="1"/>
    </xf>
    <xf numFmtId="4" fontId="10" fillId="3" borderId="7" xfId="9" applyNumberFormat="1" applyFont="1" applyFill="1" applyBorder="1" applyAlignment="1">
      <alignment horizontal="right" vertical="top"/>
    </xf>
    <xf numFmtId="0" fontId="11" fillId="3" borderId="7" xfId="19" applyNumberFormat="1" applyFont="1" applyFill="1" applyBorder="1" applyAlignment="1" applyProtection="1">
      <alignment horizontal="center" vertical="top"/>
    </xf>
    <xf numFmtId="3" fontId="11" fillId="3" borderId="11" xfId="19" applyNumberFormat="1" applyFont="1" applyFill="1" applyBorder="1" applyAlignment="1" applyProtection="1">
      <alignment vertical="top"/>
    </xf>
    <xf numFmtId="4" fontId="46" fillId="3" borderId="0" xfId="11" applyNumberFormat="1" applyFont="1" applyFill="1" applyBorder="1" applyAlignment="1">
      <alignment horizontal="left" vertical="top"/>
    </xf>
    <xf numFmtId="0" fontId="46" fillId="3" borderId="6" xfId="11" applyFont="1" applyFill="1" applyBorder="1" applyAlignment="1" applyProtection="1">
      <alignment vertical="top"/>
      <protection locked="0"/>
    </xf>
    <xf numFmtId="0" fontId="11" fillId="3" borderId="7" xfId="11" applyNumberFormat="1" applyFont="1" applyFill="1" applyBorder="1" applyAlignment="1">
      <alignment vertical="top"/>
    </xf>
    <xf numFmtId="3" fontId="10" fillId="3" borderId="0" xfId="11" applyNumberFormat="1" applyFont="1" applyFill="1" applyAlignment="1">
      <alignment vertical="top"/>
    </xf>
    <xf numFmtId="4" fontId="10" fillId="3" borderId="0" xfId="11" applyNumberFormat="1" applyFont="1" applyFill="1" applyBorder="1" applyAlignment="1">
      <alignment horizontal="left" vertical="top"/>
    </xf>
    <xf numFmtId="0" fontId="10" fillId="3" borderId="6" xfId="11" applyFont="1" applyFill="1" applyBorder="1" applyAlignment="1" applyProtection="1">
      <alignment vertical="top"/>
      <protection locked="0"/>
    </xf>
    <xf numFmtId="3" fontId="11" fillId="3" borderId="11" xfId="19" applyNumberFormat="1" applyFont="1" applyFill="1" applyBorder="1" applyAlignment="1" applyProtection="1">
      <alignment horizontal="left" vertical="top"/>
    </xf>
    <xf numFmtId="0" fontId="10" fillId="3" borderId="6" xfId="19" applyFont="1" applyFill="1" applyBorder="1" applyAlignment="1" applyProtection="1">
      <alignment horizontal="center" vertical="top"/>
      <protection locked="0"/>
    </xf>
    <xf numFmtId="3" fontId="10" fillId="3" borderId="0" xfId="11" applyNumberFormat="1" applyFont="1" applyFill="1" applyAlignment="1">
      <alignment horizontal="left" vertical="top"/>
    </xf>
    <xf numFmtId="3" fontId="26" fillId="3" borderId="0" xfId="11" applyNumberFormat="1" applyFont="1" applyFill="1" applyAlignment="1">
      <alignment horizontal="left" vertical="top"/>
    </xf>
    <xf numFmtId="3" fontId="10" fillId="3" borderId="11" xfId="19" applyNumberFormat="1" applyFont="1" applyFill="1" applyBorder="1" applyAlignment="1" applyProtection="1">
      <alignment horizontal="left" vertical="top" indent="1"/>
    </xf>
    <xf numFmtId="0" fontId="11" fillId="3" borderId="7" xfId="11" applyFont="1" applyFill="1" applyBorder="1" applyAlignment="1">
      <alignment vertical="top"/>
    </xf>
    <xf numFmtId="3" fontId="43" fillId="3" borderId="11" xfId="19" applyNumberFormat="1" applyFont="1" applyFill="1" applyBorder="1" applyAlignment="1" applyProtection="1">
      <alignment horizontal="left" vertical="top" indent="1"/>
    </xf>
    <xf numFmtId="0" fontId="10" fillId="3" borderId="6" xfId="19" applyNumberFormat="1" applyFont="1" applyFill="1" applyBorder="1" applyAlignment="1" applyProtection="1">
      <alignment horizontal="center" vertical="top"/>
      <protection locked="0"/>
    </xf>
    <xf numFmtId="0" fontId="46" fillId="3" borderId="11" xfId="11" applyFont="1" applyFill="1" applyBorder="1" applyAlignment="1">
      <alignment horizontal="left" indent="1"/>
    </xf>
    <xf numFmtId="0" fontId="56" fillId="3" borderId="0" xfId="11" applyFont="1" applyFill="1" applyAlignment="1">
      <alignment vertical="top"/>
    </xf>
    <xf numFmtId="3" fontId="10" fillId="3" borderId="11" xfId="11" applyNumberFormat="1" applyFont="1" applyFill="1" applyBorder="1" applyAlignment="1">
      <alignment horizontal="left" vertical="top" indent="1"/>
    </xf>
    <xf numFmtId="0" fontId="46" fillId="3" borderId="0" xfId="11" applyFont="1" applyFill="1" applyBorder="1" applyAlignment="1">
      <alignment indent="1"/>
    </xf>
    <xf numFmtId="3" fontId="10" fillId="3" borderId="0" xfId="19" applyNumberFormat="1" applyFont="1" applyFill="1" applyBorder="1" applyAlignment="1" applyProtection="1">
      <alignment horizontal="left" vertical="top" indent="1"/>
    </xf>
    <xf numFmtId="0" fontId="46" fillId="3" borderId="0" xfId="11" applyFont="1" applyFill="1" applyAlignment="1">
      <alignment horizontal="left" indent="1"/>
    </xf>
    <xf numFmtId="0" fontId="10" fillId="3" borderId="11" xfId="11" applyFont="1" applyFill="1" applyBorder="1" applyAlignment="1">
      <alignment indent="1"/>
    </xf>
    <xf numFmtId="0" fontId="10" fillId="3" borderId="11" xfId="11" applyFont="1" applyFill="1" applyBorder="1" applyAlignment="1">
      <alignment horizontal="left" indent="1"/>
    </xf>
    <xf numFmtId="3" fontId="11" fillId="3" borderId="0" xfId="11" applyNumberFormat="1" applyFont="1" applyFill="1" applyAlignment="1">
      <alignment vertical="top"/>
    </xf>
    <xf numFmtId="0" fontId="62" fillId="3" borderId="11" xfId="11" applyFont="1" applyFill="1" applyBorder="1" applyAlignment="1">
      <alignment vertical="top"/>
    </xf>
    <xf numFmtId="3" fontId="10" fillId="3" borderId="11" xfId="19" quotePrefix="1" applyNumberFormat="1" applyFont="1" applyFill="1" applyBorder="1" applyAlignment="1" applyProtection="1">
      <alignment horizontal="left" vertical="top"/>
    </xf>
    <xf numFmtId="0" fontId="44" fillId="3" borderId="0" xfId="11" applyFont="1" applyFill="1" applyAlignment="1">
      <alignment vertical="top"/>
    </xf>
    <xf numFmtId="3" fontId="26" fillId="3" borderId="0" xfId="11" applyNumberFormat="1" applyFont="1" applyFill="1" applyAlignment="1">
      <alignment vertical="top"/>
    </xf>
    <xf numFmtId="3" fontId="10" fillId="3" borderId="11" xfId="19" applyNumberFormat="1" applyFont="1" applyFill="1" applyBorder="1" applyAlignment="1" applyProtection="1">
      <alignment vertical="top"/>
    </xf>
    <xf numFmtId="3" fontId="10" fillId="3" borderId="11" xfId="19" applyNumberFormat="1" applyFont="1" applyFill="1" applyBorder="1" applyAlignment="1" applyProtection="1">
      <alignment horizontal="left" vertical="top"/>
    </xf>
    <xf numFmtId="3" fontId="11" fillId="3" borderId="0" xfId="11" applyNumberFormat="1" applyFont="1" applyFill="1" applyAlignment="1">
      <alignment horizontal="left" vertical="top"/>
    </xf>
    <xf numFmtId="0" fontId="10" fillId="3" borderId="7" xfId="11" applyNumberFormat="1" applyFont="1" applyFill="1" applyBorder="1" applyAlignment="1">
      <alignment vertical="top"/>
    </xf>
    <xf numFmtId="0" fontId="10" fillId="3" borderId="7" xfId="11" applyFont="1" applyFill="1" applyBorder="1" applyAlignment="1">
      <alignment vertical="top"/>
    </xf>
    <xf numFmtId="167" fontId="10" fillId="3" borderId="6" xfId="11" applyNumberFormat="1" applyFont="1" applyFill="1" applyBorder="1" applyAlignment="1">
      <alignment horizontal="center" vertical="top" wrapText="1"/>
    </xf>
    <xf numFmtId="0" fontId="11" fillId="3" borderId="7" xfId="11" applyNumberFormat="1" applyFont="1" applyFill="1" applyBorder="1" applyAlignment="1">
      <alignment horizontal="center" vertical="top"/>
    </xf>
    <xf numFmtId="4" fontId="63" fillId="3" borderId="0" xfId="11" applyNumberFormat="1" applyFont="1" applyFill="1" applyBorder="1" applyAlignment="1">
      <alignment horizontal="left" vertical="top"/>
    </xf>
    <xf numFmtId="0" fontId="46" fillId="3" borderId="42" xfId="11" applyFont="1" applyFill="1" applyBorder="1" applyAlignment="1" applyProtection="1">
      <alignment vertical="top"/>
      <protection locked="0"/>
    </xf>
    <xf numFmtId="0" fontId="11" fillId="3" borderId="40" xfId="11" applyFont="1" applyFill="1" applyBorder="1" applyAlignment="1">
      <alignment vertical="top"/>
    </xf>
    <xf numFmtId="0" fontId="46" fillId="3" borderId="30" xfId="11" applyFont="1" applyFill="1" applyBorder="1" applyAlignment="1" applyProtection="1">
      <alignment vertical="top"/>
    </xf>
    <xf numFmtId="0" fontId="11" fillId="3" borderId="14" xfId="11" applyFont="1" applyFill="1" applyBorder="1" applyAlignment="1">
      <alignment vertical="top"/>
    </xf>
    <xf numFmtId="0" fontId="11" fillId="3" borderId="14" xfId="11" applyNumberFormat="1" applyFont="1" applyFill="1" applyBorder="1" applyAlignment="1">
      <alignment vertical="top"/>
    </xf>
    <xf numFmtId="0" fontId="11" fillId="3" borderId="14" xfId="11" applyFont="1" applyFill="1" applyBorder="1" applyAlignment="1" applyProtection="1">
      <alignment vertical="top"/>
    </xf>
    <xf numFmtId="3" fontId="10" fillId="3" borderId="14" xfId="11" applyNumberFormat="1" applyFont="1" applyFill="1" applyBorder="1" applyAlignment="1">
      <alignment vertical="top"/>
    </xf>
    <xf numFmtId="4" fontId="10" fillId="3" borderId="15" xfId="11" applyNumberFormat="1" applyFont="1" applyFill="1" applyBorder="1" applyAlignment="1">
      <alignment horizontal="right" vertical="top"/>
    </xf>
    <xf numFmtId="4" fontId="11" fillId="3" borderId="17" xfId="9" applyNumberFormat="1" applyFont="1" applyFill="1" applyBorder="1" applyAlignment="1">
      <alignment horizontal="right" vertical="top"/>
    </xf>
    <xf numFmtId="0" fontId="37" fillId="3" borderId="0" xfId="11" applyFont="1" applyFill="1" applyAlignment="1">
      <alignment horizontal="center" vertical="top"/>
    </xf>
    <xf numFmtId="0" fontId="10" fillId="3" borderId="107" xfId="11" applyFont="1" applyFill="1" applyBorder="1" applyAlignment="1">
      <alignment vertical="top"/>
    </xf>
    <xf numFmtId="0" fontId="10" fillId="3" borderId="110" xfId="11" applyFont="1" applyFill="1" applyBorder="1" applyAlignment="1">
      <alignment vertical="top"/>
    </xf>
    <xf numFmtId="0" fontId="10" fillId="3" borderId="90" xfId="11" applyFont="1" applyFill="1" applyBorder="1" applyAlignment="1">
      <alignment vertical="top"/>
    </xf>
    <xf numFmtId="0" fontId="10" fillId="3" borderId="96" xfId="11" applyFont="1" applyFill="1" applyBorder="1" applyAlignment="1">
      <alignment vertical="top"/>
    </xf>
    <xf numFmtId="0" fontId="10" fillId="3" borderId="108" xfId="11" applyFont="1" applyFill="1" applyBorder="1" applyAlignment="1">
      <alignment vertical="top"/>
    </xf>
    <xf numFmtId="0" fontId="10" fillId="3" borderId="112" xfId="11" applyFont="1" applyFill="1" applyBorder="1" applyAlignment="1">
      <alignment vertical="top"/>
    </xf>
    <xf numFmtId="0" fontId="4" fillId="0" borderId="107" xfId="11" applyFont="1" applyBorder="1" applyAlignment="1">
      <alignment vertical="top"/>
    </xf>
    <xf numFmtId="0" fontId="4" fillId="0" borderId="110" xfId="11" applyFont="1" applyBorder="1" applyAlignment="1">
      <alignment vertical="top"/>
    </xf>
    <xf numFmtId="0" fontId="4" fillId="0" borderId="96" xfId="11" applyFont="1" applyBorder="1" applyAlignment="1">
      <alignment vertical="top"/>
    </xf>
    <xf numFmtId="4" fontId="37" fillId="0" borderId="90" xfId="11" applyNumberFormat="1" applyFont="1" applyBorder="1" applyAlignment="1">
      <alignment vertical="top"/>
    </xf>
    <xf numFmtId="0" fontId="37" fillId="0" borderId="108" xfId="11" applyFont="1" applyBorder="1" applyAlignment="1">
      <alignment vertical="top"/>
    </xf>
    <xf numFmtId="0" fontId="4" fillId="0" borderId="112" xfId="11" applyFont="1" applyBorder="1" applyAlignment="1">
      <alignment vertical="top"/>
    </xf>
    <xf numFmtId="0" fontId="10" fillId="0" borderId="107" xfId="11" applyFont="1" applyBorder="1"/>
    <xf numFmtId="0" fontId="10" fillId="0" borderId="110" xfId="11" applyFont="1" applyBorder="1"/>
    <xf numFmtId="0" fontId="10" fillId="0" borderId="90" xfId="11" applyFont="1" applyBorder="1"/>
    <xf numFmtId="0" fontId="10" fillId="0" borderId="96" xfId="11" applyFont="1" applyBorder="1"/>
    <xf numFmtId="4" fontId="10" fillId="0" borderId="90" xfId="11" applyNumberFormat="1" applyFont="1" applyBorder="1"/>
    <xf numFmtId="4" fontId="4" fillId="0" borderId="90" xfId="11" applyNumberFormat="1" applyFont="1" applyBorder="1" applyAlignment="1">
      <alignment vertical="center"/>
    </xf>
    <xf numFmtId="0" fontId="10" fillId="0" borderId="108" xfId="11" applyFont="1" applyBorder="1"/>
    <xf numFmtId="0" fontId="10" fillId="0" borderId="112" xfId="11" applyFont="1" applyBorder="1"/>
    <xf numFmtId="0" fontId="10" fillId="0" borderId="107" xfId="11" applyFont="1" applyBorder="1" applyAlignment="1"/>
    <xf numFmtId="0" fontId="10" fillId="0" borderId="110" xfId="11" applyFont="1" applyBorder="1" applyAlignment="1"/>
    <xf numFmtId="0" fontId="10" fillId="0" borderId="90" xfId="11" applyFont="1" applyBorder="1" applyAlignment="1"/>
    <xf numFmtId="0" fontId="10" fillId="0" borderId="96" xfId="11" applyFont="1" applyBorder="1" applyAlignment="1"/>
    <xf numFmtId="0" fontId="10" fillId="0" borderId="108" xfId="11" applyFont="1" applyBorder="1" applyAlignment="1"/>
    <xf numFmtId="0" fontId="10" fillId="0" borderId="112" xfId="11" applyFont="1" applyBorder="1" applyAlignment="1"/>
    <xf numFmtId="0" fontId="10" fillId="0" borderId="90" xfId="11" applyNumberFormat="1" applyFont="1" applyBorder="1" applyAlignment="1"/>
    <xf numFmtId="0" fontId="95" fillId="0" borderId="107" xfId="11" applyFont="1" applyBorder="1" applyAlignment="1"/>
    <xf numFmtId="0" fontId="95" fillId="0" borderId="110" xfId="11" applyFont="1" applyBorder="1" applyAlignment="1"/>
    <xf numFmtId="0" fontId="95" fillId="0" borderId="90" xfId="11" applyFont="1" applyBorder="1" applyAlignment="1"/>
    <xf numFmtId="0" fontId="95" fillId="0" borderId="96" xfId="11" applyFont="1" applyBorder="1" applyAlignment="1"/>
    <xf numFmtId="0" fontId="95" fillId="0" borderId="108" xfId="11" applyFont="1" applyBorder="1" applyAlignment="1"/>
    <xf numFmtId="0" fontId="95" fillId="0" borderId="112" xfId="11" applyFont="1" applyBorder="1" applyAlignment="1"/>
    <xf numFmtId="0" fontId="95" fillId="0" borderId="108" xfId="11" applyFont="1" applyBorder="1" applyAlignment="1">
      <alignment vertical="top"/>
    </xf>
    <xf numFmtId="0" fontId="10" fillId="0" borderId="107" xfId="11" applyFont="1" applyBorder="1" applyAlignment="1">
      <alignment vertical="center"/>
    </xf>
    <xf numFmtId="0" fontId="10" fillId="0" borderId="110" xfId="11" applyFont="1" applyBorder="1" applyAlignment="1">
      <alignment vertical="center"/>
    </xf>
    <xf numFmtId="0" fontId="10" fillId="0" borderId="90" xfId="11" applyFont="1" applyBorder="1" applyAlignment="1">
      <alignment vertical="center"/>
    </xf>
    <xf numFmtId="0" fontId="10" fillId="0" borderId="96" xfId="11" applyFont="1" applyBorder="1" applyAlignment="1">
      <alignment vertical="center"/>
    </xf>
    <xf numFmtId="0" fontId="10" fillId="0" borderId="108" xfId="11" applyFont="1" applyBorder="1" applyAlignment="1">
      <alignment vertical="center"/>
    </xf>
    <xf numFmtId="0" fontId="10" fillId="0" borderId="112" xfId="11" applyFont="1" applyBorder="1" applyAlignment="1">
      <alignment vertical="center"/>
    </xf>
    <xf numFmtId="0" fontId="87" fillId="0" borderId="107" xfId="25" applyFont="1" applyBorder="1"/>
    <xf numFmtId="0" fontId="87" fillId="0" borderId="110" xfId="25" applyFont="1" applyBorder="1"/>
    <xf numFmtId="0" fontId="87" fillId="0" borderId="90" xfId="25" applyFont="1" applyBorder="1"/>
    <xf numFmtId="0" fontId="87" fillId="0" borderId="96" xfId="25" applyFont="1" applyBorder="1"/>
    <xf numFmtId="0" fontId="87" fillId="0" borderId="108" xfId="25" applyFont="1" applyBorder="1"/>
    <xf numFmtId="0" fontId="87" fillId="0" borderId="112" xfId="25" applyFont="1" applyBorder="1"/>
    <xf numFmtId="0" fontId="132" fillId="0" borderId="0" xfId="11" applyFont="1" applyAlignment="1">
      <alignment vertical="top"/>
    </xf>
    <xf numFmtId="1" fontId="132" fillId="0" borderId="0" xfId="11" applyNumberFormat="1" applyFont="1" applyAlignment="1">
      <alignment vertical="top"/>
    </xf>
    <xf numFmtId="0" fontId="37" fillId="0" borderId="39" xfId="11" applyFont="1" applyBorder="1" applyAlignment="1">
      <alignment vertical="top"/>
    </xf>
    <xf numFmtId="1" fontId="37" fillId="0" borderId="39" xfId="11" applyNumberFormat="1" applyFont="1" applyBorder="1" applyAlignment="1">
      <alignment vertical="top"/>
    </xf>
    <xf numFmtId="0" fontId="37" fillId="0" borderId="39" xfId="11" applyFont="1" applyBorder="1" applyAlignment="1"/>
    <xf numFmtId="0" fontId="37" fillId="0" borderId="39" xfId="11" applyFont="1" applyBorder="1" applyAlignment="1">
      <alignment horizontal="center"/>
    </xf>
    <xf numFmtId="0" fontId="87" fillId="0" borderId="39" xfId="25" applyFont="1" applyBorder="1"/>
    <xf numFmtId="0" fontId="87" fillId="0" borderId="39" xfId="25" applyFont="1" applyBorder="1" applyAlignment="1">
      <alignment horizontal="center" vertical="center"/>
    </xf>
    <xf numFmtId="182" fontId="63" fillId="17" borderId="99" xfId="0" applyNumberFormat="1" applyFont="1" applyFill="1" applyBorder="1" applyAlignment="1" applyProtection="1">
      <alignment horizontal="right" vertical="center"/>
    </xf>
    <xf numFmtId="0" fontId="133" fillId="3" borderId="91" xfId="0" applyFont="1" applyFill="1" applyBorder="1" applyAlignment="1" applyProtection="1">
      <alignment vertical="center" wrapText="1"/>
    </xf>
    <xf numFmtId="0" fontId="116" fillId="3" borderId="0" xfId="0" applyFont="1" applyFill="1" applyAlignment="1">
      <alignment horizontal="center" vertical="center"/>
    </xf>
    <xf numFmtId="0" fontId="0" fillId="3" borderId="0" xfId="0" applyFill="1" applyAlignment="1">
      <alignment horizontal="center" vertical="center"/>
    </xf>
    <xf numFmtId="0" fontId="63" fillId="4" borderId="99" xfId="0" applyFont="1" applyFill="1" applyBorder="1" applyAlignment="1" applyProtection="1">
      <alignment horizontal="center" vertical="center" wrapText="1"/>
    </xf>
    <xf numFmtId="0" fontId="46" fillId="4" borderId="84" xfId="0" quotePrefix="1" applyFont="1" applyFill="1" applyBorder="1" applyAlignment="1" applyProtection="1">
      <alignment vertical="center"/>
      <protection locked="0"/>
    </xf>
    <xf numFmtId="0" fontId="46" fillId="4" borderId="84" xfId="0" applyFont="1" applyFill="1" applyBorder="1" applyAlignment="1" applyProtection="1">
      <alignment horizontal="right" vertical="center"/>
      <protection locked="0"/>
    </xf>
    <xf numFmtId="0" fontId="46" fillId="4" borderId="84" xfId="0" applyFont="1" applyFill="1" applyBorder="1" applyAlignment="1" applyProtection="1">
      <alignment horizontal="left" vertical="center"/>
      <protection locked="0"/>
    </xf>
    <xf numFmtId="0" fontId="46" fillId="4" borderId="103" xfId="0" applyFont="1" applyFill="1" applyBorder="1" applyAlignment="1" applyProtection="1">
      <alignment horizontal="left" vertical="center"/>
      <protection locked="0"/>
    </xf>
    <xf numFmtId="0" fontId="116" fillId="4" borderId="123" xfId="0" applyFont="1" applyFill="1" applyBorder="1"/>
    <xf numFmtId="0" fontId="63" fillId="4" borderId="84" xfId="0" applyFont="1" applyFill="1" applyBorder="1" applyAlignment="1" applyProtection="1">
      <alignment horizontal="left" vertical="center" wrapText="1"/>
      <protection locked="0"/>
    </xf>
    <xf numFmtId="0" fontId="63" fillId="4" borderId="84" xfId="0" quotePrefix="1" applyFont="1" applyFill="1" applyBorder="1" applyAlignment="1" applyProtection="1">
      <alignment vertical="center" wrapText="1"/>
      <protection locked="0"/>
    </xf>
    <xf numFmtId="0" fontId="63" fillId="4" borderId="103" xfId="0" quotePrefix="1" applyFont="1" applyFill="1" applyBorder="1" applyAlignment="1" applyProtection="1">
      <alignment vertical="center" wrapText="1"/>
      <protection locked="0"/>
    </xf>
    <xf numFmtId="0" fontId="63" fillId="4" borderId="84" xfId="0" quotePrefix="1" applyFont="1" applyFill="1" applyBorder="1" applyAlignment="1" applyProtection="1">
      <alignment horizontal="left" vertical="center"/>
      <protection locked="0"/>
    </xf>
    <xf numFmtId="0" fontId="63" fillId="4" borderId="84" xfId="0" applyFont="1" applyFill="1" applyBorder="1" applyAlignment="1" applyProtection="1">
      <alignment vertical="center"/>
      <protection locked="0"/>
    </xf>
    <xf numFmtId="0" fontId="126" fillId="4" borderId="84" xfId="0" applyFont="1" applyFill="1" applyBorder="1" applyAlignment="1" applyProtection="1">
      <alignment vertical="center"/>
      <protection locked="0"/>
    </xf>
    <xf numFmtId="0" fontId="63" fillId="4" borderId="103" xfId="0" applyFont="1" applyFill="1" applyBorder="1" applyAlignment="1" applyProtection="1">
      <alignment vertical="center"/>
      <protection locked="0"/>
    </xf>
    <xf numFmtId="0" fontId="63" fillId="4" borderId="103" xfId="0" applyFont="1" applyFill="1" applyBorder="1" applyAlignment="1" applyProtection="1">
      <alignment horizontal="left" vertical="center" wrapText="1"/>
      <protection locked="0"/>
    </xf>
    <xf numFmtId="0" fontId="63" fillId="4" borderId="84" xfId="0" applyFont="1" applyFill="1" applyBorder="1" applyAlignment="1" applyProtection="1">
      <alignment vertical="center" wrapText="1"/>
      <protection locked="0"/>
    </xf>
    <xf numFmtId="0" fontId="63" fillId="4" borderId="103" xfId="0" applyFont="1" applyFill="1" applyBorder="1" applyAlignment="1" applyProtection="1">
      <alignment vertical="center" wrapText="1"/>
      <protection locked="0"/>
    </xf>
    <xf numFmtId="0" fontId="63" fillId="4" borderId="103" xfId="0" quotePrefix="1" applyFont="1" applyFill="1" applyBorder="1" applyAlignment="1" applyProtection="1">
      <alignment horizontal="left" vertical="center" wrapText="1"/>
      <protection locked="0"/>
    </xf>
    <xf numFmtId="0" fontId="116" fillId="4" borderId="84" xfId="0" applyFont="1" applyFill="1" applyBorder="1"/>
    <xf numFmtId="0" fontId="116" fillId="4" borderId="103" xfId="0" applyFont="1" applyFill="1" applyBorder="1"/>
    <xf numFmtId="0" fontId="116" fillId="4" borderId="86" xfId="0" applyFont="1" applyFill="1" applyBorder="1"/>
    <xf numFmtId="0" fontId="63" fillId="4" borderId="86" xfId="0" applyFont="1" applyFill="1" applyBorder="1" applyAlignment="1" applyProtection="1">
      <alignment vertical="center" wrapText="1"/>
      <protection locked="0"/>
    </xf>
    <xf numFmtId="0" fontId="63" fillId="4" borderId="86" xfId="0" applyFont="1" applyFill="1" applyBorder="1" applyAlignment="1" applyProtection="1">
      <alignment horizontal="left" vertical="center" wrapText="1"/>
      <protection locked="0"/>
    </xf>
    <xf numFmtId="0" fontId="63" fillId="4" borderId="86" xfId="0" applyFont="1" applyFill="1" applyBorder="1" applyAlignment="1" applyProtection="1">
      <alignment horizontal="left" vertical="center"/>
      <protection locked="0"/>
    </xf>
    <xf numFmtId="0" fontId="63" fillId="3" borderId="73" xfId="0" applyFont="1" applyFill="1" applyBorder="1" applyAlignment="1" applyProtection="1">
      <alignment vertical="center"/>
    </xf>
    <xf numFmtId="0" fontId="63" fillId="3" borderId="73" xfId="0" applyFont="1" applyFill="1" applyBorder="1" applyAlignment="1" applyProtection="1">
      <alignment horizontal="left" vertical="center"/>
    </xf>
    <xf numFmtId="0" fontId="46" fillId="4" borderId="106" xfId="0" applyFont="1" applyFill="1" applyBorder="1" applyAlignment="1" applyProtection="1">
      <alignment horizontal="left" vertical="center"/>
    </xf>
    <xf numFmtId="0" fontId="130" fillId="0" borderId="14" xfId="0" applyFont="1" applyBorder="1" applyAlignment="1">
      <alignment horizontal="left"/>
    </xf>
    <xf numFmtId="0" fontId="63" fillId="4" borderId="15" xfId="0" applyFont="1" applyFill="1" applyBorder="1" applyAlignment="1" applyProtection="1">
      <alignment horizontal="left" vertical="center"/>
    </xf>
    <xf numFmtId="0" fontId="108" fillId="4" borderId="106" xfId="0" quotePrefix="1" applyFont="1" applyFill="1" applyBorder="1" applyAlignment="1" applyProtection="1">
      <alignment horizontal="left" vertical="center"/>
    </xf>
    <xf numFmtId="0" fontId="63" fillId="4" borderId="14" xfId="0" applyFont="1" applyFill="1" applyBorder="1" applyAlignment="1" applyProtection="1">
      <alignment horizontal="left" vertical="center"/>
    </xf>
    <xf numFmtId="0" fontId="125" fillId="3" borderId="127" xfId="0" applyFont="1" applyFill="1" applyBorder="1" applyAlignment="1">
      <alignment horizontal="center" vertical="center" wrapText="1"/>
    </xf>
    <xf numFmtId="182" fontId="63" fillId="3" borderId="0" xfId="0" applyNumberFormat="1" applyFont="1" applyFill="1" applyBorder="1" applyAlignment="1" applyProtection="1">
      <alignment horizontal="left" vertical="center" wrapText="1"/>
    </xf>
    <xf numFmtId="178" fontId="46" fillId="4" borderId="74" xfId="0" applyNumberFormat="1" applyFont="1" applyFill="1" applyBorder="1" applyAlignment="1" applyProtection="1">
      <alignment vertical="center"/>
    </xf>
    <xf numFmtId="182" fontId="63" fillId="4" borderId="0" xfId="0" applyNumberFormat="1" applyFont="1" applyFill="1" applyBorder="1" applyAlignment="1" applyProtection="1">
      <alignment horizontal="left" vertical="center" wrapText="1"/>
    </xf>
    <xf numFmtId="1" fontId="46" fillId="3" borderId="17" xfId="0" applyNumberFormat="1" applyFont="1" applyFill="1" applyBorder="1" applyAlignment="1" applyProtection="1">
      <alignment vertical="center" wrapText="1"/>
    </xf>
    <xf numFmtId="0" fontId="124" fillId="0" borderId="96" xfId="0" applyFont="1" applyBorder="1" applyAlignment="1">
      <alignment horizontal="center" vertical="center"/>
    </xf>
    <xf numFmtId="0" fontId="116" fillId="4" borderId="90" xfId="0" applyFont="1" applyFill="1" applyBorder="1" applyAlignment="1">
      <alignment horizontal="center" vertical="center"/>
    </xf>
    <xf numFmtId="1" fontId="116" fillId="4" borderId="90" xfId="0" applyNumberFormat="1" applyFont="1" applyFill="1" applyBorder="1" applyAlignment="1">
      <alignment horizontal="center" vertical="center"/>
    </xf>
    <xf numFmtId="0" fontId="46" fillId="4" borderId="31" xfId="0" applyFont="1" applyFill="1" applyBorder="1" applyAlignment="1" applyProtection="1">
      <alignment vertical="center"/>
    </xf>
    <xf numFmtId="0" fontId="0" fillId="4" borderId="138" xfId="0" applyFill="1" applyBorder="1"/>
    <xf numFmtId="0" fontId="116" fillId="4" borderId="100" xfId="0" applyFont="1" applyFill="1" applyBorder="1"/>
    <xf numFmtId="0" fontId="0" fillId="3" borderId="38" xfId="0" applyFill="1" applyBorder="1" applyAlignment="1">
      <alignment horizontal="center" vertical="center"/>
    </xf>
    <xf numFmtId="3" fontId="21" fillId="0" borderId="107" xfId="2" applyNumberFormat="1" applyFont="1" applyBorder="1" applyAlignment="1">
      <alignment vertical="center"/>
    </xf>
    <xf numFmtId="3" fontId="21" fillId="0" borderId="110" xfId="2" applyNumberFormat="1" applyFont="1" applyBorder="1" applyAlignment="1">
      <alignment vertical="center"/>
    </xf>
    <xf numFmtId="3" fontId="21" fillId="0" borderId="90" xfId="2" applyNumberFormat="1" applyFont="1" applyBorder="1" applyAlignment="1">
      <alignment vertical="center"/>
    </xf>
    <xf numFmtId="3" fontId="21" fillId="0" borderId="96" xfId="2" applyNumberFormat="1" applyFont="1" applyBorder="1" applyAlignment="1">
      <alignment vertical="center"/>
    </xf>
    <xf numFmtId="0" fontId="5" fillId="0" borderId="90" xfId="3" applyFont="1" applyBorder="1" applyAlignment="1">
      <alignment vertical="center"/>
    </xf>
    <xf numFmtId="3" fontId="21" fillId="0" borderId="108" xfId="2" applyNumberFormat="1" applyFont="1" applyBorder="1" applyAlignment="1">
      <alignment vertical="center"/>
    </xf>
    <xf numFmtId="3" fontId="21" fillId="0" borderId="112" xfId="2" applyNumberFormat="1" applyFont="1" applyBorder="1" applyAlignment="1">
      <alignment vertical="center"/>
    </xf>
    <xf numFmtId="17" fontId="63" fillId="3" borderId="0" xfId="0" applyNumberFormat="1" applyFont="1" applyFill="1" applyBorder="1" applyAlignment="1" applyProtection="1">
      <alignment horizontal="left" vertical="center"/>
    </xf>
    <xf numFmtId="0" fontId="46" fillId="4" borderId="116" xfId="0" applyFont="1" applyFill="1" applyBorder="1" applyAlignment="1" applyProtection="1">
      <alignment vertical="center"/>
    </xf>
    <xf numFmtId="0" fontId="46" fillId="4" borderId="114" xfId="0" applyFont="1" applyFill="1" applyBorder="1" applyAlignment="1" applyProtection="1">
      <alignment vertical="center"/>
    </xf>
    <xf numFmtId="0" fontId="0" fillId="4" borderId="0" xfId="0" applyFill="1" applyAlignment="1">
      <alignment horizontal="center" vertical="center"/>
    </xf>
    <xf numFmtId="0" fontId="0" fillId="4" borderId="107" xfId="0" applyFill="1" applyBorder="1"/>
    <xf numFmtId="0" fontId="63" fillId="3" borderId="0" xfId="0" applyFont="1" applyFill="1" applyBorder="1" applyAlignment="1" applyProtection="1">
      <alignment horizontal="center" vertical="center" wrapText="1"/>
    </xf>
    <xf numFmtId="0" fontId="46" fillId="3" borderId="114" xfId="0" applyFont="1" applyFill="1" applyBorder="1" applyAlignment="1" applyProtection="1">
      <alignment vertical="center"/>
      <protection locked="0"/>
    </xf>
    <xf numFmtId="179" fontId="108" fillId="4" borderId="0" xfId="22" applyNumberFormat="1" applyFont="1" applyFill="1" applyBorder="1" applyAlignment="1" applyProtection="1">
      <alignment vertical="center"/>
    </xf>
    <xf numFmtId="182" fontId="108" fillId="4" borderId="0" xfId="22" applyNumberFormat="1" applyFont="1" applyFill="1" applyBorder="1" applyAlignment="1" applyProtection="1">
      <alignment vertical="center"/>
    </xf>
    <xf numFmtId="179" fontId="108" fillId="4" borderId="11" xfId="22" applyNumberFormat="1" applyFont="1" applyFill="1" applyBorder="1" applyAlignment="1" applyProtection="1">
      <alignment vertical="center"/>
    </xf>
    <xf numFmtId="182" fontId="108" fillId="4" borderId="11" xfId="22" applyNumberFormat="1" applyFont="1" applyFill="1" applyBorder="1" applyAlignment="1" applyProtection="1">
      <alignment vertical="center"/>
    </xf>
    <xf numFmtId="3" fontId="107" fillId="4" borderId="0" xfId="0" applyNumberFormat="1" applyFont="1" applyFill="1" applyBorder="1" applyAlignment="1" applyProtection="1">
      <alignment vertical="center"/>
    </xf>
    <xf numFmtId="4" fontId="107" fillId="4" borderId="0" xfId="0" applyNumberFormat="1" applyFont="1" applyFill="1" applyBorder="1" applyAlignment="1" applyProtection="1">
      <alignment vertical="center"/>
    </xf>
    <xf numFmtId="0" fontId="116" fillId="27" borderId="104" xfId="0" applyFont="1" applyFill="1" applyBorder="1"/>
    <xf numFmtId="0" fontId="116" fillId="27" borderId="14" xfId="0" applyFont="1" applyFill="1" applyBorder="1"/>
    <xf numFmtId="182" fontId="116" fillId="27" borderId="14" xfId="0" applyNumberFormat="1" applyFont="1" applyFill="1" applyBorder="1"/>
    <xf numFmtId="0" fontId="116" fillId="27" borderId="15" xfId="0" applyFont="1" applyFill="1" applyBorder="1"/>
    <xf numFmtId="0" fontId="116" fillId="27" borderId="102" xfId="0" applyFont="1" applyFill="1" applyBorder="1"/>
    <xf numFmtId="0" fontId="63" fillId="28" borderId="104" xfId="0" applyFont="1" applyFill="1" applyBorder="1" applyAlignment="1" applyProtection="1">
      <alignment horizontal="left" vertical="center"/>
      <protection locked="0"/>
    </xf>
    <xf numFmtId="0" fontId="63" fillId="28" borderId="14" xfId="0" applyFont="1" applyFill="1" applyBorder="1" applyAlignment="1" applyProtection="1">
      <alignment horizontal="left" vertical="center"/>
      <protection locked="0"/>
    </xf>
    <xf numFmtId="182" fontId="63" fillId="28" borderId="14" xfId="0" applyNumberFormat="1" applyFont="1" applyFill="1" applyBorder="1" applyAlignment="1" applyProtection="1">
      <alignment horizontal="left" vertical="center"/>
      <protection locked="0"/>
    </xf>
    <xf numFmtId="0" fontId="63" fillId="28" borderId="102" xfId="0" applyFont="1" applyFill="1" applyBorder="1" applyAlignment="1" applyProtection="1">
      <alignment horizontal="left" vertical="center" wrapText="1"/>
      <protection locked="0"/>
    </xf>
    <xf numFmtId="0" fontId="46" fillId="27" borderId="104" xfId="0" applyFont="1" applyFill="1" applyBorder="1" applyAlignment="1" applyProtection="1">
      <alignment horizontal="left" vertical="center" wrapText="1"/>
      <protection locked="0"/>
    </xf>
    <xf numFmtId="0" fontId="46" fillId="27" borderId="14" xfId="0" applyFont="1" applyFill="1" applyBorder="1" applyAlignment="1" applyProtection="1">
      <alignment horizontal="left" vertical="center" wrapText="1"/>
      <protection locked="0"/>
    </xf>
    <xf numFmtId="182" fontId="46" fillId="27" borderId="14" xfId="0" applyNumberFormat="1" applyFont="1" applyFill="1" applyBorder="1" applyAlignment="1" applyProtection="1">
      <alignment horizontal="left" vertical="center" wrapText="1"/>
      <protection locked="0"/>
    </xf>
    <xf numFmtId="0" fontId="46" fillId="27" borderId="102" xfId="0" applyFont="1" applyFill="1" applyBorder="1" applyAlignment="1" applyProtection="1">
      <alignment horizontal="left" vertical="center" wrapText="1"/>
      <protection locked="0"/>
    </xf>
    <xf numFmtId="182" fontId="141" fillId="26" borderId="103" xfId="0" applyNumberFormat="1" applyFont="1" applyFill="1" applyBorder="1" applyAlignment="1" applyProtection="1">
      <alignment horizontal="right" vertical="center"/>
      <protection locked="0"/>
    </xf>
    <xf numFmtId="9" fontId="141" fillId="26" borderId="103" xfId="0" applyNumberFormat="1" applyFont="1" applyFill="1" applyBorder="1" applyAlignment="1" applyProtection="1">
      <alignment horizontal="right" vertical="center"/>
      <protection locked="0"/>
    </xf>
    <xf numFmtId="0" fontId="63" fillId="3" borderId="90" xfId="0" applyFont="1" applyFill="1" applyBorder="1" applyAlignment="1" applyProtection="1">
      <alignment horizontal="center" vertical="center" wrapText="1"/>
    </xf>
    <xf numFmtId="0" fontId="63" fillId="3" borderId="39" xfId="0" applyFont="1" applyFill="1" applyBorder="1" applyAlignment="1" applyProtection="1">
      <alignment horizontal="center" vertical="center" wrapText="1"/>
    </xf>
    <xf numFmtId="182" fontId="63" fillId="3" borderId="96" xfId="0" applyNumberFormat="1" applyFont="1" applyFill="1" applyBorder="1" applyAlignment="1" applyProtection="1">
      <alignment horizontal="center" vertical="center" wrapText="1"/>
    </xf>
    <xf numFmtId="0" fontId="63" fillId="3" borderId="107" xfId="0" applyFont="1" applyFill="1" applyBorder="1" applyAlignment="1" applyProtection="1">
      <alignment horizontal="center" vertical="center" wrapText="1"/>
    </xf>
    <xf numFmtId="0" fontId="63" fillId="3" borderId="109" xfId="0" applyFont="1" applyFill="1" applyBorder="1" applyAlignment="1" applyProtection="1">
      <alignment horizontal="center" vertical="center" wrapText="1"/>
    </xf>
    <xf numFmtId="182" fontId="63" fillId="3" borderId="110" xfId="0" applyNumberFormat="1" applyFont="1" applyFill="1" applyBorder="1" applyAlignment="1" applyProtection="1">
      <alignment horizontal="center" vertical="center" wrapText="1"/>
    </xf>
    <xf numFmtId="0" fontId="63" fillId="29" borderId="90" xfId="0" applyFont="1" applyFill="1" applyBorder="1" applyAlignment="1" applyProtection="1">
      <alignment horizontal="center" vertical="center" wrapText="1"/>
    </xf>
    <xf numFmtId="0" fontId="63" fillId="29" borderId="90" xfId="0" applyFont="1" applyFill="1" applyBorder="1" applyAlignment="1" applyProtection="1">
      <alignment horizontal="center" vertical="center"/>
      <protection locked="0"/>
    </xf>
    <xf numFmtId="0" fontId="63" fillId="29" borderId="39" xfId="0" applyFont="1" applyFill="1" applyBorder="1" applyAlignment="1" applyProtection="1">
      <alignment horizontal="center" vertical="center" wrapText="1"/>
    </xf>
    <xf numFmtId="0" fontId="63" fillId="29" borderId="39" xfId="0" quotePrefix="1" applyFont="1" applyFill="1" applyBorder="1" applyAlignment="1" applyProtection="1">
      <alignment horizontal="center" vertical="center"/>
      <protection locked="0"/>
    </xf>
    <xf numFmtId="0" fontId="63" fillId="29" borderId="39" xfId="0" applyFont="1" applyFill="1" applyBorder="1" applyAlignment="1" applyProtection="1">
      <alignment horizontal="center" vertical="center"/>
      <protection locked="0"/>
    </xf>
    <xf numFmtId="0" fontId="63" fillId="29" borderId="90" xfId="0" applyFont="1" applyFill="1" applyBorder="1" applyAlignment="1" applyProtection="1">
      <alignment horizontal="center" vertical="center" wrapText="1"/>
      <protection locked="0"/>
    </xf>
    <xf numFmtId="0" fontId="63" fillId="29" borderId="97" xfId="0" applyFont="1" applyFill="1" applyBorder="1" applyAlignment="1" applyProtection="1">
      <alignment horizontal="center" vertical="center" wrapText="1"/>
      <protection locked="0"/>
    </xf>
    <xf numFmtId="0" fontId="63" fillId="4" borderId="2" xfId="0" applyFont="1" applyFill="1" applyBorder="1" applyAlignment="1" applyProtection="1">
      <alignment horizontal="left" vertical="center"/>
      <protection locked="0"/>
    </xf>
    <xf numFmtId="0" fontId="63" fillId="29" borderId="2" xfId="0" quotePrefix="1" applyFont="1" applyFill="1" applyBorder="1" applyAlignment="1" applyProtection="1">
      <alignment horizontal="center" vertical="center"/>
      <protection locked="0"/>
    </xf>
    <xf numFmtId="3" fontId="63" fillId="4" borderId="39" xfId="0" applyNumberFormat="1" applyFont="1" applyFill="1" applyBorder="1" applyAlignment="1" applyProtection="1">
      <alignment horizontal="center" vertical="center" wrapText="1"/>
    </xf>
    <xf numFmtId="0" fontId="63" fillId="29" borderId="94" xfId="0" applyFont="1" applyFill="1" applyBorder="1" applyAlignment="1" applyProtection="1">
      <alignment horizontal="center" vertical="center" wrapText="1"/>
    </xf>
    <xf numFmtId="0" fontId="63" fillId="29" borderId="8" xfId="0" quotePrefix="1" applyFont="1" applyFill="1" applyBorder="1" applyAlignment="1" applyProtection="1">
      <alignment horizontal="center" vertical="center"/>
      <protection locked="0"/>
    </xf>
    <xf numFmtId="0" fontId="126" fillId="29" borderId="90" xfId="0" applyFont="1" applyFill="1" applyBorder="1" applyAlignment="1" applyProtection="1">
      <alignment horizontal="center" vertical="center" wrapText="1"/>
    </xf>
    <xf numFmtId="0" fontId="63" fillId="4" borderId="8" xfId="0" applyFont="1" applyFill="1" applyBorder="1" applyAlignment="1" applyProtection="1">
      <alignment horizontal="center" vertical="center" wrapText="1"/>
    </xf>
    <xf numFmtId="0" fontId="63" fillId="4" borderId="6" xfId="0" applyFont="1" applyFill="1" applyBorder="1" applyAlignment="1" applyProtection="1">
      <alignment horizontal="left" vertical="center"/>
      <protection locked="0"/>
    </xf>
    <xf numFmtId="182" fontId="63" fillId="3" borderId="112" xfId="0" applyNumberFormat="1" applyFont="1" applyFill="1" applyBorder="1" applyAlignment="1" applyProtection="1">
      <alignment horizontal="center" vertical="center" wrapText="1"/>
    </xf>
    <xf numFmtId="0" fontId="116" fillId="3" borderId="90" xfId="0" applyFont="1" applyFill="1" applyBorder="1"/>
    <xf numFmtId="0" fontId="116" fillId="3" borderId="39" xfId="0" applyFont="1" applyFill="1" applyBorder="1"/>
    <xf numFmtId="182" fontId="116" fillId="3" borderId="96" xfId="0" applyNumberFormat="1" applyFont="1" applyFill="1" applyBorder="1"/>
    <xf numFmtId="9" fontId="63" fillId="3" borderId="90" xfId="26" applyNumberFormat="1" applyFont="1" applyFill="1" applyBorder="1" applyAlignment="1" applyProtection="1">
      <alignment horizontal="left" vertical="center"/>
      <protection locked="0"/>
    </xf>
    <xf numFmtId="9" fontId="63" fillId="3" borderId="23" xfId="26" applyNumberFormat="1" applyFont="1" applyFill="1" applyBorder="1" applyAlignment="1" applyProtection="1">
      <alignment horizontal="left" vertical="center"/>
      <protection locked="0"/>
    </xf>
    <xf numFmtId="9" fontId="63" fillId="3" borderId="39" xfId="26" applyNumberFormat="1" applyFont="1" applyFill="1" applyBorder="1" applyAlignment="1" applyProtection="1">
      <alignment horizontal="left" vertical="center"/>
      <protection locked="0"/>
    </xf>
    <xf numFmtId="9" fontId="63" fillId="3" borderId="6" xfId="26" applyNumberFormat="1" applyFont="1" applyFill="1" applyBorder="1" applyAlignment="1" applyProtection="1">
      <alignment horizontal="left" vertical="center"/>
      <protection locked="0"/>
    </xf>
    <xf numFmtId="182" fontId="63" fillId="3" borderId="120" xfId="0" applyNumberFormat="1" applyFont="1" applyFill="1" applyBorder="1" applyAlignment="1" applyProtection="1">
      <alignment horizontal="center" vertical="center" wrapText="1"/>
    </xf>
    <xf numFmtId="0" fontId="63" fillId="3" borderId="94" xfId="0" applyFont="1" applyFill="1" applyBorder="1" applyAlignment="1" applyProtection="1">
      <alignment horizontal="left" vertical="center"/>
      <protection locked="0"/>
    </xf>
    <xf numFmtId="0" fontId="63" fillId="3" borderId="8" xfId="0" applyFont="1" applyFill="1" applyBorder="1" applyAlignment="1" applyProtection="1">
      <alignment horizontal="left" vertical="center"/>
      <protection locked="0"/>
    </xf>
    <xf numFmtId="182" fontId="63" fillId="3" borderId="95" xfId="0" applyNumberFormat="1" applyFont="1" applyFill="1" applyBorder="1" applyAlignment="1" applyProtection="1">
      <alignment horizontal="center" vertical="center" wrapText="1"/>
    </xf>
    <xf numFmtId="182" fontId="63" fillId="3" borderId="95" xfId="0" applyNumberFormat="1" applyFont="1" applyFill="1" applyBorder="1" applyAlignment="1" applyProtection="1">
      <alignment horizontal="left" vertical="center"/>
      <protection locked="0"/>
    </xf>
    <xf numFmtId="182" fontId="63" fillId="3" borderId="96" xfId="26" applyNumberFormat="1" applyFont="1" applyFill="1" applyBorder="1" applyAlignment="1" applyProtection="1">
      <alignment horizontal="left" vertical="center"/>
      <protection locked="0"/>
    </xf>
    <xf numFmtId="2" fontId="63" fillId="3" borderId="97" xfId="26" applyNumberFormat="1" applyFont="1" applyFill="1" applyBorder="1" applyAlignment="1" applyProtection="1">
      <alignment horizontal="left" vertical="center"/>
      <protection locked="0"/>
    </xf>
    <xf numFmtId="0" fontId="63" fillId="3" borderId="2" xfId="26" applyNumberFormat="1" applyFont="1" applyFill="1" applyBorder="1" applyAlignment="1" applyProtection="1">
      <alignment horizontal="left" vertical="center"/>
      <protection locked="0"/>
    </xf>
    <xf numFmtId="182" fontId="63" fillId="3" borderId="98" xfId="0" applyNumberFormat="1" applyFont="1" applyFill="1" applyBorder="1" applyAlignment="1" applyProtection="1">
      <alignment horizontal="center" vertical="center" wrapText="1"/>
    </xf>
    <xf numFmtId="0" fontId="63" fillId="3" borderId="90" xfId="0" applyFont="1" applyFill="1" applyBorder="1" applyAlignment="1" applyProtection="1">
      <alignment horizontal="left" vertical="center"/>
      <protection locked="0"/>
    </xf>
    <xf numFmtId="0" fontId="63" fillId="3" borderId="108" xfId="0" applyFont="1" applyFill="1" applyBorder="1" applyAlignment="1" applyProtection="1">
      <alignment horizontal="left" vertical="center"/>
      <protection locked="0"/>
    </xf>
    <xf numFmtId="0" fontId="63" fillId="3" borderId="39" xfId="0" applyFont="1" applyFill="1" applyBorder="1" applyAlignment="1" applyProtection="1">
      <alignment horizontal="left" vertical="center"/>
      <protection locked="0"/>
    </xf>
    <xf numFmtId="0" fontId="63" fillId="3" borderId="111" xfId="0" applyFont="1" applyFill="1" applyBorder="1" applyAlignment="1" applyProtection="1">
      <alignment horizontal="left" vertical="center"/>
      <protection locked="0"/>
    </xf>
    <xf numFmtId="9" fontId="63" fillId="4" borderId="84" xfId="26" applyNumberFormat="1" applyFont="1" applyFill="1" applyBorder="1" applyAlignment="1" applyProtection="1">
      <alignment horizontal="left" vertical="center"/>
      <protection locked="0"/>
    </xf>
    <xf numFmtId="0" fontId="46" fillId="3" borderId="0" xfId="0" applyFont="1" applyFill="1" applyBorder="1" applyAlignment="1" applyProtection="1">
      <alignment horizontal="center" vertical="center"/>
    </xf>
    <xf numFmtId="1" fontId="116" fillId="17" borderId="94" xfId="0" applyNumberFormat="1" applyFont="1" applyFill="1" applyBorder="1" applyAlignment="1">
      <alignment horizontal="center" vertical="center"/>
    </xf>
    <xf numFmtId="0" fontId="124" fillId="17" borderId="96" xfId="0" applyFont="1" applyFill="1" applyBorder="1" applyAlignment="1">
      <alignment horizontal="center" vertical="center"/>
    </xf>
    <xf numFmtId="0" fontId="116" fillId="17" borderId="90" xfId="0" applyFont="1" applyFill="1" applyBorder="1" applyAlignment="1">
      <alignment horizontal="center" vertical="center"/>
    </xf>
    <xf numFmtId="0" fontId="46" fillId="4" borderId="136" xfId="0" applyFont="1" applyFill="1" applyBorder="1" applyAlignment="1" applyProtection="1">
      <alignment vertical="center"/>
    </xf>
    <xf numFmtId="0" fontId="10" fillId="0" borderId="7" xfId="11" applyFont="1" applyFill="1" applyBorder="1" applyAlignment="1">
      <alignment horizontal="left" vertical="top" wrapText="1"/>
    </xf>
    <xf numFmtId="0" fontId="46" fillId="3" borderId="105" xfId="0" applyFont="1" applyFill="1" applyBorder="1" applyAlignment="1" applyProtection="1">
      <alignment vertical="center"/>
    </xf>
    <xf numFmtId="0" fontId="46" fillId="3" borderId="136" xfId="0" applyFont="1" applyFill="1" applyBorder="1" applyAlignment="1" applyProtection="1">
      <alignment vertical="center"/>
    </xf>
    <xf numFmtId="17" fontId="0" fillId="3" borderId="148" xfId="0" applyNumberFormat="1" applyFill="1" applyBorder="1" applyAlignment="1">
      <alignment horizontal="center" vertical="center"/>
    </xf>
    <xf numFmtId="0" fontId="0" fillId="3" borderId="149" xfId="0" applyFill="1" applyBorder="1" applyAlignment="1">
      <alignment horizontal="center" vertical="center"/>
    </xf>
    <xf numFmtId="17" fontId="0" fillId="3" borderId="150" xfId="0" applyNumberFormat="1" applyFill="1" applyBorder="1" applyAlignment="1">
      <alignment horizontal="center" vertical="center"/>
    </xf>
    <xf numFmtId="0" fontId="0" fillId="3" borderId="151" xfId="0" applyFill="1" applyBorder="1" applyAlignment="1">
      <alignment horizontal="center" vertical="center"/>
    </xf>
    <xf numFmtId="17" fontId="0" fillId="3" borderId="152" xfId="0" applyNumberFormat="1" applyFill="1" applyBorder="1" applyAlignment="1">
      <alignment horizontal="center" vertical="center"/>
    </xf>
    <xf numFmtId="0" fontId="0" fillId="3" borderId="153" xfId="0" applyFill="1" applyBorder="1" applyAlignment="1">
      <alignment horizontal="center" vertical="center"/>
    </xf>
    <xf numFmtId="4" fontId="44" fillId="0" borderId="7" xfId="9" applyNumberFormat="1" applyFont="1" applyFill="1" applyBorder="1" applyAlignment="1">
      <alignment horizontal="right" vertical="top"/>
    </xf>
    <xf numFmtId="0" fontId="23" fillId="0" borderId="0" xfId="11" applyFont="1" applyFill="1" applyAlignment="1">
      <alignment vertical="top" wrapText="1"/>
    </xf>
    <xf numFmtId="4" fontId="144" fillId="0" borderId="7" xfId="9" applyNumberFormat="1" applyFont="1" applyBorder="1" applyAlignment="1">
      <alignment horizontal="right" vertical="top"/>
    </xf>
    <xf numFmtId="169" fontId="53" fillId="0" borderId="7" xfId="11" quotePrefix="1" applyNumberFormat="1" applyFont="1" applyBorder="1" applyAlignment="1">
      <alignment horizontal="left" vertical="top"/>
    </xf>
    <xf numFmtId="9" fontId="63" fillId="17" borderId="24" xfId="26" applyFont="1" applyFill="1" applyBorder="1" applyAlignment="1" applyProtection="1">
      <alignment horizontal="right" vertical="center" wrapText="1"/>
    </xf>
    <xf numFmtId="1" fontId="46" fillId="4" borderId="102" xfId="0" applyNumberFormat="1" applyFont="1" applyFill="1" applyBorder="1" applyAlignment="1" applyProtection="1">
      <alignment vertical="center" wrapText="1"/>
    </xf>
    <xf numFmtId="0" fontId="116" fillId="4" borderId="136" xfId="0" applyFont="1" applyFill="1" applyBorder="1"/>
    <xf numFmtId="0" fontId="124" fillId="17" borderId="154" xfId="0" applyFont="1" applyFill="1" applyBorder="1" applyAlignment="1">
      <alignment vertical="center" wrapText="1"/>
    </xf>
    <xf numFmtId="9" fontId="63" fillId="17" borderId="84" xfId="26" applyFont="1" applyFill="1" applyBorder="1" applyAlignment="1" applyProtection="1">
      <alignment horizontal="right" vertical="center" wrapText="1"/>
    </xf>
    <xf numFmtId="3" fontId="3" fillId="3" borderId="81" xfId="27" applyNumberFormat="1" applyFont="1" applyFill="1" applyBorder="1"/>
    <xf numFmtId="3" fontId="3" fillId="3" borderId="0" xfId="27" applyNumberFormat="1" applyFont="1" applyFill="1" applyBorder="1"/>
    <xf numFmtId="0" fontId="46" fillId="3" borderId="0" xfId="0" quotePrefix="1" applyFont="1" applyFill="1" applyBorder="1" applyAlignment="1" applyProtection="1">
      <alignment horizontal="left" vertical="center"/>
      <protection locked="0"/>
    </xf>
    <xf numFmtId="182" fontId="63" fillId="3" borderId="114" xfId="0" applyNumberFormat="1" applyFont="1" applyFill="1" applyBorder="1" applyAlignment="1" applyProtection="1">
      <alignment horizontal="center" vertical="center" wrapText="1"/>
    </xf>
    <xf numFmtId="0" fontId="46" fillId="3" borderId="0" xfId="0" applyFont="1" applyFill="1" applyBorder="1" applyAlignment="1" applyProtection="1">
      <alignment horizontal="left" vertical="center"/>
      <protection locked="0"/>
    </xf>
    <xf numFmtId="182" fontId="46" fillId="3" borderId="31" xfId="0" applyNumberFormat="1" applyFont="1" applyFill="1" applyBorder="1" applyAlignment="1" applyProtection="1">
      <alignment horizontal="left" vertical="center"/>
      <protection locked="0"/>
    </xf>
    <xf numFmtId="0" fontId="46" fillId="3" borderId="81" xfId="0" applyFont="1" applyFill="1" applyBorder="1" applyAlignment="1" applyProtection="1">
      <alignment horizontal="left" vertical="center"/>
      <protection locked="0"/>
    </xf>
    <xf numFmtId="0" fontId="46" fillId="3" borderId="0" xfId="0" applyFont="1" applyFill="1" applyBorder="1" applyAlignment="1" applyProtection="1">
      <alignment horizontal="left" vertical="center"/>
    </xf>
    <xf numFmtId="182" fontId="46" fillId="3" borderId="114" xfId="0" applyNumberFormat="1" applyFont="1" applyFill="1" applyBorder="1" applyAlignment="1" applyProtection="1">
      <alignment horizontal="left" vertical="center"/>
      <protection locked="0"/>
    </xf>
    <xf numFmtId="182" fontId="63" fillId="3" borderId="80" xfId="0" applyNumberFormat="1" applyFont="1" applyFill="1" applyBorder="1" applyAlignment="1" applyProtection="1">
      <alignment horizontal="center" vertical="center" wrapText="1"/>
    </xf>
    <xf numFmtId="0" fontId="46" fillId="3" borderId="81" xfId="0" applyFont="1" applyFill="1" applyBorder="1" applyAlignment="1" applyProtection="1">
      <alignment horizontal="left" vertical="center" wrapText="1"/>
      <protection locked="0"/>
    </xf>
    <xf numFmtId="0" fontId="63" fillId="3" borderId="81" xfId="0" applyFont="1" applyFill="1" applyBorder="1" applyAlignment="1" applyProtection="1">
      <alignment horizontal="left" vertical="center" wrapText="1"/>
      <protection locked="0"/>
    </xf>
    <xf numFmtId="0" fontId="63" fillId="3" borderId="0" xfId="0" applyFont="1" applyFill="1" applyBorder="1" applyAlignment="1" applyProtection="1">
      <alignment horizontal="left" vertical="center" wrapText="1"/>
      <protection locked="0"/>
    </xf>
    <xf numFmtId="182" fontId="63" fillId="3" borderId="31" xfId="0" applyNumberFormat="1" applyFont="1" applyFill="1" applyBorder="1" applyAlignment="1" applyProtection="1">
      <alignment horizontal="left" vertical="center" wrapText="1"/>
      <protection locked="0"/>
    </xf>
    <xf numFmtId="0" fontId="63" fillId="3" borderId="81" xfId="0" applyFont="1" applyFill="1" applyBorder="1" applyAlignment="1" applyProtection="1">
      <alignment horizontal="left" vertical="center"/>
      <protection locked="0"/>
    </xf>
    <xf numFmtId="0" fontId="63" fillId="3" borderId="0" xfId="0" applyFont="1" applyFill="1" applyBorder="1" applyAlignment="1" applyProtection="1">
      <alignment horizontal="left" vertical="center"/>
      <protection locked="0"/>
    </xf>
    <xf numFmtId="182" fontId="63" fillId="3" borderId="31" xfId="0" applyNumberFormat="1" applyFont="1" applyFill="1" applyBorder="1" applyAlignment="1" applyProtection="1">
      <alignment horizontal="left" vertical="center"/>
      <protection locked="0"/>
    </xf>
    <xf numFmtId="2" fontId="63" fillId="3" borderId="0" xfId="0" applyNumberFormat="1" applyFont="1" applyFill="1" applyBorder="1" applyAlignment="1" applyProtection="1">
      <alignment horizontal="left" vertical="center"/>
      <protection locked="0"/>
    </xf>
    <xf numFmtId="182" fontId="63" fillId="3" borderId="116" xfId="0" applyNumberFormat="1" applyFont="1" applyFill="1" applyBorder="1" applyAlignment="1" applyProtection="1">
      <alignment horizontal="center" vertical="center" wrapText="1"/>
    </xf>
    <xf numFmtId="3" fontId="99" fillId="3" borderId="81" xfId="27" applyNumberFormat="1" applyFont="1" applyFill="1" applyBorder="1"/>
    <xf numFmtId="3" fontId="99" fillId="3" borderId="0" xfId="27" applyNumberFormat="1" applyFont="1" applyFill="1" applyBorder="1"/>
    <xf numFmtId="182" fontId="63" fillId="3" borderId="31" xfId="0" applyNumberFormat="1" applyFont="1" applyFill="1" applyBorder="1" applyAlignment="1" applyProtection="1">
      <alignment horizontal="center" vertical="center" wrapText="1"/>
    </xf>
    <xf numFmtId="1" fontId="63" fillId="3" borderId="31" xfId="0" applyNumberFormat="1" applyFont="1" applyFill="1" applyBorder="1" applyAlignment="1" applyProtection="1">
      <alignment horizontal="left" vertical="center"/>
      <protection locked="0"/>
    </xf>
    <xf numFmtId="182" fontId="116" fillId="3" borderId="31" xfId="0" applyNumberFormat="1" applyFont="1" applyFill="1" applyBorder="1"/>
    <xf numFmtId="3" fontId="63" fillId="3" borderId="0" xfId="0" applyNumberFormat="1" applyFont="1" applyFill="1" applyBorder="1" applyAlignment="1" applyProtection="1">
      <alignment horizontal="left" vertical="center"/>
      <protection locked="0"/>
    </xf>
    <xf numFmtId="182" fontId="63" fillId="3" borderId="114" xfId="0" applyNumberFormat="1" applyFont="1" applyFill="1" applyBorder="1" applyAlignment="1" applyProtection="1">
      <alignment horizontal="left" vertical="center"/>
      <protection locked="0"/>
    </xf>
    <xf numFmtId="0" fontId="63" fillId="3" borderId="87" xfId="0" applyFont="1" applyFill="1" applyBorder="1" applyAlignment="1" applyProtection="1">
      <alignment horizontal="center" vertical="center"/>
      <protection locked="0"/>
    </xf>
    <xf numFmtId="0" fontId="63" fillId="3" borderId="1" xfId="0" applyFont="1" applyFill="1" applyBorder="1" applyAlignment="1" applyProtection="1">
      <alignment horizontal="left" vertical="center"/>
      <protection locked="0"/>
    </xf>
    <xf numFmtId="0" fontId="63" fillId="3" borderId="1" xfId="0" applyFont="1" applyFill="1" applyBorder="1" applyAlignment="1" applyProtection="1">
      <alignment horizontal="center" vertical="center"/>
      <protection locked="0"/>
    </xf>
    <xf numFmtId="1" fontId="63" fillId="3" borderId="85" xfId="0" applyNumberFormat="1" applyFont="1" applyFill="1" applyBorder="1" applyAlignment="1" applyProtection="1">
      <alignment horizontal="left" vertical="center"/>
      <protection locked="0"/>
    </xf>
    <xf numFmtId="0" fontId="63" fillId="3" borderId="93" xfId="0" applyFont="1" applyFill="1" applyBorder="1" applyAlignment="1" applyProtection="1">
      <alignment horizontal="center" vertical="center"/>
      <protection locked="0"/>
    </xf>
    <xf numFmtId="0" fontId="63" fillId="3" borderId="4" xfId="0" applyFont="1" applyFill="1" applyBorder="1" applyAlignment="1" applyProtection="1">
      <alignment horizontal="left" vertical="center"/>
      <protection locked="0"/>
    </xf>
    <xf numFmtId="0" fontId="63" fillId="3" borderId="4" xfId="0" applyFont="1" applyFill="1" applyBorder="1" applyAlignment="1" applyProtection="1">
      <alignment horizontal="center" vertical="center"/>
      <protection locked="0"/>
    </xf>
    <xf numFmtId="1" fontId="63" fillId="3" borderId="144" xfId="0" applyNumberFormat="1" applyFont="1" applyFill="1" applyBorder="1" applyAlignment="1" applyProtection="1">
      <alignment horizontal="left" vertical="center"/>
      <protection locked="0"/>
    </xf>
    <xf numFmtId="1" fontId="126" fillId="3" borderId="81" xfId="26" applyNumberFormat="1" applyFont="1" applyFill="1" applyBorder="1" applyAlignment="1" applyProtection="1">
      <alignment horizontal="left" vertical="center"/>
      <protection locked="0"/>
    </xf>
    <xf numFmtId="1" fontId="126" fillId="3" borderId="0" xfId="26" applyNumberFormat="1" applyFont="1" applyFill="1" applyBorder="1" applyAlignment="1" applyProtection="1">
      <alignment horizontal="left" vertical="center"/>
      <protection locked="0"/>
    </xf>
    <xf numFmtId="9" fontId="63" fillId="3" borderId="0" xfId="26" applyNumberFormat="1" applyFont="1" applyFill="1" applyBorder="1" applyAlignment="1" applyProtection="1">
      <alignment horizontal="left" vertical="center"/>
      <protection locked="0"/>
    </xf>
    <xf numFmtId="182" fontId="63" fillId="3" borderId="0" xfId="26" applyNumberFormat="1" applyFont="1" applyFill="1" applyBorder="1" applyAlignment="1" applyProtection="1">
      <alignment horizontal="left" vertical="center"/>
      <protection locked="0"/>
    </xf>
    <xf numFmtId="0" fontId="63" fillId="3" borderId="81" xfId="0" applyFont="1" applyFill="1" applyBorder="1" applyAlignment="1" applyProtection="1">
      <alignment horizontal="left" vertical="center"/>
    </xf>
    <xf numFmtId="0" fontId="63" fillId="3" borderId="0" xfId="0" applyFont="1" applyFill="1" applyBorder="1" applyAlignment="1" applyProtection="1">
      <alignment horizontal="left" vertical="center"/>
    </xf>
    <xf numFmtId="182" fontId="63" fillId="3" borderId="31" xfId="0" applyNumberFormat="1" applyFont="1" applyFill="1" applyBorder="1" applyAlignment="1" applyProtection="1">
      <alignment horizontal="left" vertical="center"/>
    </xf>
    <xf numFmtId="9" fontId="63" fillId="3" borderId="81" xfId="26" applyNumberFormat="1" applyFont="1" applyFill="1" applyBorder="1" applyAlignment="1" applyProtection="1">
      <alignment horizontal="left" vertical="center"/>
      <protection locked="0"/>
    </xf>
    <xf numFmtId="2" fontId="63" fillId="3" borderId="81" xfId="26" applyNumberFormat="1" applyFont="1" applyFill="1" applyBorder="1" applyAlignment="1" applyProtection="1">
      <alignment horizontal="left" vertical="center"/>
      <protection locked="0"/>
    </xf>
    <xf numFmtId="13" fontId="63" fillId="3" borderId="0" xfId="26" quotePrefix="1" applyNumberFormat="1" applyFont="1" applyFill="1" applyBorder="1" applyAlignment="1" applyProtection="1">
      <alignment horizontal="left" vertical="center"/>
      <protection locked="0"/>
    </xf>
    <xf numFmtId="182" fontId="63" fillId="3" borderId="31" xfId="26" applyNumberFormat="1" applyFont="1" applyFill="1" applyBorder="1" applyAlignment="1" applyProtection="1">
      <alignment horizontal="left" vertical="center"/>
      <protection locked="0"/>
    </xf>
    <xf numFmtId="182" fontId="63" fillId="3" borderId="114" xfId="26" applyNumberFormat="1" applyFont="1" applyFill="1" applyBorder="1" applyAlignment="1" applyProtection="1">
      <alignment horizontal="left" vertical="center"/>
      <protection locked="0"/>
    </xf>
    <xf numFmtId="1" fontId="63" fillId="3" borderId="0" xfId="26" applyNumberFormat="1" applyFont="1" applyFill="1" applyBorder="1" applyAlignment="1" applyProtection="1">
      <alignment horizontal="left" vertical="center"/>
      <protection locked="0"/>
    </xf>
    <xf numFmtId="2" fontId="63" fillId="3" borderId="0" xfId="26" applyNumberFormat="1" applyFont="1" applyFill="1" applyBorder="1" applyAlignment="1" applyProtection="1">
      <alignment horizontal="left" vertical="center"/>
      <protection locked="0"/>
    </xf>
    <xf numFmtId="182" fontId="63" fillId="3" borderId="37" xfId="0" applyNumberFormat="1" applyFont="1" applyFill="1" applyBorder="1" applyAlignment="1" applyProtection="1">
      <alignment horizontal="center" vertical="center" wrapText="1"/>
    </xf>
    <xf numFmtId="0" fontId="116" fillId="3" borderId="81" xfId="0" applyFont="1" applyFill="1" applyBorder="1"/>
    <xf numFmtId="0" fontId="116" fillId="3" borderId="0" xfId="0" applyFont="1" applyFill="1" applyBorder="1"/>
    <xf numFmtId="182" fontId="116" fillId="3" borderId="114" xfId="0" applyNumberFormat="1" applyFont="1" applyFill="1" applyBorder="1"/>
    <xf numFmtId="182" fontId="116" fillId="3" borderId="0" xfId="0" applyNumberFormat="1" applyFont="1" applyFill="1" applyBorder="1"/>
    <xf numFmtId="182" fontId="116" fillId="3" borderId="136" xfId="0" applyNumberFormat="1" applyFont="1" applyFill="1" applyBorder="1"/>
    <xf numFmtId="0" fontId="63" fillId="3" borderId="81" xfId="0" applyFont="1" applyFill="1" applyBorder="1" applyAlignment="1" applyProtection="1">
      <alignment horizontal="center" vertical="center" wrapText="1"/>
    </xf>
    <xf numFmtId="0" fontId="63" fillId="3" borderId="0" xfId="0" quotePrefix="1" applyFont="1" applyFill="1" applyBorder="1" applyAlignment="1" applyProtection="1">
      <alignment horizontal="left" vertical="center"/>
      <protection locked="0"/>
    </xf>
    <xf numFmtId="0" fontId="63" fillId="3" borderId="39" xfId="0" applyFont="1" applyFill="1" applyBorder="1" applyAlignment="1" applyProtection="1">
      <alignment horizontal="left" vertical="center"/>
    </xf>
    <xf numFmtId="182" fontId="63" fillId="3" borderId="96" xfId="0" applyNumberFormat="1" applyFont="1" applyFill="1" applyBorder="1" applyAlignment="1" applyProtection="1">
      <alignment horizontal="left" vertical="center"/>
      <protection locked="0"/>
    </xf>
    <xf numFmtId="0" fontId="63" fillId="3" borderId="88" xfId="0" applyFont="1" applyFill="1" applyBorder="1" applyAlignment="1" applyProtection="1">
      <alignment horizontal="center" vertical="center" wrapText="1"/>
    </xf>
    <xf numFmtId="0" fontId="63" fillId="3" borderId="142" xfId="0" applyFont="1" applyFill="1" applyBorder="1" applyAlignment="1" applyProtection="1">
      <alignment horizontal="left" vertical="center"/>
      <protection locked="0"/>
    </xf>
    <xf numFmtId="0" fontId="63" fillId="3" borderId="142" xfId="0" applyFont="1" applyFill="1" applyBorder="1" applyAlignment="1" applyProtection="1">
      <alignment horizontal="center" vertical="center"/>
      <protection locked="0"/>
    </xf>
    <xf numFmtId="1" fontId="63" fillId="3" borderId="143" xfId="0" applyNumberFormat="1" applyFont="1" applyFill="1" applyBorder="1" applyAlignment="1" applyProtection="1">
      <alignment horizontal="left" vertical="center"/>
      <protection locked="0"/>
    </xf>
    <xf numFmtId="20" fontId="63" fillId="3" borderId="96" xfId="0" applyNumberFormat="1" applyFont="1" applyFill="1" applyBorder="1" applyAlignment="1" applyProtection="1">
      <alignment horizontal="center" vertical="center" wrapText="1"/>
    </xf>
    <xf numFmtId="1" fontId="63" fillId="3" borderId="96" xfId="0" applyNumberFormat="1" applyFont="1" applyFill="1" applyBorder="1" applyAlignment="1" applyProtection="1">
      <alignment horizontal="left" vertical="center"/>
      <protection locked="0"/>
    </xf>
    <xf numFmtId="0" fontId="63" fillId="4" borderId="34" xfId="0" applyFont="1" applyFill="1" applyBorder="1" applyAlignment="1" applyProtection="1">
      <alignment vertical="center"/>
    </xf>
    <xf numFmtId="0" fontId="63" fillId="4" borderId="1" xfId="0" applyFont="1" applyFill="1" applyBorder="1" applyAlignment="1" applyProtection="1">
      <alignment vertical="center"/>
    </xf>
    <xf numFmtId="0" fontId="145" fillId="3" borderId="0" xfId="7" applyFont="1" applyFill="1" applyBorder="1" applyAlignment="1" applyProtection="1">
      <alignment vertical="center"/>
    </xf>
    <xf numFmtId="0" fontId="63" fillId="3" borderId="85" xfId="0" applyFont="1" applyFill="1" applyBorder="1" applyAlignment="1" applyProtection="1">
      <alignment vertical="center"/>
    </xf>
    <xf numFmtId="0" fontId="63" fillId="3" borderId="156" xfId="0" applyFont="1" applyFill="1" applyBorder="1" applyAlignment="1" applyProtection="1">
      <alignment vertical="center"/>
    </xf>
    <xf numFmtId="0" fontId="63" fillId="4" borderId="114" xfId="0" applyFont="1" applyFill="1" applyBorder="1" applyAlignment="1" applyProtection="1">
      <alignment horizontal="left" vertical="center"/>
    </xf>
    <xf numFmtId="4" fontId="4" fillId="0" borderId="0" xfId="11" applyNumberFormat="1" applyFont="1"/>
    <xf numFmtId="0" fontId="52" fillId="0" borderId="7" xfId="11" applyNumberFormat="1" applyFont="1" applyFill="1" applyBorder="1" applyAlignment="1" applyProtection="1">
      <alignment vertical="center" wrapText="1"/>
      <protection locked="0"/>
    </xf>
    <xf numFmtId="4" fontId="10" fillId="0" borderId="0" xfId="11" applyNumberFormat="1" applyFont="1"/>
    <xf numFmtId="0" fontId="124" fillId="3" borderId="0" xfId="0" applyFont="1" applyFill="1" applyAlignment="1">
      <alignment horizontal="center" vertical="center"/>
    </xf>
    <xf numFmtId="0" fontId="147" fillId="3" borderId="0" xfId="0" applyFont="1" applyFill="1" applyAlignment="1">
      <alignment horizontal="center" vertical="center"/>
    </xf>
    <xf numFmtId="0" fontId="148" fillId="3" borderId="0" xfId="0" applyFont="1" applyFill="1" applyAlignment="1">
      <alignment horizontal="center" vertical="center"/>
    </xf>
    <xf numFmtId="0" fontId="149" fillId="3" borderId="0" xfId="0" applyFont="1" applyFill="1" applyAlignment="1">
      <alignment horizontal="center" vertical="center"/>
    </xf>
    <xf numFmtId="0" fontId="150" fillId="3" borderId="91" xfId="0" applyFont="1" applyFill="1" applyBorder="1" applyAlignment="1" applyProtection="1">
      <alignment vertical="center" wrapText="1"/>
    </xf>
    <xf numFmtId="0" fontId="151" fillId="3" borderId="91" xfId="0" applyFont="1" applyFill="1" applyBorder="1" applyAlignment="1" applyProtection="1">
      <alignment vertical="center" wrapText="1"/>
    </xf>
    <xf numFmtId="0" fontId="151" fillId="18" borderId="91" xfId="0" applyFont="1" applyFill="1" applyBorder="1" applyAlignment="1" applyProtection="1">
      <alignment vertical="center" wrapText="1"/>
    </xf>
    <xf numFmtId="0" fontId="152" fillId="3" borderId="91" xfId="0" applyFont="1" applyFill="1" applyBorder="1" applyAlignment="1" applyProtection="1">
      <alignment vertical="center" wrapText="1"/>
    </xf>
    <xf numFmtId="0" fontId="153" fillId="3" borderId="90" xfId="0" applyFont="1" applyFill="1" applyBorder="1" applyAlignment="1">
      <alignment horizontal="center" vertical="center"/>
    </xf>
    <xf numFmtId="0" fontId="153" fillId="3" borderId="39" xfId="0" applyFont="1" applyFill="1" applyBorder="1" applyAlignment="1">
      <alignment horizontal="center" vertical="center"/>
    </xf>
    <xf numFmtId="0" fontId="0" fillId="3" borderId="142" xfId="0" applyFill="1" applyBorder="1" applyAlignment="1">
      <alignment horizontal="center" vertical="center"/>
    </xf>
    <xf numFmtId="0" fontId="0" fillId="3" borderId="27" xfId="0" applyFill="1" applyBorder="1" applyAlignment="1">
      <alignment horizontal="center" vertical="center"/>
    </xf>
    <xf numFmtId="0" fontId="0" fillId="3" borderId="105" xfId="0" applyFill="1" applyBorder="1" applyAlignment="1">
      <alignment horizontal="center" vertical="center"/>
    </xf>
    <xf numFmtId="0" fontId="0" fillId="3" borderId="155" xfId="0" applyFill="1" applyBorder="1" applyAlignment="1">
      <alignment horizontal="center" vertical="center"/>
    </xf>
    <xf numFmtId="0" fontId="131" fillId="3" borderId="27" xfId="0" applyFont="1" applyFill="1" applyBorder="1" applyAlignment="1">
      <alignment horizontal="center" vertical="center"/>
    </xf>
    <xf numFmtId="0" fontId="154" fillId="3" borderId="39" xfId="0" applyFont="1" applyFill="1" applyBorder="1" applyAlignment="1">
      <alignment horizontal="center" vertical="center"/>
    </xf>
    <xf numFmtId="0" fontId="0" fillId="3" borderId="42" xfId="0" applyFill="1" applyBorder="1" applyAlignment="1">
      <alignment horizontal="center" vertical="center"/>
    </xf>
    <xf numFmtId="0" fontId="154" fillId="3" borderId="90" xfId="0" applyFont="1" applyFill="1" applyBorder="1" applyAlignment="1">
      <alignment horizontal="center" vertical="center"/>
    </xf>
    <xf numFmtId="0" fontId="139" fillId="26" borderId="108" xfId="0" applyFont="1" applyFill="1" applyBorder="1" applyAlignment="1">
      <alignment horizontal="center" vertical="center"/>
    </xf>
    <xf numFmtId="0" fontId="155" fillId="26" borderId="107" xfId="0" applyFont="1" applyFill="1" applyBorder="1" applyAlignment="1">
      <alignment horizontal="center" vertical="center"/>
    </xf>
    <xf numFmtId="182" fontId="157" fillId="26" borderId="99" xfId="0" applyNumberFormat="1" applyFont="1" applyFill="1" applyBorder="1" applyAlignment="1" applyProtection="1">
      <alignment horizontal="right" vertical="center"/>
      <protection locked="0"/>
    </xf>
    <xf numFmtId="9" fontId="157" fillId="26" borderId="99" xfId="0" applyNumberFormat="1" applyFont="1" applyFill="1" applyBorder="1" applyAlignment="1" applyProtection="1">
      <alignment horizontal="right" vertical="center"/>
      <protection locked="0"/>
    </xf>
    <xf numFmtId="0" fontId="155" fillId="26" borderId="90" xfId="0" applyFont="1" applyFill="1" applyBorder="1" applyAlignment="1">
      <alignment horizontal="center" vertical="center"/>
    </xf>
    <xf numFmtId="182" fontId="157" fillId="26" borderId="84" xfId="0" applyNumberFormat="1" applyFont="1" applyFill="1" applyBorder="1" applyAlignment="1" applyProtection="1">
      <alignment horizontal="right" vertical="center"/>
      <protection locked="0"/>
    </xf>
    <xf numFmtId="9" fontId="157" fillId="26" borderId="84" xfId="0" applyNumberFormat="1" applyFont="1" applyFill="1" applyBorder="1" applyAlignment="1" applyProtection="1">
      <alignment horizontal="right" vertical="center"/>
      <protection locked="0"/>
    </xf>
    <xf numFmtId="0" fontId="158" fillId="26" borderId="97" xfId="0" applyFont="1" applyFill="1" applyBorder="1" applyAlignment="1">
      <alignment horizontal="center" vertical="center"/>
    </xf>
    <xf numFmtId="182" fontId="157" fillId="26" borderId="100" xfId="0" applyNumberFormat="1" applyFont="1" applyFill="1" applyBorder="1" applyAlignment="1" applyProtection="1">
      <alignment horizontal="right" vertical="center"/>
      <protection locked="0"/>
    </xf>
    <xf numFmtId="9" fontId="157" fillId="26" borderId="100" xfId="0" applyNumberFormat="1" applyFont="1" applyFill="1" applyBorder="1" applyAlignment="1" applyProtection="1">
      <alignment horizontal="right" vertical="center"/>
      <protection locked="0"/>
    </xf>
    <xf numFmtId="1" fontId="63" fillId="30" borderId="17" xfId="0" applyNumberFormat="1" applyFont="1" applyFill="1" applyBorder="1" applyAlignment="1" applyProtection="1">
      <alignment horizontal="right" vertical="center" wrapText="1"/>
    </xf>
    <xf numFmtId="1" fontId="63" fillId="27" borderId="17" xfId="0" applyNumberFormat="1" applyFont="1" applyFill="1" applyBorder="1" applyAlignment="1" applyProtection="1">
      <alignment horizontal="right" vertical="center" wrapText="1"/>
      <protection locked="0"/>
    </xf>
    <xf numFmtId="1" fontId="46" fillId="27" borderId="17" xfId="0" applyNumberFormat="1" applyFont="1" applyFill="1" applyBorder="1" applyAlignment="1" applyProtection="1">
      <alignment horizontal="right" vertical="center" wrapText="1"/>
      <protection locked="0"/>
    </xf>
    <xf numFmtId="1" fontId="63" fillId="28" borderId="17" xfId="0" applyNumberFormat="1" applyFont="1" applyFill="1" applyBorder="1" applyAlignment="1" applyProtection="1">
      <alignment horizontal="right" vertical="center" wrapText="1"/>
    </xf>
    <xf numFmtId="0" fontId="139" fillId="27" borderId="17" xfId="0" applyFont="1" applyFill="1" applyBorder="1" applyAlignment="1">
      <alignment horizontal="center" vertical="center"/>
    </xf>
    <xf numFmtId="182" fontId="142" fillId="27" borderId="18" xfId="0" applyNumberFormat="1" applyFont="1" applyFill="1" applyBorder="1"/>
    <xf numFmtId="0" fontId="140" fillId="27" borderId="19" xfId="0" applyFont="1" applyFill="1" applyBorder="1" applyAlignment="1">
      <alignment horizontal="right"/>
    </xf>
    <xf numFmtId="0" fontId="140" fillId="28" borderId="106" xfId="0" applyFont="1" applyFill="1" applyBorder="1" applyAlignment="1" applyProtection="1">
      <alignment vertical="center" wrapText="1"/>
    </xf>
    <xf numFmtId="182" fontId="160" fillId="27" borderId="102" xfId="0" applyNumberFormat="1" applyFont="1" applyFill="1" applyBorder="1" applyAlignment="1" applyProtection="1">
      <alignment horizontal="right" vertical="center"/>
      <protection locked="0"/>
    </xf>
    <xf numFmtId="9" fontId="160" fillId="27" borderId="102" xfId="26" applyFont="1" applyFill="1" applyBorder="1" applyAlignment="1" applyProtection="1">
      <alignment horizontal="right" vertical="center"/>
      <protection locked="0"/>
    </xf>
    <xf numFmtId="182" fontId="160" fillId="28" borderId="102" xfId="0" applyNumberFormat="1" applyFont="1" applyFill="1" applyBorder="1" applyAlignment="1" applyProtection="1">
      <alignment horizontal="right" vertical="center"/>
    </xf>
    <xf numFmtId="9" fontId="160" fillId="28" borderId="102" xfId="26" applyFont="1" applyFill="1" applyBorder="1" applyAlignment="1" applyProtection="1">
      <alignment horizontal="right" vertical="center"/>
    </xf>
    <xf numFmtId="0" fontId="140" fillId="28" borderId="104" xfId="0" applyFont="1" applyFill="1" applyBorder="1" applyAlignment="1" applyProtection="1">
      <alignment vertical="center" wrapText="1"/>
    </xf>
    <xf numFmtId="182" fontId="160" fillId="30" borderId="102" xfId="0" applyNumberFormat="1" applyFont="1" applyFill="1" applyBorder="1" applyAlignment="1" applyProtection="1">
      <alignment horizontal="right" vertical="center"/>
    </xf>
    <xf numFmtId="9" fontId="160" fillId="30" borderId="102" xfId="26" applyFont="1" applyFill="1" applyBorder="1" applyAlignment="1" applyProtection="1">
      <alignment horizontal="right" vertical="center"/>
    </xf>
    <xf numFmtId="0" fontId="63" fillId="3" borderId="94" xfId="0" applyFont="1" applyFill="1" applyBorder="1" applyAlignment="1" applyProtection="1">
      <alignment horizontal="center" vertical="center" wrapText="1"/>
    </xf>
    <xf numFmtId="0" fontId="63" fillId="3" borderId="8" xfId="0" applyFont="1" applyFill="1" applyBorder="1" applyAlignment="1" applyProtection="1">
      <alignment horizontal="center" vertical="center" wrapText="1"/>
    </xf>
    <xf numFmtId="0" fontId="121" fillId="3" borderId="102" xfId="0" applyFont="1" applyFill="1" applyBorder="1" applyAlignment="1" applyProtection="1">
      <alignment horizontal="center" vertical="center" wrapText="1"/>
    </xf>
    <xf numFmtId="0" fontId="136" fillId="27" borderId="106" xfId="0" applyFont="1" applyFill="1" applyBorder="1" applyAlignment="1">
      <alignment horizontal="center"/>
    </xf>
    <xf numFmtId="0" fontId="136" fillId="27" borderId="28" xfId="0" applyFont="1" applyFill="1" applyBorder="1" applyAlignment="1">
      <alignment horizontal="center"/>
    </xf>
    <xf numFmtId="182" fontId="129" fillId="23" borderId="102" xfId="0" applyNumberFormat="1" applyFont="1" applyFill="1" applyBorder="1"/>
    <xf numFmtId="3" fontId="21" fillId="17" borderId="159" xfId="2" applyNumberFormat="1" applyFont="1" applyFill="1" applyBorder="1" applyAlignment="1">
      <alignment vertical="center"/>
    </xf>
    <xf numFmtId="3" fontId="21" fillId="17" borderId="160" xfId="2" applyNumberFormat="1" applyFont="1" applyFill="1" applyBorder="1" applyAlignment="1">
      <alignment vertical="center"/>
    </xf>
    <xf numFmtId="0" fontId="120" fillId="17" borderId="81" xfId="0" applyFont="1" applyFill="1" applyBorder="1" applyAlignment="1">
      <alignment vertical="center" wrapText="1"/>
    </xf>
    <xf numFmtId="0" fontId="116" fillId="4" borderId="31" xfId="0" applyFont="1" applyFill="1" applyBorder="1"/>
    <xf numFmtId="0" fontId="63" fillId="4" borderId="25" xfId="0" quotePrefix="1" applyFont="1" applyFill="1" applyBorder="1" applyAlignment="1" applyProtection="1">
      <alignment horizontal="left" vertical="center" wrapText="1"/>
      <protection locked="0"/>
    </xf>
    <xf numFmtId="0" fontId="102" fillId="3" borderId="93" xfId="0" applyFont="1" applyFill="1" applyBorder="1" applyAlignment="1" applyProtection="1">
      <alignment vertical="center" wrapText="1"/>
    </xf>
    <xf numFmtId="9" fontId="63" fillId="3" borderId="86" xfId="26" applyFont="1" applyFill="1" applyBorder="1" applyAlignment="1" applyProtection="1">
      <alignment horizontal="right" vertical="center" wrapText="1"/>
    </xf>
    <xf numFmtId="1" fontId="46" fillId="3" borderId="102" xfId="0" applyNumberFormat="1" applyFont="1" applyFill="1" applyBorder="1" applyAlignment="1" applyProtection="1">
      <alignment vertical="center" wrapText="1"/>
    </xf>
    <xf numFmtId="182" fontId="46" fillId="32" borderId="86" xfId="0" applyNumberFormat="1" applyFont="1" applyFill="1" applyBorder="1" applyAlignment="1" applyProtection="1">
      <alignment horizontal="right" vertical="center"/>
      <protection locked="0"/>
    </xf>
    <xf numFmtId="0" fontId="116" fillId="27" borderId="146" xfId="0" applyFont="1" applyFill="1" applyBorder="1"/>
    <xf numFmtId="1" fontId="0" fillId="27" borderId="104" xfId="0" applyNumberFormat="1" applyFill="1" applyBorder="1" applyAlignment="1">
      <alignment wrapText="1"/>
    </xf>
    <xf numFmtId="0" fontId="116" fillId="3" borderId="93" xfId="0" applyFont="1" applyFill="1" applyBorder="1"/>
    <xf numFmtId="182" fontId="63" fillId="3" borderId="136" xfId="0" applyNumberFormat="1" applyFont="1" applyFill="1" applyBorder="1" applyAlignment="1" applyProtection="1">
      <alignment horizontal="center" vertical="center" wrapText="1"/>
    </xf>
    <xf numFmtId="0" fontId="116" fillId="4" borderId="25" xfId="0" applyFont="1" applyFill="1" applyBorder="1"/>
    <xf numFmtId="0" fontId="10" fillId="0" borderId="159" xfId="11" applyFont="1" applyBorder="1" applyAlignment="1"/>
    <xf numFmtId="0" fontId="0" fillId="17" borderId="102" xfId="0" applyFont="1" applyFill="1" applyBorder="1" applyAlignment="1">
      <alignment horizontal="center" vertical="center" wrapText="1"/>
    </xf>
    <xf numFmtId="0" fontId="131" fillId="17" borderId="102" xfId="0" applyFont="1" applyFill="1" applyBorder="1" applyAlignment="1" applyProtection="1">
      <alignment horizontal="center" vertical="center" wrapText="1"/>
    </xf>
    <xf numFmtId="0" fontId="131" fillId="17" borderId="102" xfId="0" applyFont="1" applyFill="1" applyBorder="1" applyAlignment="1">
      <alignment horizontal="center" vertical="center" wrapText="1"/>
    </xf>
    <xf numFmtId="0" fontId="0" fillId="3" borderId="86" xfId="0" applyFont="1" applyFill="1" applyBorder="1" applyAlignment="1">
      <alignment horizontal="left" vertical="center" wrapText="1"/>
    </xf>
    <xf numFmtId="0" fontId="0" fillId="3" borderId="84" xfId="0" applyFont="1" applyFill="1" applyBorder="1" applyAlignment="1">
      <alignment horizontal="left" vertical="center" wrapText="1"/>
    </xf>
    <xf numFmtId="0" fontId="0" fillId="3" borderId="84" xfId="0" applyFill="1" applyBorder="1" applyAlignment="1">
      <alignment horizontal="left" vertical="center" wrapText="1"/>
    </xf>
    <xf numFmtId="0" fontId="0" fillId="3" borderId="103" xfId="0" applyFont="1" applyFill="1" applyBorder="1" applyAlignment="1">
      <alignment horizontal="left" vertical="center" wrapText="1"/>
    </xf>
    <xf numFmtId="182" fontId="63" fillId="17" borderId="161" xfId="0" applyNumberFormat="1" applyFont="1" applyFill="1" applyBorder="1" applyAlignment="1" applyProtection="1">
      <alignment horizontal="right" vertical="center"/>
      <protection locked="0"/>
    </xf>
    <xf numFmtId="0" fontId="0" fillId="27" borderId="17" xfId="0" applyFill="1" applyBorder="1" applyAlignment="1">
      <alignment horizontal="left" vertical="center"/>
    </xf>
    <xf numFmtId="0" fontId="136" fillId="27" borderId="15" xfId="0" applyFont="1" applyFill="1" applyBorder="1" applyAlignment="1">
      <alignment horizontal="center" vertical="center"/>
    </xf>
    <xf numFmtId="182" fontId="137" fillId="21" borderId="102" xfId="0" applyNumberFormat="1" applyFont="1" applyFill="1" applyBorder="1"/>
    <xf numFmtId="182" fontId="137" fillId="27" borderId="102" xfId="0" applyNumberFormat="1" applyFont="1" applyFill="1" applyBorder="1"/>
    <xf numFmtId="0" fontId="137" fillId="27" borderId="102" xfId="0" applyFont="1" applyFill="1" applyBorder="1" applyAlignment="1">
      <alignment horizontal="center" vertical="center"/>
    </xf>
    <xf numFmtId="182" fontId="63" fillId="4" borderId="86" xfId="0" applyNumberFormat="1" applyFont="1" applyFill="1" applyBorder="1" applyAlignment="1" applyProtection="1">
      <alignment horizontal="right" vertical="center"/>
      <protection locked="0"/>
    </xf>
    <xf numFmtId="9" fontId="63" fillId="17" borderId="103" xfId="26" applyFont="1" applyFill="1" applyBorder="1" applyAlignment="1" applyProtection="1">
      <alignment horizontal="right" vertical="center" wrapText="1"/>
    </xf>
    <xf numFmtId="9" fontId="63" fillId="17" borderId="100" xfId="26" applyFont="1" applyFill="1" applyBorder="1" applyAlignment="1" applyProtection="1">
      <alignment horizontal="right" vertical="center" wrapText="1"/>
    </xf>
    <xf numFmtId="182" fontId="63" fillId="17" borderId="86" xfId="0" applyNumberFormat="1" applyFont="1" applyFill="1" applyBorder="1" applyAlignment="1" applyProtection="1">
      <alignment horizontal="right" vertical="center" wrapText="1"/>
    </xf>
    <xf numFmtId="182" fontId="46" fillId="3" borderId="86" xfId="0" applyNumberFormat="1" applyFont="1" applyFill="1" applyBorder="1" applyAlignment="1" applyProtection="1">
      <alignment horizontal="right" vertical="center" wrapText="1"/>
    </xf>
    <xf numFmtId="182" fontId="63" fillId="3" borderId="86" xfId="0" applyNumberFormat="1" applyFont="1" applyFill="1" applyBorder="1" applyAlignment="1" applyProtection="1">
      <alignment horizontal="right" vertical="center" wrapText="1"/>
    </xf>
    <xf numFmtId="182" fontId="63" fillId="17" borderId="24" xfId="0" applyNumberFormat="1" applyFont="1" applyFill="1" applyBorder="1" applyAlignment="1" applyProtection="1">
      <alignment horizontal="right" vertical="center" wrapText="1"/>
    </xf>
    <xf numFmtId="182" fontId="63" fillId="17" borderId="84" xfId="0" applyNumberFormat="1" applyFont="1" applyFill="1" applyBorder="1" applyAlignment="1" applyProtection="1">
      <alignment horizontal="right" vertical="center" wrapText="1"/>
    </xf>
    <xf numFmtId="182" fontId="63" fillId="17" borderId="100" xfId="0" applyNumberFormat="1" applyFont="1" applyFill="1" applyBorder="1" applyAlignment="1" applyProtection="1">
      <alignment horizontal="right" vertical="center" wrapText="1"/>
    </xf>
    <xf numFmtId="182" fontId="63" fillId="17" borderId="103" xfId="0" applyNumberFormat="1" applyFont="1" applyFill="1" applyBorder="1" applyAlignment="1" applyProtection="1">
      <alignment horizontal="right" vertical="center" wrapText="1"/>
    </xf>
    <xf numFmtId="182" fontId="63" fillId="17" borderId="86" xfId="0" applyNumberFormat="1" applyFont="1" applyFill="1" applyBorder="1" applyAlignment="1" applyProtection="1">
      <alignment vertical="center"/>
    </xf>
    <xf numFmtId="182" fontId="46" fillId="3" borderId="86" xfId="0" applyNumberFormat="1" applyFont="1" applyFill="1" applyBorder="1" applyAlignment="1" applyProtection="1">
      <alignment vertical="center"/>
    </xf>
    <xf numFmtId="182" fontId="63" fillId="3" borderId="86" xfId="0" applyNumberFormat="1" applyFont="1" applyFill="1" applyBorder="1" applyAlignment="1" applyProtection="1">
      <alignment vertical="center"/>
    </xf>
    <xf numFmtId="182" fontId="63" fillId="17" borderId="24" xfId="0" applyNumberFormat="1" applyFont="1" applyFill="1" applyBorder="1" applyAlignment="1" applyProtection="1">
      <alignment vertical="center"/>
    </xf>
    <xf numFmtId="182" fontId="63" fillId="17" borderId="84" xfId="0" applyNumberFormat="1" applyFont="1" applyFill="1" applyBorder="1" applyAlignment="1" applyProtection="1">
      <alignment vertical="center"/>
    </xf>
    <xf numFmtId="182" fontId="63" fillId="17" borderId="100" xfId="0" applyNumberFormat="1" applyFont="1" applyFill="1" applyBorder="1" applyAlignment="1" applyProtection="1">
      <alignment vertical="center"/>
    </xf>
    <xf numFmtId="182" fontId="63" fillId="17" borderId="103" xfId="0" applyNumberFormat="1" applyFont="1" applyFill="1" applyBorder="1" applyAlignment="1" applyProtection="1">
      <alignment vertical="center"/>
    </xf>
    <xf numFmtId="0" fontId="63" fillId="17" borderId="78" xfId="0" applyFont="1" applyFill="1" applyBorder="1" applyAlignment="1" applyProtection="1">
      <alignment horizontal="center" vertical="center"/>
    </xf>
    <xf numFmtId="0" fontId="63" fillId="17" borderId="79" xfId="0" applyFont="1" applyFill="1" applyBorder="1" applyAlignment="1" applyProtection="1">
      <alignment horizontal="center" vertical="center"/>
    </xf>
    <xf numFmtId="0" fontId="63" fillId="17" borderId="102" xfId="0" applyFont="1" applyFill="1" applyBorder="1" applyAlignment="1" applyProtection="1">
      <alignment horizontal="center" vertical="center"/>
    </xf>
    <xf numFmtId="0" fontId="63" fillId="17" borderId="1" xfId="0" applyFont="1" applyFill="1" applyBorder="1" applyAlignment="1" applyProtection="1">
      <alignment vertical="center"/>
    </xf>
    <xf numFmtId="0" fontId="63" fillId="17" borderId="34" xfId="0" applyFont="1" applyFill="1" applyBorder="1" applyAlignment="1" applyProtection="1">
      <alignment vertical="center"/>
    </xf>
    <xf numFmtId="0" fontId="99" fillId="17" borderId="145" xfId="0" applyFont="1" applyFill="1" applyBorder="1" applyAlignment="1">
      <alignment vertical="center"/>
    </xf>
    <xf numFmtId="0" fontId="63" fillId="17" borderId="146" xfId="0" applyFont="1" applyFill="1" applyBorder="1" applyAlignment="1" applyProtection="1">
      <alignment vertical="center"/>
      <protection locked="0"/>
    </xf>
    <xf numFmtId="0" fontId="63" fillId="17" borderId="146" xfId="0" applyFont="1" applyFill="1" applyBorder="1" applyAlignment="1" applyProtection="1">
      <alignment horizontal="center" vertical="center"/>
      <protection locked="0"/>
    </xf>
    <xf numFmtId="0" fontId="46" fillId="17" borderId="146" xfId="0" applyFont="1" applyFill="1" applyBorder="1" applyAlignment="1" applyProtection="1">
      <alignment horizontal="center" vertical="center"/>
      <protection locked="0"/>
    </xf>
    <xf numFmtId="0" fontId="46" fillId="17" borderId="146" xfId="0" applyFont="1" applyFill="1" applyBorder="1" applyAlignment="1" applyProtection="1">
      <alignment vertical="center"/>
      <protection locked="0"/>
    </xf>
    <xf numFmtId="0" fontId="46" fillId="17" borderId="147" xfId="0" applyFont="1" applyFill="1" applyBorder="1" applyAlignment="1" applyProtection="1">
      <alignment vertical="center"/>
      <protection locked="0"/>
    </xf>
    <xf numFmtId="182" fontId="160" fillId="27" borderId="102" xfId="0" applyNumberFormat="1" applyFont="1" applyFill="1" applyBorder="1"/>
    <xf numFmtId="9" fontId="160" fillId="27" borderId="102" xfId="26" applyFont="1" applyFill="1" applyBorder="1"/>
    <xf numFmtId="182" fontId="63" fillId="32" borderId="86" xfId="0" applyNumberFormat="1" applyFont="1" applyFill="1" applyBorder="1" applyAlignment="1" applyProtection="1">
      <alignment horizontal="right" vertical="center"/>
      <protection locked="0"/>
    </xf>
    <xf numFmtId="0" fontId="116" fillId="17" borderId="137" xfId="0" applyFont="1" applyFill="1" applyBorder="1" applyAlignment="1">
      <alignment horizontal="center" vertical="center"/>
    </xf>
    <xf numFmtId="0" fontId="164" fillId="28" borderId="162" xfId="0" applyFont="1" applyFill="1" applyBorder="1" applyAlignment="1" applyProtection="1">
      <alignment horizontal="center" vertical="center"/>
    </xf>
    <xf numFmtId="0" fontId="164" fillId="28" borderId="163" xfId="0" applyFont="1" applyFill="1" applyBorder="1" applyAlignment="1" applyProtection="1">
      <alignment horizontal="center" vertical="center"/>
    </xf>
    <xf numFmtId="0" fontId="164" fillId="28" borderId="164" xfId="0" applyFont="1" applyFill="1" applyBorder="1" applyAlignment="1" applyProtection="1">
      <alignment horizontal="center" vertical="center"/>
    </xf>
    <xf numFmtId="0" fontId="46" fillId="4" borderId="126" xfId="0" applyFont="1" applyFill="1" applyBorder="1" applyAlignment="1" applyProtection="1">
      <alignment horizontal="center" vertical="center"/>
    </xf>
    <xf numFmtId="0" fontId="46" fillId="4" borderId="127" xfId="0" applyFont="1" applyFill="1" applyBorder="1" applyAlignment="1" applyProtection="1">
      <alignment horizontal="center" vertical="center"/>
    </xf>
    <xf numFmtId="0" fontId="46" fillId="4" borderId="123" xfId="0" applyFont="1" applyFill="1" applyBorder="1" applyAlignment="1" applyProtection="1">
      <alignment horizontal="center" vertical="center"/>
    </xf>
    <xf numFmtId="0" fontId="46" fillId="4" borderId="35" xfId="0" applyFont="1" applyFill="1" applyBorder="1" applyAlignment="1" applyProtection="1">
      <alignment horizontal="center" vertical="center"/>
    </xf>
    <xf numFmtId="0" fontId="46" fillId="4" borderId="105" xfId="0" applyFont="1" applyFill="1" applyBorder="1" applyAlignment="1" applyProtection="1">
      <alignment horizontal="center" vertical="center"/>
    </xf>
    <xf numFmtId="0" fontId="46" fillId="4" borderId="37" xfId="0" applyFont="1" applyFill="1" applyBorder="1" applyAlignment="1" applyProtection="1">
      <alignment horizontal="center" vertical="center"/>
    </xf>
    <xf numFmtId="0" fontId="0" fillId="0" borderId="104" xfId="0" applyFill="1" applyBorder="1" applyAlignment="1">
      <alignment horizontal="center" vertical="center"/>
    </xf>
    <xf numFmtId="0" fontId="0" fillId="0" borderId="147" xfId="0" applyFill="1" applyBorder="1" applyAlignment="1">
      <alignment horizontal="center" vertical="center"/>
    </xf>
    <xf numFmtId="0" fontId="124" fillId="0" borderId="104" xfId="0" applyFont="1" applyFill="1" applyBorder="1" applyAlignment="1">
      <alignment horizontal="center" vertical="center"/>
    </xf>
    <xf numFmtId="0" fontId="124" fillId="0" borderId="146" xfId="0" applyFont="1" applyFill="1" applyBorder="1" applyAlignment="1">
      <alignment horizontal="center" vertical="center"/>
    </xf>
    <xf numFmtId="0" fontId="124" fillId="0" borderId="147" xfId="0" applyFont="1" applyFill="1" applyBorder="1" applyAlignment="1">
      <alignment horizontal="center" vertical="center"/>
    </xf>
    <xf numFmtId="0" fontId="163" fillId="27" borderId="13" xfId="0" applyFont="1" applyFill="1" applyBorder="1" applyAlignment="1" applyProtection="1">
      <alignment horizontal="center" vertical="center"/>
    </xf>
    <xf numFmtId="0" fontId="163" fillId="27" borderId="14" xfId="0" applyFont="1" applyFill="1" applyBorder="1" applyAlignment="1" applyProtection="1">
      <alignment horizontal="center" vertical="center"/>
    </xf>
    <xf numFmtId="0" fontId="163" fillId="27" borderId="15" xfId="0" applyFont="1" applyFill="1" applyBorder="1" applyAlignment="1" applyProtection="1">
      <alignment horizontal="center" vertical="center"/>
    </xf>
    <xf numFmtId="0" fontId="46" fillId="3" borderId="0" xfId="0" applyFont="1" applyFill="1" applyBorder="1" applyAlignment="1" applyProtection="1">
      <alignment horizontal="center" vertical="center"/>
    </xf>
    <xf numFmtId="0" fontId="164" fillId="27" borderId="145" xfId="0" applyFont="1" applyFill="1" applyBorder="1" applyAlignment="1" applyProtection="1">
      <alignment horizontal="center" vertical="center"/>
    </xf>
    <xf numFmtId="0" fontId="164" fillId="27" borderId="146" xfId="0" applyFont="1" applyFill="1" applyBorder="1" applyAlignment="1" applyProtection="1">
      <alignment horizontal="center" vertical="center"/>
    </xf>
    <xf numFmtId="0" fontId="164" fillId="27" borderId="147" xfId="0" applyFont="1" applyFill="1" applyBorder="1" applyAlignment="1" applyProtection="1">
      <alignment horizontal="center" vertical="center"/>
    </xf>
    <xf numFmtId="0" fontId="164" fillId="27" borderId="124" xfId="0" applyFont="1" applyFill="1" applyBorder="1" applyAlignment="1" applyProtection="1">
      <alignment horizontal="center" vertical="center"/>
    </xf>
    <xf numFmtId="0" fontId="164" fillId="27" borderId="125" xfId="0" applyFont="1" applyFill="1" applyBorder="1" applyAlignment="1" applyProtection="1">
      <alignment horizontal="center" vertical="center"/>
    </xf>
    <xf numFmtId="0" fontId="164" fillId="27" borderId="117" xfId="0" applyFont="1" applyFill="1" applyBorder="1" applyAlignment="1" applyProtection="1">
      <alignment horizontal="center" vertical="center"/>
    </xf>
    <xf numFmtId="0" fontId="138" fillId="17" borderId="13" xfId="0" applyFont="1" applyFill="1" applyBorder="1" applyAlignment="1" applyProtection="1">
      <alignment horizontal="center" vertical="center"/>
      <protection locked="0"/>
    </xf>
    <xf numFmtId="0" fontId="138" fillId="17" borderId="14" xfId="0" applyFont="1" applyFill="1" applyBorder="1" applyAlignment="1" applyProtection="1">
      <alignment horizontal="center" vertical="center"/>
      <protection locked="0"/>
    </xf>
    <xf numFmtId="0" fontId="138" fillId="17" borderId="15" xfId="0" applyFont="1" applyFill="1" applyBorder="1" applyAlignment="1" applyProtection="1">
      <alignment horizontal="center" vertical="center"/>
      <protection locked="0"/>
    </xf>
    <xf numFmtId="0" fontId="164" fillId="27" borderId="145" xfId="0" applyFont="1" applyFill="1" applyBorder="1" applyAlignment="1" applyProtection="1">
      <alignment horizontal="center" vertical="center" wrapText="1"/>
    </xf>
    <xf numFmtId="0" fontId="164" fillId="27" borderId="146" xfId="0" applyFont="1" applyFill="1" applyBorder="1" applyAlignment="1" applyProtection="1">
      <alignment horizontal="center" vertical="center" wrapText="1"/>
    </xf>
    <xf numFmtId="0" fontId="164" fillId="27" borderId="147" xfId="0" applyFont="1" applyFill="1" applyBorder="1" applyAlignment="1" applyProtection="1">
      <alignment horizontal="center" vertical="center" wrapText="1"/>
    </xf>
    <xf numFmtId="0" fontId="46" fillId="4" borderId="81" xfId="0" applyFont="1" applyFill="1" applyBorder="1" applyAlignment="1" applyProtection="1">
      <alignment horizontal="center" vertical="center"/>
    </xf>
    <xf numFmtId="0" fontId="46" fillId="4" borderId="0" xfId="0" applyFont="1" applyFill="1" applyBorder="1" applyAlignment="1" applyProtection="1">
      <alignment horizontal="center" vertical="center"/>
    </xf>
    <xf numFmtId="0" fontId="46" fillId="4" borderId="114" xfId="0" applyFont="1" applyFill="1" applyBorder="1" applyAlignment="1" applyProtection="1">
      <alignment horizontal="center" vertical="center"/>
    </xf>
    <xf numFmtId="0" fontId="164" fillId="27" borderId="104" xfId="0" applyFont="1" applyFill="1" applyBorder="1" applyAlignment="1" applyProtection="1">
      <alignment horizontal="center" vertical="center"/>
    </xf>
    <xf numFmtId="0" fontId="164" fillId="27" borderId="14" xfId="0" applyFont="1" applyFill="1" applyBorder="1" applyAlignment="1" applyProtection="1">
      <alignment horizontal="center" vertical="center"/>
    </xf>
    <xf numFmtId="0" fontId="164" fillId="27" borderId="15" xfId="0" applyFont="1" applyFill="1" applyBorder="1" applyAlignment="1" applyProtection="1">
      <alignment horizontal="center" vertical="center"/>
    </xf>
    <xf numFmtId="0" fontId="164" fillId="27" borderId="139" xfId="0" applyFont="1" applyFill="1" applyBorder="1" applyAlignment="1" applyProtection="1">
      <alignment horizontal="center" vertical="center"/>
    </xf>
    <xf numFmtId="0" fontId="164" fillId="27" borderId="140" xfId="0" applyFont="1" applyFill="1" applyBorder="1" applyAlignment="1" applyProtection="1">
      <alignment horizontal="center" vertical="center"/>
    </xf>
    <xf numFmtId="0" fontId="164" fillId="27" borderId="141" xfId="0" applyFont="1" applyFill="1" applyBorder="1" applyAlignment="1" applyProtection="1">
      <alignment horizontal="center" vertical="center"/>
    </xf>
    <xf numFmtId="0" fontId="63" fillId="17" borderId="104" xfId="0" applyFont="1" applyFill="1" applyBorder="1" applyAlignment="1" applyProtection="1">
      <alignment horizontal="center" vertical="center"/>
    </xf>
    <xf numFmtId="0" fontId="63" fillId="17" borderId="15" xfId="0" applyFont="1" applyFill="1" applyBorder="1" applyAlignment="1" applyProtection="1">
      <alignment horizontal="center" vertical="center"/>
    </xf>
    <xf numFmtId="0" fontId="46" fillId="4" borderId="36" xfId="0" applyFont="1" applyFill="1" applyBorder="1" applyAlignment="1" applyProtection="1">
      <alignment horizontal="center" vertical="center"/>
    </xf>
    <xf numFmtId="0" fontId="46" fillId="4" borderId="136" xfId="0" applyFont="1" applyFill="1" applyBorder="1" applyAlignment="1" applyProtection="1">
      <alignment horizontal="center" vertical="center"/>
    </xf>
    <xf numFmtId="0" fontId="46" fillId="4" borderId="113" xfId="0" applyFont="1" applyFill="1" applyBorder="1" applyAlignment="1" applyProtection="1">
      <alignment horizontal="center" vertical="center"/>
    </xf>
    <xf numFmtId="0" fontId="46" fillId="4" borderId="122" xfId="0" applyFont="1" applyFill="1" applyBorder="1" applyAlignment="1" applyProtection="1">
      <alignment horizontal="center" vertical="center"/>
    </xf>
    <xf numFmtId="0" fontId="46" fillId="4" borderId="104" xfId="0" applyFont="1" applyFill="1" applyBorder="1" applyAlignment="1" applyProtection="1">
      <alignment horizontal="center" vertical="center"/>
    </xf>
    <xf numFmtId="0" fontId="46" fillId="4" borderId="14" xfId="0" applyFont="1" applyFill="1" applyBorder="1" applyAlignment="1" applyProtection="1">
      <alignment horizontal="center" vertical="center"/>
    </xf>
    <xf numFmtId="0" fontId="46" fillId="4" borderId="15" xfId="0" applyFont="1" applyFill="1" applyBorder="1" applyAlignment="1" applyProtection="1">
      <alignment horizontal="center" vertical="center"/>
    </xf>
    <xf numFmtId="0" fontId="63" fillId="3" borderId="146" xfId="0" applyFont="1" applyFill="1" applyBorder="1" applyAlignment="1" applyProtection="1">
      <alignment horizontal="center" vertical="center"/>
    </xf>
    <xf numFmtId="0" fontId="63" fillId="3" borderId="147" xfId="0" applyFont="1" applyFill="1" applyBorder="1" applyAlignment="1" applyProtection="1">
      <alignment horizontal="center" vertical="center"/>
    </xf>
    <xf numFmtId="0" fontId="46" fillId="3" borderId="154" xfId="0" applyFont="1" applyFill="1" applyBorder="1" applyAlignment="1" applyProtection="1">
      <alignment horizontal="center" vertical="center"/>
    </xf>
    <xf numFmtId="0" fontId="46" fillId="3" borderId="34" xfId="0" applyFont="1" applyFill="1" applyBorder="1" applyAlignment="1" applyProtection="1">
      <alignment horizontal="center" vertical="center"/>
    </xf>
    <xf numFmtId="0" fontId="46" fillId="3" borderId="156" xfId="0" applyFont="1" applyFill="1" applyBorder="1" applyAlignment="1" applyProtection="1">
      <alignment horizontal="center" vertical="center"/>
    </xf>
    <xf numFmtId="0" fontId="46" fillId="3" borderId="87" xfId="0" applyFont="1" applyFill="1" applyBorder="1" applyAlignment="1" applyProtection="1">
      <alignment horizontal="center" vertical="center"/>
    </xf>
    <xf numFmtId="0" fontId="46" fillId="3" borderId="1" xfId="0" applyFont="1" applyFill="1" applyBorder="1" applyAlignment="1" applyProtection="1">
      <alignment horizontal="center" vertical="center"/>
    </xf>
    <xf numFmtId="0" fontId="46" fillId="3" borderId="85" xfId="0" applyFont="1" applyFill="1" applyBorder="1" applyAlignment="1" applyProtection="1">
      <alignment horizontal="center" vertical="center"/>
    </xf>
    <xf numFmtId="0" fontId="125" fillId="17" borderId="78" xfId="0" applyFont="1" applyFill="1" applyBorder="1" applyAlignment="1">
      <alignment horizontal="center" vertical="center" wrapText="1"/>
    </xf>
    <xf numFmtId="0" fontId="125" fillId="17" borderId="89" xfId="0" applyFont="1" applyFill="1" applyBorder="1" applyAlignment="1">
      <alignment horizontal="center" vertical="center" wrapText="1"/>
    </xf>
    <xf numFmtId="0" fontId="125" fillId="17" borderId="80" xfId="0" applyFont="1" applyFill="1" applyBorder="1" applyAlignment="1">
      <alignment horizontal="center" vertical="center" wrapText="1"/>
    </xf>
    <xf numFmtId="0" fontId="125" fillId="17" borderId="81" xfId="0" applyFont="1" applyFill="1" applyBorder="1" applyAlignment="1">
      <alignment horizontal="center" vertical="center" wrapText="1"/>
    </xf>
    <xf numFmtId="0" fontId="125" fillId="17" borderId="0" xfId="0" applyFont="1" applyFill="1" applyBorder="1" applyAlignment="1">
      <alignment horizontal="center" vertical="center" wrapText="1"/>
    </xf>
    <xf numFmtId="0" fontId="125" fillId="17" borderId="31" xfId="0" applyFont="1" applyFill="1" applyBorder="1" applyAlignment="1">
      <alignment horizontal="center" vertical="center" wrapText="1"/>
    </xf>
    <xf numFmtId="0" fontId="125" fillId="17" borderId="35" xfId="0" applyFont="1" applyFill="1" applyBorder="1" applyAlignment="1">
      <alignment horizontal="center" vertical="center" wrapText="1"/>
    </xf>
    <xf numFmtId="0" fontId="125" fillId="17" borderId="105" xfId="0" applyFont="1" applyFill="1" applyBorder="1" applyAlignment="1">
      <alignment horizontal="center" vertical="center" wrapText="1"/>
    </xf>
    <xf numFmtId="0" fontId="125" fillId="17" borderId="37" xfId="0" applyFont="1" applyFill="1" applyBorder="1" applyAlignment="1">
      <alignment horizontal="center" vertical="center" wrapText="1"/>
    </xf>
    <xf numFmtId="0" fontId="146" fillId="17" borderId="104" xfId="0" applyFont="1" applyFill="1" applyBorder="1" applyAlignment="1">
      <alignment horizontal="center"/>
    </xf>
    <xf numFmtId="0" fontId="146" fillId="17" borderId="14" xfId="0" applyFont="1" applyFill="1" applyBorder="1" applyAlignment="1">
      <alignment horizontal="center"/>
    </xf>
    <xf numFmtId="0" fontId="146" fillId="17" borderId="15" xfId="0" applyFont="1" applyFill="1" applyBorder="1" applyAlignment="1">
      <alignment horizontal="center"/>
    </xf>
    <xf numFmtId="0" fontId="134" fillId="3" borderId="121" xfId="0" applyFont="1" applyFill="1" applyBorder="1" applyAlignment="1">
      <alignment horizontal="center" vertical="center"/>
    </xf>
    <xf numFmtId="0" fontId="134" fillId="3" borderId="25" xfId="0" applyFont="1" applyFill="1" applyBorder="1" applyAlignment="1">
      <alignment horizontal="center" vertical="center"/>
    </xf>
    <xf numFmtId="0" fontId="121" fillId="3" borderId="21" xfId="0" applyFont="1" applyFill="1" applyBorder="1" applyAlignment="1" applyProtection="1">
      <alignment horizontal="center" vertical="center" wrapText="1"/>
    </xf>
    <xf numFmtId="0" fontId="121" fillId="3" borderId="25" xfId="0" applyFont="1" applyFill="1" applyBorder="1" applyAlignment="1" applyProtection="1">
      <alignment horizontal="center" vertical="center" wrapText="1"/>
    </xf>
    <xf numFmtId="4" fontId="121" fillId="3" borderId="21" xfId="0" applyNumberFormat="1" applyFont="1" applyFill="1" applyBorder="1" applyAlignment="1" applyProtection="1">
      <alignment horizontal="center" vertical="center" wrapText="1"/>
    </xf>
    <xf numFmtId="4" fontId="121" fillId="3" borderId="25" xfId="0" applyNumberFormat="1" applyFont="1" applyFill="1" applyBorder="1" applyAlignment="1" applyProtection="1">
      <alignment horizontal="center" vertical="center" wrapText="1"/>
    </xf>
    <xf numFmtId="4" fontId="121" fillId="4" borderId="21" xfId="0" applyNumberFormat="1" applyFont="1" applyFill="1" applyBorder="1" applyAlignment="1" applyProtection="1">
      <alignment horizontal="center" vertical="center" wrapText="1"/>
    </xf>
    <xf numFmtId="4" fontId="121" fillId="4" borderId="25" xfId="0" applyNumberFormat="1" applyFont="1" applyFill="1" applyBorder="1" applyAlignment="1" applyProtection="1">
      <alignment horizontal="center" vertical="center" wrapText="1"/>
    </xf>
    <xf numFmtId="181" fontId="121" fillId="3" borderId="21" xfId="0" applyNumberFormat="1" applyFont="1" applyFill="1" applyBorder="1" applyAlignment="1" applyProtection="1">
      <alignment horizontal="center" vertical="center" wrapText="1"/>
    </xf>
    <xf numFmtId="181" fontId="121" fillId="3" borderId="25" xfId="0" applyNumberFormat="1" applyFont="1" applyFill="1" applyBorder="1" applyAlignment="1" applyProtection="1">
      <alignment horizontal="center" vertical="center" wrapText="1"/>
    </xf>
    <xf numFmtId="0" fontId="125" fillId="3" borderId="104" xfId="0" applyFont="1" applyFill="1" applyBorder="1" applyAlignment="1" applyProtection="1">
      <alignment horizontal="center" vertical="center" wrapText="1"/>
    </xf>
    <xf numFmtId="0" fontId="125" fillId="3" borderId="14" xfId="0" applyFont="1" applyFill="1" applyBorder="1" applyAlignment="1" applyProtection="1">
      <alignment horizontal="center" vertical="center" wrapText="1"/>
    </xf>
    <xf numFmtId="0" fontId="125" fillId="3" borderId="15" xfId="0" applyFont="1" applyFill="1" applyBorder="1" applyAlignment="1" applyProtection="1">
      <alignment horizontal="center" vertical="center" wrapText="1"/>
    </xf>
    <xf numFmtId="3" fontId="99" fillId="23" borderId="104" xfId="27" applyNumberFormat="1" applyFont="1" applyFill="1" applyBorder="1" applyAlignment="1">
      <alignment horizontal="center" vertical="center"/>
    </xf>
    <xf numFmtId="3" fontId="99" fillId="23" borderId="14" xfId="27" applyNumberFormat="1" applyFont="1" applyFill="1" applyBorder="1" applyAlignment="1">
      <alignment horizontal="center" vertical="center"/>
    </xf>
    <xf numFmtId="3" fontId="99" fillId="23" borderId="15" xfId="27" applyNumberFormat="1" applyFont="1" applyFill="1" applyBorder="1" applyAlignment="1">
      <alignment horizontal="center" vertical="center"/>
    </xf>
    <xf numFmtId="0" fontId="118" fillId="17" borderId="94" xfId="0" applyFont="1" applyFill="1" applyBorder="1" applyAlignment="1" applyProtection="1">
      <alignment horizontal="right" vertical="center" wrapText="1"/>
    </xf>
    <xf numFmtId="0" fontId="118" fillId="17" borderId="95" xfId="0" applyFont="1" applyFill="1" applyBorder="1" applyAlignment="1" applyProtection="1">
      <alignment horizontal="right" vertical="center" wrapText="1"/>
    </xf>
    <xf numFmtId="0" fontId="118" fillId="17" borderId="90" xfId="0" applyFont="1" applyFill="1" applyBorder="1" applyAlignment="1" applyProtection="1">
      <alignment horizontal="right" vertical="center" wrapText="1"/>
    </xf>
    <xf numFmtId="0" fontId="118" fillId="17" borderId="96" xfId="0" applyFont="1" applyFill="1" applyBorder="1" applyAlignment="1" applyProtection="1">
      <alignment horizontal="right" vertical="center" wrapText="1"/>
    </xf>
    <xf numFmtId="0" fontId="135" fillId="17" borderId="115" xfId="0" applyFont="1" applyFill="1" applyBorder="1" applyAlignment="1">
      <alignment horizontal="center" vertical="center"/>
    </xf>
    <xf numFmtId="0" fontId="135" fillId="17" borderId="89" xfId="0" applyFont="1" applyFill="1" applyBorder="1" applyAlignment="1">
      <alignment horizontal="center" vertical="center"/>
    </xf>
    <xf numFmtId="0" fontId="135" fillId="17" borderId="116" xfId="0" applyFont="1" applyFill="1" applyBorder="1" applyAlignment="1">
      <alignment horizontal="center" vertical="center"/>
    </xf>
    <xf numFmtId="0" fontId="135" fillId="17" borderId="35" xfId="0" applyFont="1" applyFill="1" applyBorder="1" applyAlignment="1">
      <alignment horizontal="center" vertical="center"/>
    </xf>
    <xf numFmtId="0" fontId="135" fillId="17" borderId="105" xfId="0" applyFont="1" applyFill="1" applyBorder="1" applyAlignment="1">
      <alignment horizontal="center" vertical="center"/>
    </xf>
    <xf numFmtId="0" fontId="135" fillId="17" borderId="37" xfId="0" applyFont="1" applyFill="1" applyBorder="1" applyAlignment="1">
      <alignment horizontal="center" vertical="center"/>
    </xf>
    <xf numFmtId="0" fontId="161" fillId="27" borderId="115" xfId="0" applyFont="1" applyFill="1" applyBorder="1" applyAlignment="1">
      <alignment horizontal="center" vertical="center"/>
    </xf>
    <xf numFmtId="0" fontId="161" fillId="27" borderId="116" xfId="0" applyFont="1" applyFill="1" applyBorder="1" applyAlignment="1">
      <alignment horizontal="center" vertical="center"/>
    </xf>
    <xf numFmtId="0" fontId="161" fillId="27" borderId="35" xfId="0" applyFont="1" applyFill="1" applyBorder="1" applyAlignment="1">
      <alignment horizontal="center" vertical="center"/>
    </xf>
    <xf numFmtId="0" fontId="161" fillId="27" borderId="37" xfId="0" applyFont="1" applyFill="1" applyBorder="1" applyAlignment="1">
      <alignment horizontal="center" vertical="center"/>
    </xf>
    <xf numFmtId="0" fontId="161" fillId="27" borderId="121" xfId="0" applyFont="1" applyFill="1" applyBorder="1" applyAlignment="1">
      <alignment horizontal="center" vertical="center"/>
    </xf>
    <xf numFmtId="0" fontId="161" fillId="27" borderId="25" xfId="0" applyFont="1" applyFill="1" applyBorder="1" applyAlignment="1">
      <alignment horizontal="center" vertical="center"/>
    </xf>
    <xf numFmtId="0" fontId="118" fillId="17" borderId="88" xfId="0" applyFont="1" applyFill="1" applyBorder="1" applyAlignment="1" applyProtection="1">
      <alignment horizontal="right" vertical="center" wrapText="1"/>
    </xf>
    <xf numFmtId="0" fontId="118" fillId="17" borderId="122" xfId="0" applyFont="1" applyFill="1" applyBorder="1" applyAlignment="1" applyProtection="1">
      <alignment horizontal="right" vertical="center" wrapText="1"/>
    </xf>
    <xf numFmtId="0" fontId="118" fillId="17" borderId="91" xfId="0" applyFont="1" applyFill="1" applyBorder="1" applyAlignment="1" applyProtection="1">
      <alignment horizontal="right" vertical="center" wrapText="1"/>
    </xf>
    <xf numFmtId="0" fontId="118" fillId="17" borderId="92" xfId="0" applyFont="1" applyFill="1" applyBorder="1" applyAlignment="1" applyProtection="1">
      <alignment horizontal="right" vertical="center" wrapText="1"/>
    </xf>
    <xf numFmtId="0" fontId="161" fillId="27" borderId="157" xfId="0" applyFont="1" applyFill="1" applyBorder="1" applyAlignment="1">
      <alignment horizontal="center" vertical="center"/>
    </xf>
    <xf numFmtId="0" fontId="161" fillId="27" borderId="89" xfId="0" applyFont="1" applyFill="1" applyBorder="1" applyAlignment="1">
      <alignment horizontal="center" vertical="center"/>
    </xf>
    <xf numFmtId="0" fontId="161" fillId="27" borderId="158" xfId="0" applyFont="1" applyFill="1" applyBorder="1" applyAlignment="1">
      <alignment horizontal="center" vertical="center"/>
    </xf>
    <xf numFmtId="0" fontId="161" fillId="27" borderId="105" xfId="0" applyFont="1" applyFill="1" applyBorder="1" applyAlignment="1">
      <alignment horizontal="center" vertical="center"/>
    </xf>
    <xf numFmtId="0" fontId="161" fillId="27" borderId="136" xfId="0" applyFont="1" applyFill="1" applyBorder="1" applyAlignment="1">
      <alignment horizontal="center" vertical="center"/>
    </xf>
    <xf numFmtId="0" fontId="118" fillId="17" borderId="97" xfId="0" applyFont="1" applyFill="1" applyBorder="1" applyAlignment="1" applyProtection="1">
      <alignment horizontal="right" vertical="center" wrapText="1"/>
    </xf>
    <xf numFmtId="0" fontId="118" fillId="17" borderId="98" xfId="0" applyFont="1" applyFill="1" applyBorder="1" applyAlignment="1" applyProtection="1">
      <alignment horizontal="right" vertical="center" wrapText="1"/>
    </xf>
    <xf numFmtId="0" fontId="121" fillId="31" borderId="104" xfId="0" applyFont="1" applyFill="1" applyBorder="1" applyAlignment="1" applyProtection="1">
      <alignment horizontal="center" vertical="center" wrapText="1"/>
    </xf>
    <xf numFmtId="0" fontId="121" fillId="31" borderId="15" xfId="0" applyFont="1" applyFill="1" applyBorder="1" applyAlignment="1" applyProtection="1">
      <alignment horizontal="center" vertical="center" wrapText="1"/>
    </xf>
    <xf numFmtId="0" fontId="118" fillId="16" borderId="87" xfId="0" applyFont="1" applyFill="1" applyBorder="1" applyAlignment="1" applyProtection="1">
      <alignment horizontal="right" vertical="center" wrapText="1"/>
    </xf>
    <xf numFmtId="0" fontId="118" fillId="16" borderId="85" xfId="0" applyFont="1" applyFill="1" applyBorder="1" applyAlignment="1" applyProtection="1">
      <alignment horizontal="right" vertical="center" wrapText="1"/>
    </xf>
    <xf numFmtId="0" fontId="118" fillId="16" borderId="91" xfId="0" applyFont="1" applyFill="1" applyBorder="1" applyAlignment="1" applyProtection="1">
      <alignment horizontal="right" vertical="center" wrapText="1"/>
    </xf>
    <xf numFmtId="0" fontId="118" fillId="16" borderId="92" xfId="0" applyFont="1" applyFill="1" applyBorder="1" applyAlignment="1" applyProtection="1">
      <alignment horizontal="right" vertical="center" wrapText="1"/>
    </xf>
    <xf numFmtId="0" fontId="137" fillId="27" borderId="104" xfId="0" applyFont="1" applyFill="1" applyBorder="1" applyAlignment="1">
      <alignment horizontal="center" vertical="center"/>
    </xf>
    <xf numFmtId="0" fontId="137" fillId="27" borderId="15" xfId="0" applyFont="1" applyFill="1" applyBorder="1" applyAlignment="1">
      <alignment horizontal="center" vertical="center"/>
    </xf>
    <xf numFmtId="0" fontId="137" fillId="21" borderId="104" xfId="0" applyFont="1" applyFill="1" applyBorder="1" applyAlignment="1">
      <alignment horizontal="center" vertical="center"/>
    </xf>
    <xf numFmtId="0" fontId="137" fillId="21" borderId="15" xfId="0" applyFont="1" applyFill="1" applyBorder="1" applyAlignment="1">
      <alignment horizontal="center" vertical="center"/>
    </xf>
    <xf numFmtId="0" fontId="113" fillId="3" borderId="115" xfId="0" applyFont="1" applyFill="1" applyBorder="1" applyAlignment="1">
      <alignment horizontal="center" vertical="center"/>
    </xf>
    <xf numFmtId="0" fontId="113" fillId="3" borderId="89" xfId="0" applyFont="1" applyFill="1" applyBorder="1" applyAlignment="1">
      <alignment horizontal="center" vertical="center"/>
    </xf>
    <xf numFmtId="0" fontId="113" fillId="3" borderId="116" xfId="0" applyFont="1" applyFill="1" applyBorder="1" applyAlignment="1">
      <alignment horizontal="center" vertical="center"/>
    </xf>
    <xf numFmtId="0" fontId="113" fillId="3" borderId="81" xfId="0" applyFont="1" applyFill="1" applyBorder="1" applyAlignment="1">
      <alignment horizontal="center" vertical="center"/>
    </xf>
    <xf numFmtId="0" fontId="113" fillId="3" borderId="0" xfId="0" applyFont="1" applyFill="1" applyBorder="1" applyAlignment="1">
      <alignment horizontal="center" vertical="center"/>
    </xf>
    <xf numFmtId="0" fontId="113" fillId="3" borderId="31" xfId="0" applyFont="1" applyFill="1" applyBorder="1" applyAlignment="1">
      <alignment horizontal="center" vertical="center"/>
    </xf>
    <xf numFmtId="0" fontId="113" fillId="3" borderId="35" xfId="0" applyFont="1" applyFill="1" applyBorder="1" applyAlignment="1">
      <alignment horizontal="center" vertical="center"/>
    </xf>
    <xf numFmtId="0" fontId="113" fillId="3" borderId="105" xfId="0" applyFont="1" applyFill="1" applyBorder="1" applyAlignment="1">
      <alignment horizontal="center" vertical="center"/>
    </xf>
    <xf numFmtId="0" fontId="113" fillId="3" borderId="37" xfId="0" applyFont="1" applyFill="1" applyBorder="1" applyAlignment="1">
      <alignment horizontal="center" vertical="center"/>
    </xf>
    <xf numFmtId="0" fontId="114" fillId="25" borderId="128" xfId="0" applyFont="1" applyFill="1" applyBorder="1" applyAlignment="1">
      <alignment horizontal="center"/>
    </xf>
    <xf numFmtId="0" fontId="0" fillId="25" borderId="129" xfId="0" applyFill="1" applyBorder="1" applyAlignment="1">
      <alignment horizontal="center"/>
    </xf>
    <xf numFmtId="0" fontId="0" fillId="25" borderId="130" xfId="0" applyFill="1" applyBorder="1" applyAlignment="1">
      <alignment horizontal="center"/>
    </xf>
    <xf numFmtId="0" fontId="0" fillId="25" borderId="131" xfId="0" applyFill="1" applyBorder="1" applyAlignment="1">
      <alignment horizontal="center"/>
    </xf>
    <xf numFmtId="0" fontId="0" fillId="25" borderId="0" xfId="0" applyFill="1" applyBorder="1" applyAlignment="1">
      <alignment horizontal="center"/>
    </xf>
    <xf numFmtId="0" fontId="0" fillId="25" borderId="132" xfId="0" applyFill="1" applyBorder="1" applyAlignment="1">
      <alignment horizontal="center"/>
    </xf>
    <xf numFmtId="0" fontId="0" fillId="25" borderId="133" xfId="0" applyFill="1" applyBorder="1" applyAlignment="1">
      <alignment horizontal="center"/>
    </xf>
    <xf numFmtId="0" fontId="0" fillId="25" borderId="134" xfId="0" applyFill="1" applyBorder="1" applyAlignment="1">
      <alignment horizontal="center"/>
    </xf>
    <xf numFmtId="0" fontId="0" fillId="25" borderId="135" xfId="0" applyFill="1" applyBorder="1" applyAlignment="1">
      <alignment horizontal="center"/>
    </xf>
    <xf numFmtId="0" fontId="5" fillId="0" borderId="0" xfId="2" applyFont="1" applyAlignment="1">
      <alignment horizontal="left" indent="3"/>
    </xf>
    <xf numFmtId="0" fontId="5" fillId="0" borderId="104"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17" fillId="0" borderId="126" xfId="3" applyFont="1" applyBorder="1" applyAlignment="1">
      <alignment horizontal="center" vertical="center"/>
    </xf>
    <xf numFmtId="0" fontId="17" fillId="0" borderId="123" xfId="3" applyFont="1" applyBorder="1" applyAlignment="1">
      <alignment horizontal="center" vertical="center"/>
    </xf>
    <xf numFmtId="0" fontId="17" fillId="0" borderId="35" xfId="3" applyFont="1" applyBorder="1" applyAlignment="1">
      <alignment horizontal="center" vertical="center"/>
    </xf>
    <xf numFmtId="0" fontId="17" fillId="0" borderId="136" xfId="3" applyFont="1" applyBorder="1" applyAlignment="1">
      <alignment horizontal="center" vertical="center"/>
    </xf>
    <xf numFmtId="0" fontId="10" fillId="0" borderId="0" xfId="2" applyFont="1" applyBorder="1" applyAlignment="1">
      <alignment vertical="center" wrapText="1"/>
    </xf>
    <xf numFmtId="0" fontId="10" fillId="0" borderId="31" xfId="2" applyFont="1" applyBorder="1" applyAlignment="1">
      <alignment vertical="center" wrapText="1"/>
    </xf>
    <xf numFmtId="164" fontId="16" fillId="2" borderId="13" xfId="4" applyFont="1" applyFill="1" applyBorder="1" applyAlignment="1" applyProtection="1">
      <alignment horizontal="center" vertical="center"/>
      <protection hidden="1"/>
    </xf>
    <xf numFmtId="164" fontId="16" fillId="2" borderId="14" xfId="4" applyFont="1" applyFill="1" applyBorder="1" applyAlignment="1" applyProtection="1">
      <alignment horizontal="center" vertical="center"/>
      <protection hidden="1"/>
    </xf>
    <xf numFmtId="164" fontId="16" fillId="2" borderId="15" xfId="4" applyFont="1" applyFill="1" applyBorder="1" applyAlignment="1" applyProtection="1">
      <alignment horizontal="center" vertical="center"/>
      <protection hidden="1"/>
    </xf>
    <xf numFmtId="166" fontId="16" fillId="2" borderId="13" xfId="3" applyNumberFormat="1" applyFont="1" applyFill="1" applyBorder="1" applyAlignment="1" applyProtection="1">
      <alignment horizontal="center" vertical="center"/>
      <protection hidden="1"/>
    </xf>
    <xf numFmtId="166" fontId="16" fillId="2" borderId="15" xfId="3" applyNumberFormat="1" applyFont="1" applyFill="1" applyBorder="1" applyAlignment="1" applyProtection="1">
      <alignment horizontal="center" vertical="center"/>
      <protection hidden="1"/>
    </xf>
    <xf numFmtId="164" fontId="25" fillId="2" borderId="13" xfId="4" applyFont="1" applyFill="1" applyBorder="1" applyAlignment="1" applyProtection="1">
      <alignment horizontal="center" vertical="center"/>
      <protection hidden="1"/>
    </xf>
    <xf numFmtId="164" fontId="25" fillId="2" borderId="14" xfId="4" applyFont="1" applyFill="1" applyBorder="1" applyAlignment="1" applyProtection="1">
      <alignment horizontal="center" vertical="center"/>
      <protection hidden="1"/>
    </xf>
    <xf numFmtId="164" fontId="25" fillId="2" borderId="15" xfId="4" applyFont="1" applyFill="1" applyBorder="1" applyAlignment="1" applyProtection="1">
      <alignment horizontal="center" vertical="center"/>
      <protection hidden="1"/>
    </xf>
    <xf numFmtId="166" fontId="25" fillId="2" borderId="29" xfId="3" applyNumberFormat="1" applyFont="1" applyFill="1" applyBorder="1" applyAlignment="1" applyProtection="1">
      <alignment horizontal="right" vertical="center"/>
      <protection hidden="1"/>
    </xf>
    <xf numFmtId="166" fontId="25" fillId="2" borderId="30" xfId="3" applyNumberFormat="1" applyFont="1" applyFill="1" applyBorder="1" applyAlignment="1" applyProtection="1">
      <alignment horizontal="right" vertical="center"/>
      <protection hidden="1"/>
    </xf>
    <xf numFmtId="3" fontId="25" fillId="2" borderId="13" xfId="3" applyNumberFormat="1" applyFont="1" applyFill="1" applyBorder="1" applyAlignment="1">
      <alignment horizontal="center" vertical="center"/>
    </xf>
    <xf numFmtId="3" fontId="25" fillId="2" borderId="14" xfId="3" applyNumberFormat="1" applyFont="1" applyFill="1" applyBorder="1" applyAlignment="1">
      <alignment horizontal="center" vertical="center"/>
    </xf>
    <xf numFmtId="3" fontId="25" fillId="2" borderId="15" xfId="3" applyNumberFormat="1" applyFont="1" applyFill="1" applyBorder="1" applyAlignment="1">
      <alignment horizontal="center" vertical="center"/>
    </xf>
    <xf numFmtId="0" fontId="10" fillId="0" borderId="0" xfId="2" applyFont="1" applyBorder="1" applyAlignment="1">
      <alignment horizontal="left" vertical="center" wrapText="1"/>
    </xf>
    <xf numFmtId="0" fontId="10" fillId="0" borderId="31" xfId="2" applyFont="1" applyBorder="1" applyAlignment="1">
      <alignment horizontal="left" vertical="center" wrapText="1"/>
    </xf>
    <xf numFmtId="0" fontId="30" fillId="0" borderId="104" xfId="2" applyFont="1" applyBorder="1" applyAlignment="1">
      <alignment horizontal="center" vertical="top"/>
    </xf>
    <xf numFmtId="0" fontId="30" fillId="0" borderId="15" xfId="2" applyFont="1" applyBorder="1" applyAlignment="1">
      <alignment horizontal="center" vertical="top"/>
    </xf>
    <xf numFmtId="0" fontId="10" fillId="0" borderId="11" xfId="11" applyFont="1" applyBorder="1" applyAlignment="1">
      <alignment horizontal="center" vertical="top" wrapText="1"/>
    </xf>
    <xf numFmtId="0" fontId="10" fillId="0" borderId="0" xfId="11" applyFont="1" applyBorder="1" applyAlignment="1">
      <alignment horizontal="center" vertical="top" wrapText="1"/>
    </xf>
    <xf numFmtId="0" fontId="10" fillId="0" borderId="7" xfId="11" applyFont="1" applyBorder="1" applyAlignment="1">
      <alignment horizontal="center" vertical="top" wrapText="1"/>
    </xf>
    <xf numFmtId="3" fontId="10" fillId="0" borderId="11" xfId="11" applyNumberFormat="1" applyFont="1" applyFill="1" applyBorder="1" applyAlignment="1">
      <alignment horizontal="left" vertical="top" wrapText="1"/>
    </xf>
    <xf numFmtId="3" fontId="10" fillId="0" borderId="7" xfId="11" applyNumberFormat="1" applyFont="1" applyFill="1" applyBorder="1" applyAlignment="1">
      <alignment horizontal="left" vertical="top" wrapText="1"/>
    </xf>
    <xf numFmtId="0" fontId="30" fillId="0" borderId="1" xfId="11" applyFont="1" applyFill="1" applyBorder="1" applyAlignment="1">
      <alignment horizontal="center" vertical="top"/>
    </xf>
    <xf numFmtId="3" fontId="11" fillId="0" borderId="11" xfId="11" applyNumberFormat="1" applyFont="1" applyFill="1" applyBorder="1" applyAlignment="1">
      <alignment horizontal="left" vertical="top" wrapText="1"/>
    </xf>
    <xf numFmtId="3" fontId="11" fillId="0" borderId="7" xfId="11" applyNumberFormat="1" applyFont="1" applyFill="1" applyBorder="1" applyAlignment="1">
      <alignment horizontal="left" vertical="top" wrapText="1"/>
    </xf>
    <xf numFmtId="3" fontId="11" fillId="0" borderId="11" xfId="13" applyNumberFormat="1" applyFont="1" applyFill="1" applyBorder="1" applyAlignment="1">
      <alignment horizontal="left" vertical="top" wrapText="1"/>
    </xf>
    <xf numFmtId="3" fontId="11" fillId="0" borderId="7" xfId="13" applyNumberFormat="1" applyFont="1" applyFill="1" applyBorder="1" applyAlignment="1">
      <alignment horizontal="left" vertical="top" wrapText="1"/>
    </xf>
    <xf numFmtId="3" fontId="10" fillId="0" borderId="11" xfId="14" applyNumberFormat="1" applyFont="1" applyFill="1" applyBorder="1" applyAlignment="1">
      <alignment horizontal="left" vertical="top"/>
    </xf>
    <xf numFmtId="3" fontId="10" fillId="0" borderId="7" xfId="14" applyNumberFormat="1" applyFont="1" applyFill="1" applyBorder="1" applyAlignment="1">
      <alignment horizontal="left" vertical="top"/>
    </xf>
    <xf numFmtId="3" fontId="11" fillId="0" borderId="11" xfId="14" applyNumberFormat="1" applyFont="1" applyFill="1" applyBorder="1" applyAlignment="1">
      <alignment horizontal="left" vertical="top" wrapText="1"/>
    </xf>
    <xf numFmtId="3" fontId="11" fillId="0" borderId="7" xfId="14" applyNumberFormat="1" applyFont="1" applyFill="1" applyBorder="1" applyAlignment="1">
      <alignment horizontal="left" vertical="top" wrapText="1"/>
    </xf>
    <xf numFmtId="3" fontId="10" fillId="0" borderId="11" xfId="14" applyNumberFormat="1" applyFont="1" applyFill="1" applyBorder="1" applyAlignment="1">
      <alignment horizontal="left" vertical="top" wrapText="1"/>
    </xf>
    <xf numFmtId="3" fontId="10" fillId="0" borderId="7" xfId="14" applyNumberFormat="1" applyFont="1" applyFill="1" applyBorder="1" applyAlignment="1">
      <alignment horizontal="left" vertical="top" wrapText="1"/>
    </xf>
    <xf numFmtId="3" fontId="62" fillId="0" borderId="7" xfId="14" applyNumberFormat="1" applyFont="1" applyFill="1" applyBorder="1" applyAlignment="1">
      <alignment horizontal="left" vertical="top" wrapText="1"/>
    </xf>
    <xf numFmtId="0" fontId="11" fillId="0" borderId="0" xfId="11" applyFont="1" applyFill="1" applyBorder="1" applyAlignment="1">
      <alignment horizontal="center" vertical="top"/>
    </xf>
    <xf numFmtId="0" fontId="11" fillId="0" borderId="11" xfId="11" applyFont="1" applyFill="1" applyBorder="1" applyAlignment="1">
      <alignment horizontal="left" vertical="top" wrapText="1"/>
    </xf>
    <xf numFmtId="0" fontId="11" fillId="0" borderId="7" xfId="11" applyFont="1" applyFill="1" applyBorder="1" applyAlignment="1">
      <alignment horizontal="left" vertical="top" wrapText="1"/>
    </xf>
    <xf numFmtId="0" fontId="10" fillId="0" borderId="11" xfId="11" applyFont="1" applyFill="1" applyBorder="1" applyAlignment="1">
      <alignment horizontal="left" vertical="top"/>
    </xf>
    <xf numFmtId="0" fontId="10" fillId="0" borderId="7" xfId="11" applyFont="1" applyFill="1" applyBorder="1" applyAlignment="1">
      <alignment horizontal="left" vertical="top"/>
    </xf>
    <xf numFmtId="0" fontId="11" fillId="0" borderId="11" xfId="11" applyFont="1" applyFill="1" applyBorder="1" applyAlignment="1">
      <alignment vertical="top" wrapText="1"/>
    </xf>
    <xf numFmtId="0" fontId="11" fillId="0" borderId="7" xfId="11" applyFont="1" applyFill="1" applyBorder="1" applyAlignment="1">
      <alignment vertical="top" wrapText="1"/>
    </xf>
    <xf numFmtId="0" fontId="55" fillId="0" borderId="7" xfId="11" applyFont="1" applyFill="1" applyBorder="1" applyAlignment="1">
      <alignment horizontal="left" vertical="top" wrapText="1"/>
    </xf>
    <xf numFmtId="0" fontId="10" fillId="0" borderId="11" xfId="11" applyFont="1" applyFill="1" applyBorder="1" applyAlignment="1">
      <alignment vertical="top" wrapText="1"/>
    </xf>
    <xf numFmtId="0" fontId="10" fillId="0" borderId="7" xfId="11" applyFont="1" applyFill="1" applyBorder="1" applyAlignment="1">
      <alignment vertical="top" wrapText="1"/>
    </xf>
    <xf numFmtId="0" fontId="10" fillId="0" borderId="11" xfId="11" applyFont="1" applyFill="1" applyBorder="1" applyAlignment="1">
      <alignment horizontal="left" vertical="top" wrapText="1"/>
    </xf>
    <xf numFmtId="0" fontId="10" fillId="0" borderId="7" xfId="11" applyFont="1" applyFill="1" applyBorder="1" applyAlignment="1">
      <alignment horizontal="left" vertical="top" wrapText="1"/>
    </xf>
    <xf numFmtId="0" fontId="10" fillId="0" borderId="11" xfId="11" applyFont="1" applyFill="1" applyBorder="1" applyAlignment="1">
      <alignment vertical="top"/>
    </xf>
    <xf numFmtId="0" fontId="10" fillId="0" borderId="7" xfId="11" applyFont="1" applyFill="1" applyBorder="1" applyAlignment="1">
      <alignment vertical="top"/>
    </xf>
    <xf numFmtId="0" fontId="30" fillId="4" borderId="1" xfId="11" applyFont="1" applyFill="1" applyBorder="1" applyAlignment="1">
      <alignment horizontal="center" vertical="top"/>
    </xf>
    <xf numFmtId="0" fontId="30" fillId="0" borderId="0" xfId="11" applyFont="1" applyFill="1" applyBorder="1" applyAlignment="1">
      <alignment horizontal="center" vertical="top"/>
    </xf>
    <xf numFmtId="0" fontId="11" fillId="0" borderId="11" xfId="12" applyNumberFormat="1" applyFont="1" applyFill="1" applyBorder="1" applyAlignment="1">
      <alignment horizontal="left" vertical="top" wrapText="1"/>
    </xf>
    <xf numFmtId="0" fontId="11" fillId="0" borderId="7" xfId="12" applyNumberFormat="1" applyFont="1" applyFill="1" applyBorder="1" applyAlignment="1">
      <alignment horizontal="left" vertical="top" wrapText="1"/>
    </xf>
    <xf numFmtId="3" fontId="11" fillId="0" borderId="11" xfId="12" applyNumberFormat="1" applyFont="1" applyFill="1" applyBorder="1" applyAlignment="1">
      <alignment horizontal="left" vertical="top" wrapText="1"/>
    </xf>
    <xf numFmtId="3" fontId="11" fillId="0" borderId="7" xfId="12" applyNumberFormat="1" applyFont="1" applyFill="1" applyBorder="1" applyAlignment="1">
      <alignment horizontal="left" vertical="top" wrapText="1"/>
    </xf>
    <xf numFmtId="3" fontId="10" fillId="0" borderId="11" xfId="12" applyNumberFormat="1" applyFont="1" applyFill="1" applyBorder="1" applyAlignment="1">
      <alignment horizontal="left" vertical="top" wrapText="1"/>
    </xf>
    <xf numFmtId="3" fontId="10" fillId="0" borderId="7" xfId="12" applyNumberFormat="1" applyFont="1" applyFill="1" applyBorder="1" applyAlignment="1">
      <alignment horizontal="left" vertical="top" wrapText="1"/>
    </xf>
    <xf numFmtId="0" fontId="30" fillId="0" borderId="1" xfId="11" applyFont="1" applyFill="1" applyBorder="1" applyAlignment="1">
      <alignment horizontal="center" vertical="top" wrapText="1"/>
    </xf>
    <xf numFmtId="3" fontId="26" fillId="0" borderId="11" xfId="11" applyNumberFormat="1" applyFont="1" applyBorder="1" applyAlignment="1">
      <alignment horizontal="left" vertical="top" wrapText="1"/>
    </xf>
    <xf numFmtId="3" fontId="26" fillId="0" borderId="7" xfId="11" applyNumberFormat="1" applyFont="1" applyBorder="1" applyAlignment="1">
      <alignment horizontal="left" vertical="top" wrapText="1"/>
    </xf>
    <xf numFmtId="0" fontId="30" fillId="3" borderId="1" xfId="11" applyFont="1" applyFill="1" applyBorder="1" applyAlignment="1">
      <alignment horizontal="center" vertical="top"/>
    </xf>
    <xf numFmtId="0" fontId="10" fillId="0" borderId="11" xfId="11" applyFont="1" applyBorder="1" applyAlignment="1">
      <alignment horizontal="left" vertical="center" wrapText="1"/>
    </xf>
    <xf numFmtId="0" fontId="10" fillId="0" borderId="0" xfId="11" applyFont="1" applyBorder="1" applyAlignment="1">
      <alignment horizontal="left" vertical="center" wrapText="1"/>
    </xf>
    <xf numFmtId="0" fontId="10" fillId="0" borderId="7" xfId="11" applyFont="1" applyBorder="1" applyAlignment="1">
      <alignment horizontal="left" vertical="center" wrapText="1"/>
    </xf>
    <xf numFmtId="0" fontId="30" fillId="0" borderId="27" xfId="11" applyFont="1" applyBorder="1" applyAlignment="1">
      <alignment horizontal="center" vertical="center" wrapText="1"/>
    </xf>
    <xf numFmtId="0" fontId="30" fillId="0" borderId="27" xfId="11" applyFont="1" applyBorder="1" applyAlignment="1">
      <alignment horizontal="center" vertical="center"/>
    </xf>
    <xf numFmtId="0" fontId="30" fillId="0" borderId="38" xfId="11" applyFont="1" applyBorder="1" applyAlignment="1">
      <alignment horizontal="center" vertical="center"/>
    </xf>
    <xf numFmtId="0" fontId="101" fillId="0" borderId="62" xfId="19" applyFont="1" applyBorder="1" applyAlignment="1" applyProtection="1">
      <alignment horizontal="left" vertical="top" wrapText="1"/>
    </xf>
    <xf numFmtId="0" fontId="101" fillId="0" borderId="64" xfId="19" applyFont="1" applyBorder="1" applyAlignment="1" applyProtection="1">
      <alignment horizontal="left" vertical="top" wrapText="1"/>
    </xf>
    <xf numFmtId="0" fontId="101" fillId="0" borderId="65" xfId="19" applyFont="1" applyBorder="1" applyAlignment="1" applyProtection="1">
      <alignment horizontal="left" vertical="top" wrapText="1"/>
    </xf>
    <xf numFmtId="0" fontId="10" fillId="0" borderId="11" xfId="11" applyFont="1" applyBorder="1" applyAlignment="1">
      <alignment horizontal="center" vertical="center" wrapText="1"/>
    </xf>
    <xf numFmtId="0" fontId="10" fillId="0" borderId="0" xfId="11" applyFont="1" applyBorder="1" applyAlignment="1">
      <alignment horizontal="center" vertical="center" wrapText="1"/>
    </xf>
    <xf numFmtId="0" fontId="10" fillId="0" borderId="7" xfId="11" applyFont="1" applyBorder="1" applyAlignment="1">
      <alignment horizontal="center" vertical="center" wrapText="1"/>
    </xf>
    <xf numFmtId="0" fontId="101" fillId="0" borderId="11" xfId="19" applyFont="1" applyBorder="1" applyAlignment="1" applyProtection="1">
      <alignment horizontal="center" vertical="top" wrapText="1"/>
    </xf>
    <xf numFmtId="0" fontId="101" fillId="0" borderId="0" xfId="19" applyFont="1" applyBorder="1" applyAlignment="1" applyProtection="1">
      <alignment horizontal="center" vertical="top" wrapText="1"/>
    </xf>
    <xf numFmtId="0" fontId="101" fillId="0" borderId="7" xfId="19" applyFont="1" applyBorder="1" applyAlignment="1" applyProtection="1">
      <alignment horizontal="center" vertical="top" wrapText="1"/>
    </xf>
  </cellXfs>
  <cellStyles count="28">
    <cellStyle name="Euro" xfId="22"/>
    <cellStyle name="Lien hypertexte" xfId="7" builtinId="8"/>
    <cellStyle name="Milliers 2" xfId="17"/>
    <cellStyle name="Milliers 2 2" xfId="5"/>
    <cellStyle name="Monétaire 3" xfId="4"/>
    <cellStyle name="Monétaire 4 2 2" xfId="20"/>
    <cellStyle name="Normal" xfId="0" builtinId="0"/>
    <cellStyle name="Normal 11 3 2" xfId="11"/>
    <cellStyle name="Normal 2" xfId="2"/>
    <cellStyle name="Normal 2 2" xfId="23"/>
    <cellStyle name="Normal 2 4" xfId="10"/>
    <cellStyle name="Normal 3" xfId="24"/>
    <cellStyle name="Normal 38" xfId="18"/>
    <cellStyle name="Normal 39" xfId="25"/>
    <cellStyle name="Normal 40" xfId="15"/>
    <cellStyle name="Normal 41" xfId="16"/>
    <cellStyle name="Normal 5 3 10" xfId="3"/>
    <cellStyle name="Normal 5 3 2" xfId="6"/>
    <cellStyle name="Normal_2252AM-Estimatif matériel-LEMONIER-5 2" xfId="19"/>
    <cellStyle name="Normal_avec reprise ESTIMATION LOT 1A v1" xfId="12"/>
    <cellStyle name="Normal_avec reprise ESTIMATION LOT 1A v1 2 2" xfId="14"/>
    <cellStyle name="Normal_avec reprise ESTIMATION LOT 1A v1 3" xfId="13"/>
    <cellStyle name="Normal_DPGF verdun Lot 0" xfId="8"/>
    <cellStyle name="Normal_Dqedce3" xfId="9"/>
    <cellStyle name="Normal_Estimation GO APS du 19-04-10" xfId="27"/>
    <cellStyle name="Pourcentage" xfId="26" builtinId="5"/>
    <cellStyle name="Pourcentage 2 4 3" xfId="21"/>
    <cellStyle name="Texte explicatif" xfId="1" builtinId="53"/>
  </cellStyles>
  <dxfs count="17">
    <dxf>
      <font>
        <b/>
        <i val="0"/>
        <strike/>
        <condense val="0"/>
        <extend val="0"/>
        <color indexed="10"/>
      </font>
      <border>
        <left style="thin">
          <color indexed="64"/>
        </left>
        <right style="thin">
          <color indexed="64"/>
        </right>
        <top style="thin">
          <color indexed="64"/>
        </top>
        <bottom style="thin">
          <color indexed="64"/>
        </bottom>
      </border>
    </dxf>
    <dxf>
      <font>
        <b/>
        <i val="0"/>
        <strike/>
        <condense val="0"/>
        <extend val="0"/>
        <color indexed="10"/>
      </font>
    </dxf>
    <dxf>
      <font>
        <b/>
        <i val="0"/>
        <condense val="0"/>
        <extend val="0"/>
        <color indexed="10"/>
      </font>
    </dxf>
    <dxf>
      <font>
        <b/>
        <i val="0"/>
        <condense val="0"/>
        <extend val="0"/>
        <color indexed="10"/>
      </font>
    </dxf>
    <dxf>
      <font>
        <b/>
        <i val="0"/>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strike/>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7.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externalLink" Target="externalLinks/externalLink10.xml"/><Relationship Id="rId47" Type="http://schemas.openxmlformats.org/officeDocument/2006/relationships/externalLink" Target="externalLinks/externalLink15.xml"/><Relationship Id="rId50" Type="http://schemas.openxmlformats.org/officeDocument/2006/relationships/externalLink" Target="externalLinks/externalLink18.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externalLink" Target="externalLinks/externalLink6.xml"/><Relationship Id="rId46" Type="http://schemas.openxmlformats.org/officeDocument/2006/relationships/externalLink" Target="externalLinks/externalLink1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9.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externalLink" Target="externalLinks/externalLink8.xml"/><Relationship Id="rId45" Type="http://schemas.openxmlformats.org/officeDocument/2006/relationships/externalLink" Target="externalLinks/externalLink13.xml"/><Relationship Id="rId53"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49" Type="http://schemas.openxmlformats.org/officeDocument/2006/relationships/externalLink" Target="externalLinks/externalLink1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2.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43" Type="http://schemas.openxmlformats.org/officeDocument/2006/relationships/externalLink" Target="externalLinks/externalLink11.xml"/><Relationship Id="rId48" Type="http://schemas.openxmlformats.org/officeDocument/2006/relationships/externalLink" Target="externalLinks/externalLink16.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9.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46230927384076992"/>
          <c:y val="8.7966218244859617E-2"/>
          <c:w val="0.49113210848643918"/>
          <c:h val="0.86990188957007686"/>
        </c:manualLayout>
      </c:layout>
      <c:doughnut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3FBD-4461-AE81-8187D2D913F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3FBD-4461-AE81-8187D2D913F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3FBD-4461-AE81-8187D2D913F6}"/>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3FBD-4461-AE81-8187D2D913F6}"/>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3FBD-4461-AE81-8187D2D913F6}"/>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3FBD-4461-AE81-8187D2D913F6}"/>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3FBD-4461-AE81-8187D2D913F6}"/>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3FBD-4461-AE81-8187D2D913F6}"/>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3FBD-4461-AE81-8187D2D913F6}"/>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3FBD-4461-AE81-8187D2D913F6}"/>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3FBD-4461-AE81-8187D2D913F6}"/>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3FBD-4461-AE81-8187D2D913F6}"/>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3FBD-4461-AE81-8187D2D913F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('FICHE RATIOS'!$D$20,'FICHE RATIOS'!$D$27,'FICHE RATIOS'!$D$254,'FICHE RATIOS'!$D$261,'FICHE RATIOS'!$D$264,'FICHE RATIOS'!$D$273,'FICHE RATIOS'!$D$285,'FICHE RATIOS'!$D$294,'FICHE RATIOS'!$D$305,'FICHE RATIOS'!$D$314,'FICHE RATIOS'!$D$321,'FICHE RATIOS'!$D$323,'FICHE RATIOS'!$D$374)</c:f>
              <c:strCache>
                <c:ptCount val="13"/>
                <c:pt idx="0">
                  <c:v>A / Sous Total Installations de Chantier (Hors GO) &amp; Frais EG</c:v>
                </c:pt>
                <c:pt idx="1">
                  <c:v>B/ Sous Total Travaux Preparatoires</c:v>
                </c:pt>
                <c:pt idx="2">
                  <c:v>C/   Sous total Structure</c:v>
                </c:pt>
                <c:pt idx="3">
                  <c:v>D/   Sous total Façades</c:v>
                </c:pt>
                <c:pt idx="4">
                  <c:v>E/   Sous total Couverture / Etanchéité</c:v>
                </c:pt>
                <c:pt idx="5">
                  <c:v>F/   Sous total CEA</c:v>
                </c:pt>
                <c:pt idx="6">
                  <c:v>G/   Sous total CVCD</c:v>
                </c:pt>
                <c:pt idx="7">
                  <c:v>H/   Sous total Plomberie</c:v>
                </c:pt>
                <c:pt idx="8">
                  <c:v>I/   Sous total CFO</c:v>
                </c:pt>
                <c:pt idx="9">
                  <c:v>J/   Sous total CFA</c:v>
                </c:pt>
                <c:pt idx="10">
                  <c:v>K/   Sous total Aménagements Extérieurs</c:v>
                </c:pt>
                <c:pt idx="11">
                  <c:v>L/   Sous total Ascenseurs</c:v>
                </c:pt>
                <c:pt idx="12">
                  <c:v>M/   Sous total Equipements Spécifiques</c:v>
                </c:pt>
              </c:strCache>
            </c:strRef>
          </c:cat>
          <c:val>
            <c:numRef>
              <c:f>('FICHE RATIOS'!$G$20,'FICHE RATIOS'!$G$27,'FICHE RATIOS'!$G$254,'FICHE RATIOS'!$G$261,'FICHE RATIOS'!$G$264,'FICHE RATIOS'!$G$273,'FICHE RATIOS'!$G$285,'FICHE RATIOS'!$G$294,'FICHE RATIOS'!$G$305,'FICHE RATIOS'!$G$314,'FICHE RATIOS'!$G$321,'FICHE RATIOS'!$G$323,'FICHE RATIOS'!$G$374)</c:f>
              <c:numCache>
                <c:formatCode>0%</c:formatCode>
                <c:ptCount val="13"/>
                <c:pt idx="0">
                  <c:v>6.1186428507134447E-2</c:v>
                </c:pt>
                <c:pt idx="1">
                  <c:v>7.270169977673796E-3</c:v>
                </c:pt>
                <c:pt idx="2">
                  <c:v>0.29268432905100783</c:v>
                </c:pt>
                <c:pt idx="3">
                  <c:v>0.1706314154196045</c:v>
                </c:pt>
                <c:pt idx="4">
                  <c:v>2.1122903625339719E-2</c:v>
                </c:pt>
                <c:pt idx="5">
                  <c:v>0.13767300586932532</c:v>
                </c:pt>
                <c:pt idx="6">
                  <c:v>0.12487395559092809</c:v>
                </c:pt>
                <c:pt idx="7">
                  <c:v>2.3045405155769406E-2</c:v>
                </c:pt>
                <c:pt idx="8">
                  <c:v>5.0564549286422324E-2</c:v>
                </c:pt>
                <c:pt idx="9">
                  <c:v>2.6570238533731597E-2</c:v>
                </c:pt>
                <c:pt idx="10">
                  <c:v>8.1330704664224901E-3</c:v>
                </c:pt>
                <c:pt idx="11">
                  <c:v>1.3791726073494878E-2</c:v>
                </c:pt>
                <c:pt idx="12">
                  <c:v>4.5365818603862677E-2</c:v>
                </c:pt>
              </c:numCache>
            </c:numRef>
          </c:val>
          <c:extLst>
            <c:ext xmlns:c16="http://schemas.microsoft.com/office/drawing/2014/chart" uri="{C3380CC4-5D6E-409C-BE32-E72D297353CC}">
              <c16:uniqueId val="{00000004-7329-4E50-8A53-61E94C06885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1.9763451443569554E-2"/>
          <c:y val="0.18892156008174255"/>
          <c:w val="0.37386964129483818"/>
          <c:h val="0.76167184821454503"/>
        </c:manualLayout>
      </c:layout>
      <c:overlay val="0"/>
      <c:spPr>
        <a:solidFill>
          <a:schemeClr val="lt1">
            <a:alpha val="78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chart>
  <c:spPr>
    <a:pattFill prst="dkDnDiag">
      <a:fgClr>
        <a:schemeClr val="lt1">
          <a:lumMod val="95000"/>
        </a:schemeClr>
      </a:fgClr>
      <a:bgClr>
        <a:schemeClr val="lt1"/>
      </a:bgClr>
    </a:pattFill>
    <a:ln w="28575" cap="flat" cmpd="sng" algn="ctr">
      <a:solidFill>
        <a:schemeClr val="accent1"/>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46230927384076992"/>
          <c:y val="8.7966218244859617E-2"/>
          <c:w val="0.49113210848643918"/>
          <c:h val="0.86990188957007686"/>
        </c:manualLayout>
      </c:layout>
      <c:doughnut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BD1-42E6-B13E-5B1277C4DB9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BD1-42E6-B13E-5B1277C4DB9A}"/>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BD1-42E6-B13E-5B1277C4DB9A}"/>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BD1-42E6-B13E-5B1277C4DB9A}"/>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BD1-42E6-B13E-5B1277C4DB9A}"/>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BD1-42E6-B13E-5B1277C4DB9A}"/>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BD1-42E6-B13E-5B1277C4DB9A}"/>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BD1-42E6-B13E-5B1277C4DB9A}"/>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BD1-42E6-B13E-5B1277C4DB9A}"/>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8BD1-42E6-B13E-5B1277C4DB9A}"/>
              </c:ext>
            </c:extLst>
          </c:dPt>
          <c:dPt>
            <c:idx val="10"/>
            <c:bubble3D val="0"/>
            <c:spPr>
              <a:solidFill>
                <a:schemeClr val="accent5">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8BD1-42E6-B13E-5B1277C4DB9A}"/>
              </c:ext>
            </c:extLst>
          </c:dPt>
          <c:dPt>
            <c:idx val="11"/>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8BD1-42E6-B13E-5B1277C4DB9A}"/>
              </c:ext>
            </c:extLst>
          </c:dPt>
          <c:dPt>
            <c:idx val="12"/>
            <c:bubble3D val="0"/>
            <c:spPr>
              <a:solidFill>
                <a:schemeClr val="accent1">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8BD1-42E6-B13E-5B1277C4DB9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('FICHE RATIOS'!$D$4,'FICHE RATIOS'!$D$27,'FICHE RATIOS'!$D$254,'FICHE RATIOS'!$D$261,'FICHE RATIOS'!$D$264,'FICHE RATIOS'!$D$273,'FICHE RATIOS'!$D$285,'FICHE RATIOS'!$D$294,'FICHE RATIOS'!$D$305,'FICHE RATIOS'!$D$314,'FICHE RATIOS'!$D$321,'FICHE RATIOS'!$D$323,'FICHE RATIOS'!$D$374)</c:f>
              <c:strCache>
                <c:ptCount val="13"/>
                <c:pt idx="0">
                  <c:v>Installations de Chantier</c:v>
                </c:pt>
                <c:pt idx="1">
                  <c:v>B/ Sous Total Travaux Preparatoires</c:v>
                </c:pt>
                <c:pt idx="2">
                  <c:v>C/   Sous total Structure</c:v>
                </c:pt>
                <c:pt idx="3">
                  <c:v>D/   Sous total Façades</c:v>
                </c:pt>
                <c:pt idx="4">
                  <c:v>E/   Sous total Couverture / Etanchéité</c:v>
                </c:pt>
                <c:pt idx="5">
                  <c:v>F/   Sous total CEA</c:v>
                </c:pt>
                <c:pt idx="6">
                  <c:v>G/   Sous total CVCD</c:v>
                </c:pt>
                <c:pt idx="7">
                  <c:v>H/   Sous total Plomberie</c:v>
                </c:pt>
                <c:pt idx="8">
                  <c:v>I/   Sous total CFO</c:v>
                </c:pt>
                <c:pt idx="9">
                  <c:v>J/   Sous total CFA</c:v>
                </c:pt>
                <c:pt idx="10">
                  <c:v>K/   Sous total Aménagements Extérieurs</c:v>
                </c:pt>
                <c:pt idx="11">
                  <c:v>L/   Sous total Ascenseurs</c:v>
                </c:pt>
                <c:pt idx="12">
                  <c:v>M/   Sous total Equipements Spécifiques</c:v>
                </c:pt>
              </c:strCache>
            </c:strRef>
          </c:cat>
          <c:val>
            <c:numRef>
              <c:f>('FICHE RATIOS'!$E$4,'FICHE RATIOS'!$E$27,'FICHE RATIOS'!$E$254,'FICHE RATIOS'!$E$261,'FICHE RATIOS'!$E$264,'FICHE RATIOS'!$E$273,'FICHE RATIOS'!$E$285,'FICHE RATIOS'!$E$294,'FICHE RATIOS'!$E$305,'FICHE RATIOS'!$E$314,'FICHE RATIOS'!$E$321,'FICHE RATIOS'!$E$323,'FICHE RATIOS'!$E$374)</c:f>
              <c:numCache>
                <c:formatCode>#\ ##0\ "€"</c:formatCode>
                <c:ptCount val="13"/>
                <c:pt idx="0">
                  <c:v>3238641.7406573957</c:v>
                </c:pt>
                <c:pt idx="1">
                  <c:v>1055000</c:v>
                </c:pt>
                <c:pt idx="2">
                  <c:v>44952007.463768281</c:v>
                </c:pt>
                <c:pt idx="3">
                  <c:v>24760926.3360417</c:v>
                </c:pt>
                <c:pt idx="4">
                  <c:v>3065219.0241999994</c:v>
                </c:pt>
                <c:pt idx="5">
                  <c:v>19978215.3152094</c:v>
                </c:pt>
                <c:pt idx="6">
                  <c:v>18120900.000000007</c:v>
                </c:pt>
                <c:pt idx="7">
                  <c:v>3344200.0000000019</c:v>
                </c:pt>
                <c:pt idx="8">
                  <c:v>7337600.0370000023</c:v>
                </c:pt>
                <c:pt idx="9">
                  <c:v>3855701</c:v>
                </c:pt>
                <c:pt idx="10">
                  <c:v>1180218.5325000002</c:v>
                </c:pt>
                <c:pt idx="11">
                  <c:v>2001366.0000000002</c:v>
                </c:pt>
                <c:pt idx="12">
                  <c:v>6583193.8969862964</c:v>
                </c:pt>
              </c:numCache>
            </c:numRef>
          </c:val>
          <c:extLst>
            <c:ext xmlns:c16="http://schemas.microsoft.com/office/drawing/2014/chart" uri="{C3380CC4-5D6E-409C-BE32-E72D297353CC}">
              <c16:uniqueId val="{0000001B-AACF-41C1-B65C-25E10D5ADAA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3.643011811023622E-2"/>
          <c:y val="0.19876165848272656"/>
          <c:w val="0.34423490813648294"/>
          <c:h val="0.77171804631432139"/>
        </c:manualLayout>
      </c:layout>
      <c:overlay val="0"/>
      <c:spPr>
        <a:solidFill>
          <a:schemeClr val="lt1">
            <a:alpha val="78000"/>
          </a:schemeClr>
        </a:solidFill>
        <a:ln>
          <a:no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showDLblsOverMax val="0"/>
  </c:chart>
  <c:spPr>
    <a:pattFill prst="dkDnDiag">
      <a:fgClr>
        <a:schemeClr val="lt1">
          <a:lumMod val="95000"/>
        </a:schemeClr>
      </a:fgClr>
      <a:bgClr>
        <a:schemeClr val="lt1"/>
      </a:bgClr>
    </a:pattFill>
    <a:ln w="28575" cap="flat" cmpd="sng" algn="ctr">
      <a:solidFill>
        <a:schemeClr val="accent6"/>
      </a:solidFill>
      <a:round/>
    </a:ln>
    <a:effectLst/>
  </c:spPr>
  <c:txPr>
    <a:bodyPr/>
    <a:lstStyle/>
    <a:p>
      <a:pPr>
        <a:defRPr/>
      </a:pPr>
      <a:endParaRPr lang="fr-FR"/>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9.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11.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9.jpeg"/></Relationships>
</file>

<file path=xl/drawings/_rels/vmlDrawing21.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22.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23.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0.jpeg"/><Relationship Id="rId1" Type="http://schemas.openxmlformats.org/officeDocument/2006/relationships/image" Target="../media/image11.jpeg"/></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_rels/vmlDrawing26.v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9</xdr:col>
      <xdr:colOff>68036</xdr:colOff>
      <xdr:row>5</xdr:row>
      <xdr:rowOff>122466</xdr:rowOff>
    </xdr:from>
    <xdr:to>
      <xdr:col>10</xdr:col>
      <xdr:colOff>0</xdr:colOff>
      <xdr:row>27</xdr:row>
      <xdr:rowOff>95251</xdr:rowOff>
    </xdr:to>
    <xdr:pic>
      <xdr:nvPicPr>
        <xdr:cNvPr id="3" name="Image 2" descr="Image associé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07154" y="1982642"/>
          <a:ext cx="8280346" cy="4163785"/>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638735</xdr:colOff>
      <xdr:row>1</xdr:row>
      <xdr:rowOff>56028</xdr:rowOff>
    </xdr:from>
    <xdr:to>
      <xdr:col>9</xdr:col>
      <xdr:colOff>56072</xdr:colOff>
      <xdr:row>5</xdr:row>
      <xdr:rowOff>22412</xdr:rowOff>
    </xdr:to>
    <xdr:pic>
      <xdr:nvPicPr>
        <xdr:cNvPr id="5" name="Image 4" descr="Résultat de recherche d'images pour &quot;EGIS LOGO&quo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24735" y="246528"/>
          <a:ext cx="3070455" cy="16360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57151</xdr:rowOff>
    </xdr:from>
    <xdr:to>
      <xdr:col>2</xdr:col>
      <xdr:colOff>152400</xdr:colOff>
      <xdr:row>4</xdr:row>
      <xdr:rowOff>150303</xdr:rowOff>
    </xdr:to>
    <xdr:pic>
      <xdr:nvPicPr>
        <xdr:cNvPr id="3" name="Image 2" descr="Résultat de recherche d'images pour &quot;EGIS LOGO&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57151"/>
          <a:ext cx="1676400" cy="8932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80</xdr:row>
      <xdr:rowOff>28575</xdr:rowOff>
    </xdr:from>
    <xdr:to>
      <xdr:col>19</xdr:col>
      <xdr:colOff>581025</xdr:colOff>
      <xdr:row>81</xdr:row>
      <xdr:rowOff>57150</xdr:rowOff>
    </xdr:to>
    <xdr:sp macro="" textlink="">
      <xdr:nvSpPr>
        <xdr:cNvPr id="3" name="WordArt 2"/>
        <xdr:cNvSpPr>
          <a:spLocks noChangeArrowheads="1" noChangeShapeType="1" noTextEdit="1"/>
        </xdr:cNvSpPr>
      </xdr:nvSpPr>
      <xdr:spPr bwMode="auto">
        <a:xfrm>
          <a:off x="3248025" y="10858500"/>
          <a:ext cx="5086350" cy="190500"/>
        </a:xfrm>
        <a:prstGeom prst="rect">
          <a:avLst/>
        </a:prstGeom>
        <a:extLst>
          <a:ext uri="{91240B29-F687-4F45-9708-019B960494DF}">
            <a14:hiddenLine xmlns:a14="http://schemas.microsoft.com/office/drawing/2010/main" w="9525">
              <a:solidFill>
                <a:srgbClr val="000000"/>
              </a:solidFill>
              <a:round/>
              <a:headEnd/>
              <a:tailEnd/>
            </a14:hiddenLine>
          </a:ext>
        </a:extLst>
      </xdr:spPr>
      <xdr:txBody>
        <a:bodyPr wrap="none" fromWordArt="1">
          <a:prstTxWarp prst="textPlain">
            <a:avLst>
              <a:gd name="adj" fmla="val 50000"/>
            </a:avLst>
          </a:prstTxWarp>
        </a:bodyPr>
        <a:lstStyle/>
        <a:p>
          <a:pPr algn="ctr" rtl="0">
            <a:buNone/>
          </a:pPr>
          <a:endParaRPr lang="fr-FR" sz="3600" kern="10" spc="718">
            <a:ln>
              <a:noFill/>
            </a:ln>
            <a:gradFill rotWithShape="0">
              <a:gsLst>
                <a:gs pos="0">
                  <a:srgbClr val="AAAAAA"/>
                </a:gs>
                <a:gs pos="100000">
                  <a:srgbClr val="FFFFFF"/>
                </a:gs>
              </a:gsLst>
              <a:lin ang="5400000" scaled="1"/>
            </a:gradFill>
            <a:effectLst>
              <a:outerShdw dist="40186" dir="4303642" algn="ctr" rotWithShape="0">
                <a:srgbClr val="4D4D4D">
                  <a:alpha val="80011"/>
                </a:srgbClr>
              </a:outerShdw>
            </a:effectLst>
            <a:latin typeface="Arial Black"/>
          </a:endParaRPr>
        </a:p>
      </xdr:txBody>
    </xdr:sp>
    <xdr:clientData/>
  </xdr:twoCellAnchor>
  <xdr:twoCellAnchor editAs="oneCell">
    <xdr:from>
      <xdr:col>12</xdr:col>
      <xdr:colOff>313740</xdr:colOff>
      <xdr:row>11</xdr:row>
      <xdr:rowOff>198528</xdr:rowOff>
    </xdr:from>
    <xdr:to>
      <xdr:col>15</xdr:col>
      <xdr:colOff>482744</xdr:colOff>
      <xdr:row>12</xdr:row>
      <xdr:rowOff>2433357</xdr:rowOff>
    </xdr:to>
    <xdr:pic>
      <xdr:nvPicPr>
        <xdr:cNvPr id="2" name="Image 1"/>
        <xdr:cNvPicPr>
          <a:picLocks noChangeAspect="1"/>
        </xdr:cNvPicPr>
      </xdr:nvPicPr>
      <xdr:blipFill>
        <a:blip xmlns:r="http://schemas.openxmlformats.org/officeDocument/2006/relationships" r:embed="rId1"/>
        <a:stretch>
          <a:fillRect/>
        </a:stretch>
      </xdr:blipFill>
      <xdr:spPr>
        <a:xfrm>
          <a:off x="2599740" y="2506940"/>
          <a:ext cx="4158298" cy="2458946"/>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16</xdr:col>
      <xdr:colOff>183142</xdr:colOff>
      <xdr:row>11</xdr:row>
      <xdr:rowOff>221584</xdr:rowOff>
    </xdr:from>
    <xdr:to>
      <xdr:col>19</xdr:col>
      <xdr:colOff>800910</xdr:colOff>
      <xdr:row>12</xdr:row>
      <xdr:rowOff>2468655</xdr:rowOff>
    </xdr:to>
    <xdr:pic>
      <xdr:nvPicPr>
        <xdr:cNvPr id="4" name="Image 3" descr="Résultat de recherche d'images pour &quot;batiment le touzet&quot;"/>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20436" y="2529996"/>
          <a:ext cx="4315709" cy="247118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1394108</xdr:colOff>
      <xdr:row>11</xdr:row>
      <xdr:rowOff>192958</xdr:rowOff>
    </xdr:from>
    <xdr:to>
      <xdr:col>22</xdr:col>
      <xdr:colOff>1750359</xdr:colOff>
      <xdr:row>12</xdr:row>
      <xdr:rowOff>2473564</xdr:rowOff>
    </xdr:to>
    <xdr:pic>
      <xdr:nvPicPr>
        <xdr:cNvPr id="5" name="Image 4" descr="Résultat de recherche d'images pour &quot;le touzet&quot;"/>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29343" y="2501370"/>
          <a:ext cx="3998163" cy="2504723"/>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489857</xdr:colOff>
      <xdr:row>1</xdr:row>
      <xdr:rowOff>13608</xdr:rowOff>
    </xdr:from>
    <xdr:to>
      <xdr:col>22</xdr:col>
      <xdr:colOff>2436735</xdr:colOff>
      <xdr:row>8</xdr:row>
      <xdr:rowOff>20935</xdr:rowOff>
    </xdr:to>
    <xdr:pic>
      <xdr:nvPicPr>
        <xdr:cNvPr id="6" name="Image 5" descr="Résultat de recherche d'images pour &quot;EGIS LOGO&quo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348857" y="204108"/>
          <a:ext cx="2708878" cy="13743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748392</xdr:colOff>
      <xdr:row>10</xdr:row>
      <xdr:rowOff>153079</xdr:rowOff>
    </xdr:from>
    <xdr:to>
      <xdr:col>29</xdr:col>
      <xdr:colOff>0</xdr:colOff>
      <xdr:row>18</xdr:row>
      <xdr:rowOff>8790</xdr:rowOff>
    </xdr:to>
    <xdr:pic>
      <xdr:nvPicPr>
        <xdr:cNvPr id="7" name="Image 6"/>
        <xdr:cNvPicPr>
          <a:picLocks noChangeAspect="1"/>
        </xdr:cNvPicPr>
      </xdr:nvPicPr>
      <xdr:blipFill>
        <a:blip xmlns:r="http://schemas.openxmlformats.org/officeDocument/2006/relationships" r:embed="rId5"/>
        <a:stretch>
          <a:fillRect/>
        </a:stretch>
      </xdr:blipFill>
      <xdr:spPr>
        <a:xfrm>
          <a:off x="18845892" y="1915204"/>
          <a:ext cx="8214633" cy="406576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24</xdr:col>
      <xdr:colOff>0</xdr:colOff>
      <xdr:row>18</xdr:row>
      <xdr:rowOff>173182</xdr:rowOff>
    </xdr:from>
    <xdr:to>
      <xdr:col>29</xdr:col>
      <xdr:colOff>19050</xdr:colOff>
      <xdr:row>38</xdr:row>
      <xdr:rowOff>19488</xdr:rowOff>
    </xdr:to>
    <xdr:pic>
      <xdr:nvPicPr>
        <xdr:cNvPr id="8" name="Image 7"/>
        <xdr:cNvPicPr>
          <a:picLocks noChangeAspect="1"/>
        </xdr:cNvPicPr>
      </xdr:nvPicPr>
      <xdr:blipFill>
        <a:blip xmlns:r="http://schemas.openxmlformats.org/officeDocument/2006/relationships" r:embed="rId6"/>
        <a:stretch>
          <a:fillRect/>
        </a:stretch>
      </xdr:blipFill>
      <xdr:spPr>
        <a:xfrm>
          <a:off x="18859500" y="6097732"/>
          <a:ext cx="8220075" cy="3943298"/>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54429</xdr:colOff>
      <xdr:row>0</xdr:row>
      <xdr:rowOff>0</xdr:rowOff>
    </xdr:from>
    <xdr:to>
      <xdr:col>6</xdr:col>
      <xdr:colOff>488417</xdr:colOff>
      <xdr:row>4</xdr:row>
      <xdr:rowOff>138073</xdr:rowOff>
    </xdr:to>
    <xdr:pic>
      <xdr:nvPicPr>
        <xdr:cNvPr id="2" name="Image 1" descr="Résultat de recherche d'images pour &quot;EGIS LOGO&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851322" y="0"/>
          <a:ext cx="1740274" cy="9272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27</xdr:row>
          <xdr:rowOff>190500</xdr:rowOff>
        </xdr:from>
        <xdr:to>
          <xdr:col>12</xdr:col>
          <xdr:colOff>76200</xdr:colOff>
          <xdr:row>33</xdr:row>
          <xdr:rowOff>171450</xdr:rowOff>
        </xdr:to>
        <xdr:sp macro="" textlink="">
          <xdr:nvSpPr>
            <xdr:cNvPr id="9219" name="ListBox1"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228599</xdr:colOff>
      <xdr:row>0</xdr:row>
      <xdr:rowOff>190500</xdr:rowOff>
    </xdr:from>
    <xdr:to>
      <xdr:col>2</xdr:col>
      <xdr:colOff>653074</xdr:colOff>
      <xdr:row>2</xdr:row>
      <xdr:rowOff>38100</xdr:rowOff>
    </xdr:to>
    <xdr:pic>
      <xdr:nvPicPr>
        <xdr:cNvPr id="4" name="Image 3" descr="Résultat de recherche d'images pour &quot;EGIS LOGO&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8599" y="190500"/>
          <a:ext cx="1948475"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383954</xdr:colOff>
      <xdr:row>0</xdr:row>
      <xdr:rowOff>0</xdr:rowOff>
    </xdr:from>
    <xdr:to>
      <xdr:col>3</xdr:col>
      <xdr:colOff>750636</xdr:colOff>
      <xdr:row>7</xdr:row>
      <xdr:rowOff>57150</xdr:rowOff>
    </xdr:to>
    <xdr:pic>
      <xdr:nvPicPr>
        <xdr:cNvPr id="2" name="Image 1" descr="Résultat de recherche d'images pour &quot;EGIS LOGO&quo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954" y="0"/>
          <a:ext cx="2652682" cy="1409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5</xdr:row>
      <xdr:rowOff>95250</xdr:rowOff>
    </xdr:from>
    <xdr:to>
      <xdr:col>15</xdr:col>
      <xdr:colOff>0</xdr:colOff>
      <xdr:row>32</xdr:row>
      <xdr:rowOff>114300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66261</xdr:colOff>
      <xdr:row>5</xdr:row>
      <xdr:rowOff>8283</xdr:rowOff>
    </xdr:from>
    <xdr:to>
      <xdr:col>6</xdr:col>
      <xdr:colOff>65271</xdr:colOff>
      <xdr:row>11</xdr:row>
      <xdr:rowOff>82827</xdr:rowOff>
    </xdr:to>
    <xdr:pic>
      <xdr:nvPicPr>
        <xdr:cNvPr id="5" name="Image 4" descr="Résultat de recherche d'images pour &quot;EGIS LOGO&quo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52261" y="977348"/>
          <a:ext cx="2285010" cy="1217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11207</xdr:colOff>
      <xdr:row>5</xdr:row>
      <xdr:rowOff>134470</xdr:rowOff>
    </xdr:from>
    <xdr:to>
      <xdr:col>28</xdr:col>
      <xdr:colOff>11207</xdr:colOff>
      <xdr:row>32</xdr:row>
      <xdr:rowOff>153520</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0.01046</cdr:x>
      <cdr:y>0</cdr:y>
    </cdr:from>
    <cdr:to>
      <cdr:x>0.26035</cdr:x>
      <cdr:y>0.23584</cdr:y>
    </cdr:to>
    <cdr:pic>
      <cdr:nvPicPr>
        <cdr:cNvPr id="2" name="Image 1" descr="Résultat de recherche d'images pour &quot;EGIS LOGO&quot;"/>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95624" y="0"/>
          <a:ext cx="2285010" cy="1217544"/>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5</xdr:col>
      <xdr:colOff>19049</xdr:colOff>
      <xdr:row>2</xdr:row>
      <xdr:rowOff>123825</xdr:rowOff>
    </xdr:from>
    <xdr:to>
      <xdr:col>11</xdr:col>
      <xdr:colOff>202044</xdr:colOff>
      <xdr:row>15</xdr:row>
      <xdr:rowOff>180975</xdr:rowOff>
    </xdr:to>
    <xdr:pic>
      <xdr:nvPicPr>
        <xdr:cNvPr id="3" name="Image 2" descr="Résultat de recherche d'images pour &quot;EGIS LOGO&quo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29049" y="514350"/>
          <a:ext cx="4754995" cy="2533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0</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A00-0000012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FF0000"/>
                  </a:solidFill>
                  <a:latin typeface="Arial"/>
                  <a:cs typeface="Arial"/>
                </a:rPr>
                <a:t>création total 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0</xdr:colOff>
          <xdr:row>0</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A00-0000022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996666"/>
                  </a:solidFill>
                  <a:latin typeface="Arial"/>
                  <a:cs typeface="Arial"/>
                </a:rPr>
                <a:t>insert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9</xdr:col>
          <xdr:colOff>0</xdr:colOff>
          <xdr:row>0</xdr:row>
          <xdr:rowOff>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A00-0000032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FF00"/>
                  </a:solidFill>
                  <a:latin typeface="Arial"/>
                  <a:cs typeface="Arial"/>
                </a:rPr>
                <a:t>Initialisation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9</xdr:col>
          <xdr:colOff>0</xdr:colOff>
          <xdr:row>0</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A00-0000042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3366FF"/>
                  </a:solidFill>
                  <a:latin typeface="Arial"/>
                  <a:cs typeface="Arial"/>
                </a:rPr>
                <a:t>Récap</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3</xdr:col>
      <xdr:colOff>1933575</xdr:colOff>
      <xdr:row>9</xdr:row>
      <xdr:rowOff>0</xdr:rowOff>
    </xdr:from>
    <xdr:ext cx="184731" cy="264560"/>
    <xdr:sp macro="" textlink="">
      <xdr:nvSpPr>
        <xdr:cNvPr id="2" name="ZoneTexte 1">
          <a:extLst>
            <a:ext uri="{FF2B5EF4-FFF2-40B4-BE49-F238E27FC236}">
              <a16:creationId xmlns:a16="http://schemas.microsoft.com/office/drawing/2014/main" id="{00000000-0008-0000-1200-000008000000}"/>
            </a:ext>
          </a:extLst>
        </xdr:cNvPr>
        <xdr:cNvSpPr txBox="1"/>
      </xdr:nvSpPr>
      <xdr:spPr>
        <a:xfrm>
          <a:off x="250507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9</xdr:row>
      <xdr:rowOff>0</xdr:rowOff>
    </xdr:from>
    <xdr:ext cx="184731" cy="264560"/>
    <xdr:sp macro="" textlink="">
      <xdr:nvSpPr>
        <xdr:cNvPr id="3" name="ZoneTexte 2">
          <a:extLst>
            <a:ext uri="{FF2B5EF4-FFF2-40B4-BE49-F238E27FC236}">
              <a16:creationId xmlns:a16="http://schemas.microsoft.com/office/drawing/2014/main" id="{00000000-0008-0000-1200-000009000000}"/>
            </a:ext>
          </a:extLst>
        </xdr:cNvPr>
        <xdr:cNvSpPr txBox="1"/>
      </xdr:nvSpPr>
      <xdr:spPr>
        <a:xfrm>
          <a:off x="250507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9</xdr:row>
      <xdr:rowOff>0</xdr:rowOff>
    </xdr:from>
    <xdr:ext cx="194454" cy="255111"/>
    <xdr:sp macro="" textlink="">
      <xdr:nvSpPr>
        <xdr:cNvPr id="4" name="ZoneTexte 7">
          <a:extLst>
            <a:ext uri="{FF2B5EF4-FFF2-40B4-BE49-F238E27FC236}">
              <a16:creationId xmlns:a16="http://schemas.microsoft.com/office/drawing/2014/main" id="{00000000-0008-0000-1200-00000A000000}"/>
            </a:ext>
          </a:extLst>
        </xdr:cNvPr>
        <xdr:cNvSpPr txBox="1"/>
      </xdr:nvSpPr>
      <xdr:spPr>
        <a:xfrm>
          <a:off x="2514600" y="150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9</xdr:row>
      <xdr:rowOff>0</xdr:rowOff>
    </xdr:from>
    <xdr:ext cx="194454" cy="255111"/>
    <xdr:sp macro="" textlink="">
      <xdr:nvSpPr>
        <xdr:cNvPr id="5" name="ZoneTexte 7">
          <a:extLst>
            <a:ext uri="{FF2B5EF4-FFF2-40B4-BE49-F238E27FC236}">
              <a16:creationId xmlns:a16="http://schemas.microsoft.com/office/drawing/2014/main" id="{00000000-0008-0000-1200-00000B000000}"/>
            </a:ext>
          </a:extLst>
        </xdr:cNvPr>
        <xdr:cNvSpPr txBox="1"/>
      </xdr:nvSpPr>
      <xdr:spPr>
        <a:xfrm>
          <a:off x="2514600" y="150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9</xdr:row>
      <xdr:rowOff>0</xdr:rowOff>
    </xdr:from>
    <xdr:ext cx="194454" cy="255111"/>
    <xdr:sp macro="" textlink="">
      <xdr:nvSpPr>
        <xdr:cNvPr id="6" name="ZoneTexte 7">
          <a:extLst>
            <a:ext uri="{FF2B5EF4-FFF2-40B4-BE49-F238E27FC236}">
              <a16:creationId xmlns:a16="http://schemas.microsoft.com/office/drawing/2014/main" id="{00000000-0008-0000-1200-00000C000000}"/>
            </a:ext>
          </a:extLst>
        </xdr:cNvPr>
        <xdr:cNvSpPr txBox="1"/>
      </xdr:nvSpPr>
      <xdr:spPr>
        <a:xfrm>
          <a:off x="2514600" y="150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9</xdr:row>
      <xdr:rowOff>0</xdr:rowOff>
    </xdr:from>
    <xdr:ext cx="194454" cy="255111"/>
    <xdr:sp macro="" textlink="">
      <xdr:nvSpPr>
        <xdr:cNvPr id="7" name="ZoneTexte 7">
          <a:extLst>
            <a:ext uri="{FF2B5EF4-FFF2-40B4-BE49-F238E27FC236}">
              <a16:creationId xmlns:a16="http://schemas.microsoft.com/office/drawing/2014/main" id="{00000000-0008-0000-1200-00000D000000}"/>
            </a:ext>
          </a:extLst>
        </xdr:cNvPr>
        <xdr:cNvSpPr txBox="1"/>
      </xdr:nvSpPr>
      <xdr:spPr>
        <a:xfrm>
          <a:off x="2514600" y="150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8" name="ZoneTexte 7">
          <a:extLst>
            <a:ext uri="{FF2B5EF4-FFF2-40B4-BE49-F238E27FC236}">
              <a16:creationId xmlns:a16="http://schemas.microsoft.com/office/drawing/2014/main" id="{00000000-0008-0000-1200-00000E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9" name="ZoneTexte 8">
          <a:extLst>
            <a:ext uri="{FF2B5EF4-FFF2-40B4-BE49-F238E27FC236}">
              <a16:creationId xmlns:a16="http://schemas.microsoft.com/office/drawing/2014/main" id="{00000000-0008-0000-1200-00000F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0" name="ZoneTexte 9">
          <a:extLst>
            <a:ext uri="{FF2B5EF4-FFF2-40B4-BE49-F238E27FC236}">
              <a16:creationId xmlns:a16="http://schemas.microsoft.com/office/drawing/2014/main" id="{00000000-0008-0000-1200-000010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1" name="ZoneTexte 10">
          <a:extLst>
            <a:ext uri="{FF2B5EF4-FFF2-40B4-BE49-F238E27FC236}">
              <a16:creationId xmlns:a16="http://schemas.microsoft.com/office/drawing/2014/main" id="{00000000-0008-0000-1200-000011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2" name="ZoneTexte 7">
          <a:extLst>
            <a:ext uri="{FF2B5EF4-FFF2-40B4-BE49-F238E27FC236}">
              <a16:creationId xmlns:a16="http://schemas.microsoft.com/office/drawing/2014/main" id="{00000000-0008-0000-1200-000012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3" name="ZoneTexte 12">
          <a:extLst>
            <a:ext uri="{FF2B5EF4-FFF2-40B4-BE49-F238E27FC236}">
              <a16:creationId xmlns:a16="http://schemas.microsoft.com/office/drawing/2014/main" id="{00000000-0008-0000-1200-000013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4" name="ZoneTexte 7">
          <a:extLst>
            <a:ext uri="{FF2B5EF4-FFF2-40B4-BE49-F238E27FC236}">
              <a16:creationId xmlns:a16="http://schemas.microsoft.com/office/drawing/2014/main" id="{00000000-0008-0000-1200-000014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5" name="ZoneTexte 7">
          <a:extLst>
            <a:ext uri="{FF2B5EF4-FFF2-40B4-BE49-F238E27FC236}">
              <a16:creationId xmlns:a16="http://schemas.microsoft.com/office/drawing/2014/main" id="{00000000-0008-0000-1200-000015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6" name="ZoneTexte 7">
          <a:extLst>
            <a:ext uri="{FF2B5EF4-FFF2-40B4-BE49-F238E27FC236}">
              <a16:creationId xmlns:a16="http://schemas.microsoft.com/office/drawing/2014/main" id="{00000000-0008-0000-1200-000016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7" name="ZoneTexte 7">
          <a:extLst>
            <a:ext uri="{FF2B5EF4-FFF2-40B4-BE49-F238E27FC236}">
              <a16:creationId xmlns:a16="http://schemas.microsoft.com/office/drawing/2014/main" id="{00000000-0008-0000-1200-000017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8" name="ZoneTexte 7">
          <a:extLst>
            <a:ext uri="{FF2B5EF4-FFF2-40B4-BE49-F238E27FC236}">
              <a16:creationId xmlns:a16="http://schemas.microsoft.com/office/drawing/2014/main" id="{00000000-0008-0000-1200-000018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19" name="ZoneTexte 18">
          <a:extLst>
            <a:ext uri="{FF2B5EF4-FFF2-40B4-BE49-F238E27FC236}">
              <a16:creationId xmlns:a16="http://schemas.microsoft.com/office/drawing/2014/main" id="{00000000-0008-0000-1200-000019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9</xdr:row>
      <xdr:rowOff>0</xdr:rowOff>
    </xdr:from>
    <xdr:ext cx="184731" cy="264560"/>
    <xdr:sp macro="" textlink="">
      <xdr:nvSpPr>
        <xdr:cNvPr id="20" name="ZoneTexte 19">
          <a:extLst>
            <a:ext uri="{FF2B5EF4-FFF2-40B4-BE49-F238E27FC236}">
              <a16:creationId xmlns:a16="http://schemas.microsoft.com/office/drawing/2014/main" id="{00000000-0008-0000-1200-00001A000000}"/>
            </a:ext>
          </a:extLst>
        </xdr:cNvPr>
        <xdr:cNvSpPr txBox="1"/>
      </xdr:nvSpPr>
      <xdr:spPr>
        <a:xfrm>
          <a:off x="2486025" y="150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45</xdr:row>
      <xdr:rowOff>0</xdr:rowOff>
    </xdr:from>
    <xdr:ext cx="184731" cy="264560"/>
    <xdr:sp macro="" textlink="">
      <xdr:nvSpPr>
        <xdr:cNvPr id="21" name="ZoneTexte 20">
          <a:extLst>
            <a:ext uri="{FF2B5EF4-FFF2-40B4-BE49-F238E27FC236}">
              <a16:creationId xmlns:a16="http://schemas.microsoft.com/office/drawing/2014/main" id="{00000000-0008-0000-1200-00001B000000}"/>
            </a:ext>
          </a:extLst>
        </xdr:cNvPr>
        <xdr:cNvSpPr txBox="1"/>
      </xdr:nvSpPr>
      <xdr:spPr>
        <a:xfrm>
          <a:off x="250507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45</xdr:row>
      <xdr:rowOff>0</xdr:rowOff>
    </xdr:from>
    <xdr:ext cx="184731" cy="264560"/>
    <xdr:sp macro="" textlink="">
      <xdr:nvSpPr>
        <xdr:cNvPr id="22" name="ZoneTexte 21">
          <a:extLst>
            <a:ext uri="{FF2B5EF4-FFF2-40B4-BE49-F238E27FC236}">
              <a16:creationId xmlns:a16="http://schemas.microsoft.com/office/drawing/2014/main" id="{00000000-0008-0000-1200-00001C000000}"/>
            </a:ext>
          </a:extLst>
        </xdr:cNvPr>
        <xdr:cNvSpPr txBox="1"/>
      </xdr:nvSpPr>
      <xdr:spPr>
        <a:xfrm>
          <a:off x="250507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45</xdr:row>
      <xdr:rowOff>0</xdr:rowOff>
    </xdr:from>
    <xdr:ext cx="194454" cy="255111"/>
    <xdr:sp macro="" textlink="">
      <xdr:nvSpPr>
        <xdr:cNvPr id="23" name="ZoneTexte 7">
          <a:extLst>
            <a:ext uri="{FF2B5EF4-FFF2-40B4-BE49-F238E27FC236}">
              <a16:creationId xmlns:a16="http://schemas.microsoft.com/office/drawing/2014/main" id="{00000000-0008-0000-1200-00001D000000}"/>
            </a:ext>
          </a:extLst>
        </xdr:cNvPr>
        <xdr:cNvSpPr txBox="1"/>
      </xdr:nvSpPr>
      <xdr:spPr>
        <a:xfrm>
          <a:off x="2514600" y="74961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45</xdr:row>
      <xdr:rowOff>0</xdr:rowOff>
    </xdr:from>
    <xdr:ext cx="194454" cy="255111"/>
    <xdr:sp macro="" textlink="">
      <xdr:nvSpPr>
        <xdr:cNvPr id="24" name="ZoneTexte 7">
          <a:extLst>
            <a:ext uri="{FF2B5EF4-FFF2-40B4-BE49-F238E27FC236}">
              <a16:creationId xmlns:a16="http://schemas.microsoft.com/office/drawing/2014/main" id="{00000000-0008-0000-1200-00001E000000}"/>
            </a:ext>
          </a:extLst>
        </xdr:cNvPr>
        <xdr:cNvSpPr txBox="1"/>
      </xdr:nvSpPr>
      <xdr:spPr>
        <a:xfrm>
          <a:off x="2514600" y="74961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45</xdr:row>
      <xdr:rowOff>0</xdr:rowOff>
    </xdr:from>
    <xdr:ext cx="194454" cy="255111"/>
    <xdr:sp macro="" textlink="">
      <xdr:nvSpPr>
        <xdr:cNvPr id="25" name="ZoneTexte 7">
          <a:extLst>
            <a:ext uri="{FF2B5EF4-FFF2-40B4-BE49-F238E27FC236}">
              <a16:creationId xmlns:a16="http://schemas.microsoft.com/office/drawing/2014/main" id="{00000000-0008-0000-1200-00001F000000}"/>
            </a:ext>
          </a:extLst>
        </xdr:cNvPr>
        <xdr:cNvSpPr txBox="1"/>
      </xdr:nvSpPr>
      <xdr:spPr>
        <a:xfrm>
          <a:off x="2514600" y="74961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26" name="ZoneTexte 25">
          <a:extLst>
            <a:ext uri="{FF2B5EF4-FFF2-40B4-BE49-F238E27FC236}">
              <a16:creationId xmlns:a16="http://schemas.microsoft.com/office/drawing/2014/main" id="{00000000-0008-0000-1200-000020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27" name="ZoneTexte 26">
          <a:extLst>
            <a:ext uri="{FF2B5EF4-FFF2-40B4-BE49-F238E27FC236}">
              <a16:creationId xmlns:a16="http://schemas.microsoft.com/office/drawing/2014/main" id="{00000000-0008-0000-1200-000021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28" name="ZoneTexte 27">
          <a:extLst>
            <a:ext uri="{FF2B5EF4-FFF2-40B4-BE49-F238E27FC236}">
              <a16:creationId xmlns:a16="http://schemas.microsoft.com/office/drawing/2014/main" id="{00000000-0008-0000-1200-000022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29" name="ZoneTexte 28">
          <a:extLst>
            <a:ext uri="{FF2B5EF4-FFF2-40B4-BE49-F238E27FC236}">
              <a16:creationId xmlns:a16="http://schemas.microsoft.com/office/drawing/2014/main" id="{00000000-0008-0000-1200-000023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30" name="ZoneTexte 7">
          <a:extLst>
            <a:ext uri="{FF2B5EF4-FFF2-40B4-BE49-F238E27FC236}">
              <a16:creationId xmlns:a16="http://schemas.microsoft.com/office/drawing/2014/main" id="{00000000-0008-0000-1200-000024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31" name="ZoneTexte 30">
          <a:extLst>
            <a:ext uri="{FF2B5EF4-FFF2-40B4-BE49-F238E27FC236}">
              <a16:creationId xmlns:a16="http://schemas.microsoft.com/office/drawing/2014/main" id="{00000000-0008-0000-1200-000025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32" name="ZoneTexte 7">
          <a:extLst>
            <a:ext uri="{FF2B5EF4-FFF2-40B4-BE49-F238E27FC236}">
              <a16:creationId xmlns:a16="http://schemas.microsoft.com/office/drawing/2014/main" id="{00000000-0008-0000-1200-000026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33" name="ZoneTexte 7">
          <a:extLst>
            <a:ext uri="{FF2B5EF4-FFF2-40B4-BE49-F238E27FC236}">
              <a16:creationId xmlns:a16="http://schemas.microsoft.com/office/drawing/2014/main" id="{00000000-0008-0000-1200-000027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45</xdr:row>
      <xdr:rowOff>0</xdr:rowOff>
    </xdr:from>
    <xdr:ext cx="184731" cy="264560"/>
    <xdr:sp macro="" textlink="">
      <xdr:nvSpPr>
        <xdr:cNvPr id="34" name="ZoneTexte 7">
          <a:extLst>
            <a:ext uri="{FF2B5EF4-FFF2-40B4-BE49-F238E27FC236}">
              <a16:creationId xmlns:a16="http://schemas.microsoft.com/office/drawing/2014/main" id="{00000000-0008-0000-1200-000028000000}"/>
            </a:ext>
          </a:extLst>
        </xdr:cNvPr>
        <xdr:cNvSpPr txBox="1"/>
      </xdr:nvSpPr>
      <xdr:spPr>
        <a:xfrm>
          <a:off x="2486025" y="74961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1295</xdr:row>
      <xdr:rowOff>0</xdr:rowOff>
    </xdr:from>
    <xdr:ext cx="184731" cy="264560"/>
    <xdr:sp macro="" textlink="">
      <xdr:nvSpPr>
        <xdr:cNvPr id="35" name="ZoneTexte 34">
          <a:extLst>
            <a:ext uri="{FF2B5EF4-FFF2-40B4-BE49-F238E27FC236}">
              <a16:creationId xmlns:a16="http://schemas.microsoft.com/office/drawing/2014/main" id="{00000000-0008-0000-1200-000029000000}"/>
            </a:ext>
          </a:extLst>
        </xdr:cNvPr>
        <xdr:cNvSpPr txBox="1"/>
      </xdr:nvSpPr>
      <xdr:spPr>
        <a:xfrm>
          <a:off x="250507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1295</xdr:row>
      <xdr:rowOff>0</xdr:rowOff>
    </xdr:from>
    <xdr:ext cx="184731" cy="264560"/>
    <xdr:sp macro="" textlink="">
      <xdr:nvSpPr>
        <xdr:cNvPr id="36" name="ZoneTexte 35">
          <a:extLst>
            <a:ext uri="{FF2B5EF4-FFF2-40B4-BE49-F238E27FC236}">
              <a16:creationId xmlns:a16="http://schemas.microsoft.com/office/drawing/2014/main" id="{00000000-0008-0000-1200-00002A000000}"/>
            </a:ext>
          </a:extLst>
        </xdr:cNvPr>
        <xdr:cNvSpPr txBox="1"/>
      </xdr:nvSpPr>
      <xdr:spPr>
        <a:xfrm>
          <a:off x="250507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7" name="ZoneTexte 7">
          <a:extLst>
            <a:ext uri="{FF2B5EF4-FFF2-40B4-BE49-F238E27FC236}">
              <a16:creationId xmlns:a16="http://schemas.microsoft.com/office/drawing/2014/main" id="{00000000-0008-0000-1200-00002B00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8" name="ZoneTexte 7">
          <a:extLst>
            <a:ext uri="{FF2B5EF4-FFF2-40B4-BE49-F238E27FC236}">
              <a16:creationId xmlns:a16="http://schemas.microsoft.com/office/drawing/2014/main" id="{00000000-0008-0000-1200-00002C00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9" name="ZoneTexte 7">
          <a:extLst>
            <a:ext uri="{FF2B5EF4-FFF2-40B4-BE49-F238E27FC236}">
              <a16:creationId xmlns:a16="http://schemas.microsoft.com/office/drawing/2014/main" id="{00000000-0008-0000-1200-00002D00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40" name="ZoneTexte 7">
          <a:extLst>
            <a:ext uri="{FF2B5EF4-FFF2-40B4-BE49-F238E27FC236}">
              <a16:creationId xmlns:a16="http://schemas.microsoft.com/office/drawing/2014/main" id="{00000000-0008-0000-1200-00002E00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1" name="ZoneTexte 40">
          <a:extLst>
            <a:ext uri="{FF2B5EF4-FFF2-40B4-BE49-F238E27FC236}">
              <a16:creationId xmlns:a16="http://schemas.microsoft.com/office/drawing/2014/main" id="{00000000-0008-0000-1200-00002F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2" name="ZoneTexte 41">
          <a:extLst>
            <a:ext uri="{FF2B5EF4-FFF2-40B4-BE49-F238E27FC236}">
              <a16:creationId xmlns:a16="http://schemas.microsoft.com/office/drawing/2014/main" id="{00000000-0008-0000-1200-000030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3" name="ZoneTexte 42">
          <a:extLst>
            <a:ext uri="{FF2B5EF4-FFF2-40B4-BE49-F238E27FC236}">
              <a16:creationId xmlns:a16="http://schemas.microsoft.com/office/drawing/2014/main" id="{00000000-0008-0000-1200-000031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4" name="ZoneTexte 43">
          <a:extLst>
            <a:ext uri="{FF2B5EF4-FFF2-40B4-BE49-F238E27FC236}">
              <a16:creationId xmlns:a16="http://schemas.microsoft.com/office/drawing/2014/main" id="{00000000-0008-0000-1200-000032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5" name="ZoneTexte 7">
          <a:extLst>
            <a:ext uri="{FF2B5EF4-FFF2-40B4-BE49-F238E27FC236}">
              <a16:creationId xmlns:a16="http://schemas.microsoft.com/office/drawing/2014/main" id="{00000000-0008-0000-1200-000033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6" name="ZoneTexte 45">
          <a:extLst>
            <a:ext uri="{FF2B5EF4-FFF2-40B4-BE49-F238E27FC236}">
              <a16:creationId xmlns:a16="http://schemas.microsoft.com/office/drawing/2014/main" id="{00000000-0008-0000-1200-000034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7" name="ZoneTexte 7">
          <a:extLst>
            <a:ext uri="{FF2B5EF4-FFF2-40B4-BE49-F238E27FC236}">
              <a16:creationId xmlns:a16="http://schemas.microsoft.com/office/drawing/2014/main" id="{00000000-0008-0000-1200-000035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8" name="ZoneTexte 7">
          <a:extLst>
            <a:ext uri="{FF2B5EF4-FFF2-40B4-BE49-F238E27FC236}">
              <a16:creationId xmlns:a16="http://schemas.microsoft.com/office/drawing/2014/main" id="{00000000-0008-0000-1200-000036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49" name="ZoneTexte 7">
          <a:extLst>
            <a:ext uri="{FF2B5EF4-FFF2-40B4-BE49-F238E27FC236}">
              <a16:creationId xmlns:a16="http://schemas.microsoft.com/office/drawing/2014/main" id="{00000000-0008-0000-1200-000037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50" name="ZoneTexte 7">
          <a:extLst>
            <a:ext uri="{FF2B5EF4-FFF2-40B4-BE49-F238E27FC236}">
              <a16:creationId xmlns:a16="http://schemas.microsoft.com/office/drawing/2014/main" id="{00000000-0008-0000-1200-000038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51" name="ZoneTexte 7">
          <a:extLst>
            <a:ext uri="{FF2B5EF4-FFF2-40B4-BE49-F238E27FC236}">
              <a16:creationId xmlns:a16="http://schemas.microsoft.com/office/drawing/2014/main" id="{00000000-0008-0000-1200-000039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52" name="ZoneTexte 51">
          <a:extLst>
            <a:ext uri="{FF2B5EF4-FFF2-40B4-BE49-F238E27FC236}">
              <a16:creationId xmlns:a16="http://schemas.microsoft.com/office/drawing/2014/main" id="{00000000-0008-0000-1200-00003A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53" name="ZoneTexte 52">
          <a:extLst>
            <a:ext uri="{FF2B5EF4-FFF2-40B4-BE49-F238E27FC236}">
              <a16:creationId xmlns:a16="http://schemas.microsoft.com/office/drawing/2014/main" id="{00000000-0008-0000-1200-00003B00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6</xdr:col>
      <xdr:colOff>57150</xdr:colOff>
      <xdr:row>1296</xdr:row>
      <xdr:rowOff>28575</xdr:rowOff>
    </xdr:from>
    <xdr:ext cx="184731" cy="264560"/>
    <xdr:sp macro="" textlink="">
      <xdr:nvSpPr>
        <xdr:cNvPr id="54" name="ZoneTexte 7">
          <a:extLst>
            <a:ext uri="{FF2B5EF4-FFF2-40B4-BE49-F238E27FC236}">
              <a16:creationId xmlns:a16="http://schemas.microsoft.com/office/drawing/2014/main" id="{00000000-0008-0000-1200-00003C000000}"/>
            </a:ext>
          </a:extLst>
        </xdr:cNvPr>
        <xdr:cNvSpPr txBox="1"/>
      </xdr:nvSpPr>
      <xdr:spPr>
        <a:xfrm>
          <a:off x="4924425" y="2050161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1331</xdr:row>
      <xdr:rowOff>0</xdr:rowOff>
    </xdr:from>
    <xdr:ext cx="184731" cy="264560"/>
    <xdr:sp macro="" textlink="">
      <xdr:nvSpPr>
        <xdr:cNvPr id="55" name="ZoneTexte 54">
          <a:extLst>
            <a:ext uri="{FF2B5EF4-FFF2-40B4-BE49-F238E27FC236}">
              <a16:creationId xmlns:a16="http://schemas.microsoft.com/office/drawing/2014/main" id="{00000000-0008-0000-1200-00003D000000}"/>
            </a:ext>
          </a:extLst>
        </xdr:cNvPr>
        <xdr:cNvSpPr txBox="1"/>
      </xdr:nvSpPr>
      <xdr:spPr>
        <a:xfrm>
          <a:off x="250507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1331</xdr:row>
      <xdr:rowOff>0</xdr:rowOff>
    </xdr:from>
    <xdr:ext cx="184731" cy="264560"/>
    <xdr:sp macro="" textlink="">
      <xdr:nvSpPr>
        <xdr:cNvPr id="56" name="ZoneTexte 55">
          <a:extLst>
            <a:ext uri="{FF2B5EF4-FFF2-40B4-BE49-F238E27FC236}">
              <a16:creationId xmlns:a16="http://schemas.microsoft.com/office/drawing/2014/main" id="{00000000-0008-0000-1200-00003E000000}"/>
            </a:ext>
          </a:extLst>
        </xdr:cNvPr>
        <xdr:cNvSpPr txBox="1"/>
      </xdr:nvSpPr>
      <xdr:spPr>
        <a:xfrm>
          <a:off x="250507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1331</xdr:row>
      <xdr:rowOff>0</xdr:rowOff>
    </xdr:from>
    <xdr:ext cx="194454" cy="255111"/>
    <xdr:sp macro="" textlink="">
      <xdr:nvSpPr>
        <xdr:cNvPr id="57" name="ZoneTexte 7">
          <a:extLst>
            <a:ext uri="{FF2B5EF4-FFF2-40B4-BE49-F238E27FC236}">
              <a16:creationId xmlns:a16="http://schemas.microsoft.com/office/drawing/2014/main" id="{00000000-0008-0000-1200-00003F000000}"/>
            </a:ext>
          </a:extLst>
        </xdr:cNvPr>
        <xdr:cNvSpPr txBox="1"/>
      </xdr:nvSpPr>
      <xdr:spPr>
        <a:xfrm>
          <a:off x="2514600" y="2104739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1331</xdr:row>
      <xdr:rowOff>0</xdr:rowOff>
    </xdr:from>
    <xdr:ext cx="194454" cy="255111"/>
    <xdr:sp macro="" textlink="">
      <xdr:nvSpPr>
        <xdr:cNvPr id="58" name="ZoneTexte 7">
          <a:extLst>
            <a:ext uri="{FF2B5EF4-FFF2-40B4-BE49-F238E27FC236}">
              <a16:creationId xmlns:a16="http://schemas.microsoft.com/office/drawing/2014/main" id="{00000000-0008-0000-1200-000040000000}"/>
            </a:ext>
          </a:extLst>
        </xdr:cNvPr>
        <xdr:cNvSpPr txBox="1"/>
      </xdr:nvSpPr>
      <xdr:spPr>
        <a:xfrm>
          <a:off x="2514600" y="2104739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1331</xdr:row>
      <xdr:rowOff>0</xdr:rowOff>
    </xdr:from>
    <xdr:ext cx="194454" cy="255111"/>
    <xdr:sp macro="" textlink="">
      <xdr:nvSpPr>
        <xdr:cNvPr id="59" name="ZoneTexte 7">
          <a:extLst>
            <a:ext uri="{FF2B5EF4-FFF2-40B4-BE49-F238E27FC236}">
              <a16:creationId xmlns:a16="http://schemas.microsoft.com/office/drawing/2014/main" id="{00000000-0008-0000-1200-000041000000}"/>
            </a:ext>
          </a:extLst>
        </xdr:cNvPr>
        <xdr:cNvSpPr txBox="1"/>
      </xdr:nvSpPr>
      <xdr:spPr>
        <a:xfrm>
          <a:off x="2514600" y="2104739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1331</xdr:row>
      <xdr:rowOff>0</xdr:rowOff>
    </xdr:from>
    <xdr:ext cx="194454" cy="255111"/>
    <xdr:sp macro="" textlink="">
      <xdr:nvSpPr>
        <xdr:cNvPr id="60" name="ZoneTexte 7">
          <a:extLst>
            <a:ext uri="{FF2B5EF4-FFF2-40B4-BE49-F238E27FC236}">
              <a16:creationId xmlns:a16="http://schemas.microsoft.com/office/drawing/2014/main" id="{00000000-0008-0000-1200-000042000000}"/>
            </a:ext>
          </a:extLst>
        </xdr:cNvPr>
        <xdr:cNvSpPr txBox="1"/>
      </xdr:nvSpPr>
      <xdr:spPr>
        <a:xfrm>
          <a:off x="2514600" y="2104739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1" name="ZoneTexte 60">
          <a:extLst>
            <a:ext uri="{FF2B5EF4-FFF2-40B4-BE49-F238E27FC236}">
              <a16:creationId xmlns:a16="http://schemas.microsoft.com/office/drawing/2014/main" id="{00000000-0008-0000-1200-000043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2" name="ZoneTexte 61">
          <a:extLst>
            <a:ext uri="{FF2B5EF4-FFF2-40B4-BE49-F238E27FC236}">
              <a16:creationId xmlns:a16="http://schemas.microsoft.com/office/drawing/2014/main" id="{00000000-0008-0000-1200-000044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3" name="ZoneTexte 62">
          <a:extLst>
            <a:ext uri="{FF2B5EF4-FFF2-40B4-BE49-F238E27FC236}">
              <a16:creationId xmlns:a16="http://schemas.microsoft.com/office/drawing/2014/main" id="{00000000-0008-0000-1200-000045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4" name="ZoneTexte 63">
          <a:extLst>
            <a:ext uri="{FF2B5EF4-FFF2-40B4-BE49-F238E27FC236}">
              <a16:creationId xmlns:a16="http://schemas.microsoft.com/office/drawing/2014/main" id="{00000000-0008-0000-1200-000046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5" name="ZoneTexte 7">
          <a:extLst>
            <a:ext uri="{FF2B5EF4-FFF2-40B4-BE49-F238E27FC236}">
              <a16:creationId xmlns:a16="http://schemas.microsoft.com/office/drawing/2014/main" id="{00000000-0008-0000-1200-000047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6" name="ZoneTexte 65">
          <a:extLst>
            <a:ext uri="{FF2B5EF4-FFF2-40B4-BE49-F238E27FC236}">
              <a16:creationId xmlns:a16="http://schemas.microsoft.com/office/drawing/2014/main" id="{00000000-0008-0000-1200-000048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7" name="ZoneTexte 7">
          <a:extLst>
            <a:ext uri="{FF2B5EF4-FFF2-40B4-BE49-F238E27FC236}">
              <a16:creationId xmlns:a16="http://schemas.microsoft.com/office/drawing/2014/main" id="{00000000-0008-0000-1200-000049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8" name="ZoneTexte 7">
          <a:extLst>
            <a:ext uri="{FF2B5EF4-FFF2-40B4-BE49-F238E27FC236}">
              <a16:creationId xmlns:a16="http://schemas.microsoft.com/office/drawing/2014/main" id="{00000000-0008-0000-1200-00004A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69" name="ZoneTexte 7">
          <a:extLst>
            <a:ext uri="{FF2B5EF4-FFF2-40B4-BE49-F238E27FC236}">
              <a16:creationId xmlns:a16="http://schemas.microsoft.com/office/drawing/2014/main" id="{00000000-0008-0000-1200-00004B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70" name="ZoneTexte 7">
          <a:extLst>
            <a:ext uri="{FF2B5EF4-FFF2-40B4-BE49-F238E27FC236}">
              <a16:creationId xmlns:a16="http://schemas.microsoft.com/office/drawing/2014/main" id="{00000000-0008-0000-1200-00004C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71" name="ZoneTexte 7">
          <a:extLst>
            <a:ext uri="{FF2B5EF4-FFF2-40B4-BE49-F238E27FC236}">
              <a16:creationId xmlns:a16="http://schemas.microsoft.com/office/drawing/2014/main" id="{00000000-0008-0000-1200-00004D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72" name="ZoneTexte 71">
          <a:extLst>
            <a:ext uri="{FF2B5EF4-FFF2-40B4-BE49-F238E27FC236}">
              <a16:creationId xmlns:a16="http://schemas.microsoft.com/office/drawing/2014/main" id="{00000000-0008-0000-1200-00004E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73" name="ZoneTexte 72">
          <a:extLst>
            <a:ext uri="{FF2B5EF4-FFF2-40B4-BE49-F238E27FC236}">
              <a16:creationId xmlns:a16="http://schemas.microsoft.com/office/drawing/2014/main" id="{00000000-0008-0000-1200-00004F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1331</xdr:row>
      <xdr:rowOff>0</xdr:rowOff>
    </xdr:from>
    <xdr:ext cx="184731" cy="264560"/>
    <xdr:sp macro="" textlink="">
      <xdr:nvSpPr>
        <xdr:cNvPr id="74" name="ZoneTexte 7">
          <a:extLst>
            <a:ext uri="{FF2B5EF4-FFF2-40B4-BE49-F238E27FC236}">
              <a16:creationId xmlns:a16="http://schemas.microsoft.com/office/drawing/2014/main" id="{00000000-0008-0000-1200-000050000000}"/>
            </a:ext>
          </a:extLst>
        </xdr:cNvPr>
        <xdr:cNvSpPr txBox="1"/>
      </xdr:nvSpPr>
      <xdr:spPr>
        <a:xfrm>
          <a:off x="2486025" y="210473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75" name="ZoneTexte 74">
          <a:extLst>
            <a:ext uri="{FF2B5EF4-FFF2-40B4-BE49-F238E27FC236}">
              <a16:creationId xmlns:a16="http://schemas.microsoft.com/office/drawing/2014/main" id="{00000000-0008-0000-1200-000051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76" name="ZoneTexte 75">
          <a:extLst>
            <a:ext uri="{FF2B5EF4-FFF2-40B4-BE49-F238E27FC236}">
              <a16:creationId xmlns:a16="http://schemas.microsoft.com/office/drawing/2014/main" id="{00000000-0008-0000-1200-000052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77" name="ZoneTexte 7">
          <a:extLst>
            <a:ext uri="{FF2B5EF4-FFF2-40B4-BE49-F238E27FC236}">
              <a16:creationId xmlns:a16="http://schemas.microsoft.com/office/drawing/2014/main" id="{00000000-0008-0000-1200-000053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78" name="ZoneTexte 7">
          <a:extLst>
            <a:ext uri="{FF2B5EF4-FFF2-40B4-BE49-F238E27FC236}">
              <a16:creationId xmlns:a16="http://schemas.microsoft.com/office/drawing/2014/main" id="{00000000-0008-0000-1200-000054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79" name="ZoneTexte 7">
          <a:extLst>
            <a:ext uri="{FF2B5EF4-FFF2-40B4-BE49-F238E27FC236}">
              <a16:creationId xmlns:a16="http://schemas.microsoft.com/office/drawing/2014/main" id="{00000000-0008-0000-1200-000055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80" name="ZoneTexte 7">
          <a:extLst>
            <a:ext uri="{FF2B5EF4-FFF2-40B4-BE49-F238E27FC236}">
              <a16:creationId xmlns:a16="http://schemas.microsoft.com/office/drawing/2014/main" id="{00000000-0008-0000-1200-000056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1" name="ZoneTexte 80">
          <a:extLst>
            <a:ext uri="{FF2B5EF4-FFF2-40B4-BE49-F238E27FC236}">
              <a16:creationId xmlns:a16="http://schemas.microsoft.com/office/drawing/2014/main" id="{00000000-0008-0000-1200-00005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2" name="ZoneTexte 81">
          <a:extLst>
            <a:ext uri="{FF2B5EF4-FFF2-40B4-BE49-F238E27FC236}">
              <a16:creationId xmlns:a16="http://schemas.microsoft.com/office/drawing/2014/main" id="{00000000-0008-0000-1200-00005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3" name="ZoneTexte 82">
          <a:extLst>
            <a:ext uri="{FF2B5EF4-FFF2-40B4-BE49-F238E27FC236}">
              <a16:creationId xmlns:a16="http://schemas.microsoft.com/office/drawing/2014/main" id="{00000000-0008-0000-1200-00005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4" name="ZoneTexte 83">
          <a:extLst>
            <a:ext uri="{FF2B5EF4-FFF2-40B4-BE49-F238E27FC236}">
              <a16:creationId xmlns:a16="http://schemas.microsoft.com/office/drawing/2014/main" id="{00000000-0008-0000-1200-00005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5" name="ZoneTexte 7">
          <a:extLst>
            <a:ext uri="{FF2B5EF4-FFF2-40B4-BE49-F238E27FC236}">
              <a16:creationId xmlns:a16="http://schemas.microsoft.com/office/drawing/2014/main" id="{00000000-0008-0000-1200-00005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6" name="ZoneTexte 85">
          <a:extLst>
            <a:ext uri="{FF2B5EF4-FFF2-40B4-BE49-F238E27FC236}">
              <a16:creationId xmlns:a16="http://schemas.microsoft.com/office/drawing/2014/main" id="{00000000-0008-0000-1200-00005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7" name="ZoneTexte 7">
          <a:extLst>
            <a:ext uri="{FF2B5EF4-FFF2-40B4-BE49-F238E27FC236}">
              <a16:creationId xmlns:a16="http://schemas.microsoft.com/office/drawing/2014/main" id="{00000000-0008-0000-1200-00005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8" name="ZoneTexte 7">
          <a:extLst>
            <a:ext uri="{FF2B5EF4-FFF2-40B4-BE49-F238E27FC236}">
              <a16:creationId xmlns:a16="http://schemas.microsoft.com/office/drawing/2014/main" id="{00000000-0008-0000-1200-00005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89" name="ZoneTexte 7">
          <a:extLst>
            <a:ext uri="{FF2B5EF4-FFF2-40B4-BE49-F238E27FC236}">
              <a16:creationId xmlns:a16="http://schemas.microsoft.com/office/drawing/2014/main" id="{00000000-0008-0000-1200-00005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90" name="ZoneTexte 7">
          <a:extLst>
            <a:ext uri="{FF2B5EF4-FFF2-40B4-BE49-F238E27FC236}">
              <a16:creationId xmlns:a16="http://schemas.microsoft.com/office/drawing/2014/main" id="{00000000-0008-0000-1200-00006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91" name="ZoneTexte 7">
          <a:extLst>
            <a:ext uri="{FF2B5EF4-FFF2-40B4-BE49-F238E27FC236}">
              <a16:creationId xmlns:a16="http://schemas.microsoft.com/office/drawing/2014/main" id="{00000000-0008-0000-1200-00006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92" name="ZoneTexte 91">
          <a:extLst>
            <a:ext uri="{FF2B5EF4-FFF2-40B4-BE49-F238E27FC236}">
              <a16:creationId xmlns:a16="http://schemas.microsoft.com/office/drawing/2014/main" id="{00000000-0008-0000-1200-00006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93" name="ZoneTexte 92">
          <a:extLst>
            <a:ext uri="{FF2B5EF4-FFF2-40B4-BE49-F238E27FC236}">
              <a16:creationId xmlns:a16="http://schemas.microsoft.com/office/drawing/2014/main" id="{00000000-0008-0000-1200-000063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94" name="ZoneTexte 93">
          <a:extLst>
            <a:ext uri="{FF2B5EF4-FFF2-40B4-BE49-F238E27FC236}">
              <a16:creationId xmlns:a16="http://schemas.microsoft.com/office/drawing/2014/main" id="{00000000-0008-0000-1200-000064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95" name="ZoneTexte 7">
          <a:extLst>
            <a:ext uri="{FF2B5EF4-FFF2-40B4-BE49-F238E27FC236}">
              <a16:creationId xmlns:a16="http://schemas.microsoft.com/office/drawing/2014/main" id="{00000000-0008-0000-1200-000065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96" name="ZoneTexte 7">
          <a:extLst>
            <a:ext uri="{FF2B5EF4-FFF2-40B4-BE49-F238E27FC236}">
              <a16:creationId xmlns:a16="http://schemas.microsoft.com/office/drawing/2014/main" id="{00000000-0008-0000-1200-000066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97" name="ZoneTexte 7">
          <a:extLst>
            <a:ext uri="{FF2B5EF4-FFF2-40B4-BE49-F238E27FC236}">
              <a16:creationId xmlns:a16="http://schemas.microsoft.com/office/drawing/2014/main" id="{00000000-0008-0000-1200-000067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98" name="ZoneTexte 7">
          <a:extLst>
            <a:ext uri="{FF2B5EF4-FFF2-40B4-BE49-F238E27FC236}">
              <a16:creationId xmlns:a16="http://schemas.microsoft.com/office/drawing/2014/main" id="{00000000-0008-0000-1200-000068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99" name="ZoneTexte 98">
          <a:extLst>
            <a:ext uri="{FF2B5EF4-FFF2-40B4-BE49-F238E27FC236}">
              <a16:creationId xmlns:a16="http://schemas.microsoft.com/office/drawing/2014/main" id="{00000000-0008-0000-1200-00006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0" name="ZoneTexte 99">
          <a:extLst>
            <a:ext uri="{FF2B5EF4-FFF2-40B4-BE49-F238E27FC236}">
              <a16:creationId xmlns:a16="http://schemas.microsoft.com/office/drawing/2014/main" id="{00000000-0008-0000-1200-00006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1" name="ZoneTexte 100">
          <a:extLst>
            <a:ext uri="{FF2B5EF4-FFF2-40B4-BE49-F238E27FC236}">
              <a16:creationId xmlns:a16="http://schemas.microsoft.com/office/drawing/2014/main" id="{00000000-0008-0000-1200-00006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2" name="ZoneTexte 101">
          <a:extLst>
            <a:ext uri="{FF2B5EF4-FFF2-40B4-BE49-F238E27FC236}">
              <a16:creationId xmlns:a16="http://schemas.microsoft.com/office/drawing/2014/main" id="{00000000-0008-0000-1200-00006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3" name="ZoneTexte 7">
          <a:extLst>
            <a:ext uri="{FF2B5EF4-FFF2-40B4-BE49-F238E27FC236}">
              <a16:creationId xmlns:a16="http://schemas.microsoft.com/office/drawing/2014/main" id="{00000000-0008-0000-1200-00006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4" name="ZoneTexte 103">
          <a:extLst>
            <a:ext uri="{FF2B5EF4-FFF2-40B4-BE49-F238E27FC236}">
              <a16:creationId xmlns:a16="http://schemas.microsoft.com/office/drawing/2014/main" id="{00000000-0008-0000-1200-00006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5" name="ZoneTexte 7">
          <a:extLst>
            <a:ext uri="{FF2B5EF4-FFF2-40B4-BE49-F238E27FC236}">
              <a16:creationId xmlns:a16="http://schemas.microsoft.com/office/drawing/2014/main" id="{00000000-0008-0000-1200-00006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6" name="ZoneTexte 7">
          <a:extLst>
            <a:ext uri="{FF2B5EF4-FFF2-40B4-BE49-F238E27FC236}">
              <a16:creationId xmlns:a16="http://schemas.microsoft.com/office/drawing/2014/main" id="{00000000-0008-0000-1200-00007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7" name="ZoneTexte 7">
          <a:extLst>
            <a:ext uri="{FF2B5EF4-FFF2-40B4-BE49-F238E27FC236}">
              <a16:creationId xmlns:a16="http://schemas.microsoft.com/office/drawing/2014/main" id="{00000000-0008-0000-1200-00007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8" name="ZoneTexte 7">
          <a:extLst>
            <a:ext uri="{FF2B5EF4-FFF2-40B4-BE49-F238E27FC236}">
              <a16:creationId xmlns:a16="http://schemas.microsoft.com/office/drawing/2014/main" id="{00000000-0008-0000-1200-00007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09" name="ZoneTexte 7">
          <a:extLst>
            <a:ext uri="{FF2B5EF4-FFF2-40B4-BE49-F238E27FC236}">
              <a16:creationId xmlns:a16="http://schemas.microsoft.com/office/drawing/2014/main" id="{00000000-0008-0000-1200-00007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10" name="ZoneTexte 109">
          <a:extLst>
            <a:ext uri="{FF2B5EF4-FFF2-40B4-BE49-F238E27FC236}">
              <a16:creationId xmlns:a16="http://schemas.microsoft.com/office/drawing/2014/main" id="{00000000-0008-0000-1200-00007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11" name="ZoneTexte 110">
          <a:extLst>
            <a:ext uri="{FF2B5EF4-FFF2-40B4-BE49-F238E27FC236}">
              <a16:creationId xmlns:a16="http://schemas.microsoft.com/office/drawing/2014/main" id="{00000000-0008-0000-1200-00007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12" name="ZoneTexte 111">
          <a:extLst>
            <a:ext uri="{FF2B5EF4-FFF2-40B4-BE49-F238E27FC236}">
              <a16:creationId xmlns:a16="http://schemas.microsoft.com/office/drawing/2014/main" id="{00000000-0008-0000-1200-000076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13" name="ZoneTexte 112">
          <a:extLst>
            <a:ext uri="{FF2B5EF4-FFF2-40B4-BE49-F238E27FC236}">
              <a16:creationId xmlns:a16="http://schemas.microsoft.com/office/drawing/2014/main" id="{00000000-0008-0000-1200-000077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14" name="ZoneTexte 7">
          <a:extLst>
            <a:ext uri="{FF2B5EF4-FFF2-40B4-BE49-F238E27FC236}">
              <a16:creationId xmlns:a16="http://schemas.microsoft.com/office/drawing/2014/main" id="{00000000-0008-0000-1200-000078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15" name="ZoneTexte 7">
          <a:extLst>
            <a:ext uri="{FF2B5EF4-FFF2-40B4-BE49-F238E27FC236}">
              <a16:creationId xmlns:a16="http://schemas.microsoft.com/office/drawing/2014/main" id="{00000000-0008-0000-1200-000079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16" name="ZoneTexte 7">
          <a:extLst>
            <a:ext uri="{FF2B5EF4-FFF2-40B4-BE49-F238E27FC236}">
              <a16:creationId xmlns:a16="http://schemas.microsoft.com/office/drawing/2014/main" id="{00000000-0008-0000-1200-00007A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17" name="ZoneTexte 7">
          <a:extLst>
            <a:ext uri="{FF2B5EF4-FFF2-40B4-BE49-F238E27FC236}">
              <a16:creationId xmlns:a16="http://schemas.microsoft.com/office/drawing/2014/main" id="{00000000-0008-0000-1200-00007B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18" name="ZoneTexte 117">
          <a:extLst>
            <a:ext uri="{FF2B5EF4-FFF2-40B4-BE49-F238E27FC236}">
              <a16:creationId xmlns:a16="http://schemas.microsoft.com/office/drawing/2014/main" id="{00000000-0008-0000-1200-00007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19" name="ZoneTexte 118">
          <a:extLst>
            <a:ext uri="{FF2B5EF4-FFF2-40B4-BE49-F238E27FC236}">
              <a16:creationId xmlns:a16="http://schemas.microsoft.com/office/drawing/2014/main" id="{00000000-0008-0000-1200-00007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0" name="ZoneTexte 119">
          <a:extLst>
            <a:ext uri="{FF2B5EF4-FFF2-40B4-BE49-F238E27FC236}">
              <a16:creationId xmlns:a16="http://schemas.microsoft.com/office/drawing/2014/main" id="{00000000-0008-0000-1200-00007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1" name="ZoneTexte 120">
          <a:extLst>
            <a:ext uri="{FF2B5EF4-FFF2-40B4-BE49-F238E27FC236}">
              <a16:creationId xmlns:a16="http://schemas.microsoft.com/office/drawing/2014/main" id="{00000000-0008-0000-1200-00007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2" name="ZoneTexte 7">
          <a:extLst>
            <a:ext uri="{FF2B5EF4-FFF2-40B4-BE49-F238E27FC236}">
              <a16:creationId xmlns:a16="http://schemas.microsoft.com/office/drawing/2014/main" id="{00000000-0008-0000-1200-00008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3" name="ZoneTexte 122">
          <a:extLst>
            <a:ext uri="{FF2B5EF4-FFF2-40B4-BE49-F238E27FC236}">
              <a16:creationId xmlns:a16="http://schemas.microsoft.com/office/drawing/2014/main" id="{00000000-0008-0000-1200-00008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4" name="ZoneTexte 7">
          <a:extLst>
            <a:ext uri="{FF2B5EF4-FFF2-40B4-BE49-F238E27FC236}">
              <a16:creationId xmlns:a16="http://schemas.microsoft.com/office/drawing/2014/main" id="{00000000-0008-0000-1200-00008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5" name="ZoneTexte 7">
          <a:extLst>
            <a:ext uri="{FF2B5EF4-FFF2-40B4-BE49-F238E27FC236}">
              <a16:creationId xmlns:a16="http://schemas.microsoft.com/office/drawing/2014/main" id="{00000000-0008-0000-1200-00008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6" name="ZoneTexte 7">
          <a:extLst>
            <a:ext uri="{FF2B5EF4-FFF2-40B4-BE49-F238E27FC236}">
              <a16:creationId xmlns:a16="http://schemas.microsoft.com/office/drawing/2014/main" id="{00000000-0008-0000-1200-00008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7" name="ZoneTexte 7">
          <a:extLst>
            <a:ext uri="{FF2B5EF4-FFF2-40B4-BE49-F238E27FC236}">
              <a16:creationId xmlns:a16="http://schemas.microsoft.com/office/drawing/2014/main" id="{00000000-0008-0000-1200-00008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8" name="ZoneTexte 7">
          <a:extLst>
            <a:ext uri="{FF2B5EF4-FFF2-40B4-BE49-F238E27FC236}">
              <a16:creationId xmlns:a16="http://schemas.microsoft.com/office/drawing/2014/main" id="{00000000-0008-0000-1200-000086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29" name="ZoneTexte 128">
          <a:extLst>
            <a:ext uri="{FF2B5EF4-FFF2-40B4-BE49-F238E27FC236}">
              <a16:creationId xmlns:a16="http://schemas.microsoft.com/office/drawing/2014/main" id="{00000000-0008-0000-1200-00008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30" name="ZoneTexte 129">
          <a:extLst>
            <a:ext uri="{FF2B5EF4-FFF2-40B4-BE49-F238E27FC236}">
              <a16:creationId xmlns:a16="http://schemas.microsoft.com/office/drawing/2014/main" id="{00000000-0008-0000-1200-00008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31" name="ZoneTexte 7">
          <a:extLst>
            <a:ext uri="{FF2B5EF4-FFF2-40B4-BE49-F238E27FC236}">
              <a16:creationId xmlns:a16="http://schemas.microsoft.com/office/drawing/2014/main" id="{00000000-0008-0000-1200-00008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32" name="ZoneTexte 131">
          <a:extLst>
            <a:ext uri="{FF2B5EF4-FFF2-40B4-BE49-F238E27FC236}">
              <a16:creationId xmlns:a16="http://schemas.microsoft.com/office/drawing/2014/main" id="{00000000-0008-0000-1200-00008A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33" name="ZoneTexte 132">
          <a:extLst>
            <a:ext uri="{FF2B5EF4-FFF2-40B4-BE49-F238E27FC236}">
              <a16:creationId xmlns:a16="http://schemas.microsoft.com/office/drawing/2014/main" id="{00000000-0008-0000-1200-00008B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34" name="ZoneTexte 7">
          <a:extLst>
            <a:ext uri="{FF2B5EF4-FFF2-40B4-BE49-F238E27FC236}">
              <a16:creationId xmlns:a16="http://schemas.microsoft.com/office/drawing/2014/main" id="{00000000-0008-0000-1200-00008C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35" name="ZoneTexte 7">
          <a:extLst>
            <a:ext uri="{FF2B5EF4-FFF2-40B4-BE49-F238E27FC236}">
              <a16:creationId xmlns:a16="http://schemas.microsoft.com/office/drawing/2014/main" id="{00000000-0008-0000-1200-00008D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36" name="ZoneTexte 7">
          <a:extLst>
            <a:ext uri="{FF2B5EF4-FFF2-40B4-BE49-F238E27FC236}">
              <a16:creationId xmlns:a16="http://schemas.microsoft.com/office/drawing/2014/main" id="{00000000-0008-0000-1200-00008E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37" name="ZoneTexte 136">
          <a:extLst>
            <a:ext uri="{FF2B5EF4-FFF2-40B4-BE49-F238E27FC236}">
              <a16:creationId xmlns:a16="http://schemas.microsoft.com/office/drawing/2014/main" id="{00000000-0008-0000-1200-00008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38" name="ZoneTexte 137">
          <a:extLst>
            <a:ext uri="{FF2B5EF4-FFF2-40B4-BE49-F238E27FC236}">
              <a16:creationId xmlns:a16="http://schemas.microsoft.com/office/drawing/2014/main" id="{00000000-0008-0000-1200-00009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39" name="ZoneTexte 138">
          <a:extLst>
            <a:ext uri="{FF2B5EF4-FFF2-40B4-BE49-F238E27FC236}">
              <a16:creationId xmlns:a16="http://schemas.microsoft.com/office/drawing/2014/main" id="{00000000-0008-0000-1200-00009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0" name="ZoneTexte 139">
          <a:extLst>
            <a:ext uri="{FF2B5EF4-FFF2-40B4-BE49-F238E27FC236}">
              <a16:creationId xmlns:a16="http://schemas.microsoft.com/office/drawing/2014/main" id="{00000000-0008-0000-1200-00009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1" name="ZoneTexte 7">
          <a:extLst>
            <a:ext uri="{FF2B5EF4-FFF2-40B4-BE49-F238E27FC236}">
              <a16:creationId xmlns:a16="http://schemas.microsoft.com/office/drawing/2014/main" id="{00000000-0008-0000-1200-00009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2" name="ZoneTexte 141">
          <a:extLst>
            <a:ext uri="{FF2B5EF4-FFF2-40B4-BE49-F238E27FC236}">
              <a16:creationId xmlns:a16="http://schemas.microsoft.com/office/drawing/2014/main" id="{00000000-0008-0000-1200-00009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3" name="ZoneTexte 7">
          <a:extLst>
            <a:ext uri="{FF2B5EF4-FFF2-40B4-BE49-F238E27FC236}">
              <a16:creationId xmlns:a16="http://schemas.microsoft.com/office/drawing/2014/main" id="{00000000-0008-0000-1200-00009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4" name="ZoneTexte 7">
          <a:extLst>
            <a:ext uri="{FF2B5EF4-FFF2-40B4-BE49-F238E27FC236}">
              <a16:creationId xmlns:a16="http://schemas.microsoft.com/office/drawing/2014/main" id="{00000000-0008-0000-1200-000096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5" name="ZoneTexte 7">
          <a:extLst>
            <a:ext uri="{FF2B5EF4-FFF2-40B4-BE49-F238E27FC236}">
              <a16:creationId xmlns:a16="http://schemas.microsoft.com/office/drawing/2014/main" id="{00000000-0008-0000-1200-00009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6" name="ZoneTexte 7">
          <a:extLst>
            <a:ext uri="{FF2B5EF4-FFF2-40B4-BE49-F238E27FC236}">
              <a16:creationId xmlns:a16="http://schemas.microsoft.com/office/drawing/2014/main" id="{00000000-0008-0000-1200-00009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7" name="ZoneTexte 7">
          <a:extLst>
            <a:ext uri="{FF2B5EF4-FFF2-40B4-BE49-F238E27FC236}">
              <a16:creationId xmlns:a16="http://schemas.microsoft.com/office/drawing/2014/main" id="{00000000-0008-0000-1200-00009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8" name="ZoneTexte 147">
          <a:extLst>
            <a:ext uri="{FF2B5EF4-FFF2-40B4-BE49-F238E27FC236}">
              <a16:creationId xmlns:a16="http://schemas.microsoft.com/office/drawing/2014/main" id="{00000000-0008-0000-1200-00009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49" name="ZoneTexte 148">
          <a:extLst>
            <a:ext uri="{FF2B5EF4-FFF2-40B4-BE49-F238E27FC236}">
              <a16:creationId xmlns:a16="http://schemas.microsoft.com/office/drawing/2014/main" id="{00000000-0008-0000-1200-00009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50" name="ZoneTexte 7">
          <a:extLst>
            <a:ext uri="{FF2B5EF4-FFF2-40B4-BE49-F238E27FC236}">
              <a16:creationId xmlns:a16="http://schemas.microsoft.com/office/drawing/2014/main" id="{00000000-0008-0000-1200-00009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51" name="ZoneTexte 150">
          <a:extLst>
            <a:ext uri="{FF2B5EF4-FFF2-40B4-BE49-F238E27FC236}">
              <a16:creationId xmlns:a16="http://schemas.microsoft.com/office/drawing/2014/main" id="{00000000-0008-0000-1200-00009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52" name="ZoneTexte 151">
          <a:extLst>
            <a:ext uri="{FF2B5EF4-FFF2-40B4-BE49-F238E27FC236}">
              <a16:creationId xmlns:a16="http://schemas.microsoft.com/office/drawing/2014/main" id="{00000000-0008-0000-1200-00009E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53" name="ZoneTexte 152">
          <a:extLst>
            <a:ext uri="{FF2B5EF4-FFF2-40B4-BE49-F238E27FC236}">
              <a16:creationId xmlns:a16="http://schemas.microsoft.com/office/drawing/2014/main" id="{00000000-0008-0000-1200-00009F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54" name="ZoneTexte 7">
          <a:extLst>
            <a:ext uri="{FF2B5EF4-FFF2-40B4-BE49-F238E27FC236}">
              <a16:creationId xmlns:a16="http://schemas.microsoft.com/office/drawing/2014/main" id="{00000000-0008-0000-1200-0000A0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55" name="ZoneTexte 7">
          <a:extLst>
            <a:ext uri="{FF2B5EF4-FFF2-40B4-BE49-F238E27FC236}">
              <a16:creationId xmlns:a16="http://schemas.microsoft.com/office/drawing/2014/main" id="{00000000-0008-0000-1200-0000A1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56" name="ZoneTexte 7">
          <a:extLst>
            <a:ext uri="{FF2B5EF4-FFF2-40B4-BE49-F238E27FC236}">
              <a16:creationId xmlns:a16="http://schemas.microsoft.com/office/drawing/2014/main" id="{00000000-0008-0000-1200-0000A2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57" name="ZoneTexte 7">
          <a:extLst>
            <a:ext uri="{FF2B5EF4-FFF2-40B4-BE49-F238E27FC236}">
              <a16:creationId xmlns:a16="http://schemas.microsoft.com/office/drawing/2014/main" id="{00000000-0008-0000-1200-0000A3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58" name="ZoneTexte 157">
          <a:extLst>
            <a:ext uri="{FF2B5EF4-FFF2-40B4-BE49-F238E27FC236}">
              <a16:creationId xmlns:a16="http://schemas.microsoft.com/office/drawing/2014/main" id="{00000000-0008-0000-1200-0000A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59" name="ZoneTexte 158">
          <a:extLst>
            <a:ext uri="{FF2B5EF4-FFF2-40B4-BE49-F238E27FC236}">
              <a16:creationId xmlns:a16="http://schemas.microsoft.com/office/drawing/2014/main" id="{00000000-0008-0000-1200-0000A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0" name="ZoneTexte 159">
          <a:extLst>
            <a:ext uri="{FF2B5EF4-FFF2-40B4-BE49-F238E27FC236}">
              <a16:creationId xmlns:a16="http://schemas.microsoft.com/office/drawing/2014/main" id="{00000000-0008-0000-1200-0000A6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1" name="ZoneTexte 160">
          <a:extLst>
            <a:ext uri="{FF2B5EF4-FFF2-40B4-BE49-F238E27FC236}">
              <a16:creationId xmlns:a16="http://schemas.microsoft.com/office/drawing/2014/main" id="{00000000-0008-0000-1200-0000A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2" name="ZoneTexte 7">
          <a:extLst>
            <a:ext uri="{FF2B5EF4-FFF2-40B4-BE49-F238E27FC236}">
              <a16:creationId xmlns:a16="http://schemas.microsoft.com/office/drawing/2014/main" id="{00000000-0008-0000-1200-0000A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3" name="ZoneTexte 162">
          <a:extLst>
            <a:ext uri="{FF2B5EF4-FFF2-40B4-BE49-F238E27FC236}">
              <a16:creationId xmlns:a16="http://schemas.microsoft.com/office/drawing/2014/main" id="{00000000-0008-0000-1200-0000A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4" name="ZoneTexte 7">
          <a:extLst>
            <a:ext uri="{FF2B5EF4-FFF2-40B4-BE49-F238E27FC236}">
              <a16:creationId xmlns:a16="http://schemas.microsoft.com/office/drawing/2014/main" id="{00000000-0008-0000-1200-0000A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5" name="ZoneTexte 7">
          <a:extLst>
            <a:ext uri="{FF2B5EF4-FFF2-40B4-BE49-F238E27FC236}">
              <a16:creationId xmlns:a16="http://schemas.microsoft.com/office/drawing/2014/main" id="{00000000-0008-0000-1200-0000A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6" name="ZoneTexte 7">
          <a:extLst>
            <a:ext uri="{FF2B5EF4-FFF2-40B4-BE49-F238E27FC236}">
              <a16:creationId xmlns:a16="http://schemas.microsoft.com/office/drawing/2014/main" id="{00000000-0008-0000-1200-0000A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7" name="ZoneTexte 7">
          <a:extLst>
            <a:ext uri="{FF2B5EF4-FFF2-40B4-BE49-F238E27FC236}">
              <a16:creationId xmlns:a16="http://schemas.microsoft.com/office/drawing/2014/main" id="{00000000-0008-0000-1200-0000A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8" name="ZoneTexte 7">
          <a:extLst>
            <a:ext uri="{FF2B5EF4-FFF2-40B4-BE49-F238E27FC236}">
              <a16:creationId xmlns:a16="http://schemas.microsoft.com/office/drawing/2014/main" id="{00000000-0008-0000-1200-0000A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69" name="ZoneTexte 168">
          <a:extLst>
            <a:ext uri="{FF2B5EF4-FFF2-40B4-BE49-F238E27FC236}">
              <a16:creationId xmlns:a16="http://schemas.microsoft.com/office/drawing/2014/main" id="{00000000-0008-0000-1200-0000A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70" name="ZoneTexte 169">
          <a:extLst>
            <a:ext uri="{FF2B5EF4-FFF2-40B4-BE49-F238E27FC236}">
              <a16:creationId xmlns:a16="http://schemas.microsoft.com/office/drawing/2014/main" id="{00000000-0008-0000-1200-0000B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71" name="ZoneTexte 7">
          <a:extLst>
            <a:ext uri="{FF2B5EF4-FFF2-40B4-BE49-F238E27FC236}">
              <a16:creationId xmlns:a16="http://schemas.microsoft.com/office/drawing/2014/main" id="{00000000-0008-0000-1200-0000B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72" name="ZoneTexte 171">
          <a:extLst>
            <a:ext uri="{FF2B5EF4-FFF2-40B4-BE49-F238E27FC236}">
              <a16:creationId xmlns:a16="http://schemas.microsoft.com/office/drawing/2014/main" id="{00000000-0008-0000-1200-0000B2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73" name="ZoneTexte 172">
          <a:extLst>
            <a:ext uri="{FF2B5EF4-FFF2-40B4-BE49-F238E27FC236}">
              <a16:creationId xmlns:a16="http://schemas.microsoft.com/office/drawing/2014/main" id="{00000000-0008-0000-1200-0000B3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74" name="ZoneTexte 7">
          <a:extLst>
            <a:ext uri="{FF2B5EF4-FFF2-40B4-BE49-F238E27FC236}">
              <a16:creationId xmlns:a16="http://schemas.microsoft.com/office/drawing/2014/main" id="{00000000-0008-0000-1200-0000B4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75" name="ZoneTexte 7">
          <a:extLst>
            <a:ext uri="{FF2B5EF4-FFF2-40B4-BE49-F238E27FC236}">
              <a16:creationId xmlns:a16="http://schemas.microsoft.com/office/drawing/2014/main" id="{00000000-0008-0000-1200-0000B5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76" name="ZoneTexte 7">
          <a:extLst>
            <a:ext uri="{FF2B5EF4-FFF2-40B4-BE49-F238E27FC236}">
              <a16:creationId xmlns:a16="http://schemas.microsoft.com/office/drawing/2014/main" id="{00000000-0008-0000-1200-0000B6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77" name="ZoneTexte 7">
          <a:extLst>
            <a:ext uri="{FF2B5EF4-FFF2-40B4-BE49-F238E27FC236}">
              <a16:creationId xmlns:a16="http://schemas.microsoft.com/office/drawing/2014/main" id="{00000000-0008-0000-1200-0000B7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78" name="ZoneTexte 177">
          <a:extLst>
            <a:ext uri="{FF2B5EF4-FFF2-40B4-BE49-F238E27FC236}">
              <a16:creationId xmlns:a16="http://schemas.microsoft.com/office/drawing/2014/main" id="{00000000-0008-0000-1200-0000B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79" name="ZoneTexte 178">
          <a:extLst>
            <a:ext uri="{FF2B5EF4-FFF2-40B4-BE49-F238E27FC236}">
              <a16:creationId xmlns:a16="http://schemas.microsoft.com/office/drawing/2014/main" id="{00000000-0008-0000-1200-0000B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0" name="ZoneTexte 179">
          <a:extLst>
            <a:ext uri="{FF2B5EF4-FFF2-40B4-BE49-F238E27FC236}">
              <a16:creationId xmlns:a16="http://schemas.microsoft.com/office/drawing/2014/main" id="{00000000-0008-0000-1200-0000B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1" name="ZoneTexte 180">
          <a:extLst>
            <a:ext uri="{FF2B5EF4-FFF2-40B4-BE49-F238E27FC236}">
              <a16:creationId xmlns:a16="http://schemas.microsoft.com/office/drawing/2014/main" id="{00000000-0008-0000-1200-0000B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2" name="ZoneTexte 7">
          <a:extLst>
            <a:ext uri="{FF2B5EF4-FFF2-40B4-BE49-F238E27FC236}">
              <a16:creationId xmlns:a16="http://schemas.microsoft.com/office/drawing/2014/main" id="{00000000-0008-0000-1200-0000B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3" name="ZoneTexte 182">
          <a:extLst>
            <a:ext uri="{FF2B5EF4-FFF2-40B4-BE49-F238E27FC236}">
              <a16:creationId xmlns:a16="http://schemas.microsoft.com/office/drawing/2014/main" id="{00000000-0008-0000-1200-0000B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4" name="ZoneTexte 7">
          <a:extLst>
            <a:ext uri="{FF2B5EF4-FFF2-40B4-BE49-F238E27FC236}">
              <a16:creationId xmlns:a16="http://schemas.microsoft.com/office/drawing/2014/main" id="{00000000-0008-0000-1200-0000B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5" name="ZoneTexte 7">
          <a:extLst>
            <a:ext uri="{FF2B5EF4-FFF2-40B4-BE49-F238E27FC236}">
              <a16:creationId xmlns:a16="http://schemas.microsoft.com/office/drawing/2014/main" id="{00000000-0008-0000-1200-0000B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6" name="ZoneTexte 7">
          <a:extLst>
            <a:ext uri="{FF2B5EF4-FFF2-40B4-BE49-F238E27FC236}">
              <a16:creationId xmlns:a16="http://schemas.microsoft.com/office/drawing/2014/main" id="{00000000-0008-0000-1200-0000C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7" name="ZoneTexte 7">
          <a:extLst>
            <a:ext uri="{FF2B5EF4-FFF2-40B4-BE49-F238E27FC236}">
              <a16:creationId xmlns:a16="http://schemas.microsoft.com/office/drawing/2014/main" id="{00000000-0008-0000-1200-0000C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8" name="ZoneTexte 7">
          <a:extLst>
            <a:ext uri="{FF2B5EF4-FFF2-40B4-BE49-F238E27FC236}">
              <a16:creationId xmlns:a16="http://schemas.microsoft.com/office/drawing/2014/main" id="{00000000-0008-0000-1200-0000C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89" name="ZoneTexte 188">
          <a:extLst>
            <a:ext uri="{FF2B5EF4-FFF2-40B4-BE49-F238E27FC236}">
              <a16:creationId xmlns:a16="http://schemas.microsoft.com/office/drawing/2014/main" id="{00000000-0008-0000-1200-0000C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90" name="ZoneTexte 189">
          <a:extLst>
            <a:ext uri="{FF2B5EF4-FFF2-40B4-BE49-F238E27FC236}">
              <a16:creationId xmlns:a16="http://schemas.microsoft.com/office/drawing/2014/main" id="{00000000-0008-0000-1200-0000C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91" name="ZoneTexte 7">
          <a:extLst>
            <a:ext uri="{FF2B5EF4-FFF2-40B4-BE49-F238E27FC236}">
              <a16:creationId xmlns:a16="http://schemas.microsoft.com/office/drawing/2014/main" id="{00000000-0008-0000-1200-0000C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92" name="ZoneTexte 191">
          <a:extLst>
            <a:ext uri="{FF2B5EF4-FFF2-40B4-BE49-F238E27FC236}">
              <a16:creationId xmlns:a16="http://schemas.microsoft.com/office/drawing/2014/main" id="{00000000-0008-0000-1200-0000C6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193" name="ZoneTexte 192">
          <a:extLst>
            <a:ext uri="{FF2B5EF4-FFF2-40B4-BE49-F238E27FC236}">
              <a16:creationId xmlns:a16="http://schemas.microsoft.com/office/drawing/2014/main" id="{00000000-0008-0000-1200-0000C7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94" name="ZoneTexte 7">
          <a:extLst>
            <a:ext uri="{FF2B5EF4-FFF2-40B4-BE49-F238E27FC236}">
              <a16:creationId xmlns:a16="http://schemas.microsoft.com/office/drawing/2014/main" id="{00000000-0008-0000-1200-0000C8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95" name="ZoneTexte 7">
          <a:extLst>
            <a:ext uri="{FF2B5EF4-FFF2-40B4-BE49-F238E27FC236}">
              <a16:creationId xmlns:a16="http://schemas.microsoft.com/office/drawing/2014/main" id="{00000000-0008-0000-1200-0000C9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96" name="ZoneTexte 7">
          <a:extLst>
            <a:ext uri="{FF2B5EF4-FFF2-40B4-BE49-F238E27FC236}">
              <a16:creationId xmlns:a16="http://schemas.microsoft.com/office/drawing/2014/main" id="{00000000-0008-0000-1200-0000CA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197" name="ZoneTexte 7">
          <a:extLst>
            <a:ext uri="{FF2B5EF4-FFF2-40B4-BE49-F238E27FC236}">
              <a16:creationId xmlns:a16="http://schemas.microsoft.com/office/drawing/2014/main" id="{00000000-0008-0000-1200-0000CB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98" name="ZoneTexte 197">
          <a:extLst>
            <a:ext uri="{FF2B5EF4-FFF2-40B4-BE49-F238E27FC236}">
              <a16:creationId xmlns:a16="http://schemas.microsoft.com/office/drawing/2014/main" id="{00000000-0008-0000-1200-0000C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199" name="ZoneTexte 198">
          <a:extLst>
            <a:ext uri="{FF2B5EF4-FFF2-40B4-BE49-F238E27FC236}">
              <a16:creationId xmlns:a16="http://schemas.microsoft.com/office/drawing/2014/main" id="{00000000-0008-0000-1200-0000C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0" name="ZoneTexte 199">
          <a:extLst>
            <a:ext uri="{FF2B5EF4-FFF2-40B4-BE49-F238E27FC236}">
              <a16:creationId xmlns:a16="http://schemas.microsoft.com/office/drawing/2014/main" id="{00000000-0008-0000-1200-0000C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1" name="ZoneTexte 200">
          <a:extLst>
            <a:ext uri="{FF2B5EF4-FFF2-40B4-BE49-F238E27FC236}">
              <a16:creationId xmlns:a16="http://schemas.microsoft.com/office/drawing/2014/main" id="{00000000-0008-0000-1200-0000C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2" name="ZoneTexte 7">
          <a:extLst>
            <a:ext uri="{FF2B5EF4-FFF2-40B4-BE49-F238E27FC236}">
              <a16:creationId xmlns:a16="http://schemas.microsoft.com/office/drawing/2014/main" id="{00000000-0008-0000-1200-0000D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3" name="ZoneTexte 202">
          <a:extLst>
            <a:ext uri="{FF2B5EF4-FFF2-40B4-BE49-F238E27FC236}">
              <a16:creationId xmlns:a16="http://schemas.microsoft.com/office/drawing/2014/main" id="{00000000-0008-0000-1200-0000D1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4" name="ZoneTexte 7">
          <a:extLst>
            <a:ext uri="{FF2B5EF4-FFF2-40B4-BE49-F238E27FC236}">
              <a16:creationId xmlns:a16="http://schemas.microsoft.com/office/drawing/2014/main" id="{00000000-0008-0000-1200-0000D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5" name="ZoneTexte 7">
          <a:extLst>
            <a:ext uri="{FF2B5EF4-FFF2-40B4-BE49-F238E27FC236}">
              <a16:creationId xmlns:a16="http://schemas.microsoft.com/office/drawing/2014/main" id="{00000000-0008-0000-1200-0000D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6" name="ZoneTexte 7">
          <a:extLst>
            <a:ext uri="{FF2B5EF4-FFF2-40B4-BE49-F238E27FC236}">
              <a16:creationId xmlns:a16="http://schemas.microsoft.com/office/drawing/2014/main" id="{00000000-0008-0000-1200-0000D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7" name="ZoneTexte 7">
          <a:extLst>
            <a:ext uri="{FF2B5EF4-FFF2-40B4-BE49-F238E27FC236}">
              <a16:creationId xmlns:a16="http://schemas.microsoft.com/office/drawing/2014/main" id="{00000000-0008-0000-1200-0000D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8" name="ZoneTexte 7">
          <a:extLst>
            <a:ext uri="{FF2B5EF4-FFF2-40B4-BE49-F238E27FC236}">
              <a16:creationId xmlns:a16="http://schemas.microsoft.com/office/drawing/2014/main" id="{00000000-0008-0000-1200-0000D6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09" name="ZoneTexte 208">
          <a:extLst>
            <a:ext uri="{FF2B5EF4-FFF2-40B4-BE49-F238E27FC236}">
              <a16:creationId xmlns:a16="http://schemas.microsoft.com/office/drawing/2014/main" id="{00000000-0008-0000-1200-0000D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10" name="ZoneTexte 209">
          <a:extLst>
            <a:ext uri="{FF2B5EF4-FFF2-40B4-BE49-F238E27FC236}">
              <a16:creationId xmlns:a16="http://schemas.microsoft.com/office/drawing/2014/main" id="{00000000-0008-0000-1200-0000D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11" name="ZoneTexte 7">
          <a:extLst>
            <a:ext uri="{FF2B5EF4-FFF2-40B4-BE49-F238E27FC236}">
              <a16:creationId xmlns:a16="http://schemas.microsoft.com/office/drawing/2014/main" id="{00000000-0008-0000-1200-0000D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12" name="ZoneTexte 211">
          <a:extLst>
            <a:ext uri="{FF2B5EF4-FFF2-40B4-BE49-F238E27FC236}">
              <a16:creationId xmlns:a16="http://schemas.microsoft.com/office/drawing/2014/main" id="{00000000-0008-0000-1200-0000D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13" name="ZoneTexte 7">
          <a:extLst>
            <a:ext uri="{FF2B5EF4-FFF2-40B4-BE49-F238E27FC236}">
              <a16:creationId xmlns:a16="http://schemas.microsoft.com/office/drawing/2014/main" id="{00000000-0008-0000-1200-0000D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14" name="ZoneTexte 213">
          <a:extLst>
            <a:ext uri="{FF2B5EF4-FFF2-40B4-BE49-F238E27FC236}">
              <a16:creationId xmlns:a16="http://schemas.microsoft.com/office/drawing/2014/main" id="{00000000-0008-0000-1200-0000DC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15" name="ZoneTexte 214">
          <a:extLst>
            <a:ext uri="{FF2B5EF4-FFF2-40B4-BE49-F238E27FC236}">
              <a16:creationId xmlns:a16="http://schemas.microsoft.com/office/drawing/2014/main" id="{00000000-0008-0000-1200-0000DD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16" name="ZoneTexte 7">
          <a:extLst>
            <a:ext uri="{FF2B5EF4-FFF2-40B4-BE49-F238E27FC236}">
              <a16:creationId xmlns:a16="http://schemas.microsoft.com/office/drawing/2014/main" id="{00000000-0008-0000-1200-0000DE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17" name="ZoneTexte 7">
          <a:extLst>
            <a:ext uri="{FF2B5EF4-FFF2-40B4-BE49-F238E27FC236}">
              <a16:creationId xmlns:a16="http://schemas.microsoft.com/office/drawing/2014/main" id="{00000000-0008-0000-1200-0000DF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18" name="ZoneTexte 7">
          <a:extLst>
            <a:ext uri="{FF2B5EF4-FFF2-40B4-BE49-F238E27FC236}">
              <a16:creationId xmlns:a16="http://schemas.microsoft.com/office/drawing/2014/main" id="{00000000-0008-0000-1200-0000E0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19" name="ZoneTexte 7">
          <a:extLst>
            <a:ext uri="{FF2B5EF4-FFF2-40B4-BE49-F238E27FC236}">
              <a16:creationId xmlns:a16="http://schemas.microsoft.com/office/drawing/2014/main" id="{00000000-0008-0000-1200-0000E1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0" name="ZoneTexte 219">
          <a:extLst>
            <a:ext uri="{FF2B5EF4-FFF2-40B4-BE49-F238E27FC236}">
              <a16:creationId xmlns:a16="http://schemas.microsoft.com/office/drawing/2014/main" id="{00000000-0008-0000-1200-0000E2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1" name="ZoneTexte 220">
          <a:extLst>
            <a:ext uri="{FF2B5EF4-FFF2-40B4-BE49-F238E27FC236}">
              <a16:creationId xmlns:a16="http://schemas.microsoft.com/office/drawing/2014/main" id="{00000000-0008-0000-1200-0000E3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2" name="ZoneTexte 221">
          <a:extLst>
            <a:ext uri="{FF2B5EF4-FFF2-40B4-BE49-F238E27FC236}">
              <a16:creationId xmlns:a16="http://schemas.microsoft.com/office/drawing/2014/main" id="{00000000-0008-0000-1200-0000E4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3" name="ZoneTexte 222">
          <a:extLst>
            <a:ext uri="{FF2B5EF4-FFF2-40B4-BE49-F238E27FC236}">
              <a16:creationId xmlns:a16="http://schemas.microsoft.com/office/drawing/2014/main" id="{00000000-0008-0000-1200-0000E5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4" name="ZoneTexte 7">
          <a:extLst>
            <a:ext uri="{FF2B5EF4-FFF2-40B4-BE49-F238E27FC236}">
              <a16:creationId xmlns:a16="http://schemas.microsoft.com/office/drawing/2014/main" id="{00000000-0008-0000-1200-0000E6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5" name="ZoneTexte 224">
          <a:extLst>
            <a:ext uri="{FF2B5EF4-FFF2-40B4-BE49-F238E27FC236}">
              <a16:creationId xmlns:a16="http://schemas.microsoft.com/office/drawing/2014/main" id="{00000000-0008-0000-1200-0000E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6" name="ZoneTexte 7">
          <a:extLst>
            <a:ext uri="{FF2B5EF4-FFF2-40B4-BE49-F238E27FC236}">
              <a16:creationId xmlns:a16="http://schemas.microsoft.com/office/drawing/2014/main" id="{00000000-0008-0000-1200-0000E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7" name="ZoneTexte 7">
          <a:extLst>
            <a:ext uri="{FF2B5EF4-FFF2-40B4-BE49-F238E27FC236}">
              <a16:creationId xmlns:a16="http://schemas.microsoft.com/office/drawing/2014/main" id="{00000000-0008-0000-1200-0000E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8" name="ZoneTexte 7">
          <a:extLst>
            <a:ext uri="{FF2B5EF4-FFF2-40B4-BE49-F238E27FC236}">
              <a16:creationId xmlns:a16="http://schemas.microsoft.com/office/drawing/2014/main" id="{00000000-0008-0000-1200-0000E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29" name="ZoneTexte 7">
          <a:extLst>
            <a:ext uri="{FF2B5EF4-FFF2-40B4-BE49-F238E27FC236}">
              <a16:creationId xmlns:a16="http://schemas.microsoft.com/office/drawing/2014/main" id="{00000000-0008-0000-1200-0000E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30" name="ZoneTexte 7">
          <a:extLst>
            <a:ext uri="{FF2B5EF4-FFF2-40B4-BE49-F238E27FC236}">
              <a16:creationId xmlns:a16="http://schemas.microsoft.com/office/drawing/2014/main" id="{00000000-0008-0000-1200-0000E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31" name="ZoneTexte 230">
          <a:extLst>
            <a:ext uri="{FF2B5EF4-FFF2-40B4-BE49-F238E27FC236}">
              <a16:creationId xmlns:a16="http://schemas.microsoft.com/office/drawing/2014/main" id="{00000000-0008-0000-1200-0000E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32" name="ZoneTexte 231">
          <a:extLst>
            <a:ext uri="{FF2B5EF4-FFF2-40B4-BE49-F238E27FC236}">
              <a16:creationId xmlns:a16="http://schemas.microsoft.com/office/drawing/2014/main" id="{00000000-0008-0000-1200-0000E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33" name="ZoneTexte 7">
          <a:extLst>
            <a:ext uri="{FF2B5EF4-FFF2-40B4-BE49-F238E27FC236}">
              <a16:creationId xmlns:a16="http://schemas.microsoft.com/office/drawing/2014/main" id="{00000000-0008-0000-1200-0000E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34" name="ZoneTexte 233">
          <a:extLst>
            <a:ext uri="{FF2B5EF4-FFF2-40B4-BE49-F238E27FC236}">
              <a16:creationId xmlns:a16="http://schemas.microsoft.com/office/drawing/2014/main" id="{00000000-0008-0000-1200-0000F0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35" name="ZoneTexte 234">
          <a:extLst>
            <a:ext uri="{FF2B5EF4-FFF2-40B4-BE49-F238E27FC236}">
              <a16:creationId xmlns:a16="http://schemas.microsoft.com/office/drawing/2014/main" id="{00000000-0008-0000-1200-0000F1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36" name="ZoneTexte 235">
          <a:extLst>
            <a:ext uri="{FF2B5EF4-FFF2-40B4-BE49-F238E27FC236}">
              <a16:creationId xmlns:a16="http://schemas.microsoft.com/office/drawing/2014/main" id="{00000000-0008-0000-1200-0000F200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37" name="ZoneTexte 7">
          <a:extLst>
            <a:ext uri="{FF2B5EF4-FFF2-40B4-BE49-F238E27FC236}">
              <a16:creationId xmlns:a16="http://schemas.microsoft.com/office/drawing/2014/main" id="{00000000-0008-0000-1200-0000F3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38" name="ZoneTexte 7">
          <a:extLst>
            <a:ext uri="{FF2B5EF4-FFF2-40B4-BE49-F238E27FC236}">
              <a16:creationId xmlns:a16="http://schemas.microsoft.com/office/drawing/2014/main" id="{00000000-0008-0000-1200-0000F4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39" name="ZoneTexte 7">
          <a:extLst>
            <a:ext uri="{FF2B5EF4-FFF2-40B4-BE49-F238E27FC236}">
              <a16:creationId xmlns:a16="http://schemas.microsoft.com/office/drawing/2014/main" id="{00000000-0008-0000-1200-0000F5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40" name="ZoneTexte 7">
          <a:extLst>
            <a:ext uri="{FF2B5EF4-FFF2-40B4-BE49-F238E27FC236}">
              <a16:creationId xmlns:a16="http://schemas.microsoft.com/office/drawing/2014/main" id="{00000000-0008-0000-1200-0000F600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1" name="ZoneTexte 240">
          <a:extLst>
            <a:ext uri="{FF2B5EF4-FFF2-40B4-BE49-F238E27FC236}">
              <a16:creationId xmlns:a16="http://schemas.microsoft.com/office/drawing/2014/main" id="{00000000-0008-0000-1200-0000F7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2" name="ZoneTexte 241">
          <a:extLst>
            <a:ext uri="{FF2B5EF4-FFF2-40B4-BE49-F238E27FC236}">
              <a16:creationId xmlns:a16="http://schemas.microsoft.com/office/drawing/2014/main" id="{00000000-0008-0000-1200-0000F8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3" name="ZoneTexte 242">
          <a:extLst>
            <a:ext uri="{FF2B5EF4-FFF2-40B4-BE49-F238E27FC236}">
              <a16:creationId xmlns:a16="http://schemas.microsoft.com/office/drawing/2014/main" id="{00000000-0008-0000-1200-0000F9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4" name="ZoneTexte 243">
          <a:extLst>
            <a:ext uri="{FF2B5EF4-FFF2-40B4-BE49-F238E27FC236}">
              <a16:creationId xmlns:a16="http://schemas.microsoft.com/office/drawing/2014/main" id="{00000000-0008-0000-1200-0000FA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5" name="ZoneTexte 7">
          <a:extLst>
            <a:ext uri="{FF2B5EF4-FFF2-40B4-BE49-F238E27FC236}">
              <a16:creationId xmlns:a16="http://schemas.microsoft.com/office/drawing/2014/main" id="{00000000-0008-0000-1200-0000FB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6" name="ZoneTexte 245">
          <a:extLst>
            <a:ext uri="{FF2B5EF4-FFF2-40B4-BE49-F238E27FC236}">
              <a16:creationId xmlns:a16="http://schemas.microsoft.com/office/drawing/2014/main" id="{00000000-0008-0000-1200-0000FC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7" name="ZoneTexte 7">
          <a:extLst>
            <a:ext uri="{FF2B5EF4-FFF2-40B4-BE49-F238E27FC236}">
              <a16:creationId xmlns:a16="http://schemas.microsoft.com/office/drawing/2014/main" id="{00000000-0008-0000-1200-0000FD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8" name="ZoneTexte 7">
          <a:extLst>
            <a:ext uri="{FF2B5EF4-FFF2-40B4-BE49-F238E27FC236}">
              <a16:creationId xmlns:a16="http://schemas.microsoft.com/office/drawing/2014/main" id="{00000000-0008-0000-1200-0000FE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49" name="ZoneTexte 7">
          <a:extLst>
            <a:ext uri="{FF2B5EF4-FFF2-40B4-BE49-F238E27FC236}">
              <a16:creationId xmlns:a16="http://schemas.microsoft.com/office/drawing/2014/main" id="{00000000-0008-0000-1200-0000FF00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0" name="ZoneTexte 7">
          <a:extLst>
            <a:ext uri="{FF2B5EF4-FFF2-40B4-BE49-F238E27FC236}">
              <a16:creationId xmlns:a16="http://schemas.microsoft.com/office/drawing/2014/main" id="{00000000-0008-0000-1200-000000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1" name="ZoneTexte 7">
          <a:extLst>
            <a:ext uri="{FF2B5EF4-FFF2-40B4-BE49-F238E27FC236}">
              <a16:creationId xmlns:a16="http://schemas.microsoft.com/office/drawing/2014/main" id="{00000000-0008-0000-1200-000001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2" name="ZoneTexte 251">
          <a:extLst>
            <a:ext uri="{FF2B5EF4-FFF2-40B4-BE49-F238E27FC236}">
              <a16:creationId xmlns:a16="http://schemas.microsoft.com/office/drawing/2014/main" id="{00000000-0008-0000-1200-000002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3" name="ZoneTexte 252">
          <a:extLst>
            <a:ext uri="{FF2B5EF4-FFF2-40B4-BE49-F238E27FC236}">
              <a16:creationId xmlns:a16="http://schemas.microsoft.com/office/drawing/2014/main" id="{00000000-0008-0000-1200-000003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4" name="ZoneTexte 7">
          <a:extLst>
            <a:ext uri="{FF2B5EF4-FFF2-40B4-BE49-F238E27FC236}">
              <a16:creationId xmlns:a16="http://schemas.microsoft.com/office/drawing/2014/main" id="{00000000-0008-0000-1200-000004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5" name="ZoneTexte 254">
          <a:extLst>
            <a:ext uri="{FF2B5EF4-FFF2-40B4-BE49-F238E27FC236}">
              <a16:creationId xmlns:a16="http://schemas.microsoft.com/office/drawing/2014/main" id="{00000000-0008-0000-1200-000005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56" name="ZoneTexte 7">
          <a:extLst>
            <a:ext uri="{FF2B5EF4-FFF2-40B4-BE49-F238E27FC236}">
              <a16:creationId xmlns:a16="http://schemas.microsoft.com/office/drawing/2014/main" id="{00000000-0008-0000-1200-000006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57" name="ZoneTexte 256">
          <a:extLst>
            <a:ext uri="{FF2B5EF4-FFF2-40B4-BE49-F238E27FC236}">
              <a16:creationId xmlns:a16="http://schemas.microsoft.com/office/drawing/2014/main" id="{00000000-0008-0000-1200-00000701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2538</xdr:row>
      <xdr:rowOff>0</xdr:rowOff>
    </xdr:from>
    <xdr:ext cx="184731" cy="264560"/>
    <xdr:sp macro="" textlink="">
      <xdr:nvSpPr>
        <xdr:cNvPr id="258" name="ZoneTexte 257">
          <a:extLst>
            <a:ext uri="{FF2B5EF4-FFF2-40B4-BE49-F238E27FC236}">
              <a16:creationId xmlns:a16="http://schemas.microsoft.com/office/drawing/2014/main" id="{00000000-0008-0000-1200-000008010000}"/>
            </a:ext>
          </a:extLst>
        </xdr:cNvPr>
        <xdr:cNvSpPr txBox="1"/>
      </xdr:nvSpPr>
      <xdr:spPr>
        <a:xfrm>
          <a:off x="250507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59" name="ZoneTexte 7">
          <a:extLst>
            <a:ext uri="{FF2B5EF4-FFF2-40B4-BE49-F238E27FC236}">
              <a16:creationId xmlns:a16="http://schemas.microsoft.com/office/drawing/2014/main" id="{00000000-0008-0000-1200-00000901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60" name="ZoneTexte 7">
          <a:extLst>
            <a:ext uri="{FF2B5EF4-FFF2-40B4-BE49-F238E27FC236}">
              <a16:creationId xmlns:a16="http://schemas.microsoft.com/office/drawing/2014/main" id="{00000000-0008-0000-1200-00000A01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61" name="ZoneTexte 7">
          <a:extLst>
            <a:ext uri="{FF2B5EF4-FFF2-40B4-BE49-F238E27FC236}">
              <a16:creationId xmlns:a16="http://schemas.microsoft.com/office/drawing/2014/main" id="{00000000-0008-0000-1200-00000B01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2538</xdr:row>
      <xdr:rowOff>0</xdr:rowOff>
    </xdr:from>
    <xdr:ext cx="194454" cy="255111"/>
    <xdr:sp macro="" textlink="">
      <xdr:nvSpPr>
        <xdr:cNvPr id="262" name="ZoneTexte 7">
          <a:extLst>
            <a:ext uri="{FF2B5EF4-FFF2-40B4-BE49-F238E27FC236}">
              <a16:creationId xmlns:a16="http://schemas.microsoft.com/office/drawing/2014/main" id="{00000000-0008-0000-1200-00000C010000}"/>
            </a:ext>
          </a:extLst>
        </xdr:cNvPr>
        <xdr:cNvSpPr txBox="1"/>
      </xdr:nvSpPr>
      <xdr:spPr>
        <a:xfrm>
          <a:off x="2514600" y="39774495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3" name="ZoneTexte 262">
          <a:extLst>
            <a:ext uri="{FF2B5EF4-FFF2-40B4-BE49-F238E27FC236}">
              <a16:creationId xmlns:a16="http://schemas.microsoft.com/office/drawing/2014/main" id="{00000000-0008-0000-1200-00000D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4" name="ZoneTexte 263">
          <a:extLst>
            <a:ext uri="{FF2B5EF4-FFF2-40B4-BE49-F238E27FC236}">
              <a16:creationId xmlns:a16="http://schemas.microsoft.com/office/drawing/2014/main" id="{00000000-0008-0000-1200-00000E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5" name="ZoneTexte 264">
          <a:extLst>
            <a:ext uri="{FF2B5EF4-FFF2-40B4-BE49-F238E27FC236}">
              <a16:creationId xmlns:a16="http://schemas.microsoft.com/office/drawing/2014/main" id="{00000000-0008-0000-1200-00000F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6" name="ZoneTexte 265">
          <a:extLst>
            <a:ext uri="{FF2B5EF4-FFF2-40B4-BE49-F238E27FC236}">
              <a16:creationId xmlns:a16="http://schemas.microsoft.com/office/drawing/2014/main" id="{00000000-0008-0000-1200-000010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7" name="ZoneTexte 7">
          <a:extLst>
            <a:ext uri="{FF2B5EF4-FFF2-40B4-BE49-F238E27FC236}">
              <a16:creationId xmlns:a16="http://schemas.microsoft.com/office/drawing/2014/main" id="{00000000-0008-0000-1200-000011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8" name="ZoneTexte 267">
          <a:extLst>
            <a:ext uri="{FF2B5EF4-FFF2-40B4-BE49-F238E27FC236}">
              <a16:creationId xmlns:a16="http://schemas.microsoft.com/office/drawing/2014/main" id="{00000000-0008-0000-1200-000012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69" name="ZoneTexte 7">
          <a:extLst>
            <a:ext uri="{FF2B5EF4-FFF2-40B4-BE49-F238E27FC236}">
              <a16:creationId xmlns:a16="http://schemas.microsoft.com/office/drawing/2014/main" id="{00000000-0008-0000-1200-000013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0" name="ZoneTexte 7">
          <a:extLst>
            <a:ext uri="{FF2B5EF4-FFF2-40B4-BE49-F238E27FC236}">
              <a16:creationId xmlns:a16="http://schemas.microsoft.com/office/drawing/2014/main" id="{00000000-0008-0000-1200-000014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1" name="ZoneTexte 7">
          <a:extLst>
            <a:ext uri="{FF2B5EF4-FFF2-40B4-BE49-F238E27FC236}">
              <a16:creationId xmlns:a16="http://schemas.microsoft.com/office/drawing/2014/main" id="{00000000-0008-0000-1200-000015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2" name="ZoneTexte 7">
          <a:extLst>
            <a:ext uri="{FF2B5EF4-FFF2-40B4-BE49-F238E27FC236}">
              <a16:creationId xmlns:a16="http://schemas.microsoft.com/office/drawing/2014/main" id="{00000000-0008-0000-1200-000016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3" name="ZoneTexte 7">
          <a:extLst>
            <a:ext uri="{FF2B5EF4-FFF2-40B4-BE49-F238E27FC236}">
              <a16:creationId xmlns:a16="http://schemas.microsoft.com/office/drawing/2014/main" id="{00000000-0008-0000-1200-000017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4" name="ZoneTexte 273">
          <a:extLst>
            <a:ext uri="{FF2B5EF4-FFF2-40B4-BE49-F238E27FC236}">
              <a16:creationId xmlns:a16="http://schemas.microsoft.com/office/drawing/2014/main" id="{00000000-0008-0000-1200-000018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5" name="ZoneTexte 274">
          <a:extLst>
            <a:ext uri="{FF2B5EF4-FFF2-40B4-BE49-F238E27FC236}">
              <a16:creationId xmlns:a16="http://schemas.microsoft.com/office/drawing/2014/main" id="{00000000-0008-0000-1200-000019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6" name="ZoneTexte 7">
          <a:extLst>
            <a:ext uri="{FF2B5EF4-FFF2-40B4-BE49-F238E27FC236}">
              <a16:creationId xmlns:a16="http://schemas.microsoft.com/office/drawing/2014/main" id="{00000000-0008-0000-1200-00001A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2538</xdr:row>
      <xdr:rowOff>0</xdr:rowOff>
    </xdr:from>
    <xdr:ext cx="184731" cy="264560"/>
    <xdr:sp macro="" textlink="">
      <xdr:nvSpPr>
        <xdr:cNvPr id="277" name="ZoneTexte 276">
          <a:extLst>
            <a:ext uri="{FF2B5EF4-FFF2-40B4-BE49-F238E27FC236}">
              <a16:creationId xmlns:a16="http://schemas.microsoft.com/office/drawing/2014/main" id="{00000000-0008-0000-1200-00001B010000}"/>
            </a:ext>
          </a:extLst>
        </xdr:cNvPr>
        <xdr:cNvSpPr txBox="1"/>
      </xdr:nvSpPr>
      <xdr:spPr>
        <a:xfrm>
          <a:off x="2486025" y="397744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78" name="ZoneTexte 277">
          <a:extLst>
            <a:ext uri="{FF2B5EF4-FFF2-40B4-BE49-F238E27FC236}">
              <a16:creationId xmlns:a16="http://schemas.microsoft.com/office/drawing/2014/main" id="{00000000-0008-0000-1200-00001C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79" name="ZoneTexte 278">
          <a:extLst>
            <a:ext uri="{FF2B5EF4-FFF2-40B4-BE49-F238E27FC236}">
              <a16:creationId xmlns:a16="http://schemas.microsoft.com/office/drawing/2014/main" id="{00000000-0008-0000-1200-00001D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94454" cy="255111"/>
    <xdr:sp macro="" textlink="">
      <xdr:nvSpPr>
        <xdr:cNvPr id="280" name="ZoneTexte 7">
          <a:extLst>
            <a:ext uri="{FF2B5EF4-FFF2-40B4-BE49-F238E27FC236}">
              <a16:creationId xmlns:a16="http://schemas.microsoft.com/office/drawing/2014/main" id="{00000000-0008-0000-1200-00001E010000}"/>
            </a:ext>
          </a:extLst>
        </xdr:cNvPr>
        <xdr:cNvSpPr txBox="1"/>
      </xdr:nvSpPr>
      <xdr:spPr>
        <a:xfrm>
          <a:off x="209550" y="100869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94454" cy="255111"/>
    <xdr:sp macro="" textlink="">
      <xdr:nvSpPr>
        <xdr:cNvPr id="281" name="ZoneTexte 7">
          <a:extLst>
            <a:ext uri="{FF2B5EF4-FFF2-40B4-BE49-F238E27FC236}">
              <a16:creationId xmlns:a16="http://schemas.microsoft.com/office/drawing/2014/main" id="{00000000-0008-0000-1200-00001F010000}"/>
            </a:ext>
          </a:extLst>
        </xdr:cNvPr>
        <xdr:cNvSpPr txBox="1"/>
      </xdr:nvSpPr>
      <xdr:spPr>
        <a:xfrm>
          <a:off x="209550" y="100869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94454" cy="255111"/>
    <xdr:sp macro="" textlink="">
      <xdr:nvSpPr>
        <xdr:cNvPr id="282" name="ZoneTexte 7">
          <a:extLst>
            <a:ext uri="{FF2B5EF4-FFF2-40B4-BE49-F238E27FC236}">
              <a16:creationId xmlns:a16="http://schemas.microsoft.com/office/drawing/2014/main" id="{00000000-0008-0000-1200-000020010000}"/>
            </a:ext>
          </a:extLst>
        </xdr:cNvPr>
        <xdr:cNvSpPr txBox="1"/>
      </xdr:nvSpPr>
      <xdr:spPr>
        <a:xfrm>
          <a:off x="209550" y="1008697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3" name="ZoneTexte 282">
          <a:extLst>
            <a:ext uri="{FF2B5EF4-FFF2-40B4-BE49-F238E27FC236}">
              <a16:creationId xmlns:a16="http://schemas.microsoft.com/office/drawing/2014/main" id="{00000000-0008-0000-1200-000021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4" name="ZoneTexte 283">
          <a:extLst>
            <a:ext uri="{FF2B5EF4-FFF2-40B4-BE49-F238E27FC236}">
              <a16:creationId xmlns:a16="http://schemas.microsoft.com/office/drawing/2014/main" id="{00000000-0008-0000-1200-000022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5" name="ZoneTexte 284">
          <a:extLst>
            <a:ext uri="{FF2B5EF4-FFF2-40B4-BE49-F238E27FC236}">
              <a16:creationId xmlns:a16="http://schemas.microsoft.com/office/drawing/2014/main" id="{00000000-0008-0000-1200-000023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6" name="ZoneTexte 285">
          <a:extLst>
            <a:ext uri="{FF2B5EF4-FFF2-40B4-BE49-F238E27FC236}">
              <a16:creationId xmlns:a16="http://schemas.microsoft.com/office/drawing/2014/main" id="{00000000-0008-0000-1200-000024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7" name="ZoneTexte 7">
          <a:extLst>
            <a:ext uri="{FF2B5EF4-FFF2-40B4-BE49-F238E27FC236}">
              <a16:creationId xmlns:a16="http://schemas.microsoft.com/office/drawing/2014/main" id="{00000000-0008-0000-1200-000025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8" name="ZoneTexte 287">
          <a:extLst>
            <a:ext uri="{FF2B5EF4-FFF2-40B4-BE49-F238E27FC236}">
              <a16:creationId xmlns:a16="http://schemas.microsoft.com/office/drawing/2014/main" id="{00000000-0008-0000-1200-000026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89" name="ZoneTexte 7">
          <a:extLst>
            <a:ext uri="{FF2B5EF4-FFF2-40B4-BE49-F238E27FC236}">
              <a16:creationId xmlns:a16="http://schemas.microsoft.com/office/drawing/2014/main" id="{00000000-0008-0000-1200-000027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90" name="ZoneTexte 7">
          <a:extLst>
            <a:ext uri="{FF2B5EF4-FFF2-40B4-BE49-F238E27FC236}">
              <a16:creationId xmlns:a16="http://schemas.microsoft.com/office/drawing/2014/main" id="{00000000-0008-0000-1200-000028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61</xdr:row>
      <xdr:rowOff>0</xdr:rowOff>
    </xdr:from>
    <xdr:ext cx="184731" cy="264560"/>
    <xdr:sp macro="" textlink="">
      <xdr:nvSpPr>
        <xdr:cNvPr id="291" name="ZoneTexte 7">
          <a:extLst>
            <a:ext uri="{FF2B5EF4-FFF2-40B4-BE49-F238E27FC236}">
              <a16:creationId xmlns:a16="http://schemas.microsoft.com/office/drawing/2014/main" id="{00000000-0008-0000-1200-000029010000}"/>
            </a:ext>
          </a:extLst>
        </xdr:cNvPr>
        <xdr:cNvSpPr txBox="1"/>
      </xdr:nvSpPr>
      <xdr:spPr>
        <a:xfrm>
          <a:off x="209550" y="10086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292" name="ZoneTexte 291">
          <a:extLst>
            <a:ext uri="{FF2B5EF4-FFF2-40B4-BE49-F238E27FC236}">
              <a16:creationId xmlns:a16="http://schemas.microsoft.com/office/drawing/2014/main" id="{00000000-0008-0000-1200-00002A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293" name="ZoneTexte 292">
          <a:extLst>
            <a:ext uri="{FF2B5EF4-FFF2-40B4-BE49-F238E27FC236}">
              <a16:creationId xmlns:a16="http://schemas.microsoft.com/office/drawing/2014/main" id="{00000000-0008-0000-1200-00002B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94454" cy="255111"/>
    <xdr:sp macro="" textlink="">
      <xdr:nvSpPr>
        <xdr:cNvPr id="294" name="ZoneTexte 7">
          <a:extLst>
            <a:ext uri="{FF2B5EF4-FFF2-40B4-BE49-F238E27FC236}">
              <a16:creationId xmlns:a16="http://schemas.microsoft.com/office/drawing/2014/main" id="{00000000-0008-0000-1200-00002C010000}"/>
            </a:ext>
          </a:extLst>
        </xdr:cNvPr>
        <xdr:cNvSpPr txBox="1"/>
      </xdr:nvSpPr>
      <xdr:spPr>
        <a:xfrm>
          <a:off x="209550" y="1089660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94454" cy="255111"/>
    <xdr:sp macro="" textlink="">
      <xdr:nvSpPr>
        <xdr:cNvPr id="295" name="ZoneTexte 7">
          <a:extLst>
            <a:ext uri="{FF2B5EF4-FFF2-40B4-BE49-F238E27FC236}">
              <a16:creationId xmlns:a16="http://schemas.microsoft.com/office/drawing/2014/main" id="{00000000-0008-0000-1200-00002D010000}"/>
            </a:ext>
          </a:extLst>
        </xdr:cNvPr>
        <xdr:cNvSpPr txBox="1"/>
      </xdr:nvSpPr>
      <xdr:spPr>
        <a:xfrm>
          <a:off x="209550" y="1089660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94454" cy="255111"/>
    <xdr:sp macro="" textlink="">
      <xdr:nvSpPr>
        <xdr:cNvPr id="296" name="ZoneTexte 7">
          <a:extLst>
            <a:ext uri="{FF2B5EF4-FFF2-40B4-BE49-F238E27FC236}">
              <a16:creationId xmlns:a16="http://schemas.microsoft.com/office/drawing/2014/main" id="{00000000-0008-0000-1200-00002E010000}"/>
            </a:ext>
          </a:extLst>
        </xdr:cNvPr>
        <xdr:cNvSpPr txBox="1"/>
      </xdr:nvSpPr>
      <xdr:spPr>
        <a:xfrm>
          <a:off x="209550" y="10896600"/>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297" name="ZoneTexte 296">
          <a:extLst>
            <a:ext uri="{FF2B5EF4-FFF2-40B4-BE49-F238E27FC236}">
              <a16:creationId xmlns:a16="http://schemas.microsoft.com/office/drawing/2014/main" id="{00000000-0008-0000-1200-00002F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298" name="ZoneTexte 297">
          <a:extLst>
            <a:ext uri="{FF2B5EF4-FFF2-40B4-BE49-F238E27FC236}">
              <a16:creationId xmlns:a16="http://schemas.microsoft.com/office/drawing/2014/main" id="{00000000-0008-0000-1200-000030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299" name="ZoneTexte 298">
          <a:extLst>
            <a:ext uri="{FF2B5EF4-FFF2-40B4-BE49-F238E27FC236}">
              <a16:creationId xmlns:a16="http://schemas.microsoft.com/office/drawing/2014/main" id="{00000000-0008-0000-1200-000031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0" name="ZoneTexte 299">
          <a:extLst>
            <a:ext uri="{FF2B5EF4-FFF2-40B4-BE49-F238E27FC236}">
              <a16:creationId xmlns:a16="http://schemas.microsoft.com/office/drawing/2014/main" id="{00000000-0008-0000-1200-000032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1" name="ZoneTexte 7">
          <a:extLst>
            <a:ext uri="{FF2B5EF4-FFF2-40B4-BE49-F238E27FC236}">
              <a16:creationId xmlns:a16="http://schemas.microsoft.com/office/drawing/2014/main" id="{00000000-0008-0000-1200-000033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2" name="ZoneTexte 301">
          <a:extLst>
            <a:ext uri="{FF2B5EF4-FFF2-40B4-BE49-F238E27FC236}">
              <a16:creationId xmlns:a16="http://schemas.microsoft.com/office/drawing/2014/main" id="{00000000-0008-0000-1200-000034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3" name="ZoneTexte 7">
          <a:extLst>
            <a:ext uri="{FF2B5EF4-FFF2-40B4-BE49-F238E27FC236}">
              <a16:creationId xmlns:a16="http://schemas.microsoft.com/office/drawing/2014/main" id="{00000000-0008-0000-1200-000035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4" name="ZoneTexte 7">
          <a:extLst>
            <a:ext uri="{FF2B5EF4-FFF2-40B4-BE49-F238E27FC236}">
              <a16:creationId xmlns:a16="http://schemas.microsoft.com/office/drawing/2014/main" id="{00000000-0008-0000-1200-000036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66</xdr:row>
      <xdr:rowOff>0</xdr:rowOff>
    </xdr:from>
    <xdr:ext cx="184731" cy="264560"/>
    <xdr:sp macro="" textlink="">
      <xdr:nvSpPr>
        <xdr:cNvPr id="305" name="ZoneTexte 7">
          <a:extLst>
            <a:ext uri="{FF2B5EF4-FFF2-40B4-BE49-F238E27FC236}">
              <a16:creationId xmlns:a16="http://schemas.microsoft.com/office/drawing/2014/main" id="{00000000-0008-0000-1200-000037010000}"/>
            </a:ext>
          </a:extLst>
        </xdr:cNvPr>
        <xdr:cNvSpPr txBox="1"/>
      </xdr:nvSpPr>
      <xdr:spPr>
        <a:xfrm>
          <a:off x="209550" y="10896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1295</xdr:row>
      <xdr:rowOff>0</xdr:rowOff>
    </xdr:from>
    <xdr:ext cx="184731" cy="264560"/>
    <xdr:sp macro="" textlink="">
      <xdr:nvSpPr>
        <xdr:cNvPr id="306" name="ZoneTexte 305">
          <a:extLst>
            <a:ext uri="{FF2B5EF4-FFF2-40B4-BE49-F238E27FC236}">
              <a16:creationId xmlns:a16="http://schemas.microsoft.com/office/drawing/2014/main" id="{00000000-0008-0000-1200-000038010000}"/>
            </a:ext>
          </a:extLst>
        </xdr:cNvPr>
        <xdr:cNvSpPr txBox="1"/>
      </xdr:nvSpPr>
      <xdr:spPr>
        <a:xfrm>
          <a:off x="250507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1933575</xdr:colOff>
      <xdr:row>1295</xdr:row>
      <xdr:rowOff>0</xdr:rowOff>
    </xdr:from>
    <xdr:ext cx="184731" cy="264560"/>
    <xdr:sp macro="" textlink="">
      <xdr:nvSpPr>
        <xdr:cNvPr id="307" name="ZoneTexte 306">
          <a:extLst>
            <a:ext uri="{FF2B5EF4-FFF2-40B4-BE49-F238E27FC236}">
              <a16:creationId xmlns:a16="http://schemas.microsoft.com/office/drawing/2014/main" id="{00000000-0008-0000-1200-000039010000}"/>
            </a:ext>
          </a:extLst>
        </xdr:cNvPr>
        <xdr:cNvSpPr txBox="1"/>
      </xdr:nvSpPr>
      <xdr:spPr>
        <a:xfrm>
          <a:off x="250507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08" name="ZoneTexte 7">
          <a:extLst>
            <a:ext uri="{FF2B5EF4-FFF2-40B4-BE49-F238E27FC236}">
              <a16:creationId xmlns:a16="http://schemas.microsoft.com/office/drawing/2014/main" id="{00000000-0008-0000-1200-00003A01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09" name="ZoneTexte 7">
          <a:extLst>
            <a:ext uri="{FF2B5EF4-FFF2-40B4-BE49-F238E27FC236}">
              <a16:creationId xmlns:a16="http://schemas.microsoft.com/office/drawing/2014/main" id="{00000000-0008-0000-1200-00003B01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10" name="ZoneTexte 7">
          <a:extLst>
            <a:ext uri="{FF2B5EF4-FFF2-40B4-BE49-F238E27FC236}">
              <a16:creationId xmlns:a16="http://schemas.microsoft.com/office/drawing/2014/main" id="{00000000-0008-0000-1200-00003C01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1943100</xdr:colOff>
      <xdr:row>1295</xdr:row>
      <xdr:rowOff>0</xdr:rowOff>
    </xdr:from>
    <xdr:ext cx="194454" cy="255111"/>
    <xdr:sp macro="" textlink="">
      <xdr:nvSpPr>
        <xdr:cNvPr id="311" name="ZoneTexte 7">
          <a:extLst>
            <a:ext uri="{FF2B5EF4-FFF2-40B4-BE49-F238E27FC236}">
              <a16:creationId xmlns:a16="http://schemas.microsoft.com/office/drawing/2014/main" id="{00000000-0008-0000-1200-00003D010000}"/>
            </a:ext>
          </a:extLst>
        </xdr:cNvPr>
        <xdr:cNvSpPr txBox="1"/>
      </xdr:nvSpPr>
      <xdr:spPr>
        <a:xfrm>
          <a:off x="2514600" y="2048351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2" name="ZoneTexte 311">
          <a:extLst>
            <a:ext uri="{FF2B5EF4-FFF2-40B4-BE49-F238E27FC236}">
              <a16:creationId xmlns:a16="http://schemas.microsoft.com/office/drawing/2014/main" id="{00000000-0008-0000-1200-00003E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3" name="ZoneTexte 312">
          <a:extLst>
            <a:ext uri="{FF2B5EF4-FFF2-40B4-BE49-F238E27FC236}">
              <a16:creationId xmlns:a16="http://schemas.microsoft.com/office/drawing/2014/main" id="{00000000-0008-0000-1200-00003F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4" name="ZoneTexte 313">
          <a:extLst>
            <a:ext uri="{FF2B5EF4-FFF2-40B4-BE49-F238E27FC236}">
              <a16:creationId xmlns:a16="http://schemas.microsoft.com/office/drawing/2014/main" id="{00000000-0008-0000-1200-000040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5" name="ZoneTexte 314">
          <a:extLst>
            <a:ext uri="{FF2B5EF4-FFF2-40B4-BE49-F238E27FC236}">
              <a16:creationId xmlns:a16="http://schemas.microsoft.com/office/drawing/2014/main" id="{00000000-0008-0000-1200-000041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6" name="ZoneTexte 7">
          <a:extLst>
            <a:ext uri="{FF2B5EF4-FFF2-40B4-BE49-F238E27FC236}">
              <a16:creationId xmlns:a16="http://schemas.microsoft.com/office/drawing/2014/main" id="{00000000-0008-0000-1200-000042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7" name="ZoneTexte 316">
          <a:extLst>
            <a:ext uri="{FF2B5EF4-FFF2-40B4-BE49-F238E27FC236}">
              <a16:creationId xmlns:a16="http://schemas.microsoft.com/office/drawing/2014/main" id="{00000000-0008-0000-1200-000043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8" name="ZoneTexte 7">
          <a:extLst>
            <a:ext uri="{FF2B5EF4-FFF2-40B4-BE49-F238E27FC236}">
              <a16:creationId xmlns:a16="http://schemas.microsoft.com/office/drawing/2014/main" id="{00000000-0008-0000-1200-000044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19" name="ZoneTexte 7">
          <a:extLst>
            <a:ext uri="{FF2B5EF4-FFF2-40B4-BE49-F238E27FC236}">
              <a16:creationId xmlns:a16="http://schemas.microsoft.com/office/drawing/2014/main" id="{00000000-0008-0000-1200-000045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0" name="ZoneTexte 7">
          <a:extLst>
            <a:ext uri="{FF2B5EF4-FFF2-40B4-BE49-F238E27FC236}">
              <a16:creationId xmlns:a16="http://schemas.microsoft.com/office/drawing/2014/main" id="{00000000-0008-0000-1200-000046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1" name="ZoneTexte 7">
          <a:extLst>
            <a:ext uri="{FF2B5EF4-FFF2-40B4-BE49-F238E27FC236}">
              <a16:creationId xmlns:a16="http://schemas.microsoft.com/office/drawing/2014/main" id="{00000000-0008-0000-1200-000047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2" name="ZoneTexte 7">
          <a:extLst>
            <a:ext uri="{FF2B5EF4-FFF2-40B4-BE49-F238E27FC236}">
              <a16:creationId xmlns:a16="http://schemas.microsoft.com/office/drawing/2014/main" id="{00000000-0008-0000-1200-000048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3" name="ZoneTexte 322">
          <a:extLst>
            <a:ext uri="{FF2B5EF4-FFF2-40B4-BE49-F238E27FC236}">
              <a16:creationId xmlns:a16="http://schemas.microsoft.com/office/drawing/2014/main" id="{00000000-0008-0000-1200-000049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4" name="ZoneTexte 323">
          <a:extLst>
            <a:ext uri="{FF2B5EF4-FFF2-40B4-BE49-F238E27FC236}">
              <a16:creationId xmlns:a16="http://schemas.microsoft.com/office/drawing/2014/main" id="{00000000-0008-0000-1200-00004A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3</xdr:col>
      <xdr:colOff>1914525</xdr:colOff>
      <xdr:row>1295</xdr:row>
      <xdr:rowOff>0</xdr:rowOff>
    </xdr:from>
    <xdr:ext cx="184731" cy="264560"/>
    <xdr:sp macro="" textlink="">
      <xdr:nvSpPr>
        <xdr:cNvPr id="325" name="ZoneTexte 7">
          <a:extLst>
            <a:ext uri="{FF2B5EF4-FFF2-40B4-BE49-F238E27FC236}">
              <a16:creationId xmlns:a16="http://schemas.microsoft.com/office/drawing/2014/main" id="{00000000-0008-0000-1200-00004B010000}"/>
            </a:ext>
          </a:extLst>
        </xdr:cNvPr>
        <xdr:cNvSpPr txBox="1"/>
      </xdr:nvSpPr>
      <xdr:spPr>
        <a:xfrm>
          <a:off x="2486025" y="204835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26" name="ZoneTexte 325">
          <a:extLst>
            <a:ext uri="{FF2B5EF4-FFF2-40B4-BE49-F238E27FC236}">
              <a16:creationId xmlns:a16="http://schemas.microsoft.com/office/drawing/2014/main" id="{00000000-0008-0000-1200-00004C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27" name="ZoneTexte 326">
          <a:extLst>
            <a:ext uri="{FF2B5EF4-FFF2-40B4-BE49-F238E27FC236}">
              <a16:creationId xmlns:a16="http://schemas.microsoft.com/office/drawing/2014/main" id="{00000000-0008-0000-1200-00004D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28" name="ZoneTexte 7">
          <a:extLst>
            <a:ext uri="{FF2B5EF4-FFF2-40B4-BE49-F238E27FC236}">
              <a16:creationId xmlns:a16="http://schemas.microsoft.com/office/drawing/2014/main" id="{00000000-0008-0000-1200-00004E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29" name="ZoneTexte 7">
          <a:extLst>
            <a:ext uri="{FF2B5EF4-FFF2-40B4-BE49-F238E27FC236}">
              <a16:creationId xmlns:a16="http://schemas.microsoft.com/office/drawing/2014/main" id="{00000000-0008-0000-1200-00004F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30" name="ZoneTexte 7">
          <a:extLst>
            <a:ext uri="{FF2B5EF4-FFF2-40B4-BE49-F238E27FC236}">
              <a16:creationId xmlns:a16="http://schemas.microsoft.com/office/drawing/2014/main" id="{00000000-0008-0000-1200-000050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1" name="ZoneTexte 330">
          <a:extLst>
            <a:ext uri="{FF2B5EF4-FFF2-40B4-BE49-F238E27FC236}">
              <a16:creationId xmlns:a16="http://schemas.microsoft.com/office/drawing/2014/main" id="{00000000-0008-0000-1200-000051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2" name="ZoneTexte 331">
          <a:extLst>
            <a:ext uri="{FF2B5EF4-FFF2-40B4-BE49-F238E27FC236}">
              <a16:creationId xmlns:a16="http://schemas.microsoft.com/office/drawing/2014/main" id="{00000000-0008-0000-1200-000052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3" name="ZoneTexte 332">
          <a:extLst>
            <a:ext uri="{FF2B5EF4-FFF2-40B4-BE49-F238E27FC236}">
              <a16:creationId xmlns:a16="http://schemas.microsoft.com/office/drawing/2014/main" id="{00000000-0008-0000-1200-000053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4" name="ZoneTexte 333">
          <a:extLst>
            <a:ext uri="{FF2B5EF4-FFF2-40B4-BE49-F238E27FC236}">
              <a16:creationId xmlns:a16="http://schemas.microsoft.com/office/drawing/2014/main" id="{00000000-0008-0000-1200-000054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5" name="ZoneTexte 7">
          <a:extLst>
            <a:ext uri="{FF2B5EF4-FFF2-40B4-BE49-F238E27FC236}">
              <a16:creationId xmlns:a16="http://schemas.microsoft.com/office/drawing/2014/main" id="{00000000-0008-0000-1200-000055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6" name="ZoneTexte 335">
          <a:extLst>
            <a:ext uri="{FF2B5EF4-FFF2-40B4-BE49-F238E27FC236}">
              <a16:creationId xmlns:a16="http://schemas.microsoft.com/office/drawing/2014/main" id="{00000000-0008-0000-1200-000056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7" name="ZoneTexte 7">
          <a:extLst>
            <a:ext uri="{FF2B5EF4-FFF2-40B4-BE49-F238E27FC236}">
              <a16:creationId xmlns:a16="http://schemas.microsoft.com/office/drawing/2014/main" id="{00000000-0008-0000-1200-000057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8" name="ZoneTexte 7">
          <a:extLst>
            <a:ext uri="{FF2B5EF4-FFF2-40B4-BE49-F238E27FC236}">
              <a16:creationId xmlns:a16="http://schemas.microsoft.com/office/drawing/2014/main" id="{00000000-0008-0000-1200-000058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39" name="ZoneTexte 7">
          <a:extLst>
            <a:ext uri="{FF2B5EF4-FFF2-40B4-BE49-F238E27FC236}">
              <a16:creationId xmlns:a16="http://schemas.microsoft.com/office/drawing/2014/main" id="{00000000-0008-0000-1200-000059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0" name="ZoneTexte 339">
          <a:extLst>
            <a:ext uri="{FF2B5EF4-FFF2-40B4-BE49-F238E27FC236}">
              <a16:creationId xmlns:a16="http://schemas.microsoft.com/office/drawing/2014/main" id="{00000000-0008-0000-1200-00005A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1" name="ZoneTexte 340">
          <a:extLst>
            <a:ext uri="{FF2B5EF4-FFF2-40B4-BE49-F238E27FC236}">
              <a16:creationId xmlns:a16="http://schemas.microsoft.com/office/drawing/2014/main" id="{00000000-0008-0000-1200-00005B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42" name="ZoneTexte 7">
          <a:extLst>
            <a:ext uri="{FF2B5EF4-FFF2-40B4-BE49-F238E27FC236}">
              <a16:creationId xmlns:a16="http://schemas.microsoft.com/office/drawing/2014/main" id="{00000000-0008-0000-1200-00005C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43" name="ZoneTexte 7">
          <a:extLst>
            <a:ext uri="{FF2B5EF4-FFF2-40B4-BE49-F238E27FC236}">
              <a16:creationId xmlns:a16="http://schemas.microsoft.com/office/drawing/2014/main" id="{00000000-0008-0000-1200-00005D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94454" cy="255111"/>
    <xdr:sp macro="" textlink="">
      <xdr:nvSpPr>
        <xdr:cNvPr id="344" name="ZoneTexte 7">
          <a:extLst>
            <a:ext uri="{FF2B5EF4-FFF2-40B4-BE49-F238E27FC236}">
              <a16:creationId xmlns:a16="http://schemas.microsoft.com/office/drawing/2014/main" id="{00000000-0008-0000-1200-00005E010000}"/>
            </a:ext>
          </a:extLst>
        </xdr:cNvPr>
        <xdr:cNvSpPr txBox="1"/>
      </xdr:nvSpPr>
      <xdr:spPr>
        <a:xfrm>
          <a:off x="209550" y="212607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5" name="ZoneTexte 344">
          <a:extLst>
            <a:ext uri="{FF2B5EF4-FFF2-40B4-BE49-F238E27FC236}">
              <a16:creationId xmlns:a16="http://schemas.microsoft.com/office/drawing/2014/main" id="{00000000-0008-0000-1200-00005F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6" name="ZoneTexte 345">
          <a:extLst>
            <a:ext uri="{FF2B5EF4-FFF2-40B4-BE49-F238E27FC236}">
              <a16:creationId xmlns:a16="http://schemas.microsoft.com/office/drawing/2014/main" id="{00000000-0008-0000-1200-000060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7" name="ZoneTexte 346">
          <a:extLst>
            <a:ext uri="{FF2B5EF4-FFF2-40B4-BE49-F238E27FC236}">
              <a16:creationId xmlns:a16="http://schemas.microsoft.com/office/drawing/2014/main" id="{00000000-0008-0000-1200-000061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8" name="ZoneTexte 347">
          <a:extLst>
            <a:ext uri="{FF2B5EF4-FFF2-40B4-BE49-F238E27FC236}">
              <a16:creationId xmlns:a16="http://schemas.microsoft.com/office/drawing/2014/main" id="{00000000-0008-0000-1200-000062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49" name="ZoneTexte 7">
          <a:extLst>
            <a:ext uri="{FF2B5EF4-FFF2-40B4-BE49-F238E27FC236}">
              <a16:creationId xmlns:a16="http://schemas.microsoft.com/office/drawing/2014/main" id="{00000000-0008-0000-1200-000063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50" name="ZoneTexte 349">
          <a:extLst>
            <a:ext uri="{FF2B5EF4-FFF2-40B4-BE49-F238E27FC236}">
              <a16:creationId xmlns:a16="http://schemas.microsoft.com/office/drawing/2014/main" id="{00000000-0008-0000-1200-000064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51" name="ZoneTexte 7">
          <a:extLst>
            <a:ext uri="{FF2B5EF4-FFF2-40B4-BE49-F238E27FC236}">
              <a16:creationId xmlns:a16="http://schemas.microsoft.com/office/drawing/2014/main" id="{00000000-0008-0000-1200-000065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52" name="ZoneTexte 7">
          <a:extLst>
            <a:ext uri="{FF2B5EF4-FFF2-40B4-BE49-F238E27FC236}">
              <a16:creationId xmlns:a16="http://schemas.microsoft.com/office/drawing/2014/main" id="{00000000-0008-0000-1200-000066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1345</xdr:row>
      <xdr:rowOff>0</xdr:rowOff>
    </xdr:from>
    <xdr:ext cx="184731" cy="264560"/>
    <xdr:sp macro="" textlink="">
      <xdr:nvSpPr>
        <xdr:cNvPr id="353" name="ZoneTexte 7">
          <a:extLst>
            <a:ext uri="{FF2B5EF4-FFF2-40B4-BE49-F238E27FC236}">
              <a16:creationId xmlns:a16="http://schemas.microsoft.com/office/drawing/2014/main" id="{00000000-0008-0000-1200-000067010000}"/>
            </a:ext>
          </a:extLst>
        </xdr:cNvPr>
        <xdr:cNvSpPr txBox="1"/>
      </xdr:nvSpPr>
      <xdr:spPr>
        <a:xfrm>
          <a:off x="209550" y="212607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54" name="ZoneTexte 353">
          <a:extLst>
            <a:ext uri="{FF2B5EF4-FFF2-40B4-BE49-F238E27FC236}">
              <a16:creationId xmlns:a16="http://schemas.microsoft.com/office/drawing/2014/main" id="{00000000-0008-0000-1200-000068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55" name="ZoneTexte 354">
          <a:extLst>
            <a:ext uri="{FF2B5EF4-FFF2-40B4-BE49-F238E27FC236}">
              <a16:creationId xmlns:a16="http://schemas.microsoft.com/office/drawing/2014/main" id="{00000000-0008-0000-1200-000069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94454" cy="255111"/>
    <xdr:sp macro="" textlink="">
      <xdr:nvSpPr>
        <xdr:cNvPr id="356" name="ZoneTexte 7">
          <a:extLst>
            <a:ext uri="{FF2B5EF4-FFF2-40B4-BE49-F238E27FC236}">
              <a16:creationId xmlns:a16="http://schemas.microsoft.com/office/drawing/2014/main" id="{00000000-0008-0000-1200-00006A010000}"/>
            </a:ext>
          </a:extLst>
        </xdr:cNvPr>
        <xdr:cNvSpPr txBox="1"/>
      </xdr:nvSpPr>
      <xdr:spPr>
        <a:xfrm>
          <a:off x="209550" y="213369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94454" cy="255111"/>
    <xdr:sp macro="" textlink="">
      <xdr:nvSpPr>
        <xdr:cNvPr id="357" name="ZoneTexte 7">
          <a:extLst>
            <a:ext uri="{FF2B5EF4-FFF2-40B4-BE49-F238E27FC236}">
              <a16:creationId xmlns:a16="http://schemas.microsoft.com/office/drawing/2014/main" id="{00000000-0008-0000-1200-00006B010000}"/>
            </a:ext>
          </a:extLst>
        </xdr:cNvPr>
        <xdr:cNvSpPr txBox="1"/>
      </xdr:nvSpPr>
      <xdr:spPr>
        <a:xfrm>
          <a:off x="209550" y="213369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94454" cy="255111"/>
    <xdr:sp macro="" textlink="">
      <xdr:nvSpPr>
        <xdr:cNvPr id="358" name="ZoneTexte 7">
          <a:extLst>
            <a:ext uri="{FF2B5EF4-FFF2-40B4-BE49-F238E27FC236}">
              <a16:creationId xmlns:a16="http://schemas.microsoft.com/office/drawing/2014/main" id="{00000000-0008-0000-1200-00006C010000}"/>
            </a:ext>
          </a:extLst>
        </xdr:cNvPr>
        <xdr:cNvSpPr txBox="1"/>
      </xdr:nvSpPr>
      <xdr:spPr>
        <a:xfrm>
          <a:off x="209550" y="213369525"/>
          <a:ext cx="194454" cy="255111"/>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59" name="ZoneTexte 358">
          <a:extLst>
            <a:ext uri="{FF2B5EF4-FFF2-40B4-BE49-F238E27FC236}">
              <a16:creationId xmlns:a16="http://schemas.microsoft.com/office/drawing/2014/main" id="{00000000-0008-0000-1200-00006D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0" name="ZoneTexte 359">
          <a:extLst>
            <a:ext uri="{FF2B5EF4-FFF2-40B4-BE49-F238E27FC236}">
              <a16:creationId xmlns:a16="http://schemas.microsoft.com/office/drawing/2014/main" id="{00000000-0008-0000-1200-00006E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1" name="ZoneTexte 360">
          <a:extLst>
            <a:ext uri="{FF2B5EF4-FFF2-40B4-BE49-F238E27FC236}">
              <a16:creationId xmlns:a16="http://schemas.microsoft.com/office/drawing/2014/main" id="{00000000-0008-0000-1200-00006F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2" name="ZoneTexte 361">
          <a:extLst>
            <a:ext uri="{FF2B5EF4-FFF2-40B4-BE49-F238E27FC236}">
              <a16:creationId xmlns:a16="http://schemas.microsoft.com/office/drawing/2014/main" id="{00000000-0008-0000-1200-000070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3" name="ZoneTexte 7">
          <a:extLst>
            <a:ext uri="{FF2B5EF4-FFF2-40B4-BE49-F238E27FC236}">
              <a16:creationId xmlns:a16="http://schemas.microsoft.com/office/drawing/2014/main" id="{00000000-0008-0000-1200-000071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4" name="ZoneTexte 363">
          <a:extLst>
            <a:ext uri="{FF2B5EF4-FFF2-40B4-BE49-F238E27FC236}">
              <a16:creationId xmlns:a16="http://schemas.microsoft.com/office/drawing/2014/main" id="{00000000-0008-0000-1200-000072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5" name="ZoneTexte 7">
          <a:extLst>
            <a:ext uri="{FF2B5EF4-FFF2-40B4-BE49-F238E27FC236}">
              <a16:creationId xmlns:a16="http://schemas.microsoft.com/office/drawing/2014/main" id="{00000000-0008-0000-1200-000073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6" name="ZoneTexte 7">
          <a:extLst>
            <a:ext uri="{FF2B5EF4-FFF2-40B4-BE49-F238E27FC236}">
              <a16:creationId xmlns:a16="http://schemas.microsoft.com/office/drawing/2014/main" id="{00000000-0008-0000-1200-000074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oneCellAnchor>
    <xdr:from>
      <xdr:col>1</xdr:col>
      <xdr:colOff>0</xdr:colOff>
      <xdr:row>1350</xdr:row>
      <xdr:rowOff>0</xdr:rowOff>
    </xdr:from>
    <xdr:ext cx="184731" cy="264560"/>
    <xdr:sp macro="" textlink="">
      <xdr:nvSpPr>
        <xdr:cNvPr id="367" name="ZoneTexte 7">
          <a:extLst>
            <a:ext uri="{FF2B5EF4-FFF2-40B4-BE49-F238E27FC236}">
              <a16:creationId xmlns:a16="http://schemas.microsoft.com/office/drawing/2014/main" id="{00000000-0008-0000-1200-000075010000}"/>
            </a:ext>
          </a:extLst>
        </xdr:cNvPr>
        <xdr:cNvSpPr txBox="1"/>
      </xdr:nvSpPr>
      <xdr:spPr>
        <a:xfrm>
          <a:off x="209550" y="213369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fr-F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Affaires\1777.10.FR03-BARCLAYS%20ORIGAMI\01-Projet\DOCUMENTS%20TERRELL\CFA\DPGF\DPGF%20-%20DCE%20ind%20C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laurent/Mes%20documents/CHCambrai.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CENTRE%20GUSTAVE%20EIFFEL\M14%20-%20Economie%20de%20la%20construction\SADOUN\SEQUENCE%201\TD%20SADOUN\TD%201\Rendu\3%20-%20ETUDE%20DEBOUR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DATA\c.da-ponte\AppData\Local\Microsoft\Windows\Temporary%20Internet%20Files\Content.Outlook\L1Q34J41\V6%20ARGENTEUIL%20APS%20estimation%20TC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laurent/Mes%20documents/Fichiers%20Ingerop/AFFAIRES/CAMBRAI/APS/CH%20Cambrai.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1.%20BATEG%20DR%20ES/3.%20ETUDES/2017%2010%20ST%20OUEN%20%20LE%20TOUZET/Comit&#233;%20d'Etudes/2%20-%20Etudes/8%20-%20DPGF%20March&#233;/BORDCES%20-%20LE%20TOUZET%20-%20March&#233;%20Chlo&#233;%20(MINT%20SER%20CUI).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DATA\s.saint-just\AppData\Local\Microsoft\Windows\Temporary%20Internet%20Files\Content.Outlook\V5C09053\Service%20Economie%20-Tableau%20de%20finition.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D:\DATA\c.da-ponte\Desktop\Documents\Service%20Economie\Outils%20-%20Tableaux\Trame%20estimations\GOE\Service%20Economie%20-%20Estimation%20GO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D:\DATA\c.da-ponte\Desktop\Documents\Service%20Economie\Outils%20-%20Tableaux\Trame%20estimations\GOE\Service%20Economie%20-Tableau%20de%20finition.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DATA\c.da-ponte\Desktop\Documents\Projets\2018\2018-02%20-%20FEVRIER\Lyc&#233;e%20d'Argenteuil\GROS%20OEUVRE\ENSEIGNEMENT\Copie%20de%20Lyc&#233;e%20Argenteuil%20-%20Estimation%20GOE%20Ecole.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P:\5118%20-%20COCHIN%20OPHTALMO\06%20-%20DCE-OP\5118-APHP%20COCHIN%20-%20RENDU%20DCE-Op&#233;rations%20Pr&#233;alables%20Ind-%2011-04-2014\PIECES%20TECHNIQUES\LOT%20D%20-%20DEVOIEMENT%20DES%20RESEAUX%20CH\OLD\ETUDES\0-BILAN%20THERMIQUE%20V.3%20F.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DATA\c.da-ponte\Desktop\Documents\Service%20Economie\Outils%20-%20Tableaux\Outil\Outil%20d'estimation%20d'un%20immeuble%20de%20bureaux.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OTHPRS\GPP\GPP\U-MURAT\APD\Production%20froid\Energie%20froid%20Murat%20C.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D:\DATA\c.da-ponte\Desktop\Documents\Service%20Economie\Outils%20-%20Tableaux\Outil\estimation%20elec.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1.%20BATEG%20DR%20ES/3.%20ETUDES/2017%2010%20ST%20OUEN%20%20LE%20TOUZET/Comit&#233;%20d'Etudes/2%20-%20Etudes/7%20-%20Chiffrage%20PRO/CEA/BORDCES%20-%20LE%20TOUZET%20-%20MAR%20Emilie%20lots%20107-108-109-110-112.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dataprs\gpdoc\Temp\APDPEENC0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P:\5118%20-%20COCHIN%20OPHTALMO\06%20-%20DCE-OP\5118-APHP%20COCHIN%20-%20RENDU%20DCE-Op&#233;rations%20Pr&#233;alables%20Ind-%2011-04-2014\PIECES%20TECHNIQUES\LOT%20D%20-%20DEVOIEMENT%20DES%20RESEAUX%20CH\OLD\ETUDES\0-BILAN%20THERMIQUE%20V.3%20ecs%203.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D:\DATA\a.walaine\Documents\Professionnel\BALK-222-lycee%20N&amp;F%20leger\APD\301-CVC-PLB\11-Estimations\APD\Estimation%20CVC%20Lyc&#233;e%20V1.0-201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EBT/Bati/09%20-%20SERVICE%20TECHNIQUE/06%20-%20Service%20Economie/01%20-%20FICHE%20RATIO/RATIOS/BUREAUX%20-%20TERTIAIRE%20-%20IGH/1-ANALYSE%20COMPARATIVE/ANALYSE%20&amp;%20ESTIMATION%20-%20BUREAUX.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RCLAYS ORIGAMI CFA"/>
      <sheetName val="préambule"/>
      <sheetName val="Feuil1"/>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 affaire"/>
      <sheetName val="Hypothèses de base"/>
      <sheetName val="Codes traitement"/>
      <sheetName val="Fiches locaux type"/>
      <sheetName val="Liste Locaux"/>
      <sheetName val="Liste CTA"/>
      <sheetName val="Calcul Batteries CTA"/>
      <sheetName val="Liste Extracteurs"/>
      <sheetName val="Liste Ventil DSF"/>
      <sheetName val="Bilan Elec  Normal"/>
      <sheetName val="Bilan Elec Sécurité"/>
      <sheetName val="Moteurs"/>
      <sheetName val="Bilan Froid"/>
      <sheetName val="Bilan Chaud"/>
      <sheetName val="Estimation"/>
      <sheetName val="Surfaces Locaux techniques"/>
      <sheetName val="Calculs aérauliques"/>
      <sheetName val="Calculs hydrauliques"/>
      <sheetName val="Groupe froid"/>
      <sheetName val="Bases dimensionnement "/>
      <sheetName val="Stockage glace"/>
      <sheetName val="Apports - Bureau"/>
      <sheetName val="Apports - Labo"/>
      <sheetName val="Apports - Chambre"/>
      <sheetName val="Besoins de chauffage"/>
      <sheetName val="Besoin de froid"/>
      <sheetName val="Coût des énergie primaires"/>
      <sheetName val="Estimation de Coût énergétique "/>
      <sheetName val="Tableau récapitulatif"/>
      <sheetName val="Feuil1"/>
      <sheetName val="Feuil2"/>
      <sheetName val="Feuil3"/>
    </sheetNames>
    <sheetDataSet>
      <sheetData sheetId="0" refreshError="1"/>
      <sheetData sheetId="1">
        <row r="39">
          <cell r="D39">
            <v>-9</v>
          </cell>
        </row>
      </sheetData>
      <sheetData sheetId="2">
        <row r="6">
          <cell r="B6">
            <v>1</v>
          </cell>
          <cell r="C6" t="str">
            <v>Ventilation Simple Flux</v>
          </cell>
          <cell r="D6" t="str">
            <v>/</v>
          </cell>
          <cell r="E6" t="str">
            <v>/</v>
          </cell>
          <cell r="F6" t="str">
            <v>/</v>
          </cell>
          <cell r="G6" t="str">
            <v>/</v>
          </cell>
          <cell r="H6" t="str">
            <v>/</v>
          </cell>
          <cell r="I6" t="str">
            <v>/</v>
          </cell>
          <cell r="J6" t="str">
            <v>/</v>
          </cell>
          <cell r="K6" t="str">
            <v>/</v>
          </cell>
          <cell r="L6" t="str">
            <v>/</v>
          </cell>
          <cell r="M6" t="str">
            <v>/</v>
          </cell>
          <cell r="N6" t="str">
            <v>/</v>
          </cell>
          <cell r="O6" t="str">
            <v>/</v>
          </cell>
          <cell r="P6" t="str">
            <v>/</v>
          </cell>
          <cell r="Q6" t="str">
            <v>/</v>
          </cell>
        </row>
        <row r="8">
          <cell r="B8">
            <v>2</v>
          </cell>
          <cell r="C8" t="str">
            <v>Ventilation Double Flux</v>
          </cell>
          <cell r="D8" t="str">
            <v>/</v>
          </cell>
          <cell r="E8">
            <v>-9</v>
          </cell>
          <cell r="F8">
            <v>22</v>
          </cell>
          <cell r="G8" t="str">
            <v>/</v>
          </cell>
          <cell r="H8" t="str">
            <v>/</v>
          </cell>
          <cell r="I8" t="str">
            <v>/</v>
          </cell>
          <cell r="J8" t="str">
            <v>/</v>
          </cell>
          <cell r="K8" t="str">
            <v>/</v>
          </cell>
          <cell r="L8" t="str">
            <v>/</v>
          </cell>
          <cell r="M8" t="str">
            <v>/</v>
          </cell>
          <cell r="N8" t="str">
            <v>/</v>
          </cell>
          <cell r="O8" t="str">
            <v>/</v>
          </cell>
          <cell r="P8" t="str">
            <v>/</v>
          </cell>
          <cell r="Q8" t="str">
            <v>/</v>
          </cell>
        </row>
        <row r="10">
          <cell r="B10">
            <v>3</v>
          </cell>
          <cell r="C10" t="str">
            <v>Air Neuf Rafraichi</v>
          </cell>
          <cell r="D10" t="str">
            <v>/</v>
          </cell>
          <cell r="E10">
            <v>-9</v>
          </cell>
          <cell r="F10">
            <v>22</v>
          </cell>
          <cell r="G10">
            <v>28</v>
          </cell>
          <cell r="H10">
            <v>19</v>
          </cell>
          <cell r="I10">
            <v>6.9861119957051159</v>
          </cell>
          <cell r="J10">
            <v>56.276762735107368</v>
          </cell>
          <cell r="K10">
            <v>49.290650739402253</v>
          </cell>
          <cell r="L10" t="str">
            <v>/</v>
          </cell>
          <cell r="M10">
            <v>0.84269922826559474</v>
          </cell>
          <cell r="N10" t="str">
            <v>/</v>
          </cell>
          <cell r="O10" t="str">
            <v>/</v>
          </cell>
          <cell r="P10" t="str">
            <v>/</v>
          </cell>
          <cell r="Q10" t="str">
            <v>/</v>
          </cell>
        </row>
        <row r="12">
          <cell r="B12">
            <v>4</v>
          </cell>
          <cell r="C12" t="str">
            <v>Rafraîchissement</v>
          </cell>
          <cell r="D12">
            <v>10</v>
          </cell>
          <cell r="E12">
            <v>-9</v>
          </cell>
          <cell r="F12">
            <v>22</v>
          </cell>
          <cell r="G12" t="str">
            <v>selon mélange</v>
          </cell>
          <cell r="H12">
            <v>16</v>
          </cell>
          <cell r="I12" t="str">
            <v>selon mélange</v>
          </cell>
          <cell r="J12" t="str">
            <v>selon mélange</v>
          </cell>
          <cell r="K12">
            <v>40.915064420092463</v>
          </cell>
          <cell r="L12">
            <v>65.65568364680982</v>
          </cell>
          <cell r="M12">
            <v>0.83132502565079203</v>
          </cell>
          <cell r="N12" t="str">
            <v>/</v>
          </cell>
          <cell r="O12" t="str">
            <v>/</v>
          </cell>
          <cell r="P12" t="str">
            <v>/</v>
          </cell>
          <cell r="Q12" t="str">
            <v>/</v>
          </cell>
        </row>
        <row r="14">
          <cell r="B14">
            <v>5</v>
          </cell>
          <cell r="C14" t="str">
            <v>Climatisation</v>
          </cell>
          <cell r="D14">
            <v>10</v>
          </cell>
          <cell r="E14">
            <v>-9</v>
          </cell>
          <cell r="F14">
            <v>10</v>
          </cell>
          <cell r="G14" t="str">
            <v>selon mélange</v>
          </cell>
          <cell r="H14">
            <v>10</v>
          </cell>
          <cell r="I14" t="str">
            <v>selon mélange</v>
          </cell>
          <cell r="J14" t="str">
            <v>selon mélange</v>
          </cell>
          <cell r="K14">
            <v>28.603288622757219</v>
          </cell>
          <cell r="L14">
            <v>45.906744339145462</v>
          </cell>
          <cell r="M14">
            <v>0.81095080415938725</v>
          </cell>
          <cell r="N14">
            <v>13</v>
          </cell>
          <cell r="O14" t="str">
            <v>selon mélange</v>
          </cell>
          <cell r="P14">
            <v>8.3589591663137313</v>
          </cell>
          <cell r="Q14" t="str">
            <v>/</v>
          </cell>
        </row>
        <row r="16">
          <cell r="B16">
            <v>6</v>
          </cell>
          <cell r="C16" t="str">
            <v>Climatisation Salle d'Op.</v>
          </cell>
          <cell r="D16">
            <v>6</v>
          </cell>
          <cell r="E16">
            <v>-9</v>
          </cell>
          <cell r="F16">
            <v>10</v>
          </cell>
          <cell r="G16" t="str">
            <v>selon mélange</v>
          </cell>
          <cell r="H16">
            <v>10</v>
          </cell>
          <cell r="I16" t="str">
            <v>selon mélange</v>
          </cell>
          <cell r="J16" t="str">
            <v>selon mélange</v>
          </cell>
          <cell r="K16">
            <v>28.603288622757219</v>
          </cell>
          <cell r="L16">
            <v>50.965603738389333</v>
          </cell>
          <cell r="M16">
            <v>0.81095080415938725</v>
          </cell>
          <cell r="N16">
            <v>13</v>
          </cell>
          <cell r="O16" t="str">
            <v>selon mélange</v>
          </cell>
          <cell r="P16">
            <v>8.3589591663137313</v>
          </cell>
          <cell r="Q16" t="str">
            <v>/</v>
          </cell>
        </row>
        <row r="18">
          <cell r="B18">
            <v>7</v>
          </cell>
          <cell r="C18" t="str">
            <v>Ventilation Naturelle</v>
          </cell>
          <cell r="D18" t="str">
            <v>/</v>
          </cell>
          <cell r="E18" t="str">
            <v>/</v>
          </cell>
          <cell r="F18" t="str">
            <v>/</v>
          </cell>
          <cell r="G18" t="str">
            <v>/</v>
          </cell>
          <cell r="H18" t="str">
            <v>/</v>
          </cell>
          <cell r="I18" t="str">
            <v>/</v>
          </cell>
          <cell r="J18" t="str">
            <v>/</v>
          </cell>
          <cell r="K18" t="str">
            <v>/</v>
          </cell>
          <cell r="L18" t="str">
            <v>/</v>
          </cell>
          <cell r="M18" t="str">
            <v>/</v>
          </cell>
          <cell r="N18" t="str">
            <v>/</v>
          </cell>
          <cell r="O18" t="str">
            <v>/</v>
          </cell>
          <cell r="P18" t="str">
            <v>/</v>
          </cell>
          <cell r="Q18" t="str">
            <v>/</v>
          </cell>
        </row>
        <row r="20">
          <cell r="B20">
            <v>8</v>
          </cell>
          <cell r="C20" t="str">
            <v>Pré-traitement AN</v>
          </cell>
          <cell r="D20" t="str">
            <v>/</v>
          </cell>
          <cell r="E20">
            <v>-9</v>
          </cell>
          <cell r="F20">
            <v>12</v>
          </cell>
          <cell r="G20">
            <v>28</v>
          </cell>
          <cell r="H20">
            <v>10</v>
          </cell>
          <cell r="I20">
            <v>27.673474112350149</v>
          </cell>
          <cell r="J20">
            <v>56.276762735107368</v>
          </cell>
          <cell r="K20">
            <v>28.603288622757219</v>
          </cell>
          <cell r="L20" t="str">
            <v>/</v>
          </cell>
          <cell r="M20">
            <v>0.81095080415938725</v>
          </cell>
          <cell r="N20" t="str">
            <v>/</v>
          </cell>
          <cell r="O20" t="str">
            <v>/</v>
          </cell>
          <cell r="P20" t="str">
            <v>/</v>
          </cell>
          <cell r="Q20" t="str">
            <v>/</v>
          </cell>
        </row>
      </sheetData>
      <sheetData sheetId="3">
        <row r="6">
          <cell r="B6" t="str">
            <v>ADM01</v>
          </cell>
          <cell r="C6" t="str">
            <v>BU07</v>
          </cell>
          <cell r="D6" t="str">
            <v>Bureau directeur</v>
          </cell>
          <cell r="E6" t="str">
            <v>Administration</v>
          </cell>
          <cell r="F6" t="str">
            <v>ventilation double flux tout air neuf à débit variable par zone</v>
          </cell>
          <cell r="G6">
            <v>2</v>
          </cell>
          <cell r="H6">
            <v>19</v>
          </cell>
          <cell r="I6" t="str">
            <v>?? maxi</v>
          </cell>
          <cell r="J6" t="str">
            <v>NC</v>
          </cell>
          <cell r="K6" t="str">
            <v>F5/F7</v>
          </cell>
          <cell r="L6" t="str">
            <v>-</v>
          </cell>
          <cell r="M6" t="str">
            <v>P</v>
          </cell>
          <cell r="N6">
            <v>1</v>
          </cell>
          <cell r="O6">
            <v>1</v>
          </cell>
          <cell r="P6" t="str">
            <v>-</v>
          </cell>
          <cell r="Q6" t="str">
            <v>-</v>
          </cell>
          <cell r="R6">
            <v>55</v>
          </cell>
          <cell r="S6">
            <v>20</v>
          </cell>
          <cell r="T6">
            <v>10</v>
          </cell>
          <cell r="U6">
            <v>0</v>
          </cell>
          <cell r="V6">
            <v>30</v>
          </cell>
        </row>
        <row r="7">
          <cell r="B7" t="str">
            <v>ADM005</v>
          </cell>
          <cell r="C7" t="str">
            <v>BU01</v>
          </cell>
          <cell r="D7" t="str">
            <v>Bureau banalisé</v>
          </cell>
          <cell r="E7" t="str">
            <v>Administration</v>
          </cell>
          <cell r="F7" t="str">
            <v xml:space="preserve">ventilo convecteur + ventilation double flux tout air neuf à débit constant </v>
          </cell>
          <cell r="G7">
            <v>3</v>
          </cell>
          <cell r="H7">
            <v>19</v>
          </cell>
          <cell r="I7" t="str">
            <v>28 maxi</v>
          </cell>
          <cell r="J7" t="str">
            <v>NC</v>
          </cell>
          <cell r="K7" t="str">
            <v>F5/F7</v>
          </cell>
          <cell r="L7" t="str">
            <v>-</v>
          </cell>
          <cell r="M7" t="str">
            <v>P</v>
          </cell>
          <cell r="N7">
            <v>1</v>
          </cell>
          <cell r="O7">
            <v>1</v>
          </cell>
          <cell r="P7" t="str">
            <v>-</v>
          </cell>
          <cell r="Q7" t="str">
            <v>-</v>
          </cell>
          <cell r="R7">
            <v>55</v>
          </cell>
          <cell r="S7">
            <v>20</v>
          </cell>
          <cell r="T7">
            <v>10</v>
          </cell>
          <cell r="U7">
            <v>0</v>
          </cell>
          <cell r="V7">
            <v>30</v>
          </cell>
        </row>
        <row r="8">
          <cell r="B8" t="str">
            <v>ADM008</v>
          </cell>
          <cell r="C8" t="str">
            <v>BU04</v>
          </cell>
          <cell r="D8" t="str">
            <v>Salle de réunions</v>
          </cell>
          <cell r="E8" t="str">
            <v>Administration</v>
          </cell>
          <cell r="F8" t="str">
            <v xml:space="preserve">ventilo convecteur + ventilation double flux tout air neuf à débit constant </v>
          </cell>
          <cell r="G8">
            <v>3</v>
          </cell>
          <cell r="H8">
            <v>19</v>
          </cell>
          <cell r="I8" t="str">
            <v>28 maxi</v>
          </cell>
          <cell r="J8" t="str">
            <v>NC</v>
          </cell>
          <cell r="K8" t="str">
            <v>F5/F7</v>
          </cell>
          <cell r="L8" t="str">
            <v>-</v>
          </cell>
          <cell r="M8" t="str">
            <v>N</v>
          </cell>
          <cell r="N8">
            <v>2</v>
          </cell>
          <cell r="O8">
            <v>2</v>
          </cell>
          <cell r="P8" t="str">
            <v>-</v>
          </cell>
          <cell r="Q8" t="str">
            <v>-</v>
          </cell>
          <cell r="R8">
            <v>115</v>
          </cell>
          <cell r="S8">
            <v>20</v>
          </cell>
          <cell r="T8">
            <v>10</v>
          </cell>
          <cell r="U8">
            <v>0</v>
          </cell>
          <cell r="V8">
            <v>25</v>
          </cell>
        </row>
        <row r="9">
          <cell r="B9" t="str">
            <v>ADM02</v>
          </cell>
          <cell r="C9" t="str">
            <v>VP13</v>
          </cell>
          <cell r="D9" t="str">
            <v>Poste d'accueil</v>
          </cell>
          <cell r="E9" t="str">
            <v>Administration</v>
          </cell>
          <cell r="F9" t="str">
            <v>ventilation double flux tout air neuf à débit variable par zone</v>
          </cell>
          <cell r="G9">
            <v>2</v>
          </cell>
          <cell r="H9">
            <v>19</v>
          </cell>
          <cell r="I9" t="str">
            <v>?? maxi</v>
          </cell>
          <cell r="J9" t="str">
            <v>NC</v>
          </cell>
          <cell r="K9" t="str">
            <v>F5/F7</v>
          </cell>
          <cell r="L9" t="str">
            <v>-</v>
          </cell>
          <cell r="M9" t="str">
            <v>P</v>
          </cell>
          <cell r="N9">
            <v>1</v>
          </cell>
          <cell r="O9">
            <v>1</v>
          </cell>
          <cell r="P9" t="str">
            <v>-</v>
          </cell>
          <cell r="Q9" t="str">
            <v>-</v>
          </cell>
          <cell r="R9">
            <v>55</v>
          </cell>
          <cell r="S9">
            <v>20</v>
          </cell>
          <cell r="T9">
            <v>10</v>
          </cell>
          <cell r="U9">
            <v>0</v>
          </cell>
          <cell r="V9">
            <v>30</v>
          </cell>
        </row>
        <row r="10">
          <cell r="B10" t="str">
            <v>ADM03</v>
          </cell>
          <cell r="D10" t="str">
            <v>Bureau courant</v>
          </cell>
          <cell r="E10" t="str">
            <v>Administration</v>
          </cell>
          <cell r="F10" t="str">
            <v>ventilation double flux tout air neuf à débit variable par zone</v>
          </cell>
          <cell r="G10">
            <v>2</v>
          </cell>
          <cell r="H10">
            <v>19</v>
          </cell>
          <cell r="I10" t="str">
            <v>?? maxi</v>
          </cell>
          <cell r="J10" t="str">
            <v>NC</v>
          </cell>
          <cell r="K10" t="str">
            <v>F5/F7</v>
          </cell>
          <cell r="L10" t="str">
            <v>-</v>
          </cell>
          <cell r="M10" t="str">
            <v>P</v>
          </cell>
          <cell r="N10">
            <v>1</v>
          </cell>
          <cell r="O10">
            <v>1</v>
          </cell>
          <cell r="P10" t="str">
            <v>-</v>
          </cell>
          <cell r="Q10" t="str">
            <v>-</v>
          </cell>
          <cell r="R10">
            <v>55</v>
          </cell>
          <cell r="S10">
            <v>20</v>
          </cell>
          <cell r="T10">
            <v>10</v>
          </cell>
          <cell r="U10">
            <v>0</v>
          </cell>
          <cell r="V10">
            <v>30</v>
          </cell>
        </row>
        <row r="11">
          <cell r="B11" t="str">
            <v>ADM04</v>
          </cell>
          <cell r="D11" t="str">
            <v>Archives vivantes</v>
          </cell>
          <cell r="E11" t="str">
            <v>Administration</v>
          </cell>
          <cell r="F11" t="str">
            <v>ventilation double flux tout air neuf à débit variable par zone</v>
          </cell>
          <cell r="G11">
            <v>2</v>
          </cell>
          <cell r="H11">
            <v>16</v>
          </cell>
          <cell r="I11" t="str">
            <v>?? maxi</v>
          </cell>
          <cell r="J11" t="str">
            <v>NC</v>
          </cell>
          <cell r="K11" t="str">
            <v>F5/F7</v>
          </cell>
          <cell r="L11" t="str">
            <v>-</v>
          </cell>
          <cell r="M11" t="str">
            <v>NC</v>
          </cell>
          <cell r="N11">
            <v>1</v>
          </cell>
          <cell r="O11">
            <v>1</v>
          </cell>
          <cell r="P11" t="str">
            <v>-</v>
          </cell>
          <cell r="Q11" t="str">
            <v>-</v>
          </cell>
          <cell r="R11">
            <v>55</v>
          </cell>
          <cell r="S11">
            <v>15</v>
          </cell>
          <cell r="T11">
            <v>10</v>
          </cell>
          <cell r="U11">
            <v>0</v>
          </cell>
          <cell r="V11">
            <v>0</v>
          </cell>
          <cell r="W11" t="str">
            <v>VC</v>
          </cell>
        </row>
        <row r="12">
          <cell r="B12" t="str">
            <v>ADM05</v>
          </cell>
          <cell r="D12" t="str">
            <v>Salle de travail</v>
          </cell>
          <cell r="E12" t="str">
            <v>Administration</v>
          </cell>
          <cell r="F12" t="str">
            <v>ventilation double flux tout air neuf à débit variable par zone</v>
          </cell>
          <cell r="G12">
            <v>2</v>
          </cell>
          <cell r="H12">
            <v>19</v>
          </cell>
          <cell r="I12" t="str">
            <v>?? maxi</v>
          </cell>
          <cell r="J12" t="str">
            <v>NC</v>
          </cell>
          <cell r="K12" t="str">
            <v>F5/F7</v>
          </cell>
          <cell r="L12" t="str">
            <v>-</v>
          </cell>
          <cell r="M12" t="str">
            <v>P</v>
          </cell>
          <cell r="N12">
            <v>1</v>
          </cell>
          <cell r="O12">
            <v>1</v>
          </cell>
          <cell r="P12" t="str">
            <v>-</v>
          </cell>
          <cell r="Q12" t="str">
            <v>-</v>
          </cell>
          <cell r="R12">
            <v>55</v>
          </cell>
          <cell r="S12">
            <v>20</v>
          </cell>
          <cell r="T12">
            <v>10</v>
          </cell>
          <cell r="U12">
            <v>0</v>
          </cell>
          <cell r="V12">
            <v>18</v>
          </cell>
        </row>
        <row r="13">
          <cell r="B13" t="str">
            <v>ADM06</v>
          </cell>
          <cell r="C13" t="str">
            <v>BU02</v>
          </cell>
          <cell r="D13" t="str">
            <v>Reprographie</v>
          </cell>
          <cell r="E13" t="str">
            <v>Administration</v>
          </cell>
          <cell r="F13" t="str">
            <v>ventilation double flux tout air neuf à débit variable par zone</v>
          </cell>
          <cell r="G13">
            <v>2</v>
          </cell>
          <cell r="H13">
            <v>19</v>
          </cell>
          <cell r="I13" t="str">
            <v>?? maxi</v>
          </cell>
          <cell r="J13" t="str">
            <v>NC</v>
          </cell>
          <cell r="K13" t="str">
            <v>F5/F7</v>
          </cell>
          <cell r="L13" t="str">
            <v>-</v>
          </cell>
          <cell r="M13" t="str">
            <v>N</v>
          </cell>
          <cell r="N13">
            <v>2</v>
          </cell>
          <cell r="O13">
            <v>2</v>
          </cell>
          <cell r="P13" t="str">
            <v>-</v>
          </cell>
          <cell r="Q13" t="str">
            <v>-</v>
          </cell>
          <cell r="R13">
            <v>55</v>
          </cell>
          <cell r="S13">
            <v>20</v>
          </cell>
          <cell r="T13">
            <v>10</v>
          </cell>
          <cell r="U13">
            <v>0</v>
          </cell>
          <cell r="V13">
            <v>0</v>
          </cell>
        </row>
        <row r="14">
          <cell r="B14" t="str">
            <v>ADM07</v>
          </cell>
          <cell r="D14" t="str">
            <v>Salle de réunions et conseil</v>
          </cell>
          <cell r="E14" t="str">
            <v>Administration</v>
          </cell>
          <cell r="F14" t="str">
            <v>ventilation double flux tout air neuf à débit variable par zone</v>
          </cell>
          <cell r="G14">
            <v>2</v>
          </cell>
          <cell r="H14">
            <v>19</v>
          </cell>
          <cell r="I14" t="str">
            <v>?? maxi</v>
          </cell>
          <cell r="J14" t="str">
            <v>NC</v>
          </cell>
          <cell r="K14" t="str">
            <v>F5/F7</v>
          </cell>
          <cell r="L14" t="str">
            <v>-</v>
          </cell>
          <cell r="M14" t="str">
            <v>N</v>
          </cell>
          <cell r="N14">
            <v>2</v>
          </cell>
          <cell r="O14">
            <v>2</v>
          </cell>
          <cell r="P14" t="str">
            <v>-</v>
          </cell>
          <cell r="Q14" t="str">
            <v>-</v>
          </cell>
          <cell r="R14">
            <v>75</v>
          </cell>
          <cell r="S14">
            <v>20</v>
          </cell>
          <cell r="T14">
            <v>10</v>
          </cell>
          <cell r="U14">
            <v>0</v>
          </cell>
          <cell r="V14">
            <v>25</v>
          </cell>
        </row>
        <row r="15">
          <cell r="B15" t="str">
            <v>ADM08</v>
          </cell>
          <cell r="D15" t="str">
            <v>Bureau enseignants extérieurs</v>
          </cell>
          <cell r="E15" t="str">
            <v>Administration</v>
          </cell>
          <cell r="F15" t="str">
            <v>ventilation double flux tout air neuf à débit variable par zone</v>
          </cell>
          <cell r="G15">
            <v>2</v>
          </cell>
          <cell r="H15">
            <v>19</v>
          </cell>
          <cell r="I15" t="str">
            <v>?? maxi</v>
          </cell>
          <cell r="J15" t="str">
            <v>NC</v>
          </cell>
          <cell r="K15" t="str">
            <v>F5/F7</v>
          </cell>
          <cell r="L15" t="str">
            <v>-</v>
          </cell>
          <cell r="M15" t="str">
            <v>P</v>
          </cell>
          <cell r="N15">
            <v>1</v>
          </cell>
          <cell r="O15">
            <v>1</v>
          </cell>
          <cell r="P15" t="str">
            <v>-</v>
          </cell>
          <cell r="Q15" t="str">
            <v>-</v>
          </cell>
          <cell r="R15">
            <v>55</v>
          </cell>
          <cell r="S15">
            <v>20</v>
          </cell>
          <cell r="T15">
            <v>10</v>
          </cell>
          <cell r="U15">
            <v>0</v>
          </cell>
          <cell r="V15">
            <v>18</v>
          </cell>
        </row>
        <row r="16">
          <cell r="B16" t="str">
            <v>ATE01</v>
          </cell>
          <cell r="D16" t="str">
            <v>Atelier</v>
          </cell>
          <cell r="E16" t="str">
            <v>Commun</v>
          </cell>
          <cell r="F16" t="str">
            <v>ventilation naturelle</v>
          </cell>
          <cell r="G16">
            <v>2</v>
          </cell>
          <cell r="H16">
            <v>18</v>
          </cell>
          <cell r="I16" t="str">
            <v>?? maxi</v>
          </cell>
          <cell r="J16" t="str">
            <v>NC</v>
          </cell>
          <cell r="K16" t="str">
            <v>NC</v>
          </cell>
          <cell r="L16" t="str">
            <v>-</v>
          </cell>
          <cell r="M16" t="str">
            <v>NC</v>
          </cell>
          <cell r="N16">
            <v>4</v>
          </cell>
          <cell r="O16">
            <v>4</v>
          </cell>
          <cell r="P16" t="str">
            <v>X</v>
          </cell>
          <cell r="Q16" t="str">
            <v>-</v>
          </cell>
          <cell r="R16">
            <v>0</v>
          </cell>
          <cell r="S16">
            <v>20</v>
          </cell>
          <cell r="T16">
            <v>10</v>
          </cell>
          <cell r="U16">
            <v>0</v>
          </cell>
          <cell r="V16">
            <v>0</v>
          </cell>
        </row>
        <row r="17">
          <cell r="B17" t="str">
            <v>BIB04</v>
          </cell>
          <cell r="C17" t="str">
            <v>BU05</v>
          </cell>
          <cell r="D17" t="str">
            <v>Bibliothèque</v>
          </cell>
          <cell r="E17" t="str">
            <v>Bibliothèque</v>
          </cell>
          <cell r="F17" t="str">
            <v>ventilation double flux tout air neuf à débit variable par zone</v>
          </cell>
          <cell r="G17">
            <v>2</v>
          </cell>
          <cell r="H17">
            <v>19</v>
          </cell>
          <cell r="I17" t="str">
            <v>?? maxi</v>
          </cell>
          <cell r="J17" t="str">
            <v>NC</v>
          </cell>
          <cell r="K17" t="str">
            <v>F5/F7</v>
          </cell>
          <cell r="L17" t="str">
            <v>-</v>
          </cell>
          <cell r="M17" t="str">
            <v>P</v>
          </cell>
          <cell r="N17">
            <v>2</v>
          </cell>
          <cell r="O17">
            <v>2</v>
          </cell>
          <cell r="P17" t="str">
            <v>-</v>
          </cell>
          <cell r="Q17" t="str">
            <v>-</v>
          </cell>
          <cell r="R17">
            <v>65</v>
          </cell>
          <cell r="S17">
            <v>20</v>
          </cell>
          <cell r="T17">
            <v>10</v>
          </cell>
          <cell r="U17">
            <v>0</v>
          </cell>
          <cell r="V17">
            <v>30</v>
          </cell>
        </row>
        <row r="18">
          <cell r="B18" t="str">
            <v>BOP001</v>
          </cell>
          <cell r="C18" t="str">
            <v>BO09</v>
          </cell>
          <cell r="D18" t="str">
            <v>Transfert des patients</v>
          </cell>
          <cell r="E18" t="str">
            <v>Bloc opératoire</v>
          </cell>
          <cell r="F18" t="str">
            <v>ventilation double flux tout air neuf à débit constant + réchauffage terminale</v>
          </cell>
          <cell r="G18">
            <v>5</v>
          </cell>
          <cell r="H18" t="str">
            <v>20 à 25</v>
          </cell>
          <cell r="I18" t="str">
            <v>20 à 25</v>
          </cell>
          <cell r="J18" t="str">
            <v>55 +/- 5</v>
          </cell>
          <cell r="K18" t="str">
            <v>F5/F7/F9</v>
          </cell>
          <cell r="L18" t="str">
            <v>-</v>
          </cell>
          <cell r="M18" t="str">
            <v>NC</v>
          </cell>
          <cell r="N18">
            <v>2</v>
          </cell>
          <cell r="O18">
            <v>2</v>
          </cell>
          <cell r="P18" t="str">
            <v>-</v>
          </cell>
          <cell r="Q18" t="str">
            <v>-</v>
          </cell>
          <cell r="R18">
            <v>0</v>
          </cell>
          <cell r="S18">
            <v>0</v>
          </cell>
          <cell r="T18">
            <v>10</v>
          </cell>
          <cell r="U18">
            <v>0</v>
          </cell>
          <cell r="V18">
            <v>30</v>
          </cell>
        </row>
        <row r="19">
          <cell r="B19" t="str">
            <v>BOP002</v>
          </cell>
          <cell r="C19" t="str">
            <v>BO05</v>
          </cell>
          <cell r="D19" t="str">
            <v>Induction anesthésique/préparation patients</v>
          </cell>
          <cell r="E19" t="str">
            <v>Bloc opératoire</v>
          </cell>
          <cell r="F19" t="str">
            <v>ventilation double flux tout air neuf à débit constant + réchauffage terminale</v>
          </cell>
          <cell r="G19">
            <v>5</v>
          </cell>
          <cell r="H19" t="str">
            <v>20 à 25</v>
          </cell>
          <cell r="I19" t="str">
            <v>20 à 25</v>
          </cell>
          <cell r="J19" t="str">
            <v>55 +/- 5</v>
          </cell>
          <cell r="K19" t="str">
            <v>F5/F7/F9/H11</v>
          </cell>
          <cell r="L19" t="str">
            <v>X</v>
          </cell>
          <cell r="M19" t="str">
            <v>P</v>
          </cell>
          <cell r="N19">
            <v>15</v>
          </cell>
          <cell r="O19">
            <v>15</v>
          </cell>
          <cell r="P19" t="str">
            <v>-</v>
          </cell>
          <cell r="Q19" t="str">
            <v>-</v>
          </cell>
          <cell r="R19">
            <v>55</v>
          </cell>
          <cell r="S19">
            <v>0</v>
          </cell>
          <cell r="T19">
            <v>10</v>
          </cell>
          <cell r="U19">
            <v>0</v>
          </cell>
          <cell r="V19">
            <v>30</v>
          </cell>
        </row>
        <row r="20">
          <cell r="B20" t="str">
            <v>BOP003</v>
          </cell>
          <cell r="C20" t="str">
            <v>BO02</v>
          </cell>
          <cell r="D20" t="str">
            <v>Préparation chirurgien</v>
          </cell>
          <cell r="E20" t="str">
            <v>Bloc opératoire</v>
          </cell>
          <cell r="F20" t="str">
            <v>ventilation double flux tout air neuf à débit constant + réchauffage terminale</v>
          </cell>
          <cell r="G20">
            <v>5</v>
          </cell>
          <cell r="H20" t="str">
            <v>20 à 25</v>
          </cell>
          <cell r="I20" t="str">
            <v>20 à 25</v>
          </cell>
          <cell r="J20" t="str">
            <v>55 +/- 5</v>
          </cell>
          <cell r="K20" t="str">
            <v>F5/F7/F9/H11</v>
          </cell>
          <cell r="L20" t="str">
            <v>X</v>
          </cell>
          <cell r="M20">
            <v>20</v>
          </cell>
          <cell r="N20">
            <v>6</v>
          </cell>
          <cell r="O20">
            <v>6</v>
          </cell>
          <cell r="P20" t="str">
            <v>-</v>
          </cell>
          <cell r="Q20" t="str">
            <v>-</v>
          </cell>
          <cell r="R20">
            <v>55</v>
          </cell>
          <cell r="S20">
            <v>0</v>
          </cell>
          <cell r="T20">
            <v>10</v>
          </cell>
          <cell r="U20">
            <v>0</v>
          </cell>
          <cell r="V20">
            <v>30</v>
          </cell>
        </row>
        <row r="21">
          <cell r="B21" t="str">
            <v>BOP005</v>
          </cell>
          <cell r="C21" t="str">
            <v>BO18</v>
          </cell>
          <cell r="D21" t="str">
            <v>Salle d'opération risque 2</v>
          </cell>
          <cell r="E21" t="str">
            <v>Bloc opératoire</v>
          </cell>
          <cell r="F21" t="str">
            <v>ventilation double flux tout air neuf à débit constant</v>
          </cell>
          <cell r="G21">
            <v>6</v>
          </cell>
          <cell r="H21" t="str">
            <v>20 à 25</v>
          </cell>
          <cell r="I21" t="str">
            <v>20 à 25</v>
          </cell>
          <cell r="J21" t="str">
            <v>55 +/- 5</v>
          </cell>
          <cell r="K21" t="str">
            <v>F5/F7/F9/H14</v>
          </cell>
          <cell r="L21" t="str">
            <v>X</v>
          </cell>
          <cell r="M21">
            <v>50</v>
          </cell>
          <cell r="N21">
            <v>6</v>
          </cell>
          <cell r="O21">
            <v>25</v>
          </cell>
          <cell r="P21" t="str">
            <v>?</v>
          </cell>
          <cell r="Q21" t="str">
            <v>-</v>
          </cell>
          <cell r="R21">
            <v>100</v>
          </cell>
          <cell r="S21">
            <v>0</v>
          </cell>
          <cell r="T21">
            <v>10</v>
          </cell>
          <cell r="U21">
            <v>0</v>
          </cell>
          <cell r="V21">
            <v>30</v>
          </cell>
        </row>
        <row r="22">
          <cell r="B22" t="str">
            <v>BOP006</v>
          </cell>
          <cell r="C22" t="str">
            <v>BO17</v>
          </cell>
          <cell r="D22" t="str">
            <v>Salle d'opération risque 3</v>
          </cell>
          <cell r="E22" t="str">
            <v>Bloc opératoire</v>
          </cell>
          <cell r="F22" t="str">
            <v>ventilation double flux à débit constant + plafond filtrant</v>
          </cell>
          <cell r="G22">
            <v>6</v>
          </cell>
          <cell r="H22" t="str">
            <v>20 à 25</v>
          </cell>
          <cell r="I22" t="str">
            <v>20 à 25</v>
          </cell>
          <cell r="J22" t="str">
            <v>55 +/- 5</v>
          </cell>
          <cell r="K22" t="str">
            <v>F5/F7/F9/H14</v>
          </cell>
          <cell r="L22" t="str">
            <v>X</v>
          </cell>
          <cell r="M22">
            <v>50</v>
          </cell>
          <cell r="N22">
            <v>15</v>
          </cell>
          <cell r="O22">
            <v>50</v>
          </cell>
          <cell r="P22" t="str">
            <v>?</v>
          </cell>
          <cell r="Q22" t="str">
            <v>-</v>
          </cell>
          <cell r="R22">
            <v>200</v>
          </cell>
          <cell r="S22">
            <v>0</v>
          </cell>
          <cell r="T22">
            <v>10</v>
          </cell>
          <cell r="U22">
            <v>0</v>
          </cell>
          <cell r="V22">
            <v>30</v>
          </cell>
        </row>
        <row r="23">
          <cell r="B23" t="str">
            <v>BOP008</v>
          </cell>
          <cell r="C23" t="str">
            <v>PM06</v>
          </cell>
          <cell r="D23" t="str">
            <v>Salle d'accouchement</v>
          </cell>
          <cell r="E23" t="str">
            <v>Bloc obstétrique</v>
          </cell>
          <cell r="F23" t="str">
            <v>ventilation double flux tout air neuf à débit constant + réchauffage terminale</v>
          </cell>
          <cell r="G23">
            <v>5</v>
          </cell>
          <cell r="H23" t="str">
            <v>20 à 25</v>
          </cell>
          <cell r="I23" t="str">
            <v>20 à 25</v>
          </cell>
          <cell r="J23" t="str">
            <v>55 +/- 5</v>
          </cell>
          <cell r="K23" t="str">
            <v>F5/F7/F9/H13</v>
          </cell>
          <cell r="L23" t="str">
            <v>X</v>
          </cell>
          <cell r="M23">
            <v>30</v>
          </cell>
          <cell r="N23">
            <v>6</v>
          </cell>
          <cell r="O23">
            <v>6</v>
          </cell>
          <cell r="P23" t="str">
            <v>?</v>
          </cell>
          <cell r="Q23" t="str">
            <v>-</v>
          </cell>
          <cell r="R23">
            <v>100</v>
          </cell>
          <cell r="S23">
            <v>0</v>
          </cell>
          <cell r="T23">
            <v>10</v>
          </cell>
          <cell r="U23">
            <v>0</v>
          </cell>
          <cell r="V23">
            <v>30</v>
          </cell>
        </row>
        <row r="24">
          <cell r="B24" t="str">
            <v>BOP010</v>
          </cell>
          <cell r="C24" t="str">
            <v>BO04</v>
          </cell>
          <cell r="D24" t="str">
            <v>Salle de réveil</v>
          </cell>
          <cell r="E24" t="str">
            <v>Bloc opératoire</v>
          </cell>
          <cell r="F24" t="str">
            <v>ventilation double flux tout air neuf à débit constant</v>
          </cell>
          <cell r="G24">
            <v>5</v>
          </cell>
          <cell r="H24" t="str">
            <v>20 à 25</v>
          </cell>
          <cell r="I24" t="str">
            <v>20 à 25</v>
          </cell>
          <cell r="J24" t="str">
            <v>55 +/- 5</v>
          </cell>
          <cell r="K24" t="str">
            <v>F5/F7/F9/H11</v>
          </cell>
          <cell r="L24" t="str">
            <v>X</v>
          </cell>
          <cell r="M24">
            <v>30</v>
          </cell>
          <cell r="N24">
            <v>12</v>
          </cell>
          <cell r="O24">
            <v>12</v>
          </cell>
          <cell r="P24" t="str">
            <v>-</v>
          </cell>
          <cell r="Q24" t="str">
            <v>-</v>
          </cell>
          <cell r="R24">
            <v>75</v>
          </cell>
          <cell r="S24">
            <v>0</v>
          </cell>
          <cell r="T24">
            <v>10</v>
          </cell>
          <cell r="U24">
            <v>0</v>
          </cell>
          <cell r="V24">
            <v>30</v>
          </cell>
        </row>
        <row r="25">
          <cell r="B25" t="str">
            <v>BOP011</v>
          </cell>
          <cell r="C25" t="str">
            <v>PM07</v>
          </cell>
          <cell r="D25" t="str">
            <v>Réa nouveau nés</v>
          </cell>
          <cell r="E25" t="str">
            <v>Obstétrique</v>
          </cell>
          <cell r="F25" t="str">
            <v>ventilation double flux tout air neuf à débit constant + réchauffage terminale</v>
          </cell>
          <cell r="G25">
            <v>5</v>
          </cell>
          <cell r="H25" t="str">
            <v>20 à 25</v>
          </cell>
          <cell r="I25" t="str">
            <v>20 à 25</v>
          </cell>
          <cell r="J25" t="str">
            <v>55 +/- 5</v>
          </cell>
          <cell r="K25" t="str">
            <v>F5/F7/F9/H11</v>
          </cell>
          <cell r="L25" t="str">
            <v>X</v>
          </cell>
          <cell r="M25">
            <v>30</v>
          </cell>
          <cell r="N25">
            <v>6</v>
          </cell>
          <cell r="O25">
            <v>6</v>
          </cell>
          <cell r="P25" t="str">
            <v>-</v>
          </cell>
          <cell r="Q25" t="str">
            <v>-</v>
          </cell>
          <cell r="R25">
            <v>150</v>
          </cell>
          <cell r="S25">
            <v>0</v>
          </cell>
          <cell r="T25">
            <v>10</v>
          </cell>
          <cell r="U25">
            <v>0</v>
          </cell>
          <cell r="V25">
            <v>30</v>
          </cell>
        </row>
        <row r="26">
          <cell r="B26" t="str">
            <v>BOP013</v>
          </cell>
          <cell r="C26" t="str">
            <v>US08</v>
          </cell>
          <cell r="D26" t="str">
            <v>Nettoyage des plateaux et des chariots</v>
          </cell>
          <cell r="E26" t="str">
            <v>Commun</v>
          </cell>
          <cell r="F26" t="str">
            <v>ventilation double flux tout air neuf à débit variable par zone</v>
          </cell>
          <cell r="G26">
            <v>4</v>
          </cell>
          <cell r="H26">
            <v>18</v>
          </cell>
          <cell r="I26" t="str">
            <v>NC</v>
          </cell>
          <cell r="J26" t="str">
            <v>NC</v>
          </cell>
          <cell r="K26" t="str">
            <v>F5/F7</v>
          </cell>
          <cell r="L26" t="str">
            <v>-</v>
          </cell>
          <cell r="M26" t="str">
            <v>N</v>
          </cell>
          <cell r="N26">
            <v>6</v>
          </cell>
          <cell r="O26">
            <v>6</v>
          </cell>
          <cell r="P26" t="str">
            <v>-</v>
          </cell>
          <cell r="Q26" t="str">
            <v>-</v>
          </cell>
          <cell r="R26">
            <v>0</v>
          </cell>
          <cell r="S26">
            <v>0</v>
          </cell>
          <cell r="T26">
            <v>10</v>
          </cell>
          <cell r="U26">
            <v>0</v>
          </cell>
          <cell r="V26">
            <v>30</v>
          </cell>
        </row>
        <row r="27">
          <cell r="B27" t="str">
            <v>BOP015</v>
          </cell>
          <cell r="D27" t="str">
            <v>Vestiaires des blocs</v>
          </cell>
          <cell r="E27" t="str">
            <v>Bloc opératoire</v>
          </cell>
          <cell r="F27" t="str">
            <v>ventilation double flux tout air neuf à débit constant + réchauffage terminale</v>
          </cell>
          <cell r="G27">
            <v>5</v>
          </cell>
          <cell r="H27" t="str">
            <v>20 à 25</v>
          </cell>
          <cell r="I27" t="str">
            <v>20 à 25</v>
          </cell>
          <cell r="J27" t="str">
            <v>55 +/- 5</v>
          </cell>
          <cell r="K27" t="str">
            <v>F5/F7/F9</v>
          </cell>
          <cell r="L27" t="str">
            <v>-</v>
          </cell>
          <cell r="M27" t="str">
            <v>N</v>
          </cell>
          <cell r="N27">
            <v>8</v>
          </cell>
          <cell r="O27">
            <v>8</v>
          </cell>
          <cell r="P27" t="str">
            <v>-</v>
          </cell>
          <cell r="Q27" t="str">
            <v>-</v>
          </cell>
          <cell r="R27">
            <v>75</v>
          </cell>
          <cell r="S27">
            <v>0</v>
          </cell>
          <cell r="T27">
            <v>10</v>
          </cell>
          <cell r="U27">
            <v>0</v>
          </cell>
          <cell r="V27">
            <v>30</v>
          </cell>
        </row>
        <row r="28">
          <cell r="B28" t="str">
            <v>BOP016</v>
          </cell>
          <cell r="D28" t="str">
            <v>Salle de plâtre</v>
          </cell>
          <cell r="E28" t="str">
            <v>Bloc opératoire</v>
          </cell>
          <cell r="F28" t="str">
            <v>ventilation double flux tout air neuf à débit constant + réchauffage terminale</v>
          </cell>
          <cell r="G28">
            <v>5</v>
          </cell>
          <cell r="H28" t="str">
            <v>20 à 25</v>
          </cell>
          <cell r="I28" t="str">
            <v>20 à 25</v>
          </cell>
          <cell r="J28" t="str">
            <v>55 +/- 5</v>
          </cell>
          <cell r="K28" t="str">
            <v>F5/F7/F9/H11</v>
          </cell>
          <cell r="L28" t="str">
            <v>X</v>
          </cell>
          <cell r="M28" t="str">
            <v>P</v>
          </cell>
          <cell r="N28">
            <v>6</v>
          </cell>
          <cell r="O28">
            <v>6</v>
          </cell>
          <cell r="P28" t="str">
            <v>-</v>
          </cell>
          <cell r="Q28" t="str">
            <v>-</v>
          </cell>
          <cell r="R28">
            <v>150</v>
          </cell>
          <cell r="S28">
            <v>0</v>
          </cell>
          <cell r="T28">
            <v>10</v>
          </cell>
          <cell r="U28">
            <v>0</v>
          </cell>
          <cell r="V28">
            <v>30</v>
          </cell>
        </row>
        <row r="29">
          <cell r="B29" t="str">
            <v>CDI005</v>
          </cell>
          <cell r="D29" t="str">
            <v>Stockage livres/documents</v>
          </cell>
          <cell r="E29" t="str">
            <v>CDI</v>
          </cell>
          <cell r="F29" t="str">
            <v xml:space="preserve">ventilation double flux tout air neuf rafraîchi à débit constant </v>
          </cell>
          <cell r="G29">
            <v>3</v>
          </cell>
          <cell r="H29">
            <v>16</v>
          </cell>
          <cell r="I29" t="str">
            <v>NC</v>
          </cell>
          <cell r="J29" t="str">
            <v>NC</v>
          </cell>
          <cell r="K29" t="str">
            <v>F5/F7</v>
          </cell>
          <cell r="L29" t="str">
            <v>-</v>
          </cell>
          <cell r="M29" t="str">
            <v>NC</v>
          </cell>
          <cell r="N29">
            <v>2</v>
          </cell>
          <cell r="O29">
            <v>2</v>
          </cell>
          <cell r="P29" t="str">
            <v>-</v>
          </cell>
          <cell r="Q29" t="str">
            <v>-</v>
          </cell>
          <cell r="R29">
            <v>55</v>
          </cell>
          <cell r="S29">
            <v>20</v>
          </cell>
          <cell r="T29">
            <v>10</v>
          </cell>
          <cell r="U29">
            <v>0</v>
          </cell>
          <cell r="V29">
            <v>30</v>
          </cell>
          <cell r="W29" t="str">
            <v>VC</v>
          </cell>
        </row>
        <row r="30">
          <cell r="B30" t="str">
            <v>CDI006</v>
          </cell>
          <cell r="D30" t="str">
            <v>Archives centrales</v>
          </cell>
          <cell r="E30" t="str">
            <v>CDI</v>
          </cell>
          <cell r="F30" t="str">
            <v xml:space="preserve">ventilation double flux tout air neuf rafraîchi à débit constant </v>
          </cell>
          <cell r="G30">
            <v>3</v>
          </cell>
          <cell r="H30">
            <v>16</v>
          </cell>
          <cell r="I30" t="str">
            <v>NC</v>
          </cell>
          <cell r="J30" t="str">
            <v>NC</v>
          </cell>
          <cell r="K30" t="str">
            <v>F5/F7</v>
          </cell>
          <cell r="L30" t="str">
            <v>-</v>
          </cell>
          <cell r="M30" t="str">
            <v>NC</v>
          </cell>
          <cell r="N30">
            <v>2</v>
          </cell>
          <cell r="O30">
            <v>2</v>
          </cell>
          <cell r="P30" t="str">
            <v>-</v>
          </cell>
          <cell r="Q30" t="str">
            <v>-</v>
          </cell>
          <cell r="R30">
            <v>55</v>
          </cell>
          <cell r="S30">
            <v>15</v>
          </cell>
          <cell r="T30">
            <v>10</v>
          </cell>
          <cell r="U30">
            <v>0</v>
          </cell>
          <cell r="V30">
            <v>30</v>
          </cell>
          <cell r="W30" t="str">
            <v>VC</v>
          </cell>
        </row>
        <row r="31">
          <cell r="B31" t="str">
            <v>CDI008</v>
          </cell>
          <cell r="C31" t="str">
            <v>BU03</v>
          </cell>
          <cell r="D31" t="str">
            <v>Photocopie</v>
          </cell>
          <cell r="E31" t="str">
            <v>Administration</v>
          </cell>
          <cell r="F31" t="str">
            <v xml:space="preserve">ventilo convecteur + ventilation double flux tout air neuf à débit constant </v>
          </cell>
          <cell r="G31">
            <v>3</v>
          </cell>
          <cell r="H31">
            <v>19</v>
          </cell>
          <cell r="I31" t="str">
            <v>NC?</v>
          </cell>
          <cell r="J31" t="str">
            <v>NC</v>
          </cell>
          <cell r="K31" t="str">
            <v>F5/F7</v>
          </cell>
          <cell r="L31" t="str">
            <v>-</v>
          </cell>
          <cell r="M31" t="str">
            <v>N</v>
          </cell>
          <cell r="N31">
            <v>1</v>
          </cell>
          <cell r="O31">
            <v>1</v>
          </cell>
          <cell r="P31" t="str">
            <v>-</v>
          </cell>
          <cell r="Q31" t="str">
            <v>-</v>
          </cell>
          <cell r="R31">
            <v>150</v>
          </cell>
          <cell r="S31">
            <v>15</v>
          </cell>
          <cell r="T31">
            <v>10</v>
          </cell>
          <cell r="U31">
            <v>0</v>
          </cell>
          <cell r="V31">
            <v>30</v>
          </cell>
          <cell r="W31" t="str">
            <v>réduire taux AN (si présence d'un VC)</v>
          </cell>
        </row>
        <row r="32">
          <cell r="B32" t="str">
            <v>COM002</v>
          </cell>
          <cell r="C32" t="str">
            <v>ES08</v>
          </cell>
          <cell r="D32" t="str">
            <v>Préparation soins zone sale</v>
          </cell>
          <cell r="E32" t="str">
            <v>Commun</v>
          </cell>
          <cell r="F32" t="str">
            <v>ventilation double flux tout air neuf à débit variable par zone</v>
          </cell>
          <cell r="G32">
            <v>4</v>
          </cell>
          <cell r="H32">
            <v>24</v>
          </cell>
          <cell r="I32" t="str">
            <v>28 maxi</v>
          </cell>
          <cell r="J32" t="str">
            <v>NC</v>
          </cell>
          <cell r="K32" t="str">
            <v>F5/F7</v>
          </cell>
          <cell r="L32" t="str">
            <v>-</v>
          </cell>
          <cell r="M32" t="str">
            <v>P</v>
          </cell>
          <cell r="N32">
            <v>2</v>
          </cell>
          <cell r="O32">
            <v>2</v>
          </cell>
          <cell r="P32" t="str">
            <v>-</v>
          </cell>
          <cell r="Q32" t="str">
            <v>-</v>
          </cell>
          <cell r="R32">
            <v>55</v>
          </cell>
          <cell r="S32">
            <v>20</v>
          </cell>
          <cell r="T32">
            <v>10</v>
          </cell>
          <cell r="U32">
            <v>0</v>
          </cell>
          <cell r="V32">
            <v>30</v>
          </cell>
        </row>
        <row r="33">
          <cell r="B33" t="str">
            <v>COM003</v>
          </cell>
          <cell r="C33" t="str">
            <v>ES03</v>
          </cell>
          <cell r="D33" t="str">
            <v>Bureau surveillante</v>
          </cell>
          <cell r="E33" t="str">
            <v>Pôle médical</v>
          </cell>
          <cell r="F33" t="str">
            <v>ventilation double flux tout air neuf à débit variable par zone</v>
          </cell>
          <cell r="G33">
            <v>4</v>
          </cell>
          <cell r="H33">
            <v>19</v>
          </cell>
          <cell r="I33" t="str">
            <v>28 maxi</v>
          </cell>
          <cell r="J33" t="str">
            <v>NC</v>
          </cell>
          <cell r="K33" t="str">
            <v>F5/F7</v>
          </cell>
          <cell r="L33" t="str">
            <v>-</v>
          </cell>
          <cell r="M33" t="str">
            <v>P</v>
          </cell>
          <cell r="N33">
            <v>2</v>
          </cell>
          <cell r="O33">
            <v>2</v>
          </cell>
          <cell r="P33" t="str">
            <v>-</v>
          </cell>
          <cell r="Q33" t="str">
            <v>-</v>
          </cell>
          <cell r="R33">
            <v>85</v>
          </cell>
          <cell r="S33">
            <v>20</v>
          </cell>
          <cell r="T33">
            <v>10</v>
          </cell>
          <cell r="U33">
            <v>0</v>
          </cell>
          <cell r="V33">
            <v>30</v>
          </cell>
        </row>
        <row r="34">
          <cell r="B34" t="str">
            <v>COM004</v>
          </cell>
          <cell r="C34" t="str">
            <v>US15</v>
          </cell>
          <cell r="D34" t="str">
            <v>Utilités sales/linge sale/lave-bassin</v>
          </cell>
          <cell r="E34" t="str">
            <v>Commun</v>
          </cell>
          <cell r="F34" t="str">
            <v>extraction simple flux avec tranfert depuis locaux adjacents</v>
          </cell>
          <cell r="G34">
            <v>1</v>
          </cell>
          <cell r="H34">
            <v>18</v>
          </cell>
          <cell r="I34" t="str">
            <v>NC</v>
          </cell>
          <cell r="J34" t="str">
            <v>NC</v>
          </cell>
          <cell r="K34" t="str">
            <v>NC</v>
          </cell>
          <cell r="L34" t="str">
            <v>-</v>
          </cell>
          <cell r="M34" t="str">
            <v>N</v>
          </cell>
          <cell r="N34">
            <v>0</v>
          </cell>
          <cell r="O34">
            <v>4</v>
          </cell>
          <cell r="P34" t="str">
            <v>-</v>
          </cell>
          <cell r="Q34" t="str">
            <v>-</v>
          </cell>
          <cell r="R34">
            <v>0</v>
          </cell>
          <cell r="S34">
            <v>0</v>
          </cell>
          <cell r="T34">
            <v>10</v>
          </cell>
          <cell r="U34">
            <v>0</v>
          </cell>
          <cell r="V34">
            <v>30</v>
          </cell>
        </row>
        <row r="35">
          <cell r="B35" t="str">
            <v>COM005</v>
          </cell>
          <cell r="C35" t="str">
            <v>US01</v>
          </cell>
          <cell r="D35" t="str">
            <v>Office alimentaire</v>
          </cell>
          <cell r="E35" t="str">
            <v>Commun</v>
          </cell>
          <cell r="F35" t="str">
            <v>ventilation double flux tout air neuf à débit variable par zone</v>
          </cell>
          <cell r="G35">
            <v>4</v>
          </cell>
          <cell r="H35">
            <v>18</v>
          </cell>
          <cell r="I35" t="str">
            <v>28 maxi</v>
          </cell>
          <cell r="J35" t="str">
            <v>NC</v>
          </cell>
          <cell r="K35" t="str">
            <v>F5/F7</v>
          </cell>
          <cell r="L35" t="str">
            <v>-</v>
          </cell>
          <cell r="M35" t="str">
            <v>N</v>
          </cell>
          <cell r="N35">
            <v>4</v>
          </cell>
          <cell r="O35">
            <v>4</v>
          </cell>
          <cell r="P35" t="str">
            <v>?</v>
          </cell>
          <cell r="Q35" t="str">
            <v>-</v>
          </cell>
          <cell r="R35">
            <v>75</v>
          </cell>
          <cell r="S35">
            <v>20</v>
          </cell>
          <cell r="T35">
            <v>10</v>
          </cell>
          <cell r="U35">
            <v>0</v>
          </cell>
          <cell r="V35">
            <v>30</v>
          </cell>
          <cell r="W35" t="str">
            <v>Lave-vaisselle 10kW...</v>
          </cell>
        </row>
        <row r="36">
          <cell r="B36" t="str">
            <v>COM005a</v>
          </cell>
          <cell r="D36" t="str">
            <v>Office stockage chariots</v>
          </cell>
          <cell r="E36" t="str">
            <v>Commun</v>
          </cell>
          <cell r="F36" t="str">
            <v>ventilation double flux tout air neuf à débit variable par zone</v>
          </cell>
          <cell r="G36">
            <v>4</v>
          </cell>
          <cell r="H36">
            <v>18</v>
          </cell>
          <cell r="I36" t="str">
            <v>28 maxi</v>
          </cell>
          <cell r="J36" t="str">
            <v>NC</v>
          </cell>
          <cell r="K36" t="str">
            <v>F5/F7</v>
          </cell>
          <cell r="L36" t="str">
            <v>-</v>
          </cell>
          <cell r="M36" t="str">
            <v>N</v>
          </cell>
          <cell r="N36">
            <v>4</v>
          </cell>
          <cell r="O36">
            <v>4</v>
          </cell>
          <cell r="P36" t="str">
            <v>-</v>
          </cell>
          <cell r="Q36" t="str">
            <v>-</v>
          </cell>
          <cell r="R36">
            <v>0</v>
          </cell>
          <cell r="S36">
            <v>20</v>
          </cell>
          <cell r="T36">
            <v>10</v>
          </cell>
          <cell r="U36">
            <v>0</v>
          </cell>
          <cell r="V36">
            <v>30</v>
          </cell>
        </row>
        <row r="37">
          <cell r="B37" t="str">
            <v>COM006</v>
          </cell>
          <cell r="C37" t="str">
            <v>VP08</v>
          </cell>
          <cell r="D37" t="str">
            <v>Salle de séjour</v>
          </cell>
          <cell r="E37" t="str">
            <v>Vie Patient</v>
          </cell>
          <cell r="F37" t="str">
            <v>ventilation double flux tout air neuf à débit variable par zone</v>
          </cell>
          <cell r="G37">
            <v>4</v>
          </cell>
          <cell r="H37">
            <v>19</v>
          </cell>
          <cell r="I37" t="str">
            <v>28 maxi</v>
          </cell>
          <cell r="J37" t="str">
            <v>NC</v>
          </cell>
          <cell r="K37" t="str">
            <v>F5/F7</v>
          </cell>
          <cell r="L37" t="str">
            <v>-</v>
          </cell>
          <cell r="M37" t="str">
            <v>NC</v>
          </cell>
          <cell r="N37">
            <v>4</v>
          </cell>
          <cell r="O37">
            <v>4</v>
          </cell>
          <cell r="P37" t="str">
            <v>-</v>
          </cell>
          <cell r="Q37" t="str">
            <v>-</v>
          </cell>
          <cell r="R37">
            <v>85</v>
          </cell>
          <cell r="S37">
            <v>20</v>
          </cell>
          <cell r="T37">
            <v>10</v>
          </cell>
          <cell r="U37">
            <v>0</v>
          </cell>
          <cell r="V37">
            <v>30</v>
          </cell>
        </row>
        <row r="38">
          <cell r="B38" t="str">
            <v>COM007</v>
          </cell>
          <cell r="C38" t="str">
            <v>LP03a</v>
          </cell>
          <cell r="D38" t="str">
            <v>Détente personnel</v>
          </cell>
          <cell r="E38" t="str">
            <v>Commun</v>
          </cell>
          <cell r="F38" t="str">
            <v>ventilation double flux rafraîchi tout air neuf à débit constant</v>
          </cell>
          <cell r="G38">
            <v>3</v>
          </cell>
          <cell r="H38">
            <v>19</v>
          </cell>
          <cell r="I38" t="str">
            <v>28 maxi</v>
          </cell>
          <cell r="J38" t="str">
            <v>NC</v>
          </cell>
          <cell r="K38" t="str">
            <v>F5/F7</v>
          </cell>
          <cell r="L38" t="str">
            <v>-</v>
          </cell>
          <cell r="M38" t="str">
            <v>N</v>
          </cell>
          <cell r="N38">
            <v>4</v>
          </cell>
          <cell r="O38">
            <v>4</v>
          </cell>
          <cell r="P38" t="str">
            <v>-</v>
          </cell>
          <cell r="Q38" t="str">
            <v>-</v>
          </cell>
          <cell r="R38">
            <v>75</v>
          </cell>
          <cell r="S38">
            <v>20</v>
          </cell>
          <cell r="T38">
            <v>10</v>
          </cell>
          <cell r="U38">
            <v>0</v>
          </cell>
          <cell r="V38">
            <v>25</v>
          </cell>
        </row>
        <row r="39">
          <cell r="B39" t="str">
            <v>COM007a</v>
          </cell>
          <cell r="C39" t="str">
            <v>LG09</v>
          </cell>
          <cell r="D39" t="str">
            <v>Cafétéria</v>
          </cell>
          <cell r="E39" t="str">
            <v>Commun</v>
          </cell>
          <cell r="F39" t="str">
            <v>ventilation double flux rafraîchi tout air neuf à débit constant</v>
          </cell>
          <cell r="G39">
            <v>3</v>
          </cell>
          <cell r="H39">
            <v>19</v>
          </cell>
          <cell r="I39" t="str">
            <v>28 maxi</v>
          </cell>
          <cell r="J39" t="str">
            <v>NC</v>
          </cell>
          <cell r="K39" t="str">
            <v>F5/F7</v>
          </cell>
          <cell r="L39" t="str">
            <v>-</v>
          </cell>
          <cell r="M39" t="str">
            <v>N</v>
          </cell>
          <cell r="N39">
            <v>4</v>
          </cell>
          <cell r="O39">
            <v>4</v>
          </cell>
          <cell r="P39" t="str">
            <v>-</v>
          </cell>
          <cell r="Q39" t="str">
            <v>-</v>
          </cell>
          <cell r="R39">
            <v>115</v>
          </cell>
          <cell r="S39">
            <v>20</v>
          </cell>
          <cell r="T39">
            <v>10</v>
          </cell>
          <cell r="U39">
            <v>0</v>
          </cell>
          <cell r="V39">
            <v>30</v>
          </cell>
        </row>
        <row r="40">
          <cell r="B40" t="str">
            <v>COM008</v>
          </cell>
          <cell r="C40" t="str">
            <v>US02</v>
          </cell>
          <cell r="D40" t="str">
            <v>Rangement</v>
          </cell>
          <cell r="E40" t="str">
            <v>Commun</v>
          </cell>
          <cell r="F40" t="str">
            <v>extraction simple flux avec tranfert depuis locaux adjacents</v>
          </cell>
          <cell r="G40">
            <v>1</v>
          </cell>
          <cell r="H40">
            <v>16</v>
          </cell>
          <cell r="I40" t="str">
            <v>NC</v>
          </cell>
          <cell r="J40" t="str">
            <v>NC</v>
          </cell>
          <cell r="K40" t="str">
            <v>NC</v>
          </cell>
          <cell r="L40" t="str">
            <v>-</v>
          </cell>
          <cell r="M40" t="str">
            <v>N</v>
          </cell>
          <cell r="N40">
            <v>0</v>
          </cell>
          <cell r="O40">
            <v>1</v>
          </cell>
          <cell r="P40" t="str">
            <v>-</v>
          </cell>
          <cell r="Q40" t="str">
            <v>-</v>
          </cell>
          <cell r="R40">
            <v>0</v>
          </cell>
          <cell r="S40">
            <v>0</v>
          </cell>
          <cell r="T40">
            <v>10</v>
          </cell>
          <cell r="U40">
            <v>0</v>
          </cell>
          <cell r="V40">
            <v>30</v>
          </cell>
        </row>
        <row r="41">
          <cell r="B41" t="str">
            <v>COM009</v>
          </cell>
          <cell r="C41" t="str">
            <v>US06</v>
          </cell>
          <cell r="D41" t="str">
            <v>Dépôt humide</v>
          </cell>
          <cell r="E41" t="str">
            <v>Commun</v>
          </cell>
          <cell r="F41" t="str">
            <v>extraction simple flux avec tranfert depuis locaux adjacents</v>
          </cell>
          <cell r="G41">
            <v>1</v>
          </cell>
          <cell r="H41">
            <v>16</v>
          </cell>
          <cell r="I41" t="str">
            <v>NC</v>
          </cell>
          <cell r="J41" t="str">
            <v>NC</v>
          </cell>
          <cell r="K41" t="str">
            <v>NC</v>
          </cell>
          <cell r="L41" t="str">
            <v>-</v>
          </cell>
          <cell r="M41" t="str">
            <v>N</v>
          </cell>
          <cell r="N41">
            <v>0</v>
          </cell>
          <cell r="O41">
            <v>4</v>
          </cell>
          <cell r="P41" t="str">
            <v>-</v>
          </cell>
          <cell r="Q41" t="str">
            <v>-</v>
          </cell>
          <cell r="R41">
            <v>35</v>
          </cell>
          <cell r="S41">
            <v>0</v>
          </cell>
          <cell r="T41">
            <v>10</v>
          </cell>
          <cell r="U41">
            <v>0</v>
          </cell>
          <cell r="V41">
            <v>30</v>
          </cell>
        </row>
        <row r="42">
          <cell r="B42" t="str">
            <v>COM010</v>
          </cell>
          <cell r="C42" t="str">
            <v>VP15</v>
          </cell>
          <cell r="D42" t="str">
            <v>Salle à manger malades</v>
          </cell>
          <cell r="E42" t="str">
            <v>Commun</v>
          </cell>
          <cell r="F42" t="str">
            <v>ventilation double flux tout air neuf à débit variable par zone</v>
          </cell>
          <cell r="G42">
            <v>3</v>
          </cell>
          <cell r="H42">
            <v>22</v>
          </cell>
          <cell r="I42" t="str">
            <v>28 maxi</v>
          </cell>
          <cell r="J42" t="str">
            <v>NC</v>
          </cell>
          <cell r="K42" t="str">
            <v>F5/F7</v>
          </cell>
          <cell r="L42" t="str">
            <v>-</v>
          </cell>
          <cell r="M42" t="str">
            <v>N</v>
          </cell>
          <cell r="N42">
            <v>6</v>
          </cell>
          <cell r="O42">
            <v>6</v>
          </cell>
          <cell r="P42" t="str">
            <v>-</v>
          </cell>
          <cell r="Q42" t="str">
            <v>-</v>
          </cell>
          <cell r="R42">
            <v>0</v>
          </cell>
          <cell r="S42">
            <v>20</v>
          </cell>
          <cell r="T42">
            <v>10</v>
          </cell>
          <cell r="U42">
            <v>0</v>
          </cell>
          <cell r="V42">
            <v>30</v>
          </cell>
        </row>
        <row r="43">
          <cell r="B43" t="str">
            <v>COM011</v>
          </cell>
          <cell r="C43" t="str">
            <v>PM17</v>
          </cell>
          <cell r="D43" t="str">
            <v>Préparation des biberons</v>
          </cell>
          <cell r="E43" t="str">
            <v>Commun</v>
          </cell>
          <cell r="F43" t="str">
            <v>ventilation double flux tout air neuf à débit variable par zone</v>
          </cell>
          <cell r="G43">
            <v>3</v>
          </cell>
          <cell r="H43">
            <v>20</v>
          </cell>
          <cell r="I43" t="str">
            <v>28 maxi</v>
          </cell>
          <cell r="J43" t="str">
            <v>NC</v>
          </cell>
          <cell r="K43" t="str">
            <v>F5/F7</v>
          </cell>
          <cell r="L43" t="str">
            <v>-</v>
          </cell>
          <cell r="M43" t="str">
            <v>P</v>
          </cell>
          <cell r="N43">
            <v>3</v>
          </cell>
          <cell r="O43">
            <v>3</v>
          </cell>
          <cell r="P43" t="str">
            <v>-</v>
          </cell>
          <cell r="Q43" t="str">
            <v>-</v>
          </cell>
          <cell r="R43">
            <v>0</v>
          </cell>
          <cell r="S43">
            <v>20</v>
          </cell>
          <cell r="T43">
            <v>10</v>
          </cell>
          <cell r="U43">
            <v>0</v>
          </cell>
          <cell r="V43">
            <v>30</v>
          </cell>
        </row>
        <row r="44">
          <cell r="B44" t="str">
            <v>COM018</v>
          </cell>
          <cell r="C44" t="str">
            <v>VP03</v>
          </cell>
          <cell r="D44" t="str">
            <v>Attente malades couchés</v>
          </cell>
          <cell r="E44" t="str">
            <v>Vie Patient</v>
          </cell>
          <cell r="F44" t="str">
            <v>ventilation double flux tout air neuf à débit variable par zone</v>
          </cell>
          <cell r="G44">
            <v>3</v>
          </cell>
          <cell r="H44">
            <v>22</v>
          </cell>
          <cell r="I44" t="str">
            <v>28 maxi</v>
          </cell>
          <cell r="J44" t="str">
            <v>NC</v>
          </cell>
          <cell r="K44" t="str">
            <v>F5/F7</v>
          </cell>
          <cell r="L44" t="str">
            <v>-</v>
          </cell>
          <cell r="M44" t="str">
            <v>NC</v>
          </cell>
          <cell r="N44">
            <v>4</v>
          </cell>
          <cell r="O44">
            <v>4</v>
          </cell>
          <cell r="P44" t="str">
            <v>-</v>
          </cell>
          <cell r="Q44" t="str">
            <v>-</v>
          </cell>
          <cell r="R44">
            <v>0</v>
          </cell>
          <cell r="S44">
            <v>20</v>
          </cell>
          <cell r="T44">
            <v>10</v>
          </cell>
          <cell r="U44">
            <v>0</v>
          </cell>
          <cell r="V44">
            <v>30</v>
          </cell>
        </row>
        <row r="45">
          <cell r="B45" t="str">
            <v>COM019</v>
          </cell>
          <cell r="C45" t="str">
            <v>VP04</v>
          </cell>
          <cell r="D45" t="str">
            <v>Attente ambulatoire</v>
          </cell>
          <cell r="E45" t="str">
            <v>Vie Patient</v>
          </cell>
          <cell r="F45" t="str">
            <v>ventilation double flux tout air neuf à débit variable par zone</v>
          </cell>
          <cell r="G45">
            <v>3</v>
          </cell>
          <cell r="H45">
            <v>18</v>
          </cell>
          <cell r="I45" t="str">
            <v>28 maxi</v>
          </cell>
          <cell r="J45" t="str">
            <v>NC</v>
          </cell>
          <cell r="K45" t="str">
            <v>F5/F7</v>
          </cell>
          <cell r="L45" t="str">
            <v>-</v>
          </cell>
          <cell r="M45" t="str">
            <v>NC</v>
          </cell>
          <cell r="N45">
            <v>4</v>
          </cell>
          <cell r="O45">
            <v>4</v>
          </cell>
          <cell r="P45" t="str">
            <v>-</v>
          </cell>
          <cell r="Q45" t="str">
            <v>-</v>
          </cell>
          <cell r="R45">
            <v>0</v>
          </cell>
          <cell r="S45">
            <v>20</v>
          </cell>
          <cell r="T45">
            <v>10</v>
          </cell>
          <cell r="U45">
            <v>0</v>
          </cell>
          <cell r="V45">
            <v>18</v>
          </cell>
        </row>
        <row r="46">
          <cell r="B46" t="str">
            <v>COM020</v>
          </cell>
          <cell r="C46" t="str">
            <v>VP09</v>
          </cell>
          <cell r="D46" t="str">
            <v>Sanitaires patients</v>
          </cell>
          <cell r="E46" t="str">
            <v>Vie Patient</v>
          </cell>
          <cell r="F46" t="str">
            <v>extraction simple flux avec tranfert depuis locaux adjacents</v>
          </cell>
          <cell r="G46">
            <v>1</v>
          </cell>
          <cell r="H46">
            <v>22</v>
          </cell>
          <cell r="I46" t="str">
            <v>NC</v>
          </cell>
          <cell r="J46" t="str">
            <v>NC</v>
          </cell>
          <cell r="K46" t="str">
            <v>NC</v>
          </cell>
          <cell r="L46" t="str">
            <v>-</v>
          </cell>
          <cell r="M46" t="str">
            <v>N</v>
          </cell>
          <cell r="N46">
            <v>0</v>
          </cell>
          <cell r="O46">
            <v>4</v>
          </cell>
          <cell r="P46" t="str">
            <v>-</v>
          </cell>
          <cell r="Q46" t="str">
            <v>-</v>
          </cell>
          <cell r="R46">
            <v>0</v>
          </cell>
          <cell r="S46">
            <v>0</v>
          </cell>
          <cell r="T46">
            <v>10</v>
          </cell>
          <cell r="U46">
            <v>2</v>
          </cell>
          <cell r="V46">
            <v>0</v>
          </cell>
        </row>
        <row r="47">
          <cell r="B47" t="str">
            <v>COM021</v>
          </cell>
          <cell r="C47" t="str">
            <v>VP10</v>
          </cell>
          <cell r="D47" t="str">
            <v>Sanitaires du public</v>
          </cell>
          <cell r="E47" t="str">
            <v>Vie Patient</v>
          </cell>
          <cell r="F47" t="str">
            <v>extraction simple flux avec tranfert depuis locaux adjacents</v>
          </cell>
          <cell r="G47">
            <v>1</v>
          </cell>
          <cell r="H47">
            <v>19</v>
          </cell>
          <cell r="I47" t="str">
            <v>NC</v>
          </cell>
          <cell r="J47" t="str">
            <v>NC</v>
          </cell>
          <cell r="K47" t="str">
            <v>NC</v>
          </cell>
          <cell r="L47" t="str">
            <v>-</v>
          </cell>
          <cell r="M47" t="str">
            <v>N</v>
          </cell>
          <cell r="N47">
            <v>0</v>
          </cell>
          <cell r="O47">
            <v>4</v>
          </cell>
          <cell r="P47" t="str">
            <v>-</v>
          </cell>
          <cell r="Q47" t="str">
            <v>-</v>
          </cell>
          <cell r="R47">
            <v>0</v>
          </cell>
          <cell r="S47">
            <v>0</v>
          </cell>
          <cell r="T47">
            <v>10</v>
          </cell>
          <cell r="U47">
            <v>2</v>
          </cell>
          <cell r="V47">
            <v>0</v>
          </cell>
        </row>
        <row r="48">
          <cell r="B48" t="str">
            <v>COM022</v>
          </cell>
          <cell r="C48" t="str">
            <v>LP02</v>
          </cell>
          <cell r="D48" t="str">
            <v>Sanitaires personnel</v>
          </cell>
          <cell r="E48" t="str">
            <v>Commun</v>
          </cell>
          <cell r="F48" t="str">
            <v>extraction simple flux avec tranfert depuis locaux adjacents</v>
          </cell>
          <cell r="G48">
            <v>1</v>
          </cell>
          <cell r="H48">
            <v>19</v>
          </cell>
          <cell r="I48" t="str">
            <v>NC</v>
          </cell>
          <cell r="J48" t="str">
            <v>NC</v>
          </cell>
          <cell r="K48" t="str">
            <v>NC</v>
          </cell>
          <cell r="L48" t="str">
            <v>-</v>
          </cell>
          <cell r="M48" t="str">
            <v>N</v>
          </cell>
          <cell r="N48">
            <v>0</v>
          </cell>
          <cell r="O48">
            <v>4</v>
          </cell>
          <cell r="P48" t="str">
            <v>-</v>
          </cell>
          <cell r="Q48" t="str">
            <v>-</v>
          </cell>
          <cell r="R48">
            <v>0</v>
          </cell>
          <cell r="S48">
            <v>0</v>
          </cell>
          <cell r="T48">
            <v>10</v>
          </cell>
          <cell r="U48">
            <v>2</v>
          </cell>
          <cell r="V48">
            <v>0</v>
          </cell>
        </row>
        <row r="49">
          <cell r="B49" t="str">
            <v>COM023</v>
          </cell>
          <cell r="C49" t="str">
            <v>LP01</v>
          </cell>
          <cell r="D49" t="str">
            <v>Sanitaires/vestiaires</v>
          </cell>
          <cell r="E49" t="str">
            <v>Commun</v>
          </cell>
          <cell r="F49" t="str">
            <v>ventilation double flux tout air neuf rafraîchi à débit constant</v>
          </cell>
          <cell r="G49">
            <v>3</v>
          </cell>
          <cell r="H49">
            <v>22</v>
          </cell>
          <cell r="I49" t="str">
            <v>NC</v>
          </cell>
          <cell r="J49" t="str">
            <v>NC</v>
          </cell>
          <cell r="K49" t="str">
            <v>F5/F7</v>
          </cell>
          <cell r="L49" t="str">
            <v>-</v>
          </cell>
          <cell r="M49" t="str">
            <v>N</v>
          </cell>
          <cell r="N49">
            <v>6</v>
          </cell>
          <cell r="O49">
            <v>6</v>
          </cell>
          <cell r="P49" t="str">
            <v>-</v>
          </cell>
          <cell r="Q49" t="str">
            <v>-</v>
          </cell>
          <cell r="R49">
            <v>0</v>
          </cell>
          <cell r="S49">
            <v>20</v>
          </cell>
          <cell r="T49">
            <v>10</v>
          </cell>
          <cell r="U49">
            <v>2</v>
          </cell>
          <cell r="V49">
            <v>0</v>
          </cell>
        </row>
        <row r="50">
          <cell r="B50" t="str">
            <v>COM024</v>
          </cell>
          <cell r="D50" t="str">
            <v>Circulation générale</v>
          </cell>
          <cell r="E50" t="str">
            <v>Commun</v>
          </cell>
          <cell r="F50" t="str">
            <v>ventilation double flux tout air neuf rafraîchi à débit constant</v>
          </cell>
          <cell r="G50">
            <v>3</v>
          </cell>
          <cell r="H50">
            <v>18</v>
          </cell>
          <cell r="I50" t="str">
            <v>NC</v>
          </cell>
          <cell r="J50" t="str">
            <v>NC</v>
          </cell>
          <cell r="K50" t="str">
            <v>F5/F7</v>
          </cell>
          <cell r="L50" t="str">
            <v>-</v>
          </cell>
          <cell r="M50" t="str">
            <v>NC</v>
          </cell>
          <cell r="N50">
            <v>1</v>
          </cell>
          <cell r="O50">
            <v>1</v>
          </cell>
          <cell r="P50" t="str">
            <v>-</v>
          </cell>
          <cell r="Q50" t="str">
            <v>-</v>
          </cell>
          <cell r="R50">
            <v>0</v>
          </cell>
          <cell r="S50">
            <v>20</v>
          </cell>
          <cell r="T50">
            <v>10</v>
          </cell>
          <cell r="U50">
            <v>0</v>
          </cell>
          <cell r="V50">
            <v>0</v>
          </cell>
        </row>
        <row r="51">
          <cell r="B51" t="str">
            <v>COM025</v>
          </cell>
          <cell r="D51" t="str">
            <v>Circulation secondaire</v>
          </cell>
          <cell r="E51" t="str">
            <v>Commun</v>
          </cell>
          <cell r="F51" t="str">
            <v>ventilation double flux tout air neuf à débit constant</v>
          </cell>
          <cell r="G51">
            <v>2</v>
          </cell>
          <cell r="H51">
            <v>18</v>
          </cell>
          <cell r="I51" t="str">
            <v>NC</v>
          </cell>
          <cell r="J51" t="str">
            <v>NC</v>
          </cell>
          <cell r="K51" t="str">
            <v>F5/F7</v>
          </cell>
          <cell r="L51" t="str">
            <v>-</v>
          </cell>
          <cell r="M51" t="str">
            <v>NC</v>
          </cell>
          <cell r="N51">
            <v>1</v>
          </cell>
          <cell r="O51">
            <v>1</v>
          </cell>
          <cell r="P51" t="str">
            <v>-</v>
          </cell>
          <cell r="Q51" t="str">
            <v>-</v>
          </cell>
          <cell r="R51">
            <v>0</v>
          </cell>
          <cell r="S51">
            <v>20</v>
          </cell>
          <cell r="T51">
            <v>10</v>
          </cell>
          <cell r="U51">
            <v>0</v>
          </cell>
          <cell r="V51">
            <v>0</v>
          </cell>
        </row>
        <row r="52">
          <cell r="B52" t="str">
            <v>COM026</v>
          </cell>
          <cell r="C52" t="str">
            <v>LG16</v>
          </cell>
          <cell r="D52" t="str">
            <v>Circulation technique</v>
          </cell>
          <cell r="E52" t="str">
            <v>Commun</v>
          </cell>
          <cell r="F52" t="str">
            <v>extraction simple flux avec tranfert depuis locaux adjacents</v>
          </cell>
          <cell r="G52">
            <v>1</v>
          </cell>
          <cell r="H52">
            <v>12</v>
          </cell>
          <cell r="I52" t="str">
            <v>NC</v>
          </cell>
          <cell r="J52" t="str">
            <v>NC</v>
          </cell>
          <cell r="K52" t="str">
            <v>F5/F7</v>
          </cell>
          <cell r="L52" t="str">
            <v>-</v>
          </cell>
          <cell r="M52" t="str">
            <v>NC</v>
          </cell>
          <cell r="N52">
            <v>0</v>
          </cell>
          <cell r="O52">
            <v>1</v>
          </cell>
          <cell r="P52" t="str">
            <v>-</v>
          </cell>
          <cell r="Q52" t="str">
            <v>-</v>
          </cell>
          <cell r="R52">
            <v>0</v>
          </cell>
          <cell r="S52">
            <v>10</v>
          </cell>
          <cell r="T52">
            <v>10</v>
          </cell>
          <cell r="U52">
            <v>0</v>
          </cell>
          <cell r="V52">
            <v>30</v>
          </cell>
        </row>
        <row r="53">
          <cell r="B53" t="str">
            <v>COM027</v>
          </cell>
          <cell r="C53" t="str">
            <v>VP01</v>
          </cell>
          <cell r="D53" t="str">
            <v>Douche commune</v>
          </cell>
          <cell r="E53" t="str">
            <v>Commun</v>
          </cell>
          <cell r="F53" t="str">
            <v>extraction simple flux avec tranfert depuis locaux adjacents</v>
          </cell>
          <cell r="G53">
            <v>1</v>
          </cell>
          <cell r="H53">
            <v>22</v>
          </cell>
          <cell r="I53" t="str">
            <v>NC</v>
          </cell>
          <cell r="J53" t="str">
            <v>NC</v>
          </cell>
          <cell r="K53" t="str">
            <v>NC</v>
          </cell>
          <cell r="L53" t="str">
            <v>-</v>
          </cell>
          <cell r="M53" t="str">
            <v>N</v>
          </cell>
          <cell r="N53">
            <v>0</v>
          </cell>
          <cell r="O53">
            <v>4</v>
          </cell>
          <cell r="P53" t="str">
            <v>-</v>
          </cell>
          <cell r="Q53" t="str">
            <v>-</v>
          </cell>
          <cell r="R53">
            <v>0</v>
          </cell>
          <cell r="S53">
            <v>0</v>
          </cell>
          <cell r="T53">
            <v>10</v>
          </cell>
          <cell r="U53">
            <v>2</v>
          </cell>
          <cell r="V53">
            <v>0</v>
          </cell>
        </row>
        <row r="54">
          <cell r="B54" t="str">
            <v>COM028</v>
          </cell>
          <cell r="C54" t="str">
            <v>VP01</v>
          </cell>
          <cell r="D54" t="str">
            <v>Salle de bains (baignoire)</v>
          </cell>
          <cell r="E54" t="str">
            <v>Commun</v>
          </cell>
          <cell r="F54" t="str">
            <v>extraction simple flux avec tranfert depuis locaux adjacents</v>
          </cell>
          <cell r="G54">
            <v>1</v>
          </cell>
          <cell r="H54">
            <v>22</v>
          </cell>
          <cell r="I54" t="str">
            <v>NC</v>
          </cell>
          <cell r="J54" t="str">
            <v>NC</v>
          </cell>
          <cell r="K54" t="str">
            <v>NC</v>
          </cell>
          <cell r="L54" t="str">
            <v>-</v>
          </cell>
          <cell r="M54" t="str">
            <v>N</v>
          </cell>
          <cell r="N54">
            <v>0</v>
          </cell>
          <cell r="O54">
            <v>4</v>
          </cell>
          <cell r="P54" t="str">
            <v>-</v>
          </cell>
          <cell r="Q54" t="str">
            <v>-</v>
          </cell>
          <cell r="R54">
            <v>0</v>
          </cell>
          <cell r="S54">
            <v>20</v>
          </cell>
          <cell r="T54">
            <v>10</v>
          </cell>
          <cell r="U54">
            <v>2</v>
          </cell>
          <cell r="V54">
            <v>0</v>
          </cell>
        </row>
        <row r="55">
          <cell r="B55" t="str">
            <v>COM030</v>
          </cell>
          <cell r="D55" t="str">
            <v>Lieu de culte</v>
          </cell>
          <cell r="E55" t="str">
            <v>Commun</v>
          </cell>
          <cell r="F55" t="str">
            <v>ventilation double flux tout air neuf rafraîchi à débit constant</v>
          </cell>
          <cell r="G55">
            <v>4</v>
          </cell>
          <cell r="H55">
            <v>18</v>
          </cell>
          <cell r="I55" t="str">
            <v>NC</v>
          </cell>
          <cell r="J55" t="str">
            <v>NC</v>
          </cell>
          <cell r="K55" t="str">
            <v>F5/F7</v>
          </cell>
          <cell r="L55" t="str">
            <v>-</v>
          </cell>
          <cell r="M55" t="str">
            <v>NC</v>
          </cell>
          <cell r="N55">
            <v>4</v>
          </cell>
          <cell r="O55">
            <v>4</v>
          </cell>
          <cell r="P55" t="str">
            <v>-</v>
          </cell>
          <cell r="Q55" t="str">
            <v>-</v>
          </cell>
          <cell r="R55">
            <v>55</v>
          </cell>
          <cell r="S55">
            <v>20</v>
          </cell>
          <cell r="T55">
            <v>10</v>
          </cell>
          <cell r="U55">
            <v>0</v>
          </cell>
          <cell r="V55">
            <v>25</v>
          </cell>
        </row>
        <row r="56">
          <cell r="B56" t="str">
            <v>COM032</v>
          </cell>
          <cell r="D56" t="str">
            <v>Salle polyvalente</v>
          </cell>
          <cell r="E56" t="str">
            <v>Personnel</v>
          </cell>
          <cell r="F56" t="str">
            <v xml:space="preserve">ventilo convecteur + ventilation double flux tout air neuf à débit constant </v>
          </cell>
          <cell r="G56">
            <v>3</v>
          </cell>
          <cell r="H56">
            <v>19</v>
          </cell>
          <cell r="I56" t="str">
            <v>28 maxi</v>
          </cell>
          <cell r="J56" t="str">
            <v>NC</v>
          </cell>
          <cell r="K56" t="str">
            <v>F5/F7</v>
          </cell>
          <cell r="L56" t="str">
            <v>-</v>
          </cell>
          <cell r="M56" t="str">
            <v>NC</v>
          </cell>
          <cell r="N56">
            <v>2</v>
          </cell>
          <cell r="O56">
            <v>2</v>
          </cell>
          <cell r="P56" t="str">
            <v>-</v>
          </cell>
          <cell r="Q56" t="str">
            <v>-</v>
          </cell>
          <cell r="R56">
            <v>85</v>
          </cell>
          <cell r="S56">
            <v>20</v>
          </cell>
          <cell r="T56">
            <v>10</v>
          </cell>
          <cell r="U56">
            <v>0</v>
          </cell>
          <cell r="V56">
            <v>25</v>
          </cell>
        </row>
        <row r="57">
          <cell r="B57" t="str">
            <v>COM036</v>
          </cell>
          <cell r="C57" t="str">
            <v>US03</v>
          </cell>
          <cell r="D57" t="str">
            <v>Ménage avec vidoir ménager</v>
          </cell>
          <cell r="E57" t="str">
            <v>Commun</v>
          </cell>
          <cell r="F57" t="str">
            <v>extraction simple flux avec tranfert depuis locaux adjacents</v>
          </cell>
          <cell r="G57">
            <v>1</v>
          </cell>
          <cell r="H57">
            <v>16</v>
          </cell>
          <cell r="I57" t="str">
            <v>NC</v>
          </cell>
          <cell r="J57" t="str">
            <v>NC</v>
          </cell>
          <cell r="K57" t="str">
            <v>NC</v>
          </cell>
          <cell r="L57" t="str">
            <v>-</v>
          </cell>
          <cell r="M57" t="str">
            <v>N</v>
          </cell>
          <cell r="N57">
            <v>0</v>
          </cell>
          <cell r="O57">
            <v>4</v>
          </cell>
          <cell r="P57" t="str">
            <v>-</v>
          </cell>
          <cell r="Q57" t="str">
            <v>-</v>
          </cell>
          <cell r="R57">
            <v>0</v>
          </cell>
          <cell r="S57">
            <v>0</v>
          </cell>
          <cell r="T57">
            <v>10</v>
          </cell>
          <cell r="U57">
            <v>2</v>
          </cell>
          <cell r="V57">
            <v>0</v>
          </cell>
        </row>
        <row r="58">
          <cell r="B58" t="str">
            <v>COM039</v>
          </cell>
          <cell r="C58" t="str">
            <v>US11</v>
          </cell>
          <cell r="D58" t="str">
            <v>Vidoir vide-bassin</v>
          </cell>
          <cell r="E58" t="str">
            <v>Commun</v>
          </cell>
          <cell r="F58" t="str">
            <v>extraction simple flux avec tranfert depuis locaux adjacents</v>
          </cell>
          <cell r="G58">
            <v>1</v>
          </cell>
          <cell r="H58">
            <v>16</v>
          </cell>
          <cell r="I58" t="str">
            <v>NC</v>
          </cell>
          <cell r="J58" t="str">
            <v>NC</v>
          </cell>
          <cell r="K58" t="str">
            <v>NC</v>
          </cell>
          <cell r="L58" t="str">
            <v>-</v>
          </cell>
          <cell r="M58" t="str">
            <v>N</v>
          </cell>
          <cell r="N58">
            <v>0</v>
          </cell>
          <cell r="O58">
            <v>4</v>
          </cell>
          <cell r="P58" t="str">
            <v>-</v>
          </cell>
          <cell r="Q58" t="str">
            <v>-</v>
          </cell>
          <cell r="R58">
            <v>0</v>
          </cell>
          <cell r="S58">
            <v>0</v>
          </cell>
          <cell r="T58">
            <v>10</v>
          </cell>
          <cell r="U58">
            <v>2</v>
          </cell>
          <cell r="V58">
            <v>0</v>
          </cell>
        </row>
        <row r="59">
          <cell r="B59" t="str">
            <v>COM042</v>
          </cell>
          <cell r="D59" t="str">
            <v>Sas d'isolement</v>
          </cell>
          <cell r="E59" t="str">
            <v>Commun</v>
          </cell>
          <cell r="F59" t="str">
            <v>ventilation double flux tout air neuf rafraîchi à débit constant</v>
          </cell>
          <cell r="G59">
            <v>3</v>
          </cell>
          <cell r="H59">
            <v>18</v>
          </cell>
          <cell r="I59" t="str">
            <v>NC</v>
          </cell>
          <cell r="J59" t="str">
            <v>NC</v>
          </cell>
          <cell r="K59" t="str">
            <v>F5/F7</v>
          </cell>
          <cell r="L59" t="str">
            <v>-</v>
          </cell>
          <cell r="M59" t="str">
            <v>NC</v>
          </cell>
          <cell r="N59">
            <v>2</v>
          </cell>
          <cell r="O59">
            <v>2</v>
          </cell>
          <cell r="P59" t="str">
            <v>-</v>
          </cell>
          <cell r="Q59" t="str">
            <v>-</v>
          </cell>
          <cell r="R59">
            <v>0</v>
          </cell>
          <cell r="S59">
            <v>0</v>
          </cell>
          <cell r="T59">
            <v>10</v>
          </cell>
          <cell r="U59">
            <v>0</v>
          </cell>
          <cell r="V59">
            <v>0</v>
          </cell>
        </row>
        <row r="60">
          <cell r="B60" t="str">
            <v>COM310</v>
          </cell>
          <cell r="C60" t="str">
            <v>US09</v>
          </cell>
          <cell r="D60" t="str">
            <v>Dépôt de matériel (propre)</v>
          </cell>
          <cell r="E60" t="str">
            <v>Commun</v>
          </cell>
          <cell r="F60" t="str">
            <v>ventilation double flux tout air neuf rafraîchi à débit constant</v>
          </cell>
          <cell r="G60">
            <v>3</v>
          </cell>
          <cell r="H60">
            <v>16</v>
          </cell>
          <cell r="I60" t="str">
            <v>NC</v>
          </cell>
          <cell r="J60" t="str">
            <v>NC</v>
          </cell>
          <cell r="K60" t="str">
            <v>F5/F7</v>
          </cell>
          <cell r="L60" t="str">
            <v>-</v>
          </cell>
          <cell r="M60" t="str">
            <v>P</v>
          </cell>
          <cell r="N60">
            <v>1</v>
          </cell>
          <cell r="O60">
            <v>1</v>
          </cell>
          <cell r="P60" t="str">
            <v>-</v>
          </cell>
          <cell r="Q60" t="str">
            <v>-</v>
          </cell>
          <cell r="R60">
            <v>0</v>
          </cell>
          <cell r="S60">
            <v>0</v>
          </cell>
          <cell r="T60">
            <v>10</v>
          </cell>
          <cell r="U60">
            <v>0</v>
          </cell>
          <cell r="V60">
            <v>0</v>
          </cell>
        </row>
        <row r="61">
          <cell r="B61" t="str">
            <v>COM320</v>
          </cell>
          <cell r="C61" t="str">
            <v>US07</v>
          </cell>
          <cell r="D61" t="str">
            <v>Laverie - Décontamination</v>
          </cell>
          <cell r="E61" t="str">
            <v>Stérilisation</v>
          </cell>
          <cell r="F61" t="str">
            <v>ventilation double flux tout air neuf rafraîchi à débit constant</v>
          </cell>
          <cell r="G61">
            <v>3</v>
          </cell>
          <cell r="H61">
            <v>18</v>
          </cell>
          <cell r="I61" t="str">
            <v>NC</v>
          </cell>
          <cell r="J61" t="str">
            <v>NC</v>
          </cell>
          <cell r="K61" t="str">
            <v>F5/F7</v>
          </cell>
          <cell r="L61" t="str">
            <v>-</v>
          </cell>
          <cell r="M61" t="str">
            <v>N</v>
          </cell>
          <cell r="N61">
            <v>8</v>
          </cell>
          <cell r="O61">
            <v>8</v>
          </cell>
          <cell r="P61" t="str">
            <v>-</v>
          </cell>
          <cell r="Q61" t="str">
            <v>-</v>
          </cell>
          <cell r="R61">
            <v>0</v>
          </cell>
          <cell r="S61">
            <v>0</v>
          </cell>
          <cell r="T61">
            <v>10</v>
          </cell>
          <cell r="U61">
            <v>0</v>
          </cell>
          <cell r="V61">
            <v>30</v>
          </cell>
        </row>
        <row r="62">
          <cell r="B62" t="str">
            <v>COM330</v>
          </cell>
          <cell r="D62" t="str">
            <v>Poste de surveillance patients</v>
          </cell>
          <cell r="E62" t="str">
            <v>Pôle médical</v>
          </cell>
          <cell r="F62" t="str">
            <v>ventilation double flux tout air neuf rafraîchi à débit constant</v>
          </cell>
          <cell r="G62">
            <v>3</v>
          </cell>
          <cell r="H62">
            <v>22</v>
          </cell>
          <cell r="I62" t="str">
            <v>NC</v>
          </cell>
          <cell r="J62" t="str">
            <v>NC</v>
          </cell>
          <cell r="K62" t="str">
            <v>F5/F7</v>
          </cell>
          <cell r="L62" t="str">
            <v>-</v>
          </cell>
          <cell r="M62" t="str">
            <v>P</v>
          </cell>
          <cell r="N62">
            <v>6</v>
          </cell>
          <cell r="O62">
            <v>6</v>
          </cell>
          <cell r="P62" t="str">
            <v>-</v>
          </cell>
          <cell r="Q62" t="str">
            <v>-</v>
          </cell>
          <cell r="R62">
            <v>0</v>
          </cell>
          <cell r="S62">
            <v>20</v>
          </cell>
          <cell r="T62">
            <v>10</v>
          </cell>
          <cell r="U62">
            <v>0</v>
          </cell>
          <cell r="V62">
            <v>30</v>
          </cell>
        </row>
        <row r="63">
          <cell r="B63" t="str">
            <v>COM340</v>
          </cell>
          <cell r="D63" t="str">
            <v>Salle de jeux</v>
          </cell>
          <cell r="E63" t="str">
            <v>Pédiatrie</v>
          </cell>
          <cell r="F63" t="str">
            <v>ventilation double flux tout air neuf rafraîchi à débit constant</v>
          </cell>
          <cell r="G63">
            <v>3</v>
          </cell>
          <cell r="H63">
            <v>20</v>
          </cell>
          <cell r="I63" t="str">
            <v>NC</v>
          </cell>
          <cell r="J63" t="str">
            <v>NC</v>
          </cell>
          <cell r="K63" t="str">
            <v>F5/F7</v>
          </cell>
          <cell r="L63" t="str">
            <v>-</v>
          </cell>
          <cell r="M63" t="str">
            <v>NC</v>
          </cell>
          <cell r="N63">
            <v>3</v>
          </cell>
          <cell r="O63">
            <v>3</v>
          </cell>
          <cell r="P63" t="str">
            <v>-</v>
          </cell>
          <cell r="Q63" t="str">
            <v>-</v>
          </cell>
          <cell r="R63">
            <v>0</v>
          </cell>
          <cell r="S63">
            <v>20</v>
          </cell>
          <cell r="T63">
            <v>10</v>
          </cell>
          <cell r="U63">
            <v>0</v>
          </cell>
          <cell r="V63">
            <v>30</v>
          </cell>
        </row>
        <row r="64">
          <cell r="B64" t="str">
            <v>COM350</v>
          </cell>
          <cell r="C64" t="str">
            <v>ES05</v>
          </cell>
          <cell r="D64" t="str">
            <v>Préparation de soins zone propre</v>
          </cell>
          <cell r="E64" t="str">
            <v>Commun</v>
          </cell>
          <cell r="F64" t="str">
            <v>ventilation double flux tout air neuf à débit variable par zone</v>
          </cell>
          <cell r="G64">
            <v>3</v>
          </cell>
          <cell r="H64">
            <v>19</v>
          </cell>
          <cell r="I64" t="str">
            <v>28 maxi</v>
          </cell>
          <cell r="J64" t="str">
            <v>NC</v>
          </cell>
          <cell r="K64" t="str">
            <v>F5/F7</v>
          </cell>
          <cell r="L64" t="str">
            <v>-</v>
          </cell>
          <cell r="M64" t="str">
            <v>P</v>
          </cell>
          <cell r="N64">
            <v>3.5</v>
          </cell>
          <cell r="O64">
            <v>3.5</v>
          </cell>
          <cell r="P64" t="str">
            <v>-</v>
          </cell>
          <cell r="Q64" t="str">
            <v>-</v>
          </cell>
          <cell r="R64">
            <v>0</v>
          </cell>
          <cell r="S64">
            <v>20</v>
          </cell>
          <cell r="T64">
            <v>10</v>
          </cell>
          <cell r="U64">
            <v>0</v>
          </cell>
          <cell r="V64">
            <v>30</v>
          </cell>
        </row>
        <row r="65">
          <cell r="B65" t="str">
            <v>COM351</v>
          </cell>
          <cell r="C65" t="str">
            <v>ES02</v>
          </cell>
          <cell r="D65" t="str">
            <v>Poste d'infirmier</v>
          </cell>
          <cell r="E65" t="str">
            <v>Pôle médical</v>
          </cell>
          <cell r="F65" t="str">
            <v>ventilation double flux tout air neuf à débit variable par zone</v>
          </cell>
          <cell r="G65">
            <v>3</v>
          </cell>
          <cell r="H65">
            <v>19</v>
          </cell>
          <cell r="I65" t="str">
            <v>28 maxi</v>
          </cell>
          <cell r="J65" t="str">
            <v>NC</v>
          </cell>
          <cell r="K65" t="str">
            <v>F5/F7</v>
          </cell>
          <cell r="L65" t="str">
            <v>-</v>
          </cell>
          <cell r="M65" t="str">
            <v>P</v>
          </cell>
          <cell r="N65">
            <v>4</v>
          </cell>
          <cell r="O65">
            <v>4</v>
          </cell>
          <cell r="P65" t="str">
            <v>-</v>
          </cell>
          <cell r="Q65" t="str">
            <v>-</v>
          </cell>
          <cell r="R65">
            <v>0</v>
          </cell>
          <cell r="S65">
            <v>20</v>
          </cell>
          <cell r="T65">
            <v>10</v>
          </cell>
          <cell r="U65">
            <v>0</v>
          </cell>
          <cell r="V65">
            <v>30</v>
          </cell>
        </row>
        <row r="66">
          <cell r="B66" t="str">
            <v>COM352</v>
          </cell>
          <cell r="C66" t="str">
            <v>ES02</v>
          </cell>
          <cell r="D66" t="str">
            <v>Retour de soins - zone sale</v>
          </cell>
          <cell r="E66" t="str">
            <v>Commun</v>
          </cell>
          <cell r="F66" t="str">
            <v>ventilation double flux tout air neuf rafraîchi à débit constant</v>
          </cell>
          <cell r="G66">
            <v>3</v>
          </cell>
          <cell r="H66">
            <v>18</v>
          </cell>
          <cell r="I66" t="str">
            <v>NC</v>
          </cell>
          <cell r="J66" t="str">
            <v>NC</v>
          </cell>
          <cell r="K66" t="str">
            <v>F5/F7</v>
          </cell>
          <cell r="L66" t="str">
            <v>-</v>
          </cell>
          <cell r="M66" t="str">
            <v>N</v>
          </cell>
          <cell r="N66">
            <v>4</v>
          </cell>
          <cell r="O66">
            <v>4</v>
          </cell>
          <cell r="P66" t="str">
            <v>-</v>
          </cell>
          <cell r="Q66" t="str">
            <v>-</v>
          </cell>
          <cell r="R66">
            <v>0</v>
          </cell>
          <cell r="S66">
            <v>20</v>
          </cell>
          <cell r="T66">
            <v>10</v>
          </cell>
          <cell r="U66">
            <v>0</v>
          </cell>
          <cell r="V66">
            <v>30</v>
          </cell>
        </row>
        <row r="67">
          <cell r="B67" t="str">
            <v>COM353</v>
          </cell>
          <cell r="C67" t="str">
            <v>US04</v>
          </cell>
          <cell r="D67" t="str">
            <v>Linge sale</v>
          </cell>
          <cell r="E67" t="str">
            <v>Commun</v>
          </cell>
          <cell r="F67" t="str">
            <v>extraction simple flux avec tranfert depuis locaux adjacents</v>
          </cell>
          <cell r="G67">
            <v>1</v>
          </cell>
          <cell r="H67">
            <v>18</v>
          </cell>
          <cell r="I67" t="str">
            <v>NC</v>
          </cell>
          <cell r="J67" t="str">
            <v>NC</v>
          </cell>
          <cell r="K67" t="str">
            <v>NC</v>
          </cell>
          <cell r="L67" t="str">
            <v>-</v>
          </cell>
          <cell r="M67" t="str">
            <v>N</v>
          </cell>
          <cell r="N67">
            <v>0</v>
          </cell>
          <cell r="O67">
            <v>4</v>
          </cell>
          <cell r="P67" t="str">
            <v>-</v>
          </cell>
          <cell r="Q67" t="str">
            <v>-</v>
          </cell>
          <cell r="R67">
            <v>0</v>
          </cell>
          <cell r="S67">
            <v>0</v>
          </cell>
          <cell r="T67">
            <v>10</v>
          </cell>
          <cell r="U67">
            <v>0</v>
          </cell>
          <cell r="V67">
            <v>0</v>
          </cell>
        </row>
        <row r="68">
          <cell r="B68" t="str">
            <v>COM354</v>
          </cell>
          <cell r="C68" t="str">
            <v>US05</v>
          </cell>
          <cell r="D68" t="str">
            <v>Linge propre</v>
          </cell>
          <cell r="E68" t="str">
            <v>Commun</v>
          </cell>
          <cell r="F68" t="str">
            <v>ventilation double flux tout air neuf à débit variable par zone</v>
          </cell>
          <cell r="G68">
            <v>4</v>
          </cell>
          <cell r="H68">
            <v>19</v>
          </cell>
          <cell r="I68" t="str">
            <v>NC</v>
          </cell>
          <cell r="J68" t="str">
            <v>NC</v>
          </cell>
          <cell r="K68" t="str">
            <v>F5/F7</v>
          </cell>
          <cell r="L68" t="str">
            <v>-</v>
          </cell>
          <cell r="M68" t="str">
            <v>P</v>
          </cell>
          <cell r="N68">
            <v>2</v>
          </cell>
          <cell r="O68">
            <v>2</v>
          </cell>
          <cell r="P68" t="str">
            <v>-</v>
          </cell>
          <cell r="Q68" t="str">
            <v>-</v>
          </cell>
          <cell r="R68">
            <v>0</v>
          </cell>
          <cell r="S68">
            <v>0</v>
          </cell>
          <cell r="T68">
            <v>10</v>
          </cell>
          <cell r="U68">
            <v>0</v>
          </cell>
          <cell r="V68">
            <v>30</v>
          </cell>
        </row>
        <row r="69">
          <cell r="B69" t="str">
            <v>COM360</v>
          </cell>
          <cell r="D69" t="str">
            <v>Salon fumeurs</v>
          </cell>
          <cell r="E69" t="str">
            <v>Commun</v>
          </cell>
          <cell r="F69" t="str">
            <v>ventilation double flux tout air neuf rafraîchi à débit constant</v>
          </cell>
          <cell r="G69">
            <v>3</v>
          </cell>
          <cell r="H69">
            <v>20</v>
          </cell>
          <cell r="I69" t="str">
            <v>NC</v>
          </cell>
          <cell r="J69" t="str">
            <v>NC</v>
          </cell>
          <cell r="K69" t="str">
            <v>F5/F7</v>
          </cell>
          <cell r="L69" t="str">
            <v>-</v>
          </cell>
          <cell r="M69" t="str">
            <v>N</v>
          </cell>
          <cell r="N69">
            <v>6</v>
          </cell>
          <cell r="O69">
            <v>6</v>
          </cell>
          <cell r="P69" t="str">
            <v>-</v>
          </cell>
          <cell r="Q69" t="str">
            <v>-</v>
          </cell>
          <cell r="R69">
            <v>0</v>
          </cell>
          <cell r="S69">
            <v>20</v>
          </cell>
          <cell r="T69">
            <v>10</v>
          </cell>
          <cell r="U69">
            <v>0</v>
          </cell>
          <cell r="V69">
            <v>30</v>
          </cell>
        </row>
        <row r="70">
          <cell r="B70" t="str">
            <v>COM380</v>
          </cell>
          <cell r="D70" t="str">
            <v>Douche patients</v>
          </cell>
          <cell r="E70" t="str">
            <v>Commun</v>
          </cell>
          <cell r="F70" t="str">
            <v>extraction simple flux avec tranfert depuis locaux adjacents</v>
          </cell>
          <cell r="G70">
            <v>1</v>
          </cell>
          <cell r="H70">
            <v>22</v>
          </cell>
          <cell r="I70" t="str">
            <v>NC</v>
          </cell>
          <cell r="J70" t="str">
            <v>NC</v>
          </cell>
          <cell r="K70" t="str">
            <v>NC</v>
          </cell>
          <cell r="L70" t="str">
            <v>-</v>
          </cell>
          <cell r="M70" t="str">
            <v>N</v>
          </cell>
          <cell r="N70">
            <v>0</v>
          </cell>
          <cell r="O70">
            <v>4</v>
          </cell>
          <cell r="P70" t="str">
            <v>-</v>
          </cell>
          <cell r="Q70" t="str">
            <v>-</v>
          </cell>
          <cell r="R70">
            <v>0</v>
          </cell>
          <cell r="S70">
            <v>0</v>
          </cell>
          <cell r="T70">
            <v>10</v>
          </cell>
          <cell r="U70">
            <v>2</v>
          </cell>
          <cell r="V70">
            <v>0</v>
          </cell>
        </row>
        <row r="71">
          <cell r="B71" t="str">
            <v>COM430</v>
          </cell>
          <cell r="D71" t="str">
            <v>Sanitaires personnes handicapées</v>
          </cell>
          <cell r="E71" t="str">
            <v>Commun</v>
          </cell>
          <cell r="F71" t="str">
            <v>extraction simple flux avec tranfert depuis locaux adjacents</v>
          </cell>
          <cell r="G71">
            <v>1</v>
          </cell>
          <cell r="H71">
            <v>22</v>
          </cell>
          <cell r="I71" t="str">
            <v>NC</v>
          </cell>
          <cell r="J71" t="str">
            <v>NC</v>
          </cell>
          <cell r="K71" t="str">
            <v>NC</v>
          </cell>
          <cell r="L71" t="str">
            <v>-</v>
          </cell>
          <cell r="M71" t="str">
            <v>N</v>
          </cell>
          <cell r="N71">
            <v>0</v>
          </cell>
          <cell r="O71">
            <v>4</v>
          </cell>
          <cell r="P71" t="str">
            <v>-</v>
          </cell>
          <cell r="Q71" t="str">
            <v>-</v>
          </cell>
          <cell r="R71">
            <v>0</v>
          </cell>
          <cell r="S71">
            <v>0</v>
          </cell>
          <cell r="T71">
            <v>10</v>
          </cell>
          <cell r="U71">
            <v>2</v>
          </cell>
          <cell r="V71">
            <v>0</v>
          </cell>
        </row>
        <row r="72">
          <cell r="B72" t="str">
            <v>COM440</v>
          </cell>
          <cell r="C72" t="str">
            <v>LP06</v>
          </cell>
          <cell r="D72" t="str">
            <v>Vestiaires</v>
          </cell>
          <cell r="E72" t="str">
            <v>Commun</v>
          </cell>
          <cell r="F72" t="str">
            <v>ventilation double flux tout air neuf rafraîchi à débit constant</v>
          </cell>
          <cell r="G72">
            <v>3</v>
          </cell>
          <cell r="H72">
            <v>22</v>
          </cell>
          <cell r="I72" t="str">
            <v>NC</v>
          </cell>
          <cell r="J72" t="str">
            <v>NC</v>
          </cell>
          <cell r="K72" t="str">
            <v>F5/F7</v>
          </cell>
          <cell r="L72" t="str">
            <v>-</v>
          </cell>
          <cell r="M72" t="str">
            <v>N</v>
          </cell>
          <cell r="N72">
            <v>6</v>
          </cell>
          <cell r="O72">
            <v>6</v>
          </cell>
          <cell r="P72" t="str">
            <v>-</v>
          </cell>
          <cell r="Q72" t="str">
            <v>-</v>
          </cell>
          <cell r="R72">
            <v>0</v>
          </cell>
          <cell r="S72">
            <v>20</v>
          </cell>
          <cell r="T72">
            <v>10</v>
          </cell>
          <cell r="U72">
            <v>0</v>
          </cell>
          <cell r="V72">
            <v>30</v>
          </cell>
        </row>
        <row r="73">
          <cell r="B73" t="str">
            <v>COM450</v>
          </cell>
          <cell r="C73" t="str">
            <v>PM04</v>
          </cell>
          <cell r="D73" t="str">
            <v>Biberonnerie centrale</v>
          </cell>
          <cell r="E73" t="str">
            <v>Commun</v>
          </cell>
          <cell r="F73" t="str">
            <v>ventilation double flux tout air neuf rafraîchi à débit constant</v>
          </cell>
          <cell r="G73">
            <v>3</v>
          </cell>
          <cell r="H73">
            <v>20</v>
          </cell>
          <cell r="I73" t="str">
            <v>NC</v>
          </cell>
          <cell r="J73" t="str">
            <v>NC</v>
          </cell>
          <cell r="K73" t="str">
            <v>F5/F7</v>
          </cell>
          <cell r="L73" t="str">
            <v>-</v>
          </cell>
          <cell r="M73" t="str">
            <v>P</v>
          </cell>
          <cell r="N73">
            <v>4</v>
          </cell>
          <cell r="O73">
            <v>4</v>
          </cell>
          <cell r="P73" t="str">
            <v>-</v>
          </cell>
          <cell r="Q73" t="str">
            <v>-</v>
          </cell>
          <cell r="R73">
            <v>0</v>
          </cell>
          <cell r="S73">
            <v>20</v>
          </cell>
          <cell r="T73">
            <v>10</v>
          </cell>
          <cell r="U73">
            <v>0</v>
          </cell>
          <cell r="V73">
            <v>30</v>
          </cell>
        </row>
        <row r="74">
          <cell r="B74" t="str">
            <v>COM460</v>
          </cell>
          <cell r="D74" t="str">
            <v>Salle de bains (chariot-douche)</v>
          </cell>
          <cell r="E74" t="str">
            <v>Commun</v>
          </cell>
          <cell r="F74" t="str">
            <v>extraction simple flux avec tranfert depuis locaux adjacents</v>
          </cell>
          <cell r="G74">
            <v>1</v>
          </cell>
          <cell r="H74">
            <v>22</v>
          </cell>
          <cell r="I74" t="str">
            <v>NC</v>
          </cell>
          <cell r="J74" t="str">
            <v>NC</v>
          </cell>
          <cell r="K74" t="str">
            <v>NC</v>
          </cell>
          <cell r="L74" t="str">
            <v>-</v>
          </cell>
          <cell r="M74" t="str">
            <v>N</v>
          </cell>
          <cell r="N74">
            <v>0</v>
          </cell>
          <cell r="O74">
            <v>4</v>
          </cell>
          <cell r="P74" t="str">
            <v>-</v>
          </cell>
          <cell r="Q74" t="str">
            <v>-</v>
          </cell>
          <cell r="R74">
            <v>0</v>
          </cell>
          <cell r="S74">
            <v>0</v>
          </cell>
          <cell r="T74">
            <v>10</v>
          </cell>
          <cell r="U74">
            <v>2</v>
          </cell>
          <cell r="V74">
            <v>30</v>
          </cell>
        </row>
        <row r="75">
          <cell r="B75" t="str">
            <v>COM470</v>
          </cell>
          <cell r="D75" t="str">
            <v>Espace collectif attente/soins</v>
          </cell>
          <cell r="E75" t="str">
            <v>Commun</v>
          </cell>
          <cell r="F75" t="str">
            <v>ventilation double flux tout air neuf rafraîchi à débit constant</v>
          </cell>
          <cell r="G75">
            <v>3</v>
          </cell>
          <cell r="H75">
            <v>22</v>
          </cell>
          <cell r="I75" t="str">
            <v>NC</v>
          </cell>
          <cell r="J75" t="str">
            <v>NC</v>
          </cell>
          <cell r="K75" t="str">
            <v>F5/F7</v>
          </cell>
          <cell r="L75" t="str">
            <v>-</v>
          </cell>
          <cell r="M75" t="str">
            <v>P</v>
          </cell>
          <cell r="N75">
            <v>4</v>
          </cell>
          <cell r="O75">
            <v>4</v>
          </cell>
          <cell r="P75" t="str">
            <v>-</v>
          </cell>
          <cell r="Q75" t="str">
            <v>-</v>
          </cell>
          <cell r="R75">
            <v>0</v>
          </cell>
          <cell r="S75">
            <v>20</v>
          </cell>
          <cell r="T75">
            <v>10</v>
          </cell>
          <cell r="U75">
            <v>0</v>
          </cell>
          <cell r="V75">
            <v>30</v>
          </cell>
        </row>
        <row r="76">
          <cell r="B76" t="str">
            <v>COM500</v>
          </cell>
          <cell r="C76" t="str">
            <v>ST04</v>
          </cell>
          <cell r="D76" t="str">
            <v>Magasin consommables produits stériles</v>
          </cell>
          <cell r="E76" t="str">
            <v>Stérilisation</v>
          </cell>
          <cell r="F76" t="str">
            <v>ventilation double flux tout air neuf rafraîchi à débit constant</v>
          </cell>
          <cell r="G76">
            <v>3</v>
          </cell>
          <cell r="H76">
            <v>16</v>
          </cell>
          <cell r="I76" t="str">
            <v>NC</v>
          </cell>
          <cell r="J76" t="str">
            <v>NC</v>
          </cell>
          <cell r="K76" t="str">
            <v>F5/F7/F9/H11</v>
          </cell>
          <cell r="L76" t="str">
            <v>X</v>
          </cell>
          <cell r="M76" t="str">
            <v>P</v>
          </cell>
          <cell r="N76">
            <v>1</v>
          </cell>
          <cell r="O76">
            <v>1</v>
          </cell>
          <cell r="P76" t="str">
            <v>-</v>
          </cell>
          <cell r="Q76" t="str">
            <v>-</v>
          </cell>
          <cell r="R76">
            <v>0</v>
          </cell>
          <cell r="S76">
            <v>15</v>
          </cell>
          <cell r="T76">
            <v>10</v>
          </cell>
          <cell r="U76">
            <v>0</v>
          </cell>
          <cell r="V76">
            <v>30</v>
          </cell>
        </row>
        <row r="77">
          <cell r="B77" t="str">
            <v>CUI002</v>
          </cell>
          <cell r="D77" t="str">
            <v>Aire de déchargement</v>
          </cell>
          <cell r="E77" t="str">
            <v>Cuisine</v>
          </cell>
          <cell r="F77" t="str">
            <v>ventilation double flux tout air neuf non-traité</v>
          </cell>
          <cell r="G77">
            <v>2</v>
          </cell>
          <cell r="H77">
            <v>18</v>
          </cell>
          <cell r="I77" t="str">
            <v>NC</v>
          </cell>
          <cell r="J77" t="str">
            <v>NC</v>
          </cell>
          <cell r="K77" t="str">
            <v>F5/F7</v>
          </cell>
          <cell r="L77" t="str">
            <v>-</v>
          </cell>
          <cell r="M77" t="str">
            <v>NC</v>
          </cell>
          <cell r="N77">
            <v>2</v>
          </cell>
          <cell r="O77">
            <v>2</v>
          </cell>
          <cell r="P77" t="str">
            <v>-</v>
          </cell>
          <cell r="Q77" t="str">
            <v>-</v>
          </cell>
          <cell r="R77">
            <v>0</v>
          </cell>
          <cell r="S77">
            <v>0</v>
          </cell>
          <cell r="T77">
            <v>10</v>
          </cell>
          <cell r="U77">
            <v>0</v>
          </cell>
          <cell r="V77">
            <v>30</v>
          </cell>
        </row>
        <row r="78">
          <cell r="B78" t="str">
            <v>CUI004</v>
          </cell>
          <cell r="D78" t="str">
            <v>Réserves alimentaires</v>
          </cell>
          <cell r="E78" t="str">
            <v>Cuisine</v>
          </cell>
          <cell r="F78" t="str">
            <v>extraction simple flux avec tranfert depuis locaux adjacents</v>
          </cell>
          <cell r="G78">
            <v>1</v>
          </cell>
          <cell r="H78">
            <v>16</v>
          </cell>
          <cell r="I78" t="str">
            <v>NC</v>
          </cell>
          <cell r="J78" t="str">
            <v>NC</v>
          </cell>
          <cell r="K78" t="str">
            <v>NC</v>
          </cell>
          <cell r="L78" t="str">
            <v>-</v>
          </cell>
          <cell r="M78" t="str">
            <v>N</v>
          </cell>
          <cell r="N78">
            <v>0</v>
          </cell>
          <cell r="O78">
            <v>1</v>
          </cell>
          <cell r="P78" t="str">
            <v>-</v>
          </cell>
          <cell r="Q78" t="str">
            <v>-</v>
          </cell>
          <cell r="R78">
            <v>0</v>
          </cell>
          <cell r="S78">
            <v>10</v>
          </cell>
          <cell r="T78">
            <v>10</v>
          </cell>
          <cell r="U78">
            <v>0</v>
          </cell>
          <cell r="V78">
            <v>30</v>
          </cell>
        </row>
        <row r="79">
          <cell r="B79" t="str">
            <v>CUI005</v>
          </cell>
          <cell r="D79" t="str">
            <v>Chambre froide positive</v>
          </cell>
          <cell r="E79" t="str">
            <v>Cuisine</v>
          </cell>
          <cell r="F79" t="str">
            <v>extraction simple flux avec tranfert depuis locaux adjacents</v>
          </cell>
          <cell r="G79">
            <v>7</v>
          </cell>
          <cell r="H79" t="str">
            <v>NC</v>
          </cell>
          <cell r="I79" t="str">
            <v>NC</v>
          </cell>
          <cell r="J79" t="str">
            <v>NC</v>
          </cell>
          <cell r="K79" t="str">
            <v>NC</v>
          </cell>
          <cell r="L79" t="str">
            <v>-</v>
          </cell>
          <cell r="M79" t="str">
            <v>N</v>
          </cell>
          <cell r="N79">
            <v>0</v>
          </cell>
          <cell r="O79">
            <v>0</v>
          </cell>
          <cell r="P79" t="str">
            <v>-</v>
          </cell>
          <cell r="Q79" t="str">
            <v>-</v>
          </cell>
          <cell r="R79">
            <v>0</v>
          </cell>
          <cell r="S79">
            <v>0</v>
          </cell>
          <cell r="T79">
            <v>10</v>
          </cell>
          <cell r="U79">
            <v>0</v>
          </cell>
          <cell r="V79">
            <v>30</v>
          </cell>
        </row>
        <row r="80">
          <cell r="B80" t="str">
            <v>CUI006</v>
          </cell>
          <cell r="D80" t="str">
            <v>Chambre froide négative</v>
          </cell>
          <cell r="E80" t="str">
            <v>Cuisine</v>
          </cell>
          <cell r="F80" t="str">
            <v>extraction simple flux avec tranfert depuis locaux adjacents</v>
          </cell>
          <cell r="G80">
            <v>7</v>
          </cell>
          <cell r="H80" t="str">
            <v>NC</v>
          </cell>
          <cell r="I80" t="str">
            <v>NC</v>
          </cell>
          <cell r="J80" t="str">
            <v>NC</v>
          </cell>
          <cell r="K80" t="str">
            <v>NC</v>
          </cell>
          <cell r="L80" t="str">
            <v>-</v>
          </cell>
          <cell r="M80" t="str">
            <v>N</v>
          </cell>
          <cell r="N80">
            <v>0</v>
          </cell>
          <cell r="O80">
            <v>0</v>
          </cell>
          <cell r="P80" t="str">
            <v>-</v>
          </cell>
          <cell r="Q80" t="str">
            <v>-</v>
          </cell>
          <cell r="R80">
            <v>0</v>
          </cell>
          <cell r="S80">
            <v>0</v>
          </cell>
          <cell r="T80">
            <v>10</v>
          </cell>
          <cell r="U80">
            <v>0</v>
          </cell>
          <cell r="V80">
            <v>30</v>
          </cell>
        </row>
        <row r="81">
          <cell r="B81" t="str">
            <v>CUI020</v>
          </cell>
          <cell r="C81" t="str">
            <v>US08</v>
          </cell>
          <cell r="D81" t="str">
            <v>Stockage et nettoyage chariots</v>
          </cell>
          <cell r="E81" t="str">
            <v>Cuisine</v>
          </cell>
          <cell r="F81" t="str">
            <v>ventilation double flux tout air neuf non-traité</v>
          </cell>
          <cell r="G81">
            <v>2</v>
          </cell>
          <cell r="H81">
            <v>16</v>
          </cell>
          <cell r="I81" t="str">
            <v>NC</v>
          </cell>
          <cell r="J81" t="str">
            <v>NC</v>
          </cell>
          <cell r="K81" t="str">
            <v>F5/F7</v>
          </cell>
          <cell r="L81" t="str">
            <v>-</v>
          </cell>
          <cell r="M81" t="str">
            <v>N</v>
          </cell>
          <cell r="N81">
            <v>8</v>
          </cell>
          <cell r="O81">
            <v>8</v>
          </cell>
          <cell r="P81" t="str">
            <v>-</v>
          </cell>
          <cell r="Q81" t="str">
            <v>-</v>
          </cell>
          <cell r="R81">
            <v>0</v>
          </cell>
          <cell r="S81">
            <v>10</v>
          </cell>
          <cell r="T81">
            <v>10</v>
          </cell>
          <cell r="U81">
            <v>0</v>
          </cell>
          <cell r="V81">
            <v>30</v>
          </cell>
        </row>
        <row r="82">
          <cell r="B82" t="str">
            <v>CUI022</v>
          </cell>
          <cell r="D82" t="str">
            <v>Laverie vaisselle</v>
          </cell>
          <cell r="E82" t="str">
            <v>Cuisine</v>
          </cell>
          <cell r="F82" t="str">
            <v>ventilation simple flux avec transfert depuis salle à manger</v>
          </cell>
          <cell r="G82">
            <v>1</v>
          </cell>
          <cell r="H82">
            <v>18</v>
          </cell>
          <cell r="I82" t="str">
            <v>NC</v>
          </cell>
          <cell r="J82" t="str">
            <v>NC</v>
          </cell>
          <cell r="K82" t="str">
            <v>F5/F7</v>
          </cell>
          <cell r="L82" t="str">
            <v>-</v>
          </cell>
          <cell r="M82" t="str">
            <v>NC</v>
          </cell>
          <cell r="N82">
            <v>0</v>
          </cell>
          <cell r="O82">
            <v>10</v>
          </cell>
          <cell r="P82" t="str">
            <v>-</v>
          </cell>
          <cell r="Q82" t="str">
            <v>-</v>
          </cell>
          <cell r="R82">
            <v>0</v>
          </cell>
          <cell r="S82">
            <v>15</v>
          </cell>
          <cell r="T82">
            <v>10</v>
          </cell>
          <cell r="U82">
            <v>0</v>
          </cell>
          <cell r="V82">
            <v>30</v>
          </cell>
        </row>
        <row r="83">
          <cell r="B83" t="str">
            <v>CUI022a</v>
          </cell>
          <cell r="D83" t="str">
            <v>Rangement vaisselle</v>
          </cell>
          <cell r="E83" t="str">
            <v>Cuisine</v>
          </cell>
          <cell r="F83" t="str">
            <v>ventilation double flux tout air neuf rafraîchi à débit constant</v>
          </cell>
          <cell r="G83">
            <v>3</v>
          </cell>
          <cell r="H83">
            <v>18</v>
          </cell>
          <cell r="I83" t="str">
            <v>NC</v>
          </cell>
          <cell r="J83" t="str">
            <v>NC</v>
          </cell>
          <cell r="K83" t="str">
            <v>F5/F7</v>
          </cell>
          <cell r="L83" t="str">
            <v>-</v>
          </cell>
          <cell r="M83" t="str">
            <v>NC</v>
          </cell>
          <cell r="N83">
            <v>4</v>
          </cell>
          <cell r="O83">
            <v>4</v>
          </cell>
          <cell r="P83" t="str">
            <v>-</v>
          </cell>
          <cell r="Q83" t="str">
            <v>-</v>
          </cell>
          <cell r="R83">
            <v>0</v>
          </cell>
          <cell r="S83">
            <v>15</v>
          </cell>
          <cell r="T83">
            <v>10</v>
          </cell>
          <cell r="U83">
            <v>0</v>
          </cell>
          <cell r="V83">
            <v>30</v>
          </cell>
        </row>
        <row r="84">
          <cell r="B84" t="str">
            <v>CUI023</v>
          </cell>
          <cell r="D84" t="str">
            <v>Local déchets</v>
          </cell>
          <cell r="E84" t="str">
            <v>Cuisine</v>
          </cell>
          <cell r="F84" t="str">
            <v>split + extraction simple flux avec tranfert depuis locaux adjacents</v>
          </cell>
          <cell r="G84">
            <v>1</v>
          </cell>
          <cell r="H84">
            <v>10</v>
          </cell>
          <cell r="I84">
            <v>10</v>
          </cell>
          <cell r="J84" t="str">
            <v>NC</v>
          </cell>
          <cell r="K84" t="str">
            <v>NC</v>
          </cell>
          <cell r="L84" t="str">
            <v>-</v>
          </cell>
          <cell r="M84" t="str">
            <v>N</v>
          </cell>
          <cell r="N84">
            <v>0</v>
          </cell>
          <cell r="O84">
            <v>4</v>
          </cell>
          <cell r="P84" t="str">
            <v>-</v>
          </cell>
          <cell r="Q84" t="str">
            <v>-</v>
          </cell>
          <cell r="R84">
            <v>0</v>
          </cell>
          <cell r="S84">
            <v>0</v>
          </cell>
          <cell r="T84">
            <v>10</v>
          </cell>
          <cell r="U84">
            <v>0</v>
          </cell>
          <cell r="V84">
            <v>30</v>
          </cell>
          <cell r="W84" t="str">
            <v>Lot chambres froides ?</v>
          </cell>
        </row>
        <row r="85">
          <cell r="B85" t="str">
            <v>CUI024</v>
          </cell>
          <cell r="D85" t="str">
            <v>Local emballages</v>
          </cell>
          <cell r="E85" t="str">
            <v>Cuisine</v>
          </cell>
          <cell r="F85" t="str">
            <v>ventilation double flux tout air neuf non-traité</v>
          </cell>
          <cell r="G85">
            <v>2</v>
          </cell>
          <cell r="H85">
            <v>16</v>
          </cell>
          <cell r="I85" t="str">
            <v>NC</v>
          </cell>
          <cell r="J85" t="str">
            <v>NC</v>
          </cell>
          <cell r="K85" t="str">
            <v>F5/F7</v>
          </cell>
          <cell r="L85" t="str">
            <v>-</v>
          </cell>
          <cell r="M85" t="str">
            <v>N</v>
          </cell>
          <cell r="N85">
            <v>4</v>
          </cell>
          <cell r="O85">
            <v>4</v>
          </cell>
          <cell r="P85" t="str">
            <v>-</v>
          </cell>
          <cell r="Q85" t="str">
            <v>-</v>
          </cell>
          <cell r="R85">
            <v>0</v>
          </cell>
          <cell r="S85">
            <v>0</v>
          </cell>
          <cell r="T85">
            <v>10</v>
          </cell>
          <cell r="U85">
            <v>0</v>
          </cell>
          <cell r="V85">
            <v>30</v>
          </cell>
        </row>
        <row r="86">
          <cell r="B86" t="str">
            <v>CUI025</v>
          </cell>
          <cell r="D86" t="str">
            <v>Salle à manger</v>
          </cell>
          <cell r="E86" t="str">
            <v>Restauration</v>
          </cell>
          <cell r="F86" t="str">
            <v>ventilation double flux rafraîchi tout air neuf à débit constant</v>
          </cell>
          <cell r="G86">
            <v>4</v>
          </cell>
          <cell r="H86">
            <v>19</v>
          </cell>
          <cell r="I86" t="str">
            <v>28 maxi</v>
          </cell>
          <cell r="J86" t="str">
            <v>NC</v>
          </cell>
          <cell r="K86" t="str">
            <v>F5/F7</v>
          </cell>
          <cell r="L86" t="str">
            <v>-</v>
          </cell>
          <cell r="M86" t="str">
            <v>N</v>
          </cell>
          <cell r="N86">
            <v>2</v>
          </cell>
          <cell r="O86">
            <v>2</v>
          </cell>
          <cell r="P86" t="str">
            <v>-</v>
          </cell>
          <cell r="Q86" t="str">
            <v>-</v>
          </cell>
          <cell r="R86">
            <v>75</v>
          </cell>
          <cell r="S86">
            <v>20</v>
          </cell>
          <cell r="T86">
            <v>10</v>
          </cell>
          <cell r="U86">
            <v>0</v>
          </cell>
          <cell r="V86">
            <v>30</v>
          </cell>
        </row>
        <row r="87">
          <cell r="B87" t="str">
            <v>CUI026</v>
          </cell>
          <cell r="D87" t="str">
            <v>Salle à manger des invités</v>
          </cell>
          <cell r="E87" t="str">
            <v>Restauration</v>
          </cell>
          <cell r="F87" t="str">
            <v>ventilation double flux rafraîchi tout air neuf à débit constant</v>
          </cell>
          <cell r="G87">
            <v>4</v>
          </cell>
          <cell r="H87">
            <v>19</v>
          </cell>
          <cell r="I87" t="str">
            <v>28 maxi</v>
          </cell>
          <cell r="J87" t="str">
            <v>NC</v>
          </cell>
          <cell r="K87" t="str">
            <v>F5/F7</v>
          </cell>
          <cell r="L87" t="str">
            <v>-</v>
          </cell>
          <cell r="M87" t="str">
            <v>N</v>
          </cell>
          <cell r="N87">
            <v>2</v>
          </cell>
          <cell r="O87">
            <v>2</v>
          </cell>
          <cell r="P87" t="str">
            <v>-</v>
          </cell>
          <cell r="Q87" t="str">
            <v>-</v>
          </cell>
          <cell r="R87">
            <v>75</v>
          </cell>
          <cell r="S87">
            <v>20</v>
          </cell>
          <cell r="T87">
            <v>10</v>
          </cell>
          <cell r="U87">
            <v>0</v>
          </cell>
          <cell r="V87">
            <v>30</v>
          </cell>
        </row>
        <row r="88">
          <cell r="B88" t="str">
            <v>CUI027</v>
          </cell>
          <cell r="D88" t="str">
            <v>Self du personnel</v>
          </cell>
          <cell r="E88" t="str">
            <v>Restauration</v>
          </cell>
          <cell r="F88" t="str">
            <v>ventilation double flux rafraîchi tout air neuf à débit constant</v>
          </cell>
          <cell r="G88">
            <v>4</v>
          </cell>
          <cell r="H88">
            <v>18</v>
          </cell>
          <cell r="I88" t="str">
            <v>28 maxi</v>
          </cell>
          <cell r="J88" t="str">
            <v>NC</v>
          </cell>
          <cell r="K88" t="str">
            <v>F5/F7</v>
          </cell>
          <cell r="L88" t="str">
            <v>-</v>
          </cell>
          <cell r="M88" t="str">
            <v>N</v>
          </cell>
          <cell r="N88">
            <v>4</v>
          </cell>
          <cell r="O88">
            <v>4</v>
          </cell>
          <cell r="P88" t="str">
            <v>-</v>
          </cell>
          <cell r="Q88" t="str">
            <v>-</v>
          </cell>
          <cell r="R88">
            <v>75</v>
          </cell>
          <cell r="S88">
            <v>20</v>
          </cell>
          <cell r="T88">
            <v>10</v>
          </cell>
          <cell r="U88">
            <v>0</v>
          </cell>
          <cell r="V88">
            <v>30</v>
          </cell>
        </row>
        <row r="89">
          <cell r="B89" t="str">
            <v>CUI028</v>
          </cell>
          <cell r="D89" t="str">
            <v>Restaurant</v>
          </cell>
          <cell r="E89" t="str">
            <v>Restauration</v>
          </cell>
          <cell r="F89" t="str">
            <v>ventilation double flux rafraîchi tout air neuf à débit constant</v>
          </cell>
          <cell r="G89">
            <v>4</v>
          </cell>
          <cell r="H89">
            <v>19</v>
          </cell>
          <cell r="I89" t="str">
            <v>28 maxi</v>
          </cell>
          <cell r="J89" t="str">
            <v>NC</v>
          </cell>
          <cell r="K89" t="str">
            <v>F5/F7</v>
          </cell>
          <cell r="L89" t="str">
            <v>-</v>
          </cell>
          <cell r="M89" t="str">
            <v>N</v>
          </cell>
          <cell r="N89">
            <v>4</v>
          </cell>
          <cell r="O89">
            <v>4</v>
          </cell>
          <cell r="P89" t="str">
            <v>-</v>
          </cell>
          <cell r="Q89" t="str">
            <v>-</v>
          </cell>
          <cell r="R89">
            <v>75</v>
          </cell>
          <cell r="S89">
            <v>20</v>
          </cell>
          <cell r="T89">
            <v>10</v>
          </cell>
          <cell r="U89">
            <v>0</v>
          </cell>
          <cell r="V89">
            <v>30</v>
          </cell>
        </row>
        <row r="90">
          <cell r="B90" t="str">
            <v>CUI029</v>
          </cell>
          <cell r="D90" t="str">
            <v>Préparation</v>
          </cell>
          <cell r="E90" t="str">
            <v>Restauration</v>
          </cell>
          <cell r="F90" t="str">
            <v>ventilation double flux rafraîchi tout air neuf à débit constant</v>
          </cell>
          <cell r="G90">
            <v>4</v>
          </cell>
          <cell r="H90">
            <v>19</v>
          </cell>
          <cell r="I90" t="str">
            <v>28 maxi</v>
          </cell>
          <cell r="J90" t="str">
            <v>NC</v>
          </cell>
          <cell r="K90" t="str">
            <v>F5/F7</v>
          </cell>
          <cell r="L90" t="str">
            <v>-</v>
          </cell>
          <cell r="M90" t="str">
            <v>N</v>
          </cell>
          <cell r="N90">
            <v>12</v>
          </cell>
          <cell r="O90">
            <v>12</v>
          </cell>
          <cell r="P90" t="str">
            <v>X</v>
          </cell>
          <cell r="Q90" t="str">
            <v>-</v>
          </cell>
          <cell r="R90">
            <v>0</v>
          </cell>
          <cell r="S90">
            <v>20</v>
          </cell>
          <cell r="T90">
            <v>10</v>
          </cell>
          <cell r="U90">
            <v>0</v>
          </cell>
          <cell r="V90">
            <v>30</v>
          </cell>
        </row>
        <row r="91">
          <cell r="B91" t="str">
            <v>DEP01</v>
          </cell>
          <cell r="C91" t="str">
            <v>US02</v>
          </cell>
          <cell r="D91" t="str">
            <v>Rangement</v>
          </cell>
          <cell r="E91" t="str">
            <v>Commun</v>
          </cell>
          <cell r="F91" t="str">
            <v>extraction simple flux avec tranfert depuis locaux adjacents</v>
          </cell>
          <cell r="G91">
            <v>1</v>
          </cell>
          <cell r="H91">
            <v>16</v>
          </cell>
          <cell r="I91" t="str">
            <v>NC</v>
          </cell>
          <cell r="J91" t="str">
            <v>NC</v>
          </cell>
          <cell r="K91" t="str">
            <v>NC</v>
          </cell>
          <cell r="L91" t="str">
            <v>-</v>
          </cell>
          <cell r="M91" t="str">
            <v>N</v>
          </cell>
          <cell r="N91">
            <v>0</v>
          </cell>
          <cell r="O91">
            <v>1</v>
          </cell>
          <cell r="P91" t="str">
            <v>-</v>
          </cell>
          <cell r="Q91" t="str">
            <v>-</v>
          </cell>
          <cell r="R91">
            <v>0</v>
          </cell>
          <cell r="S91">
            <v>0</v>
          </cell>
          <cell r="T91">
            <v>10</v>
          </cell>
          <cell r="U91">
            <v>0</v>
          </cell>
          <cell r="V91">
            <v>30</v>
          </cell>
        </row>
        <row r="92">
          <cell r="B92" t="str">
            <v>DES001</v>
          </cell>
          <cell r="D92" t="str">
            <v>Réception du sale</v>
          </cell>
          <cell r="E92" t="str">
            <v>Désinfection</v>
          </cell>
          <cell r="F92" t="str">
            <v>ventilation double flux tout air neuf non-traité</v>
          </cell>
          <cell r="G92">
            <v>2</v>
          </cell>
          <cell r="H92">
            <v>18</v>
          </cell>
          <cell r="I92" t="str">
            <v>NC</v>
          </cell>
          <cell r="J92" t="str">
            <v>NC</v>
          </cell>
          <cell r="K92" t="str">
            <v>F5/F7</v>
          </cell>
          <cell r="L92" t="str">
            <v>-</v>
          </cell>
          <cell r="M92" t="str">
            <v>N</v>
          </cell>
          <cell r="N92">
            <v>8</v>
          </cell>
          <cell r="O92">
            <v>8</v>
          </cell>
          <cell r="P92" t="str">
            <v>-</v>
          </cell>
          <cell r="Q92" t="str">
            <v>-</v>
          </cell>
          <cell r="R92">
            <v>0</v>
          </cell>
          <cell r="S92">
            <v>0</v>
          </cell>
          <cell r="T92">
            <v>10</v>
          </cell>
          <cell r="U92">
            <v>0</v>
          </cell>
          <cell r="V92">
            <v>30</v>
          </cell>
        </row>
        <row r="93">
          <cell r="B93" t="str">
            <v>DES002</v>
          </cell>
          <cell r="D93" t="str">
            <v>Nettoyage gros matériel</v>
          </cell>
          <cell r="E93" t="str">
            <v>Désinfection</v>
          </cell>
          <cell r="F93" t="str">
            <v>ventilation double flux tout air neuf non-traité</v>
          </cell>
          <cell r="G93">
            <v>2</v>
          </cell>
          <cell r="H93">
            <v>16</v>
          </cell>
          <cell r="I93" t="str">
            <v>NC</v>
          </cell>
          <cell r="J93" t="str">
            <v>NC</v>
          </cell>
          <cell r="K93" t="str">
            <v>F5/F7</v>
          </cell>
          <cell r="L93" t="str">
            <v>-</v>
          </cell>
          <cell r="M93" t="str">
            <v>N</v>
          </cell>
          <cell r="N93">
            <v>8</v>
          </cell>
          <cell r="O93">
            <v>8</v>
          </cell>
          <cell r="P93" t="str">
            <v>-</v>
          </cell>
          <cell r="Q93" t="str">
            <v>-</v>
          </cell>
          <cell r="R93">
            <v>0</v>
          </cell>
          <cell r="S93">
            <v>0</v>
          </cell>
          <cell r="T93">
            <v>10</v>
          </cell>
          <cell r="U93">
            <v>0</v>
          </cell>
          <cell r="V93">
            <v>30</v>
          </cell>
        </row>
        <row r="94">
          <cell r="B94" t="str">
            <v>DIV01</v>
          </cell>
          <cell r="C94" t="str">
            <v>LG09</v>
          </cell>
          <cell r="D94" t="str">
            <v>Cafétéria</v>
          </cell>
          <cell r="E94" t="str">
            <v>Commun</v>
          </cell>
          <cell r="F94" t="str">
            <v>ventilation double flux tout air neuf à débit constant</v>
          </cell>
          <cell r="G94">
            <v>2</v>
          </cell>
          <cell r="H94">
            <v>19</v>
          </cell>
          <cell r="I94" t="str">
            <v>?? maxi</v>
          </cell>
          <cell r="J94" t="str">
            <v>NC</v>
          </cell>
          <cell r="K94" t="str">
            <v>F5/F7</v>
          </cell>
          <cell r="L94" t="str">
            <v>-</v>
          </cell>
          <cell r="M94" t="str">
            <v>N</v>
          </cell>
          <cell r="N94">
            <v>4</v>
          </cell>
          <cell r="O94">
            <v>4</v>
          </cell>
          <cell r="P94" t="str">
            <v>-</v>
          </cell>
          <cell r="Q94" t="str">
            <v>-</v>
          </cell>
          <cell r="R94">
            <v>75</v>
          </cell>
          <cell r="S94">
            <v>20</v>
          </cell>
          <cell r="T94">
            <v>10</v>
          </cell>
          <cell r="U94">
            <v>0</v>
          </cell>
          <cell r="V94">
            <v>18</v>
          </cell>
        </row>
        <row r="95">
          <cell r="B95" t="str">
            <v>EAD001</v>
          </cell>
          <cell r="C95" t="str">
            <v>LG01</v>
          </cell>
          <cell r="D95" t="str">
            <v>Hall d'entrée principale</v>
          </cell>
          <cell r="E95" t="str">
            <v>Accueil</v>
          </cell>
          <cell r="F95" t="str">
            <v>ventilation double flux rafraîchi tout air neuf à débit constant</v>
          </cell>
          <cell r="G95">
            <v>4</v>
          </cell>
          <cell r="H95">
            <v>18</v>
          </cell>
          <cell r="I95" t="str">
            <v>28 maxi</v>
          </cell>
          <cell r="J95" t="str">
            <v>NC</v>
          </cell>
          <cell r="K95" t="str">
            <v>F5/F7</v>
          </cell>
          <cell r="L95" t="str">
            <v>-</v>
          </cell>
          <cell r="M95" t="str">
            <v>P</v>
          </cell>
          <cell r="N95">
            <v>1</v>
          </cell>
          <cell r="O95">
            <v>1</v>
          </cell>
          <cell r="P95" t="str">
            <v>-</v>
          </cell>
          <cell r="Q95" t="str">
            <v>-</v>
          </cell>
          <cell r="R95">
            <v>55</v>
          </cell>
          <cell r="S95">
            <v>20</v>
          </cell>
          <cell r="T95">
            <v>10</v>
          </cell>
          <cell r="U95">
            <v>0</v>
          </cell>
          <cell r="V95">
            <v>30</v>
          </cell>
        </row>
        <row r="96">
          <cell r="B96" t="str">
            <v>EAD002</v>
          </cell>
          <cell r="D96" t="str">
            <v>Banque consultations</v>
          </cell>
          <cell r="E96" t="str">
            <v>Accueil</v>
          </cell>
          <cell r="F96" t="str">
            <v>ventilation double flux rafraîchi tout air neuf à débit constant</v>
          </cell>
          <cell r="G96">
            <v>4</v>
          </cell>
          <cell r="H96">
            <v>20</v>
          </cell>
          <cell r="I96" t="str">
            <v>28 maxi</v>
          </cell>
          <cell r="J96" t="str">
            <v>NC</v>
          </cell>
          <cell r="K96" t="str">
            <v>F5/F7</v>
          </cell>
          <cell r="L96" t="str">
            <v>-</v>
          </cell>
          <cell r="M96" t="str">
            <v>P</v>
          </cell>
          <cell r="N96">
            <v>1</v>
          </cell>
          <cell r="O96">
            <v>1</v>
          </cell>
          <cell r="P96" t="str">
            <v>-</v>
          </cell>
          <cell r="Q96" t="str">
            <v>-</v>
          </cell>
          <cell r="R96">
            <v>55</v>
          </cell>
          <cell r="S96">
            <v>20</v>
          </cell>
          <cell r="T96">
            <v>10</v>
          </cell>
          <cell r="U96">
            <v>0</v>
          </cell>
          <cell r="V96">
            <v>30</v>
          </cell>
        </row>
        <row r="97">
          <cell r="B97" t="str">
            <v>EAD003</v>
          </cell>
          <cell r="C97" t="str">
            <v>VP13</v>
          </cell>
          <cell r="D97" t="str">
            <v>Poste d'accueil</v>
          </cell>
          <cell r="E97" t="str">
            <v>Accueil</v>
          </cell>
          <cell r="F97" t="str">
            <v xml:space="preserve">ventilo convecteur + ventilation double flux tout air neuf à débit constant </v>
          </cell>
          <cell r="G97">
            <v>3</v>
          </cell>
          <cell r="H97">
            <v>19</v>
          </cell>
          <cell r="I97" t="str">
            <v>28 maxi</v>
          </cell>
          <cell r="J97" t="str">
            <v>NC</v>
          </cell>
          <cell r="K97" t="str">
            <v>F5/F7</v>
          </cell>
          <cell r="L97" t="str">
            <v>-</v>
          </cell>
          <cell r="M97" t="str">
            <v>P</v>
          </cell>
          <cell r="N97">
            <v>1</v>
          </cell>
          <cell r="O97">
            <v>1</v>
          </cell>
          <cell r="P97" t="str">
            <v>-</v>
          </cell>
          <cell r="Q97" t="str">
            <v>-</v>
          </cell>
          <cell r="R97">
            <v>55</v>
          </cell>
          <cell r="S97">
            <v>20</v>
          </cell>
          <cell r="T97">
            <v>10</v>
          </cell>
          <cell r="U97">
            <v>0</v>
          </cell>
          <cell r="V97">
            <v>30</v>
          </cell>
        </row>
        <row r="98">
          <cell r="B98" t="str">
            <v>EAD004</v>
          </cell>
          <cell r="C98" t="str">
            <v>LG12</v>
          </cell>
          <cell r="D98" t="str">
            <v>Boutiques</v>
          </cell>
          <cell r="E98" t="str">
            <v>Commun</v>
          </cell>
          <cell r="F98" t="str">
            <v xml:space="preserve">ventilo convecteur + ventilation double flux tout air neuf à débit constant </v>
          </cell>
          <cell r="G98">
            <v>3</v>
          </cell>
          <cell r="H98">
            <v>19</v>
          </cell>
          <cell r="I98" t="str">
            <v>28 maxi</v>
          </cell>
          <cell r="J98" t="str">
            <v>NC</v>
          </cell>
          <cell r="K98" t="str">
            <v>F5/F7</v>
          </cell>
          <cell r="L98" t="str">
            <v>-</v>
          </cell>
          <cell r="M98" t="str">
            <v>P</v>
          </cell>
          <cell r="N98">
            <v>4</v>
          </cell>
          <cell r="O98">
            <v>4</v>
          </cell>
          <cell r="P98" t="str">
            <v>-</v>
          </cell>
          <cell r="Q98" t="str">
            <v>-</v>
          </cell>
          <cell r="R98">
            <v>120</v>
          </cell>
          <cell r="S98">
            <v>20</v>
          </cell>
          <cell r="T98">
            <v>10</v>
          </cell>
          <cell r="U98">
            <v>0</v>
          </cell>
          <cell r="V98">
            <v>30</v>
          </cell>
        </row>
        <row r="99">
          <cell r="B99" t="str">
            <v>EAD005</v>
          </cell>
          <cell r="C99" t="str">
            <v>AA01</v>
          </cell>
          <cell r="D99" t="str">
            <v>Guichet admissions</v>
          </cell>
          <cell r="E99" t="str">
            <v>Accueil</v>
          </cell>
          <cell r="F99" t="str">
            <v xml:space="preserve">ventilo convecteur + ventilation double flux tout air neuf à débit constant </v>
          </cell>
          <cell r="G99">
            <v>3</v>
          </cell>
          <cell r="H99">
            <v>19</v>
          </cell>
          <cell r="I99" t="str">
            <v>28 maxi</v>
          </cell>
          <cell r="J99" t="str">
            <v>NC</v>
          </cell>
          <cell r="K99" t="str">
            <v>F5/F7</v>
          </cell>
          <cell r="L99" t="str">
            <v>-</v>
          </cell>
          <cell r="M99" t="str">
            <v>P</v>
          </cell>
          <cell r="N99">
            <v>4</v>
          </cell>
          <cell r="O99">
            <v>4</v>
          </cell>
          <cell r="P99" t="str">
            <v>-</v>
          </cell>
          <cell r="Q99" t="str">
            <v>-</v>
          </cell>
          <cell r="R99">
            <v>65</v>
          </cell>
          <cell r="S99">
            <v>20</v>
          </cell>
          <cell r="T99">
            <v>10</v>
          </cell>
          <cell r="U99">
            <v>0</v>
          </cell>
          <cell r="V99">
            <v>30</v>
          </cell>
        </row>
        <row r="100">
          <cell r="B100" t="str">
            <v>ENS01</v>
          </cell>
          <cell r="D100" t="str">
            <v>Salle de travaux dirigés</v>
          </cell>
          <cell r="E100" t="str">
            <v>Enseignement</v>
          </cell>
          <cell r="F100" t="str">
            <v>ventilation double flux tout air neuf à débit variable par zone</v>
          </cell>
          <cell r="G100">
            <v>2</v>
          </cell>
          <cell r="H100">
            <v>19</v>
          </cell>
          <cell r="I100" t="str">
            <v>?? maxi</v>
          </cell>
          <cell r="J100" t="str">
            <v>NC</v>
          </cell>
          <cell r="K100" t="str">
            <v>F5/F7</v>
          </cell>
          <cell r="L100" t="str">
            <v>-</v>
          </cell>
          <cell r="M100" t="str">
            <v>N</v>
          </cell>
          <cell r="N100">
            <v>4</v>
          </cell>
          <cell r="O100">
            <v>4</v>
          </cell>
          <cell r="P100" t="str">
            <v>-</v>
          </cell>
          <cell r="Q100" t="str">
            <v>-</v>
          </cell>
          <cell r="R100">
            <v>75</v>
          </cell>
          <cell r="S100">
            <v>20</v>
          </cell>
          <cell r="T100">
            <v>10</v>
          </cell>
          <cell r="U100">
            <v>0</v>
          </cell>
          <cell r="V100">
            <v>18</v>
          </cell>
        </row>
        <row r="101">
          <cell r="B101" t="str">
            <v>ENS02</v>
          </cell>
          <cell r="D101" t="str">
            <v>Salle de travaux pratiques légers</v>
          </cell>
          <cell r="E101" t="str">
            <v>Enseignement</v>
          </cell>
          <cell r="F101" t="str">
            <v>ventilation double flux tout air neuf à débit variable par zone</v>
          </cell>
          <cell r="G101">
            <v>2</v>
          </cell>
          <cell r="H101">
            <v>19</v>
          </cell>
          <cell r="I101" t="str">
            <v>?? maxi</v>
          </cell>
          <cell r="J101" t="str">
            <v>NC</v>
          </cell>
          <cell r="K101" t="str">
            <v>F5/F7</v>
          </cell>
          <cell r="L101" t="str">
            <v>-</v>
          </cell>
          <cell r="M101" t="str">
            <v>N</v>
          </cell>
          <cell r="N101">
            <v>4</v>
          </cell>
          <cell r="O101">
            <v>4</v>
          </cell>
          <cell r="P101" t="str">
            <v>-</v>
          </cell>
          <cell r="Q101" t="str">
            <v>-</v>
          </cell>
          <cell r="R101">
            <v>75</v>
          </cell>
          <cell r="S101">
            <v>20</v>
          </cell>
          <cell r="T101">
            <v>10</v>
          </cell>
          <cell r="U101">
            <v>0</v>
          </cell>
          <cell r="V101">
            <v>18</v>
          </cell>
        </row>
        <row r="102">
          <cell r="B102" t="str">
            <v>ENS03</v>
          </cell>
          <cell r="D102" t="str">
            <v>Salle de réunions étudiants</v>
          </cell>
          <cell r="E102" t="str">
            <v>Administration</v>
          </cell>
          <cell r="F102" t="str">
            <v xml:space="preserve">ventilo convecteur + ventilation double flux tout air neuf à débit constant </v>
          </cell>
          <cell r="G102">
            <v>3</v>
          </cell>
          <cell r="H102">
            <v>19</v>
          </cell>
          <cell r="I102" t="str">
            <v>28 maxi</v>
          </cell>
          <cell r="J102" t="str">
            <v>NC</v>
          </cell>
          <cell r="K102" t="str">
            <v>F5/F7</v>
          </cell>
          <cell r="L102" t="str">
            <v>-</v>
          </cell>
          <cell r="M102" t="str">
            <v>N</v>
          </cell>
          <cell r="N102">
            <v>4</v>
          </cell>
          <cell r="O102">
            <v>4</v>
          </cell>
          <cell r="P102" t="str">
            <v>-</v>
          </cell>
          <cell r="Q102" t="str">
            <v>-</v>
          </cell>
          <cell r="R102">
            <v>75</v>
          </cell>
          <cell r="S102">
            <v>20</v>
          </cell>
          <cell r="T102">
            <v>10</v>
          </cell>
          <cell r="U102">
            <v>0</v>
          </cell>
          <cell r="V102">
            <v>25</v>
          </cell>
        </row>
        <row r="103">
          <cell r="B103" t="str">
            <v>ENS06</v>
          </cell>
          <cell r="D103" t="str">
            <v>Salle de travaux pratiques lourds</v>
          </cell>
          <cell r="E103" t="str">
            <v>Enseignement</v>
          </cell>
          <cell r="F103" t="str">
            <v>ventilation double flux tout air neuf à débit variable par zone</v>
          </cell>
          <cell r="G103">
            <v>2</v>
          </cell>
          <cell r="H103">
            <v>19</v>
          </cell>
          <cell r="I103" t="str">
            <v>?? maxi</v>
          </cell>
          <cell r="J103" t="str">
            <v>NC</v>
          </cell>
          <cell r="K103" t="str">
            <v>F5/F7</v>
          </cell>
          <cell r="L103" t="str">
            <v>-</v>
          </cell>
          <cell r="M103" t="str">
            <v>N</v>
          </cell>
          <cell r="N103">
            <v>6</v>
          </cell>
          <cell r="O103">
            <v>6</v>
          </cell>
          <cell r="P103" t="str">
            <v>X</v>
          </cell>
          <cell r="Q103" t="str">
            <v>-</v>
          </cell>
          <cell r="R103">
            <v>75</v>
          </cell>
          <cell r="S103">
            <v>20</v>
          </cell>
          <cell r="T103">
            <v>10</v>
          </cell>
          <cell r="U103">
            <v>0</v>
          </cell>
          <cell r="V103">
            <v>18</v>
          </cell>
        </row>
        <row r="104">
          <cell r="B104" t="str">
            <v>ENT001</v>
          </cell>
          <cell r="D104" t="str">
            <v>Garage</v>
          </cell>
          <cell r="E104" t="str">
            <v>Commun</v>
          </cell>
          <cell r="F104" t="str">
            <v>grilles de ventilation basse + haute</v>
          </cell>
          <cell r="G104">
            <v>7</v>
          </cell>
          <cell r="H104">
            <v>16</v>
          </cell>
          <cell r="I104" t="str">
            <v>NC</v>
          </cell>
          <cell r="J104" t="str">
            <v>NC</v>
          </cell>
          <cell r="K104" t="str">
            <v>NC</v>
          </cell>
          <cell r="L104" t="str">
            <v>-</v>
          </cell>
          <cell r="M104" t="str">
            <v>N</v>
          </cell>
          <cell r="N104">
            <v>0</v>
          </cell>
          <cell r="O104">
            <v>0</v>
          </cell>
          <cell r="P104" t="str">
            <v>-</v>
          </cell>
          <cell r="Q104" t="str">
            <v>-</v>
          </cell>
          <cell r="R104">
            <v>0</v>
          </cell>
          <cell r="S104">
            <v>0</v>
          </cell>
          <cell r="T104">
            <v>10</v>
          </cell>
          <cell r="U104">
            <v>0</v>
          </cell>
          <cell r="V104">
            <v>30</v>
          </cell>
        </row>
        <row r="105">
          <cell r="B105" t="str">
            <v>ENT004</v>
          </cell>
          <cell r="D105" t="str">
            <v>Atelier de peinture</v>
          </cell>
          <cell r="E105" t="str">
            <v>Commun</v>
          </cell>
          <cell r="F105" t="str">
            <v>ventilation double flux tout air neuf non-traité</v>
          </cell>
          <cell r="G105">
            <v>2</v>
          </cell>
          <cell r="H105">
            <v>18</v>
          </cell>
          <cell r="I105" t="str">
            <v>NC</v>
          </cell>
          <cell r="J105" t="str">
            <v>NC</v>
          </cell>
          <cell r="K105" t="str">
            <v>F5/F7</v>
          </cell>
          <cell r="L105" t="str">
            <v>-</v>
          </cell>
          <cell r="M105" t="str">
            <v>N</v>
          </cell>
          <cell r="N105">
            <v>6</v>
          </cell>
          <cell r="O105">
            <v>6</v>
          </cell>
          <cell r="P105" t="str">
            <v>X</v>
          </cell>
          <cell r="Q105" t="str">
            <v>-</v>
          </cell>
          <cell r="R105">
            <v>0</v>
          </cell>
          <cell r="S105">
            <v>20</v>
          </cell>
          <cell r="T105">
            <v>10</v>
          </cell>
          <cell r="U105">
            <v>0</v>
          </cell>
          <cell r="V105">
            <v>30</v>
          </cell>
        </row>
        <row r="106">
          <cell r="B106" t="str">
            <v>ENT005</v>
          </cell>
          <cell r="D106" t="str">
            <v>Atelier de menuiserie</v>
          </cell>
          <cell r="E106" t="str">
            <v>Commun</v>
          </cell>
          <cell r="F106" t="str">
            <v>ventilation double flux tout air neuf non-traité</v>
          </cell>
          <cell r="G106">
            <v>2</v>
          </cell>
          <cell r="H106">
            <v>18</v>
          </cell>
          <cell r="I106" t="str">
            <v>NC</v>
          </cell>
          <cell r="J106" t="str">
            <v>NC</v>
          </cell>
          <cell r="K106" t="str">
            <v>F5/F7</v>
          </cell>
          <cell r="L106" t="str">
            <v>-</v>
          </cell>
          <cell r="M106" t="str">
            <v>N</v>
          </cell>
          <cell r="N106">
            <v>6</v>
          </cell>
          <cell r="O106">
            <v>6</v>
          </cell>
          <cell r="P106" t="str">
            <v>X</v>
          </cell>
          <cell r="Q106" t="str">
            <v>-</v>
          </cell>
          <cell r="R106">
            <v>0</v>
          </cell>
          <cell r="S106">
            <v>20</v>
          </cell>
          <cell r="T106">
            <v>10</v>
          </cell>
          <cell r="U106">
            <v>0</v>
          </cell>
          <cell r="V106">
            <v>30</v>
          </cell>
        </row>
        <row r="107">
          <cell r="B107" t="str">
            <v>ENT007</v>
          </cell>
          <cell r="D107" t="str">
            <v>Atelier de mécanique</v>
          </cell>
          <cell r="E107" t="str">
            <v>Commun</v>
          </cell>
          <cell r="F107" t="str">
            <v>ventilation double flux tout air neuf non-traité</v>
          </cell>
          <cell r="G107">
            <v>2</v>
          </cell>
          <cell r="H107">
            <v>18</v>
          </cell>
          <cell r="I107" t="str">
            <v>NC</v>
          </cell>
          <cell r="J107" t="str">
            <v>NC</v>
          </cell>
          <cell r="K107" t="str">
            <v>F5/F7</v>
          </cell>
          <cell r="L107" t="str">
            <v>-</v>
          </cell>
          <cell r="M107" t="str">
            <v>N</v>
          </cell>
          <cell r="N107">
            <v>6</v>
          </cell>
          <cell r="O107">
            <v>6</v>
          </cell>
          <cell r="P107" t="str">
            <v>-</v>
          </cell>
          <cell r="Q107" t="str">
            <v>-</v>
          </cell>
          <cell r="R107">
            <v>0</v>
          </cell>
          <cell r="S107">
            <v>20</v>
          </cell>
          <cell r="T107">
            <v>10</v>
          </cell>
          <cell r="U107">
            <v>0</v>
          </cell>
          <cell r="V107">
            <v>30</v>
          </cell>
        </row>
        <row r="108">
          <cell r="B108" t="str">
            <v>ENT008</v>
          </cell>
          <cell r="D108" t="str">
            <v>Atelier d'entretien de matériel médical</v>
          </cell>
          <cell r="E108" t="str">
            <v>Commun</v>
          </cell>
          <cell r="F108" t="str">
            <v>ventilation double flux tout air neuf non-traité</v>
          </cell>
          <cell r="G108">
            <v>2</v>
          </cell>
          <cell r="H108">
            <v>19</v>
          </cell>
          <cell r="I108" t="str">
            <v>NC</v>
          </cell>
          <cell r="J108" t="str">
            <v>NC</v>
          </cell>
          <cell r="K108" t="str">
            <v>F5/F7</v>
          </cell>
          <cell r="L108" t="str">
            <v>-</v>
          </cell>
          <cell r="M108" t="str">
            <v>N</v>
          </cell>
          <cell r="N108">
            <v>4</v>
          </cell>
          <cell r="O108">
            <v>4</v>
          </cell>
          <cell r="P108" t="str">
            <v>-</v>
          </cell>
          <cell r="Q108" t="str">
            <v>-</v>
          </cell>
          <cell r="R108">
            <v>0</v>
          </cell>
          <cell r="S108">
            <v>20</v>
          </cell>
          <cell r="T108">
            <v>10</v>
          </cell>
          <cell r="U108">
            <v>0</v>
          </cell>
          <cell r="V108">
            <v>30</v>
          </cell>
        </row>
        <row r="109">
          <cell r="B109" t="str">
            <v>ENT310</v>
          </cell>
          <cell r="D109" t="str">
            <v>Atelier</v>
          </cell>
          <cell r="E109" t="str">
            <v>Commun</v>
          </cell>
          <cell r="F109" t="str">
            <v>ventilation double flux tout air neuf non-traité</v>
          </cell>
          <cell r="G109">
            <v>2</v>
          </cell>
          <cell r="H109">
            <v>19</v>
          </cell>
          <cell r="I109" t="str">
            <v>NC</v>
          </cell>
          <cell r="J109" t="str">
            <v>NC</v>
          </cell>
          <cell r="K109" t="str">
            <v>F5/F7</v>
          </cell>
          <cell r="L109" t="str">
            <v>-</v>
          </cell>
          <cell r="M109" t="str">
            <v>N</v>
          </cell>
          <cell r="N109">
            <v>2</v>
          </cell>
          <cell r="O109">
            <v>2</v>
          </cell>
          <cell r="P109" t="str">
            <v>X</v>
          </cell>
          <cell r="Q109" t="str">
            <v>-</v>
          </cell>
          <cell r="R109">
            <v>0</v>
          </cell>
          <cell r="S109">
            <v>20</v>
          </cell>
          <cell r="T109">
            <v>10</v>
          </cell>
          <cell r="U109">
            <v>0</v>
          </cell>
          <cell r="V109">
            <v>30</v>
          </cell>
        </row>
        <row r="110">
          <cell r="B110" t="str">
            <v>EXF001</v>
          </cell>
          <cell r="D110" t="str">
            <v>Explorations fonctionnelles respiratoires</v>
          </cell>
          <cell r="E110" t="str">
            <v>Pôle médical</v>
          </cell>
          <cell r="F110" t="str">
            <v>ventilation double flux tout air neuf à débit variable par zone</v>
          </cell>
          <cell r="G110">
            <v>4</v>
          </cell>
          <cell r="H110">
            <v>24</v>
          </cell>
          <cell r="I110" t="str">
            <v>28 maxi</v>
          </cell>
          <cell r="J110" t="str">
            <v>NC</v>
          </cell>
          <cell r="K110" t="str">
            <v>F5/F7/F9</v>
          </cell>
          <cell r="L110" t="str">
            <v>-</v>
          </cell>
          <cell r="M110" t="str">
            <v>P</v>
          </cell>
          <cell r="N110">
            <v>4</v>
          </cell>
          <cell r="O110">
            <v>4</v>
          </cell>
          <cell r="P110" t="str">
            <v>X</v>
          </cell>
          <cell r="Q110" t="str">
            <v>-</v>
          </cell>
          <cell r="R110">
            <v>150</v>
          </cell>
          <cell r="S110">
            <v>20</v>
          </cell>
          <cell r="T110">
            <v>10</v>
          </cell>
          <cell r="U110">
            <v>0</v>
          </cell>
          <cell r="V110">
            <v>30</v>
          </cell>
        </row>
        <row r="111">
          <cell r="B111" t="str">
            <v>EXF007</v>
          </cell>
          <cell r="D111" t="str">
            <v>Salle d'épreuve d'effort</v>
          </cell>
          <cell r="E111" t="str">
            <v>Pôle médical</v>
          </cell>
          <cell r="F111" t="str">
            <v>ventilation double flux tout air neuf à débit variable par zone</v>
          </cell>
          <cell r="G111">
            <v>4</v>
          </cell>
          <cell r="H111">
            <v>24</v>
          </cell>
          <cell r="I111" t="str">
            <v>28 maxi</v>
          </cell>
          <cell r="J111" t="str">
            <v>NC</v>
          </cell>
          <cell r="K111" t="str">
            <v>F5/F7/F9</v>
          </cell>
          <cell r="L111" t="str">
            <v>-</v>
          </cell>
          <cell r="M111" t="str">
            <v>N</v>
          </cell>
          <cell r="N111">
            <v>4</v>
          </cell>
          <cell r="O111">
            <v>4</v>
          </cell>
          <cell r="P111" t="str">
            <v>-</v>
          </cell>
          <cell r="Q111" t="str">
            <v>-</v>
          </cell>
          <cell r="R111">
            <v>95</v>
          </cell>
          <cell r="S111">
            <v>20</v>
          </cell>
          <cell r="T111">
            <v>10</v>
          </cell>
          <cell r="U111">
            <v>0</v>
          </cell>
          <cell r="V111">
            <v>30</v>
          </cell>
        </row>
        <row r="112">
          <cell r="B112" t="str">
            <v>EXF310</v>
          </cell>
          <cell r="D112" t="str">
            <v>Exploration d'explorations fonctionnelles</v>
          </cell>
          <cell r="E112" t="str">
            <v>Pôle médical</v>
          </cell>
          <cell r="F112" t="str">
            <v>ventilation double flux tout air neuf à débit variable par zone</v>
          </cell>
          <cell r="G112">
            <v>4</v>
          </cell>
          <cell r="H112">
            <v>24</v>
          </cell>
          <cell r="I112" t="str">
            <v>28 maxi</v>
          </cell>
          <cell r="J112" t="str">
            <v>NC</v>
          </cell>
          <cell r="K112" t="str">
            <v>F5/F7/F9</v>
          </cell>
          <cell r="L112" t="str">
            <v>-</v>
          </cell>
          <cell r="M112" t="str">
            <v>P</v>
          </cell>
          <cell r="N112">
            <v>4</v>
          </cell>
          <cell r="O112">
            <v>4</v>
          </cell>
          <cell r="P112" t="str">
            <v>-</v>
          </cell>
          <cell r="Q112" t="str">
            <v>-</v>
          </cell>
          <cell r="R112">
            <v>95</v>
          </cell>
          <cell r="S112">
            <v>20</v>
          </cell>
          <cell r="T112">
            <v>10</v>
          </cell>
          <cell r="U112">
            <v>0</v>
          </cell>
          <cell r="V112">
            <v>30</v>
          </cell>
        </row>
        <row r="113">
          <cell r="B113" t="str">
            <v>EXF320</v>
          </cell>
          <cell r="D113" t="str">
            <v>Salle d'endoscopie</v>
          </cell>
          <cell r="E113" t="str">
            <v>Endoscopie</v>
          </cell>
          <cell r="F113" t="str">
            <v>ventilation double flux tout air neuf à débit constant + réchauffage terminale</v>
          </cell>
          <cell r="G113">
            <v>5</v>
          </cell>
          <cell r="H113">
            <v>24</v>
          </cell>
          <cell r="I113" t="str">
            <v>28 maxi</v>
          </cell>
          <cell r="J113" t="str">
            <v>NC</v>
          </cell>
          <cell r="K113" t="str">
            <v>F5/F7/F9</v>
          </cell>
          <cell r="L113" t="str">
            <v>-</v>
          </cell>
          <cell r="M113" t="str">
            <v>P</v>
          </cell>
          <cell r="N113">
            <v>4</v>
          </cell>
          <cell r="O113">
            <v>4</v>
          </cell>
          <cell r="P113" t="str">
            <v>-</v>
          </cell>
          <cell r="Q113" t="str">
            <v>-</v>
          </cell>
          <cell r="R113">
            <v>115</v>
          </cell>
          <cell r="S113">
            <v>20</v>
          </cell>
          <cell r="T113">
            <v>10</v>
          </cell>
          <cell r="U113">
            <v>0</v>
          </cell>
          <cell r="V113">
            <v>30</v>
          </cell>
        </row>
        <row r="114">
          <cell r="B114" t="str">
            <v>EXF330</v>
          </cell>
          <cell r="D114" t="str">
            <v>Salle urodynamique</v>
          </cell>
          <cell r="E114" t="str">
            <v>Pôle médical</v>
          </cell>
          <cell r="F114" t="str">
            <v xml:space="preserve">ventilo convecteur + ventilation double flux tout air neuf à débit constant </v>
          </cell>
          <cell r="G114">
            <v>3</v>
          </cell>
          <cell r="H114">
            <v>24</v>
          </cell>
          <cell r="I114" t="str">
            <v>28 maxi</v>
          </cell>
          <cell r="J114" t="str">
            <v>NC</v>
          </cell>
          <cell r="K114" t="str">
            <v>F5/F7</v>
          </cell>
          <cell r="L114" t="str">
            <v>-</v>
          </cell>
          <cell r="M114" t="str">
            <v>P</v>
          </cell>
          <cell r="N114">
            <v>4</v>
          </cell>
          <cell r="O114">
            <v>4</v>
          </cell>
          <cell r="P114" t="str">
            <v>-</v>
          </cell>
          <cell r="Q114" t="str">
            <v>-</v>
          </cell>
          <cell r="R114">
            <v>115</v>
          </cell>
          <cell r="S114">
            <v>20</v>
          </cell>
          <cell r="T114">
            <v>10</v>
          </cell>
          <cell r="U114">
            <v>0</v>
          </cell>
          <cell r="V114">
            <v>30</v>
          </cell>
        </row>
        <row r="115">
          <cell r="B115" t="str">
            <v>EXM001</v>
          </cell>
          <cell r="C115" t="str">
            <v>VP06</v>
          </cell>
          <cell r="D115" t="str">
            <v>Déshabilloir</v>
          </cell>
          <cell r="E115" t="str">
            <v>Pôle médical</v>
          </cell>
          <cell r="F115" t="str">
            <v>extraction simple flux avec tranfert depuis locaux adjacents</v>
          </cell>
          <cell r="G115">
            <v>1</v>
          </cell>
          <cell r="H115">
            <v>24</v>
          </cell>
          <cell r="I115" t="str">
            <v>28 maxi</v>
          </cell>
          <cell r="J115" t="str">
            <v>NC</v>
          </cell>
          <cell r="K115" t="str">
            <v>NC</v>
          </cell>
          <cell r="L115" t="str">
            <v>-</v>
          </cell>
          <cell r="M115" t="str">
            <v>N</v>
          </cell>
          <cell r="N115">
            <v>0</v>
          </cell>
          <cell r="O115">
            <v>6</v>
          </cell>
          <cell r="P115" t="str">
            <v>-</v>
          </cell>
          <cell r="Q115" t="str">
            <v>-</v>
          </cell>
          <cell r="R115">
            <v>0</v>
          </cell>
          <cell r="S115">
            <v>0</v>
          </cell>
          <cell r="T115">
            <v>10</v>
          </cell>
          <cell r="U115">
            <v>0</v>
          </cell>
          <cell r="V115">
            <v>30</v>
          </cell>
        </row>
        <row r="116">
          <cell r="B116" t="str">
            <v>EXM002</v>
          </cell>
          <cell r="D116" t="str">
            <v>Salle d'examens</v>
          </cell>
          <cell r="E116" t="str">
            <v>Pôle médical</v>
          </cell>
          <cell r="F116" t="str">
            <v xml:space="preserve">ventilo convecteur + ventilation double flux tout air neuf à débit constant </v>
          </cell>
          <cell r="G116">
            <v>3</v>
          </cell>
          <cell r="H116">
            <v>24</v>
          </cell>
          <cell r="I116" t="str">
            <v>28 maxi</v>
          </cell>
          <cell r="J116" t="str">
            <v>NC</v>
          </cell>
          <cell r="K116" t="str">
            <v>F5/F7</v>
          </cell>
          <cell r="L116" t="str">
            <v>-</v>
          </cell>
          <cell r="M116" t="str">
            <v>P</v>
          </cell>
          <cell r="N116">
            <v>1</v>
          </cell>
          <cell r="O116">
            <v>1</v>
          </cell>
          <cell r="P116" t="str">
            <v>-</v>
          </cell>
          <cell r="Q116" t="str">
            <v>-</v>
          </cell>
          <cell r="R116">
            <v>55</v>
          </cell>
          <cell r="S116">
            <v>20</v>
          </cell>
          <cell r="T116">
            <v>10</v>
          </cell>
          <cell r="U116">
            <v>0</v>
          </cell>
          <cell r="V116">
            <v>30</v>
          </cell>
        </row>
        <row r="117">
          <cell r="B117" t="str">
            <v>EXM002a</v>
          </cell>
          <cell r="D117" t="str">
            <v>Salle d'examens</v>
          </cell>
          <cell r="E117" t="str">
            <v>Pôle médical</v>
          </cell>
          <cell r="F117" t="str">
            <v>ventilation double flux tout air neuf à débit variable par zone</v>
          </cell>
          <cell r="G117">
            <v>3</v>
          </cell>
          <cell r="H117">
            <v>24</v>
          </cell>
          <cell r="I117" t="str">
            <v>28 maxi</v>
          </cell>
          <cell r="J117" t="str">
            <v>NC</v>
          </cell>
          <cell r="K117" t="str">
            <v>F5/F7</v>
          </cell>
          <cell r="L117" t="str">
            <v>-</v>
          </cell>
          <cell r="M117" t="str">
            <v>P</v>
          </cell>
          <cell r="N117">
            <v>3</v>
          </cell>
          <cell r="O117">
            <v>3</v>
          </cell>
          <cell r="P117" t="str">
            <v>-</v>
          </cell>
          <cell r="Q117" t="str">
            <v>-</v>
          </cell>
          <cell r="R117">
            <v>55</v>
          </cell>
          <cell r="S117">
            <v>20</v>
          </cell>
          <cell r="T117">
            <v>10</v>
          </cell>
          <cell r="U117">
            <v>0</v>
          </cell>
          <cell r="V117">
            <v>30</v>
          </cell>
        </row>
        <row r="118">
          <cell r="B118" t="str">
            <v>EXM002b</v>
          </cell>
          <cell r="D118" t="str">
            <v>Salle d'examens</v>
          </cell>
          <cell r="E118" t="str">
            <v>Consultation</v>
          </cell>
          <cell r="F118" t="str">
            <v>ventilation double flux tout air neuf à débit variable par zone</v>
          </cell>
          <cell r="G118">
            <v>4</v>
          </cell>
          <cell r="H118">
            <v>24</v>
          </cell>
          <cell r="I118" t="str">
            <v>28 maxi</v>
          </cell>
          <cell r="J118" t="str">
            <v>NC</v>
          </cell>
          <cell r="K118" t="str">
            <v>F5/F7</v>
          </cell>
          <cell r="L118" t="str">
            <v>-</v>
          </cell>
          <cell r="M118" t="str">
            <v>P</v>
          </cell>
          <cell r="N118">
            <v>3</v>
          </cell>
          <cell r="O118">
            <v>3</v>
          </cell>
          <cell r="P118" t="str">
            <v>-</v>
          </cell>
          <cell r="Q118" t="str">
            <v>-</v>
          </cell>
          <cell r="R118">
            <v>55</v>
          </cell>
          <cell r="S118">
            <v>20</v>
          </cell>
          <cell r="T118">
            <v>10</v>
          </cell>
          <cell r="U118">
            <v>0</v>
          </cell>
          <cell r="V118">
            <v>30</v>
          </cell>
        </row>
        <row r="119">
          <cell r="B119" t="str">
            <v>EXM003</v>
          </cell>
          <cell r="C119" t="str">
            <v>ES04</v>
          </cell>
          <cell r="D119" t="str">
            <v>Cabinet de consultation</v>
          </cell>
          <cell r="E119" t="str">
            <v>Pôle médical</v>
          </cell>
          <cell r="F119" t="str">
            <v xml:space="preserve">ventilo convecteur + ventilation double flux tout air neuf à débit constant </v>
          </cell>
          <cell r="G119">
            <v>3</v>
          </cell>
          <cell r="H119">
            <v>24</v>
          </cell>
          <cell r="I119" t="str">
            <v>28 maxi</v>
          </cell>
          <cell r="J119" t="str">
            <v>NC</v>
          </cell>
          <cell r="K119" t="str">
            <v>F5/F7</v>
          </cell>
          <cell r="L119" t="str">
            <v>-</v>
          </cell>
          <cell r="M119" t="str">
            <v>P</v>
          </cell>
          <cell r="N119">
            <v>1</v>
          </cell>
          <cell r="O119">
            <v>1</v>
          </cell>
          <cell r="P119" t="str">
            <v>-</v>
          </cell>
          <cell r="Q119" t="str">
            <v>-</v>
          </cell>
          <cell r="R119">
            <v>75</v>
          </cell>
          <cell r="S119">
            <v>20</v>
          </cell>
          <cell r="T119">
            <v>10</v>
          </cell>
          <cell r="U119">
            <v>0</v>
          </cell>
          <cell r="V119">
            <v>30</v>
          </cell>
        </row>
        <row r="120">
          <cell r="B120" t="str">
            <v>EXM003a</v>
          </cell>
          <cell r="C120" t="str">
            <v>ES04</v>
          </cell>
          <cell r="D120" t="str">
            <v>Cabinet de consultation</v>
          </cell>
          <cell r="E120" t="str">
            <v>Consultation</v>
          </cell>
          <cell r="F120" t="str">
            <v>ventilation double flux tout air neuf à débit variable par zone</v>
          </cell>
          <cell r="G120">
            <v>4</v>
          </cell>
          <cell r="H120">
            <v>24</v>
          </cell>
          <cell r="I120" t="str">
            <v>28 maxi</v>
          </cell>
          <cell r="J120" t="str">
            <v>NC</v>
          </cell>
          <cell r="K120" t="str">
            <v>F5/F7</v>
          </cell>
          <cell r="L120" t="str">
            <v>-</v>
          </cell>
          <cell r="M120" t="str">
            <v>P</v>
          </cell>
          <cell r="N120">
            <v>4</v>
          </cell>
          <cell r="O120">
            <v>4</v>
          </cell>
          <cell r="P120" t="str">
            <v>-</v>
          </cell>
          <cell r="Q120" t="str">
            <v>-</v>
          </cell>
          <cell r="R120">
            <v>75</v>
          </cell>
          <cell r="S120">
            <v>20</v>
          </cell>
          <cell r="T120">
            <v>10</v>
          </cell>
          <cell r="U120">
            <v>0</v>
          </cell>
          <cell r="V120">
            <v>30</v>
          </cell>
        </row>
        <row r="121">
          <cell r="B121" t="str">
            <v>EXM004</v>
          </cell>
          <cell r="D121" t="str">
            <v>Salle d'audiométrie</v>
          </cell>
          <cell r="E121" t="str">
            <v>Pôle médical</v>
          </cell>
          <cell r="F121" t="str">
            <v>ventilation double flux tout air neuf à débit variable par zone</v>
          </cell>
          <cell r="G121">
            <v>4</v>
          </cell>
          <cell r="H121">
            <v>24</v>
          </cell>
          <cell r="I121" t="str">
            <v>28 maxi</v>
          </cell>
          <cell r="J121" t="str">
            <v>NC</v>
          </cell>
          <cell r="K121" t="str">
            <v>F5/F7</v>
          </cell>
          <cell r="L121" t="str">
            <v>-</v>
          </cell>
          <cell r="M121" t="str">
            <v>P</v>
          </cell>
          <cell r="N121">
            <v>1</v>
          </cell>
          <cell r="O121">
            <v>1</v>
          </cell>
          <cell r="P121" t="str">
            <v>X</v>
          </cell>
          <cell r="Q121" t="str">
            <v>-</v>
          </cell>
          <cell r="R121">
            <v>75</v>
          </cell>
          <cell r="S121">
            <v>20</v>
          </cell>
          <cell r="T121">
            <v>10</v>
          </cell>
          <cell r="U121">
            <v>0</v>
          </cell>
          <cell r="V121">
            <v>30</v>
          </cell>
        </row>
        <row r="122">
          <cell r="B122" t="str">
            <v>EXM005</v>
          </cell>
          <cell r="D122" t="str">
            <v>Salle examens spécialisés</v>
          </cell>
          <cell r="E122" t="str">
            <v>Consultation</v>
          </cell>
          <cell r="F122" t="str">
            <v>ventilation double flux tout air neuf à débit variable par zone</v>
          </cell>
          <cell r="G122">
            <v>4</v>
          </cell>
          <cell r="H122">
            <v>24</v>
          </cell>
          <cell r="I122" t="str">
            <v>28 maxi</v>
          </cell>
          <cell r="J122" t="str">
            <v>NC</v>
          </cell>
          <cell r="K122" t="str">
            <v>F5/F7</v>
          </cell>
          <cell r="L122" t="str">
            <v>-</v>
          </cell>
          <cell r="M122" t="str">
            <v>P</v>
          </cell>
          <cell r="N122">
            <v>1</v>
          </cell>
          <cell r="O122">
            <v>1</v>
          </cell>
          <cell r="P122" t="str">
            <v>-</v>
          </cell>
          <cell r="Q122" t="str">
            <v>-</v>
          </cell>
          <cell r="R122">
            <v>75</v>
          </cell>
          <cell r="S122">
            <v>20</v>
          </cell>
          <cell r="T122">
            <v>10</v>
          </cell>
          <cell r="U122">
            <v>0</v>
          </cell>
          <cell r="V122">
            <v>30</v>
          </cell>
        </row>
        <row r="123">
          <cell r="B123" t="str">
            <v>EXM006</v>
          </cell>
          <cell r="D123" t="str">
            <v>Salle de repos des patients</v>
          </cell>
          <cell r="E123" t="str">
            <v>Consultation</v>
          </cell>
          <cell r="F123" t="str">
            <v>ventilation double flux tout air neuf à débit variable par zone</v>
          </cell>
          <cell r="G123">
            <v>4</v>
          </cell>
          <cell r="H123">
            <v>22</v>
          </cell>
          <cell r="I123" t="str">
            <v>28 maxi</v>
          </cell>
          <cell r="J123" t="str">
            <v>NC</v>
          </cell>
          <cell r="K123" t="str">
            <v>F5/F7</v>
          </cell>
          <cell r="L123" t="str">
            <v>-</v>
          </cell>
          <cell r="M123" t="str">
            <v>P</v>
          </cell>
          <cell r="N123">
            <v>2</v>
          </cell>
          <cell r="O123">
            <v>2</v>
          </cell>
          <cell r="P123" t="str">
            <v>-</v>
          </cell>
          <cell r="Q123" t="str">
            <v>-</v>
          </cell>
          <cell r="R123">
            <v>55</v>
          </cell>
          <cell r="S123">
            <v>20</v>
          </cell>
          <cell r="T123">
            <v>10</v>
          </cell>
          <cell r="U123">
            <v>0</v>
          </cell>
          <cell r="V123">
            <v>30</v>
          </cell>
        </row>
        <row r="124">
          <cell r="B124" t="str">
            <v>EXM310</v>
          </cell>
          <cell r="C124" t="str">
            <v>ES07</v>
          </cell>
          <cell r="D124" t="str">
            <v>Salle de plâtre</v>
          </cell>
          <cell r="E124" t="str">
            <v>Pôle médical</v>
          </cell>
          <cell r="F124" t="str">
            <v>ventilation double flux tout air neuf à débit variable par zone</v>
          </cell>
          <cell r="G124">
            <v>4</v>
          </cell>
          <cell r="H124">
            <v>24</v>
          </cell>
          <cell r="I124" t="str">
            <v>28 maxi</v>
          </cell>
          <cell r="J124" t="str">
            <v>NC</v>
          </cell>
          <cell r="K124" t="str">
            <v>F5/F7</v>
          </cell>
          <cell r="L124" t="str">
            <v>-</v>
          </cell>
          <cell r="M124" t="str">
            <v>P</v>
          </cell>
          <cell r="N124">
            <v>4</v>
          </cell>
          <cell r="O124">
            <v>4</v>
          </cell>
          <cell r="P124" t="str">
            <v>-</v>
          </cell>
          <cell r="Q124" t="str">
            <v>-</v>
          </cell>
          <cell r="R124">
            <v>55</v>
          </cell>
          <cell r="S124">
            <v>20</v>
          </cell>
          <cell r="T124">
            <v>10</v>
          </cell>
          <cell r="U124">
            <v>0</v>
          </cell>
          <cell r="V124">
            <v>30</v>
          </cell>
        </row>
        <row r="125">
          <cell r="B125" t="str">
            <v>HEB001</v>
          </cell>
          <cell r="C125" t="str">
            <v>HB01</v>
          </cell>
          <cell r="D125" t="str">
            <v>Chambre d'hospitalisation 1 lit</v>
          </cell>
          <cell r="E125" t="str">
            <v>Hébergement</v>
          </cell>
          <cell r="F125" t="str">
            <v>ventilation simple flux tout air neuf à débit constant</v>
          </cell>
          <cell r="G125">
            <v>1</v>
          </cell>
          <cell r="H125">
            <v>22</v>
          </cell>
          <cell r="I125" t="str">
            <v>28 maxi</v>
          </cell>
          <cell r="J125" t="str">
            <v>NC</v>
          </cell>
          <cell r="K125" t="str">
            <v>F5/F7</v>
          </cell>
          <cell r="L125" t="str">
            <v>-</v>
          </cell>
          <cell r="M125" t="str">
            <v>P</v>
          </cell>
          <cell r="N125">
            <v>1.5</v>
          </cell>
          <cell r="O125">
            <v>1.5</v>
          </cell>
          <cell r="P125" t="str">
            <v>-</v>
          </cell>
          <cell r="Q125" t="str">
            <v>-</v>
          </cell>
          <cell r="R125">
            <v>0</v>
          </cell>
          <cell r="S125">
            <v>20</v>
          </cell>
          <cell r="T125">
            <v>10</v>
          </cell>
          <cell r="U125">
            <v>0</v>
          </cell>
          <cell r="V125">
            <v>30</v>
          </cell>
        </row>
        <row r="126">
          <cell r="B126" t="str">
            <v>HEB001</v>
          </cell>
          <cell r="C126" t="str">
            <v>HB02</v>
          </cell>
          <cell r="D126" t="str">
            <v>Chambre d'hospitalisation 2 lits</v>
          </cell>
          <cell r="E126" t="str">
            <v>Hébergement</v>
          </cell>
          <cell r="F126" t="str">
            <v>ventilation double flux tout air neuf à débit variable par zone</v>
          </cell>
          <cell r="G126">
            <v>3</v>
          </cell>
          <cell r="H126">
            <v>22</v>
          </cell>
          <cell r="I126" t="str">
            <v>28 maxi</v>
          </cell>
          <cell r="J126" t="str">
            <v>NC</v>
          </cell>
          <cell r="K126" t="str">
            <v>F5/F7</v>
          </cell>
          <cell r="L126" t="str">
            <v>-</v>
          </cell>
          <cell r="M126" t="str">
            <v>P</v>
          </cell>
          <cell r="N126">
            <v>4</v>
          </cell>
          <cell r="O126">
            <v>4</v>
          </cell>
          <cell r="P126" t="str">
            <v>-</v>
          </cell>
          <cell r="Q126" t="str">
            <v>-</v>
          </cell>
          <cell r="R126">
            <v>0</v>
          </cell>
          <cell r="S126">
            <v>20</v>
          </cell>
          <cell r="T126">
            <v>10</v>
          </cell>
          <cell r="U126">
            <v>0</v>
          </cell>
          <cell r="V126">
            <v>30</v>
          </cell>
        </row>
        <row r="127">
          <cell r="B127" t="str">
            <v>HEB002</v>
          </cell>
          <cell r="C127" t="str">
            <v>PM10</v>
          </cell>
          <cell r="D127" t="str">
            <v>Chambre maternité</v>
          </cell>
          <cell r="E127" t="str">
            <v>Hébergement</v>
          </cell>
          <cell r="F127" t="str">
            <v>ventilation double flux tout air neuf à débit variable par zone</v>
          </cell>
          <cell r="G127">
            <v>3</v>
          </cell>
          <cell r="H127">
            <v>22</v>
          </cell>
          <cell r="I127" t="str">
            <v>28 maxi</v>
          </cell>
          <cell r="J127" t="str">
            <v>NC</v>
          </cell>
          <cell r="K127" t="str">
            <v>F5/F7</v>
          </cell>
          <cell r="L127" t="str">
            <v>-</v>
          </cell>
          <cell r="M127" t="str">
            <v>P</v>
          </cell>
          <cell r="N127">
            <v>4</v>
          </cell>
          <cell r="O127">
            <v>4</v>
          </cell>
          <cell r="P127" t="str">
            <v>-</v>
          </cell>
          <cell r="Q127" t="str">
            <v>-</v>
          </cell>
          <cell r="R127">
            <v>0</v>
          </cell>
          <cell r="S127">
            <v>20</v>
          </cell>
          <cell r="T127">
            <v>10</v>
          </cell>
          <cell r="U127">
            <v>0</v>
          </cell>
          <cell r="V127">
            <v>30</v>
          </cell>
        </row>
        <row r="128">
          <cell r="B128" t="str">
            <v>HEB003</v>
          </cell>
          <cell r="C128" t="str">
            <v>PM01</v>
          </cell>
          <cell r="D128" t="str">
            <v>Chambre mère-enfant</v>
          </cell>
          <cell r="E128" t="str">
            <v>Hébergement</v>
          </cell>
          <cell r="F128" t="str">
            <v>ventilation double flux tout air neuf à débit variable par zone</v>
          </cell>
          <cell r="G128">
            <v>3</v>
          </cell>
          <cell r="H128">
            <v>22</v>
          </cell>
          <cell r="I128" t="str">
            <v>28 maxi</v>
          </cell>
          <cell r="J128" t="str">
            <v>NC</v>
          </cell>
          <cell r="K128" t="str">
            <v>F5/F7</v>
          </cell>
          <cell r="L128" t="str">
            <v>-</v>
          </cell>
          <cell r="M128" t="str">
            <v>P</v>
          </cell>
          <cell r="N128">
            <v>4</v>
          </cell>
          <cell r="O128">
            <v>4</v>
          </cell>
          <cell r="P128" t="str">
            <v>-</v>
          </cell>
          <cell r="Q128" t="str">
            <v>-</v>
          </cell>
          <cell r="R128">
            <v>0</v>
          </cell>
          <cell r="S128">
            <v>20</v>
          </cell>
          <cell r="T128">
            <v>10</v>
          </cell>
          <cell r="U128">
            <v>0</v>
          </cell>
          <cell r="V128">
            <v>30</v>
          </cell>
        </row>
        <row r="129">
          <cell r="B129" t="str">
            <v>HEB004</v>
          </cell>
          <cell r="D129" t="str">
            <v>Chambre enfant</v>
          </cell>
          <cell r="E129" t="str">
            <v>Hébergement</v>
          </cell>
          <cell r="F129" t="str">
            <v>ventilation double flux tout air neuf à débit variable par zone</v>
          </cell>
          <cell r="G129">
            <v>3</v>
          </cell>
          <cell r="H129">
            <v>22</v>
          </cell>
          <cell r="I129" t="str">
            <v>28 maxi</v>
          </cell>
          <cell r="J129" t="str">
            <v>NC</v>
          </cell>
          <cell r="K129" t="str">
            <v>F5/F7</v>
          </cell>
          <cell r="L129" t="str">
            <v>-</v>
          </cell>
          <cell r="M129" t="str">
            <v>P</v>
          </cell>
          <cell r="N129">
            <v>4</v>
          </cell>
          <cell r="O129">
            <v>4</v>
          </cell>
          <cell r="P129" t="str">
            <v>-</v>
          </cell>
          <cell r="Q129" t="str">
            <v>-</v>
          </cell>
          <cell r="R129">
            <v>0</v>
          </cell>
          <cell r="S129">
            <v>20</v>
          </cell>
          <cell r="T129">
            <v>10</v>
          </cell>
          <cell r="U129">
            <v>0</v>
          </cell>
          <cell r="V129">
            <v>30</v>
          </cell>
        </row>
        <row r="130">
          <cell r="B130" t="str">
            <v>HEB005</v>
          </cell>
          <cell r="C130" t="str">
            <v>PM02</v>
          </cell>
          <cell r="D130" t="str">
            <v>Box de nourrisson</v>
          </cell>
          <cell r="E130" t="str">
            <v>Néonatalogie</v>
          </cell>
          <cell r="F130" t="str">
            <v>ventilation double flux tout air neuf à débit constant + réchauffage terminale</v>
          </cell>
          <cell r="G130">
            <v>5</v>
          </cell>
          <cell r="H130" t="str">
            <v>20 à 25</v>
          </cell>
          <cell r="I130" t="str">
            <v>20 à 25</v>
          </cell>
          <cell r="J130" t="str">
            <v>55 +/- 5</v>
          </cell>
          <cell r="K130" t="str">
            <v>F5/F7/F9/H11</v>
          </cell>
          <cell r="L130" t="str">
            <v>X</v>
          </cell>
          <cell r="M130" t="str">
            <v>P</v>
          </cell>
          <cell r="N130">
            <v>4</v>
          </cell>
          <cell r="O130">
            <v>4</v>
          </cell>
          <cell r="P130" t="str">
            <v>-</v>
          </cell>
          <cell r="Q130" t="str">
            <v>X</v>
          </cell>
          <cell r="R130">
            <v>95</v>
          </cell>
          <cell r="S130">
            <v>20</v>
          </cell>
          <cell r="T130">
            <v>10</v>
          </cell>
          <cell r="U130">
            <v>0</v>
          </cell>
          <cell r="V130">
            <v>30</v>
          </cell>
        </row>
        <row r="131">
          <cell r="B131" t="str">
            <v>HEB006</v>
          </cell>
          <cell r="D131" t="str">
            <v>Chambre de réanimation néonatale</v>
          </cell>
          <cell r="E131" t="str">
            <v>Urgence</v>
          </cell>
          <cell r="F131" t="str">
            <v>ventilation double flux tout air neuf à débit constant + réchauffage terminale</v>
          </cell>
          <cell r="G131">
            <v>5</v>
          </cell>
          <cell r="H131" t="str">
            <v>25 à 28</v>
          </cell>
          <cell r="I131" t="str">
            <v>25 à 28</v>
          </cell>
          <cell r="J131" t="str">
            <v>55 +/- 5</v>
          </cell>
          <cell r="K131" t="str">
            <v>F5/F7/F9/H11</v>
          </cell>
          <cell r="L131" t="str">
            <v>X</v>
          </cell>
          <cell r="M131">
            <v>20</v>
          </cell>
          <cell r="N131">
            <v>4</v>
          </cell>
          <cell r="O131">
            <v>4</v>
          </cell>
          <cell r="P131" t="str">
            <v>-</v>
          </cell>
          <cell r="Q131" t="str">
            <v>-</v>
          </cell>
          <cell r="R131">
            <v>120</v>
          </cell>
          <cell r="S131">
            <v>20</v>
          </cell>
          <cell r="T131">
            <v>10</v>
          </cell>
          <cell r="U131">
            <v>0</v>
          </cell>
          <cell r="V131">
            <v>30</v>
          </cell>
        </row>
        <row r="132">
          <cell r="B132" t="str">
            <v>HEB007</v>
          </cell>
          <cell r="C132" t="str">
            <v>PM21</v>
          </cell>
          <cell r="D132" t="str">
            <v>Chambre kangourou</v>
          </cell>
          <cell r="E132" t="str">
            <v>Mère-Enfant</v>
          </cell>
          <cell r="F132" t="str">
            <v>ventilation double flux tout air neuf à débit variable par zone</v>
          </cell>
          <cell r="G132">
            <v>3</v>
          </cell>
          <cell r="H132">
            <v>22</v>
          </cell>
          <cell r="I132" t="str">
            <v>28 maxi</v>
          </cell>
          <cell r="J132" t="str">
            <v>NC</v>
          </cell>
          <cell r="K132" t="str">
            <v>F5/F7</v>
          </cell>
          <cell r="L132" t="str">
            <v>-</v>
          </cell>
          <cell r="M132" t="str">
            <v>P</v>
          </cell>
          <cell r="N132">
            <v>4</v>
          </cell>
          <cell r="O132">
            <v>4</v>
          </cell>
          <cell r="P132" t="str">
            <v>-</v>
          </cell>
          <cell r="Q132" t="str">
            <v>-</v>
          </cell>
          <cell r="R132">
            <v>0</v>
          </cell>
          <cell r="S132">
            <v>20</v>
          </cell>
          <cell r="T132">
            <v>10</v>
          </cell>
          <cell r="U132">
            <v>0</v>
          </cell>
          <cell r="V132">
            <v>30</v>
          </cell>
        </row>
        <row r="133">
          <cell r="B133" t="str">
            <v>HEB010</v>
          </cell>
          <cell r="D133" t="str">
            <v>Chambre protégée</v>
          </cell>
          <cell r="E133" t="str">
            <v>Hébergement</v>
          </cell>
          <cell r="F133" t="str">
            <v>ventilation double flux tout air neuf à débit variable par zone</v>
          </cell>
          <cell r="G133">
            <v>3</v>
          </cell>
          <cell r="H133">
            <v>22</v>
          </cell>
          <cell r="I133" t="str">
            <v>28 maxi</v>
          </cell>
          <cell r="J133" t="str">
            <v>NC</v>
          </cell>
          <cell r="K133" t="str">
            <v>F5/F7</v>
          </cell>
          <cell r="L133" t="str">
            <v>-</v>
          </cell>
          <cell r="M133" t="str">
            <v>P</v>
          </cell>
          <cell r="N133">
            <v>4</v>
          </cell>
          <cell r="O133">
            <v>4</v>
          </cell>
          <cell r="P133" t="str">
            <v>-</v>
          </cell>
          <cell r="Q133" t="str">
            <v>-</v>
          </cell>
          <cell r="R133">
            <v>0</v>
          </cell>
          <cell r="S133">
            <v>20</v>
          </cell>
          <cell r="T133">
            <v>10</v>
          </cell>
          <cell r="U133">
            <v>0</v>
          </cell>
          <cell r="V133">
            <v>30</v>
          </cell>
        </row>
        <row r="134">
          <cell r="B134" t="str">
            <v>HEB012</v>
          </cell>
          <cell r="C134" t="str">
            <v>RE01</v>
          </cell>
          <cell r="D134" t="str">
            <v>Chambre de réanimation/soins intensifs</v>
          </cell>
          <cell r="E134" t="str">
            <v>Réanimation</v>
          </cell>
          <cell r="F134" t="str">
            <v>ventilation double flux tout air à débit constant + réchauffage terminale</v>
          </cell>
          <cell r="G134">
            <v>5</v>
          </cell>
          <cell r="H134" t="str">
            <v>20 à 25</v>
          </cell>
          <cell r="I134" t="str">
            <v>20 à 25</v>
          </cell>
          <cell r="J134" t="str">
            <v>55 +/- 5</v>
          </cell>
          <cell r="K134" t="str">
            <v>F5/F7/F9/H11</v>
          </cell>
          <cell r="L134" t="str">
            <v>X</v>
          </cell>
          <cell r="M134">
            <v>15</v>
          </cell>
          <cell r="N134">
            <v>6</v>
          </cell>
          <cell r="O134">
            <v>6</v>
          </cell>
          <cell r="P134" t="str">
            <v>-</v>
          </cell>
          <cell r="Q134" t="str">
            <v>X</v>
          </cell>
          <cell r="R134">
            <v>150</v>
          </cell>
          <cell r="S134">
            <v>20</v>
          </cell>
          <cell r="T134">
            <v>10</v>
          </cell>
          <cell r="U134">
            <v>0</v>
          </cell>
          <cell r="V134">
            <v>30</v>
          </cell>
        </row>
        <row r="135">
          <cell r="B135" t="str">
            <v>HEB017</v>
          </cell>
          <cell r="D135" t="str">
            <v>Chambre blindée</v>
          </cell>
          <cell r="E135" t="str">
            <v>Hébergement</v>
          </cell>
          <cell r="F135" t="str">
            <v>ventilation double flux tout air neuf à débit variable par zone</v>
          </cell>
          <cell r="G135">
            <v>3</v>
          </cell>
          <cell r="H135">
            <v>22</v>
          </cell>
          <cell r="I135" t="str">
            <v>28 maxi</v>
          </cell>
          <cell r="J135" t="str">
            <v>NC</v>
          </cell>
          <cell r="K135" t="str">
            <v>F5/F7</v>
          </cell>
          <cell r="L135" t="str">
            <v>-</v>
          </cell>
          <cell r="M135" t="str">
            <v>N</v>
          </cell>
          <cell r="N135">
            <v>4</v>
          </cell>
          <cell r="O135">
            <v>4</v>
          </cell>
          <cell r="P135" t="str">
            <v>-</v>
          </cell>
          <cell r="Q135" t="str">
            <v>-</v>
          </cell>
          <cell r="R135">
            <v>0</v>
          </cell>
          <cell r="S135">
            <v>20</v>
          </cell>
          <cell r="T135">
            <v>10</v>
          </cell>
          <cell r="U135">
            <v>0</v>
          </cell>
          <cell r="V135">
            <v>30</v>
          </cell>
        </row>
        <row r="136">
          <cell r="B136" t="str">
            <v>HEB018</v>
          </cell>
          <cell r="D136" t="str">
            <v>Chambre hôpital de jour</v>
          </cell>
          <cell r="E136" t="str">
            <v>Hôpital de jour</v>
          </cell>
          <cell r="F136" t="str">
            <v>ventilation double flux tout air neuf à débit variable par zone</v>
          </cell>
          <cell r="G136">
            <v>3</v>
          </cell>
          <cell r="H136">
            <v>22</v>
          </cell>
          <cell r="I136" t="str">
            <v>28 maxi</v>
          </cell>
          <cell r="J136" t="str">
            <v>NC</v>
          </cell>
          <cell r="K136" t="str">
            <v>F5/F7</v>
          </cell>
          <cell r="L136" t="str">
            <v>-</v>
          </cell>
          <cell r="M136" t="str">
            <v>P</v>
          </cell>
          <cell r="N136">
            <v>4</v>
          </cell>
          <cell r="O136">
            <v>4</v>
          </cell>
          <cell r="P136" t="str">
            <v>-</v>
          </cell>
          <cell r="Q136" t="str">
            <v>-</v>
          </cell>
          <cell r="R136">
            <v>0</v>
          </cell>
          <cell r="S136">
            <v>20</v>
          </cell>
          <cell r="T136">
            <v>10</v>
          </cell>
          <cell r="U136">
            <v>0</v>
          </cell>
          <cell r="V136">
            <v>30</v>
          </cell>
        </row>
        <row r="137">
          <cell r="B137" t="str">
            <v>HEB019</v>
          </cell>
          <cell r="C137" t="str">
            <v>LP04</v>
          </cell>
          <cell r="D137" t="str">
            <v>Chambre de garde</v>
          </cell>
          <cell r="E137" t="str">
            <v>Foyer de garde</v>
          </cell>
          <cell r="F137" t="str">
            <v xml:space="preserve">ventilation double flux tout air neuf rafraîchi à débit constant </v>
          </cell>
          <cell r="G137">
            <v>3</v>
          </cell>
          <cell r="H137">
            <v>19</v>
          </cell>
          <cell r="I137" t="str">
            <v>NC</v>
          </cell>
          <cell r="J137" t="str">
            <v>NC</v>
          </cell>
          <cell r="K137" t="str">
            <v>F5/F7</v>
          </cell>
          <cell r="L137" t="str">
            <v>-</v>
          </cell>
          <cell r="M137" t="str">
            <v>P</v>
          </cell>
          <cell r="N137">
            <v>3</v>
          </cell>
          <cell r="O137">
            <v>3</v>
          </cell>
          <cell r="P137" t="str">
            <v>-</v>
          </cell>
          <cell r="Q137" t="str">
            <v>-</v>
          </cell>
          <cell r="R137">
            <v>0</v>
          </cell>
          <cell r="S137">
            <v>20</v>
          </cell>
          <cell r="T137">
            <v>10</v>
          </cell>
          <cell r="U137">
            <v>0</v>
          </cell>
          <cell r="V137">
            <v>30</v>
          </cell>
        </row>
        <row r="138">
          <cell r="B138" t="str">
            <v>HEB020</v>
          </cell>
          <cell r="D138" t="str">
            <v>Salle de bains chambre de garde</v>
          </cell>
          <cell r="E138" t="str">
            <v>Vie Patient</v>
          </cell>
          <cell r="F138" t="str">
            <v>extraction simple flux avec tranfert depuis locaux adjacents</v>
          </cell>
          <cell r="G138">
            <v>1</v>
          </cell>
          <cell r="H138">
            <v>19</v>
          </cell>
          <cell r="I138" t="str">
            <v>NC</v>
          </cell>
          <cell r="J138" t="str">
            <v>NC</v>
          </cell>
          <cell r="K138" t="str">
            <v>NC</v>
          </cell>
          <cell r="L138" t="str">
            <v>-</v>
          </cell>
          <cell r="M138" t="str">
            <v>N</v>
          </cell>
          <cell r="N138">
            <v>0</v>
          </cell>
          <cell r="O138">
            <v>2</v>
          </cell>
          <cell r="P138" t="str">
            <v>-</v>
          </cell>
          <cell r="Q138" t="str">
            <v>-</v>
          </cell>
          <cell r="R138">
            <v>0</v>
          </cell>
          <cell r="S138">
            <v>0</v>
          </cell>
          <cell r="T138">
            <v>10</v>
          </cell>
          <cell r="U138">
            <v>2</v>
          </cell>
          <cell r="V138">
            <v>30</v>
          </cell>
        </row>
        <row r="139">
          <cell r="B139" t="str">
            <v>HEB022</v>
          </cell>
          <cell r="C139" t="str">
            <v>VP20</v>
          </cell>
          <cell r="D139" t="str">
            <v>Salle de bains chambre</v>
          </cell>
          <cell r="E139" t="str">
            <v>Vie Patient</v>
          </cell>
          <cell r="F139" t="str">
            <v>extraction simple flux avec tranfert depuis locaux adjacents</v>
          </cell>
          <cell r="G139">
            <v>1</v>
          </cell>
          <cell r="H139">
            <v>22</v>
          </cell>
          <cell r="I139" t="str">
            <v>NC</v>
          </cell>
          <cell r="J139" t="str">
            <v>NC</v>
          </cell>
          <cell r="K139" t="str">
            <v>NC</v>
          </cell>
          <cell r="L139" t="str">
            <v>-</v>
          </cell>
          <cell r="M139" t="str">
            <v>N</v>
          </cell>
          <cell r="N139">
            <v>0</v>
          </cell>
          <cell r="O139">
            <v>2</v>
          </cell>
          <cell r="P139" t="str">
            <v>-</v>
          </cell>
          <cell r="Q139" t="str">
            <v>-</v>
          </cell>
          <cell r="R139">
            <v>0</v>
          </cell>
          <cell r="S139">
            <v>0</v>
          </cell>
          <cell r="T139">
            <v>10</v>
          </cell>
          <cell r="U139">
            <v>2</v>
          </cell>
          <cell r="V139">
            <v>30</v>
          </cell>
        </row>
        <row r="140">
          <cell r="B140" t="str">
            <v>HEB024</v>
          </cell>
          <cell r="C140" t="str">
            <v>PM22</v>
          </cell>
          <cell r="D140" t="str">
            <v>Nurserie</v>
          </cell>
          <cell r="E140" t="str">
            <v>Obstétrique</v>
          </cell>
          <cell r="F140" t="str">
            <v>ventilation double flux tout air neuf à débit variable par zone</v>
          </cell>
          <cell r="G140">
            <v>4</v>
          </cell>
          <cell r="H140">
            <v>24</v>
          </cell>
          <cell r="I140" t="str">
            <v>28 maxi</v>
          </cell>
          <cell r="J140" t="str">
            <v>NC</v>
          </cell>
          <cell r="K140" t="str">
            <v>F5/F7</v>
          </cell>
          <cell r="L140" t="str">
            <v>-</v>
          </cell>
          <cell r="M140" t="str">
            <v>P</v>
          </cell>
          <cell r="N140">
            <v>4</v>
          </cell>
          <cell r="O140">
            <v>4</v>
          </cell>
          <cell r="P140" t="str">
            <v>-</v>
          </cell>
          <cell r="Q140" t="str">
            <v>-</v>
          </cell>
          <cell r="R140">
            <v>55</v>
          </cell>
          <cell r="S140">
            <v>20</v>
          </cell>
          <cell r="T140">
            <v>10</v>
          </cell>
          <cell r="U140">
            <v>0</v>
          </cell>
          <cell r="V140">
            <v>30</v>
          </cell>
        </row>
        <row r="141">
          <cell r="B141" t="str">
            <v>HEB350</v>
          </cell>
          <cell r="D141" t="str">
            <v>Chambre psychiatrie</v>
          </cell>
          <cell r="E141" t="str">
            <v>Psychiatrie</v>
          </cell>
          <cell r="F141" t="str">
            <v>ventilation double flux tout air neuf à débit variable par zone</v>
          </cell>
          <cell r="G141">
            <v>3</v>
          </cell>
          <cell r="H141">
            <v>22</v>
          </cell>
          <cell r="I141" t="str">
            <v>28 maxi</v>
          </cell>
          <cell r="J141" t="str">
            <v>NC</v>
          </cell>
          <cell r="K141" t="str">
            <v>F5/F7</v>
          </cell>
          <cell r="L141" t="str">
            <v>-</v>
          </cell>
          <cell r="M141" t="str">
            <v>P</v>
          </cell>
          <cell r="N141">
            <v>4</v>
          </cell>
          <cell r="O141">
            <v>4</v>
          </cell>
          <cell r="P141" t="str">
            <v>-</v>
          </cell>
          <cell r="Q141" t="str">
            <v>-</v>
          </cell>
          <cell r="R141">
            <v>0</v>
          </cell>
          <cell r="S141">
            <v>20</v>
          </cell>
          <cell r="T141">
            <v>10</v>
          </cell>
          <cell r="U141">
            <v>0</v>
          </cell>
          <cell r="V141">
            <v>30</v>
          </cell>
        </row>
        <row r="142">
          <cell r="B142" t="str">
            <v>HEB355</v>
          </cell>
          <cell r="D142" t="str">
            <v>Chambre d'isolement</v>
          </cell>
          <cell r="E142" t="str">
            <v>Hébergement</v>
          </cell>
          <cell r="F142" t="str">
            <v>ventilation double flux tout air neuf à débit variable par zone</v>
          </cell>
          <cell r="G142">
            <v>3</v>
          </cell>
          <cell r="H142">
            <v>22</v>
          </cell>
          <cell r="I142" t="str">
            <v>28 maxi</v>
          </cell>
          <cell r="J142" t="str">
            <v>NC</v>
          </cell>
          <cell r="K142" t="str">
            <v>F5/F7</v>
          </cell>
          <cell r="L142" t="str">
            <v>-</v>
          </cell>
          <cell r="M142" t="str">
            <v>P</v>
          </cell>
          <cell r="N142">
            <v>4</v>
          </cell>
          <cell r="O142">
            <v>4</v>
          </cell>
          <cell r="P142" t="str">
            <v>-</v>
          </cell>
          <cell r="Q142" t="str">
            <v>-</v>
          </cell>
          <cell r="R142">
            <v>0</v>
          </cell>
          <cell r="S142">
            <v>20</v>
          </cell>
          <cell r="T142">
            <v>10</v>
          </cell>
          <cell r="U142">
            <v>0</v>
          </cell>
          <cell r="V142">
            <v>30</v>
          </cell>
        </row>
        <row r="143">
          <cell r="B143" t="str">
            <v>HEB370</v>
          </cell>
          <cell r="D143" t="str">
            <v>Salle de change petits enfants</v>
          </cell>
          <cell r="E143" t="str">
            <v>Hébergement</v>
          </cell>
          <cell r="F143" t="str">
            <v>ventilation double flux tout air neuf à débit variable par zone</v>
          </cell>
          <cell r="G143">
            <v>4</v>
          </cell>
          <cell r="H143">
            <v>22</v>
          </cell>
          <cell r="I143" t="str">
            <v>28 maxi</v>
          </cell>
          <cell r="J143" t="str">
            <v>NC</v>
          </cell>
          <cell r="K143" t="str">
            <v>F5/F7</v>
          </cell>
          <cell r="L143" t="str">
            <v>-</v>
          </cell>
          <cell r="M143" t="str">
            <v>P</v>
          </cell>
          <cell r="N143">
            <v>1.5</v>
          </cell>
          <cell r="O143">
            <v>1.5</v>
          </cell>
          <cell r="P143" t="str">
            <v>-</v>
          </cell>
          <cell r="Q143" t="str">
            <v>-</v>
          </cell>
          <cell r="R143">
            <v>45</v>
          </cell>
          <cell r="S143">
            <v>20</v>
          </cell>
          <cell r="T143">
            <v>10</v>
          </cell>
          <cell r="U143">
            <v>0</v>
          </cell>
          <cell r="V143">
            <v>30</v>
          </cell>
        </row>
        <row r="144">
          <cell r="B144" t="str">
            <v>HEM002</v>
          </cell>
          <cell r="D144" t="str">
            <v>Entretien matériel hémodialyse</v>
          </cell>
          <cell r="E144" t="str">
            <v>Hémodialyse</v>
          </cell>
          <cell r="F144" t="str">
            <v>ventilation double flux tout air neuf à débit variable par zone</v>
          </cell>
          <cell r="G144">
            <v>4</v>
          </cell>
          <cell r="H144">
            <v>19</v>
          </cell>
          <cell r="I144" t="str">
            <v>NC</v>
          </cell>
          <cell r="J144" t="str">
            <v>NC</v>
          </cell>
          <cell r="K144" t="str">
            <v>F5/F7</v>
          </cell>
          <cell r="L144" t="str">
            <v>-</v>
          </cell>
          <cell r="M144" t="str">
            <v>P</v>
          </cell>
          <cell r="N144">
            <v>4</v>
          </cell>
          <cell r="O144">
            <v>4</v>
          </cell>
          <cell r="P144" t="str">
            <v>-</v>
          </cell>
          <cell r="Q144" t="str">
            <v>-</v>
          </cell>
          <cell r="R144">
            <v>0</v>
          </cell>
          <cell r="S144">
            <v>15</v>
          </cell>
          <cell r="T144">
            <v>10</v>
          </cell>
          <cell r="U144">
            <v>0</v>
          </cell>
          <cell r="V144">
            <v>30</v>
          </cell>
        </row>
        <row r="145">
          <cell r="B145" t="str">
            <v>HEM003</v>
          </cell>
          <cell r="D145" t="str">
            <v>Salle de traitement d'hémodialyse</v>
          </cell>
          <cell r="E145" t="str">
            <v>Hémodialyse</v>
          </cell>
          <cell r="F145" t="str">
            <v>ventilation double flux tout air neuf à débit variable par zone</v>
          </cell>
          <cell r="G145">
            <v>4</v>
          </cell>
          <cell r="H145">
            <v>22</v>
          </cell>
          <cell r="I145" t="str">
            <v>28 maxi</v>
          </cell>
          <cell r="J145" t="str">
            <v>NC</v>
          </cell>
          <cell r="K145" t="str">
            <v>F5/F7</v>
          </cell>
          <cell r="L145" t="str">
            <v>-</v>
          </cell>
          <cell r="M145" t="str">
            <v>P</v>
          </cell>
          <cell r="N145">
            <v>4</v>
          </cell>
          <cell r="O145">
            <v>4</v>
          </cell>
          <cell r="P145" t="str">
            <v>-</v>
          </cell>
          <cell r="Q145" t="str">
            <v>-</v>
          </cell>
          <cell r="R145">
            <v>115</v>
          </cell>
          <cell r="S145">
            <v>20</v>
          </cell>
          <cell r="T145">
            <v>10</v>
          </cell>
          <cell r="U145">
            <v>0</v>
          </cell>
          <cell r="V145">
            <v>30</v>
          </cell>
        </row>
        <row r="146">
          <cell r="B146" t="str">
            <v>HEM310</v>
          </cell>
          <cell r="D146" t="str">
            <v>Salle d'entraînement dialyse à domicile</v>
          </cell>
          <cell r="E146" t="str">
            <v>Hémodialyse</v>
          </cell>
          <cell r="F146" t="str">
            <v>ventilation double flux tout air neuf à débit variable par zone</v>
          </cell>
          <cell r="G146">
            <v>4</v>
          </cell>
          <cell r="H146">
            <v>19</v>
          </cell>
          <cell r="I146" t="str">
            <v>28 maxi</v>
          </cell>
          <cell r="J146" t="str">
            <v>NC</v>
          </cell>
          <cell r="K146" t="str">
            <v>F5/F7</v>
          </cell>
          <cell r="L146" t="str">
            <v>-</v>
          </cell>
          <cell r="M146" t="str">
            <v>P</v>
          </cell>
          <cell r="N146">
            <v>4</v>
          </cell>
          <cell r="O146">
            <v>4</v>
          </cell>
          <cell r="P146" t="str">
            <v>-</v>
          </cell>
          <cell r="Q146" t="str">
            <v>-</v>
          </cell>
          <cell r="R146">
            <v>95</v>
          </cell>
          <cell r="S146">
            <v>20</v>
          </cell>
          <cell r="T146">
            <v>10</v>
          </cell>
          <cell r="U146">
            <v>0</v>
          </cell>
          <cell r="V146">
            <v>30</v>
          </cell>
        </row>
        <row r="147">
          <cell r="B147" t="str">
            <v>HEM320</v>
          </cell>
          <cell r="D147" t="str">
            <v>Salle d'entraînement dialyse péritonéale</v>
          </cell>
          <cell r="E147" t="str">
            <v>Hémodialyse</v>
          </cell>
          <cell r="F147" t="str">
            <v>ventilation double flux tout air neuf à débit variable par zone</v>
          </cell>
          <cell r="G147">
            <v>4</v>
          </cell>
          <cell r="H147">
            <v>19</v>
          </cell>
          <cell r="I147" t="str">
            <v>28 maxi</v>
          </cell>
          <cell r="J147" t="str">
            <v>NC</v>
          </cell>
          <cell r="K147" t="str">
            <v>F5/F7</v>
          </cell>
          <cell r="L147" t="str">
            <v>-</v>
          </cell>
          <cell r="M147" t="str">
            <v>P</v>
          </cell>
          <cell r="N147">
            <v>4</v>
          </cell>
          <cell r="O147">
            <v>4</v>
          </cell>
          <cell r="P147" t="str">
            <v>-</v>
          </cell>
          <cell r="Q147" t="str">
            <v>-</v>
          </cell>
          <cell r="R147">
            <v>95</v>
          </cell>
          <cell r="S147">
            <v>20</v>
          </cell>
          <cell r="T147">
            <v>10</v>
          </cell>
          <cell r="U147">
            <v>0</v>
          </cell>
          <cell r="V147">
            <v>30</v>
          </cell>
        </row>
        <row r="148">
          <cell r="B148" t="str">
            <v>LAB001</v>
          </cell>
          <cell r="C148" t="str">
            <v>ES20</v>
          </cell>
          <cell r="D148" t="str">
            <v>Box prélèvement</v>
          </cell>
          <cell r="E148" t="str">
            <v>Labo</v>
          </cell>
          <cell r="F148" t="str">
            <v>ventilation double flux tout air neuf à débit variable par zone</v>
          </cell>
          <cell r="G148">
            <v>4</v>
          </cell>
          <cell r="H148">
            <v>22</v>
          </cell>
          <cell r="I148" t="str">
            <v>28 maxi</v>
          </cell>
          <cell r="J148" t="str">
            <v>NC</v>
          </cell>
          <cell r="K148" t="str">
            <v>F5/F7</v>
          </cell>
          <cell r="L148" t="str">
            <v>-</v>
          </cell>
          <cell r="M148" t="str">
            <v>P</v>
          </cell>
          <cell r="N148">
            <v>1.5</v>
          </cell>
          <cell r="O148">
            <v>1.5</v>
          </cell>
          <cell r="P148" t="str">
            <v>-</v>
          </cell>
          <cell r="Q148" t="str">
            <v>-</v>
          </cell>
          <cell r="R148">
            <v>75</v>
          </cell>
          <cell r="S148">
            <v>20</v>
          </cell>
          <cell r="T148">
            <v>10</v>
          </cell>
          <cell r="U148">
            <v>0</v>
          </cell>
          <cell r="V148">
            <v>30</v>
          </cell>
        </row>
        <row r="149">
          <cell r="B149" t="str">
            <v>LAB002</v>
          </cell>
          <cell r="C149" t="str">
            <v>ES20</v>
          </cell>
          <cell r="D149" t="str">
            <v>Réception prélèvements</v>
          </cell>
          <cell r="E149" t="str">
            <v>Labo</v>
          </cell>
          <cell r="F149" t="str">
            <v>ventilation double flux tout air neuf à débit variable par zone</v>
          </cell>
          <cell r="G149">
            <v>4</v>
          </cell>
          <cell r="H149">
            <v>19</v>
          </cell>
          <cell r="I149" t="str">
            <v>28 maxi</v>
          </cell>
          <cell r="J149" t="str">
            <v>NC</v>
          </cell>
          <cell r="K149" t="str">
            <v>F5/F7</v>
          </cell>
          <cell r="L149" t="str">
            <v>-</v>
          </cell>
          <cell r="M149" t="str">
            <v>P</v>
          </cell>
          <cell r="N149">
            <v>4</v>
          </cell>
          <cell r="O149">
            <v>4</v>
          </cell>
          <cell r="P149" t="str">
            <v>-</v>
          </cell>
          <cell r="Q149" t="str">
            <v>-</v>
          </cell>
          <cell r="R149">
            <v>75</v>
          </cell>
          <cell r="S149">
            <v>20</v>
          </cell>
          <cell r="T149">
            <v>10</v>
          </cell>
          <cell r="U149">
            <v>0</v>
          </cell>
          <cell r="V149">
            <v>30</v>
          </cell>
        </row>
        <row r="150">
          <cell r="B150" t="str">
            <v>LAB003</v>
          </cell>
          <cell r="D150" t="str">
            <v>Chambre froide positive</v>
          </cell>
          <cell r="E150" t="str">
            <v>Labo</v>
          </cell>
          <cell r="F150" t="str">
            <v>extraction simple flux avec tranfert depuis locaux adjacents</v>
          </cell>
          <cell r="G150">
            <v>1</v>
          </cell>
          <cell r="H150" t="str">
            <v>NC</v>
          </cell>
          <cell r="I150" t="str">
            <v>NC</v>
          </cell>
          <cell r="J150" t="str">
            <v>NC</v>
          </cell>
          <cell r="K150" t="str">
            <v>NC</v>
          </cell>
          <cell r="L150" t="str">
            <v>-</v>
          </cell>
          <cell r="M150" t="str">
            <v>N</v>
          </cell>
          <cell r="N150">
            <v>0</v>
          </cell>
          <cell r="O150">
            <v>2</v>
          </cell>
          <cell r="P150" t="str">
            <v>-</v>
          </cell>
          <cell r="Q150" t="str">
            <v>-</v>
          </cell>
          <cell r="R150">
            <v>0</v>
          </cell>
          <cell r="S150">
            <v>0</v>
          </cell>
          <cell r="T150">
            <v>10</v>
          </cell>
          <cell r="U150">
            <v>0</v>
          </cell>
          <cell r="V150">
            <v>30</v>
          </cell>
        </row>
        <row r="151">
          <cell r="B151" t="str">
            <v>LAB007</v>
          </cell>
          <cell r="D151" t="str">
            <v>Laverie et stérilisation</v>
          </cell>
          <cell r="E151" t="str">
            <v>Labo</v>
          </cell>
          <cell r="F151" t="str">
            <v>ventilation double flux tout air neuf rafraîchi à débit constant</v>
          </cell>
          <cell r="G151">
            <v>3</v>
          </cell>
          <cell r="H151">
            <v>18</v>
          </cell>
          <cell r="I151" t="str">
            <v>NC</v>
          </cell>
          <cell r="J151" t="str">
            <v>NC</v>
          </cell>
          <cell r="K151" t="str">
            <v>F5/F7</v>
          </cell>
          <cell r="L151" t="str">
            <v>-</v>
          </cell>
          <cell r="M151" t="str">
            <v>N</v>
          </cell>
          <cell r="N151">
            <v>8</v>
          </cell>
          <cell r="O151">
            <v>8</v>
          </cell>
          <cell r="P151" t="str">
            <v>-</v>
          </cell>
          <cell r="Q151" t="str">
            <v>-</v>
          </cell>
          <cell r="R151">
            <v>0</v>
          </cell>
          <cell r="S151">
            <v>20</v>
          </cell>
          <cell r="T151">
            <v>10</v>
          </cell>
          <cell r="U151">
            <v>0</v>
          </cell>
          <cell r="V151">
            <v>30</v>
          </cell>
        </row>
        <row r="152">
          <cell r="B152" t="str">
            <v>LAB013</v>
          </cell>
          <cell r="D152" t="str">
            <v>Laboratoire standard</v>
          </cell>
          <cell r="E152" t="str">
            <v>Labo</v>
          </cell>
          <cell r="F152" t="str">
            <v>ventilation double flux tout air neuf à débit variable par zone</v>
          </cell>
          <cell r="G152">
            <v>4</v>
          </cell>
          <cell r="H152">
            <v>20</v>
          </cell>
          <cell r="I152" t="str">
            <v>28 maxi</v>
          </cell>
          <cell r="J152" t="str">
            <v>NC</v>
          </cell>
          <cell r="K152" t="str">
            <v>F5/F7/F9</v>
          </cell>
          <cell r="L152" t="str">
            <v>-</v>
          </cell>
          <cell r="M152" t="str">
            <v>N</v>
          </cell>
          <cell r="N152">
            <v>10</v>
          </cell>
          <cell r="O152">
            <v>10</v>
          </cell>
          <cell r="P152" t="str">
            <v>X</v>
          </cell>
          <cell r="Q152" t="str">
            <v>-</v>
          </cell>
          <cell r="R152">
            <v>95</v>
          </cell>
          <cell r="S152">
            <v>20</v>
          </cell>
          <cell r="T152">
            <v>10</v>
          </cell>
          <cell r="U152">
            <v>0</v>
          </cell>
          <cell r="V152">
            <v>30</v>
          </cell>
        </row>
        <row r="153">
          <cell r="B153" t="str">
            <v>LAB015</v>
          </cell>
          <cell r="D153" t="str">
            <v>Banque de sang</v>
          </cell>
          <cell r="E153" t="str">
            <v>Labo</v>
          </cell>
          <cell r="F153" t="str">
            <v>ventilation double flux tout air neuf à débit variable par zone</v>
          </cell>
          <cell r="G153">
            <v>4</v>
          </cell>
          <cell r="H153">
            <v>16</v>
          </cell>
          <cell r="I153" t="str">
            <v>28 maxi</v>
          </cell>
          <cell r="J153" t="str">
            <v>NC</v>
          </cell>
          <cell r="K153" t="str">
            <v>F5/F7</v>
          </cell>
          <cell r="L153" t="str">
            <v>-</v>
          </cell>
          <cell r="M153" t="str">
            <v>N</v>
          </cell>
          <cell r="N153">
            <v>4</v>
          </cell>
          <cell r="O153">
            <v>4</v>
          </cell>
          <cell r="P153" t="str">
            <v>-</v>
          </cell>
          <cell r="Q153" t="str">
            <v>-</v>
          </cell>
          <cell r="R153">
            <v>95</v>
          </cell>
          <cell r="S153">
            <v>20</v>
          </cell>
          <cell r="T153">
            <v>10</v>
          </cell>
          <cell r="U153">
            <v>0</v>
          </cell>
          <cell r="V153">
            <v>30</v>
          </cell>
        </row>
        <row r="154">
          <cell r="B154" t="str">
            <v>LAB016</v>
          </cell>
          <cell r="C154" t="str">
            <v>PH05</v>
          </cell>
          <cell r="D154" t="str">
            <v>Distribution pharmacie</v>
          </cell>
          <cell r="E154" t="str">
            <v>Pharmacie</v>
          </cell>
          <cell r="F154" t="str">
            <v>ventilation double flux tout air neuf à débit variable par zone</v>
          </cell>
          <cell r="G154">
            <v>4</v>
          </cell>
          <cell r="H154">
            <v>20</v>
          </cell>
          <cell r="I154" t="str">
            <v>28 maxi</v>
          </cell>
          <cell r="J154" t="str">
            <v>NC</v>
          </cell>
          <cell r="K154" t="str">
            <v>F5/F7</v>
          </cell>
          <cell r="L154" t="str">
            <v>-</v>
          </cell>
          <cell r="M154" t="str">
            <v>N</v>
          </cell>
          <cell r="N154">
            <v>4</v>
          </cell>
          <cell r="O154">
            <v>4</v>
          </cell>
          <cell r="P154" t="str">
            <v>-</v>
          </cell>
          <cell r="Q154" t="str">
            <v>-</v>
          </cell>
          <cell r="R154">
            <v>95</v>
          </cell>
          <cell r="S154">
            <v>20</v>
          </cell>
          <cell r="T154">
            <v>10</v>
          </cell>
          <cell r="U154">
            <v>0</v>
          </cell>
          <cell r="V154">
            <v>30</v>
          </cell>
        </row>
        <row r="155">
          <cell r="B155" t="str">
            <v>LAB019</v>
          </cell>
          <cell r="D155" t="str">
            <v>Préparation pharmacie salle blanche</v>
          </cell>
          <cell r="E155" t="str">
            <v>Pharmacie</v>
          </cell>
          <cell r="F155" t="str">
            <v>ventilation double flux tout air neuf à débit constant</v>
          </cell>
          <cell r="G155">
            <v>6</v>
          </cell>
          <cell r="H155" t="str">
            <v>20 à 25</v>
          </cell>
          <cell r="I155" t="str">
            <v>20 à 25</v>
          </cell>
          <cell r="J155" t="str">
            <v>55 +/- 5</v>
          </cell>
          <cell r="K155" t="str">
            <v>F5/F7/F9/H11</v>
          </cell>
          <cell r="L155" t="str">
            <v>-</v>
          </cell>
          <cell r="M155">
            <v>30</v>
          </cell>
          <cell r="N155">
            <v>6</v>
          </cell>
          <cell r="O155">
            <v>6</v>
          </cell>
          <cell r="P155" t="str">
            <v>-</v>
          </cell>
          <cell r="Q155" t="str">
            <v>-</v>
          </cell>
          <cell r="R155">
            <v>150</v>
          </cell>
          <cell r="S155">
            <v>20</v>
          </cell>
          <cell r="T155">
            <v>10</v>
          </cell>
          <cell r="U155">
            <v>0</v>
          </cell>
          <cell r="V155">
            <v>30</v>
          </cell>
        </row>
        <row r="156">
          <cell r="B156" t="str">
            <v>LAB310</v>
          </cell>
          <cell r="D156" t="str">
            <v>Sanitaire de prélevements</v>
          </cell>
          <cell r="E156" t="str">
            <v>Labo</v>
          </cell>
          <cell r="F156" t="str">
            <v>extraction simple flux avec tranfert depuis locaux adjacents</v>
          </cell>
          <cell r="G156">
            <v>1</v>
          </cell>
          <cell r="H156">
            <v>22</v>
          </cell>
          <cell r="I156" t="str">
            <v>NC</v>
          </cell>
          <cell r="J156" t="str">
            <v>NC</v>
          </cell>
          <cell r="K156" t="str">
            <v>NC</v>
          </cell>
          <cell r="L156" t="str">
            <v>-</v>
          </cell>
          <cell r="M156" t="str">
            <v>N</v>
          </cell>
          <cell r="N156">
            <v>0</v>
          </cell>
          <cell r="O156">
            <v>4</v>
          </cell>
          <cell r="P156" t="str">
            <v>-</v>
          </cell>
          <cell r="Q156" t="str">
            <v>-</v>
          </cell>
          <cell r="R156">
            <v>0</v>
          </cell>
          <cell r="S156">
            <v>0</v>
          </cell>
          <cell r="T156">
            <v>10</v>
          </cell>
          <cell r="U156">
            <v>2</v>
          </cell>
          <cell r="V156">
            <v>30</v>
          </cell>
        </row>
        <row r="157">
          <cell r="B157" t="str">
            <v>LAB320</v>
          </cell>
          <cell r="D157" t="str">
            <v>Labo à risque bactériologique</v>
          </cell>
          <cell r="E157" t="str">
            <v>Labo</v>
          </cell>
          <cell r="F157" t="str">
            <v>ventilation double flux tout air neuf à débit variable par zone</v>
          </cell>
          <cell r="G157">
            <v>4</v>
          </cell>
          <cell r="H157">
            <v>20</v>
          </cell>
          <cell r="I157" t="str">
            <v>28 maxi</v>
          </cell>
          <cell r="J157" t="str">
            <v>NC</v>
          </cell>
          <cell r="K157" t="str">
            <v>F5/F7/F9</v>
          </cell>
          <cell r="L157" t="str">
            <v>-</v>
          </cell>
          <cell r="M157" t="str">
            <v>N</v>
          </cell>
          <cell r="N157">
            <v>6</v>
          </cell>
          <cell r="O157">
            <v>6</v>
          </cell>
          <cell r="P157" t="str">
            <v>-</v>
          </cell>
          <cell r="Q157" t="str">
            <v>-</v>
          </cell>
          <cell r="R157">
            <v>115</v>
          </cell>
          <cell r="S157">
            <v>20</v>
          </cell>
          <cell r="T157">
            <v>10</v>
          </cell>
          <cell r="U157">
            <v>0</v>
          </cell>
          <cell r="V157">
            <v>30</v>
          </cell>
        </row>
        <row r="158">
          <cell r="B158" t="str">
            <v>LAB330</v>
          </cell>
          <cell r="D158" t="str">
            <v>Labo avec produits toxiques</v>
          </cell>
          <cell r="E158" t="str">
            <v>Labo</v>
          </cell>
          <cell r="F158" t="str">
            <v>ventilation double flux tout air neuf à débit variable par zone</v>
          </cell>
          <cell r="G158">
            <v>4</v>
          </cell>
          <cell r="H158">
            <v>20</v>
          </cell>
          <cell r="I158" t="str">
            <v>28 maxi</v>
          </cell>
          <cell r="J158" t="str">
            <v>NC</v>
          </cell>
          <cell r="K158" t="str">
            <v>F5/F7/F9</v>
          </cell>
          <cell r="L158" t="str">
            <v>-</v>
          </cell>
          <cell r="M158" t="str">
            <v>N</v>
          </cell>
          <cell r="N158">
            <v>6</v>
          </cell>
          <cell r="O158">
            <v>6</v>
          </cell>
          <cell r="P158" t="str">
            <v>-</v>
          </cell>
          <cell r="Q158" t="str">
            <v>-</v>
          </cell>
          <cell r="R158">
            <v>115</v>
          </cell>
          <cell r="S158">
            <v>20</v>
          </cell>
          <cell r="T158">
            <v>10</v>
          </cell>
          <cell r="U158">
            <v>0</v>
          </cell>
          <cell r="V158">
            <v>30</v>
          </cell>
        </row>
        <row r="159">
          <cell r="B159" t="str">
            <v>LAB340</v>
          </cell>
          <cell r="D159" t="str">
            <v>Labo salle blanche</v>
          </cell>
          <cell r="E159" t="str">
            <v>Labo</v>
          </cell>
          <cell r="F159" t="str">
            <v>ventilation double flux tout air neuf à débit constant</v>
          </cell>
          <cell r="G159">
            <v>6</v>
          </cell>
          <cell r="H159">
            <v>20</v>
          </cell>
          <cell r="I159">
            <v>20</v>
          </cell>
          <cell r="J159" t="str">
            <v>55 +/- 5</v>
          </cell>
          <cell r="K159" t="str">
            <v>F5/F7/F9/H11</v>
          </cell>
          <cell r="L159" t="str">
            <v>-</v>
          </cell>
          <cell r="M159">
            <v>30</v>
          </cell>
          <cell r="N159">
            <v>6</v>
          </cell>
          <cell r="O159">
            <v>6</v>
          </cell>
          <cell r="P159" t="str">
            <v>-</v>
          </cell>
          <cell r="Q159" t="str">
            <v>-</v>
          </cell>
          <cell r="R159">
            <v>150</v>
          </cell>
          <cell r="S159">
            <v>20</v>
          </cell>
          <cell r="T159">
            <v>10</v>
          </cell>
          <cell r="U159">
            <v>0</v>
          </cell>
          <cell r="V159">
            <v>30</v>
          </cell>
        </row>
        <row r="160">
          <cell r="B160" t="str">
            <v>LAB360</v>
          </cell>
          <cell r="D160" t="str">
            <v>Stockage produits inflammables</v>
          </cell>
          <cell r="E160" t="str">
            <v>Labo</v>
          </cell>
          <cell r="F160" t="str">
            <v>extraction simple flux avec tranfert depuis locaux adjacents</v>
          </cell>
          <cell r="G160">
            <v>1</v>
          </cell>
          <cell r="H160">
            <v>18</v>
          </cell>
          <cell r="I160" t="str">
            <v>NC</v>
          </cell>
          <cell r="J160" t="str">
            <v>NC</v>
          </cell>
          <cell r="K160" t="str">
            <v>NC</v>
          </cell>
          <cell r="L160" t="str">
            <v>-</v>
          </cell>
          <cell r="M160" t="str">
            <v>N</v>
          </cell>
          <cell r="N160">
            <v>0</v>
          </cell>
          <cell r="O160">
            <v>4</v>
          </cell>
          <cell r="P160" t="str">
            <v>-</v>
          </cell>
          <cell r="Q160" t="str">
            <v>-</v>
          </cell>
          <cell r="R160">
            <v>0</v>
          </cell>
          <cell r="S160">
            <v>0</v>
          </cell>
          <cell r="T160">
            <v>10</v>
          </cell>
          <cell r="U160">
            <v>0</v>
          </cell>
          <cell r="V160">
            <v>30</v>
          </cell>
        </row>
        <row r="161">
          <cell r="B161" t="str">
            <v>LAB410</v>
          </cell>
          <cell r="D161" t="str">
            <v>Préparation chimiothérapies</v>
          </cell>
          <cell r="E161" t="str">
            <v>Labo</v>
          </cell>
          <cell r="F161" t="str">
            <v>ventilation double flux tout air neuf rafraîchi à débit constant</v>
          </cell>
          <cell r="G161">
            <v>3</v>
          </cell>
          <cell r="H161">
            <v>20</v>
          </cell>
          <cell r="I161" t="str">
            <v>NC</v>
          </cell>
          <cell r="J161" t="str">
            <v>NC</v>
          </cell>
          <cell r="K161" t="str">
            <v>F5/F7</v>
          </cell>
          <cell r="L161" t="str">
            <v>-</v>
          </cell>
          <cell r="M161" t="str">
            <v>N</v>
          </cell>
          <cell r="N161">
            <v>4</v>
          </cell>
          <cell r="O161">
            <v>4</v>
          </cell>
          <cell r="P161" t="str">
            <v>-</v>
          </cell>
          <cell r="Q161" t="str">
            <v>-</v>
          </cell>
          <cell r="R161">
            <v>0</v>
          </cell>
          <cell r="S161">
            <v>20</v>
          </cell>
          <cell r="T161">
            <v>10</v>
          </cell>
          <cell r="U161">
            <v>0</v>
          </cell>
          <cell r="V161">
            <v>30</v>
          </cell>
        </row>
        <row r="162">
          <cell r="B162" t="str">
            <v>LAB420</v>
          </cell>
          <cell r="D162" t="str">
            <v>Magasin de stockage pharmacie</v>
          </cell>
          <cell r="E162" t="str">
            <v>Pharmacie</v>
          </cell>
          <cell r="F162" t="str">
            <v>ventilation double flux tout air neuf à débit variable par zone</v>
          </cell>
          <cell r="G162">
            <v>4</v>
          </cell>
          <cell r="H162">
            <v>19</v>
          </cell>
          <cell r="I162" t="str">
            <v>28 maxi</v>
          </cell>
          <cell r="J162" t="str">
            <v>NC</v>
          </cell>
          <cell r="K162" t="str">
            <v>F5/F7</v>
          </cell>
          <cell r="L162" t="str">
            <v>-</v>
          </cell>
          <cell r="M162" t="str">
            <v>P</v>
          </cell>
          <cell r="N162">
            <v>2</v>
          </cell>
          <cell r="O162">
            <v>2</v>
          </cell>
          <cell r="P162" t="str">
            <v>-</v>
          </cell>
          <cell r="Q162" t="str">
            <v>-</v>
          </cell>
          <cell r="R162">
            <v>0</v>
          </cell>
          <cell r="S162">
            <v>10</v>
          </cell>
          <cell r="T162">
            <v>10</v>
          </cell>
          <cell r="U162">
            <v>0</v>
          </cell>
          <cell r="V162">
            <v>30</v>
          </cell>
        </row>
        <row r="163">
          <cell r="B163" t="str">
            <v>MEN001</v>
          </cell>
          <cell r="D163" t="str">
            <v>Local de stockage des sources radioactives</v>
          </cell>
          <cell r="E163" t="str">
            <v>Médecine nucléaire</v>
          </cell>
          <cell r="F163" t="str">
            <v>ventilation double flux tout air neuf non-traité</v>
          </cell>
          <cell r="G163">
            <v>2</v>
          </cell>
          <cell r="H163">
            <v>18</v>
          </cell>
          <cell r="I163" t="str">
            <v>NC</v>
          </cell>
          <cell r="J163" t="str">
            <v>NC</v>
          </cell>
          <cell r="K163" t="str">
            <v>F5/F7</v>
          </cell>
          <cell r="L163" t="str">
            <v>-</v>
          </cell>
          <cell r="M163" t="str">
            <v>N</v>
          </cell>
          <cell r="N163">
            <v>2</v>
          </cell>
          <cell r="O163">
            <v>2</v>
          </cell>
          <cell r="P163" t="str">
            <v>X</v>
          </cell>
          <cell r="Q163" t="str">
            <v>-</v>
          </cell>
          <cell r="R163">
            <v>0</v>
          </cell>
          <cell r="S163">
            <v>0</v>
          </cell>
          <cell r="T163">
            <v>10</v>
          </cell>
          <cell r="U163">
            <v>0</v>
          </cell>
          <cell r="V163">
            <v>30</v>
          </cell>
        </row>
        <row r="164">
          <cell r="B164" t="str">
            <v>MEN002</v>
          </cell>
          <cell r="D164" t="str">
            <v>Local de stockage des effluents radioactifs</v>
          </cell>
          <cell r="E164" t="str">
            <v>Médecine nucléaire</v>
          </cell>
          <cell r="F164" t="str">
            <v>ventilation double flux tout air neuf non-traité</v>
          </cell>
          <cell r="G164">
            <v>2</v>
          </cell>
          <cell r="H164">
            <v>16</v>
          </cell>
          <cell r="I164" t="str">
            <v>NC</v>
          </cell>
          <cell r="J164" t="str">
            <v>NC</v>
          </cell>
          <cell r="K164" t="str">
            <v>F5/F7</v>
          </cell>
          <cell r="L164" t="str">
            <v>-</v>
          </cell>
          <cell r="M164" t="str">
            <v>N</v>
          </cell>
          <cell r="N164">
            <v>2</v>
          </cell>
          <cell r="O164">
            <v>2</v>
          </cell>
          <cell r="P164" t="str">
            <v>X</v>
          </cell>
          <cell r="Q164" t="str">
            <v>-</v>
          </cell>
          <cell r="R164">
            <v>0</v>
          </cell>
          <cell r="S164">
            <v>0</v>
          </cell>
          <cell r="T164">
            <v>10</v>
          </cell>
          <cell r="U164">
            <v>0</v>
          </cell>
          <cell r="V164">
            <v>30</v>
          </cell>
        </row>
        <row r="165">
          <cell r="B165" t="str">
            <v>MEN003</v>
          </cell>
          <cell r="D165" t="str">
            <v>Laboratoire chaud préparation des doses</v>
          </cell>
          <cell r="E165" t="str">
            <v>Médecine nucléaire</v>
          </cell>
          <cell r="F165" t="str">
            <v>ventilation double flux tout air neuf à débit variable par zone</v>
          </cell>
          <cell r="G165">
            <v>4</v>
          </cell>
          <cell r="H165">
            <v>20</v>
          </cell>
          <cell r="I165" t="str">
            <v>28 maxi</v>
          </cell>
          <cell r="J165" t="str">
            <v>NC</v>
          </cell>
          <cell r="K165" t="str">
            <v>F5/F7/F9</v>
          </cell>
          <cell r="L165" t="str">
            <v>X</v>
          </cell>
          <cell r="M165" t="str">
            <v>N</v>
          </cell>
          <cell r="N165">
            <v>6</v>
          </cell>
          <cell r="O165">
            <v>6</v>
          </cell>
          <cell r="P165" t="str">
            <v>X</v>
          </cell>
          <cell r="Q165" t="str">
            <v>-</v>
          </cell>
          <cell r="R165">
            <v>95</v>
          </cell>
          <cell r="S165">
            <v>20</v>
          </cell>
          <cell r="T165">
            <v>10</v>
          </cell>
          <cell r="U165">
            <v>0</v>
          </cell>
          <cell r="V165">
            <v>30</v>
          </cell>
        </row>
        <row r="166">
          <cell r="B166" t="str">
            <v>MEN004</v>
          </cell>
          <cell r="D166" t="str">
            <v>Salle gamma-caméra</v>
          </cell>
          <cell r="E166" t="str">
            <v>Médecine nucléaire</v>
          </cell>
          <cell r="F166" t="str">
            <v>ventilation double flux tout air neuf à débit constant + réchauffage terminale</v>
          </cell>
          <cell r="G166">
            <v>5</v>
          </cell>
          <cell r="H166">
            <v>24</v>
          </cell>
          <cell r="I166">
            <v>24</v>
          </cell>
          <cell r="J166" t="str">
            <v>55 +/- 5</v>
          </cell>
          <cell r="K166" t="str">
            <v>F5/F7</v>
          </cell>
          <cell r="L166" t="str">
            <v>-</v>
          </cell>
          <cell r="M166" t="str">
            <v>P</v>
          </cell>
          <cell r="N166">
            <v>4</v>
          </cell>
          <cell r="O166">
            <v>4</v>
          </cell>
          <cell r="P166" t="str">
            <v>-</v>
          </cell>
          <cell r="Q166" t="str">
            <v>-</v>
          </cell>
          <cell r="R166">
            <v>95</v>
          </cell>
          <cell r="S166">
            <v>20</v>
          </cell>
          <cell r="T166">
            <v>10</v>
          </cell>
          <cell r="U166">
            <v>0</v>
          </cell>
          <cell r="V166">
            <v>30</v>
          </cell>
        </row>
        <row r="167">
          <cell r="B167" t="str">
            <v>MEN006</v>
          </cell>
          <cell r="D167" t="str">
            <v>Injection des patients</v>
          </cell>
          <cell r="E167" t="str">
            <v>Médecine nucléaire</v>
          </cell>
          <cell r="F167" t="str">
            <v>ventilation double flux tout air neuf à débit variable par zone</v>
          </cell>
          <cell r="G167">
            <v>4</v>
          </cell>
          <cell r="H167">
            <v>22</v>
          </cell>
          <cell r="I167" t="str">
            <v>28 maxi</v>
          </cell>
          <cell r="J167" t="str">
            <v>NC</v>
          </cell>
          <cell r="K167" t="str">
            <v>F5/F7/F9</v>
          </cell>
          <cell r="L167" t="str">
            <v>X</v>
          </cell>
          <cell r="M167" t="str">
            <v>P</v>
          </cell>
          <cell r="N167">
            <v>2</v>
          </cell>
          <cell r="O167">
            <v>2</v>
          </cell>
          <cell r="P167" t="str">
            <v>-</v>
          </cell>
          <cell r="Q167" t="str">
            <v>-</v>
          </cell>
          <cell r="R167">
            <v>95</v>
          </cell>
          <cell r="S167">
            <v>20</v>
          </cell>
          <cell r="T167">
            <v>10</v>
          </cell>
          <cell r="U167">
            <v>0</v>
          </cell>
          <cell r="V167">
            <v>30</v>
          </cell>
        </row>
        <row r="168">
          <cell r="B168" t="str">
            <v>MEN101</v>
          </cell>
          <cell r="D168" t="str">
            <v>Salle épreuve d'éffort cardiolgie</v>
          </cell>
          <cell r="E168" t="str">
            <v>Médécine Nucléaire</v>
          </cell>
          <cell r="F168" t="str">
            <v>ventilation double flux tout air neuf à débit variable par zone</v>
          </cell>
          <cell r="G168">
            <v>4</v>
          </cell>
          <cell r="H168">
            <v>19</v>
          </cell>
          <cell r="I168" t="str">
            <v>28 maxi</v>
          </cell>
          <cell r="J168" t="str">
            <v>NC</v>
          </cell>
          <cell r="K168" t="str">
            <v>F5/F7</v>
          </cell>
          <cell r="L168" t="str">
            <v>-</v>
          </cell>
          <cell r="M168" t="str">
            <v>N</v>
          </cell>
          <cell r="N168">
            <v>1</v>
          </cell>
          <cell r="O168">
            <v>1</v>
          </cell>
          <cell r="P168" t="str">
            <v>-</v>
          </cell>
          <cell r="Q168" t="str">
            <v>-</v>
          </cell>
          <cell r="R168">
            <v>75</v>
          </cell>
          <cell r="S168">
            <v>20</v>
          </cell>
          <cell r="T168">
            <v>10</v>
          </cell>
          <cell r="U168">
            <v>0</v>
          </cell>
          <cell r="V168">
            <v>30</v>
          </cell>
        </row>
        <row r="169">
          <cell r="B169" t="str">
            <v>RAD001</v>
          </cell>
          <cell r="C169" t="str">
            <v>IM08</v>
          </cell>
          <cell r="D169" t="str">
            <v>Chambre noire de développement</v>
          </cell>
          <cell r="E169" t="str">
            <v>Imagerie</v>
          </cell>
          <cell r="F169" t="str">
            <v>ventilation double flux tout air neuf à débit variable par zone</v>
          </cell>
          <cell r="G169">
            <v>4</v>
          </cell>
          <cell r="H169">
            <v>19</v>
          </cell>
          <cell r="I169" t="str">
            <v>28 maxi</v>
          </cell>
          <cell r="J169" t="str">
            <v>NC</v>
          </cell>
          <cell r="K169" t="str">
            <v>F5/F7</v>
          </cell>
          <cell r="L169" t="str">
            <v>-</v>
          </cell>
          <cell r="M169" t="str">
            <v>N</v>
          </cell>
          <cell r="N169">
            <v>6</v>
          </cell>
          <cell r="O169">
            <v>6</v>
          </cell>
          <cell r="P169" t="str">
            <v>-</v>
          </cell>
          <cell r="Q169" t="str">
            <v>-</v>
          </cell>
          <cell r="R169">
            <v>95</v>
          </cell>
          <cell r="S169">
            <v>20</v>
          </cell>
          <cell r="T169">
            <v>10</v>
          </cell>
          <cell r="U169">
            <v>0</v>
          </cell>
          <cell r="V169">
            <v>30</v>
          </cell>
        </row>
        <row r="170">
          <cell r="B170" t="str">
            <v>RAD002</v>
          </cell>
          <cell r="D170" t="str">
            <v>Salle d'interprétation</v>
          </cell>
          <cell r="E170" t="str">
            <v>Imagerie</v>
          </cell>
          <cell r="F170" t="str">
            <v>ventilation double flux tout air neuf à débit variable par zone</v>
          </cell>
          <cell r="G170">
            <v>4</v>
          </cell>
          <cell r="H170">
            <v>19</v>
          </cell>
          <cell r="I170" t="str">
            <v>28 maxi</v>
          </cell>
          <cell r="J170" t="str">
            <v>NC</v>
          </cell>
          <cell r="K170" t="str">
            <v>F5/F7</v>
          </cell>
          <cell r="L170" t="str">
            <v>-</v>
          </cell>
          <cell r="M170" t="str">
            <v>P</v>
          </cell>
          <cell r="N170">
            <v>2</v>
          </cell>
          <cell r="O170">
            <v>2</v>
          </cell>
          <cell r="P170" t="str">
            <v>-</v>
          </cell>
          <cell r="Q170" t="str">
            <v>-</v>
          </cell>
          <cell r="R170">
            <v>75</v>
          </cell>
          <cell r="S170">
            <v>20</v>
          </cell>
          <cell r="T170">
            <v>10</v>
          </cell>
          <cell r="U170">
            <v>0</v>
          </cell>
          <cell r="V170">
            <v>30</v>
          </cell>
        </row>
        <row r="171">
          <cell r="B171" t="str">
            <v>RAD003</v>
          </cell>
          <cell r="C171" t="str">
            <v>IM02</v>
          </cell>
          <cell r="D171" t="str">
            <v>Développement plein jour</v>
          </cell>
          <cell r="E171" t="str">
            <v>Imagerie</v>
          </cell>
          <cell r="F171" t="str">
            <v>ventilation double flux tout air neuf à débit variable par zone</v>
          </cell>
          <cell r="G171">
            <v>4</v>
          </cell>
          <cell r="H171">
            <v>19</v>
          </cell>
          <cell r="I171" t="str">
            <v>28 maxi</v>
          </cell>
          <cell r="J171" t="str">
            <v>NC</v>
          </cell>
          <cell r="K171" t="str">
            <v>F5/F7</v>
          </cell>
          <cell r="L171" t="str">
            <v>-</v>
          </cell>
          <cell r="M171" t="str">
            <v>N</v>
          </cell>
          <cell r="N171">
            <v>4</v>
          </cell>
          <cell r="O171">
            <v>4</v>
          </cell>
          <cell r="P171" t="str">
            <v>X</v>
          </cell>
          <cell r="Q171" t="str">
            <v>-</v>
          </cell>
          <cell r="R171">
            <v>75</v>
          </cell>
          <cell r="S171">
            <v>20</v>
          </cell>
          <cell r="T171">
            <v>10</v>
          </cell>
          <cell r="U171">
            <v>0</v>
          </cell>
          <cell r="V171">
            <v>30</v>
          </cell>
        </row>
        <row r="172">
          <cell r="B172" t="str">
            <v>RAD004</v>
          </cell>
          <cell r="D172" t="str">
            <v>Salle de radiologie conventionnelle</v>
          </cell>
          <cell r="E172" t="str">
            <v>Imagerie</v>
          </cell>
          <cell r="F172" t="str">
            <v>ventilation double flux tout air neuf à débit variable par zone</v>
          </cell>
          <cell r="G172">
            <v>4</v>
          </cell>
          <cell r="H172">
            <v>24</v>
          </cell>
          <cell r="I172" t="str">
            <v>28 maxi</v>
          </cell>
          <cell r="J172" t="str">
            <v>NC</v>
          </cell>
          <cell r="K172" t="str">
            <v>F5/F7</v>
          </cell>
          <cell r="L172" t="str">
            <v>-</v>
          </cell>
          <cell r="M172" t="str">
            <v>P</v>
          </cell>
          <cell r="N172">
            <v>6</v>
          </cell>
          <cell r="O172">
            <v>6</v>
          </cell>
          <cell r="P172" t="str">
            <v>-</v>
          </cell>
          <cell r="Q172" t="str">
            <v>-</v>
          </cell>
          <cell r="R172">
            <v>75</v>
          </cell>
          <cell r="S172">
            <v>20</v>
          </cell>
          <cell r="T172">
            <v>10</v>
          </cell>
          <cell r="U172">
            <v>0</v>
          </cell>
          <cell r="V172">
            <v>30</v>
          </cell>
        </row>
        <row r="173">
          <cell r="B173" t="str">
            <v>RAD005</v>
          </cell>
          <cell r="C173" t="str">
            <v>IM04</v>
          </cell>
          <cell r="D173" t="str">
            <v>Salle de radiologie spécialisée</v>
          </cell>
          <cell r="E173" t="str">
            <v>Imagerie</v>
          </cell>
          <cell r="F173" t="str">
            <v>ventilation double flux tout air neuf à débit variable par zone</v>
          </cell>
          <cell r="G173">
            <v>4</v>
          </cell>
          <cell r="H173">
            <v>24</v>
          </cell>
          <cell r="I173" t="str">
            <v>28 maxi</v>
          </cell>
          <cell r="J173" t="str">
            <v>NC</v>
          </cell>
          <cell r="K173" t="str">
            <v>F5/F7</v>
          </cell>
          <cell r="L173" t="str">
            <v>-</v>
          </cell>
          <cell r="M173" t="str">
            <v>P</v>
          </cell>
          <cell r="N173">
            <v>6</v>
          </cell>
          <cell r="O173">
            <v>6</v>
          </cell>
          <cell r="P173" t="str">
            <v>-</v>
          </cell>
          <cell r="Q173" t="str">
            <v>-</v>
          </cell>
          <cell r="R173">
            <v>95</v>
          </cell>
          <cell r="S173">
            <v>20</v>
          </cell>
          <cell r="T173">
            <v>10</v>
          </cell>
          <cell r="U173">
            <v>0</v>
          </cell>
          <cell r="V173">
            <v>30</v>
          </cell>
        </row>
        <row r="174">
          <cell r="B174" t="str">
            <v>RAD006</v>
          </cell>
          <cell r="D174" t="str">
            <v>Salle vasculaire</v>
          </cell>
          <cell r="E174" t="str">
            <v>Imagerie</v>
          </cell>
          <cell r="F174" t="str">
            <v>ventilation double flux tout air neuf à débit variable par zone</v>
          </cell>
          <cell r="G174">
            <v>4</v>
          </cell>
          <cell r="H174">
            <v>19</v>
          </cell>
          <cell r="I174" t="str">
            <v>28 maxi</v>
          </cell>
          <cell r="J174" t="str">
            <v>NC</v>
          </cell>
          <cell r="K174" t="str">
            <v>F5/F7/F9</v>
          </cell>
          <cell r="L174" t="str">
            <v>X</v>
          </cell>
          <cell r="M174" t="str">
            <v>P</v>
          </cell>
          <cell r="N174">
            <v>6</v>
          </cell>
          <cell r="O174">
            <v>6</v>
          </cell>
          <cell r="P174" t="str">
            <v>-</v>
          </cell>
          <cell r="Q174" t="str">
            <v>-</v>
          </cell>
          <cell r="R174">
            <v>115</v>
          </cell>
          <cell r="S174">
            <v>20</v>
          </cell>
          <cell r="T174">
            <v>10</v>
          </cell>
          <cell r="U174">
            <v>0</v>
          </cell>
          <cell r="V174">
            <v>30</v>
          </cell>
        </row>
        <row r="175">
          <cell r="B175" t="str">
            <v>RAD007</v>
          </cell>
          <cell r="C175" t="str">
            <v>IM06</v>
          </cell>
          <cell r="D175" t="str">
            <v>Salle échographie</v>
          </cell>
          <cell r="E175" t="str">
            <v>Imagerie</v>
          </cell>
          <cell r="F175" t="str">
            <v xml:space="preserve">ventilo convecteur + ventilation double flux tout air neuf à débit constant </v>
          </cell>
          <cell r="G175">
            <v>3</v>
          </cell>
          <cell r="H175">
            <v>24</v>
          </cell>
          <cell r="I175" t="str">
            <v>28 maxi</v>
          </cell>
          <cell r="J175" t="str">
            <v>NC</v>
          </cell>
          <cell r="K175" t="str">
            <v>F5/F7</v>
          </cell>
          <cell r="L175" t="str">
            <v>-</v>
          </cell>
          <cell r="M175" t="str">
            <v>P</v>
          </cell>
          <cell r="N175">
            <v>2</v>
          </cell>
          <cell r="O175">
            <v>2</v>
          </cell>
          <cell r="P175" t="str">
            <v>-</v>
          </cell>
          <cell r="Q175" t="str">
            <v>-</v>
          </cell>
          <cell r="R175">
            <v>55</v>
          </cell>
          <cell r="S175">
            <v>20</v>
          </cell>
          <cell r="T175">
            <v>10</v>
          </cell>
          <cell r="U175">
            <v>0</v>
          </cell>
          <cell r="V175">
            <v>30</v>
          </cell>
        </row>
        <row r="176">
          <cell r="B176" t="str">
            <v>RAD009</v>
          </cell>
          <cell r="D176" t="str">
            <v>Préparation des médecins</v>
          </cell>
          <cell r="E176" t="str">
            <v>Imagerie</v>
          </cell>
          <cell r="F176" t="str">
            <v>ventilation double flux tout air neuf à débit variable par zone</v>
          </cell>
          <cell r="G176">
            <v>4</v>
          </cell>
          <cell r="H176">
            <v>22</v>
          </cell>
          <cell r="I176" t="str">
            <v>28 maxi</v>
          </cell>
          <cell r="J176" t="str">
            <v>NC</v>
          </cell>
          <cell r="K176" t="str">
            <v>F5/F7/F9</v>
          </cell>
          <cell r="L176" t="str">
            <v>X</v>
          </cell>
          <cell r="M176" t="str">
            <v>P</v>
          </cell>
          <cell r="N176">
            <v>6</v>
          </cell>
          <cell r="O176">
            <v>6</v>
          </cell>
          <cell r="P176" t="str">
            <v>-</v>
          </cell>
          <cell r="Q176" t="str">
            <v>-</v>
          </cell>
          <cell r="R176">
            <v>55</v>
          </cell>
          <cell r="S176">
            <v>20</v>
          </cell>
          <cell r="T176">
            <v>10</v>
          </cell>
          <cell r="U176">
            <v>0</v>
          </cell>
          <cell r="V176">
            <v>30</v>
          </cell>
        </row>
        <row r="177">
          <cell r="B177" t="str">
            <v>RAD010</v>
          </cell>
          <cell r="D177" t="str">
            <v>Préparation et réveil des patients</v>
          </cell>
          <cell r="E177" t="str">
            <v>Imagerie</v>
          </cell>
          <cell r="F177" t="str">
            <v>ventilation double flux tout air neuf à débit variable par zone</v>
          </cell>
          <cell r="G177">
            <v>4</v>
          </cell>
          <cell r="H177">
            <v>24</v>
          </cell>
          <cell r="I177" t="str">
            <v>28 maxi</v>
          </cell>
          <cell r="J177" t="str">
            <v>NC</v>
          </cell>
          <cell r="K177" t="str">
            <v>F5/F7/F9</v>
          </cell>
          <cell r="L177" t="str">
            <v>X</v>
          </cell>
          <cell r="M177" t="str">
            <v>P</v>
          </cell>
          <cell r="N177">
            <v>2</v>
          </cell>
          <cell r="O177">
            <v>2</v>
          </cell>
          <cell r="P177" t="str">
            <v>-</v>
          </cell>
          <cell r="Q177" t="str">
            <v>-</v>
          </cell>
          <cell r="R177">
            <v>55</v>
          </cell>
          <cell r="S177">
            <v>20</v>
          </cell>
          <cell r="T177">
            <v>10</v>
          </cell>
          <cell r="U177">
            <v>0</v>
          </cell>
          <cell r="V177">
            <v>30</v>
          </cell>
        </row>
        <row r="178">
          <cell r="B178" t="str">
            <v>RAD012</v>
          </cell>
          <cell r="C178" t="str">
            <v>IM03</v>
          </cell>
          <cell r="D178" t="str">
            <v>Salle de scanner</v>
          </cell>
          <cell r="E178" t="str">
            <v>Imagerie</v>
          </cell>
          <cell r="F178" t="str">
            <v>ventilation double flux tout air neuf à débit constant + réchauffage terminale</v>
          </cell>
          <cell r="G178">
            <v>5</v>
          </cell>
          <cell r="H178" t="str">
            <v>20 à 25</v>
          </cell>
          <cell r="I178" t="str">
            <v>20 à 25</v>
          </cell>
          <cell r="J178" t="str">
            <v>55 +/- 5</v>
          </cell>
          <cell r="K178" t="str">
            <v>F5/F7/F9/H11</v>
          </cell>
          <cell r="L178" t="str">
            <v>X</v>
          </cell>
          <cell r="M178" t="str">
            <v>P</v>
          </cell>
          <cell r="N178">
            <v>4</v>
          </cell>
          <cell r="O178">
            <v>4</v>
          </cell>
          <cell r="P178" t="str">
            <v>-</v>
          </cell>
          <cell r="Q178" t="str">
            <v>-</v>
          </cell>
          <cell r="R178">
            <v>115</v>
          </cell>
          <cell r="S178">
            <v>20</v>
          </cell>
          <cell r="T178">
            <v>10</v>
          </cell>
          <cell r="U178">
            <v>0</v>
          </cell>
          <cell r="V178">
            <v>30</v>
          </cell>
        </row>
        <row r="179">
          <cell r="B179" t="str">
            <v>RAD016</v>
          </cell>
          <cell r="D179" t="str">
            <v>Salle accélérateur basse et haute énergie</v>
          </cell>
          <cell r="E179" t="str">
            <v>Imagerie</v>
          </cell>
          <cell r="F179" t="str">
            <v>ventilation double flux tout air neuf à débit constant + réchauffage terminale</v>
          </cell>
          <cell r="G179">
            <v>5</v>
          </cell>
          <cell r="H179">
            <v>24</v>
          </cell>
          <cell r="I179">
            <v>24</v>
          </cell>
          <cell r="J179" t="str">
            <v>55 +/- 5</v>
          </cell>
          <cell r="K179" t="str">
            <v>F5/F7/F9/H11</v>
          </cell>
          <cell r="L179" t="str">
            <v>X</v>
          </cell>
          <cell r="M179" t="str">
            <v>P</v>
          </cell>
          <cell r="N179">
            <v>6</v>
          </cell>
          <cell r="O179">
            <v>6</v>
          </cell>
          <cell r="P179" t="str">
            <v>-</v>
          </cell>
          <cell r="Q179" t="str">
            <v>-</v>
          </cell>
          <cell r="R179">
            <v>125</v>
          </cell>
          <cell r="S179">
            <v>20</v>
          </cell>
          <cell r="T179">
            <v>10</v>
          </cell>
          <cell r="U179">
            <v>0</v>
          </cell>
          <cell r="V179">
            <v>30</v>
          </cell>
        </row>
        <row r="180">
          <cell r="B180" t="str">
            <v>RAD017</v>
          </cell>
          <cell r="D180" t="str">
            <v>Salle de simulateur</v>
          </cell>
          <cell r="E180" t="str">
            <v>Imagerie</v>
          </cell>
          <cell r="F180" t="str">
            <v>ventilation double flux tout air neuf à débit constant + réchauffage terminale</v>
          </cell>
          <cell r="G180">
            <v>5</v>
          </cell>
          <cell r="H180">
            <v>24</v>
          </cell>
          <cell r="I180">
            <v>24</v>
          </cell>
          <cell r="J180" t="str">
            <v>55 +/- 5</v>
          </cell>
          <cell r="K180" t="str">
            <v>F5/F7/F9/H11</v>
          </cell>
          <cell r="L180" t="str">
            <v>X</v>
          </cell>
          <cell r="M180" t="str">
            <v>P</v>
          </cell>
          <cell r="N180">
            <v>6</v>
          </cell>
          <cell r="O180">
            <v>6</v>
          </cell>
          <cell r="P180" t="str">
            <v>-</v>
          </cell>
          <cell r="Q180" t="str">
            <v>-</v>
          </cell>
          <cell r="R180">
            <v>125</v>
          </cell>
          <cell r="S180">
            <v>20</v>
          </cell>
          <cell r="T180">
            <v>10</v>
          </cell>
          <cell r="U180">
            <v>0</v>
          </cell>
          <cell r="V180">
            <v>30</v>
          </cell>
        </row>
        <row r="181">
          <cell r="B181" t="str">
            <v>RAD024</v>
          </cell>
          <cell r="D181" t="str">
            <v>Salle mamographie</v>
          </cell>
          <cell r="E181" t="str">
            <v>Pôle médical</v>
          </cell>
          <cell r="F181" t="str">
            <v>ventilation double flux tout air neuf à débit variable par zone</v>
          </cell>
          <cell r="G181">
            <v>4</v>
          </cell>
          <cell r="H181">
            <v>19</v>
          </cell>
          <cell r="I181" t="str">
            <v>28 maxi</v>
          </cell>
          <cell r="J181" t="str">
            <v>NC</v>
          </cell>
          <cell r="K181" t="str">
            <v>F5/F7</v>
          </cell>
          <cell r="L181" t="str">
            <v>-</v>
          </cell>
          <cell r="M181" t="str">
            <v>P</v>
          </cell>
          <cell r="N181">
            <v>4</v>
          </cell>
          <cell r="O181">
            <v>4</v>
          </cell>
          <cell r="P181" t="str">
            <v>-</v>
          </cell>
          <cell r="Q181" t="str">
            <v>-</v>
          </cell>
          <cell r="R181">
            <v>95</v>
          </cell>
          <cell r="S181">
            <v>20</v>
          </cell>
          <cell r="T181">
            <v>10</v>
          </cell>
          <cell r="U181">
            <v>0</v>
          </cell>
          <cell r="V181">
            <v>30</v>
          </cell>
        </row>
        <row r="182">
          <cell r="B182" t="str">
            <v>RAD026</v>
          </cell>
          <cell r="D182" t="str">
            <v>Salle IRM</v>
          </cell>
          <cell r="E182" t="str">
            <v>Imagerie</v>
          </cell>
          <cell r="F182" t="str">
            <v>ventilation double flux tout air neuf à débit constant + réchauffage terminale</v>
          </cell>
          <cell r="G182">
            <v>5</v>
          </cell>
          <cell r="H182" t="str">
            <v>20 à 25</v>
          </cell>
          <cell r="I182" t="str">
            <v>20 à 25</v>
          </cell>
          <cell r="J182" t="str">
            <v>55 +/- 5</v>
          </cell>
          <cell r="K182" t="str">
            <v>F5/F7/F9/H11</v>
          </cell>
          <cell r="L182" t="str">
            <v>X</v>
          </cell>
          <cell r="M182" t="str">
            <v>P</v>
          </cell>
          <cell r="N182">
            <v>6</v>
          </cell>
          <cell r="O182">
            <v>6</v>
          </cell>
          <cell r="P182" t="str">
            <v>X</v>
          </cell>
          <cell r="Q182" t="str">
            <v>-</v>
          </cell>
          <cell r="R182">
            <v>150</v>
          </cell>
          <cell r="S182">
            <v>20</v>
          </cell>
          <cell r="T182">
            <v>10</v>
          </cell>
          <cell r="U182">
            <v>0</v>
          </cell>
          <cell r="V182">
            <v>30</v>
          </cell>
        </row>
        <row r="183">
          <cell r="B183" t="str">
            <v>RAD027</v>
          </cell>
          <cell r="D183" t="str">
            <v>Poste de commande imagerie</v>
          </cell>
          <cell r="E183" t="str">
            <v>Imagerie</v>
          </cell>
          <cell r="F183" t="str">
            <v xml:space="preserve">ventilo convecteur + ventilation double flux tout air neuf à débit constant </v>
          </cell>
          <cell r="G183">
            <v>3</v>
          </cell>
          <cell r="H183" t="str">
            <v>20 à 25</v>
          </cell>
          <cell r="I183" t="str">
            <v>20 à 25</v>
          </cell>
          <cell r="J183" t="str">
            <v>55 +/- 5</v>
          </cell>
          <cell r="K183" t="str">
            <v>F5/F7</v>
          </cell>
          <cell r="L183" t="str">
            <v>-</v>
          </cell>
          <cell r="M183" t="str">
            <v>P</v>
          </cell>
          <cell r="N183">
            <v>4</v>
          </cell>
          <cell r="O183">
            <v>4</v>
          </cell>
          <cell r="P183" t="str">
            <v>-</v>
          </cell>
          <cell r="Q183" t="str">
            <v>-</v>
          </cell>
          <cell r="R183">
            <v>55</v>
          </cell>
          <cell r="S183">
            <v>20</v>
          </cell>
          <cell r="T183">
            <v>10</v>
          </cell>
          <cell r="U183">
            <v>0</v>
          </cell>
          <cell r="V183">
            <v>30</v>
          </cell>
        </row>
        <row r="184">
          <cell r="B184" t="str">
            <v>RAD028</v>
          </cell>
          <cell r="D184" t="str">
            <v>LT IRM</v>
          </cell>
          <cell r="E184" t="str">
            <v>Imagerie</v>
          </cell>
          <cell r="F184" t="str">
            <v xml:space="preserve">ventilo convecteur + ventilation double flux tout air neuf à débit constant </v>
          </cell>
          <cell r="G184">
            <v>3</v>
          </cell>
          <cell r="H184" t="str">
            <v>20 à 25</v>
          </cell>
          <cell r="I184" t="str">
            <v>20 à 25</v>
          </cell>
          <cell r="J184" t="str">
            <v>55 +/- 5</v>
          </cell>
          <cell r="K184" t="str">
            <v>F5/F7</v>
          </cell>
          <cell r="L184" t="str">
            <v>-</v>
          </cell>
          <cell r="M184" t="str">
            <v>N</v>
          </cell>
          <cell r="N184">
            <v>2</v>
          </cell>
          <cell r="O184">
            <v>2</v>
          </cell>
          <cell r="P184" t="str">
            <v>-</v>
          </cell>
          <cell r="Q184" t="str">
            <v>-</v>
          </cell>
          <cell r="R184">
            <v>500</v>
          </cell>
          <cell r="S184">
            <v>0</v>
          </cell>
          <cell r="T184">
            <v>10</v>
          </cell>
          <cell r="U184">
            <v>0</v>
          </cell>
          <cell r="V184">
            <v>30</v>
          </cell>
        </row>
        <row r="185">
          <cell r="B185" t="str">
            <v>RCH01</v>
          </cell>
          <cell r="D185" t="str">
            <v>Laboratoire grande hauteur</v>
          </cell>
          <cell r="E185" t="str">
            <v>Labo</v>
          </cell>
          <cell r="F185" t="str">
            <v>ventilation double flux tout air neuf à débit variable par zone</v>
          </cell>
          <cell r="G185">
            <v>2</v>
          </cell>
          <cell r="H185">
            <v>20</v>
          </cell>
          <cell r="I185" t="str">
            <v>?? maxi</v>
          </cell>
          <cell r="J185" t="str">
            <v>NC</v>
          </cell>
          <cell r="K185" t="str">
            <v>F5/F7/F9</v>
          </cell>
          <cell r="L185" t="str">
            <v>-</v>
          </cell>
          <cell r="M185" t="str">
            <v>N</v>
          </cell>
          <cell r="N185">
            <v>6</v>
          </cell>
          <cell r="O185">
            <v>6</v>
          </cell>
          <cell r="P185" t="str">
            <v>X</v>
          </cell>
          <cell r="Q185" t="str">
            <v>-</v>
          </cell>
          <cell r="R185">
            <v>95</v>
          </cell>
          <cell r="S185">
            <v>20</v>
          </cell>
          <cell r="T185">
            <v>10</v>
          </cell>
          <cell r="U185">
            <v>0</v>
          </cell>
          <cell r="V185">
            <v>18</v>
          </cell>
        </row>
        <row r="186">
          <cell r="B186" t="str">
            <v>RCH02</v>
          </cell>
          <cell r="D186" t="str">
            <v>Laboratoire standard</v>
          </cell>
          <cell r="E186" t="str">
            <v>Labo</v>
          </cell>
          <cell r="F186" t="str">
            <v>ventilation double flux tout air neuf à débit variable par zone</v>
          </cell>
          <cell r="G186">
            <v>2</v>
          </cell>
          <cell r="H186">
            <v>20</v>
          </cell>
          <cell r="I186" t="str">
            <v>?? maxi</v>
          </cell>
          <cell r="J186" t="str">
            <v>NC</v>
          </cell>
          <cell r="K186" t="str">
            <v>F5/F7/F9</v>
          </cell>
          <cell r="L186" t="str">
            <v>-</v>
          </cell>
          <cell r="M186" t="str">
            <v>N</v>
          </cell>
          <cell r="N186">
            <v>10</v>
          </cell>
          <cell r="O186">
            <v>10</v>
          </cell>
          <cell r="P186" t="str">
            <v>X</v>
          </cell>
          <cell r="Q186" t="str">
            <v>-</v>
          </cell>
          <cell r="R186">
            <v>95</v>
          </cell>
          <cell r="S186">
            <v>20</v>
          </cell>
          <cell r="T186">
            <v>10</v>
          </cell>
          <cell r="U186">
            <v>0</v>
          </cell>
          <cell r="V186">
            <v>18</v>
          </cell>
        </row>
        <row r="187">
          <cell r="B187" t="str">
            <v>RCH03</v>
          </cell>
          <cell r="D187" t="str">
            <v>Laboratoire sec</v>
          </cell>
          <cell r="E187" t="str">
            <v>Labo</v>
          </cell>
          <cell r="F187" t="str">
            <v>ventilation double flux tout air neuf à débit variable par zone</v>
          </cell>
          <cell r="G187">
            <v>2</v>
          </cell>
          <cell r="H187">
            <v>20</v>
          </cell>
          <cell r="I187" t="str">
            <v>?? maxi</v>
          </cell>
          <cell r="J187" t="str">
            <v>NC</v>
          </cell>
          <cell r="K187" t="str">
            <v>F5/F7/F9</v>
          </cell>
          <cell r="L187" t="str">
            <v>-</v>
          </cell>
          <cell r="M187" t="str">
            <v>N</v>
          </cell>
          <cell r="N187">
            <v>6</v>
          </cell>
          <cell r="O187">
            <v>6</v>
          </cell>
          <cell r="P187" t="str">
            <v>-</v>
          </cell>
          <cell r="Q187" t="str">
            <v>-</v>
          </cell>
          <cell r="R187">
            <v>95</v>
          </cell>
          <cell r="S187">
            <v>20</v>
          </cell>
          <cell r="T187">
            <v>10</v>
          </cell>
          <cell r="U187">
            <v>0</v>
          </cell>
          <cell r="V187">
            <v>18</v>
          </cell>
        </row>
        <row r="188">
          <cell r="B188" t="str">
            <v>RCH04</v>
          </cell>
          <cell r="D188" t="str">
            <v>Salle de préparation TP</v>
          </cell>
          <cell r="E188" t="str">
            <v>Enseignement</v>
          </cell>
          <cell r="F188" t="str">
            <v>ventilation double flux tout air neuf à débit variable par zone</v>
          </cell>
          <cell r="G188">
            <v>2</v>
          </cell>
          <cell r="H188">
            <v>19</v>
          </cell>
          <cell r="I188" t="str">
            <v>?? maxi</v>
          </cell>
          <cell r="J188" t="str">
            <v>NC</v>
          </cell>
          <cell r="K188" t="str">
            <v>F5/F7</v>
          </cell>
          <cell r="L188" t="str">
            <v>-</v>
          </cell>
          <cell r="M188" t="str">
            <v>N</v>
          </cell>
          <cell r="N188">
            <v>6</v>
          </cell>
          <cell r="O188">
            <v>6</v>
          </cell>
          <cell r="P188" t="str">
            <v>X</v>
          </cell>
          <cell r="Q188" t="str">
            <v>-</v>
          </cell>
          <cell r="R188">
            <v>75</v>
          </cell>
          <cell r="S188">
            <v>20</v>
          </cell>
          <cell r="T188">
            <v>10</v>
          </cell>
          <cell r="U188">
            <v>0</v>
          </cell>
          <cell r="V188">
            <v>18</v>
          </cell>
        </row>
        <row r="189">
          <cell r="B189" t="str">
            <v>REF001</v>
          </cell>
          <cell r="C189" t="str">
            <v>PR02</v>
          </cell>
          <cell r="D189" t="str">
            <v>Salle kiné</v>
          </cell>
          <cell r="E189" t="str">
            <v>Pôle médical</v>
          </cell>
          <cell r="F189" t="str">
            <v xml:space="preserve">ventilo convecteur + ventilation double flux tout air neuf à débit constant </v>
          </cell>
          <cell r="G189">
            <v>3</v>
          </cell>
          <cell r="H189">
            <v>24</v>
          </cell>
          <cell r="I189" t="str">
            <v>28 maxi</v>
          </cell>
          <cell r="J189" t="str">
            <v>NC</v>
          </cell>
          <cell r="K189" t="str">
            <v>F5/F7</v>
          </cell>
          <cell r="L189" t="str">
            <v>-</v>
          </cell>
          <cell r="M189" t="str">
            <v>N</v>
          </cell>
          <cell r="N189">
            <v>3</v>
          </cell>
          <cell r="O189">
            <v>3</v>
          </cell>
          <cell r="P189" t="str">
            <v>-</v>
          </cell>
          <cell r="Q189" t="str">
            <v>-</v>
          </cell>
          <cell r="R189">
            <v>95</v>
          </cell>
          <cell r="S189">
            <v>20</v>
          </cell>
          <cell r="T189">
            <v>10</v>
          </cell>
          <cell r="U189">
            <v>0</v>
          </cell>
          <cell r="V189">
            <v>30</v>
          </cell>
        </row>
        <row r="190">
          <cell r="B190" t="str">
            <v>REF002</v>
          </cell>
          <cell r="C190" t="str">
            <v>PR02</v>
          </cell>
          <cell r="D190" t="str">
            <v>Salle ergothérapie</v>
          </cell>
          <cell r="E190" t="str">
            <v>Pôle médical</v>
          </cell>
          <cell r="F190" t="str">
            <v xml:space="preserve">ventilo convecteur + ventilation double flux tout air neuf à débit constant </v>
          </cell>
          <cell r="G190">
            <v>3</v>
          </cell>
          <cell r="H190">
            <v>22</v>
          </cell>
          <cell r="I190" t="str">
            <v>NC</v>
          </cell>
          <cell r="J190" t="str">
            <v>NC</v>
          </cell>
          <cell r="K190" t="str">
            <v>F5/F7</v>
          </cell>
          <cell r="L190" t="str">
            <v>-</v>
          </cell>
          <cell r="M190" t="str">
            <v>N</v>
          </cell>
          <cell r="N190">
            <v>4</v>
          </cell>
          <cell r="O190">
            <v>4</v>
          </cell>
          <cell r="P190" t="str">
            <v>-</v>
          </cell>
          <cell r="Q190" t="str">
            <v>-</v>
          </cell>
          <cell r="R190">
            <v>95</v>
          </cell>
          <cell r="S190">
            <v>20</v>
          </cell>
          <cell r="T190">
            <v>10</v>
          </cell>
          <cell r="U190">
            <v>0</v>
          </cell>
          <cell r="V190">
            <v>30</v>
          </cell>
        </row>
        <row r="191">
          <cell r="B191" t="str">
            <v>REF320</v>
          </cell>
          <cell r="C191" t="str">
            <v>PR03</v>
          </cell>
          <cell r="D191" t="str">
            <v>Box de rééducation fonctionnelle</v>
          </cell>
          <cell r="E191" t="str">
            <v>Pôle médical</v>
          </cell>
          <cell r="F191" t="str">
            <v xml:space="preserve">ventilo convecteur + ventilation double flux tout air neuf à débit constant </v>
          </cell>
          <cell r="G191">
            <v>3</v>
          </cell>
          <cell r="H191">
            <v>24</v>
          </cell>
          <cell r="I191" t="str">
            <v>28 maxi</v>
          </cell>
          <cell r="J191" t="str">
            <v>NC</v>
          </cell>
          <cell r="K191" t="str">
            <v>F5/F7</v>
          </cell>
          <cell r="L191" t="str">
            <v>-</v>
          </cell>
          <cell r="M191" t="str">
            <v>N</v>
          </cell>
          <cell r="N191">
            <v>1</v>
          </cell>
          <cell r="O191">
            <v>1</v>
          </cell>
          <cell r="P191" t="str">
            <v>-</v>
          </cell>
          <cell r="Q191" t="str">
            <v>-</v>
          </cell>
          <cell r="R191">
            <v>115</v>
          </cell>
          <cell r="S191">
            <v>20</v>
          </cell>
          <cell r="T191">
            <v>10</v>
          </cell>
          <cell r="U191">
            <v>0</v>
          </cell>
          <cell r="V191">
            <v>30</v>
          </cell>
        </row>
        <row r="192">
          <cell r="B192" t="str">
            <v>REF340</v>
          </cell>
          <cell r="D192" t="str">
            <v>Espace de rééducation</v>
          </cell>
          <cell r="E192" t="str">
            <v>Pôle médical</v>
          </cell>
          <cell r="F192" t="str">
            <v xml:space="preserve">ventilo convecteur + ventilation double flux tout air neuf à débit constant </v>
          </cell>
          <cell r="G192">
            <v>3</v>
          </cell>
          <cell r="H192">
            <v>24</v>
          </cell>
          <cell r="I192" t="str">
            <v>28 maxi</v>
          </cell>
          <cell r="J192" t="str">
            <v>NC</v>
          </cell>
          <cell r="K192" t="str">
            <v>F5/F7</v>
          </cell>
          <cell r="L192" t="str">
            <v>-</v>
          </cell>
          <cell r="M192" t="str">
            <v>N</v>
          </cell>
          <cell r="N192">
            <v>1</v>
          </cell>
          <cell r="O192">
            <v>1</v>
          </cell>
          <cell r="P192" t="str">
            <v>-</v>
          </cell>
          <cell r="Q192" t="str">
            <v>-</v>
          </cell>
          <cell r="R192">
            <v>115</v>
          </cell>
          <cell r="S192">
            <v>20</v>
          </cell>
          <cell r="T192">
            <v>10</v>
          </cell>
          <cell r="U192">
            <v>0</v>
          </cell>
          <cell r="V192">
            <v>30</v>
          </cell>
        </row>
        <row r="193">
          <cell r="B193" t="str">
            <v>SEM001</v>
          </cell>
          <cell r="D193" t="str">
            <v>Réception des corps</v>
          </cell>
          <cell r="E193" t="str">
            <v>Morgue</v>
          </cell>
          <cell r="F193" t="str">
            <v xml:space="preserve">split-système + ventilation double flux tout air neuf à débit constant </v>
          </cell>
          <cell r="G193">
            <v>3</v>
          </cell>
          <cell r="H193">
            <v>17</v>
          </cell>
          <cell r="I193">
            <v>17</v>
          </cell>
          <cell r="J193" t="str">
            <v>NC</v>
          </cell>
          <cell r="K193" t="str">
            <v>F5/F7</v>
          </cell>
          <cell r="L193" t="str">
            <v>-</v>
          </cell>
          <cell r="M193" t="str">
            <v>N</v>
          </cell>
          <cell r="N193">
            <v>6</v>
          </cell>
          <cell r="O193">
            <v>6</v>
          </cell>
          <cell r="P193" t="str">
            <v>-</v>
          </cell>
          <cell r="Q193" t="str">
            <v>-</v>
          </cell>
          <cell r="R193">
            <v>75</v>
          </cell>
          <cell r="S193">
            <v>20</v>
          </cell>
          <cell r="T193">
            <v>10</v>
          </cell>
          <cell r="U193">
            <v>0</v>
          </cell>
          <cell r="V193">
            <v>30</v>
          </cell>
        </row>
        <row r="194">
          <cell r="B194" t="str">
            <v>SEM002</v>
          </cell>
          <cell r="C194" t="str">
            <v>US10</v>
          </cell>
          <cell r="D194" t="str">
            <v>Local de conservation des corps</v>
          </cell>
          <cell r="E194" t="str">
            <v>Morgue</v>
          </cell>
          <cell r="F194" t="str">
            <v xml:space="preserve">ventilo convecteur + ventilation double flux tout air neuf à débit constant </v>
          </cell>
          <cell r="G194">
            <v>3</v>
          </cell>
          <cell r="H194">
            <v>18</v>
          </cell>
          <cell r="I194" t="str">
            <v>28 maxi</v>
          </cell>
          <cell r="J194" t="str">
            <v>NC</v>
          </cell>
          <cell r="K194" t="str">
            <v>F5/F7</v>
          </cell>
          <cell r="L194" t="str">
            <v>-</v>
          </cell>
          <cell r="M194" t="str">
            <v>N</v>
          </cell>
          <cell r="N194">
            <v>6</v>
          </cell>
          <cell r="O194">
            <v>6</v>
          </cell>
          <cell r="P194" t="str">
            <v>-</v>
          </cell>
          <cell r="Q194" t="str">
            <v>-</v>
          </cell>
          <cell r="R194">
            <v>95</v>
          </cell>
          <cell r="S194">
            <v>20</v>
          </cell>
          <cell r="T194">
            <v>10</v>
          </cell>
          <cell r="U194">
            <v>0</v>
          </cell>
          <cell r="V194">
            <v>30</v>
          </cell>
        </row>
        <row r="195">
          <cell r="B195" t="str">
            <v>SEM003</v>
          </cell>
          <cell r="D195" t="str">
            <v>Chambre de présentation dcd</v>
          </cell>
          <cell r="E195" t="str">
            <v>Morgue</v>
          </cell>
          <cell r="F195" t="str">
            <v xml:space="preserve">split-système + ventilation double flux tout air neuf à débit constant </v>
          </cell>
          <cell r="G195">
            <v>3</v>
          </cell>
          <cell r="H195">
            <v>17</v>
          </cell>
          <cell r="I195">
            <v>17</v>
          </cell>
          <cell r="J195" t="str">
            <v>NC</v>
          </cell>
          <cell r="K195" t="str">
            <v>F5/F7</v>
          </cell>
          <cell r="L195" t="str">
            <v>-</v>
          </cell>
          <cell r="M195" t="str">
            <v>N</v>
          </cell>
          <cell r="N195">
            <v>6</v>
          </cell>
          <cell r="O195">
            <v>6</v>
          </cell>
          <cell r="P195" t="str">
            <v>-</v>
          </cell>
          <cell r="Q195" t="str">
            <v>-</v>
          </cell>
          <cell r="R195">
            <v>75</v>
          </cell>
          <cell r="S195">
            <v>20</v>
          </cell>
          <cell r="T195">
            <v>10</v>
          </cell>
          <cell r="U195">
            <v>0</v>
          </cell>
          <cell r="V195">
            <v>30</v>
          </cell>
        </row>
        <row r="196">
          <cell r="B196" t="str">
            <v>SEM004</v>
          </cell>
          <cell r="D196" t="str">
            <v>Salle d'autopsie</v>
          </cell>
          <cell r="E196" t="str">
            <v>Morgue</v>
          </cell>
          <cell r="F196" t="str">
            <v>ventilation double flux tout air neuf à débit variable par zone</v>
          </cell>
          <cell r="G196">
            <v>4</v>
          </cell>
          <cell r="H196">
            <v>18</v>
          </cell>
          <cell r="I196" t="str">
            <v>28 maxi</v>
          </cell>
          <cell r="J196" t="str">
            <v>NC</v>
          </cell>
          <cell r="K196" t="str">
            <v>F5/F7/F9/H11</v>
          </cell>
          <cell r="L196" t="str">
            <v>X</v>
          </cell>
          <cell r="M196" t="str">
            <v>N</v>
          </cell>
          <cell r="N196">
            <v>8</v>
          </cell>
          <cell r="O196">
            <v>8</v>
          </cell>
          <cell r="P196" t="str">
            <v>X</v>
          </cell>
          <cell r="Q196" t="str">
            <v>-</v>
          </cell>
          <cell r="R196">
            <v>125</v>
          </cell>
          <cell r="S196">
            <v>20</v>
          </cell>
          <cell r="T196">
            <v>10</v>
          </cell>
          <cell r="U196">
            <v>0</v>
          </cell>
          <cell r="V196">
            <v>30</v>
          </cell>
        </row>
        <row r="197">
          <cell r="B197" t="str">
            <v>SEM005</v>
          </cell>
          <cell r="D197" t="str">
            <v>Départ des convois</v>
          </cell>
          <cell r="E197" t="str">
            <v>Morgue</v>
          </cell>
          <cell r="F197" t="str">
            <v>ventilation double flux tout air neuf à débit variable par zone</v>
          </cell>
          <cell r="G197">
            <v>4</v>
          </cell>
          <cell r="H197">
            <v>18</v>
          </cell>
          <cell r="I197" t="str">
            <v>28 maxi</v>
          </cell>
          <cell r="J197" t="str">
            <v>NC</v>
          </cell>
          <cell r="K197" t="str">
            <v>F5/F7</v>
          </cell>
          <cell r="L197" t="str">
            <v>-</v>
          </cell>
          <cell r="M197" t="str">
            <v>N</v>
          </cell>
          <cell r="N197">
            <v>2</v>
          </cell>
          <cell r="O197">
            <v>2</v>
          </cell>
          <cell r="P197" t="str">
            <v>-</v>
          </cell>
          <cell r="Q197" t="str">
            <v>-</v>
          </cell>
          <cell r="R197">
            <v>55</v>
          </cell>
          <cell r="S197">
            <v>20</v>
          </cell>
          <cell r="T197">
            <v>10</v>
          </cell>
          <cell r="U197">
            <v>0</v>
          </cell>
          <cell r="V197">
            <v>30</v>
          </cell>
        </row>
        <row r="198">
          <cell r="B198" t="str">
            <v>SGE310</v>
          </cell>
          <cell r="D198" t="str">
            <v>Zone de déchargement et de transit</v>
          </cell>
          <cell r="E198" t="str">
            <v>Services Généraux</v>
          </cell>
          <cell r="F198" t="str">
            <v>ventilation double flux tout air neuf non-traité</v>
          </cell>
          <cell r="G198">
            <v>2</v>
          </cell>
          <cell r="H198">
            <v>18</v>
          </cell>
          <cell r="I198" t="str">
            <v>NC</v>
          </cell>
          <cell r="J198" t="str">
            <v>NC</v>
          </cell>
          <cell r="K198" t="str">
            <v>F5/F7</v>
          </cell>
          <cell r="L198" t="str">
            <v>-</v>
          </cell>
          <cell r="M198" t="str">
            <v>N</v>
          </cell>
          <cell r="N198">
            <v>2</v>
          </cell>
          <cell r="O198">
            <v>2</v>
          </cell>
          <cell r="P198" t="str">
            <v>-</v>
          </cell>
          <cell r="Q198" t="str">
            <v>-</v>
          </cell>
          <cell r="R198">
            <v>0</v>
          </cell>
          <cell r="S198">
            <v>15</v>
          </cell>
          <cell r="T198">
            <v>10</v>
          </cell>
          <cell r="U198">
            <v>0</v>
          </cell>
          <cell r="V198">
            <v>30</v>
          </cell>
        </row>
        <row r="199">
          <cell r="B199" t="str">
            <v>SGE320</v>
          </cell>
          <cell r="D199" t="str">
            <v>Zone d'attente des chariots</v>
          </cell>
          <cell r="E199" t="str">
            <v>Services Généraux</v>
          </cell>
          <cell r="F199" t="str">
            <v>ventilation double flux tout air neuf non-traité</v>
          </cell>
          <cell r="G199">
            <v>2</v>
          </cell>
          <cell r="H199">
            <v>18</v>
          </cell>
          <cell r="I199" t="str">
            <v>NC</v>
          </cell>
          <cell r="J199" t="str">
            <v>NC</v>
          </cell>
          <cell r="K199" t="str">
            <v>F5/F7</v>
          </cell>
          <cell r="L199" t="str">
            <v>-</v>
          </cell>
          <cell r="M199" t="str">
            <v>N</v>
          </cell>
          <cell r="N199">
            <v>2</v>
          </cell>
          <cell r="O199">
            <v>2</v>
          </cell>
          <cell r="P199" t="str">
            <v>-</v>
          </cell>
          <cell r="Q199" t="str">
            <v>-</v>
          </cell>
          <cell r="R199">
            <v>0</v>
          </cell>
          <cell r="S199">
            <v>15</v>
          </cell>
          <cell r="T199">
            <v>10</v>
          </cell>
          <cell r="U199">
            <v>0</v>
          </cell>
          <cell r="V199">
            <v>30</v>
          </cell>
        </row>
        <row r="200">
          <cell r="B200" t="str">
            <v>SGE330</v>
          </cell>
          <cell r="D200" t="str">
            <v>Dépôt central de linge</v>
          </cell>
          <cell r="E200" t="str">
            <v>Services Généraux</v>
          </cell>
          <cell r="F200" t="str">
            <v>ventilation double flux tout air neuf à débit variable par zone</v>
          </cell>
          <cell r="G200">
            <v>4</v>
          </cell>
          <cell r="H200">
            <v>18</v>
          </cell>
          <cell r="I200" t="str">
            <v>28 maxi</v>
          </cell>
          <cell r="J200" t="str">
            <v>NC</v>
          </cell>
          <cell r="K200" t="str">
            <v>F5/F7</v>
          </cell>
          <cell r="L200" t="str">
            <v>-</v>
          </cell>
          <cell r="M200" t="str">
            <v>N</v>
          </cell>
          <cell r="N200">
            <v>4</v>
          </cell>
          <cell r="O200">
            <v>4</v>
          </cell>
          <cell r="P200" t="str">
            <v>-</v>
          </cell>
          <cell r="Q200" t="str">
            <v>-</v>
          </cell>
          <cell r="R200">
            <v>0</v>
          </cell>
          <cell r="S200">
            <v>15</v>
          </cell>
          <cell r="T200">
            <v>10</v>
          </cell>
          <cell r="U200">
            <v>0</v>
          </cell>
          <cell r="V200">
            <v>30</v>
          </cell>
        </row>
        <row r="201">
          <cell r="B201" t="str">
            <v>SGE340</v>
          </cell>
          <cell r="D201" t="str">
            <v>Dépôt central des déchets</v>
          </cell>
          <cell r="E201" t="str">
            <v>Services Généraux</v>
          </cell>
          <cell r="F201" t="str">
            <v>ventilation double flux tout air neuf à débit variable par zone</v>
          </cell>
          <cell r="G201">
            <v>4</v>
          </cell>
          <cell r="H201">
            <v>18</v>
          </cell>
          <cell r="I201" t="str">
            <v>NC</v>
          </cell>
          <cell r="J201" t="str">
            <v>NC</v>
          </cell>
          <cell r="K201" t="str">
            <v>F5/F7</v>
          </cell>
          <cell r="L201" t="str">
            <v>-</v>
          </cell>
          <cell r="M201" t="str">
            <v>N</v>
          </cell>
          <cell r="N201">
            <v>4</v>
          </cell>
          <cell r="O201">
            <v>4</v>
          </cell>
          <cell r="P201" t="str">
            <v>-</v>
          </cell>
          <cell r="Q201" t="str">
            <v>-</v>
          </cell>
          <cell r="R201">
            <v>0</v>
          </cell>
          <cell r="S201">
            <v>0</v>
          </cell>
          <cell r="T201">
            <v>10</v>
          </cell>
          <cell r="U201">
            <v>0</v>
          </cell>
          <cell r="V201">
            <v>30</v>
          </cell>
        </row>
        <row r="202">
          <cell r="B202" t="str">
            <v>SGE350</v>
          </cell>
          <cell r="D202" t="str">
            <v>Magasin</v>
          </cell>
          <cell r="E202" t="str">
            <v>Services Généraux</v>
          </cell>
          <cell r="F202" t="str">
            <v>ventilation double flux tout air neuf non-traité</v>
          </cell>
          <cell r="G202">
            <v>2</v>
          </cell>
          <cell r="H202">
            <v>14</v>
          </cell>
          <cell r="I202" t="str">
            <v>NC</v>
          </cell>
          <cell r="J202" t="str">
            <v>NC</v>
          </cell>
          <cell r="K202" t="str">
            <v>F5/F7</v>
          </cell>
          <cell r="L202" t="str">
            <v>-</v>
          </cell>
          <cell r="M202" t="str">
            <v>N</v>
          </cell>
          <cell r="N202">
            <v>2</v>
          </cell>
          <cell r="O202">
            <v>2</v>
          </cell>
          <cell r="P202" t="str">
            <v>-</v>
          </cell>
          <cell r="Q202" t="str">
            <v>-</v>
          </cell>
          <cell r="R202">
            <v>0</v>
          </cell>
          <cell r="S202">
            <v>10</v>
          </cell>
          <cell r="T202">
            <v>10</v>
          </cell>
          <cell r="U202">
            <v>0</v>
          </cell>
          <cell r="V202">
            <v>30</v>
          </cell>
        </row>
        <row r="203">
          <cell r="B203" t="str">
            <v>STE001</v>
          </cell>
          <cell r="D203" t="str">
            <v>Réception matériel à stériliser</v>
          </cell>
          <cell r="E203" t="str">
            <v>Stérilisation</v>
          </cell>
          <cell r="F203" t="str">
            <v>ventilation double flux tout air neuf à débit variable par zone</v>
          </cell>
          <cell r="G203">
            <v>4</v>
          </cell>
          <cell r="H203">
            <v>18</v>
          </cell>
          <cell r="I203" t="str">
            <v>28 maxi</v>
          </cell>
          <cell r="J203" t="str">
            <v>NC</v>
          </cell>
          <cell r="K203" t="str">
            <v>F5/F7</v>
          </cell>
          <cell r="L203" t="str">
            <v>-</v>
          </cell>
          <cell r="M203" t="str">
            <v>P</v>
          </cell>
          <cell r="N203">
            <v>4</v>
          </cell>
          <cell r="O203">
            <v>4</v>
          </cell>
          <cell r="P203" t="str">
            <v>-</v>
          </cell>
          <cell r="Q203" t="str">
            <v>-</v>
          </cell>
          <cell r="R203">
            <v>75</v>
          </cell>
          <cell r="S203">
            <v>20</v>
          </cell>
          <cell r="T203">
            <v>10</v>
          </cell>
          <cell r="U203">
            <v>0</v>
          </cell>
          <cell r="V203">
            <v>30</v>
          </cell>
        </row>
        <row r="204">
          <cell r="B204" t="str">
            <v>STE002</v>
          </cell>
          <cell r="C204" t="str">
            <v>ST02</v>
          </cell>
          <cell r="D204" t="str">
            <v>Laverie stérilisation</v>
          </cell>
          <cell r="E204" t="str">
            <v>Stérilisation</v>
          </cell>
          <cell r="F204" t="str">
            <v>ventilation double flux tout air neuf à débit variable par zone</v>
          </cell>
          <cell r="G204">
            <v>4</v>
          </cell>
          <cell r="H204">
            <v>18</v>
          </cell>
          <cell r="I204" t="str">
            <v>28 maxi</v>
          </cell>
          <cell r="J204" t="str">
            <v>NC</v>
          </cell>
          <cell r="K204" t="str">
            <v>F5/F7</v>
          </cell>
          <cell r="L204" t="str">
            <v>-</v>
          </cell>
          <cell r="M204" t="str">
            <v>N</v>
          </cell>
          <cell r="N204">
            <v>6</v>
          </cell>
          <cell r="O204">
            <v>6</v>
          </cell>
          <cell r="P204" t="str">
            <v>-</v>
          </cell>
          <cell r="Q204" t="str">
            <v>-</v>
          </cell>
          <cell r="R204">
            <v>115</v>
          </cell>
          <cell r="S204">
            <v>20</v>
          </cell>
          <cell r="T204">
            <v>10</v>
          </cell>
          <cell r="U204">
            <v>0</v>
          </cell>
          <cell r="V204">
            <v>30</v>
          </cell>
        </row>
        <row r="205">
          <cell r="B205" t="str">
            <v>STE003</v>
          </cell>
          <cell r="C205" t="str">
            <v>ST01</v>
          </cell>
          <cell r="D205" t="str">
            <v>Lavage des chariots</v>
          </cell>
          <cell r="E205" t="str">
            <v>Stérilisation</v>
          </cell>
          <cell r="F205" t="str">
            <v>ventilation double flux tout air neuf non-traité</v>
          </cell>
          <cell r="G205">
            <v>2</v>
          </cell>
          <cell r="H205">
            <v>16</v>
          </cell>
          <cell r="I205" t="str">
            <v>NC</v>
          </cell>
          <cell r="J205" t="str">
            <v>NC</v>
          </cell>
          <cell r="K205" t="str">
            <v>F5/F7</v>
          </cell>
          <cell r="L205" t="str">
            <v>-</v>
          </cell>
          <cell r="M205" t="str">
            <v>N</v>
          </cell>
          <cell r="N205">
            <v>4</v>
          </cell>
          <cell r="O205">
            <v>4</v>
          </cell>
          <cell r="P205" t="str">
            <v>-</v>
          </cell>
          <cell r="Q205" t="str">
            <v>-</v>
          </cell>
          <cell r="R205">
            <v>0</v>
          </cell>
          <cell r="S205">
            <v>20</v>
          </cell>
          <cell r="T205">
            <v>10</v>
          </cell>
          <cell r="U205">
            <v>2</v>
          </cell>
          <cell r="V205">
            <v>30</v>
          </cell>
        </row>
        <row r="206">
          <cell r="B206" t="str">
            <v>STE004</v>
          </cell>
          <cell r="D206" t="str">
            <v>Batterie de stérilisation</v>
          </cell>
          <cell r="E206" t="str">
            <v>Stérilisation</v>
          </cell>
          <cell r="F206" t="str">
            <v>ventilation double flux tout air neuf à débit constant</v>
          </cell>
          <cell r="G206">
            <v>4</v>
          </cell>
          <cell r="H206">
            <v>18</v>
          </cell>
          <cell r="I206" t="str">
            <v>NC</v>
          </cell>
          <cell r="J206" t="str">
            <v>NC</v>
          </cell>
          <cell r="K206" t="str">
            <v>F5/F7</v>
          </cell>
          <cell r="L206" t="str">
            <v>-</v>
          </cell>
          <cell r="M206" t="str">
            <v>N</v>
          </cell>
          <cell r="N206">
            <v>10</v>
          </cell>
          <cell r="O206">
            <v>10</v>
          </cell>
          <cell r="P206" t="str">
            <v>-</v>
          </cell>
          <cell r="Q206" t="str">
            <v>-</v>
          </cell>
          <cell r="R206">
            <v>0</v>
          </cell>
          <cell r="S206">
            <v>20</v>
          </cell>
          <cell r="T206">
            <v>10</v>
          </cell>
          <cell r="U206">
            <v>0</v>
          </cell>
          <cell r="V206">
            <v>30</v>
          </cell>
        </row>
        <row r="207">
          <cell r="B207" t="str">
            <v>STE005</v>
          </cell>
          <cell r="C207" t="str">
            <v>ST07</v>
          </cell>
          <cell r="D207" t="str">
            <v>Conditionnement</v>
          </cell>
          <cell r="E207" t="str">
            <v>Stérilisation</v>
          </cell>
          <cell r="F207" t="str">
            <v>ventilation double flux tout air à débit constant + réchauffage terminale</v>
          </cell>
          <cell r="G207">
            <v>5</v>
          </cell>
          <cell r="H207">
            <v>18</v>
          </cell>
          <cell r="I207" t="str">
            <v>28 maxi</v>
          </cell>
          <cell r="J207" t="str">
            <v>NC</v>
          </cell>
          <cell r="K207" t="str">
            <v>F5/F7/F9/H11</v>
          </cell>
          <cell r="L207" t="str">
            <v>X</v>
          </cell>
          <cell r="M207" t="str">
            <v>N</v>
          </cell>
          <cell r="N207">
            <v>6</v>
          </cell>
          <cell r="O207">
            <v>6</v>
          </cell>
          <cell r="P207" t="str">
            <v>-</v>
          </cell>
          <cell r="Q207" t="str">
            <v>-</v>
          </cell>
          <cell r="R207">
            <v>90</v>
          </cell>
          <cell r="S207">
            <v>20</v>
          </cell>
          <cell r="T207">
            <v>10</v>
          </cell>
          <cell r="U207">
            <v>0</v>
          </cell>
          <cell r="V207">
            <v>30</v>
          </cell>
        </row>
        <row r="208">
          <cell r="B208" t="str">
            <v>TEC001</v>
          </cell>
          <cell r="C208" t="str">
            <v>LG04c</v>
          </cell>
          <cell r="D208" t="str">
            <v>Local technique (autres)</v>
          </cell>
          <cell r="E208" t="str">
            <v>Commun</v>
          </cell>
          <cell r="F208" t="str">
            <v>grille de ventilation basse + extraction mécanique</v>
          </cell>
          <cell r="G208">
            <v>1</v>
          </cell>
          <cell r="H208">
            <v>14</v>
          </cell>
          <cell r="I208" t="str">
            <v>35 maxi</v>
          </cell>
          <cell r="J208" t="str">
            <v>NC</v>
          </cell>
          <cell r="K208" t="str">
            <v>NC</v>
          </cell>
          <cell r="L208" t="str">
            <v>-</v>
          </cell>
          <cell r="M208" t="str">
            <v>N</v>
          </cell>
          <cell r="N208">
            <v>2</v>
          </cell>
          <cell r="O208">
            <v>2</v>
          </cell>
          <cell r="P208" t="str">
            <v>-</v>
          </cell>
          <cell r="Q208" t="str">
            <v>-</v>
          </cell>
          <cell r="R208">
            <v>0</v>
          </cell>
          <cell r="S208">
            <v>20</v>
          </cell>
          <cell r="T208">
            <v>10</v>
          </cell>
          <cell r="U208">
            <v>0</v>
          </cell>
          <cell r="V208">
            <v>30</v>
          </cell>
        </row>
        <row r="209">
          <cell r="B209" t="str">
            <v>TEC002</v>
          </cell>
          <cell r="D209" t="str">
            <v>Chaufferie</v>
          </cell>
          <cell r="E209" t="str">
            <v>Commun</v>
          </cell>
          <cell r="F209" t="str">
            <v>grilles de ventilation basse + haute</v>
          </cell>
          <cell r="G209">
            <v>7</v>
          </cell>
          <cell r="H209" t="str">
            <v>NC</v>
          </cell>
          <cell r="I209" t="str">
            <v>NC</v>
          </cell>
          <cell r="J209" t="str">
            <v>NC</v>
          </cell>
          <cell r="K209" t="str">
            <v>NC</v>
          </cell>
          <cell r="L209" t="str">
            <v>-</v>
          </cell>
          <cell r="M209" t="str">
            <v>NC</v>
          </cell>
          <cell r="N209">
            <v>0</v>
          </cell>
          <cell r="O209">
            <v>0</v>
          </cell>
          <cell r="P209" t="str">
            <v>-</v>
          </cell>
          <cell r="Q209" t="str">
            <v>-</v>
          </cell>
          <cell r="R209">
            <v>0</v>
          </cell>
          <cell r="S209">
            <v>0</v>
          </cell>
          <cell r="T209">
            <v>10</v>
          </cell>
          <cell r="U209">
            <v>0</v>
          </cell>
          <cell r="V209">
            <v>30</v>
          </cell>
        </row>
        <row r="210">
          <cell r="B210" t="str">
            <v>TEC004</v>
          </cell>
          <cell r="D210" t="str">
            <v>Groupe électrogène</v>
          </cell>
          <cell r="E210" t="str">
            <v>Commun</v>
          </cell>
          <cell r="F210" t="str">
            <v>grille de ventilation basse + extraction mécanique</v>
          </cell>
          <cell r="G210">
            <v>1</v>
          </cell>
          <cell r="H210">
            <v>16</v>
          </cell>
          <cell r="I210" t="str">
            <v>40 maxi</v>
          </cell>
          <cell r="J210" t="str">
            <v>NC</v>
          </cell>
          <cell r="K210" t="str">
            <v>NC</v>
          </cell>
          <cell r="L210" t="str">
            <v>-</v>
          </cell>
          <cell r="M210" t="str">
            <v>N</v>
          </cell>
          <cell r="N210">
            <v>0</v>
          </cell>
          <cell r="O210">
            <v>30</v>
          </cell>
          <cell r="P210" t="str">
            <v>-</v>
          </cell>
          <cell r="Q210" t="str">
            <v>-</v>
          </cell>
          <cell r="R210">
            <v>0</v>
          </cell>
          <cell r="S210">
            <v>0</v>
          </cell>
          <cell r="T210">
            <v>10</v>
          </cell>
          <cell r="U210">
            <v>0</v>
          </cell>
          <cell r="V210">
            <v>30</v>
          </cell>
        </row>
        <row r="211">
          <cell r="B211" t="str">
            <v>TEC005</v>
          </cell>
          <cell r="C211" t="str">
            <v>LG04b</v>
          </cell>
          <cell r="D211" t="str">
            <v>Local technique électrique (transfo)</v>
          </cell>
          <cell r="E211" t="str">
            <v>Commun</v>
          </cell>
          <cell r="F211" t="str">
            <v>grille de ventilation basse + extraction mécanique</v>
          </cell>
          <cell r="G211">
            <v>1</v>
          </cell>
          <cell r="H211">
            <v>16</v>
          </cell>
          <cell r="I211" t="str">
            <v>40 maxi</v>
          </cell>
          <cell r="J211" t="str">
            <v>NC</v>
          </cell>
          <cell r="K211" t="str">
            <v>NC</v>
          </cell>
          <cell r="L211" t="str">
            <v>-</v>
          </cell>
          <cell r="M211" t="str">
            <v>N</v>
          </cell>
          <cell r="N211">
            <v>0</v>
          </cell>
          <cell r="O211">
            <v>60</v>
          </cell>
          <cell r="P211" t="str">
            <v>-</v>
          </cell>
          <cell r="Q211" t="str">
            <v>-</v>
          </cell>
          <cell r="R211">
            <v>750</v>
          </cell>
          <cell r="S211">
            <v>0</v>
          </cell>
          <cell r="T211">
            <v>10</v>
          </cell>
          <cell r="U211">
            <v>0</v>
          </cell>
          <cell r="V211">
            <v>30</v>
          </cell>
        </row>
        <row r="212">
          <cell r="B212" t="str">
            <v>TEC006</v>
          </cell>
          <cell r="D212" t="str">
            <v>Local technique réfrigération</v>
          </cell>
          <cell r="E212" t="str">
            <v>Commun</v>
          </cell>
          <cell r="F212" t="str">
            <v>grille de ventilation basse + extraction mécanique</v>
          </cell>
          <cell r="G212">
            <v>1</v>
          </cell>
          <cell r="H212">
            <v>18</v>
          </cell>
          <cell r="I212" t="str">
            <v>40 maxi</v>
          </cell>
          <cell r="J212" t="str">
            <v>NC</v>
          </cell>
          <cell r="K212" t="str">
            <v>NC</v>
          </cell>
          <cell r="L212" t="str">
            <v>-</v>
          </cell>
          <cell r="M212" t="str">
            <v>N</v>
          </cell>
          <cell r="N212">
            <v>0</v>
          </cell>
          <cell r="O212">
            <v>10</v>
          </cell>
          <cell r="P212" t="str">
            <v>-</v>
          </cell>
          <cell r="Q212" t="str">
            <v>-</v>
          </cell>
          <cell r="R212">
            <v>250</v>
          </cell>
          <cell r="S212">
            <v>0</v>
          </cell>
          <cell r="T212">
            <v>10</v>
          </cell>
          <cell r="U212">
            <v>0</v>
          </cell>
          <cell r="V212">
            <v>30</v>
          </cell>
        </row>
        <row r="213">
          <cell r="B213" t="str">
            <v>TEC007</v>
          </cell>
          <cell r="D213" t="str">
            <v>Local technique onduleurs/ascenseurs</v>
          </cell>
          <cell r="E213" t="str">
            <v>Commun</v>
          </cell>
          <cell r="F213" t="str">
            <v>grille de ventilation basse + extraction mécanique</v>
          </cell>
          <cell r="G213">
            <v>1</v>
          </cell>
          <cell r="H213">
            <v>20</v>
          </cell>
          <cell r="I213" t="str">
            <v>40 maxi</v>
          </cell>
          <cell r="J213" t="str">
            <v>NC</v>
          </cell>
          <cell r="K213" t="str">
            <v>NC</v>
          </cell>
          <cell r="L213" t="str">
            <v>-</v>
          </cell>
          <cell r="M213" t="str">
            <v>N</v>
          </cell>
          <cell r="N213">
            <v>0</v>
          </cell>
          <cell r="O213">
            <v>20</v>
          </cell>
          <cell r="P213" t="str">
            <v>-</v>
          </cell>
          <cell r="Q213" t="str">
            <v>-</v>
          </cell>
          <cell r="R213">
            <v>150</v>
          </cell>
          <cell r="S213">
            <v>15</v>
          </cell>
          <cell r="T213">
            <v>10</v>
          </cell>
          <cell r="U213">
            <v>0</v>
          </cell>
          <cell r="V213">
            <v>30</v>
          </cell>
        </row>
        <row r="214">
          <cell r="B214" t="str">
            <v>TEC008</v>
          </cell>
          <cell r="D214" t="str">
            <v>Local technique autocom</v>
          </cell>
          <cell r="E214" t="str">
            <v>Commun</v>
          </cell>
          <cell r="F214" t="str">
            <v xml:space="preserve">armoire de clim + ventilation double flux tout air neuf à débit constant </v>
          </cell>
          <cell r="G214">
            <v>3</v>
          </cell>
          <cell r="H214">
            <v>25</v>
          </cell>
          <cell r="I214">
            <v>25</v>
          </cell>
          <cell r="J214" t="str">
            <v>NC</v>
          </cell>
          <cell r="K214" t="str">
            <v>NC</v>
          </cell>
          <cell r="L214" t="str">
            <v>-</v>
          </cell>
          <cell r="M214" t="str">
            <v>N</v>
          </cell>
          <cell r="N214">
            <v>2</v>
          </cell>
          <cell r="O214">
            <v>2</v>
          </cell>
          <cell r="P214" t="str">
            <v>-</v>
          </cell>
          <cell r="Q214" t="str">
            <v>-</v>
          </cell>
          <cell r="R214">
            <v>150</v>
          </cell>
          <cell r="S214">
            <v>15</v>
          </cell>
          <cell r="T214">
            <v>10</v>
          </cell>
          <cell r="U214">
            <v>0</v>
          </cell>
          <cell r="V214">
            <v>30</v>
          </cell>
          <cell r="W214" t="str">
            <v>Armoire EG</v>
          </cell>
        </row>
        <row r="215">
          <cell r="B215" t="str">
            <v>TEC010</v>
          </cell>
          <cell r="D215" t="str">
            <v>Local plomberie groupe froid</v>
          </cell>
          <cell r="E215" t="str">
            <v>Commun</v>
          </cell>
          <cell r="F215" t="str">
            <v>grille de ventilation basse + extraction mécanique</v>
          </cell>
          <cell r="G215">
            <v>1</v>
          </cell>
          <cell r="H215">
            <v>14</v>
          </cell>
          <cell r="I215" t="str">
            <v>40 maxi</v>
          </cell>
          <cell r="J215" t="str">
            <v>NC</v>
          </cell>
          <cell r="K215" t="str">
            <v>NC</v>
          </cell>
          <cell r="L215" t="str">
            <v>-</v>
          </cell>
          <cell r="M215" t="str">
            <v>N</v>
          </cell>
          <cell r="N215">
            <v>0</v>
          </cell>
          <cell r="O215">
            <v>4</v>
          </cell>
          <cell r="P215" t="str">
            <v>-</v>
          </cell>
          <cell r="Q215" t="str">
            <v>-</v>
          </cell>
          <cell r="R215">
            <v>50</v>
          </cell>
          <cell r="S215">
            <v>15</v>
          </cell>
          <cell r="T215">
            <v>10</v>
          </cell>
          <cell r="U215">
            <v>0</v>
          </cell>
          <cell r="V215">
            <v>30</v>
          </cell>
        </row>
        <row r="216">
          <cell r="B216" t="str">
            <v>TEC010a</v>
          </cell>
          <cell r="D216" t="str">
            <v>Local vide air comprimé</v>
          </cell>
          <cell r="E216" t="str">
            <v>Commun</v>
          </cell>
          <cell r="F216" t="str">
            <v>grille de ventilation basse + extraction mécanique</v>
          </cell>
          <cell r="G216">
            <v>1</v>
          </cell>
          <cell r="H216">
            <v>14</v>
          </cell>
          <cell r="I216" t="str">
            <v>40 maxi</v>
          </cell>
          <cell r="J216" t="str">
            <v>NC</v>
          </cell>
          <cell r="K216" t="str">
            <v>NC</v>
          </cell>
          <cell r="L216" t="str">
            <v>-</v>
          </cell>
          <cell r="M216" t="str">
            <v>N</v>
          </cell>
          <cell r="N216">
            <v>0</v>
          </cell>
          <cell r="O216">
            <v>4</v>
          </cell>
          <cell r="P216" t="str">
            <v>-</v>
          </cell>
          <cell r="Q216" t="str">
            <v>-</v>
          </cell>
          <cell r="R216">
            <v>50</v>
          </cell>
          <cell r="S216">
            <v>15</v>
          </cell>
          <cell r="T216">
            <v>10</v>
          </cell>
          <cell r="U216">
            <v>0</v>
          </cell>
          <cell r="V216">
            <v>30</v>
          </cell>
        </row>
        <row r="217">
          <cell r="B217" t="str">
            <v>TEC011</v>
          </cell>
          <cell r="D217" t="str">
            <v>Centrale gaz médicaux</v>
          </cell>
          <cell r="E217" t="str">
            <v>Commun</v>
          </cell>
          <cell r="F217" t="str">
            <v>grilles de ventilation basse + haute</v>
          </cell>
          <cell r="G217">
            <v>7</v>
          </cell>
          <cell r="H217" t="str">
            <v>NC</v>
          </cell>
          <cell r="I217" t="str">
            <v>NC</v>
          </cell>
          <cell r="J217" t="str">
            <v>NC</v>
          </cell>
          <cell r="K217" t="str">
            <v>NC</v>
          </cell>
          <cell r="L217" t="str">
            <v>-</v>
          </cell>
          <cell r="M217" t="str">
            <v>NC</v>
          </cell>
          <cell r="N217">
            <v>0</v>
          </cell>
          <cell r="O217">
            <v>0</v>
          </cell>
          <cell r="P217" t="str">
            <v>-</v>
          </cell>
          <cell r="Q217" t="str">
            <v>-</v>
          </cell>
          <cell r="R217">
            <v>0</v>
          </cell>
          <cell r="S217">
            <v>0</v>
          </cell>
          <cell r="T217">
            <v>10</v>
          </cell>
          <cell r="U217">
            <v>0</v>
          </cell>
          <cell r="V217">
            <v>30</v>
          </cell>
        </row>
        <row r="218">
          <cell r="B218" t="str">
            <v>TEC012</v>
          </cell>
          <cell r="D218" t="str">
            <v>Sous-station eau chaude</v>
          </cell>
          <cell r="E218" t="str">
            <v>Commun</v>
          </cell>
          <cell r="F218" t="str">
            <v>grille de ventilation basse + extraction mécanique</v>
          </cell>
          <cell r="G218">
            <v>1</v>
          </cell>
          <cell r="H218" t="str">
            <v>30 maxi</v>
          </cell>
          <cell r="I218" t="str">
            <v>40 maxi</v>
          </cell>
          <cell r="J218" t="str">
            <v>NC</v>
          </cell>
          <cell r="K218" t="str">
            <v>NC</v>
          </cell>
          <cell r="L218" t="str">
            <v>-</v>
          </cell>
          <cell r="M218" t="str">
            <v>N</v>
          </cell>
          <cell r="N218">
            <v>0</v>
          </cell>
          <cell r="O218">
            <v>25</v>
          </cell>
          <cell r="P218" t="str">
            <v>-</v>
          </cell>
          <cell r="Q218" t="str">
            <v>-</v>
          </cell>
          <cell r="R218">
            <v>0</v>
          </cell>
          <cell r="S218">
            <v>0</v>
          </cell>
          <cell r="T218">
            <v>10</v>
          </cell>
          <cell r="U218">
            <v>0</v>
          </cell>
          <cell r="V218">
            <v>30</v>
          </cell>
        </row>
        <row r="219">
          <cell r="B219" t="str">
            <v>TEC013</v>
          </cell>
          <cell r="D219" t="str">
            <v>Local ventilation</v>
          </cell>
          <cell r="E219" t="str">
            <v>Commun</v>
          </cell>
          <cell r="F219" t="str">
            <v>grille de ventilation basse + extraction mécanique</v>
          </cell>
          <cell r="G219">
            <v>1</v>
          </cell>
          <cell r="H219">
            <v>14</v>
          </cell>
          <cell r="I219" t="str">
            <v>NC</v>
          </cell>
          <cell r="J219" t="str">
            <v>NC</v>
          </cell>
          <cell r="K219" t="str">
            <v>NC</v>
          </cell>
          <cell r="L219" t="str">
            <v>-</v>
          </cell>
          <cell r="M219" t="str">
            <v>NC</v>
          </cell>
          <cell r="N219">
            <v>0</v>
          </cell>
          <cell r="O219">
            <v>2</v>
          </cell>
          <cell r="P219" t="str">
            <v>-</v>
          </cell>
          <cell r="Q219" t="str">
            <v>-</v>
          </cell>
          <cell r="R219">
            <v>0</v>
          </cell>
          <cell r="S219">
            <v>15</v>
          </cell>
          <cell r="T219">
            <v>10</v>
          </cell>
          <cell r="U219">
            <v>0</v>
          </cell>
          <cell r="V219">
            <v>30</v>
          </cell>
        </row>
        <row r="220">
          <cell r="B220" t="str">
            <v>TEC015</v>
          </cell>
          <cell r="D220" t="str">
            <v>Standard téléphonique</v>
          </cell>
          <cell r="E220" t="str">
            <v>Commun</v>
          </cell>
          <cell r="F220" t="str">
            <v xml:space="preserve">ventilo convecteur + ventilation double flux tout air neuf à débit constant </v>
          </cell>
          <cell r="G220">
            <v>3</v>
          </cell>
          <cell r="H220">
            <v>20</v>
          </cell>
          <cell r="I220" t="str">
            <v>28 maxi</v>
          </cell>
          <cell r="J220" t="str">
            <v>NC</v>
          </cell>
          <cell r="K220" t="str">
            <v>F5/F7</v>
          </cell>
          <cell r="L220" t="str">
            <v>-</v>
          </cell>
          <cell r="M220" t="str">
            <v>N</v>
          </cell>
          <cell r="N220">
            <v>2</v>
          </cell>
          <cell r="O220">
            <v>2</v>
          </cell>
          <cell r="P220" t="str">
            <v>-</v>
          </cell>
          <cell r="Q220" t="str">
            <v>-</v>
          </cell>
          <cell r="R220">
            <v>95</v>
          </cell>
          <cell r="S220">
            <v>20</v>
          </cell>
          <cell r="T220">
            <v>10</v>
          </cell>
          <cell r="U220">
            <v>0</v>
          </cell>
          <cell r="V220">
            <v>30</v>
          </cell>
        </row>
        <row r="221">
          <cell r="B221" t="str">
            <v>TEC016</v>
          </cell>
          <cell r="D221" t="str">
            <v>PC sécurité</v>
          </cell>
          <cell r="E221" t="str">
            <v>Commun</v>
          </cell>
          <cell r="F221" t="str">
            <v xml:space="preserve">ventilo convecteur + ventilation double flux tout air neuf à débit constant </v>
          </cell>
          <cell r="G221">
            <v>3</v>
          </cell>
          <cell r="H221">
            <v>20</v>
          </cell>
          <cell r="I221" t="str">
            <v>28 maxi</v>
          </cell>
          <cell r="J221" t="str">
            <v>NC</v>
          </cell>
          <cell r="K221" t="str">
            <v>F5/F7</v>
          </cell>
          <cell r="L221" t="str">
            <v>-</v>
          </cell>
          <cell r="M221" t="str">
            <v>N</v>
          </cell>
          <cell r="N221">
            <v>2</v>
          </cell>
          <cell r="O221">
            <v>2</v>
          </cell>
          <cell r="P221" t="str">
            <v>-</v>
          </cell>
          <cell r="Q221" t="str">
            <v>-</v>
          </cell>
          <cell r="R221">
            <v>95</v>
          </cell>
          <cell r="S221">
            <v>20</v>
          </cell>
          <cell r="T221">
            <v>10</v>
          </cell>
          <cell r="U221">
            <v>0</v>
          </cell>
          <cell r="V221">
            <v>30</v>
          </cell>
        </row>
        <row r="222">
          <cell r="B222" t="str">
            <v>TEC017</v>
          </cell>
          <cell r="D222" t="str">
            <v>Local production d'eau osmosée</v>
          </cell>
          <cell r="E222" t="str">
            <v>Commun</v>
          </cell>
          <cell r="F222" t="str">
            <v>ventilation double flux tout air neuf à débit constant</v>
          </cell>
          <cell r="G222">
            <v>3</v>
          </cell>
          <cell r="H222">
            <v>14</v>
          </cell>
          <cell r="I222" t="str">
            <v>35 maxi</v>
          </cell>
          <cell r="J222" t="str">
            <v>NC</v>
          </cell>
          <cell r="K222" t="str">
            <v>NC</v>
          </cell>
          <cell r="L222" t="str">
            <v>-</v>
          </cell>
          <cell r="M222" t="str">
            <v>N</v>
          </cell>
          <cell r="N222">
            <v>4</v>
          </cell>
          <cell r="O222">
            <v>4</v>
          </cell>
          <cell r="P222" t="str">
            <v>-</v>
          </cell>
          <cell r="Q222" t="str">
            <v>-</v>
          </cell>
          <cell r="R222">
            <v>30</v>
          </cell>
          <cell r="S222">
            <v>15</v>
          </cell>
          <cell r="T222">
            <v>10</v>
          </cell>
          <cell r="U222">
            <v>0</v>
          </cell>
          <cell r="V222">
            <v>30</v>
          </cell>
        </row>
        <row r="223">
          <cell r="B223" t="str">
            <v>TEC017a</v>
          </cell>
          <cell r="D223" t="str">
            <v>Local traitement d'eaux usées</v>
          </cell>
          <cell r="E223" t="str">
            <v>Commun</v>
          </cell>
          <cell r="F223" t="str">
            <v>grille de ventilation basse + extraction mécanique</v>
          </cell>
          <cell r="G223">
            <v>1</v>
          </cell>
          <cell r="H223">
            <v>14</v>
          </cell>
          <cell r="I223" t="str">
            <v>35 maxi</v>
          </cell>
          <cell r="J223" t="str">
            <v>NC</v>
          </cell>
          <cell r="K223" t="str">
            <v>NC</v>
          </cell>
          <cell r="L223" t="str">
            <v>-</v>
          </cell>
          <cell r="M223" t="str">
            <v>N</v>
          </cell>
          <cell r="N223">
            <v>0</v>
          </cell>
          <cell r="O223">
            <v>10</v>
          </cell>
          <cell r="P223" t="str">
            <v>-</v>
          </cell>
          <cell r="Q223" t="str">
            <v>-</v>
          </cell>
          <cell r="R223">
            <v>30</v>
          </cell>
          <cell r="S223">
            <v>15</v>
          </cell>
          <cell r="T223">
            <v>10</v>
          </cell>
          <cell r="U223">
            <v>0</v>
          </cell>
          <cell r="V223">
            <v>30</v>
          </cell>
        </row>
        <row r="224">
          <cell r="B224" t="str">
            <v>TEC310</v>
          </cell>
          <cell r="C224" t="str">
            <v>LG04a</v>
          </cell>
          <cell r="D224" t="str">
            <v>Local technique électrique (courants faibles)</v>
          </cell>
          <cell r="E224" t="str">
            <v>Commun</v>
          </cell>
          <cell r="F224" t="str">
            <v>ventilo convecteur + ventilation simple flux</v>
          </cell>
          <cell r="G224">
            <v>3</v>
          </cell>
          <cell r="H224">
            <v>19</v>
          </cell>
          <cell r="I224" t="str">
            <v>25 maxi</v>
          </cell>
          <cell r="J224" t="str">
            <v>60 maxi</v>
          </cell>
          <cell r="K224" t="str">
            <v>G4</v>
          </cell>
          <cell r="L224" t="str">
            <v>-</v>
          </cell>
          <cell r="M224" t="str">
            <v>N</v>
          </cell>
          <cell r="N224">
            <v>0</v>
          </cell>
          <cell r="O224">
            <v>1</v>
          </cell>
          <cell r="P224" t="str">
            <v>-</v>
          </cell>
          <cell r="Q224" t="str">
            <v>-</v>
          </cell>
          <cell r="R224">
            <v>200</v>
          </cell>
          <cell r="S224">
            <v>0</v>
          </cell>
          <cell r="T224">
            <v>10</v>
          </cell>
          <cell r="U224">
            <v>0</v>
          </cell>
          <cell r="V224">
            <v>30</v>
          </cell>
          <cell r="W224" t="str">
            <v>VC deux tubes</v>
          </cell>
        </row>
        <row r="225">
          <cell r="B225" t="str">
            <v>TRT001</v>
          </cell>
          <cell r="D225" t="str">
            <v>Salle de soins dentaires</v>
          </cell>
          <cell r="E225" t="str">
            <v>Pôle médical</v>
          </cell>
          <cell r="F225" t="str">
            <v xml:space="preserve">ventilo convecteur + ventilation double flux tout air neuf à débit constant </v>
          </cell>
          <cell r="G225">
            <v>3</v>
          </cell>
          <cell r="H225">
            <v>20</v>
          </cell>
          <cell r="I225" t="str">
            <v>28 maxi</v>
          </cell>
          <cell r="J225" t="str">
            <v>NC</v>
          </cell>
          <cell r="K225" t="str">
            <v>F5/F7</v>
          </cell>
          <cell r="L225" t="str">
            <v>-</v>
          </cell>
          <cell r="M225" t="str">
            <v>P</v>
          </cell>
          <cell r="N225">
            <v>2</v>
          </cell>
          <cell r="O225">
            <v>2</v>
          </cell>
          <cell r="P225" t="str">
            <v>-</v>
          </cell>
          <cell r="Q225" t="str">
            <v>-</v>
          </cell>
          <cell r="R225">
            <v>75</v>
          </cell>
          <cell r="S225">
            <v>20</v>
          </cell>
          <cell r="T225">
            <v>10</v>
          </cell>
          <cell r="U225">
            <v>0</v>
          </cell>
          <cell r="V225">
            <v>30</v>
          </cell>
        </row>
        <row r="226">
          <cell r="B226" t="str">
            <v>TRT003</v>
          </cell>
          <cell r="D226" t="str">
            <v>Préparation d'accouchement (formation)</v>
          </cell>
          <cell r="E226" t="str">
            <v>Obstétrique</v>
          </cell>
          <cell r="F226" t="str">
            <v>ventilation double flux tout air neuf à débit variable par zone</v>
          </cell>
          <cell r="G226">
            <v>4</v>
          </cell>
          <cell r="H226">
            <v>22</v>
          </cell>
          <cell r="I226" t="str">
            <v>28 maxi</v>
          </cell>
          <cell r="J226" t="str">
            <v>NC</v>
          </cell>
          <cell r="K226" t="str">
            <v>F5/F7</v>
          </cell>
          <cell r="L226" t="str">
            <v>-</v>
          </cell>
          <cell r="M226" t="str">
            <v>P</v>
          </cell>
          <cell r="N226">
            <v>2</v>
          </cell>
          <cell r="O226">
            <v>2</v>
          </cell>
          <cell r="P226" t="str">
            <v>-</v>
          </cell>
          <cell r="Q226" t="str">
            <v>-</v>
          </cell>
          <cell r="R226">
            <v>115</v>
          </cell>
          <cell r="S226">
            <v>20</v>
          </cell>
          <cell r="T226">
            <v>10</v>
          </cell>
          <cell r="U226">
            <v>0</v>
          </cell>
          <cell r="V226">
            <v>30</v>
          </cell>
        </row>
        <row r="227">
          <cell r="B227" t="str">
            <v>URG001</v>
          </cell>
          <cell r="D227" t="str">
            <v>Sas d'accès des véhicules</v>
          </cell>
          <cell r="E227" t="str">
            <v>Urgence</v>
          </cell>
          <cell r="F227" t="str">
            <v>grille de ventilation basse + extraction mécanique</v>
          </cell>
          <cell r="G227">
            <v>1</v>
          </cell>
          <cell r="H227">
            <v>19</v>
          </cell>
          <cell r="I227" t="str">
            <v>NC</v>
          </cell>
          <cell r="J227" t="str">
            <v>NC</v>
          </cell>
          <cell r="K227" t="str">
            <v>NC</v>
          </cell>
          <cell r="L227" t="str">
            <v>-</v>
          </cell>
          <cell r="M227" t="str">
            <v>N</v>
          </cell>
          <cell r="N227">
            <v>0</v>
          </cell>
          <cell r="O227">
            <v>10</v>
          </cell>
          <cell r="P227" t="str">
            <v>-</v>
          </cell>
          <cell r="Q227" t="str">
            <v>-</v>
          </cell>
          <cell r="R227">
            <v>0</v>
          </cell>
          <cell r="S227">
            <v>0</v>
          </cell>
          <cell r="T227">
            <v>10</v>
          </cell>
          <cell r="U227">
            <v>0</v>
          </cell>
          <cell r="V227">
            <v>30</v>
          </cell>
        </row>
        <row r="228">
          <cell r="B228" t="str">
            <v>URG002</v>
          </cell>
          <cell r="C228" t="str">
            <v>UR03</v>
          </cell>
          <cell r="D228" t="str">
            <v>Salle de déchoquage</v>
          </cell>
          <cell r="E228" t="str">
            <v>Urgence</v>
          </cell>
          <cell r="F228" t="str">
            <v>ventilation double flux tout air neuf à débit constant + rechauffage terminale</v>
          </cell>
          <cell r="G228">
            <v>5</v>
          </cell>
          <cell r="H228" t="str">
            <v>20 à 25</v>
          </cell>
          <cell r="I228" t="str">
            <v>20 à 25</v>
          </cell>
          <cell r="J228" t="str">
            <v>55 +/- 5</v>
          </cell>
          <cell r="K228" t="str">
            <v>F5/F7/F9/H11</v>
          </cell>
          <cell r="L228" t="str">
            <v>X</v>
          </cell>
          <cell r="M228">
            <v>20</v>
          </cell>
          <cell r="N228">
            <v>4</v>
          </cell>
          <cell r="O228">
            <v>4</v>
          </cell>
          <cell r="P228" t="str">
            <v>-</v>
          </cell>
          <cell r="Q228" t="str">
            <v>-</v>
          </cell>
          <cell r="R228">
            <v>200</v>
          </cell>
          <cell r="S228">
            <v>20</v>
          </cell>
          <cell r="T228">
            <v>10</v>
          </cell>
          <cell r="U228">
            <v>0</v>
          </cell>
          <cell r="V228">
            <v>30</v>
          </cell>
        </row>
        <row r="229">
          <cell r="B229" t="str">
            <v>URG004</v>
          </cell>
          <cell r="D229" t="str">
            <v>Box d'examens d'urgences</v>
          </cell>
          <cell r="E229" t="str">
            <v>Urgence</v>
          </cell>
          <cell r="F229" t="str">
            <v>ventilation double flux tout air neuf à débit constant + rechauffage terminale</v>
          </cell>
          <cell r="G229">
            <v>5</v>
          </cell>
          <cell r="H229">
            <v>24</v>
          </cell>
          <cell r="I229">
            <v>24</v>
          </cell>
          <cell r="J229" t="str">
            <v>NC</v>
          </cell>
          <cell r="K229" t="str">
            <v>F5/F7/F9/H11</v>
          </cell>
          <cell r="L229" t="str">
            <v>X</v>
          </cell>
          <cell r="M229" t="str">
            <v>P</v>
          </cell>
          <cell r="N229">
            <v>2</v>
          </cell>
          <cell r="O229">
            <v>2</v>
          </cell>
          <cell r="P229" t="str">
            <v>-</v>
          </cell>
          <cell r="Q229" t="str">
            <v>-</v>
          </cell>
          <cell r="R229">
            <v>105</v>
          </cell>
          <cell r="S229">
            <v>20</v>
          </cell>
          <cell r="T229">
            <v>10</v>
          </cell>
          <cell r="U229">
            <v>0</v>
          </cell>
          <cell r="V229">
            <v>30</v>
          </cell>
        </row>
        <row r="230">
          <cell r="B230" t="str">
            <v>URG005</v>
          </cell>
          <cell r="D230" t="str">
            <v>Salle de triage</v>
          </cell>
          <cell r="E230" t="str">
            <v>Urgence</v>
          </cell>
          <cell r="F230" t="str">
            <v>ventilation double flux tout air neuf à débit variable par zone</v>
          </cell>
          <cell r="G230">
            <v>4</v>
          </cell>
          <cell r="H230">
            <v>22</v>
          </cell>
          <cell r="I230" t="str">
            <v>28 maxi</v>
          </cell>
          <cell r="J230" t="str">
            <v>NC</v>
          </cell>
          <cell r="K230" t="str">
            <v>F5/F7</v>
          </cell>
          <cell r="L230" t="str">
            <v>-</v>
          </cell>
          <cell r="M230" t="str">
            <v>P</v>
          </cell>
          <cell r="N230">
            <v>2</v>
          </cell>
          <cell r="O230">
            <v>2</v>
          </cell>
          <cell r="P230" t="str">
            <v>-</v>
          </cell>
          <cell r="Q230" t="str">
            <v>-</v>
          </cell>
          <cell r="R230">
            <v>95</v>
          </cell>
          <cell r="S230">
            <v>20</v>
          </cell>
          <cell r="T230">
            <v>10</v>
          </cell>
          <cell r="U230">
            <v>0</v>
          </cell>
          <cell r="V230">
            <v>30</v>
          </cell>
        </row>
        <row r="231">
          <cell r="B231" t="str">
            <v>URG006</v>
          </cell>
          <cell r="D231" t="str">
            <v>Salle d'écoute du SMUR</v>
          </cell>
          <cell r="E231" t="str">
            <v>Urgence</v>
          </cell>
          <cell r="F231" t="str">
            <v xml:space="preserve">ventilo convecteur + ventilation double flux tout air neuf à débit constant </v>
          </cell>
          <cell r="G231">
            <v>3</v>
          </cell>
          <cell r="H231">
            <v>20</v>
          </cell>
          <cell r="I231" t="str">
            <v>28 maxi</v>
          </cell>
          <cell r="J231" t="str">
            <v xml:space="preserve"> NC</v>
          </cell>
          <cell r="K231" t="str">
            <v>F5/F7</v>
          </cell>
          <cell r="L231" t="str">
            <v>-</v>
          </cell>
          <cell r="M231" t="str">
            <v>P</v>
          </cell>
          <cell r="N231">
            <v>2</v>
          </cell>
          <cell r="O231">
            <v>2</v>
          </cell>
          <cell r="P231" t="str">
            <v>-</v>
          </cell>
          <cell r="Q231" t="str">
            <v>-</v>
          </cell>
          <cell r="R231">
            <v>85</v>
          </cell>
          <cell r="S231">
            <v>20</v>
          </cell>
          <cell r="T231">
            <v>10</v>
          </cell>
          <cell r="U231">
            <v>0</v>
          </cell>
          <cell r="V231">
            <v>30</v>
          </cell>
        </row>
        <row r="232">
          <cell r="B232" t="str">
            <v>URG007</v>
          </cell>
          <cell r="D232" t="str">
            <v>Salle de lavage - dégravillonnage</v>
          </cell>
          <cell r="E232" t="str">
            <v>Urgence</v>
          </cell>
          <cell r="F232" t="str">
            <v>ventilation double flux tout air neuf à débit constant</v>
          </cell>
          <cell r="G232">
            <v>4</v>
          </cell>
          <cell r="H232">
            <v>22</v>
          </cell>
          <cell r="I232" t="str">
            <v>NC</v>
          </cell>
          <cell r="J232" t="str">
            <v>NC</v>
          </cell>
          <cell r="K232" t="str">
            <v>F5/F7</v>
          </cell>
          <cell r="L232" t="str">
            <v>-</v>
          </cell>
          <cell r="M232" t="str">
            <v>N</v>
          </cell>
          <cell r="N232">
            <v>4</v>
          </cell>
          <cell r="O232">
            <v>4</v>
          </cell>
          <cell r="P232" t="str">
            <v>-</v>
          </cell>
          <cell r="Q232" t="str">
            <v>-</v>
          </cell>
          <cell r="R232">
            <v>0</v>
          </cell>
          <cell r="S232">
            <v>20</v>
          </cell>
          <cell r="T232">
            <v>10</v>
          </cell>
          <cell r="U232">
            <v>0</v>
          </cell>
          <cell r="V232">
            <v>30</v>
          </cell>
        </row>
        <row r="233">
          <cell r="C233" t="str">
            <v>ES01</v>
          </cell>
          <cell r="D233" t="str">
            <v>Bureau médical</v>
          </cell>
          <cell r="E233" t="str">
            <v>Administration</v>
          </cell>
          <cell r="F233" t="str">
            <v>ventilation double flux tout air neuf à débit variable par zone</v>
          </cell>
          <cell r="G233">
            <v>3</v>
          </cell>
          <cell r="H233">
            <v>19</v>
          </cell>
          <cell r="I233" t="str">
            <v>28 maxi</v>
          </cell>
          <cell r="J233" t="str">
            <v>NC</v>
          </cell>
          <cell r="K233" t="str">
            <v>F5/F7</v>
          </cell>
          <cell r="L233" t="str">
            <v>-</v>
          </cell>
          <cell r="M233" t="str">
            <v>P</v>
          </cell>
          <cell r="N233">
            <v>1</v>
          </cell>
          <cell r="O233">
            <v>1</v>
          </cell>
          <cell r="P233" t="str">
            <v>-</v>
          </cell>
          <cell r="Q233" t="str">
            <v>-</v>
          </cell>
          <cell r="R233">
            <v>55</v>
          </cell>
          <cell r="S233">
            <v>20</v>
          </cell>
          <cell r="T233">
            <v>10</v>
          </cell>
          <cell r="U233">
            <v>0</v>
          </cell>
          <cell r="V233">
            <v>30</v>
          </cell>
        </row>
        <row r="234">
          <cell r="C234" t="str">
            <v>ES01</v>
          </cell>
          <cell r="D234" t="str">
            <v>Bureau médical</v>
          </cell>
          <cell r="E234" t="str">
            <v>Administration</v>
          </cell>
          <cell r="F234" t="str">
            <v>ventilation double flux tout air neuf à débit variable par zone</v>
          </cell>
          <cell r="G234">
            <v>3</v>
          </cell>
          <cell r="H234">
            <v>19</v>
          </cell>
          <cell r="I234" t="str">
            <v>28 maxi</v>
          </cell>
          <cell r="J234" t="str">
            <v>NC</v>
          </cell>
          <cell r="K234" t="str">
            <v>F5/F7</v>
          </cell>
          <cell r="L234" t="str">
            <v>-</v>
          </cell>
          <cell r="M234" t="str">
            <v>P</v>
          </cell>
          <cell r="N234">
            <v>3</v>
          </cell>
          <cell r="O234">
            <v>3</v>
          </cell>
          <cell r="P234" t="str">
            <v>-</v>
          </cell>
          <cell r="Q234" t="str">
            <v>-</v>
          </cell>
          <cell r="R234">
            <v>0</v>
          </cell>
          <cell r="S234">
            <v>20</v>
          </cell>
          <cell r="T234">
            <v>10</v>
          </cell>
          <cell r="U234">
            <v>0</v>
          </cell>
          <cell r="V234">
            <v>30</v>
          </cell>
        </row>
        <row r="235">
          <cell r="C235" t="str">
            <v>AA04</v>
          </cell>
          <cell r="D235" t="str">
            <v>Surveillance générale</v>
          </cell>
          <cell r="E235" t="str">
            <v>Administration</v>
          </cell>
          <cell r="F235" t="str">
            <v xml:space="preserve">ventilo convecteur + ventilation double flux tout air neuf à débit constant </v>
          </cell>
          <cell r="G235">
            <v>3</v>
          </cell>
          <cell r="H235">
            <v>19</v>
          </cell>
          <cell r="I235" t="str">
            <v>28 maxi</v>
          </cell>
          <cell r="J235" t="str">
            <v>NC</v>
          </cell>
          <cell r="K235" t="str">
            <v>F5/F7</v>
          </cell>
          <cell r="L235" t="str">
            <v>-</v>
          </cell>
          <cell r="M235" t="str">
            <v>P</v>
          </cell>
          <cell r="N235">
            <v>3</v>
          </cell>
          <cell r="O235">
            <v>3</v>
          </cell>
          <cell r="P235" t="str">
            <v>-</v>
          </cell>
          <cell r="Q235" t="str">
            <v>-</v>
          </cell>
          <cell r="R235">
            <v>85</v>
          </cell>
          <cell r="S235">
            <v>20</v>
          </cell>
          <cell r="T235">
            <v>10</v>
          </cell>
          <cell r="U235">
            <v>0</v>
          </cell>
          <cell r="V235">
            <v>30</v>
          </cell>
        </row>
        <row r="236">
          <cell r="C236" t="str">
            <v>BI01</v>
          </cell>
          <cell r="D236" t="str">
            <v>Atelier biomédical</v>
          </cell>
          <cell r="E236" t="str">
            <v>Commun</v>
          </cell>
          <cell r="F236" t="str">
            <v xml:space="preserve">ventilo convecteur + ventilation double flux tout air neuf à débit constant </v>
          </cell>
          <cell r="G236">
            <v>3</v>
          </cell>
          <cell r="H236">
            <v>19</v>
          </cell>
          <cell r="I236" t="str">
            <v>28 maxi</v>
          </cell>
          <cell r="J236" t="str">
            <v>NC</v>
          </cell>
          <cell r="K236" t="str">
            <v>F5/F7</v>
          </cell>
          <cell r="L236" t="str">
            <v>-</v>
          </cell>
          <cell r="M236" t="str">
            <v>P</v>
          </cell>
          <cell r="N236">
            <v>6</v>
          </cell>
          <cell r="O236">
            <v>6</v>
          </cell>
          <cell r="P236" t="str">
            <v>-</v>
          </cell>
          <cell r="Q236" t="str">
            <v>-</v>
          </cell>
          <cell r="R236">
            <v>150</v>
          </cell>
          <cell r="S236">
            <v>20</v>
          </cell>
          <cell r="T236">
            <v>10</v>
          </cell>
          <cell r="U236">
            <v>0</v>
          </cell>
          <cell r="V236">
            <v>30</v>
          </cell>
        </row>
        <row r="237">
          <cell r="C237" t="str">
            <v>BO03</v>
          </cell>
          <cell r="D237" t="str">
            <v>Arsenal stérile</v>
          </cell>
          <cell r="E237" t="str">
            <v>Bloc opératoire</v>
          </cell>
          <cell r="F237" t="str">
            <v>ventilation double flux tout air neuf à débit constant + réchauffage terminale</v>
          </cell>
          <cell r="G237">
            <v>5</v>
          </cell>
          <cell r="H237" t="str">
            <v>20 à 25</v>
          </cell>
          <cell r="I237" t="str">
            <v>20 à 25</v>
          </cell>
          <cell r="J237" t="str">
            <v>55 +/- 5</v>
          </cell>
          <cell r="K237" t="str">
            <v>F5/F7/F9/H11</v>
          </cell>
          <cell r="L237" t="str">
            <v>X</v>
          </cell>
          <cell r="M237" t="str">
            <v>P</v>
          </cell>
          <cell r="N237">
            <v>6</v>
          </cell>
          <cell r="O237">
            <v>6</v>
          </cell>
          <cell r="P237" t="str">
            <v>-</v>
          </cell>
          <cell r="Q237" t="str">
            <v>-</v>
          </cell>
          <cell r="R237">
            <v>35</v>
          </cell>
          <cell r="S237">
            <v>20</v>
          </cell>
          <cell r="T237">
            <v>10</v>
          </cell>
          <cell r="U237">
            <v>0</v>
          </cell>
          <cell r="V237">
            <v>30</v>
          </cell>
        </row>
        <row r="238">
          <cell r="C238" t="str">
            <v>BO10</v>
          </cell>
          <cell r="D238" t="str">
            <v>Poste de surveillance patients salle de réveil</v>
          </cell>
          <cell r="E238" t="str">
            <v>Bloc opératoire</v>
          </cell>
          <cell r="F238" t="str">
            <v>ventilation double flux tout air neuf à débit constant</v>
          </cell>
          <cell r="G238">
            <v>5</v>
          </cell>
          <cell r="H238" t="str">
            <v>20 à 25</v>
          </cell>
          <cell r="I238" t="str">
            <v>20 à 25</v>
          </cell>
          <cell r="J238" t="str">
            <v>55 +/- 5</v>
          </cell>
          <cell r="K238" t="str">
            <v>F5/F7/F9/H11</v>
          </cell>
          <cell r="L238" t="str">
            <v>X</v>
          </cell>
          <cell r="M238">
            <v>30</v>
          </cell>
          <cell r="N238">
            <v>6</v>
          </cell>
          <cell r="O238">
            <v>6</v>
          </cell>
          <cell r="P238" t="str">
            <v>-</v>
          </cell>
          <cell r="Q238" t="str">
            <v>X</v>
          </cell>
          <cell r="R238">
            <v>75</v>
          </cell>
          <cell r="S238">
            <v>20</v>
          </cell>
          <cell r="T238">
            <v>10</v>
          </cell>
          <cell r="U238">
            <v>0</v>
          </cell>
          <cell r="V238">
            <v>30</v>
          </cell>
        </row>
        <row r="239">
          <cell r="C239" t="str">
            <v>ES06</v>
          </cell>
          <cell r="D239" t="str">
            <v>Salle de réunions médicalisée</v>
          </cell>
          <cell r="E239" t="str">
            <v>Pôle médical</v>
          </cell>
          <cell r="F239" t="str">
            <v>ventilation double flux tout air neuf à débit variable par zone</v>
          </cell>
          <cell r="G239">
            <v>4</v>
          </cell>
          <cell r="H239">
            <v>19</v>
          </cell>
          <cell r="I239" t="str">
            <v>28 maxi</v>
          </cell>
          <cell r="J239" t="str">
            <v>NC</v>
          </cell>
          <cell r="K239" t="str">
            <v>F5/F7</v>
          </cell>
          <cell r="L239" t="str">
            <v>-</v>
          </cell>
          <cell r="M239" t="str">
            <v>N</v>
          </cell>
          <cell r="N239">
            <v>6</v>
          </cell>
          <cell r="O239">
            <v>6</v>
          </cell>
          <cell r="P239" t="str">
            <v>-</v>
          </cell>
          <cell r="Q239" t="str">
            <v>-</v>
          </cell>
          <cell r="R239">
            <v>115</v>
          </cell>
          <cell r="S239">
            <v>20</v>
          </cell>
          <cell r="T239">
            <v>10</v>
          </cell>
          <cell r="U239">
            <v>0</v>
          </cell>
          <cell r="V239">
            <v>30</v>
          </cell>
        </row>
        <row r="240">
          <cell r="C240" t="str">
            <v>IF01</v>
          </cell>
          <cell r="D240" t="str">
            <v>Salle de formation</v>
          </cell>
          <cell r="E240" t="str">
            <v>Administration</v>
          </cell>
          <cell r="F240" t="str">
            <v>ventilation double flux tout air neuf à débit variable par zone</v>
          </cell>
          <cell r="G240">
            <v>3</v>
          </cell>
          <cell r="H240">
            <v>19</v>
          </cell>
          <cell r="I240" t="str">
            <v>28 maxi</v>
          </cell>
          <cell r="J240" t="str">
            <v>NC</v>
          </cell>
          <cell r="K240" t="str">
            <v>F5/F7</v>
          </cell>
          <cell r="L240" t="str">
            <v>-</v>
          </cell>
          <cell r="M240" t="str">
            <v>N</v>
          </cell>
          <cell r="N240" t="str">
            <v>25 m3/h/p</v>
          </cell>
          <cell r="O240" t="str">
            <v>25 m3/h/p</v>
          </cell>
          <cell r="P240" t="str">
            <v>-</v>
          </cell>
          <cell r="Q240" t="str">
            <v>-</v>
          </cell>
          <cell r="R240">
            <v>95</v>
          </cell>
          <cell r="S240">
            <v>20</v>
          </cell>
          <cell r="T240">
            <v>10</v>
          </cell>
          <cell r="U240">
            <v>0</v>
          </cell>
          <cell r="V240">
            <v>30</v>
          </cell>
        </row>
        <row r="241">
          <cell r="C241" t="str">
            <v>IF02</v>
          </cell>
          <cell r="D241" t="str">
            <v>Salle de jeux</v>
          </cell>
          <cell r="E241" t="str">
            <v>Administration</v>
          </cell>
          <cell r="F241" t="str">
            <v>ventilation double flux tout air neuf à débit variable par zone</v>
          </cell>
          <cell r="G241">
            <v>4</v>
          </cell>
          <cell r="H241">
            <v>19</v>
          </cell>
          <cell r="I241" t="str">
            <v>28 maxi</v>
          </cell>
          <cell r="J241" t="str">
            <v>NC</v>
          </cell>
          <cell r="K241" t="str">
            <v>F5/F7</v>
          </cell>
          <cell r="L241" t="str">
            <v>-</v>
          </cell>
          <cell r="M241" t="str">
            <v>N</v>
          </cell>
          <cell r="N241" t="str">
            <v>25 m3/h/p</v>
          </cell>
          <cell r="O241" t="str">
            <v>25 m3/h/p</v>
          </cell>
          <cell r="P241" t="str">
            <v>-</v>
          </cell>
          <cell r="Q241" t="str">
            <v>-</v>
          </cell>
          <cell r="R241">
            <v>95</v>
          </cell>
          <cell r="S241">
            <v>20</v>
          </cell>
          <cell r="T241">
            <v>10</v>
          </cell>
          <cell r="U241">
            <v>0</v>
          </cell>
          <cell r="V241">
            <v>30</v>
          </cell>
        </row>
        <row r="242">
          <cell r="C242" t="str">
            <v>LG02</v>
          </cell>
          <cell r="D242" t="str">
            <v>Circulation interne service de soins</v>
          </cell>
          <cell r="E242" t="str">
            <v>Pôle médical</v>
          </cell>
          <cell r="F242" t="str">
            <v>ventilation double flux rafraîchi tout air neuf à débit constant</v>
          </cell>
          <cell r="G242">
            <v>4</v>
          </cell>
          <cell r="H242">
            <v>19</v>
          </cell>
          <cell r="I242" t="str">
            <v>28 maxi</v>
          </cell>
          <cell r="J242" t="str">
            <v>NC</v>
          </cell>
          <cell r="K242" t="str">
            <v>F5/F7</v>
          </cell>
          <cell r="L242" t="str">
            <v>-</v>
          </cell>
          <cell r="M242" t="str">
            <v>NC</v>
          </cell>
          <cell r="N242">
            <v>1</v>
          </cell>
          <cell r="O242">
            <v>1</v>
          </cell>
          <cell r="P242" t="str">
            <v>-</v>
          </cell>
          <cell r="Q242" t="str">
            <v>-</v>
          </cell>
          <cell r="R242">
            <v>45</v>
          </cell>
          <cell r="S242">
            <v>20</v>
          </cell>
          <cell r="T242">
            <v>10</v>
          </cell>
          <cell r="U242">
            <v>0</v>
          </cell>
          <cell r="V242">
            <v>30</v>
          </cell>
        </row>
        <row r="243">
          <cell r="C243" t="str">
            <v>LG03</v>
          </cell>
          <cell r="D243" t="str">
            <v>Circulation interne public</v>
          </cell>
          <cell r="E243" t="str">
            <v>Commun</v>
          </cell>
          <cell r="F243" t="str">
            <v>ventilation double flux tout air neuf rafraîchi à débit constant</v>
          </cell>
          <cell r="G243">
            <v>3</v>
          </cell>
          <cell r="H243">
            <v>18</v>
          </cell>
          <cell r="I243" t="str">
            <v>NC</v>
          </cell>
          <cell r="J243" t="str">
            <v>NC</v>
          </cell>
          <cell r="K243" t="str">
            <v>F5/F7</v>
          </cell>
          <cell r="L243" t="str">
            <v>-</v>
          </cell>
          <cell r="M243" t="str">
            <v>NC</v>
          </cell>
          <cell r="N243">
            <v>1</v>
          </cell>
          <cell r="O243">
            <v>1</v>
          </cell>
          <cell r="P243" t="str">
            <v>-</v>
          </cell>
          <cell r="Q243" t="str">
            <v>-</v>
          </cell>
          <cell r="R243">
            <v>0</v>
          </cell>
          <cell r="S243">
            <v>20</v>
          </cell>
          <cell r="T243">
            <v>10</v>
          </cell>
          <cell r="U243">
            <v>0</v>
          </cell>
          <cell r="V243">
            <v>30</v>
          </cell>
        </row>
        <row r="244">
          <cell r="C244" t="str">
            <v>LG19</v>
          </cell>
          <cell r="D244" t="str">
            <v>Passerelle de liaision</v>
          </cell>
          <cell r="E244" t="str">
            <v>Commun</v>
          </cell>
          <cell r="F244" t="str">
            <v xml:space="preserve">ventilo convecteur + ventilation double flux tout air neuf à débit constant </v>
          </cell>
          <cell r="G244">
            <v>3</v>
          </cell>
          <cell r="H244">
            <v>19</v>
          </cell>
          <cell r="I244" t="str">
            <v>30 maxi</v>
          </cell>
          <cell r="J244" t="str">
            <v>NC</v>
          </cell>
          <cell r="K244" t="str">
            <v>F5/F7</v>
          </cell>
          <cell r="L244" t="str">
            <v>-</v>
          </cell>
          <cell r="M244" t="str">
            <v>NC</v>
          </cell>
          <cell r="N244">
            <v>1</v>
          </cell>
          <cell r="O244">
            <v>1</v>
          </cell>
          <cell r="P244" t="str">
            <v>-</v>
          </cell>
          <cell r="Q244" t="str">
            <v>-</v>
          </cell>
          <cell r="R244">
            <v>115</v>
          </cell>
          <cell r="S244">
            <v>20</v>
          </cell>
          <cell r="T244">
            <v>10</v>
          </cell>
          <cell r="U244">
            <v>0</v>
          </cell>
          <cell r="V244">
            <v>30</v>
          </cell>
        </row>
        <row r="245">
          <cell r="C245" t="str">
            <v>PM05</v>
          </cell>
          <cell r="D245" t="str">
            <v>Salle de pré travail</v>
          </cell>
          <cell r="E245" t="str">
            <v>Obstétrique</v>
          </cell>
          <cell r="F245" t="str">
            <v>ventilation double flux tout air neuf à débit variable par zone</v>
          </cell>
          <cell r="G245">
            <v>4</v>
          </cell>
          <cell r="H245">
            <v>19</v>
          </cell>
          <cell r="I245" t="str">
            <v>28 maxi</v>
          </cell>
          <cell r="J245" t="str">
            <v>55 +/- 5</v>
          </cell>
          <cell r="K245" t="str">
            <v>F5/F7/F9/H11</v>
          </cell>
          <cell r="L245" t="str">
            <v>X</v>
          </cell>
          <cell r="M245" t="str">
            <v>P</v>
          </cell>
          <cell r="N245">
            <v>6</v>
          </cell>
          <cell r="O245">
            <v>6</v>
          </cell>
          <cell r="P245" t="str">
            <v>-</v>
          </cell>
          <cell r="Q245" t="str">
            <v>-</v>
          </cell>
          <cell r="R245">
            <v>150</v>
          </cell>
          <cell r="S245">
            <v>20</v>
          </cell>
          <cell r="T245">
            <v>10</v>
          </cell>
          <cell r="U245">
            <v>0</v>
          </cell>
          <cell r="V245">
            <v>30</v>
          </cell>
        </row>
        <row r="246">
          <cell r="C246" t="str">
            <v>PM13</v>
          </cell>
          <cell r="D246" t="str">
            <v>Chambre mère + petit enfant</v>
          </cell>
          <cell r="E246" t="str">
            <v>Hébergement</v>
          </cell>
          <cell r="F246" t="str">
            <v>ventilation double flux tout air neuf à débit variable par zone</v>
          </cell>
          <cell r="G246">
            <v>4</v>
          </cell>
          <cell r="H246">
            <v>22</v>
          </cell>
          <cell r="I246" t="str">
            <v>28 maxi</v>
          </cell>
          <cell r="J246" t="str">
            <v>NC</v>
          </cell>
          <cell r="K246" t="str">
            <v>F5/F7</v>
          </cell>
          <cell r="L246" t="str">
            <v>-</v>
          </cell>
          <cell r="M246" t="str">
            <v>P</v>
          </cell>
          <cell r="N246">
            <v>2</v>
          </cell>
          <cell r="O246">
            <v>2</v>
          </cell>
          <cell r="P246" t="str">
            <v>-</v>
          </cell>
          <cell r="Q246" t="str">
            <v>-</v>
          </cell>
          <cell r="R246">
            <v>65</v>
          </cell>
          <cell r="S246">
            <v>20</v>
          </cell>
          <cell r="T246">
            <v>10</v>
          </cell>
          <cell r="U246">
            <v>0</v>
          </cell>
          <cell r="V246">
            <v>30</v>
          </cell>
        </row>
        <row r="247">
          <cell r="C247" t="str">
            <v>PM14</v>
          </cell>
          <cell r="D247" t="str">
            <v>Chambre mère + grand enfant</v>
          </cell>
          <cell r="E247" t="str">
            <v>Hébergement</v>
          </cell>
          <cell r="F247" t="str">
            <v>ventilation double flux tout air neuf à débit variable par zone</v>
          </cell>
          <cell r="G247">
            <v>4</v>
          </cell>
          <cell r="H247">
            <v>22</v>
          </cell>
          <cell r="I247" t="str">
            <v>28 maxi</v>
          </cell>
          <cell r="J247" t="str">
            <v>NC</v>
          </cell>
          <cell r="K247" t="str">
            <v>F5/F7</v>
          </cell>
          <cell r="L247" t="str">
            <v>-</v>
          </cell>
          <cell r="M247" t="str">
            <v>P</v>
          </cell>
          <cell r="N247">
            <v>2</v>
          </cell>
          <cell r="O247">
            <v>2</v>
          </cell>
          <cell r="P247" t="str">
            <v>-</v>
          </cell>
          <cell r="Q247" t="str">
            <v>-</v>
          </cell>
          <cell r="R247">
            <v>65</v>
          </cell>
          <cell r="S247">
            <v>20</v>
          </cell>
          <cell r="T247">
            <v>10</v>
          </cell>
          <cell r="U247">
            <v>0</v>
          </cell>
          <cell r="V247">
            <v>30</v>
          </cell>
        </row>
        <row r="248">
          <cell r="C248" t="str">
            <v>ST03</v>
          </cell>
          <cell r="D248" t="str">
            <v>Batterie de stérilisation</v>
          </cell>
          <cell r="E248" t="str">
            <v>Stérilisation</v>
          </cell>
          <cell r="F248" t="str">
            <v>ventilation double flux tout air à débit constant + réchauffage terminale</v>
          </cell>
          <cell r="G248">
            <v>5</v>
          </cell>
          <cell r="H248">
            <v>19</v>
          </cell>
          <cell r="I248" t="str">
            <v>28 maxi</v>
          </cell>
          <cell r="J248" t="str">
            <v>NC</v>
          </cell>
          <cell r="K248" t="str">
            <v>F5/F7</v>
          </cell>
          <cell r="L248" t="str">
            <v>-</v>
          </cell>
          <cell r="M248" t="str">
            <v>N</v>
          </cell>
          <cell r="N248">
            <v>4</v>
          </cell>
          <cell r="O248">
            <v>4</v>
          </cell>
          <cell r="P248" t="str">
            <v>X</v>
          </cell>
          <cell r="Q248" t="str">
            <v>-</v>
          </cell>
          <cell r="R248">
            <v>150</v>
          </cell>
          <cell r="S248">
            <v>20</v>
          </cell>
          <cell r="T248">
            <v>10</v>
          </cell>
          <cell r="U248">
            <v>0</v>
          </cell>
          <cell r="V248">
            <v>30</v>
          </cell>
        </row>
        <row r="249">
          <cell r="C249" t="str">
            <v>ST05</v>
          </cell>
          <cell r="D249" t="str">
            <v>Distribution stérile</v>
          </cell>
          <cell r="E249" t="str">
            <v>Stérilisation</v>
          </cell>
          <cell r="F249" t="str">
            <v>ventilation double flux tout air à débit constant + réchauffage terminale</v>
          </cell>
          <cell r="G249">
            <v>5</v>
          </cell>
          <cell r="H249">
            <v>19</v>
          </cell>
          <cell r="I249" t="str">
            <v>28 maxi</v>
          </cell>
          <cell r="J249" t="str">
            <v>NC</v>
          </cell>
          <cell r="K249" t="str">
            <v>F5/F7/F9/H11</v>
          </cell>
          <cell r="L249" t="str">
            <v>X</v>
          </cell>
          <cell r="M249" t="str">
            <v>P</v>
          </cell>
          <cell r="N249">
            <v>4</v>
          </cell>
          <cell r="O249">
            <v>4</v>
          </cell>
          <cell r="P249" t="str">
            <v>-</v>
          </cell>
          <cell r="Q249" t="str">
            <v>-</v>
          </cell>
          <cell r="R249">
            <v>95</v>
          </cell>
          <cell r="S249">
            <v>20</v>
          </cell>
          <cell r="T249">
            <v>10</v>
          </cell>
          <cell r="U249">
            <v>0</v>
          </cell>
          <cell r="V249">
            <v>30</v>
          </cell>
        </row>
        <row r="250">
          <cell r="C250" t="str">
            <v>UR01</v>
          </cell>
          <cell r="D250" t="str">
            <v>Sas véhicules</v>
          </cell>
          <cell r="E250" t="str">
            <v>Urgence</v>
          </cell>
          <cell r="F250" t="str">
            <v>grille de ventilation basse + extraction mécanique</v>
          </cell>
          <cell r="G250">
            <v>1</v>
          </cell>
          <cell r="H250">
            <v>19</v>
          </cell>
          <cell r="I250" t="str">
            <v>NC</v>
          </cell>
          <cell r="J250" t="str">
            <v>NC</v>
          </cell>
          <cell r="K250" t="str">
            <v>NC</v>
          </cell>
          <cell r="L250" t="str">
            <v>-</v>
          </cell>
          <cell r="M250" t="str">
            <v>N</v>
          </cell>
          <cell r="N250">
            <v>10</v>
          </cell>
          <cell r="O250">
            <v>10</v>
          </cell>
          <cell r="P250" t="str">
            <v>-</v>
          </cell>
          <cell r="Q250" t="str">
            <v>-</v>
          </cell>
          <cell r="R250">
            <v>0</v>
          </cell>
          <cell r="S250">
            <v>10</v>
          </cell>
          <cell r="T250">
            <v>10</v>
          </cell>
          <cell r="U250">
            <v>0</v>
          </cell>
          <cell r="V250">
            <v>30</v>
          </cell>
        </row>
        <row r="251">
          <cell r="C251" t="str">
            <v>UR02</v>
          </cell>
          <cell r="D251" t="str">
            <v>Box 2 ou 3 postes soins intensifs</v>
          </cell>
          <cell r="E251" t="str">
            <v>Urgence</v>
          </cell>
          <cell r="F251" t="str">
            <v>ventilation double flux tout air neuf à débit variable par zone</v>
          </cell>
          <cell r="G251">
            <v>4</v>
          </cell>
          <cell r="H251">
            <v>19</v>
          </cell>
          <cell r="I251" t="str">
            <v>28 maxi</v>
          </cell>
          <cell r="J251" t="str">
            <v>NC</v>
          </cell>
          <cell r="K251" t="str">
            <v>F5/F7</v>
          </cell>
          <cell r="L251" t="str">
            <v>-</v>
          </cell>
          <cell r="M251" t="str">
            <v>P</v>
          </cell>
          <cell r="N251">
            <v>2</v>
          </cell>
          <cell r="O251">
            <v>2</v>
          </cell>
          <cell r="P251" t="str">
            <v>-</v>
          </cell>
          <cell r="Q251" t="str">
            <v>-</v>
          </cell>
          <cell r="R251">
            <v>150</v>
          </cell>
          <cell r="S251">
            <v>20</v>
          </cell>
          <cell r="T251">
            <v>10</v>
          </cell>
          <cell r="U251">
            <v>0</v>
          </cell>
          <cell r="V251">
            <v>30</v>
          </cell>
        </row>
        <row r="252">
          <cell r="C252" t="str">
            <v>UR05</v>
          </cell>
          <cell r="D252" t="str">
            <v>Salle de nettoyage corporel</v>
          </cell>
          <cell r="E252" t="str">
            <v>Urgence</v>
          </cell>
          <cell r="F252" t="str">
            <v>ventilation double flux tout air neuf à débit variable par zone</v>
          </cell>
          <cell r="G252">
            <v>4</v>
          </cell>
          <cell r="H252">
            <v>19</v>
          </cell>
          <cell r="I252" t="str">
            <v>28 maxi</v>
          </cell>
          <cell r="J252" t="str">
            <v>NC</v>
          </cell>
          <cell r="K252" t="str">
            <v>F5/F7</v>
          </cell>
          <cell r="L252" t="str">
            <v>-</v>
          </cell>
          <cell r="M252" t="str">
            <v>P</v>
          </cell>
          <cell r="N252">
            <v>4</v>
          </cell>
          <cell r="O252">
            <v>4</v>
          </cell>
          <cell r="P252" t="str">
            <v>-</v>
          </cell>
          <cell r="Q252" t="str">
            <v>-</v>
          </cell>
          <cell r="R252">
            <v>75</v>
          </cell>
          <cell r="S252">
            <v>20</v>
          </cell>
          <cell r="T252">
            <v>10</v>
          </cell>
          <cell r="U252">
            <v>0</v>
          </cell>
          <cell r="V252">
            <v>30</v>
          </cell>
        </row>
        <row r="253">
          <cell r="C253" t="str">
            <v>US16</v>
          </cell>
          <cell r="D253" t="str">
            <v>Sas matériel</v>
          </cell>
          <cell r="E253" t="str">
            <v>Commun</v>
          </cell>
          <cell r="F253" t="str">
            <v>extraction simple flux avec tranfert depuis locaux adjacents</v>
          </cell>
          <cell r="G253">
            <v>1</v>
          </cell>
          <cell r="H253">
            <v>19</v>
          </cell>
          <cell r="I253" t="str">
            <v>NC</v>
          </cell>
          <cell r="J253" t="str">
            <v>NC</v>
          </cell>
          <cell r="K253" t="str">
            <v>N</v>
          </cell>
          <cell r="L253" t="str">
            <v>-</v>
          </cell>
          <cell r="M253" t="str">
            <v>N</v>
          </cell>
          <cell r="N253">
            <v>0</v>
          </cell>
          <cell r="O253">
            <v>1</v>
          </cell>
          <cell r="P253" t="str">
            <v>-</v>
          </cell>
          <cell r="Q253" t="str">
            <v>-</v>
          </cell>
          <cell r="R253">
            <v>0</v>
          </cell>
          <cell r="S253">
            <v>0</v>
          </cell>
          <cell r="T253">
            <v>10</v>
          </cell>
          <cell r="U253">
            <v>2</v>
          </cell>
          <cell r="V253">
            <v>30</v>
          </cell>
        </row>
        <row r="254">
          <cell r="C254" t="str">
            <v>US18</v>
          </cell>
          <cell r="D254" t="str">
            <v>Ménage/vidoir/lave-bassin</v>
          </cell>
          <cell r="E254" t="str">
            <v>Commun</v>
          </cell>
          <cell r="F254" t="str">
            <v>extraction simple flux avec tranfert depuis locaux adjacents</v>
          </cell>
          <cell r="G254">
            <v>1</v>
          </cell>
          <cell r="H254">
            <v>19</v>
          </cell>
          <cell r="I254" t="str">
            <v>NC</v>
          </cell>
          <cell r="J254" t="str">
            <v>NC</v>
          </cell>
          <cell r="K254" t="str">
            <v>N</v>
          </cell>
          <cell r="L254" t="str">
            <v>-</v>
          </cell>
          <cell r="M254" t="str">
            <v>N</v>
          </cell>
          <cell r="N254">
            <v>0</v>
          </cell>
          <cell r="O254">
            <v>4</v>
          </cell>
          <cell r="P254" t="str">
            <v>-</v>
          </cell>
          <cell r="Q254" t="str">
            <v>-</v>
          </cell>
          <cell r="R254">
            <v>0</v>
          </cell>
          <cell r="S254">
            <v>0</v>
          </cell>
          <cell r="T254">
            <v>10</v>
          </cell>
          <cell r="U254">
            <v>2</v>
          </cell>
          <cell r="V254">
            <v>30</v>
          </cell>
        </row>
        <row r="255">
          <cell r="C255" t="str">
            <v>VP05</v>
          </cell>
          <cell r="D255" t="str">
            <v>Sanitaires/vestiaires patients &amp; public</v>
          </cell>
          <cell r="E255" t="str">
            <v>Vie Patient</v>
          </cell>
          <cell r="F255" t="str">
            <v>ventilation double flux tout air neuf à débit variable par zone</v>
          </cell>
          <cell r="G255">
            <v>4</v>
          </cell>
          <cell r="H255">
            <v>19</v>
          </cell>
          <cell r="I255" t="str">
            <v>NC</v>
          </cell>
          <cell r="J255" t="str">
            <v>NC</v>
          </cell>
          <cell r="K255" t="str">
            <v>NC</v>
          </cell>
          <cell r="L255" t="str">
            <v>-</v>
          </cell>
          <cell r="M255" t="str">
            <v>N</v>
          </cell>
          <cell r="N255">
            <v>6</v>
          </cell>
          <cell r="O255">
            <v>6</v>
          </cell>
          <cell r="P255" t="str">
            <v>-</v>
          </cell>
          <cell r="Q255" t="str">
            <v>-</v>
          </cell>
          <cell r="R255">
            <v>75</v>
          </cell>
          <cell r="S255">
            <v>0</v>
          </cell>
          <cell r="T255">
            <v>10</v>
          </cell>
          <cell r="U255">
            <v>0</v>
          </cell>
          <cell r="V255">
            <v>30</v>
          </cell>
        </row>
        <row r="256">
          <cell r="C256" t="str">
            <v>VP11</v>
          </cell>
          <cell r="D256" t="str">
            <v>Vestiaires patients</v>
          </cell>
          <cell r="E256" t="str">
            <v>Vie Patient</v>
          </cell>
          <cell r="F256" t="str">
            <v>ventilation double flux tout air neuf à débit variable par zone</v>
          </cell>
          <cell r="G256">
            <v>4</v>
          </cell>
          <cell r="H256">
            <v>19</v>
          </cell>
          <cell r="I256" t="str">
            <v>28 maxi</v>
          </cell>
          <cell r="J256" t="str">
            <v>NC</v>
          </cell>
          <cell r="K256" t="str">
            <v>NC</v>
          </cell>
          <cell r="L256" t="str">
            <v>-</v>
          </cell>
          <cell r="M256" t="str">
            <v>N</v>
          </cell>
          <cell r="N256">
            <v>4</v>
          </cell>
          <cell r="O256">
            <v>4</v>
          </cell>
          <cell r="P256" t="str">
            <v>-</v>
          </cell>
          <cell r="Q256" t="str">
            <v>-</v>
          </cell>
          <cell r="R256">
            <v>75</v>
          </cell>
          <cell r="S256">
            <v>0</v>
          </cell>
          <cell r="T256">
            <v>10</v>
          </cell>
          <cell r="U256">
            <v>0</v>
          </cell>
          <cell r="V256">
            <v>30</v>
          </cell>
        </row>
        <row r="257">
          <cell r="C257" t="str">
            <v>VP14</v>
          </cell>
          <cell r="D257" t="str">
            <v>Salon des familles</v>
          </cell>
          <cell r="E257" t="str">
            <v>Commun</v>
          </cell>
          <cell r="F257" t="str">
            <v>ventilation double flux tout air neuf à débit variable par zone</v>
          </cell>
          <cell r="G257">
            <v>4</v>
          </cell>
          <cell r="H257">
            <v>19</v>
          </cell>
          <cell r="I257" t="str">
            <v>25 +/- 3</v>
          </cell>
          <cell r="J257" t="str">
            <v>NC</v>
          </cell>
          <cell r="K257" t="str">
            <v>F5/F7</v>
          </cell>
          <cell r="L257" t="str">
            <v>-</v>
          </cell>
          <cell r="M257" t="str">
            <v>NC</v>
          </cell>
          <cell r="N257">
            <v>2</v>
          </cell>
          <cell r="O257">
            <v>2</v>
          </cell>
          <cell r="P257" t="str">
            <v>-</v>
          </cell>
          <cell r="Q257" t="str">
            <v>-</v>
          </cell>
          <cell r="R257">
            <v>85</v>
          </cell>
          <cell r="S257">
            <v>20</v>
          </cell>
          <cell r="T257">
            <v>10</v>
          </cell>
          <cell r="U257">
            <v>2</v>
          </cell>
          <cell r="V257">
            <v>30</v>
          </cell>
        </row>
        <row r="258">
          <cell r="D258" t="str">
            <v>Box de biologie moléculaire</v>
          </cell>
          <cell r="E258" t="str">
            <v>Labo</v>
          </cell>
          <cell r="F258" t="str">
            <v>ventilation double flux tout air neuf à débit variable par zone</v>
          </cell>
          <cell r="G258">
            <v>4</v>
          </cell>
          <cell r="H258">
            <v>19</v>
          </cell>
          <cell r="I258" t="str">
            <v>28 maxi</v>
          </cell>
          <cell r="J258" t="str">
            <v>55 +/- 5</v>
          </cell>
          <cell r="K258" t="str">
            <v>F5/F7/F9/H11</v>
          </cell>
          <cell r="L258" t="str">
            <v>X</v>
          </cell>
          <cell r="M258" t="str">
            <v>P</v>
          </cell>
          <cell r="N258">
            <v>15</v>
          </cell>
          <cell r="O258">
            <v>15</v>
          </cell>
          <cell r="P258" t="str">
            <v>X</v>
          </cell>
          <cell r="Q258" t="str">
            <v>-</v>
          </cell>
          <cell r="R258">
            <v>95</v>
          </cell>
          <cell r="S258">
            <v>20</v>
          </cell>
          <cell r="T258">
            <v>10</v>
          </cell>
          <cell r="U258">
            <v>0</v>
          </cell>
          <cell r="V258">
            <v>30</v>
          </cell>
        </row>
        <row r="259">
          <cell r="D259" t="str">
            <v>Box isolement</v>
          </cell>
          <cell r="E259" t="str">
            <v>Néonatalogie</v>
          </cell>
          <cell r="F259" t="str">
            <v>ventilation double flux tout air neuf à débit variable par zone</v>
          </cell>
          <cell r="G259">
            <v>4</v>
          </cell>
          <cell r="H259">
            <v>19</v>
          </cell>
          <cell r="I259" t="str">
            <v>28 maxi</v>
          </cell>
          <cell r="J259" t="str">
            <v>55 +/- 5</v>
          </cell>
          <cell r="K259" t="str">
            <v>F5/F7/F9/H11</v>
          </cell>
          <cell r="L259" t="str">
            <v>X</v>
          </cell>
          <cell r="M259" t="str">
            <v>P</v>
          </cell>
          <cell r="N259">
            <v>10</v>
          </cell>
          <cell r="O259">
            <v>10</v>
          </cell>
          <cell r="P259" t="str">
            <v>-</v>
          </cell>
          <cell r="Q259" t="str">
            <v>-</v>
          </cell>
          <cell r="R259">
            <v>150</v>
          </cell>
          <cell r="S259">
            <v>20</v>
          </cell>
          <cell r="T259">
            <v>10</v>
          </cell>
          <cell r="U259">
            <v>0</v>
          </cell>
          <cell r="V259">
            <v>30</v>
          </cell>
        </row>
        <row r="260">
          <cell r="D260" t="str">
            <v>Box photothérapie</v>
          </cell>
          <cell r="E260" t="str">
            <v>Néonatalogie</v>
          </cell>
          <cell r="F260" t="str">
            <v>ventilation double flux tout air neuf à débit variable par zone</v>
          </cell>
          <cell r="G260">
            <v>4</v>
          </cell>
          <cell r="H260">
            <v>19</v>
          </cell>
          <cell r="I260" t="str">
            <v>28 maxi</v>
          </cell>
          <cell r="J260" t="str">
            <v>55 +/- 5</v>
          </cell>
          <cell r="K260" t="str">
            <v>F5/F7/F9/H11</v>
          </cell>
          <cell r="L260" t="str">
            <v>X</v>
          </cell>
          <cell r="M260" t="str">
            <v>P</v>
          </cell>
          <cell r="N260">
            <v>10</v>
          </cell>
          <cell r="O260">
            <v>10</v>
          </cell>
          <cell r="P260" t="str">
            <v>-</v>
          </cell>
          <cell r="Q260" t="str">
            <v>-</v>
          </cell>
          <cell r="R260">
            <v>150</v>
          </cell>
          <cell r="S260">
            <v>20</v>
          </cell>
          <cell r="T260">
            <v>10</v>
          </cell>
          <cell r="U260">
            <v>0</v>
          </cell>
          <cell r="V260">
            <v>30</v>
          </cell>
        </row>
        <row r="261">
          <cell r="D261" t="str">
            <v>Local informatique</v>
          </cell>
          <cell r="E261" t="str">
            <v>CDI</v>
          </cell>
          <cell r="F261" t="str">
            <v>ventilation double flux tout air neuf à débit constant + réchauffage terminale</v>
          </cell>
          <cell r="G261">
            <v>5</v>
          </cell>
          <cell r="H261" t="str">
            <v>20 à 25</v>
          </cell>
          <cell r="I261" t="str">
            <v>20 à 25</v>
          </cell>
          <cell r="J261" t="str">
            <v>55 +/- 5</v>
          </cell>
          <cell r="K261" t="str">
            <v>F5/F7</v>
          </cell>
          <cell r="L261" t="str">
            <v>-</v>
          </cell>
          <cell r="M261" t="str">
            <v>P</v>
          </cell>
          <cell r="N261">
            <v>2</v>
          </cell>
          <cell r="O261">
            <v>2</v>
          </cell>
          <cell r="P261" t="str">
            <v>-</v>
          </cell>
          <cell r="Q261" t="str">
            <v>-</v>
          </cell>
          <cell r="R261">
            <v>150</v>
          </cell>
          <cell r="S261">
            <v>20</v>
          </cell>
          <cell r="T261">
            <v>10</v>
          </cell>
          <cell r="U261">
            <v>0</v>
          </cell>
          <cell r="V261">
            <v>30</v>
          </cell>
        </row>
        <row r="262">
          <cell r="D262" t="str">
            <v>Préparation soins petites interventions</v>
          </cell>
          <cell r="E262" t="str">
            <v>Hopital de jour</v>
          </cell>
          <cell r="F262" t="str">
            <v>ventilation double flux tout air neuf à débit variable par zone</v>
          </cell>
          <cell r="G262">
            <v>4</v>
          </cell>
          <cell r="H262">
            <v>19</v>
          </cell>
          <cell r="I262" t="str">
            <v>28 maxi</v>
          </cell>
          <cell r="J262" t="str">
            <v>NC</v>
          </cell>
          <cell r="K262" t="str">
            <v>F5/F7/F9/H11</v>
          </cell>
          <cell r="L262" t="str">
            <v>X</v>
          </cell>
          <cell r="M262" t="str">
            <v>P</v>
          </cell>
          <cell r="N262">
            <v>10</v>
          </cell>
          <cell r="O262">
            <v>10</v>
          </cell>
          <cell r="P262" t="str">
            <v>-</v>
          </cell>
          <cell r="Q262" t="str">
            <v>-</v>
          </cell>
          <cell r="R262">
            <v>150</v>
          </cell>
          <cell r="S262">
            <v>20</v>
          </cell>
          <cell r="T262">
            <v>10</v>
          </cell>
          <cell r="U262">
            <v>0</v>
          </cell>
          <cell r="V262">
            <v>30</v>
          </cell>
        </row>
        <row r="263">
          <cell r="D263" t="str">
            <v>Réception prélèvement</v>
          </cell>
          <cell r="E263" t="str">
            <v>Stérilisation</v>
          </cell>
          <cell r="F263" t="str">
            <v>ventilation double flux tout air neuf à débit variable par zone</v>
          </cell>
          <cell r="G263">
            <v>4</v>
          </cell>
          <cell r="H263">
            <v>19</v>
          </cell>
          <cell r="I263" t="str">
            <v>28 maxi</v>
          </cell>
          <cell r="J263" t="str">
            <v>NC</v>
          </cell>
          <cell r="K263" t="str">
            <v>F5/F7/F9/H11</v>
          </cell>
          <cell r="L263" t="str">
            <v>X</v>
          </cell>
          <cell r="M263" t="str">
            <v>P</v>
          </cell>
          <cell r="N263">
            <v>10</v>
          </cell>
          <cell r="O263">
            <v>10</v>
          </cell>
          <cell r="P263" t="str">
            <v>-</v>
          </cell>
          <cell r="Q263" t="str">
            <v>-</v>
          </cell>
          <cell r="R263">
            <v>115</v>
          </cell>
          <cell r="S263">
            <v>20</v>
          </cell>
          <cell r="T263">
            <v>10</v>
          </cell>
          <cell r="U263">
            <v>0</v>
          </cell>
          <cell r="V263">
            <v>30</v>
          </cell>
        </row>
        <row r="264">
          <cell r="D264" t="str">
            <v>Salle de gymnastique</v>
          </cell>
          <cell r="E264" t="str">
            <v>Pôle médical</v>
          </cell>
          <cell r="F264" t="str">
            <v xml:space="preserve">ventilo convecteur + ventilation double flux tout air neuf à débit constant </v>
          </cell>
          <cell r="G264">
            <v>3</v>
          </cell>
          <cell r="H264">
            <v>19</v>
          </cell>
          <cell r="I264" t="str">
            <v>28 maxi</v>
          </cell>
          <cell r="J264" t="str">
            <v>NC</v>
          </cell>
          <cell r="K264" t="str">
            <v>F5/F7</v>
          </cell>
          <cell r="L264" t="str">
            <v>-</v>
          </cell>
          <cell r="M264" t="str">
            <v>N</v>
          </cell>
          <cell r="N264">
            <v>3</v>
          </cell>
          <cell r="O264">
            <v>3</v>
          </cell>
          <cell r="P264" t="str">
            <v>-</v>
          </cell>
          <cell r="Q264" t="str">
            <v>-</v>
          </cell>
          <cell r="R264">
            <v>115</v>
          </cell>
          <cell r="S264">
            <v>20</v>
          </cell>
          <cell r="T264">
            <v>10</v>
          </cell>
          <cell r="U264">
            <v>0</v>
          </cell>
          <cell r="V264">
            <v>30</v>
          </cell>
        </row>
        <row r="265">
          <cell r="D265" t="str">
            <v>Salle électrostimulation</v>
          </cell>
          <cell r="E265" t="str">
            <v>Imagerie</v>
          </cell>
          <cell r="F265" t="str">
            <v xml:space="preserve">ventilo convecteur + ventilation double flux tout air neuf à débit constant </v>
          </cell>
          <cell r="G265">
            <v>3</v>
          </cell>
          <cell r="H265">
            <v>19</v>
          </cell>
          <cell r="I265" t="str">
            <v>28 maxi</v>
          </cell>
          <cell r="J265" t="str">
            <v>55 +/- 5</v>
          </cell>
          <cell r="K265" t="str">
            <v>F5/F7/F9/H14</v>
          </cell>
          <cell r="L265" t="str">
            <v>X</v>
          </cell>
          <cell r="M265">
            <v>30</v>
          </cell>
          <cell r="N265">
            <v>6</v>
          </cell>
          <cell r="O265">
            <v>6</v>
          </cell>
          <cell r="P265" t="str">
            <v>-</v>
          </cell>
          <cell r="Q265" t="str">
            <v>-</v>
          </cell>
          <cell r="R265">
            <v>200</v>
          </cell>
          <cell r="S265">
            <v>20</v>
          </cell>
          <cell r="T265">
            <v>10</v>
          </cell>
          <cell r="U265">
            <v>0</v>
          </cell>
          <cell r="V265">
            <v>30</v>
          </cell>
        </row>
        <row r="266">
          <cell r="D266" t="str">
            <v>Salle endoscopie pneumo</v>
          </cell>
          <cell r="E266" t="str">
            <v>Endoscopie</v>
          </cell>
          <cell r="F266" t="str">
            <v>ventilation double flux tout air neuf à débit constant + réchauffage terminale</v>
          </cell>
          <cell r="G266">
            <v>5</v>
          </cell>
          <cell r="H266">
            <v>19</v>
          </cell>
          <cell r="I266" t="str">
            <v>25 +/- 3</v>
          </cell>
          <cell r="J266" t="str">
            <v>55 +/- 5</v>
          </cell>
          <cell r="K266" t="str">
            <v>F5/F7/F9/H11</v>
          </cell>
          <cell r="L266" t="str">
            <v>X</v>
          </cell>
          <cell r="M266">
            <v>30</v>
          </cell>
          <cell r="N266">
            <v>15</v>
          </cell>
          <cell r="O266">
            <v>15</v>
          </cell>
          <cell r="P266" t="str">
            <v>-</v>
          </cell>
          <cell r="Q266" t="str">
            <v>-</v>
          </cell>
          <cell r="R266">
            <v>200</v>
          </cell>
          <cell r="S266">
            <v>20</v>
          </cell>
          <cell r="T266">
            <v>10</v>
          </cell>
          <cell r="U266">
            <v>0</v>
          </cell>
          <cell r="V266">
            <v>30</v>
          </cell>
        </row>
        <row r="267">
          <cell r="D267" t="str">
            <v>Salle épreuve d'éffort coranien</v>
          </cell>
          <cell r="E267" t="str">
            <v>Pôle médical</v>
          </cell>
          <cell r="F267" t="str">
            <v xml:space="preserve">ventilo convecteur + ventilation double flux tout air neuf à débit constant </v>
          </cell>
          <cell r="G267">
            <v>3</v>
          </cell>
          <cell r="H267">
            <v>19</v>
          </cell>
          <cell r="I267" t="str">
            <v>28 maxi</v>
          </cell>
          <cell r="J267" t="str">
            <v>NC</v>
          </cell>
          <cell r="K267" t="str">
            <v>F5/F7</v>
          </cell>
          <cell r="L267" t="str">
            <v>-</v>
          </cell>
          <cell r="M267" t="str">
            <v>N</v>
          </cell>
          <cell r="N267">
            <v>1</v>
          </cell>
          <cell r="O267">
            <v>1</v>
          </cell>
          <cell r="P267" t="str">
            <v>-</v>
          </cell>
          <cell r="Q267" t="str">
            <v>-</v>
          </cell>
          <cell r="R267">
            <v>150</v>
          </cell>
          <cell r="S267">
            <v>20</v>
          </cell>
          <cell r="T267">
            <v>10</v>
          </cell>
          <cell r="U267">
            <v>0</v>
          </cell>
          <cell r="V267">
            <v>30</v>
          </cell>
        </row>
        <row r="268">
          <cell r="D268" t="str">
            <v>Salle exploration - PH métrie</v>
          </cell>
          <cell r="E268" t="str">
            <v>Consultation</v>
          </cell>
          <cell r="F268" t="str">
            <v>ventilation double flux tout air neuf à débit constant + réchauffage terminale</v>
          </cell>
          <cell r="G268">
            <v>5</v>
          </cell>
          <cell r="H268">
            <v>19</v>
          </cell>
          <cell r="I268" t="str">
            <v>25 +/- 3</v>
          </cell>
          <cell r="J268" t="str">
            <v>55 +/- 5</v>
          </cell>
          <cell r="K268" t="str">
            <v>F5/F7/F9/H11</v>
          </cell>
          <cell r="L268" t="str">
            <v>X</v>
          </cell>
          <cell r="M268">
            <v>30</v>
          </cell>
          <cell r="N268">
            <v>15</v>
          </cell>
          <cell r="O268">
            <v>15</v>
          </cell>
          <cell r="P268" t="str">
            <v>-</v>
          </cell>
          <cell r="Q268" t="str">
            <v>-</v>
          </cell>
          <cell r="R268">
            <v>200</v>
          </cell>
          <cell r="S268">
            <v>20</v>
          </cell>
          <cell r="T268">
            <v>10</v>
          </cell>
          <cell r="U268">
            <v>0</v>
          </cell>
          <cell r="V268">
            <v>30</v>
          </cell>
        </row>
        <row r="269">
          <cell r="D269" t="str">
            <v>Salle néofract.</v>
          </cell>
          <cell r="E269" t="str">
            <v>Pôle médical</v>
          </cell>
          <cell r="F269" t="str">
            <v xml:space="preserve">ventilo convecteur + ventilation double flux tout air neuf à débit constant </v>
          </cell>
          <cell r="G269">
            <v>3</v>
          </cell>
          <cell r="H269">
            <v>19</v>
          </cell>
          <cell r="I269" t="str">
            <v>28 maxi</v>
          </cell>
          <cell r="J269" t="str">
            <v>NC</v>
          </cell>
          <cell r="K269" t="str">
            <v>F5/F7</v>
          </cell>
          <cell r="L269" t="str">
            <v>-</v>
          </cell>
          <cell r="M269" t="str">
            <v>NC</v>
          </cell>
          <cell r="N269">
            <v>1</v>
          </cell>
          <cell r="O269">
            <v>1</v>
          </cell>
          <cell r="P269" t="str">
            <v>-</v>
          </cell>
          <cell r="Q269" t="str">
            <v>-</v>
          </cell>
          <cell r="R269">
            <v>150</v>
          </cell>
          <cell r="S269">
            <v>20</v>
          </cell>
          <cell r="T269">
            <v>10</v>
          </cell>
          <cell r="U269">
            <v>0</v>
          </cell>
          <cell r="V269">
            <v>30</v>
          </cell>
        </row>
        <row r="270">
          <cell r="D270" t="str">
            <v>Salle orthèse</v>
          </cell>
          <cell r="E270" t="str">
            <v>Pôle médical</v>
          </cell>
          <cell r="F270" t="str">
            <v xml:space="preserve">ventilo convecteur + ventilation double flux tout air neuf à débit constant </v>
          </cell>
          <cell r="G270">
            <v>3</v>
          </cell>
          <cell r="H270">
            <v>19</v>
          </cell>
          <cell r="I270" t="str">
            <v>28 maxi</v>
          </cell>
          <cell r="J270" t="str">
            <v>NC</v>
          </cell>
          <cell r="K270" t="str">
            <v>F5/F7</v>
          </cell>
          <cell r="L270" t="str">
            <v>-</v>
          </cell>
          <cell r="M270" t="str">
            <v>NC</v>
          </cell>
          <cell r="N270">
            <v>1</v>
          </cell>
          <cell r="O270">
            <v>1</v>
          </cell>
          <cell r="P270" t="str">
            <v>-</v>
          </cell>
          <cell r="Q270" t="str">
            <v>-</v>
          </cell>
          <cell r="R270">
            <v>150</v>
          </cell>
          <cell r="S270">
            <v>20</v>
          </cell>
          <cell r="T270">
            <v>10</v>
          </cell>
          <cell r="U270">
            <v>0</v>
          </cell>
          <cell r="V270">
            <v>30</v>
          </cell>
        </row>
        <row r="271">
          <cell r="D271" t="str">
            <v>Salle ostéodensimètre</v>
          </cell>
          <cell r="E271" t="str">
            <v>Médecine nucléaire</v>
          </cell>
          <cell r="F271" t="str">
            <v>ventilation double flux tout air neuf à débit variable par zone</v>
          </cell>
          <cell r="G271">
            <v>4</v>
          </cell>
          <cell r="H271">
            <v>19</v>
          </cell>
          <cell r="I271" t="str">
            <v>28 maxi</v>
          </cell>
          <cell r="J271" t="str">
            <v>NC</v>
          </cell>
          <cell r="K271" t="str">
            <v>F5/F7/F9</v>
          </cell>
          <cell r="L271" t="str">
            <v>X</v>
          </cell>
          <cell r="M271" t="str">
            <v>P</v>
          </cell>
          <cell r="N271">
            <v>4</v>
          </cell>
          <cell r="O271">
            <v>4</v>
          </cell>
          <cell r="P271" t="str">
            <v>-</v>
          </cell>
          <cell r="Q271" t="str">
            <v>-</v>
          </cell>
          <cell r="R271">
            <v>200</v>
          </cell>
          <cell r="S271">
            <v>20</v>
          </cell>
          <cell r="T271">
            <v>10</v>
          </cell>
          <cell r="U271">
            <v>0</v>
          </cell>
          <cell r="V271">
            <v>30</v>
          </cell>
        </row>
        <row r="272">
          <cell r="D272" t="str">
            <v>Salle petites interventions</v>
          </cell>
          <cell r="E272" t="str">
            <v>Hopital de jour</v>
          </cell>
          <cell r="F272" t="str">
            <v>ventilation double flux tout air neuf à débit variable par zone</v>
          </cell>
          <cell r="G272">
            <v>4</v>
          </cell>
          <cell r="H272">
            <v>19</v>
          </cell>
          <cell r="I272" t="str">
            <v>28 maxi</v>
          </cell>
          <cell r="J272" t="str">
            <v>55 +/- 5</v>
          </cell>
          <cell r="K272" t="str">
            <v>F5/F7/F9/H14</v>
          </cell>
          <cell r="L272" t="str">
            <v>X</v>
          </cell>
          <cell r="M272">
            <v>30</v>
          </cell>
          <cell r="N272">
            <v>15</v>
          </cell>
          <cell r="O272">
            <v>15</v>
          </cell>
          <cell r="P272" t="str">
            <v>-</v>
          </cell>
          <cell r="Q272" t="str">
            <v>-</v>
          </cell>
          <cell r="R272">
            <v>200</v>
          </cell>
          <cell r="S272">
            <v>20</v>
          </cell>
          <cell r="T272">
            <v>10</v>
          </cell>
          <cell r="U272">
            <v>0</v>
          </cell>
          <cell r="V272">
            <v>30</v>
          </cell>
        </row>
        <row r="273">
          <cell r="D273" t="str">
            <v>Salle tendresse</v>
          </cell>
          <cell r="E273" t="str">
            <v>Néonatalogie</v>
          </cell>
          <cell r="F273" t="str">
            <v>ventilation double flux tout air neuf à débit variable par zone</v>
          </cell>
          <cell r="G273">
            <v>4</v>
          </cell>
          <cell r="H273">
            <v>19</v>
          </cell>
          <cell r="I273" t="str">
            <v>28 maxi</v>
          </cell>
          <cell r="J273" t="str">
            <v>NC</v>
          </cell>
          <cell r="K273" t="str">
            <v>F5/F7</v>
          </cell>
          <cell r="L273" t="str">
            <v>-</v>
          </cell>
          <cell r="M273" t="str">
            <v>NC</v>
          </cell>
          <cell r="N273">
            <v>2</v>
          </cell>
          <cell r="O273">
            <v>2</v>
          </cell>
          <cell r="P273" t="str">
            <v>-</v>
          </cell>
          <cell r="Q273" t="str">
            <v>-</v>
          </cell>
          <cell r="R273">
            <v>95</v>
          </cell>
          <cell r="S273">
            <v>20</v>
          </cell>
          <cell r="T273">
            <v>10</v>
          </cell>
          <cell r="U273">
            <v>0</v>
          </cell>
          <cell r="V273">
            <v>30</v>
          </cell>
        </row>
      </sheetData>
      <sheetData sheetId="4" refreshError="1"/>
      <sheetData sheetId="5">
        <row r="6">
          <cell r="A6" t="str">
            <v>CTA1</v>
          </cell>
          <cell r="B6">
            <v>13400</v>
          </cell>
          <cell r="C6">
            <v>13400</v>
          </cell>
          <cell r="D6">
            <v>13400</v>
          </cell>
          <cell r="E6" t="str">
            <v>0</v>
          </cell>
          <cell r="F6">
            <v>13400</v>
          </cell>
          <cell r="G6">
            <v>13400</v>
          </cell>
        </row>
        <row r="7">
          <cell r="A7" t="str">
            <v>CTA2</v>
          </cell>
          <cell r="B7">
            <v>10600</v>
          </cell>
          <cell r="C7">
            <v>12800</v>
          </cell>
          <cell r="D7">
            <v>12800</v>
          </cell>
          <cell r="E7" t="str">
            <v>0</v>
          </cell>
          <cell r="F7">
            <v>12800</v>
          </cell>
          <cell r="G7">
            <v>12800</v>
          </cell>
        </row>
        <row r="8">
          <cell r="A8" t="str">
            <v>CTA3</v>
          </cell>
          <cell r="B8">
            <v>14300</v>
          </cell>
          <cell r="C8">
            <v>14300</v>
          </cell>
          <cell r="D8">
            <v>14300</v>
          </cell>
          <cell r="E8" t="str">
            <v>0</v>
          </cell>
          <cell r="F8">
            <v>14300</v>
          </cell>
          <cell r="G8">
            <v>14300</v>
          </cell>
        </row>
        <row r="9">
          <cell r="A9" t="str">
            <v>CTA4</v>
          </cell>
          <cell r="B9">
            <v>8700</v>
          </cell>
          <cell r="C9">
            <v>8700</v>
          </cell>
          <cell r="D9">
            <v>8700</v>
          </cell>
          <cell r="E9" t="str">
            <v>0</v>
          </cell>
          <cell r="F9">
            <v>8700</v>
          </cell>
          <cell r="G9">
            <v>8700</v>
          </cell>
        </row>
        <row r="10">
          <cell r="A10" t="str">
            <v>CTA5</v>
          </cell>
          <cell r="B10">
            <v>4400</v>
          </cell>
          <cell r="C10">
            <v>16400</v>
          </cell>
          <cell r="D10">
            <v>16400</v>
          </cell>
          <cell r="E10" t="str">
            <v>0</v>
          </cell>
          <cell r="F10">
            <v>16400</v>
          </cell>
          <cell r="G10">
            <v>16400</v>
          </cell>
        </row>
        <row r="11">
          <cell r="A11" t="str">
            <v>CTA6</v>
          </cell>
          <cell r="B11">
            <v>4100</v>
          </cell>
          <cell r="C11">
            <v>4100</v>
          </cell>
          <cell r="D11">
            <v>4100</v>
          </cell>
          <cell r="E11" t="str">
            <v>0</v>
          </cell>
          <cell r="F11">
            <v>4100</v>
          </cell>
          <cell r="G11">
            <v>4100</v>
          </cell>
        </row>
        <row r="12">
          <cell r="A12" t="str">
            <v>CTA7</v>
          </cell>
          <cell r="B12">
            <v>4000</v>
          </cell>
          <cell r="C12">
            <v>4000</v>
          </cell>
          <cell r="D12">
            <v>4000</v>
          </cell>
          <cell r="E12" t="str">
            <v>0</v>
          </cell>
          <cell r="F12">
            <v>4000</v>
          </cell>
          <cell r="G12">
            <v>4000</v>
          </cell>
        </row>
        <row r="13">
          <cell r="A13" t="str">
            <v>CTA8</v>
          </cell>
          <cell r="B13">
            <v>2100</v>
          </cell>
          <cell r="C13">
            <v>7500</v>
          </cell>
          <cell r="D13">
            <v>7500</v>
          </cell>
          <cell r="E13" t="str">
            <v>0</v>
          </cell>
          <cell r="F13">
            <v>7500</v>
          </cell>
          <cell r="G13">
            <v>7500</v>
          </cell>
        </row>
        <row r="14">
          <cell r="A14" t="str">
            <v>CTA9</v>
          </cell>
          <cell r="B14">
            <v>15000</v>
          </cell>
          <cell r="C14">
            <v>25800</v>
          </cell>
          <cell r="D14">
            <v>25800</v>
          </cell>
          <cell r="E14" t="str">
            <v>0</v>
          </cell>
          <cell r="F14">
            <v>25800</v>
          </cell>
          <cell r="G14">
            <v>25800</v>
          </cell>
        </row>
        <row r="15">
          <cell r="A15" t="str">
            <v>CTA10</v>
          </cell>
          <cell r="B15">
            <v>9200</v>
          </cell>
          <cell r="C15">
            <v>9200</v>
          </cell>
          <cell r="D15">
            <v>9200</v>
          </cell>
          <cell r="E15" t="str">
            <v>0</v>
          </cell>
          <cell r="F15">
            <v>9200</v>
          </cell>
          <cell r="G15">
            <v>9200</v>
          </cell>
        </row>
        <row r="16">
          <cell r="A16" t="str">
            <v>CTA11</v>
          </cell>
          <cell r="B16">
            <v>3100</v>
          </cell>
          <cell r="C16">
            <v>3100</v>
          </cell>
          <cell r="D16">
            <v>3100</v>
          </cell>
          <cell r="E16" t="str">
            <v>0</v>
          </cell>
          <cell r="F16">
            <v>3100</v>
          </cell>
          <cell r="G16">
            <v>3100</v>
          </cell>
        </row>
        <row r="17">
          <cell r="A17" t="str">
            <v>CTA12</v>
          </cell>
          <cell r="B17">
            <v>8500</v>
          </cell>
          <cell r="C17">
            <v>22600</v>
          </cell>
          <cell r="D17">
            <v>22600</v>
          </cell>
          <cell r="E17" t="str">
            <v>0</v>
          </cell>
          <cell r="F17">
            <v>22600</v>
          </cell>
          <cell r="G17">
            <v>22600</v>
          </cell>
        </row>
        <row r="18">
          <cell r="A18" t="str">
            <v>CTA13</v>
          </cell>
          <cell r="B18">
            <v>4600</v>
          </cell>
          <cell r="C18">
            <v>9700</v>
          </cell>
          <cell r="D18">
            <v>9700</v>
          </cell>
          <cell r="E18" t="str">
            <v>0</v>
          </cell>
          <cell r="F18">
            <v>9700</v>
          </cell>
          <cell r="G18">
            <v>9700</v>
          </cell>
        </row>
        <row r="19">
          <cell r="A19" t="str">
            <v>CTA14</v>
          </cell>
          <cell r="B19">
            <v>2000</v>
          </cell>
          <cell r="C19">
            <v>6800</v>
          </cell>
          <cell r="D19">
            <v>6800</v>
          </cell>
          <cell r="E19" t="str">
            <v>0</v>
          </cell>
          <cell r="F19">
            <v>6800</v>
          </cell>
          <cell r="G19">
            <v>6800</v>
          </cell>
        </row>
        <row r="20">
          <cell r="A20" t="str">
            <v>CTA15</v>
          </cell>
          <cell r="B20">
            <v>2000</v>
          </cell>
          <cell r="C20">
            <v>6800</v>
          </cell>
          <cell r="D20">
            <v>6800</v>
          </cell>
          <cell r="E20" t="str">
            <v>0</v>
          </cell>
          <cell r="F20">
            <v>6800</v>
          </cell>
          <cell r="G20">
            <v>6800</v>
          </cell>
        </row>
        <row r="21">
          <cell r="A21" t="str">
            <v>CTA16</v>
          </cell>
          <cell r="B21">
            <v>2000</v>
          </cell>
          <cell r="C21">
            <v>6800</v>
          </cell>
          <cell r="D21">
            <v>6800</v>
          </cell>
          <cell r="E21" t="str">
            <v>0</v>
          </cell>
          <cell r="F21">
            <v>6800</v>
          </cell>
          <cell r="G21">
            <v>6800</v>
          </cell>
        </row>
        <row r="22">
          <cell r="A22" t="str">
            <v>CTA17</v>
          </cell>
          <cell r="B22">
            <v>2000</v>
          </cell>
          <cell r="C22">
            <v>6800</v>
          </cell>
          <cell r="D22">
            <v>6800</v>
          </cell>
          <cell r="E22" t="str">
            <v>0</v>
          </cell>
          <cell r="F22">
            <v>6800</v>
          </cell>
          <cell r="G22">
            <v>6800</v>
          </cell>
        </row>
        <row r="23">
          <cell r="A23" t="str">
            <v>CTA18</v>
          </cell>
          <cell r="B23">
            <v>2000</v>
          </cell>
          <cell r="C23">
            <v>6800</v>
          </cell>
          <cell r="D23">
            <v>6800</v>
          </cell>
          <cell r="E23" t="str">
            <v>0</v>
          </cell>
          <cell r="F23">
            <v>6800</v>
          </cell>
          <cell r="G23">
            <v>6800</v>
          </cell>
        </row>
        <row r="24">
          <cell r="A24" t="str">
            <v>CTA19</v>
          </cell>
          <cell r="B24">
            <v>2000</v>
          </cell>
          <cell r="C24">
            <v>6800</v>
          </cell>
          <cell r="D24">
            <v>6800</v>
          </cell>
          <cell r="E24" t="str">
            <v>0</v>
          </cell>
          <cell r="F24">
            <v>6800</v>
          </cell>
          <cell r="G24">
            <v>6800</v>
          </cell>
        </row>
        <row r="25">
          <cell r="A25" t="str">
            <v>CTA20</v>
          </cell>
          <cell r="B25">
            <v>2000</v>
          </cell>
          <cell r="C25">
            <v>6800</v>
          </cell>
          <cell r="D25">
            <v>6800</v>
          </cell>
          <cell r="E25" t="str">
            <v>0</v>
          </cell>
          <cell r="F25">
            <v>6800</v>
          </cell>
          <cell r="G25">
            <v>6800</v>
          </cell>
        </row>
        <row r="26">
          <cell r="A26" t="str">
            <v>CTA21</v>
          </cell>
          <cell r="B26">
            <v>2000</v>
          </cell>
          <cell r="C26">
            <v>6800</v>
          </cell>
          <cell r="D26">
            <v>6800</v>
          </cell>
          <cell r="E26" t="str">
            <v>0</v>
          </cell>
          <cell r="F26">
            <v>6800</v>
          </cell>
          <cell r="G26">
            <v>6800</v>
          </cell>
        </row>
        <row r="27">
          <cell r="A27" t="str">
            <v>CTA22</v>
          </cell>
          <cell r="B27">
            <v>13600</v>
          </cell>
          <cell r="C27">
            <v>13600</v>
          </cell>
          <cell r="D27">
            <v>13600</v>
          </cell>
          <cell r="E27" t="str">
            <v>0</v>
          </cell>
          <cell r="F27">
            <v>13600</v>
          </cell>
          <cell r="G27">
            <v>13600</v>
          </cell>
        </row>
        <row r="28">
          <cell r="A28" t="str">
            <v>CTA23</v>
          </cell>
          <cell r="B28">
            <v>6000</v>
          </cell>
          <cell r="C28">
            <v>6000</v>
          </cell>
          <cell r="D28">
            <v>6000</v>
          </cell>
          <cell r="E28" t="str">
            <v>0</v>
          </cell>
          <cell r="F28">
            <v>6000</v>
          </cell>
          <cell r="G28">
            <v>6000</v>
          </cell>
        </row>
        <row r="29">
          <cell r="A29" t="str">
            <v>CTA24</v>
          </cell>
          <cell r="B29">
            <v>7900</v>
          </cell>
          <cell r="C29">
            <v>12500</v>
          </cell>
          <cell r="D29">
            <v>12500</v>
          </cell>
          <cell r="E29" t="str">
            <v>0</v>
          </cell>
          <cell r="F29">
            <v>12500</v>
          </cell>
          <cell r="G29">
            <v>12500</v>
          </cell>
        </row>
        <row r="30">
          <cell r="A30" t="str">
            <v>CTA25</v>
          </cell>
          <cell r="B30">
            <v>3000</v>
          </cell>
          <cell r="C30">
            <v>6700</v>
          </cell>
          <cell r="D30">
            <v>6700</v>
          </cell>
          <cell r="E30" t="str">
            <v>0</v>
          </cell>
          <cell r="F30">
            <v>6700</v>
          </cell>
          <cell r="G30">
            <v>6700</v>
          </cell>
        </row>
        <row r="31">
          <cell r="A31" t="str">
            <v>CTA26</v>
          </cell>
          <cell r="B31">
            <v>600</v>
          </cell>
          <cell r="C31">
            <v>1400</v>
          </cell>
          <cell r="D31">
            <v>1400</v>
          </cell>
          <cell r="E31" t="str">
            <v>0</v>
          </cell>
          <cell r="F31">
            <v>1400</v>
          </cell>
          <cell r="G31">
            <v>1400</v>
          </cell>
        </row>
        <row r="32">
          <cell r="A32" t="str">
            <v>CTA27</v>
          </cell>
          <cell r="B32">
            <v>1800</v>
          </cell>
          <cell r="C32">
            <v>1800</v>
          </cell>
          <cell r="D32">
            <v>1800</v>
          </cell>
          <cell r="E32" t="str">
            <v>0</v>
          </cell>
          <cell r="F32">
            <v>1800</v>
          </cell>
          <cell r="G32">
            <v>1800</v>
          </cell>
        </row>
        <row r="33">
          <cell r="A33" t="str">
            <v>CTA28</v>
          </cell>
          <cell r="B33">
            <v>800</v>
          </cell>
          <cell r="C33">
            <v>3400</v>
          </cell>
          <cell r="D33">
            <v>3400</v>
          </cell>
          <cell r="E33" t="str">
            <v>0</v>
          </cell>
          <cell r="F33">
            <v>3400</v>
          </cell>
          <cell r="G33">
            <v>3400</v>
          </cell>
        </row>
        <row r="34">
          <cell r="A34" t="str">
            <v>CTA29</v>
          </cell>
          <cell r="B34">
            <v>5500</v>
          </cell>
          <cell r="C34">
            <v>12800</v>
          </cell>
          <cell r="D34">
            <v>12800</v>
          </cell>
          <cell r="E34" t="str">
            <v>0</v>
          </cell>
          <cell r="F34">
            <v>12800</v>
          </cell>
          <cell r="G34">
            <v>12800</v>
          </cell>
        </row>
        <row r="35">
          <cell r="A35" t="str">
            <v>CTA30</v>
          </cell>
          <cell r="B35">
            <v>6200</v>
          </cell>
          <cell r="C35">
            <v>6200</v>
          </cell>
          <cell r="D35">
            <v>6200</v>
          </cell>
          <cell r="E35" t="str">
            <v>0</v>
          </cell>
          <cell r="F35">
            <v>6200</v>
          </cell>
          <cell r="G35">
            <v>6200</v>
          </cell>
        </row>
        <row r="36">
          <cell r="A36" t="str">
            <v>CTA31</v>
          </cell>
          <cell r="B36">
            <v>11200</v>
          </cell>
          <cell r="C36">
            <v>28100</v>
          </cell>
          <cell r="D36">
            <v>28100</v>
          </cell>
          <cell r="E36" t="str">
            <v>0</v>
          </cell>
          <cell r="F36">
            <v>28100</v>
          </cell>
          <cell r="G36">
            <v>28100</v>
          </cell>
        </row>
        <row r="37">
          <cell r="A37" t="str">
            <v>CTA32</v>
          </cell>
          <cell r="B37">
            <v>5600</v>
          </cell>
          <cell r="C37">
            <v>11200</v>
          </cell>
          <cell r="D37">
            <v>11200</v>
          </cell>
          <cell r="E37" t="str">
            <v>0</v>
          </cell>
          <cell r="F37">
            <v>11200</v>
          </cell>
          <cell r="G37">
            <v>11200</v>
          </cell>
        </row>
        <row r="38">
          <cell r="A38" t="str">
            <v>CTA33</v>
          </cell>
          <cell r="B38">
            <v>18900</v>
          </cell>
          <cell r="C38">
            <v>22900</v>
          </cell>
          <cell r="D38">
            <v>22900</v>
          </cell>
          <cell r="E38" t="str">
            <v>0</v>
          </cell>
          <cell r="F38">
            <v>22900</v>
          </cell>
          <cell r="G38">
            <v>22900</v>
          </cell>
        </row>
        <row r="39">
          <cell r="A39" t="str">
            <v>CTA34</v>
          </cell>
          <cell r="B39">
            <v>13400</v>
          </cell>
          <cell r="C39">
            <v>13400</v>
          </cell>
          <cell r="D39">
            <v>13400</v>
          </cell>
          <cell r="E39" t="str">
            <v>0</v>
          </cell>
          <cell r="F39">
            <v>13400</v>
          </cell>
          <cell r="G39">
            <v>13400</v>
          </cell>
        </row>
        <row r="40">
          <cell r="A40" t="str">
            <v>CTA35</v>
          </cell>
          <cell r="B40">
            <v>13400</v>
          </cell>
          <cell r="C40">
            <v>13400</v>
          </cell>
          <cell r="D40">
            <v>13400</v>
          </cell>
          <cell r="E40" t="str">
            <v>0</v>
          </cell>
          <cell r="F40">
            <v>13400</v>
          </cell>
          <cell r="G40">
            <v>13400</v>
          </cell>
        </row>
        <row r="41">
          <cell r="A41" t="str">
            <v>CTA36</v>
          </cell>
          <cell r="B41">
            <v>9200</v>
          </cell>
          <cell r="C41">
            <v>25200</v>
          </cell>
          <cell r="D41">
            <v>25200</v>
          </cell>
          <cell r="E41" t="str">
            <v>0</v>
          </cell>
          <cell r="F41">
            <v>25200</v>
          </cell>
          <cell r="G41">
            <v>25200</v>
          </cell>
        </row>
      </sheetData>
      <sheetData sheetId="6">
        <row r="5">
          <cell r="A5" t="str">
            <v>CTA1</v>
          </cell>
          <cell r="B5">
            <v>4</v>
          </cell>
          <cell r="C5">
            <v>13400</v>
          </cell>
          <cell r="D5">
            <v>13400</v>
          </cell>
          <cell r="E5">
            <v>0</v>
          </cell>
          <cell r="F5">
            <v>13400</v>
          </cell>
          <cell r="G5">
            <v>13400</v>
          </cell>
          <cell r="H5">
            <v>0</v>
          </cell>
          <cell r="I5">
            <v>-9</v>
          </cell>
          <cell r="J5">
            <v>3.4000000000000004</v>
          </cell>
          <cell r="K5">
            <v>56.494399999999999</v>
          </cell>
          <cell r="L5">
            <v>-9</v>
          </cell>
          <cell r="M5">
            <v>22</v>
          </cell>
          <cell r="N5">
            <v>141</v>
          </cell>
          <cell r="O5">
            <v>4.2908576688132918</v>
          </cell>
          <cell r="P5">
            <v>0</v>
          </cell>
          <cell r="Q5">
            <v>4.2908576688132918</v>
          </cell>
          <cell r="R5">
            <v>56.276762735107368</v>
          </cell>
          <cell r="S5">
            <v>40.915064420092463</v>
          </cell>
          <cell r="T5">
            <v>68.781346735544005</v>
          </cell>
          <cell r="U5" t="str">
            <v>S/O</v>
          </cell>
          <cell r="V5" t="str">
            <v>S/O</v>
          </cell>
          <cell r="W5" t="str">
            <v>S/O</v>
          </cell>
          <cell r="X5" t="str">
            <v>/</v>
          </cell>
          <cell r="Y5" t="str">
            <v>/</v>
          </cell>
          <cell r="AA5" t="str">
            <v>/</v>
          </cell>
        </row>
        <row r="6">
          <cell r="A6" t="str">
            <v>CTA2</v>
          </cell>
          <cell r="B6">
            <v>4</v>
          </cell>
          <cell r="C6">
            <v>12800</v>
          </cell>
          <cell r="D6">
            <v>12800</v>
          </cell>
          <cell r="E6">
            <v>0</v>
          </cell>
          <cell r="F6">
            <v>12800</v>
          </cell>
          <cell r="G6">
            <v>12800</v>
          </cell>
          <cell r="H6">
            <v>0</v>
          </cell>
          <cell r="I6">
            <v>-9</v>
          </cell>
          <cell r="J6">
            <v>3.4000000000000004</v>
          </cell>
          <cell r="K6">
            <v>53.964800000000004</v>
          </cell>
          <cell r="L6">
            <v>-9</v>
          </cell>
          <cell r="M6">
            <v>22</v>
          </cell>
          <cell r="N6">
            <v>135</v>
          </cell>
          <cell r="O6">
            <v>4.0987297134932934</v>
          </cell>
          <cell r="P6">
            <v>0</v>
          </cell>
          <cell r="Q6">
            <v>4.0987297134932934</v>
          </cell>
          <cell r="R6">
            <v>56.276762735107368</v>
          </cell>
          <cell r="S6">
            <v>40.915064420092463</v>
          </cell>
          <cell r="T6">
            <v>65.701584941415177</v>
          </cell>
          <cell r="U6" t="str">
            <v>S/O</v>
          </cell>
          <cell r="V6" t="str">
            <v>S/O</v>
          </cell>
          <cell r="W6" t="str">
            <v>S/O</v>
          </cell>
          <cell r="X6" t="str">
            <v>/</v>
          </cell>
          <cell r="Y6" t="str">
            <v>/</v>
          </cell>
          <cell r="AA6" t="str">
            <v>/</v>
          </cell>
        </row>
        <row r="7">
          <cell r="A7" t="str">
            <v>CTA3</v>
          </cell>
          <cell r="B7">
            <v>4</v>
          </cell>
          <cell r="C7">
            <v>14300</v>
          </cell>
          <cell r="D7">
            <v>14300</v>
          </cell>
          <cell r="E7">
            <v>0</v>
          </cell>
          <cell r="F7">
            <v>14300</v>
          </cell>
          <cell r="G7">
            <v>14300</v>
          </cell>
          <cell r="H7">
            <v>0</v>
          </cell>
          <cell r="I7">
            <v>-9</v>
          </cell>
          <cell r="J7">
            <v>3.4000000000000004</v>
          </cell>
          <cell r="K7">
            <v>60.288800000000002</v>
          </cell>
          <cell r="L7">
            <v>-9</v>
          </cell>
          <cell r="M7">
            <v>22</v>
          </cell>
          <cell r="N7">
            <v>151</v>
          </cell>
          <cell r="O7">
            <v>4.5790496017932885</v>
          </cell>
          <cell r="P7">
            <v>0</v>
          </cell>
          <cell r="Q7">
            <v>4.5790496017932885</v>
          </cell>
          <cell r="R7">
            <v>56.276762735107361</v>
          </cell>
          <cell r="S7">
            <v>40.915064420092463</v>
          </cell>
          <cell r="T7">
            <v>73.400989426737226</v>
          </cell>
          <cell r="U7" t="str">
            <v>S/O</v>
          </cell>
          <cell r="V7" t="str">
            <v>S/O</v>
          </cell>
          <cell r="W7" t="str">
            <v>S/O</v>
          </cell>
          <cell r="X7" t="str">
            <v>/</v>
          </cell>
          <cell r="Y7" t="str">
            <v>/</v>
          </cell>
          <cell r="AA7" t="str">
            <v>/</v>
          </cell>
        </row>
        <row r="8">
          <cell r="A8" t="str">
            <v>CTA4</v>
          </cell>
          <cell r="B8">
            <v>3</v>
          </cell>
          <cell r="C8">
            <v>8700</v>
          </cell>
          <cell r="D8">
            <v>8700</v>
          </cell>
          <cell r="E8">
            <v>0</v>
          </cell>
          <cell r="F8">
            <v>8700</v>
          </cell>
          <cell r="G8">
            <v>8700</v>
          </cell>
          <cell r="H8">
            <v>0</v>
          </cell>
          <cell r="I8">
            <v>-9</v>
          </cell>
          <cell r="J8">
            <v>3.3999999999999986</v>
          </cell>
          <cell r="K8">
            <v>36.679199999999994</v>
          </cell>
          <cell r="L8">
            <v>-9</v>
          </cell>
          <cell r="M8">
            <v>22</v>
          </cell>
          <cell r="N8">
            <v>92</v>
          </cell>
          <cell r="O8">
            <v>2.7858553521399729</v>
          </cell>
          <cell r="P8">
            <v>0</v>
          </cell>
          <cell r="Q8">
            <v>2.7858553521399729</v>
          </cell>
          <cell r="R8">
            <v>56.276762735107368</v>
          </cell>
          <cell r="S8">
            <v>49.290650739402253</v>
          </cell>
          <cell r="T8">
            <v>20.034554943605126</v>
          </cell>
          <cell r="U8" t="str">
            <v>S/O</v>
          </cell>
          <cell r="V8" t="str">
            <v>S/O</v>
          </cell>
          <cell r="W8" t="str">
            <v>S/O</v>
          </cell>
          <cell r="X8" t="str">
            <v>/</v>
          </cell>
          <cell r="Y8" t="str">
            <v>/</v>
          </cell>
          <cell r="AA8" t="str">
            <v>/</v>
          </cell>
        </row>
        <row r="9">
          <cell r="A9" t="str">
            <v>CTA5</v>
          </cell>
          <cell r="B9">
            <v>4</v>
          </cell>
          <cell r="C9">
            <v>16400</v>
          </cell>
          <cell r="D9">
            <v>16400</v>
          </cell>
          <cell r="E9">
            <v>0</v>
          </cell>
          <cell r="F9">
            <v>16400</v>
          </cell>
          <cell r="G9">
            <v>16400</v>
          </cell>
          <cell r="H9">
            <v>0</v>
          </cell>
          <cell r="I9">
            <v>-9</v>
          </cell>
          <cell r="J9">
            <v>3.3999999999999986</v>
          </cell>
          <cell r="K9">
            <v>69.142399999999995</v>
          </cell>
          <cell r="L9">
            <v>-9</v>
          </cell>
          <cell r="M9">
            <v>22</v>
          </cell>
          <cell r="N9">
            <v>173</v>
          </cell>
          <cell r="O9">
            <v>5.2514974454132819</v>
          </cell>
          <cell r="P9">
            <v>0</v>
          </cell>
          <cell r="Q9">
            <v>5.2514974454132819</v>
          </cell>
          <cell r="R9">
            <v>56.276762735107376</v>
          </cell>
          <cell r="S9">
            <v>40.915064420092463</v>
          </cell>
          <cell r="T9">
            <v>84.180155706188231</v>
          </cell>
          <cell r="U9" t="str">
            <v>S/O</v>
          </cell>
          <cell r="V9" t="str">
            <v>S/O</v>
          </cell>
          <cell r="W9" t="str">
            <v>S/O</v>
          </cell>
          <cell r="X9" t="str">
            <v>/</v>
          </cell>
          <cell r="Y9" t="str">
            <v>/</v>
          </cell>
          <cell r="AA9" t="str">
            <v>/</v>
          </cell>
        </row>
        <row r="10">
          <cell r="A10" t="str">
            <v>CTA6</v>
          </cell>
          <cell r="B10">
            <v>2</v>
          </cell>
          <cell r="C10">
            <v>4100</v>
          </cell>
          <cell r="D10">
            <v>4100</v>
          </cell>
          <cell r="E10">
            <v>0</v>
          </cell>
          <cell r="F10">
            <v>4100</v>
          </cell>
          <cell r="G10">
            <v>4100</v>
          </cell>
          <cell r="H10">
            <v>0</v>
          </cell>
          <cell r="I10">
            <v>-9</v>
          </cell>
          <cell r="J10">
            <v>3.3999999999999986</v>
          </cell>
          <cell r="K10">
            <v>17.285599999999999</v>
          </cell>
          <cell r="L10">
            <v>-9</v>
          </cell>
          <cell r="M10">
            <v>22</v>
          </cell>
          <cell r="N10">
            <v>43</v>
          </cell>
          <cell r="O10" t="str">
            <v>/</v>
          </cell>
          <cell r="P10" t="str">
            <v>/</v>
          </cell>
          <cell r="Q10" t="str">
            <v>/</v>
          </cell>
          <cell r="R10" t="str">
            <v>/</v>
          </cell>
          <cell r="S10" t="str">
            <v>/</v>
          </cell>
          <cell r="T10" t="str">
            <v>/</v>
          </cell>
          <cell r="U10" t="str">
            <v>S/O</v>
          </cell>
          <cell r="V10" t="str">
            <v>S/O</v>
          </cell>
          <cell r="W10" t="str">
            <v>S/O</v>
          </cell>
          <cell r="X10" t="str">
            <v>/</v>
          </cell>
          <cell r="Y10" t="str">
            <v>/</v>
          </cell>
          <cell r="AA10" t="str">
            <v>/</v>
          </cell>
        </row>
        <row r="11">
          <cell r="A11" t="str">
            <v>CTA7</v>
          </cell>
          <cell r="B11">
            <v>2</v>
          </cell>
          <cell r="C11">
            <v>4000</v>
          </cell>
          <cell r="D11">
            <v>4000</v>
          </cell>
          <cell r="E11">
            <v>0</v>
          </cell>
          <cell r="F11">
            <v>4000</v>
          </cell>
          <cell r="G11">
            <v>4000</v>
          </cell>
          <cell r="H11">
            <v>0</v>
          </cell>
          <cell r="I11">
            <v>-9</v>
          </cell>
          <cell r="J11">
            <v>3.3999999999999968</v>
          </cell>
          <cell r="K11">
            <v>16.863999999999997</v>
          </cell>
          <cell r="L11">
            <v>-9</v>
          </cell>
          <cell r="M11">
            <v>22</v>
          </cell>
          <cell r="N11">
            <v>42</v>
          </cell>
          <cell r="O11" t="str">
            <v>/</v>
          </cell>
          <cell r="P11" t="str">
            <v>/</v>
          </cell>
          <cell r="Q11" t="str">
            <v>/</v>
          </cell>
          <cell r="R11" t="str">
            <v>/</v>
          </cell>
          <cell r="S11" t="str">
            <v>/</v>
          </cell>
          <cell r="T11" t="str">
            <v>/</v>
          </cell>
          <cell r="U11" t="str">
            <v>S/O</v>
          </cell>
          <cell r="V11" t="str">
            <v>S/O</v>
          </cell>
          <cell r="W11" t="str">
            <v>S/O</v>
          </cell>
          <cell r="X11" t="str">
            <v>/</v>
          </cell>
          <cell r="Y11" t="str">
            <v>/</v>
          </cell>
          <cell r="AA11" t="str">
            <v>/</v>
          </cell>
        </row>
        <row r="12">
          <cell r="A12" t="str">
            <v>CTA8</v>
          </cell>
          <cell r="B12">
            <v>4</v>
          </cell>
          <cell r="C12">
            <v>7500</v>
          </cell>
          <cell r="D12">
            <v>7500</v>
          </cell>
          <cell r="E12">
            <v>0</v>
          </cell>
          <cell r="F12">
            <v>7500</v>
          </cell>
          <cell r="G12">
            <v>7500</v>
          </cell>
          <cell r="H12">
            <v>0</v>
          </cell>
          <cell r="I12">
            <v>-9</v>
          </cell>
          <cell r="J12">
            <v>3.4000000000000004</v>
          </cell>
          <cell r="K12">
            <v>31.62</v>
          </cell>
          <cell r="L12">
            <v>-9</v>
          </cell>
          <cell r="M12">
            <v>22</v>
          </cell>
          <cell r="N12">
            <v>79</v>
          </cell>
          <cell r="O12">
            <v>2.4015994414999766</v>
          </cell>
          <cell r="P12">
            <v>0</v>
          </cell>
          <cell r="Q12">
            <v>2.4015994414999766</v>
          </cell>
          <cell r="R12">
            <v>56.276762735107368</v>
          </cell>
          <cell r="S12">
            <v>40.915064420092463</v>
          </cell>
          <cell r="T12">
            <v>38.497022426610457</v>
          </cell>
          <cell r="U12" t="str">
            <v>S/O</v>
          </cell>
          <cell r="V12" t="str">
            <v>S/O</v>
          </cell>
          <cell r="W12" t="str">
            <v>S/O</v>
          </cell>
          <cell r="X12" t="str">
            <v>/</v>
          </cell>
          <cell r="Y12" t="str">
            <v>/</v>
          </cell>
          <cell r="AA12" t="str">
            <v>/</v>
          </cell>
        </row>
        <row r="13">
          <cell r="A13" t="str">
            <v>CTA9</v>
          </cell>
          <cell r="B13">
            <v>4</v>
          </cell>
          <cell r="C13">
            <v>25800</v>
          </cell>
          <cell r="D13">
            <v>25800</v>
          </cell>
          <cell r="E13">
            <v>0</v>
          </cell>
          <cell r="F13">
            <v>25800</v>
          </cell>
          <cell r="G13">
            <v>25800</v>
          </cell>
          <cell r="H13">
            <v>0</v>
          </cell>
          <cell r="I13">
            <v>-9</v>
          </cell>
          <cell r="J13">
            <v>3.4000000000000004</v>
          </cell>
          <cell r="K13">
            <v>108.7728</v>
          </cell>
          <cell r="L13">
            <v>-9</v>
          </cell>
          <cell r="M13">
            <v>22</v>
          </cell>
          <cell r="N13">
            <v>272</v>
          </cell>
          <cell r="O13">
            <v>8.2615020787599196</v>
          </cell>
          <cell r="P13">
            <v>0</v>
          </cell>
          <cell r="Q13">
            <v>8.2615020787599196</v>
          </cell>
          <cell r="R13">
            <v>56.276762735107368</v>
          </cell>
          <cell r="S13">
            <v>40.915064420092463</v>
          </cell>
          <cell r="T13">
            <v>132.42975714753996</v>
          </cell>
          <cell r="U13" t="str">
            <v>S/O</v>
          </cell>
          <cell r="V13" t="str">
            <v>S/O</v>
          </cell>
          <cell r="W13" t="str">
            <v>S/O</v>
          </cell>
          <cell r="X13" t="str">
            <v>/</v>
          </cell>
          <cell r="Y13" t="str">
            <v>/</v>
          </cell>
          <cell r="AA13" t="str">
            <v>/</v>
          </cell>
        </row>
        <row r="14">
          <cell r="A14" t="str">
            <v>CTA10</v>
          </cell>
          <cell r="B14">
            <v>5</v>
          </cell>
          <cell r="C14">
            <v>9200</v>
          </cell>
          <cell r="D14">
            <v>9200</v>
          </cell>
          <cell r="E14">
            <v>0</v>
          </cell>
          <cell r="F14">
            <v>9200</v>
          </cell>
          <cell r="G14">
            <v>9200</v>
          </cell>
          <cell r="H14">
            <v>0</v>
          </cell>
          <cell r="I14">
            <v>-9</v>
          </cell>
          <cell r="J14">
            <v>3.4000000000000021</v>
          </cell>
          <cell r="K14">
            <v>38.787200000000006</v>
          </cell>
          <cell r="L14">
            <v>-9</v>
          </cell>
          <cell r="M14">
            <v>10</v>
          </cell>
          <cell r="N14">
            <v>59</v>
          </cell>
          <cell r="O14">
            <v>2.9459619815733049</v>
          </cell>
          <cell r="P14">
            <v>0</v>
          </cell>
          <cell r="Q14">
            <v>2.9459619815733049</v>
          </cell>
          <cell r="R14">
            <v>56.276762735107368</v>
          </cell>
          <cell r="S14">
            <v>28.603288622757219</v>
          </cell>
          <cell r="T14">
            <v>87.207633492203158</v>
          </cell>
          <cell r="U14">
            <v>10</v>
          </cell>
          <cell r="V14">
            <v>23</v>
          </cell>
          <cell r="W14">
            <v>41</v>
          </cell>
          <cell r="X14">
            <v>1.7226860275033906</v>
          </cell>
          <cell r="Y14">
            <v>8.3589591663137313</v>
          </cell>
          <cell r="Z14" t="str">
            <v>HU10</v>
          </cell>
          <cell r="AA14">
            <v>72.099526357956677</v>
          </cell>
        </row>
        <row r="15">
          <cell r="A15" t="str">
            <v>CTA11</v>
          </cell>
          <cell r="B15">
            <v>3</v>
          </cell>
          <cell r="C15">
            <v>3100</v>
          </cell>
          <cell r="D15">
            <v>3100</v>
          </cell>
          <cell r="E15">
            <v>0</v>
          </cell>
          <cell r="F15">
            <v>3100</v>
          </cell>
          <cell r="G15">
            <v>3100</v>
          </cell>
          <cell r="H15">
            <v>0</v>
          </cell>
          <cell r="I15">
            <v>-9</v>
          </cell>
          <cell r="J15">
            <v>3.4000000000000004</v>
          </cell>
          <cell r="K15">
            <v>13.069600000000001</v>
          </cell>
          <cell r="L15">
            <v>-9</v>
          </cell>
          <cell r="M15">
            <v>22</v>
          </cell>
          <cell r="N15">
            <v>33</v>
          </cell>
          <cell r="O15">
            <v>0.99266110248665707</v>
          </cell>
          <cell r="P15">
            <v>0</v>
          </cell>
          <cell r="Q15">
            <v>0.99266110248665707</v>
          </cell>
          <cell r="R15">
            <v>56.276762735107368</v>
          </cell>
          <cell r="S15">
            <v>49.290650739402253</v>
          </cell>
          <cell r="T15">
            <v>7.1387494626638954</v>
          </cell>
          <cell r="U15" t="str">
            <v>S/O</v>
          </cell>
          <cell r="V15" t="str">
            <v>S/O</v>
          </cell>
          <cell r="W15" t="str">
            <v>S/O</v>
          </cell>
          <cell r="X15" t="str">
            <v>/</v>
          </cell>
          <cell r="Y15" t="str">
            <v>/</v>
          </cell>
          <cell r="AA15" t="str">
            <v>/</v>
          </cell>
        </row>
        <row r="16">
          <cell r="A16" t="str">
            <v>CTA12</v>
          </cell>
          <cell r="B16">
            <v>4</v>
          </cell>
          <cell r="C16">
            <v>22600</v>
          </cell>
          <cell r="D16">
            <v>22600</v>
          </cell>
          <cell r="E16">
            <v>0</v>
          </cell>
          <cell r="F16">
            <v>22600</v>
          </cell>
          <cell r="G16">
            <v>22600</v>
          </cell>
          <cell r="H16">
            <v>0</v>
          </cell>
          <cell r="I16">
            <v>-9</v>
          </cell>
          <cell r="J16">
            <v>3.3999999999999986</v>
          </cell>
          <cell r="K16">
            <v>95.281600000000012</v>
          </cell>
          <cell r="L16">
            <v>-9</v>
          </cell>
          <cell r="M16">
            <v>22</v>
          </cell>
          <cell r="N16">
            <v>238</v>
          </cell>
          <cell r="O16">
            <v>7.2368196503865967</v>
          </cell>
          <cell r="P16">
            <v>0</v>
          </cell>
          <cell r="Q16">
            <v>7.2368196503865967</v>
          </cell>
          <cell r="R16">
            <v>56.276762735107368</v>
          </cell>
          <cell r="S16">
            <v>40.915064420092463</v>
          </cell>
          <cell r="T16">
            <v>116.00436091218617</v>
          </cell>
          <cell r="U16" t="str">
            <v>S/O</v>
          </cell>
          <cell r="V16" t="str">
            <v>S/O</v>
          </cell>
          <cell r="W16" t="str">
            <v>S/O</v>
          </cell>
          <cell r="X16" t="str">
            <v>/</v>
          </cell>
          <cell r="Y16" t="str">
            <v>/</v>
          </cell>
          <cell r="AA16" t="str">
            <v>/</v>
          </cell>
        </row>
        <row r="17">
          <cell r="A17" t="str">
            <v>CTA13</v>
          </cell>
          <cell r="B17">
            <v>6</v>
          </cell>
          <cell r="C17">
            <v>9700</v>
          </cell>
          <cell r="D17">
            <v>9700</v>
          </cell>
          <cell r="E17">
            <v>0</v>
          </cell>
          <cell r="F17">
            <v>9700</v>
          </cell>
          <cell r="G17">
            <v>9700</v>
          </cell>
          <cell r="H17">
            <v>0</v>
          </cell>
          <cell r="I17">
            <v>-9</v>
          </cell>
          <cell r="J17">
            <v>3.4000000000000004</v>
          </cell>
          <cell r="K17">
            <v>40.895200000000003</v>
          </cell>
          <cell r="L17">
            <v>-9</v>
          </cell>
          <cell r="M17">
            <v>10</v>
          </cell>
          <cell r="N17">
            <v>63</v>
          </cell>
          <cell r="O17">
            <v>3.1060686110066364</v>
          </cell>
          <cell r="P17">
            <v>0</v>
          </cell>
          <cell r="Q17">
            <v>3.1060686110066364</v>
          </cell>
          <cell r="R17">
            <v>56.276762735107368</v>
          </cell>
          <cell r="S17">
            <v>28.603288622757219</v>
          </cell>
          <cell r="T17">
            <v>91.947178790692462</v>
          </cell>
          <cell r="U17">
            <v>10</v>
          </cell>
          <cell r="V17">
            <v>23</v>
          </cell>
          <cell r="W17">
            <v>43</v>
          </cell>
          <cell r="X17">
            <v>1.7226860275033908</v>
          </cell>
          <cell r="Y17">
            <v>8.3589591663137313</v>
          </cell>
          <cell r="Z17" t="str">
            <v>HU13</v>
          </cell>
          <cell r="AA17">
            <v>76.017978877410854</v>
          </cell>
        </row>
        <row r="18">
          <cell r="A18" t="str">
            <v>CTA14</v>
          </cell>
          <cell r="B18">
            <v>6</v>
          </cell>
          <cell r="C18">
            <v>6800</v>
          </cell>
          <cell r="D18">
            <v>6800</v>
          </cell>
          <cell r="E18">
            <v>0</v>
          </cell>
          <cell r="F18">
            <v>6800</v>
          </cell>
          <cell r="G18">
            <v>6800</v>
          </cell>
          <cell r="H18">
            <v>0</v>
          </cell>
          <cell r="I18">
            <v>-9</v>
          </cell>
          <cell r="J18">
            <v>3.4000000000000004</v>
          </cell>
          <cell r="K18">
            <v>28.668800000000001</v>
          </cell>
          <cell r="L18">
            <v>-9</v>
          </cell>
          <cell r="M18">
            <v>10</v>
          </cell>
          <cell r="N18">
            <v>44</v>
          </cell>
          <cell r="O18">
            <v>2.1774501602933123</v>
          </cell>
          <cell r="P18">
            <v>0</v>
          </cell>
          <cell r="Q18">
            <v>2.1774501602933123</v>
          </cell>
          <cell r="R18">
            <v>56.276762735107368</v>
          </cell>
          <cell r="S18">
            <v>28.603288622757219</v>
          </cell>
          <cell r="U18">
            <v>10</v>
          </cell>
          <cell r="V18">
            <v>23</v>
          </cell>
          <cell r="W18">
            <v>30</v>
          </cell>
          <cell r="X18">
            <v>1.7226860275033906</v>
          </cell>
          <cell r="Y18">
            <v>8.3589591663137313</v>
          </cell>
          <cell r="Z18" t="str">
            <v>HU14</v>
          </cell>
          <cell r="AA18">
            <v>53.290954264576676</v>
          </cell>
        </row>
        <row r="19">
          <cell r="A19" t="str">
            <v>CTA15</v>
          </cell>
          <cell r="B19">
            <v>6</v>
          </cell>
          <cell r="C19">
            <v>6800</v>
          </cell>
          <cell r="D19">
            <v>6800</v>
          </cell>
          <cell r="E19">
            <v>0</v>
          </cell>
          <cell r="F19">
            <v>6800</v>
          </cell>
          <cell r="G19">
            <v>6800</v>
          </cell>
          <cell r="H19">
            <v>0</v>
          </cell>
          <cell r="I19">
            <v>-9</v>
          </cell>
          <cell r="J19">
            <v>3.4000000000000004</v>
          </cell>
          <cell r="K19">
            <v>28.668800000000001</v>
          </cell>
          <cell r="L19">
            <v>-9</v>
          </cell>
          <cell r="M19">
            <v>10</v>
          </cell>
          <cell r="N19">
            <v>44</v>
          </cell>
          <cell r="O19">
            <v>2.1774501602933123</v>
          </cell>
          <cell r="P19">
            <v>0</v>
          </cell>
          <cell r="Q19">
            <v>2.1774501602933123</v>
          </cell>
          <cell r="R19">
            <v>56.276762735107368</v>
          </cell>
          <cell r="S19">
            <v>28.603288622757219</v>
          </cell>
          <cell r="U19">
            <v>10</v>
          </cell>
          <cell r="V19">
            <v>23</v>
          </cell>
          <cell r="W19">
            <v>30</v>
          </cell>
          <cell r="X19">
            <v>1.7226860275033906</v>
          </cell>
          <cell r="Y19">
            <v>8.3589591663137313</v>
          </cell>
          <cell r="Z19" t="str">
            <v>HU15</v>
          </cell>
          <cell r="AA19">
            <v>53.290954264576676</v>
          </cell>
        </row>
        <row r="20">
          <cell r="A20" t="str">
            <v>CTA16</v>
          </cell>
          <cell r="B20">
            <v>6</v>
          </cell>
          <cell r="C20">
            <v>6800</v>
          </cell>
          <cell r="D20">
            <v>6800</v>
          </cell>
          <cell r="E20">
            <v>0</v>
          </cell>
          <cell r="F20">
            <v>6800</v>
          </cell>
          <cell r="G20">
            <v>6800</v>
          </cell>
          <cell r="H20">
            <v>0</v>
          </cell>
          <cell r="I20">
            <v>-9</v>
          </cell>
          <cell r="J20">
            <v>3.4000000000000004</v>
          </cell>
          <cell r="K20">
            <v>28.668800000000001</v>
          </cell>
          <cell r="L20">
            <v>-9</v>
          </cell>
          <cell r="M20">
            <v>10</v>
          </cell>
          <cell r="N20">
            <v>44</v>
          </cell>
          <cell r="O20">
            <v>2.1774501602933123</v>
          </cell>
          <cell r="P20">
            <v>0</v>
          </cell>
          <cell r="Q20">
            <v>2.1774501602933123</v>
          </cell>
          <cell r="R20">
            <v>56.276762735107368</v>
          </cell>
          <cell r="S20">
            <v>28.603288622757219</v>
          </cell>
          <cell r="U20">
            <v>10</v>
          </cell>
          <cell r="V20">
            <v>23</v>
          </cell>
          <cell r="W20">
            <v>30</v>
          </cell>
          <cell r="X20">
            <v>1.7226860275033906</v>
          </cell>
          <cell r="Y20">
            <v>8.3589591663137313</v>
          </cell>
          <cell r="Z20" t="str">
            <v>HU16</v>
          </cell>
          <cell r="AA20">
            <v>53.290954264576676</v>
          </cell>
        </row>
        <row r="21">
          <cell r="A21" t="str">
            <v>CTA17</v>
          </cell>
          <cell r="B21">
            <v>6</v>
          </cell>
          <cell r="C21">
            <v>6800</v>
          </cell>
          <cell r="D21">
            <v>6800</v>
          </cell>
          <cell r="E21">
            <v>0</v>
          </cell>
          <cell r="F21">
            <v>6800</v>
          </cell>
          <cell r="G21">
            <v>6800</v>
          </cell>
          <cell r="H21">
            <v>0</v>
          </cell>
          <cell r="I21">
            <v>-9</v>
          </cell>
          <cell r="J21">
            <v>3.4000000000000004</v>
          </cell>
          <cell r="K21">
            <v>28.668800000000001</v>
          </cell>
          <cell r="L21">
            <v>-9</v>
          </cell>
          <cell r="M21">
            <v>10</v>
          </cell>
          <cell r="N21">
            <v>44</v>
          </cell>
          <cell r="O21">
            <v>2.1774501602933123</v>
          </cell>
          <cell r="P21">
            <v>0</v>
          </cell>
          <cell r="Q21">
            <v>2.1774501602933123</v>
          </cell>
          <cell r="R21">
            <v>56.276762735107368</v>
          </cell>
          <cell r="S21">
            <v>28.603288622757219</v>
          </cell>
          <cell r="U21">
            <v>10</v>
          </cell>
          <cell r="V21">
            <v>23</v>
          </cell>
          <cell r="W21">
            <v>30</v>
          </cell>
          <cell r="X21">
            <v>1.7226860275033906</v>
          </cell>
          <cell r="Y21">
            <v>8.3589591663137313</v>
          </cell>
          <cell r="Z21" t="str">
            <v>HU17</v>
          </cell>
          <cell r="AA21">
            <v>53.290954264576676</v>
          </cell>
        </row>
        <row r="22">
          <cell r="A22" t="str">
            <v>CTA18</v>
          </cell>
          <cell r="B22">
            <v>6</v>
          </cell>
          <cell r="C22">
            <v>6800</v>
          </cell>
          <cell r="D22">
            <v>6800</v>
          </cell>
          <cell r="E22">
            <v>0</v>
          </cell>
          <cell r="F22">
            <v>6800</v>
          </cell>
          <cell r="G22">
            <v>6800</v>
          </cell>
          <cell r="H22">
            <v>0</v>
          </cell>
          <cell r="I22">
            <v>-9</v>
          </cell>
          <cell r="J22">
            <v>3.4000000000000004</v>
          </cell>
          <cell r="K22">
            <v>28.668800000000001</v>
          </cell>
          <cell r="L22">
            <v>-9</v>
          </cell>
          <cell r="M22">
            <v>10</v>
          </cell>
          <cell r="N22">
            <v>44</v>
          </cell>
          <cell r="O22">
            <v>2.1774501602933123</v>
          </cell>
          <cell r="P22">
            <v>0</v>
          </cell>
          <cell r="Q22">
            <v>2.1774501602933123</v>
          </cell>
          <cell r="R22">
            <v>56.276762735107368</v>
          </cell>
          <cell r="S22">
            <v>28.603288622757219</v>
          </cell>
          <cell r="U22">
            <v>10</v>
          </cell>
          <cell r="V22">
            <v>23</v>
          </cell>
          <cell r="W22">
            <v>30</v>
          </cell>
          <cell r="X22">
            <v>1.7226860275033906</v>
          </cell>
          <cell r="Y22">
            <v>8.3589591663137313</v>
          </cell>
          <cell r="Z22" t="str">
            <v>HU18</v>
          </cell>
          <cell r="AA22">
            <v>53.290954264576676</v>
          </cell>
        </row>
        <row r="23">
          <cell r="A23" t="str">
            <v>CTA19</v>
          </cell>
          <cell r="B23">
            <v>6</v>
          </cell>
          <cell r="C23">
            <v>6800</v>
          </cell>
          <cell r="D23">
            <v>6800</v>
          </cell>
          <cell r="E23">
            <v>0</v>
          </cell>
          <cell r="F23">
            <v>6800</v>
          </cell>
          <cell r="G23">
            <v>6800</v>
          </cell>
          <cell r="H23">
            <v>0</v>
          </cell>
          <cell r="I23">
            <v>-9</v>
          </cell>
          <cell r="J23">
            <v>3.4000000000000004</v>
          </cell>
          <cell r="K23">
            <v>28.668800000000001</v>
          </cell>
          <cell r="L23">
            <v>-9</v>
          </cell>
          <cell r="M23">
            <v>10</v>
          </cell>
          <cell r="N23">
            <v>44</v>
          </cell>
          <cell r="O23">
            <v>2.1774501602933123</v>
          </cell>
          <cell r="P23">
            <v>0</v>
          </cell>
          <cell r="Q23">
            <v>2.1774501602933123</v>
          </cell>
          <cell r="R23">
            <v>56.276762735107368</v>
          </cell>
          <cell r="S23">
            <v>28.603288622757219</v>
          </cell>
          <cell r="U23">
            <v>10</v>
          </cell>
          <cell r="V23">
            <v>23</v>
          </cell>
          <cell r="W23">
            <v>30</v>
          </cell>
          <cell r="X23">
            <v>1.7226860275033906</v>
          </cell>
          <cell r="Y23">
            <v>8.3589591663137313</v>
          </cell>
          <cell r="Z23" t="str">
            <v>HU19</v>
          </cell>
          <cell r="AA23">
            <v>53.290954264576676</v>
          </cell>
        </row>
        <row r="24">
          <cell r="A24" t="str">
            <v>CTA20</v>
          </cell>
          <cell r="B24">
            <v>6</v>
          </cell>
          <cell r="C24">
            <v>6800</v>
          </cell>
          <cell r="D24">
            <v>6800</v>
          </cell>
          <cell r="E24">
            <v>0</v>
          </cell>
          <cell r="F24">
            <v>6800</v>
          </cell>
          <cell r="G24">
            <v>6800</v>
          </cell>
          <cell r="H24">
            <v>0</v>
          </cell>
          <cell r="I24">
            <v>-9</v>
          </cell>
          <cell r="J24">
            <v>3.4000000000000004</v>
          </cell>
          <cell r="K24">
            <v>28.668800000000001</v>
          </cell>
          <cell r="L24">
            <v>-9</v>
          </cell>
          <cell r="M24">
            <v>10</v>
          </cell>
          <cell r="N24">
            <v>44</v>
          </cell>
          <cell r="O24">
            <v>2.1774501602933123</v>
          </cell>
          <cell r="P24">
            <v>0</v>
          </cell>
          <cell r="Q24">
            <v>2.1774501602933123</v>
          </cell>
          <cell r="R24">
            <v>56.276762735107368</v>
          </cell>
          <cell r="S24">
            <v>28.603288622757219</v>
          </cell>
          <cell r="U24">
            <v>10</v>
          </cell>
          <cell r="V24">
            <v>23</v>
          </cell>
          <cell r="W24">
            <v>30</v>
          </cell>
          <cell r="X24">
            <v>1.7226860275033906</v>
          </cell>
          <cell r="Y24">
            <v>8.3589591663137313</v>
          </cell>
          <cell r="Z24" t="str">
            <v>HU20</v>
          </cell>
          <cell r="AA24">
            <v>53.290954264576676</v>
          </cell>
        </row>
        <row r="25">
          <cell r="A25" t="str">
            <v>CTA21</v>
          </cell>
          <cell r="B25">
            <v>5</v>
          </cell>
          <cell r="C25">
            <v>6800</v>
          </cell>
          <cell r="D25">
            <v>6800</v>
          </cell>
          <cell r="E25">
            <v>0</v>
          </cell>
          <cell r="F25">
            <v>6800</v>
          </cell>
          <cell r="G25">
            <v>6800</v>
          </cell>
          <cell r="H25">
            <v>0</v>
          </cell>
          <cell r="I25">
            <v>-9</v>
          </cell>
          <cell r="J25">
            <v>3.4000000000000004</v>
          </cell>
          <cell r="K25">
            <v>28.668800000000001</v>
          </cell>
          <cell r="L25">
            <v>-9</v>
          </cell>
          <cell r="M25">
            <v>10</v>
          </cell>
          <cell r="N25">
            <v>44</v>
          </cell>
          <cell r="O25">
            <v>2.1774501602933123</v>
          </cell>
          <cell r="P25">
            <v>0</v>
          </cell>
          <cell r="Q25">
            <v>2.1774501602933123</v>
          </cell>
          <cell r="R25">
            <v>56.276762735107368</v>
          </cell>
          <cell r="S25">
            <v>28.603288622757219</v>
          </cell>
          <cell r="U25">
            <v>10</v>
          </cell>
          <cell r="V25">
            <v>23</v>
          </cell>
          <cell r="W25">
            <v>30</v>
          </cell>
          <cell r="X25">
            <v>1.7226860275033906</v>
          </cell>
          <cell r="Y25">
            <v>8.3589591663137313</v>
          </cell>
          <cell r="Z25" t="str">
            <v>HU21</v>
          </cell>
          <cell r="AA25">
            <v>53.290954264576676</v>
          </cell>
        </row>
        <row r="26">
          <cell r="A26" t="str">
            <v>CTA22</v>
          </cell>
          <cell r="B26">
            <v>5</v>
          </cell>
          <cell r="C26">
            <v>13600</v>
          </cell>
          <cell r="D26">
            <v>13600</v>
          </cell>
          <cell r="E26">
            <v>0</v>
          </cell>
          <cell r="F26">
            <v>13600</v>
          </cell>
          <cell r="G26">
            <v>13600</v>
          </cell>
          <cell r="H26">
            <v>0</v>
          </cell>
          <cell r="I26">
            <v>-9</v>
          </cell>
          <cell r="J26">
            <v>3.4000000000000004</v>
          </cell>
          <cell r="K26">
            <v>57.337600000000002</v>
          </cell>
          <cell r="L26">
            <v>-9</v>
          </cell>
          <cell r="M26">
            <v>10</v>
          </cell>
          <cell r="N26">
            <v>88</v>
          </cell>
          <cell r="O26">
            <v>4.3549003205866246</v>
          </cell>
          <cell r="P26">
            <v>0</v>
          </cell>
          <cell r="Q26">
            <v>4.3549003205866246</v>
          </cell>
          <cell r="R26">
            <v>56.276762735107368</v>
          </cell>
          <cell r="S26">
            <v>28.603288622757219</v>
          </cell>
          <cell r="U26">
            <v>10</v>
          </cell>
          <cell r="V26">
            <v>23</v>
          </cell>
          <cell r="W26">
            <v>60</v>
          </cell>
          <cell r="X26">
            <v>1.7226860275033906</v>
          </cell>
          <cell r="Y26">
            <v>8.3589591663137313</v>
          </cell>
          <cell r="Z26" t="str">
            <v>HU22</v>
          </cell>
          <cell r="AA26">
            <v>106.58190852915335</v>
          </cell>
        </row>
        <row r="27">
          <cell r="A27" t="str">
            <v>CTA23</v>
          </cell>
          <cell r="B27">
            <v>5</v>
          </cell>
          <cell r="C27">
            <v>6000</v>
          </cell>
          <cell r="D27">
            <v>6000</v>
          </cell>
          <cell r="E27">
            <v>0</v>
          </cell>
          <cell r="F27">
            <v>6000</v>
          </cell>
          <cell r="G27">
            <v>6000</v>
          </cell>
          <cell r="H27">
            <v>0</v>
          </cell>
          <cell r="I27">
            <v>-9</v>
          </cell>
          <cell r="J27">
            <v>-9</v>
          </cell>
          <cell r="K27">
            <v>0</v>
          </cell>
          <cell r="L27">
            <v>-9</v>
          </cell>
          <cell r="M27">
            <v>10</v>
          </cell>
          <cell r="N27">
            <v>39</v>
          </cell>
          <cell r="O27">
            <v>1.9212795531999813</v>
          </cell>
          <cell r="P27">
            <v>0</v>
          </cell>
          <cell r="Q27">
            <v>1.9212795531999813</v>
          </cell>
          <cell r="R27">
            <v>56.276762735107368</v>
          </cell>
          <cell r="S27">
            <v>28.603288622757219</v>
          </cell>
          <cell r="T27">
            <v>56.874543581871627</v>
          </cell>
          <cell r="U27">
            <v>10</v>
          </cell>
          <cell r="V27">
            <v>23</v>
          </cell>
          <cell r="W27">
            <v>27</v>
          </cell>
          <cell r="X27">
            <v>1.7226860275033908</v>
          </cell>
          <cell r="Y27">
            <v>8.3589591663137313</v>
          </cell>
          <cell r="Z27" t="str">
            <v>HU23</v>
          </cell>
          <cell r="AA27">
            <v>47.021430233450005</v>
          </cell>
        </row>
        <row r="28">
          <cell r="A28" t="str">
            <v>CTA24</v>
          </cell>
          <cell r="B28">
            <v>5</v>
          </cell>
          <cell r="C28">
            <v>12500</v>
          </cell>
          <cell r="D28">
            <v>12500</v>
          </cell>
          <cell r="E28">
            <v>0</v>
          </cell>
          <cell r="F28">
            <v>12500</v>
          </cell>
          <cell r="G28">
            <v>12500</v>
          </cell>
          <cell r="H28">
            <v>0</v>
          </cell>
          <cell r="I28">
            <v>-9</v>
          </cell>
          <cell r="J28">
            <v>3.4000000000000004</v>
          </cell>
          <cell r="K28">
            <v>52.7</v>
          </cell>
          <cell r="L28">
            <v>-9</v>
          </cell>
          <cell r="M28">
            <v>10</v>
          </cell>
          <cell r="N28">
            <v>81</v>
          </cell>
          <cell r="O28">
            <v>4.0026657358332951</v>
          </cell>
          <cell r="P28">
            <v>0</v>
          </cell>
          <cell r="Q28">
            <v>4.0026657358332951</v>
          </cell>
          <cell r="R28">
            <v>56.276762735107368</v>
          </cell>
          <cell r="S28">
            <v>28.603288622757219</v>
          </cell>
          <cell r="T28">
            <v>118.48863246223256</v>
          </cell>
          <cell r="U28">
            <v>10</v>
          </cell>
          <cell r="V28">
            <v>23</v>
          </cell>
          <cell r="W28">
            <v>55</v>
          </cell>
          <cell r="X28">
            <v>1.7226860275033904</v>
          </cell>
          <cell r="Y28">
            <v>8.3589591663137313</v>
          </cell>
          <cell r="Z28" t="str">
            <v>HU24</v>
          </cell>
          <cell r="AA28">
            <v>97.961312986354201</v>
          </cell>
        </row>
        <row r="29">
          <cell r="A29" t="str">
            <v>CTA25</v>
          </cell>
          <cell r="B29">
            <v>5</v>
          </cell>
          <cell r="C29">
            <v>6700</v>
          </cell>
          <cell r="D29">
            <v>6700</v>
          </cell>
          <cell r="E29">
            <v>0</v>
          </cell>
          <cell r="F29">
            <v>6700</v>
          </cell>
          <cell r="G29">
            <v>6700</v>
          </cell>
          <cell r="H29">
            <v>0</v>
          </cell>
          <cell r="I29">
            <v>-9</v>
          </cell>
          <cell r="J29">
            <v>3.4000000000000004</v>
          </cell>
          <cell r="K29">
            <v>28.247199999999999</v>
          </cell>
          <cell r="L29">
            <v>-9</v>
          </cell>
          <cell r="M29">
            <v>10</v>
          </cell>
          <cell r="N29">
            <v>43</v>
          </cell>
          <cell r="O29">
            <v>2.1454288344066459</v>
          </cell>
          <cell r="P29">
            <v>0</v>
          </cell>
          <cell r="Q29">
            <v>2.1454288344066459</v>
          </cell>
          <cell r="R29">
            <v>56.276762735107368</v>
          </cell>
          <cell r="S29">
            <v>28.603288622757219</v>
          </cell>
          <cell r="T29">
            <v>63.509906999756659</v>
          </cell>
          <cell r="U29">
            <v>10</v>
          </cell>
          <cell r="V29">
            <v>23</v>
          </cell>
          <cell r="W29">
            <v>30</v>
          </cell>
          <cell r="X29">
            <v>1.7226860275033906</v>
          </cell>
          <cell r="Y29">
            <v>8.3589591663137313</v>
          </cell>
          <cell r="Z29" t="str">
            <v>HU25</v>
          </cell>
          <cell r="AA29">
            <v>52.507263760685845</v>
          </cell>
        </row>
        <row r="30">
          <cell r="A30" t="str">
            <v>CTA26</v>
          </cell>
          <cell r="B30">
            <v>5</v>
          </cell>
          <cell r="C30">
            <v>1400</v>
          </cell>
          <cell r="D30">
            <v>1400</v>
          </cell>
          <cell r="E30">
            <v>0</v>
          </cell>
          <cell r="F30">
            <v>1400</v>
          </cell>
          <cell r="G30">
            <v>1400</v>
          </cell>
          <cell r="H30">
            <v>0</v>
          </cell>
          <cell r="I30">
            <v>-9</v>
          </cell>
          <cell r="J30">
            <v>-9</v>
          </cell>
          <cell r="K30">
            <v>0</v>
          </cell>
          <cell r="L30">
            <v>-9</v>
          </cell>
          <cell r="M30">
            <v>10</v>
          </cell>
          <cell r="N30">
            <v>9</v>
          </cell>
          <cell r="O30">
            <v>0.44829856241332899</v>
          </cell>
          <cell r="P30">
            <v>0</v>
          </cell>
          <cell r="Q30">
            <v>0.44829856241332899</v>
          </cell>
          <cell r="R30">
            <v>56.276762735107368</v>
          </cell>
          <cell r="S30">
            <v>28.603288622757219</v>
          </cell>
          <cell r="U30">
            <v>10</v>
          </cell>
          <cell r="V30">
            <v>23</v>
          </cell>
          <cell r="W30">
            <v>6</v>
          </cell>
          <cell r="X30">
            <v>1.7226860275033906</v>
          </cell>
          <cell r="Y30">
            <v>8.3589591663137313</v>
          </cell>
          <cell r="Z30" t="str">
            <v>HU26</v>
          </cell>
          <cell r="AA30">
            <v>10.971667054471668</v>
          </cell>
        </row>
        <row r="31">
          <cell r="A31" t="str">
            <v>CTA27</v>
          </cell>
          <cell r="B31">
            <v>4</v>
          </cell>
          <cell r="C31">
            <v>1800</v>
          </cell>
          <cell r="D31">
            <v>1800</v>
          </cell>
          <cell r="E31">
            <v>0</v>
          </cell>
          <cell r="F31">
            <v>1800</v>
          </cell>
          <cell r="G31">
            <v>1800</v>
          </cell>
          <cell r="H31">
            <v>0</v>
          </cell>
          <cell r="I31">
            <v>-9</v>
          </cell>
          <cell r="J31">
            <v>-9</v>
          </cell>
          <cell r="K31">
            <v>0</v>
          </cell>
          <cell r="L31">
            <v>-9</v>
          </cell>
          <cell r="M31">
            <v>22</v>
          </cell>
          <cell r="N31">
            <v>19</v>
          </cell>
          <cell r="O31">
            <v>0.57638386595999436</v>
          </cell>
          <cell r="P31">
            <v>0</v>
          </cell>
          <cell r="Q31">
            <v>0.57638386595999436</v>
          </cell>
          <cell r="R31">
            <v>56.276762735107368</v>
          </cell>
          <cell r="S31">
            <v>40.915064420092463</v>
          </cell>
          <cell r="U31" t="str">
            <v>S/O</v>
          </cell>
          <cell r="V31" t="str">
            <v>S/O</v>
          </cell>
          <cell r="W31" t="str">
            <v>S/O</v>
          </cell>
          <cell r="X31" t="str">
            <v>/</v>
          </cell>
          <cell r="Y31" t="str">
            <v>/</v>
          </cell>
          <cell r="AA31" t="str">
            <v>/</v>
          </cell>
        </row>
        <row r="32">
          <cell r="A32" t="str">
            <v>CTA28</v>
          </cell>
          <cell r="B32">
            <v>4</v>
          </cell>
          <cell r="C32">
            <v>3400</v>
          </cell>
          <cell r="D32">
            <v>3400</v>
          </cell>
          <cell r="E32">
            <v>0</v>
          </cell>
          <cell r="F32">
            <v>3400</v>
          </cell>
          <cell r="G32">
            <v>3400</v>
          </cell>
          <cell r="H32">
            <v>0</v>
          </cell>
          <cell r="I32">
            <v>-9</v>
          </cell>
          <cell r="J32">
            <v>-9</v>
          </cell>
          <cell r="K32">
            <v>0</v>
          </cell>
          <cell r="L32">
            <v>-9</v>
          </cell>
          <cell r="M32">
            <v>22</v>
          </cell>
          <cell r="N32">
            <v>36</v>
          </cell>
          <cell r="O32">
            <v>1.0887250801466561</v>
          </cell>
          <cell r="P32">
            <v>0</v>
          </cell>
          <cell r="Q32">
            <v>1.0887250801466561</v>
          </cell>
          <cell r="R32">
            <v>56.276762735107368</v>
          </cell>
          <cell r="S32">
            <v>40.915064420092463</v>
          </cell>
          <cell r="T32">
            <v>17.451983500063406</v>
          </cell>
          <cell r="U32" t="str">
            <v>S/O</v>
          </cell>
          <cell r="V32" t="str">
            <v>S/O</v>
          </cell>
          <cell r="W32" t="str">
            <v>S/O</v>
          </cell>
          <cell r="X32" t="str">
            <v>/</v>
          </cell>
          <cell r="Y32" t="str">
            <v>/</v>
          </cell>
          <cell r="AA32" t="str">
            <v>/</v>
          </cell>
        </row>
        <row r="33">
          <cell r="A33" t="str">
            <v>CTA29</v>
          </cell>
          <cell r="B33">
            <v>5</v>
          </cell>
          <cell r="C33">
            <v>12800</v>
          </cell>
          <cell r="D33">
            <v>12800</v>
          </cell>
          <cell r="E33">
            <v>0</v>
          </cell>
          <cell r="F33">
            <v>12800</v>
          </cell>
          <cell r="G33">
            <v>12800</v>
          </cell>
          <cell r="H33">
            <v>0</v>
          </cell>
          <cell r="I33">
            <v>-9</v>
          </cell>
          <cell r="J33">
            <v>3.4000000000000004</v>
          </cell>
          <cell r="K33">
            <v>53.964800000000004</v>
          </cell>
          <cell r="L33">
            <v>-9</v>
          </cell>
          <cell r="M33">
            <v>10</v>
          </cell>
          <cell r="N33">
            <v>83</v>
          </cell>
          <cell r="O33">
            <v>4.0987297134932934</v>
          </cell>
          <cell r="P33">
            <v>0</v>
          </cell>
          <cell r="Q33">
            <v>4.0987297134932934</v>
          </cell>
          <cell r="R33">
            <v>56.276762735107368</v>
          </cell>
          <cell r="S33">
            <v>28.603288622757219</v>
          </cell>
          <cell r="T33">
            <v>121.33235964132614</v>
          </cell>
          <cell r="U33">
            <v>10</v>
          </cell>
          <cell r="V33">
            <v>23</v>
          </cell>
          <cell r="W33">
            <v>57</v>
          </cell>
          <cell r="X33">
            <v>1.7226860275033906</v>
          </cell>
          <cell r="Y33">
            <v>8.3589591663137313</v>
          </cell>
          <cell r="Z33" t="str">
            <v>HU29</v>
          </cell>
          <cell r="AA33">
            <v>100.31238449802669</v>
          </cell>
        </row>
        <row r="34">
          <cell r="A34" t="str">
            <v>CTA30</v>
          </cell>
          <cell r="B34">
            <v>3</v>
          </cell>
          <cell r="C34">
            <v>6200</v>
          </cell>
          <cell r="D34">
            <v>6200</v>
          </cell>
          <cell r="E34">
            <v>0</v>
          </cell>
          <cell r="F34">
            <v>6200</v>
          </cell>
          <cell r="G34">
            <v>6200</v>
          </cell>
          <cell r="H34">
            <v>0</v>
          </cell>
          <cell r="I34">
            <v>-9</v>
          </cell>
          <cell r="J34">
            <v>-9</v>
          </cell>
          <cell r="K34">
            <v>0</v>
          </cell>
          <cell r="L34">
            <v>-9</v>
          </cell>
          <cell r="M34">
            <v>22</v>
          </cell>
          <cell r="N34">
            <v>65</v>
          </cell>
          <cell r="O34">
            <v>1.9853222049733141</v>
          </cell>
          <cell r="P34">
            <v>0</v>
          </cell>
          <cell r="Q34">
            <v>1.9853222049733141</v>
          </cell>
          <cell r="R34">
            <v>56.276762735107368</v>
          </cell>
          <cell r="S34">
            <v>49.290650739402253</v>
          </cell>
          <cell r="T34">
            <v>14.277498925327791</v>
          </cell>
          <cell r="U34" t="str">
            <v>S/O</v>
          </cell>
          <cell r="V34" t="str">
            <v>S/O</v>
          </cell>
          <cell r="W34" t="str">
            <v>S/O</v>
          </cell>
          <cell r="X34" t="str">
            <v>/</v>
          </cell>
          <cell r="Y34" t="str">
            <v>/</v>
          </cell>
          <cell r="AA34" t="str">
            <v>/</v>
          </cell>
        </row>
        <row r="35">
          <cell r="A35" t="str">
            <v>CTA31</v>
          </cell>
          <cell r="B35">
            <v>4</v>
          </cell>
          <cell r="C35">
            <v>28100</v>
          </cell>
          <cell r="D35">
            <v>28100</v>
          </cell>
          <cell r="E35">
            <v>0</v>
          </cell>
          <cell r="F35">
            <v>28100</v>
          </cell>
          <cell r="G35">
            <v>28100</v>
          </cell>
          <cell r="H35">
            <v>0</v>
          </cell>
          <cell r="I35">
            <v>-9</v>
          </cell>
          <cell r="J35">
            <v>3.3999999999999986</v>
          </cell>
          <cell r="K35">
            <v>118.46959999999999</v>
          </cell>
          <cell r="L35">
            <v>-9</v>
          </cell>
          <cell r="M35">
            <v>22</v>
          </cell>
          <cell r="N35">
            <v>296</v>
          </cell>
          <cell r="O35">
            <v>8.9979925741532458</v>
          </cell>
          <cell r="P35">
            <v>0</v>
          </cell>
          <cell r="Q35">
            <v>8.9979925741532458</v>
          </cell>
          <cell r="R35">
            <v>56.276762735107368</v>
          </cell>
          <cell r="S35">
            <v>40.915064420092463</v>
          </cell>
          <cell r="T35">
            <v>144.23551069170048</v>
          </cell>
          <cell r="U35" t="str">
            <v>S/O</v>
          </cell>
          <cell r="V35" t="str">
            <v>S/O</v>
          </cell>
          <cell r="W35" t="str">
            <v>S/O</v>
          </cell>
          <cell r="X35" t="str">
            <v>/</v>
          </cell>
          <cell r="Y35" t="str">
            <v>/</v>
          </cell>
          <cell r="AA35" t="str">
            <v>/</v>
          </cell>
        </row>
      </sheetData>
      <sheetData sheetId="7">
        <row r="6">
          <cell r="A6" t="str">
            <v>VE1</v>
          </cell>
          <cell r="C6">
            <v>13980</v>
          </cell>
        </row>
        <row r="7">
          <cell r="A7" t="str">
            <v>VE2</v>
          </cell>
          <cell r="C7">
            <v>13995</v>
          </cell>
        </row>
        <row r="8">
          <cell r="A8" t="str">
            <v>VE3</v>
          </cell>
          <cell r="C8">
            <v>14835</v>
          </cell>
        </row>
        <row r="9">
          <cell r="A9" t="str">
            <v>VE4</v>
          </cell>
          <cell r="C9">
            <v>9390</v>
          </cell>
        </row>
        <row r="10">
          <cell r="A10" t="str">
            <v>VE5</v>
          </cell>
          <cell r="C10">
            <v>14985</v>
          </cell>
        </row>
        <row r="11">
          <cell r="A11" t="str">
            <v>VE6</v>
          </cell>
          <cell r="C11">
            <v>5010</v>
          </cell>
        </row>
        <row r="12">
          <cell r="A12" t="str">
            <v>VE7</v>
          </cell>
          <cell r="C12">
            <v>4215</v>
          </cell>
        </row>
        <row r="13">
          <cell r="A13" t="str">
            <v>VE8</v>
          </cell>
          <cell r="C13">
            <v>6855</v>
          </cell>
        </row>
        <row r="14">
          <cell r="A14" t="str">
            <v>VE9</v>
          </cell>
          <cell r="C14">
            <v>24195</v>
          </cell>
        </row>
        <row r="15">
          <cell r="A15" t="str">
            <v>VE10</v>
          </cell>
          <cell r="C15">
            <v>8910</v>
          </cell>
        </row>
        <row r="16">
          <cell r="A16" t="str">
            <v>VE11</v>
          </cell>
          <cell r="C16">
            <v>3585</v>
          </cell>
        </row>
        <row r="17">
          <cell r="A17" t="str">
            <v>VE12</v>
          </cell>
          <cell r="C17">
            <v>21600</v>
          </cell>
        </row>
        <row r="18">
          <cell r="A18" t="str">
            <v>VE13</v>
          </cell>
          <cell r="C18">
            <v>9300</v>
          </cell>
        </row>
        <row r="19">
          <cell r="A19" t="str">
            <v>VE14</v>
          </cell>
          <cell r="C19">
            <v>6555</v>
          </cell>
        </row>
        <row r="20">
          <cell r="A20" t="str">
            <v>VE15</v>
          </cell>
          <cell r="C20">
            <v>6555</v>
          </cell>
        </row>
        <row r="21">
          <cell r="A21" t="str">
            <v>VE16</v>
          </cell>
          <cell r="C21">
            <v>6555</v>
          </cell>
        </row>
        <row r="22">
          <cell r="A22" t="str">
            <v>VE17</v>
          </cell>
          <cell r="C22">
            <v>6555</v>
          </cell>
        </row>
        <row r="23">
          <cell r="A23" t="str">
            <v>VE18</v>
          </cell>
          <cell r="C23">
            <v>6555</v>
          </cell>
        </row>
        <row r="24">
          <cell r="A24" t="str">
            <v>VE19</v>
          </cell>
          <cell r="C24">
            <v>6555</v>
          </cell>
        </row>
        <row r="25">
          <cell r="A25" t="str">
            <v>VE20</v>
          </cell>
          <cell r="C25">
            <v>6555</v>
          </cell>
        </row>
        <row r="26">
          <cell r="A26" t="str">
            <v>VE21</v>
          </cell>
          <cell r="C26">
            <v>6555</v>
          </cell>
        </row>
        <row r="27">
          <cell r="A27" t="str">
            <v>VE22</v>
          </cell>
          <cell r="C27">
            <v>12945</v>
          </cell>
        </row>
        <row r="28">
          <cell r="A28" t="str">
            <v>VE23</v>
          </cell>
          <cell r="C28">
            <v>5400</v>
          </cell>
        </row>
        <row r="29">
          <cell r="A29" t="str">
            <v>VE24</v>
          </cell>
          <cell r="C29">
            <v>11310</v>
          </cell>
        </row>
        <row r="30">
          <cell r="A30" t="str">
            <v>VE25</v>
          </cell>
          <cell r="C30">
            <v>6360</v>
          </cell>
        </row>
        <row r="31">
          <cell r="A31" t="str">
            <v>VE26</v>
          </cell>
          <cell r="C31">
            <v>1350</v>
          </cell>
        </row>
        <row r="32">
          <cell r="A32" t="str">
            <v>VE27</v>
          </cell>
          <cell r="C32">
            <v>1920</v>
          </cell>
        </row>
        <row r="33">
          <cell r="A33" t="str">
            <v>VE28</v>
          </cell>
          <cell r="C33">
            <v>3060</v>
          </cell>
        </row>
        <row r="34">
          <cell r="A34" t="str">
            <v>VE29</v>
          </cell>
          <cell r="C34">
            <v>12750</v>
          </cell>
        </row>
        <row r="35">
          <cell r="A35" t="str">
            <v>VE30</v>
          </cell>
          <cell r="C35">
            <v>3840</v>
          </cell>
        </row>
        <row r="36">
          <cell r="A36" t="str">
            <v>VE31</v>
          </cell>
          <cell r="C36">
            <v>29490</v>
          </cell>
        </row>
        <row r="37">
          <cell r="A37" t="str">
            <v>VE32</v>
          </cell>
          <cell r="C37">
            <v>11190</v>
          </cell>
        </row>
        <row r="38">
          <cell r="A38" t="str">
            <v>VE33</v>
          </cell>
          <cell r="C38">
            <v>21420</v>
          </cell>
        </row>
        <row r="39">
          <cell r="A39" t="str">
            <v>VE34</v>
          </cell>
          <cell r="C39">
            <v>13965</v>
          </cell>
        </row>
        <row r="40">
          <cell r="A40" t="str">
            <v>VE35</v>
          </cell>
          <cell r="C40">
            <v>13965</v>
          </cell>
        </row>
        <row r="41">
          <cell r="A41" t="str">
            <v>VE36</v>
          </cell>
          <cell r="C41">
            <v>26310</v>
          </cell>
        </row>
        <row r="45">
          <cell r="A45" t="str">
            <v>Ventilateur d'extraction</v>
          </cell>
        </row>
        <row r="47">
          <cell r="A47" t="str">
            <v>EXT1</v>
          </cell>
          <cell r="C47">
            <v>18825</v>
          </cell>
        </row>
        <row r="48">
          <cell r="A48" t="str">
            <v>EXT2</v>
          </cell>
          <cell r="C48">
            <v>25395</v>
          </cell>
        </row>
        <row r="49">
          <cell r="A49" t="str">
            <v>EXT3</v>
          </cell>
          <cell r="C49">
            <v>3330</v>
          </cell>
        </row>
      </sheetData>
      <sheetData sheetId="8">
        <row r="8">
          <cell r="A8" t="str">
            <v>A1</v>
          </cell>
          <cell r="B8" t="str">
            <v>VB</v>
          </cell>
          <cell r="C8">
            <v>6</v>
          </cell>
          <cell r="D8" t="str">
            <v>Soufflage Désenfumage</v>
          </cell>
          <cell r="E8">
            <v>6480</v>
          </cell>
        </row>
        <row r="9">
          <cell r="A9" t="str">
            <v>A2</v>
          </cell>
          <cell r="B9" t="str">
            <v>VB</v>
          </cell>
          <cell r="C9">
            <v>3</v>
          </cell>
          <cell r="D9" t="str">
            <v>Soufflage Désenfumage</v>
          </cell>
          <cell r="E9">
            <v>3240</v>
          </cell>
        </row>
        <row r="10">
          <cell r="A10" t="str">
            <v>A3</v>
          </cell>
          <cell r="B10" t="str">
            <v>VB</v>
          </cell>
          <cell r="C10">
            <v>6</v>
          </cell>
          <cell r="D10" t="str">
            <v>Soufflage Désenfumage</v>
          </cell>
          <cell r="E10">
            <v>6480</v>
          </cell>
        </row>
        <row r="11">
          <cell r="A11" t="str">
            <v>A4</v>
          </cell>
          <cell r="B11" t="str">
            <v>VB</v>
          </cell>
          <cell r="C11">
            <v>4</v>
          </cell>
          <cell r="D11" t="str">
            <v>Soufflage Désenfumage</v>
          </cell>
          <cell r="E11">
            <v>4320</v>
          </cell>
        </row>
        <row r="12">
          <cell r="A12" t="str">
            <v>A6</v>
          </cell>
          <cell r="B12" t="str">
            <v>VB</v>
          </cell>
          <cell r="C12">
            <v>4</v>
          </cell>
          <cell r="D12" t="str">
            <v>Soufflage Désenfumage</v>
          </cell>
          <cell r="E12">
            <v>4320</v>
          </cell>
        </row>
        <row r="13">
          <cell r="A13" t="str">
            <v>A8</v>
          </cell>
          <cell r="B13" t="str">
            <v>VB</v>
          </cell>
          <cell r="C13">
            <v>3</v>
          </cell>
          <cell r="D13" t="str">
            <v>Soufflage Désenfumage</v>
          </cell>
          <cell r="E13">
            <v>3240</v>
          </cell>
        </row>
        <row r="14">
          <cell r="A14" t="str">
            <v>A9</v>
          </cell>
          <cell r="B14" t="str">
            <v>VB</v>
          </cell>
          <cell r="C14">
            <v>6</v>
          </cell>
          <cell r="D14" t="str">
            <v>Soufflage Désenfumage</v>
          </cell>
          <cell r="E14">
            <v>6480</v>
          </cell>
        </row>
        <row r="15">
          <cell r="A15" t="str">
            <v>A10</v>
          </cell>
          <cell r="B15" t="str">
            <v>VB</v>
          </cell>
          <cell r="C15">
            <v>6</v>
          </cell>
          <cell r="D15" t="str">
            <v>Soufflage Désenfumage</v>
          </cell>
          <cell r="E15">
            <v>6480</v>
          </cell>
        </row>
        <row r="16">
          <cell r="A16" t="str">
            <v>A11</v>
          </cell>
          <cell r="B16" t="str">
            <v>VB</v>
          </cell>
          <cell r="C16">
            <v>3</v>
          </cell>
          <cell r="D16" t="str">
            <v>Soufflage Désenfumage</v>
          </cell>
          <cell r="E16">
            <v>3240</v>
          </cell>
        </row>
        <row r="17">
          <cell r="A17" t="str">
            <v>A12</v>
          </cell>
          <cell r="B17" t="str">
            <v>VB</v>
          </cell>
          <cell r="C17">
            <v>4</v>
          </cell>
          <cell r="D17" t="str">
            <v>Soufflage Désenfumage</v>
          </cell>
          <cell r="E17">
            <v>4320</v>
          </cell>
        </row>
        <row r="18">
          <cell r="A18" t="str">
            <v>A13</v>
          </cell>
          <cell r="B18" t="str">
            <v>VB</v>
          </cell>
          <cell r="C18">
            <v>4</v>
          </cell>
          <cell r="D18" t="str">
            <v>Soufflage Désenfumage</v>
          </cell>
          <cell r="E18">
            <v>4320</v>
          </cell>
        </row>
        <row r="19">
          <cell r="A19" t="str">
            <v>A15</v>
          </cell>
          <cell r="B19" t="str">
            <v>VB</v>
          </cell>
          <cell r="C19">
            <v>8</v>
          </cell>
          <cell r="D19" t="str">
            <v>Soufflage Désenfumage</v>
          </cell>
          <cell r="E19">
            <v>8640</v>
          </cell>
        </row>
        <row r="20">
          <cell r="A20" t="str">
            <v>A16</v>
          </cell>
          <cell r="B20" t="str">
            <v>VB</v>
          </cell>
          <cell r="C20">
            <v>3</v>
          </cell>
          <cell r="D20" t="str">
            <v>Soufflage Désenfumage</v>
          </cell>
          <cell r="E20">
            <v>3240</v>
          </cell>
        </row>
        <row r="21">
          <cell r="A21" t="str">
            <v>A17</v>
          </cell>
          <cell r="B21" t="str">
            <v>VB</v>
          </cell>
          <cell r="C21">
            <v>11</v>
          </cell>
          <cell r="D21" t="str">
            <v>Soufflage Désenfumage</v>
          </cell>
          <cell r="E21">
            <v>11880</v>
          </cell>
        </row>
        <row r="22">
          <cell r="A22" t="str">
            <v>A18</v>
          </cell>
          <cell r="B22" t="str">
            <v>VB</v>
          </cell>
          <cell r="C22">
            <v>3</v>
          </cell>
          <cell r="D22" t="str">
            <v>Soufflage Désenfumage</v>
          </cell>
          <cell r="E22">
            <v>3240</v>
          </cell>
        </row>
        <row r="23">
          <cell r="A23" t="str">
            <v>A19</v>
          </cell>
          <cell r="B23" t="str">
            <v>VB</v>
          </cell>
          <cell r="C23">
            <v>6</v>
          </cell>
          <cell r="D23" t="str">
            <v>Soufflage Désenfumage</v>
          </cell>
          <cell r="E23">
            <v>6480</v>
          </cell>
        </row>
        <row r="24">
          <cell r="A24" t="str">
            <v>A20</v>
          </cell>
          <cell r="B24" t="str">
            <v>VB</v>
          </cell>
          <cell r="C24">
            <v>3</v>
          </cell>
          <cell r="D24" t="str">
            <v>Soufflage Désenfumage</v>
          </cell>
          <cell r="E24">
            <v>3240</v>
          </cell>
        </row>
        <row r="25">
          <cell r="A25" t="str">
            <v>A21</v>
          </cell>
          <cell r="B25" t="str">
            <v>VB</v>
          </cell>
          <cell r="C25">
            <v>4</v>
          </cell>
          <cell r="D25" t="str">
            <v>Soufflage Désenfumage</v>
          </cell>
          <cell r="E25">
            <v>4320</v>
          </cell>
        </row>
        <row r="26">
          <cell r="A26" t="str">
            <v>A22</v>
          </cell>
          <cell r="B26" t="str">
            <v>VB</v>
          </cell>
          <cell r="C26">
            <v>3</v>
          </cell>
          <cell r="D26" t="str">
            <v>Soufflage Désenfumage</v>
          </cell>
          <cell r="E26">
            <v>3240</v>
          </cell>
        </row>
        <row r="27">
          <cell r="A27" t="str">
            <v>A24</v>
          </cell>
          <cell r="B27" t="str">
            <v>VB</v>
          </cell>
          <cell r="C27">
            <v>3</v>
          </cell>
          <cell r="D27" t="str">
            <v>Soufflage Désenfumage</v>
          </cell>
          <cell r="E27">
            <v>3240</v>
          </cell>
        </row>
        <row r="28">
          <cell r="A28" t="str">
            <v>A25</v>
          </cell>
          <cell r="B28" t="str">
            <v>VB</v>
          </cell>
          <cell r="C28">
            <v>3</v>
          </cell>
          <cell r="D28" t="str">
            <v>Soufflage Désenfumage</v>
          </cell>
          <cell r="E28">
            <v>3240</v>
          </cell>
        </row>
        <row r="29">
          <cell r="A29" t="str">
            <v>A27</v>
          </cell>
          <cell r="B29" t="str">
            <v>VB</v>
          </cell>
          <cell r="C29">
            <v>3</v>
          </cell>
          <cell r="D29" t="str">
            <v>Soufflage Désenfumage</v>
          </cell>
          <cell r="E29">
            <v>3240</v>
          </cell>
        </row>
        <row r="30">
          <cell r="A30" t="str">
            <v>A30</v>
          </cell>
          <cell r="B30" t="str">
            <v>VB</v>
          </cell>
          <cell r="C30">
            <v>3</v>
          </cell>
          <cell r="D30" t="str">
            <v>Soufflage Désenfumage</v>
          </cell>
          <cell r="E30">
            <v>3240</v>
          </cell>
        </row>
        <row r="31">
          <cell r="A31" t="str">
            <v>A31</v>
          </cell>
          <cell r="B31" t="str">
            <v>VB</v>
          </cell>
          <cell r="C31">
            <v>3</v>
          </cell>
          <cell r="D31" t="str">
            <v>Soufflage Désenfumage</v>
          </cell>
          <cell r="E31">
            <v>3240</v>
          </cell>
        </row>
        <row r="32">
          <cell r="A32" t="str">
            <v>A35</v>
          </cell>
          <cell r="B32" t="str">
            <v>VB</v>
          </cell>
          <cell r="C32">
            <v>4</v>
          </cell>
          <cell r="D32" t="str">
            <v>Soufflage Désenfumage</v>
          </cell>
          <cell r="E32">
            <v>4320</v>
          </cell>
        </row>
        <row r="33">
          <cell r="A33" t="str">
            <v>A36</v>
          </cell>
          <cell r="B33" t="str">
            <v>VB</v>
          </cell>
          <cell r="C33">
            <v>3</v>
          </cell>
          <cell r="D33" t="str">
            <v>Soufflage Désenfumage</v>
          </cell>
          <cell r="E33">
            <v>3240</v>
          </cell>
        </row>
        <row r="34">
          <cell r="A34" t="str">
            <v>A37</v>
          </cell>
          <cell r="B34" t="str">
            <v>VB</v>
          </cell>
          <cell r="C34">
            <v>4</v>
          </cell>
          <cell r="D34" t="str">
            <v>Soufflage Désenfumage</v>
          </cell>
          <cell r="E34">
            <v>4320</v>
          </cell>
        </row>
        <row r="35">
          <cell r="A35" t="str">
            <v>A38</v>
          </cell>
          <cell r="B35" t="str">
            <v>VB</v>
          </cell>
          <cell r="C35">
            <v>3</v>
          </cell>
          <cell r="D35" t="str">
            <v>Soufflage Désenfumage</v>
          </cell>
          <cell r="E35">
            <v>3240</v>
          </cell>
        </row>
        <row r="36">
          <cell r="A36" t="str">
            <v>A39</v>
          </cell>
          <cell r="B36" t="str">
            <v>VB</v>
          </cell>
          <cell r="C36">
            <v>4</v>
          </cell>
          <cell r="D36" t="str">
            <v>Soufflage Désenfumage</v>
          </cell>
          <cell r="E36">
            <v>4320</v>
          </cell>
        </row>
      </sheetData>
      <sheetData sheetId="9" refreshError="1"/>
      <sheetData sheetId="10" refreshError="1"/>
      <sheetData sheetId="11">
        <row r="19">
          <cell r="D19">
            <v>0.17499999999999999</v>
          </cell>
          <cell r="E19">
            <v>0.63</v>
          </cell>
          <cell r="F19">
            <v>0.75</v>
          </cell>
          <cell r="G19">
            <v>0.2</v>
          </cell>
        </row>
        <row r="20">
          <cell r="A20">
            <v>0.11024999999999999</v>
          </cell>
          <cell r="C20">
            <v>0.17499999999999999</v>
          </cell>
          <cell r="D20">
            <v>0.25</v>
          </cell>
          <cell r="E20">
            <v>0.63</v>
          </cell>
          <cell r="F20">
            <v>0.73</v>
          </cell>
          <cell r="G20">
            <v>0.3</v>
          </cell>
        </row>
        <row r="21">
          <cell r="A21">
            <v>0.1575</v>
          </cell>
          <cell r="C21">
            <v>0.25</v>
          </cell>
          <cell r="D21">
            <v>0.37</v>
          </cell>
          <cell r="E21">
            <v>0.64</v>
          </cell>
          <cell r="F21">
            <v>0.73</v>
          </cell>
          <cell r="G21">
            <v>0.5</v>
          </cell>
        </row>
        <row r="22">
          <cell r="A22">
            <v>0.23680000000000001</v>
          </cell>
          <cell r="C22">
            <v>0.37</v>
          </cell>
          <cell r="D22">
            <v>0.55000000000000004</v>
          </cell>
          <cell r="E22">
            <v>0.68</v>
          </cell>
          <cell r="F22">
            <v>0.75</v>
          </cell>
          <cell r="G22">
            <v>0.7</v>
          </cell>
        </row>
        <row r="23">
          <cell r="A23">
            <v>0.37400000000000005</v>
          </cell>
          <cell r="C23">
            <v>0.55000000000000004</v>
          </cell>
          <cell r="D23">
            <v>0.75</v>
          </cell>
          <cell r="E23">
            <v>0.72</v>
          </cell>
          <cell r="F23">
            <v>0.75</v>
          </cell>
          <cell r="G23">
            <v>1</v>
          </cell>
        </row>
        <row r="24">
          <cell r="A24">
            <v>0.54</v>
          </cell>
          <cell r="C24">
            <v>0.75</v>
          </cell>
          <cell r="D24">
            <v>1.1000000000000001</v>
          </cell>
          <cell r="E24">
            <v>0.75</v>
          </cell>
          <cell r="F24">
            <v>0.79</v>
          </cell>
          <cell r="G24">
            <v>1.4</v>
          </cell>
        </row>
        <row r="25">
          <cell r="A25">
            <v>0.82500000000000007</v>
          </cell>
          <cell r="C25">
            <v>1.1000000000000001</v>
          </cell>
          <cell r="D25">
            <v>1.5</v>
          </cell>
          <cell r="E25">
            <v>0.78</v>
          </cell>
          <cell r="F25">
            <v>0.8</v>
          </cell>
          <cell r="G25">
            <v>1.9</v>
          </cell>
        </row>
        <row r="26">
          <cell r="A26">
            <v>1.17</v>
          </cell>
          <cell r="C26">
            <v>1.5</v>
          </cell>
          <cell r="D26">
            <v>2.2000000000000002</v>
          </cell>
          <cell r="E26">
            <v>0.79</v>
          </cell>
          <cell r="F26">
            <v>0.8</v>
          </cell>
          <cell r="G26">
            <v>2.8</v>
          </cell>
        </row>
        <row r="27">
          <cell r="A27">
            <v>1.7380000000000002</v>
          </cell>
          <cell r="C27">
            <v>2.2000000000000002</v>
          </cell>
          <cell r="D27">
            <v>3</v>
          </cell>
          <cell r="E27">
            <v>0.81</v>
          </cell>
          <cell r="F27">
            <v>0.8</v>
          </cell>
          <cell r="G27">
            <v>3.8</v>
          </cell>
        </row>
        <row r="28">
          <cell r="A28">
            <v>2.4300000000000002</v>
          </cell>
          <cell r="C28">
            <v>3</v>
          </cell>
          <cell r="D28">
            <v>4</v>
          </cell>
          <cell r="E28">
            <v>0.82</v>
          </cell>
          <cell r="F28">
            <v>0.8</v>
          </cell>
          <cell r="G28">
            <v>5</v>
          </cell>
        </row>
        <row r="29">
          <cell r="A29">
            <v>3.28</v>
          </cell>
          <cell r="C29">
            <v>4</v>
          </cell>
          <cell r="D29">
            <v>5.5</v>
          </cell>
          <cell r="E29">
            <v>0.84</v>
          </cell>
          <cell r="F29">
            <v>0.83</v>
          </cell>
          <cell r="G29">
            <v>6.6</v>
          </cell>
        </row>
        <row r="30">
          <cell r="A30">
            <v>4.62</v>
          </cell>
          <cell r="C30">
            <v>5.5</v>
          </cell>
          <cell r="D30">
            <v>7.5</v>
          </cell>
          <cell r="E30">
            <v>0.85</v>
          </cell>
          <cell r="F30">
            <v>0.83</v>
          </cell>
          <cell r="G30">
            <v>9</v>
          </cell>
        </row>
        <row r="31">
          <cell r="A31">
            <v>6.375</v>
          </cell>
          <cell r="C31">
            <v>7.5</v>
          </cell>
          <cell r="D31">
            <v>9</v>
          </cell>
          <cell r="E31">
            <v>0.86</v>
          </cell>
          <cell r="F31">
            <v>0.85</v>
          </cell>
          <cell r="G31">
            <v>10.6</v>
          </cell>
        </row>
        <row r="32">
          <cell r="A32">
            <v>7.74</v>
          </cell>
          <cell r="C32">
            <v>9</v>
          </cell>
          <cell r="D32">
            <v>11</v>
          </cell>
          <cell r="E32">
            <v>0.87</v>
          </cell>
          <cell r="F32">
            <v>0.85</v>
          </cell>
          <cell r="G32">
            <v>12.9</v>
          </cell>
        </row>
        <row r="33">
          <cell r="A33">
            <v>9.57</v>
          </cell>
          <cell r="C33">
            <v>11</v>
          </cell>
          <cell r="D33">
            <v>15</v>
          </cell>
          <cell r="E33">
            <v>0.88</v>
          </cell>
          <cell r="F33">
            <v>0.86</v>
          </cell>
          <cell r="G33">
            <v>17.399999999999999</v>
          </cell>
        </row>
        <row r="34">
          <cell r="A34">
            <v>13.2</v>
          </cell>
          <cell r="C34">
            <v>15</v>
          </cell>
          <cell r="D34">
            <v>18.5</v>
          </cell>
          <cell r="E34">
            <v>0.89</v>
          </cell>
          <cell r="F34">
            <v>0.86</v>
          </cell>
          <cell r="G34">
            <v>21.5</v>
          </cell>
        </row>
        <row r="35">
          <cell r="A35">
            <v>16.465</v>
          </cell>
          <cell r="C35">
            <v>18.5</v>
          </cell>
          <cell r="D35">
            <v>22</v>
          </cell>
          <cell r="E35">
            <v>0.89</v>
          </cell>
          <cell r="F35">
            <v>0.86</v>
          </cell>
          <cell r="G35">
            <v>25.6</v>
          </cell>
        </row>
        <row r="36">
          <cell r="A36">
            <v>19.580000000000002</v>
          </cell>
          <cell r="C36">
            <v>22</v>
          </cell>
          <cell r="D36">
            <v>30</v>
          </cell>
          <cell r="E36">
            <v>0.89</v>
          </cell>
          <cell r="F36">
            <v>0.86</v>
          </cell>
          <cell r="G36">
            <v>34.9</v>
          </cell>
        </row>
        <row r="37">
          <cell r="A37">
            <v>26.7</v>
          </cell>
          <cell r="C37">
            <v>30</v>
          </cell>
          <cell r="D37">
            <v>37</v>
          </cell>
          <cell r="E37">
            <v>0.9</v>
          </cell>
          <cell r="F37">
            <v>0.86</v>
          </cell>
          <cell r="G37">
            <v>43</v>
          </cell>
        </row>
        <row r="38">
          <cell r="A38">
            <v>33.300000000000004</v>
          </cell>
          <cell r="C38">
            <v>37</v>
          </cell>
          <cell r="D38">
            <v>45</v>
          </cell>
          <cell r="E38">
            <v>0.91</v>
          </cell>
          <cell r="F38">
            <v>0.86</v>
          </cell>
          <cell r="G38">
            <v>52.3</v>
          </cell>
        </row>
      </sheetData>
      <sheetData sheetId="12" refreshError="1"/>
      <sheetData sheetId="13">
        <row r="109">
          <cell r="G109">
            <v>0</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3.1 Base prix Mtx-Mtl"/>
      <sheetName val="3.2 Base TU"/>
      <sheetName val="3.3 Sous détail"/>
      <sheetName val="3.4 Avant métré"/>
      <sheetName val="3.4.1 Fondations"/>
      <sheetName val="3.5 Stratégie vente"/>
      <sheetName val="3.6 Déboursé DQE"/>
      <sheetName val="3.7 Ratio SHOT "/>
      <sheetName val="3.8 Devis final client"/>
      <sheetName val="Paramètres"/>
      <sheetName val="LISTES"/>
    </sheetNames>
    <sheetDataSet>
      <sheetData sheetId="0"/>
      <sheetData sheetId="1">
        <row r="1">
          <cell r="A1" t="str">
            <v>3.1 Base de prix matériaux / matériel</v>
          </cell>
          <cell r="B1">
            <v>0</v>
          </cell>
          <cell r="C1">
            <v>0</v>
          </cell>
          <cell r="D1">
            <v>0</v>
          </cell>
          <cell r="E1">
            <v>0</v>
          </cell>
          <cell r="F1">
            <v>0</v>
          </cell>
          <cell r="G1">
            <v>0</v>
          </cell>
        </row>
        <row r="2">
          <cell r="A2">
            <v>0</v>
          </cell>
          <cell r="B2">
            <v>0</v>
          </cell>
          <cell r="C2">
            <v>0</v>
          </cell>
          <cell r="D2">
            <v>0</v>
          </cell>
          <cell r="E2">
            <v>0</v>
          </cell>
          <cell r="F2">
            <v>0</v>
          </cell>
          <cell r="G2">
            <v>0</v>
          </cell>
        </row>
        <row r="3">
          <cell r="A3">
            <v>0</v>
          </cell>
          <cell r="B3">
            <v>0</v>
          </cell>
          <cell r="C3" t="str">
            <v>MARCHE</v>
          </cell>
          <cell r="D3">
            <v>0</v>
          </cell>
          <cell r="E3">
            <v>0</v>
          </cell>
          <cell r="F3" t="str">
            <v>BASE</v>
          </cell>
          <cell r="G3">
            <v>0</v>
          </cell>
        </row>
        <row r="4">
          <cell r="A4">
            <v>0</v>
          </cell>
          <cell r="B4">
            <v>0</v>
          </cell>
          <cell r="C4">
            <v>0</v>
          </cell>
          <cell r="D4">
            <v>0</v>
          </cell>
          <cell r="E4">
            <v>0</v>
          </cell>
          <cell r="F4">
            <v>0</v>
          </cell>
          <cell r="G4">
            <v>0</v>
          </cell>
        </row>
        <row r="5">
          <cell r="A5" t="str">
            <v>codes</v>
          </cell>
          <cell r="B5" t="str">
            <v>Libellés</v>
          </cell>
          <cell r="C5" t="str">
            <v>CU</v>
          </cell>
          <cell r="D5" t="str">
            <v>Unité</v>
          </cell>
          <cell r="E5" t="str">
            <v>Remise</v>
          </cell>
          <cell r="F5" t="str">
            <v>CU</v>
          </cell>
          <cell r="G5" t="str">
            <v>Unité</v>
          </cell>
        </row>
        <row r="6">
          <cell r="A6">
            <v>0</v>
          </cell>
          <cell r="B6">
            <v>0</v>
          </cell>
          <cell r="C6">
            <v>0</v>
          </cell>
          <cell r="D6">
            <v>0</v>
          </cell>
          <cell r="E6">
            <v>0</v>
          </cell>
          <cell r="F6">
            <v>0</v>
          </cell>
          <cell r="G6">
            <v>0</v>
          </cell>
        </row>
        <row r="7">
          <cell r="A7" t="str">
            <v>01-TER</v>
          </cell>
          <cell r="B7" t="str">
            <v>Terrassements :</v>
          </cell>
          <cell r="C7">
            <v>0</v>
          </cell>
          <cell r="D7">
            <v>0</v>
          </cell>
          <cell r="E7">
            <v>0</v>
          </cell>
          <cell r="F7">
            <v>0</v>
          </cell>
          <cell r="G7">
            <v>0</v>
          </cell>
        </row>
        <row r="8">
          <cell r="A8" t="str">
            <v>01-TER-01</v>
          </cell>
          <cell r="B8" t="str">
            <v xml:space="preserve">Terrassement en masse </v>
          </cell>
          <cell r="C8">
            <v>10.5</v>
          </cell>
          <cell r="D8" t="str">
            <v>m3</v>
          </cell>
          <cell r="E8">
            <v>0</v>
          </cell>
          <cell r="F8">
            <v>10.5</v>
          </cell>
          <cell r="G8" t="str">
            <v>m3</v>
          </cell>
        </row>
        <row r="9">
          <cell r="A9" t="str">
            <v>01-TER-02</v>
          </cell>
          <cell r="B9" t="str">
            <v>Fouille en rigole pour semelles et canalisations</v>
          </cell>
          <cell r="C9">
            <v>12.4</v>
          </cell>
          <cell r="D9" t="str">
            <v>m3</v>
          </cell>
          <cell r="E9">
            <v>0</v>
          </cell>
          <cell r="F9">
            <v>12.4</v>
          </cell>
          <cell r="G9" t="str">
            <v>m3</v>
          </cell>
        </row>
        <row r="10">
          <cell r="A10" t="str">
            <v>01-TER-03</v>
          </cell>
          <cell r="B10" t="str">
            <v>Fouille en tranchée ou en puits</v>
          </cell>
          <cell r="C10">
            <v>18</v>
          </cell>
          <cell r="D10" t="str">
            <v>m3</v>
          </cell>
          <cell r="E10">
            <v>0</v>
          </cell>
          <cell r="F10">
            <v>18</v>
          </cell>
          <cell r="G10" t="str">
            <v>m3</v>
          </cell>
        </row>
        <row r="11">
          <cell r="A11" t="str">
            <v>01-TER-04</v>
          </cell>
          <cell r="B11" t="str">
            <v>Remblaiement :      Au droit des fondations</v>
          </cell>
          <cell r="C11">
            <v>12.25</v>
          </cell>
          <cell r="D11" t="str">
            <v>m3</v>
          </cell>
          <cell r="E11">
            <v>0</v>
          </cell>
          <cell r="F11">
            <v>12.25</v>
          </cell>
          <cell r="G11" t="str">
            <v>m3</v>
          </cell>
        </row>
        <row r="12">
          <cell r="A12" t="str">
            <v>01-TER-05</v>
          </cell>
          <cell r="B12" t="str">
            <v>Remblaiement :      Au pourtour de la construction</v>
          </cell>
          <cell r="C12">
            <v>26.3</v>
          </cell>
          <cell r="D12" t="str">
            <v>m3</v>
          </cell>
          <cell r="E12">
            <v>0</v>
          </cell>
          <cell r="F12">
            <v>26.3</v>
          </cell>
          <cell r="G12" t="str">
            <v>m3</v>
          </cell>
        </row>
        <row r="13">
          <cell r="A13" t="str">
            <v>01-TER-06</v>
          </cell>
          <cell r="B13" t="str">
            <v xml:space="preserve">Évacuation des terres excédentaires à la décharge </v>
          </cell>
          <cell r="C13">
            <v>13.85</v>
          </cell>
          <cell r="D13" t="str">
            <v>m3</v>
          </cell>
          <cell r="E13">
            <v>0</v>
          </cell>
          <cell r="F13">
            <v>13.85</v>
          </cell>
          <cell r="G13" t="str">
            <v>m3</v>
          </cell>
        </row>
        <row r="14">
          <cell r="A14" t="str">
            <v>01-TER-07</v>
          </cell>
          <cell r="B14" t="str">
            <v>Forme de grave compacte</v>
          </cell>
          <cell r="C14">
            <v>24</v>
          </cell>
          <cell r="D14" t="str">
            <v>m²</v>
          </cell>
          <cell r="E14">
            <v>0</v>
          </cell>
          <cell r="F14">
            <v>24</v>
          </cell>
          <cell r="G14" t="str">
            <v>m²</v>
          </cell>
        </row>
        <row r="15">
          <cell r="A15" t="str">
            <v>PM</v>
          </cell>
          <cell r="B15" t="str">
            <v>M.OE. Assistance 15% du CU</v>
          </cell>
          <cell r="C15">
            <v>0</v>
          </cell>
          <cell r="D15">
            <v>0</v>
          </cell>
          <cell r="E15">
            <v>0</v>
          </cell>
          <cell r="F15">
            <v>0</v>
          </cell>
          <cell r="G15">
            <v>0</v>
          </cell>
        </row>
        <row r="16">
          <cell r="A16">
            <v>0</v>
          </cell>
          <cell r="B16">
            <v>0</v>
          </cell>
          <cell r="C16">
            <v>0</v>
          </cell>
          <cell r="D16">
            <v>0</v>
          </cell>
          <cell r="E16">
            <v>0</v>
          </cell>
          <cell r="F16">
            <v>0</v>
          </cell>
          <cell r="G16">
            <v>0</v>
          </cell>
        </row>
        <row r="17">
          <cell r="A17">
            <v>0</v>
          </cell>
          <cell r="B17">
            <v>0</v>
          </cell>
          <cell r="C17">
            <v>0</v>
          </cell>
          <cell r="D17">
            <v>0</v>
          </cell>
          <cell r="E17">
            <v>0</v>
          </cell>
          <cell r="F17">
            <v>0</v>
          </cell>
          <cell r="G17">
            <v>0</v>
          </cell>
        </row>
        <row r="18">
          <cell r="A18" t="str">
            <v>01-BET</v>
          </cell>
          <cell r="B18" t="str">
            <v>Bétons et Mortiers</v>
          </cell>
          <cell r="C18">
            <v>0</v>
          </cell>
          <cell r="D18">
            <v>0</v>
          </cell>
          <cell r="E18">
            <v>0</v>
          </cell>
          <cell r="F18">
            <v>0</v>
          </cell>
          <cell r="G18">
            <v>0</v>
          </cell>
        </row>
        <row r="19">
          <cell r="A19" t="str">
            <v>01-BET-01</v>
          </cell>
          <cell r="B19" t="str">
            <v>Béton de propreté CEM3/A 42,5 150kg/m3</v>
          </cell>
          <cell r="C19">
            <v>74.900000000000006</v>
          </cell>
          <cell r="D19" t="str">
            <v>m3</v>
          </cell>
          <cell r="E19">
            <v>0.08</v>
          </cell>
          <cell r="F19">
            <v>81.41</v>
          </cell>
          <cell r="G19" t="str">
            <v>m3</v>
          </cell>
        </row>
        <row r="20">
          <cell r="A20" t="str">
            <v>01-BET-02</v>
          </cell>
          <cell r="B20" t="str">
            <v>Gros béton  Xo CEM3/A 42,5 C16/20 300 kg/m3</v>
          </cell>
          <cell r="C20">
            <v>88.84</v>
          </cell>
          <cell r="D20" t="str">
            <v>m3</v>
          </cell>
          <cell r="E20">
            <v>0.08</v>
          </cell>
          <cell r="F20">
            <v>96.56</v>
          </cell>
          <cell r="G20" t="str">
            <v>m3</v>
          </cell>
        </row>
        <row r="21">
          <cell r="A21" t="str">
            <v>01-BET-03</v>
          </cell>
          <cell r="B21" t="str">
            <v>Gros béton  Xo CEM3/A 42,5 C20/25 300 kg/m3</v>
          </cell>
          <cell r="C21">
            <v>95.22</v>
          </cell>
          <cell r="D21" t="str">
            <v>m3</v>
          </cell>
          <cell r="E21">
            <v>0.08</v>
          </cell>
          <cell r="F21">
            <v>103.5</v>
          </cell>
          <cell r="G21" t="str">
            <v>m3</v>
          </cell>
        </row>
        <row r="22">
          <cell r="A22">
            <v>0</v>
          </cell>
          <cell r="B22" t="str">
            <v xml:space="preserve">Voiles faiblement chargés et dallages </v>
          </cell>
          <cell r="C22">
            <v>0</v>
          </cell>
          <cell r="D22">
            <v>0</v>
          </cell>
          <cell r="E22">
            <v>0</v>
          </cell>
          <cell r="F22">
            <v>0</v>
          </cell>
          <cell r="G22">
            <v>0</v>
          </cell>
        </row>
        <row r="23">
          <cell r="A23" t="str">
            <v>01-BET-03'</v>
          </cell>
          <cell r="B23" t="str">
            <v>Béton  XC1 CEM3/B 42,5 C20-25 350 kg/m3</v>
          </cell>
          <cell r="C23">
            <v>90.68</v>
          </cell>
          <cell r="D23" t="str">
            <v>m3</v>
          </cell>
          <cell r="E23">
            <v>0.08</v>
          </cell>
          <cell r="F23">
            <v>98.56</v>
          </cell>
          <cell r="G23" t="str">
            <v>m3</v>
          </cell>
        </row>
        <row r="24">
          <cell r="A24" t="str">
            <v>01-BET-04</v>
          </cell>
          <cell r="B24" t="str">
            <v>Béton  XF1 CEM3/B 42,5 C20-25 350 kg/m3</v>
          </cell>
          <cell r="C24">
            <v>91.62</v>
          </cell>
          <cell r="D24" t="str">
            <v>m3</v>
          </cell>
          <cell r="E24">
            <v>0.08</v>
          </cell>
          <cell r="F24">
            <v>99.59</v>
          </cell>
          <cell r="G24" t="str">
            <v>m3</v>
          </cell>
        </row>
        <row r="25">
          <cell r="A25">
            <v>0</v>
          </cell>
          <cell r="B25" t="str">
            <v>Semelles, radier, logrines, voiles contre terre (+hydrofuge)</v>
          </cell>
          <cell r="C25">
            <v>0</v>
          </cell>
          <cell r="D25">
            <v>0</v>
          </cell>
          <cell r="E25">
            <v>0</v>
          </cell>
          <cell r="F25">
            <v>0</v>
          </cell>
          <cell r="G25">
            <v>0</v>
          </cell>
        </row>
        <row r="26">
          <cell r="A26" t="str">
            <v>01-BET-05</v>
          </cell>
          <cell r="B26" t="str">
            <v>Béton  XC1 CEM3/B 42,5 C25-30 400 kg/m3</v>
          </cell>
          <cell r="C26">
            <v>101.08</v>
          </cell>
          <cell r="D26" t="str">
            <v>m3</v>
          </cell>
          <cell r="E26">
            <v>0.08</v>
          </cell>
          <cell r="F26">
            <v>109.87</v>
          </cell>
          <cell r="G26" t="str">
            <v>m3</v>
          </cell>
        </row>
        <row r="27">
          <cell r="A27" t="str">
            <v>01-BET-06</v>
          </cell>
          <cell r="B27" t="str">
            <v>Béton  XF1 CEM3/B 42,5 C25-30  400 kg/m3</v>
          </cell>
          <cell r="C27">
            <v>101.44</v>
          </cell>
          <cell r="D27" t="str">
            <v>m3</v>
          </cell>
          <cell r="E27">
            <v>0.08</v>
          </cell>
          <cell r="F27">
            <v>110.26</v>
          </cell>
          <cell r="G27" t="str">
            <v>m3</v>
          </cell>
        </row>
        <row r="28">
          <cell r="A28">
            <v>0</v>
          </cell>
          <cell r="B28" t="str">
            <v>Semelles, radier, longrines, voiles contre terre (+hydrofuge)</v>
          </cell>
          <cell r="C28">
            <v>0</v>
          </cell>
          <cell r="D28">
            <v>0</v>
          </cell>
          <cell r="E28">
            <v>0</v>
          </cell>
          <cell r="F28">
            <v>0</v>
          </cell>
          <cell r="G28">
            <v>0</v>
          </cell>
        </row>
        <row r="29">
          <cell r="A29" t="str">
            <v>01-BET-07</v>
          </cell>
          <cell r="B29" t="str">
            <v>Béton  XC1 CEM2/B 42,5 C25-30 400 kg/m3</v>
          </cell>
          <cell r="C29">
            <v>96.84</v>
          </cell>
          <cell r="D29" t="str">
            <v>m3</v>
          </cell>
          <cell r="E29">
            <v>0.08</v>
          </cell>
          <cell r="F29">
            <v>105.26</v>
          </cell>
          <cell r="G29" t="str">
            <v>m3</v>
          </cell>
        </row>
        <row r="30">
          <cell r="A30" t="str">
            <v>01-BET-08</v>
          </cell>
          <cell r="B30" t="str">
            <v>Béton  XC1 CEM3/B 42,5 C25-30 400 kg/m3</v>
          </cell>
          <cell r="C30">
            <v>101.08</v>
          </cell>
          <cell r="D30" t="str">
            <v>m3</v>
          </cell>
          <cell r="E30">
            <v>0.08</v>
          </cell>
          <cell r="F30">
            <v>109.87</v>
          </cell>
          <cell r="G30" t="str">
            <v>m3</v>
          </cell>
        </row>
        <row r="31">
          <cell r="A31" t="str">
            <v>01-BET-09</v>
          </cell>
          <cell r="B31" t="str">
            <v>Béton  XF1 CEM3/B 42,5 C25-30  400 kg/m3</v>
          </cell>
          <cell r="C31">
            <v>101.44</v>
          </cell>
          <cell r="D31" t="str">
            <v>m3</v>
          </cell>
          <cell r="E31">
            <v>0.08</v>
          </cell>
          <cell r="F31">
            <v>110.26</v>
          </cell>
          <cell r="G31" t="str">
            <v>m3</v>
          </cell>
        </row>
        <row r="32">
          <cell r="A32">
            <v>0</v>
          </cell>
          <cell r="B32" t="str">
            <v>Poteaux - Voiles - Poutres</v>
          </cell>
          <cell r="C32">
            <v>0</v>
          </cell>
          <cell r="D32">
            <v>0</v>
          </cell>
          <cell r="E32">
            <v>0</v>
          </cell>
          <cell r="F32">
            <v>0</v>
          </cell>
          <cell r="G32">
            <v>0</v>
          </cell>
        </row>
        <row r="33">
          <cell r="A33" t="str">
            <v>01-BET-10</v>
          </cell>
          <cell r="B33" t="str">
            <v>Béton  XC1 CEM2/B 42,5 C25-30 400 kg/m3</v>
          </cell>
          <cell r="C33">
            <v>96.84</v>
          </cell>
          <cell r="D33" t="str">
            <v>m3</v>
          </cell>
          <cell r="E33">
            <v>0.08</v>
          </cell>
          <cell r="F33">
            <v>105.26</v>
          </cell>
          <cell r="G33" t="str">
            <v>m3</v>
          </cell>
        </row>
        <row r="34">
          <cell r="A34" t="str">
            <v>01-BET-10</v>
          </cell>
          <cell r="B34" t="str">
            <v>Béton  XF1 CEM2/B 42,5 C25-30  400 kg/m3</v>
          </cell>
          <cell r="C34">
            <v>99.88</v>
          </cell>
          <cell r="D34" t="str">
            <v>m3</v>
          </cell>
          <cell r="E34">
            <v>0.08</v>
          </cell>
          <cell r="F34">
            <v>108.57</v>
          </cell>
          <cell r="G34" t="str">
            <v>m3</v>
          </cell>
        </row>
        <row r="35">
          <cell r="A35">
            <v>0</v>
          </cell>
          <cell r="B35" t="str">
            <v>Mortier Traditionnel</v>
          </cell>
          <cell r="C35">
            <v>0</v>
          </cell>
          <cell r="D35">
            <v>0</v>
          </cell>
          <cell r="E35">
            <v>0</v>
          </cell>
          <cell r="F35">
            <v>0</v>
          </cell>
          <cell r="G35">
            <v>0</v>
          </cell>
        </row>
        <row r="36">
          <cell r="A36" t="str">
            <v>01-BET-11</v>
          </cell>
          <cell r="B36" t="str">
            <v xml:space="preserve">Prêt à l'emploi - CEM2/B42,5 350kg/m3 </v>
          </cell>
          <cell r="C36">
            <v>112.36</v>
          </cell>
          <cell r="D36" t="str">
            <v>m3</v>
          </cell>
          <cell r="E36">
            <v>0</v>
          </cell>
          <cell r="F36">
            <v>112.36</v>
          </cell>
          <cell r="G36" t="str">
            <v>m3</v>
          </cell>
        </row>
        <row r="37">
          <cell r="A37" t="str">
            <v>01-BET-12</v>
          </cell>
          <cell r="B37" t="str">
            <v>fabriqué sur le chantier - CEM2/B42,5 350kg/m3</v>
          </cell>
          <cell r="C37">
            <v>135.65</v>
          </cell>
          <cell r="D37" t="str">
            <v>m3</v>
          </cell>
          <cell r="E37">
            <v>0</v>
          </cell>
          <cell r="F37">
            <v>135.65</v>
          </cell>
          <cell r="G37" t="str">
            <v>m3</v>
          </cell>
        </row>
        <row r="38">
          <cell r="A38">
            <v>0</v>
          </cell>
          <cell r="B38" t="str">
            <v>Plus-values</v>
          </cell>
          <cell r="C38">
            <v>0</v>
          </cell>
          <cell r="D38">
            <v>0</v>
          </cell>
          <cell r="E38">
            <v>0</v>
          </cell>
          <cell r="F38">
            <v>0</v>
          </cell>
          <cell r="G38">
            <v>0</v>
          </cell>
        </row>
        <row r="39">
          <cell r="A39" t="str">
            <v>01-BET-13</v>
          </cell>
          <cell r="B39" t="str">
            <v>Plastifiant</v>
          </cell>
          <cell r="C39">
            <v>2.36</v>
          </cell>
          <cell r="D39" t="str">
            <v>m3</v>
          </cell>
          <cell r="E39">
            <v>0</v>
          </cell>
          <cell r="F39">
            <v>2.36</v>
          </cell>
          <cell r="G39" t="str">
            <v>m3</v>
          </cell>
        </row>
        <row r="40">
          <cell r="A40" t="str">
            <v>01-BET-14</v>
          </cell>
          <cell r="B40" t="str">
            <v>Fludifiant</v>
          </cell>
          <cell r="C40">
            <v>6.86</v>
          </cell>
          <cell r="D40" t="str">
            <v>m3</v>
          </cell>
          <cell r="E40">
            <v>0</v>
          </cell>
          <cell r="F40">
            <v>6.86</v>
          </cell>
          <cell r="G40" t="str">
            <v>m3</v>
          </cell>
        </row>
        <row r="41">
          <cell r="A41" t="str">
            <v>01-BET-15</v>
          </cell>
          <cell r="B41" t="str">
            <v>Hydrofuge</v>
          </cell>
          <cell r="C41">
            <v>8.76</v>
          </cell>
          <cell r="D41" t="str">
            <v>m3</v>
          </cell>
          <cell r="E41">
            <v>0</v>
          </cell>
          <cell r="F41">
            <v>8.76</v>
          </cell>
          <cell r="G41" t="str">
            <v>m3</v>
          </cell>
        </row>
        <row r="42">
          <cell r="A42" t="str">
            <v>01-BET-16</v>
          </cell>
          <cell r="B42" t="str">
            <v>Accélérateur</v>
          </cell>
          <cell r="C42">
            <v>11.52</v>
          </cell>
          <cell r="D42" t="str">
            <v>m3</v>
          </cell>
          <cell r="E42">
            <v>0</v>
          </cell>
          <cell r="F42">
            <v>11.52</v>
          </cell>
          <cell r="G42" t="str">
            <v>m3</v>
          </cell>
        </row>
        <row r="43">
          <cell r="A43" t="str">
            <v>01-BET-17</v>
          </cell>
          <cell r="B43" t="str">
            <v>Entrainement d'air</v>
          </cell>
          <cell r="C43">
            <v>1.82</v>
          </cell>
          <cell r="D43" t="str">
            <v>m3</v>
          </cell>
          <cell r="E43">
            <v>0</v>
          </cell>
          <cell r="F43">
            <v>1.82</v>
          </cell>
          <cell r="G43" t="str">
            <v>m3</v>
          </cell>
        </row>
        <row r="44">
          <cell r="A44" t="str">
            <v>01-BET-18</v>
          </cell>
          <cell r="B44" t="str">
            <v>Pompe + tuyau</v>
          </cell>
          <cell r="C44">
            <v>62</v>
          </cell>
          <cell r="D44" t="str">
            <v>m3</v>
          </cell>
          <cell r="E44">
            <v>0</v>
          </cell>
          <cell r="F44">
            <v>62</v>
          </cell>
          <cell r="G44" t="str">
            <v>m3</v>
          </cell>
        </row>
        <row r="45">
          <cell r="A45" t="str">
            <v>01-BET-19</v>
          </cell>
          <cell r="B45" t="str">
            <v>Rouleau vibrant à guidage manuel</v>
          </cell>
          <cell r="C45">
            <v>8.4499999999999993</v>
          </cell>
          <cell r="D45" t="str">
            <v>h</v>
          </cell>
          <cell r="E45">
            <v>0</v>
          </cell>
          <cell r="F45">
            <v>8.4499999999999993</v>
          </cell>
          <cell r="G45" t="str">
            <v>h</v>
          </cell>
        </row>
        <row r="46">
          <cell r="A46">
            <v>0</v>
          </cell>
          <cell r="B46">
            <v>0</v>
          </cell>
          <cell r="C46">
            <v>0</v>
          </cell>
          <cell r="D46">
            <v>0</v>
          </cell>
          <cell r="E46">
            <v>0</v>
          </cell>
          <cell r="F46">
            <v>0</v>
          </cell>
          <cell r="G46">
            <v>0</v>
          </cell>
        </row>
        <row r="47">
          <cell r="A47">
            <v>0</v>
          </cell>
          <cell r="B47">
            <v>0</v>
          </cell>
          <cell r="C47">
            <v>0</v>
          </cell>
          <cell r="D47">
            <v>0</v>
          </cell>
          <cell r="E47">
            <v>0</v>
          </cell>
          <cell r="F47">
            <v>0</v>
          </cell>
          <cell r="G47">
            <v>0</v>
          </cell>
        </row>
        <row r="48">
          <cell r="A48" t="str">
            <v>01-DLG</v>
          </cell>
          <cell r="B48" t="str">
            <v>DALLAGE :</v>
          </cell>
          <cell r="C48">
            <v>0</v>
          </cell>
          <cell r="D48">
            <v>0</v>
          </cell>
          <cell r="E48">
            <v>0</v>
          </cell>
          <cell r="F48">
            <v>0</v>
          </cell>
          <cell r="G48">
            <v>0</v>
          </cell>
        </row>
        <row r="49">
          <cell r="A49" t="str">
            <v>01-DLG-00</v>
          </cell>
          <cell r="B49" t="str">
            <v>Empierrement 30 cm</v>
          </cell>
          <cell r="C49">
            <v>9.8000000000000007</v>
          </cell>
          <cell r="D49" t="str">
            <v xml:space="preserve"> m²</v>
          </cell>
          <cell r="E49">
            <v>0</v>
          </cell>
          <cell r="F49">
            <v>9.8000000000000007</v>
          </cell>
          <cell r="G49" t="str">
            <v xml:space="preserve"> m²</v>
          </cell>
        </row>
        <row r="50">
          <cell r="A50" t="str">
            <v>01-DLG-01</v>
          </cell>
          <cell r="B50" t="str">
            <v>Lit de sablon 10cm</v>
          </cell>
          <cell r="C50">
            <v>6.5</v>
          </cell>
          <cell r="D50" t="str">
            <v xml:space="preserve"> m²</v>
          </cell>
          <cell r="E50">
            <v>0</v>
          </cell>
          <cell r="F50">
            <v>6.5</v>
          </cell>
          <cell r="G50" t="str">
            <v xml:space="preserve"> m²</v>
          </cell>
        </row>
        <row r="51">
          <cell r="A51" t="str">
            <v>01-DLG-02</v>
          </cell>
          <cell r="B51" t="str">
            <v>Film SD 20/100e</v>
          </cell>
          <cell r="C51">
            <v>0.15</v>
          </cell>
          <cell r="D51" t="str">
            <v xml:space="preserve"> m²</v>
          </cell>
          <cell r="E51">
            <v>0</v>
          </cell>
          <cell r="F51">
            <v>0.15</v>
          </cell>
          <cell r="G51" t="str">
            <v xml:space="preserve"> m²</v>
          </cell>
        </row>
        <row r="52">
          <cell r="A52" t="str">
            <v>01-DLG-03</v>
          </cell>
          <cell r="B52" t="str">
            <v>Isolant Polystyrène : Epaisseur 80 mm</v>
          </cell>
          <cell r="C52">
            <v>9.0299999999999994</v>
          </cell>
          <cell r="D52" t="str">
            <v xml:space="preserve"> m²</v>
          </cell>
          <cell r="E52">
            <v>0</v>
          </cell>
          <cell r="F52">
            <v>9.0299999999999994</v>
          </cell>
          <cell r="G52" t="str">
            <v xml:space="preserve"> m²</v>
          </cell>
        </row>
        <row r="53">
          <cell r="A53" t="str">
            <v>01-DLG-04</v>
          </cell>
          <cell r="B53" t="str">
            <v>Matériaux pour pose de canalisation diamètre 125mm</v>
          </cell>
          <cell r="C53">
            <v>11.5</v>
          </cell>
          <cell r="D53" t="str">
            <v>ml</v>
          </cell>
          <cell r="E53">
            <v>0</v>
          </cell>
          <cell r="F53">
            <v>11.5</v>
          </cell>
          <cell r="G53" t="str">
            <v>ml</v>
          </cell>
        </row>
        <row r="54">
          <cell r="A54" t="str">
            <v>01-DLG-05</v>
          </cell>
          <cell r="B54" t="str">
            <v>Film anti-termite Termifilm UV+ rouleau de 150 m²</v>
          </cell>
          <cell r="C54">
            <v>3.67</v>
          </cell>
          <cell r="D54" t="str">
            <v>m²</v>
          </cell>
          <cell r="E54">
            <v>0</v>
          </cell>
          <cell r="F54">
            <v>3.67</v>
          </cell>
          <cell r="G54" t="str">
            <v>m²</v>
          </cell>
        </row>
        <row r="55">
          <cell r="A55" t="str">
            <v>01-DLG-06</v>
          </cell>
          <cell r="B55" t="str">
            <v>Panneaux en carton recyclé Biocoffra ep 40mm 2,80x1,20</v>
          </cell>
          <cell r="C55">
            <v>8.57</v>
          </cell>
          <cell r="D55" t="str">
            <v>m²</v>
          </cell>
          <cell r="E55">
            <v>0</v>
          </cell>
          <cell r="F55">
            <v>8.57</v>
          </cell>
          <cell r="G55" t="str">
            <v>m²</v>
          </cell>
        </row>
        <row r="56">
          <cell r="A56">
            <v>0</v>
          </cell>
          <cell r="B56">
            <v>0</v>
          </cell>
          <cell r="C56">
            <v>0</v>
          </cell>
          <cell r="D56">
            <v>0</v>
          </cell>
          <cell r="E56">
            <v>0</v>
          </cell>
          <cell r="F56">
            <v>0</v>
          </cell>
          <cell r="G56">
            <v>0</v>
          </cell>
        </row>
        <row r="57">
          <cell r="A57" t="str">
            <v>01-COF</v>
          </cell>
          <cell r="B57" t="str">
            <v>COFFRAGES :</v>
          </cell>
          <cell r="C57">
            <v>0</v>
          </cell>
          <cell r="D57">
            <v>0</v>
          </cell>
          <cell r="E57">
            <v>0</v>
          </cell>
          <cell r="F57">
            <v>0</v>
          </cell>
          <cell r="G57">
            <v>0</v>
          </cell>
        </row>
        <row r="58">
          <cell r="A58" t="str">
            <v>01-COF-01</v>
          </cell>
          <cell r="B58" t="str">
            <v>Amortissement coffrage longrines, tirants</v>
          </cell>
          <cell r="C58">
            <v>7.8</v>
          </cell>
          <cell r="D58" t="str">
            <v>m²</v>
          </cell>
          <cell r="E58">
            <v>0</v>
          </cell>
          <cell r="F58">
            <v>7.8</v>
          </cell>
          <cell r="G58" t="str">
            <v>m²</v>
          </cell>
        </row>
        <row r="59">
          <cell r="A59" t="str">
            <v>01-COF-02</v>
          </cell>
          <cell r="B59" t="str">
            <v>Amortissement coffrage poteaux</v>
          </cell>
          <cell r="C59">
            <v>11.95</v>
          </cell>
          <cell r="D59" t="str">
            <v>m²</v>
          </cell>
          <cell r="E59">
            <v>0</v>
          </cell>
          <cell r="F59">
            <v>11.95</v>
          </cell>
          <cell r="G59" t="str">
            <v>m²</v>
          </cell>
        </row>
        <row r="60">
          <cell r="A60" t="str">
            <v>01-COF-03</v>
          </cell>
          <cell r="B60" t="str">
            <v>Amortissement coffrage poutres</v>
          </cell>
          <cell r="C60">
            <v>16.25</v>
          </cell>
          <cell r="D60" t="str">
            <v>m²</v>
          </cell>
          <cell r="E60">
            <v>0</v>
          </cell>
          <cell r="F60">
            <v>16.25</v>
          </cell>
          <cell r="G60" t="str">
            <v>m²</v>
          </cell>
        </row>
        <row r="61">
          <cell r="A61" t="str">
            <v>01-COF-04</v>
          </cell>
          <cell r="B61" t="str">
            <v>Amortissement coffrage semelles isolées</v>
          </cell>
          <cell r="C61">
            <v>15.23</v>
          </cell>
          <cell r="D61" t="str">
            <v>m²</v>
          </cell>
          <cell r="E61">
            <v>0</v>
          </cell>
          <cell r="F61">
            <v>15.23</v>
          </cell>
          <cell r="G61" t="str">
            <v>m²</v>
          </cell>
        </row>
        <row r="62">
          <cell r="A62" t="str">
            <v>01-COF-05</v>
          </cell>
          <cell r="B62" t="str">
            <v>Amortissement coffrage semelles filantes</v>
          </cell>
          <cell r="C62">
            <v>12.56</v>
          </cell>
          <cell r="D62" t="str">
            <v>m²</v>
          </cell>
          <cell r="E62">
            <v>0</v>
          </cell>
          <cell r="F62">
            <v>12.56</v>
          </cell>
          <cell r="G62" t="str">
            <v>m²</v>
          </cell>
        </row>
        <row r="63">
          <cell r="A63">
            <v>0</v>
          </cell>
          <cell r="B63">
            <v>0</v>
          </cell>
          <cell r="C63">
            <v>0</v>
          </cell>
          <cell r="D63">
            <v>0</v>
          </cell>
          <cell r="E63">
            <v>0</v>
          </cell>
          <cell r="F63">
            <v>0</v>
          </cell>
          <cell r="G63">
            <v>0</v>
          </cell>
        </row>
        <row r="64">
          <cell r="A64" t="str">
            <v>01-ESC</v>
          </cell>
          <cell r="B64" t="str">
            <v>ESCALIERS :</v>
          </cell>
          <cell r="C64">
            <v>0</v>
          </cell>
          <cell r="D64">
            <v>0</v>
          </cell>
          <cell r="E64">
            <v>0</v>
          </cell>
          <cell r="F64">
            <v>0</v>
          </cell>
          <cell r="G64">
            <v>0</v>
          </cell>
        </row>
        <row r="65">
          <cell r="A65" t="str">
            <v>01-ESC-01</v>
          </cell>
          <cell r="B65" t="str">
            <v xml:space="preserve">Fourniture de l'escalier préfabriqué </v>
          </cell>
          <cell r="C65">
            <v>1955</v>
          </cell>
          <cell r="D65" t="str">
            <v>U</v>
          </cell>
          <cell r="E65">
            <v>0</v>
          </cell>
          <cell r="F65">
            <v>1955</v>
          </cell>
          <cell r="G65" t="str">
            <v>U</v>
          </cell>
        </row>
        <row r="66">
          <cell r="A66">
            <v>0</v>
          </cell>
          <cell r="B66">
            <v>0</v>
          </cell>
          <cell r="C66">
            <v>0</v>
          </cell>
          <cell r="D66">
            <v>0</v>
          </cell>
          <cell r="E66">
            <v>0</v>
          </cell>
          <cell r="F66">
            <v>0</v>
          </cell>
          <cell r="G66">
            <v>0</v>
          </cell>
        </row>
        <row r="67">
          <cell r="A67" t="str">
            <v>01-MAC</v>
          </cell>
          <cell r="B67" t="str">
            <v>MACONNERIE :</v>
          </cell>
          <cell r="C67">
            <v>0</v>
          </cell>
          <cell r="D67">
            <v>0</v>
          </cell>
          <cell r="E67">
            <v>0</v>
          </cell>
          <cell r="F67">
            <v>0</v>
          </cell>
          <cell r="G67">
            <v>0</v>
          </cell>
        </row>
        <row r="68">
          <cell r="A68">
            <v>0</v>
          </cell>
          <cell r="B68" t="str">
            <v>BBM CREUX DE 20 CM</v>
          </cell>
          <cell r="C68">
            <v>0</v>
          </cell>
          <cell r="D68">
            <v>0</v>
          </cell>
          <cell r="E68">
            <v>0</v>
          </cell>
          <cell r="F68">
            <v>0</v>
          </cell>
          <cell r="G68">
            <v>0</v>
          </cell>
        </row>
        <row r="69">
          <cell r="A69" t="str">
            <v>01-MAC-01</v>
          </cell>
          <cell r="B69" t="str">
            <v>BBM creux de 20 cm (10U/m²)</v>
          </cell>
          <cell r="C69">
            <v>0.85</v>
          </cell>
          <cell r="D69" t="str">
            <v>U</v>
          </cell>
          <cell r="E69">
            <v>0</v>
          </cell>
          <cell r="F69">
            <v>0.85</v>
          </cell>
          <cell r="G69" t="str">
            <v>U</v>
          </cell>
        </row>
        <row r="70">
          <cell r="A70" t="str">
            <v>01-MAC-02</v>
          </cell>
          <cell r="B70" t="str">
            <v>Chaînage vertical préfaçonné</v>
          </cell>
          <cell r="C70">
            <v>1.65</v>
          </cell>
          <cell r="D70" t="str">
            <v>ml</v>
          </cell>
          <cell r="E70">
            <v>0</v>
          </cell>
          <cell r="F70">
            <v>1.65</v>
          </cell>
          <cell r="G70" t="str">
            <v>ml</v>
          </cell>
        </row>
        <row r="71">
          <cell r="A71" t="str">
            <v>01-MAC-03</v>
          </cell>
          <cell r="B71" t="str">
            <v>Chaînage horizontal  préfaçonné</v>
          </cell>
          <cell r="C71">
            <v>2.65</v>
          </cell>
          <cell r="D71" t="str">
            <v>ml</v>
          </cell>
          <cell r="E71">
            <v>0</v>
          </cell>
          <cell r="F71">
            <v>2.65</v>
          </cell>
          <cell r="G71" t="str">
            <v>ml</v>
          </cell>
        </row>
        <row r="72">
          <cell r="A72" t="str">
            <v>01-MAC-04</v>
          </cell>
          <cell r="B72" t="str">
            <v xml:space="preserve">Blocs d’angles (5U/ml) </v>
          </cell>
          <cell r="C72">
            <v>1.1499999999999999</v>
          </cell>
          <cell r="D72" t="str">
            <v>U</v>
          </cell>
          <cell r="E72">
            <v>0</v>
          </cell>
          <cell r="F72">
            <v>1.1499999999999999</v>
          </cell>
          <cell r="G72" t="str">
            <v>U</v>
          </cell>
        </row>
        <row r="73">
          <cell r="A73">
            <v>0</v>
          </cell>
          <cell r="B73" t="str">
            <v>BBM A BANCHER DE 20 CM</v>
          </cell>
          <cell r="C73">
            <v>0</v>
          </cell>
          <cell r="D73">
            <v>0</v>
          </cell>
          <cell r="E73">
            <v>0</v>
          </cell>
          <cell r="F73">
            <v>0</v>
          </cell>
          <cell r="G73">
            <v>0</v>
          </cell>
        </row>
        <row r="74">
          <cell r="A74" t="str">
            <v>01-MAC-05</v>
          </cell>
          <cell r="B74" t="str">
            <v>Blocs à bancher de 20 cm (10U/m²)</v>
          </cell>
          <cell r="C74">
            <v>1.39</v>
          </cell>
          <cell r="D74" t="str">
            <v>U</v>
          </cell>
          <cell r="E74">
            <v>0</v>
          </cell>
          <cell r="F74">
            <v>1.39</v>
          </cell>
          <cell r="G74" t="str">
            <v>U</v>
          </cell>
        </row>
        <row r="75">
          <cell r="A75">
            <v>0</v>
          </cell>
          <cell r="B75">
            <v>0</v>
          </cell>
          <cell r="C75">
            <v>0</v>
          </cell>
          <cell r="D75">
            <v>0</v>
          </cell>
          <cell r="E75">
            <v>0</v>
          </cell>
          <cell r="F75">
            <v>0</v>
          </cell>
          <cell r="G75">
            <v>0</v>
          </cell>
        </row>
        <row r="76">
          <cell r="A76" t="str">
            <v>01-PtOUV</v>
          </cell>
          <cell r="B76" t="str">
            <v>PETITS OUVRAGES</v>
          </cell>
          <cell r="C76">
            <v>0</v>
          </cell>
          <cell r="D76">
            <v>0</v>
          </cell>
          <cell r="E76">
            <v>0</v>
          </cell>
          <cell r="F76">
            <v>0</v>
          </cell>
          <cell r="G76">
            <v>0</v>
          </cell>
        </row>
        <row r="77">
          <cell r="A77" t="str">
            <v>01-PtOUV-01</v>
          </cell>
          <cell r="B77" t="str">
            <v>Appuis de baies préfabriqués</v>
          </cell>
          <cell r="C77">
            <v>28.61</v>
          </cell>
          <cell r="D77" t="str">
            <v>ml</v>
          </cell>
          <cell r="E77">
            <v>0</v>
          </cell>
          <cell r="F77">
            <v>28.61</v>
          </cell>
          <cell r="G77" t="str">
            <v>ml</v>
          </cell>
        </row>
        <row r="78">
          <cell r="A78" t="str">
            <v>01-PtOUV-02</v>
          </cell>
          <cell r="B78" t="str">
            <v>Fournitures secondaires pour pose d'appuis de baies</v>
          </cell>
          <cell r="C78">
            <v>2.5</v>
          </cell>
          <cell r="D78" t="str">
            <v>ml</v>
          </cell>
          <cell r="E78">
            <v>0</v>
          </cell>
          <cell r="F78">
            <v>2.5</v>
          </cell>
          <cell r="G78" t="str">
            <v>ml</v>
          </cell>
        </row>
        <row r="79">
          <cell r="A79" t="str">
            <v>01-PtOUV-03</v>
          </cell>
          <cell r="B79" t="str">
            <v>Seuils en pierre préfabriqués</v>
          </cell>
          <cell r="C79">
            <v>35.450000000000003</v>
          </cell>
          <cell r="D79" t="str">
            <v>ml</v>
          </cell>
          <cell r="E79">
            <v>0</v>
          </cell>
          <cell r="F79">
            <v>35.450000000000003</v>
          </cell>
          <cell r="G79" t="str">
            <v>ml</v>
          </cell>
        </row>
        <row r="80">
          <cell r="A80" t="str">
            <v>01-PtOUV-04</v>
          </cell>
          <cell r="B80" t="str">
            <v>Fournitures secondaires pour pose des seuils en pierre préfabriqués</v>
          </cell>
          <cell r="C80">
            <v>2.35</v>
          </cell>
          <cell r="D80" t="str">
            <v>ml</v>
          </cell>
          <cell r="E80">
            <v>0</v>
          </cell>
          <cell r="F80">
            <v>2.35</v>
          </cell>
          <cell r="G80" t="str">
            <v>ml</v>
          </cell>
        </row>
        <row r="81">
          <cell r="A81" t="str">
            <v>01-PtOUV-05</v>
          </cell>
          <cell r="B81" t="str">
            <v>Prélinteau de 20 x 5 cm compris armatures 2HA 10</v>
          </cell>
          <cell r="C81">
            <v>24.56</v>
          </cell>
          <cell r="D81" t="str">
            <v>ml</v>
          </cell>
          <cell r="E81">
            <v>0</v>
          </cell>
          <cell r="F81">
            <v>24.56</v>
          </cell>
          <cell r="G81" t="str">
            <v>ml</v>
          </cell>
        </row>
        <row r="82">
          <cell r="A82" t="str">
            <v>01-PtOUV-06</v>
          </cell>
          <cell r="B82" t="str">
            <v>Fournitures secondaires pour pose de prélinteau</v>
          </cell>
          <cell r="C82">
            <v>3.47</v>
          </cell>
          <cell r="D82" t="str">
            <v>ml</v>
          </cell>
          <cell r="E82">
            <v>0</v>
          </cell>
          <cell r="F82">
            <v>3.47</v>
          </cell>
          <cell r="G82" t="str">
            <v>ml</v>
          </cell>
        </row>
        <row r="83">
          <cell r="A83">
            <v>0</v>
          </cell>
          <cell r="B83">
            <v>0</v>
          </cell>
          <cell r="C83">
            <v>0</v>
          </cell>
          <cell r="D83">
            <v>0</v>
          </cell>
          <cell r="E83">
            <v>0</v>
          </cell>
          <cell r="F83">
            <v>0</v>
          </cell>
          <cell r="G83">
            <v>0</v>
          </cell>
        </row>
        <row r="84">
          <cell r="A84" t="str">
            <v>01-ARM</v>
          </cell>
          <cell r="B84" t="str">
            <v>ARMATURES</v>
          </cell>
          <cell r="C84">
            <v>0</v>
          </cell>
          <cell r="D84">
            <v>0</v>
          </cell>
          <cell r="E84">
            <v>0</v>
          </cell>
          <cell r="F84">
            <v>0</v>
          </cell>
          <cell r="G84">
            <v>0</v>
          </cell>
        </row>
        <row r="85">
          <cell r="A85" t="str">
            <v>01-ARM-01</v>
          </cell>
          <cell r="B85" t="str">
            <v>Armatures HA</v>
          </cell>
          <cell r="C85">
            <v>0.85</v>
          </cell>
          <cell r="D85" t="str">
            <v>kg</v>
          </cell>
          <cell r="E85">
            <v>0</v>
          </cell>
          <cell r="F85">
            <v>0.85</v>
          </cell>
          <cell r="G85" t="str">
            <v>kg</v>
          </cell>
        </row>
        <row r="86">
          <cell r="A86" t="str">
            <v>01-ARM-02</v>
          </cell>
          <cell r="B86" t="str">
            <v>Armatures TS</v>
          </cell>
          <cell r="C86">
            <v>0.8</v>
          </cell>
          <cell r="D86" t="str">
            <v>kg</v>
          </cell>
          <cell r="E86">
            <v>0</v>
          </cell>
          <cell r="F86">
            <v>0.8</v>
          </cell>
          <cell r="G86" t="str">
            <v>kg</v>
          </cell>
        </row>
        <row r="87">
          <cell r="A87">
            <v>0</v>
          </cell>
          <cell r="B87">
            <v>0</v>
          </cell>
          <cell r="C87">
            <v>0</v>
          </cell>
          <cell r="D87">
            <v>0</v>
          </cell>
          <cell r="E87">
            <v>0</v>
          </cell>
          <cell r="F87">
            <v>0</v>
          </cell>
          <cell r="G87">
            <v>0</v>
          </cell>
        </row>
        <row r="88">
          <cell r="A88">
            <v>0</v>
          </cell>
          <cell r="B88">
            <v>0</v>
          </cell>
          <cell r="C88">
            <v>0</v>
          </cell>
          <cell r="D88">
            <v>0</v>
          </cell>
          <cell r="E88">
            <v>0</v>
          </cell>
          <cell r="F88">
            <v>0</v>
          </cell>
          <cell r="G88">
            <v>0</v>
          </cell>
        </row>
        <row r="89">
          <cell r="A89">
            <v>0</v>
          </cell>
          <cell r="B89" t="str">
            <v>Rajout de Prix unitaire de matériaux pour les besoins du projet</v>
          </cell>
          <cell r="C89">
            <v>0</v>
          </cell>
          <cell r="D89">
            <v>0</v>
          </cell>
          <cell r="E89">
            <v>0</v>
          </cell>
          <cell r="F89">
            <v>0</v>
          </cell>
          <cell r="G89">
            <v>0</v>
          </cell>
        </row>
        <row r="90">
          <cell r="F90">
            <v>0</v>
          </cell>
          <cell r="G90">
            <v>0</v>
          </cell>
        </row>
        <row r="91">
          <cell r="F91">
            <v>0</v>
          </cell>
          <cell r="G91">
            <v>0</v>
          </cell>
        </row>
        <row r="92">
          <cell r="F92">
            <v>0</v>
          </cell>
          <cell r="G92">
            <v>0</v>
          </cell>
        </row>
        <row r="93">
          <cell r="F93">
            <v>0</v>
          </cell>
          <cell r="G93">
            <v>0</v>
          </cell>
        </row>
        <row r="94">
          <cell r="F94">
            <v>0</v>
          </cell>
          <cell r="G94">
            <v>0</v>
          </cell>
        </row>
        <row r="95">
          <cell r="F95">
            <v>0</v>
          </cell>
          <cell r="G95">
            <v>0</v>
          </cell>
        </row>
        <row r="96">
          <cell r="F96">
            <v>0</v>
          </cell>
          <cell r="G96">
            <v>0</v>
          </cell>
        </row>
        <row r="97">
          <cell r="F97">
            <v>0</v>
          </cell>
          <cell r="G97">
            <v>0</v>
          </cell>
        </row>
        <row r="98">
          <cell r="F98">
            <v>0</v>
          </cell>
          <cell r="G98">
            <v>0</v>
          </cell>
        </row>
        <row r="99">
          <cell r="F99">
            <v>0</v>
          </cell>
          <cell r="G99">
            <v>0</v>
          </cell>
        </row>
        <row r="100">
          <cell r="F100">
            <v>0</v>
          </cell>
          <cell r="G100">
            <v>0</v>
          </cell>
        </row>
        <row r="101">
          <cell r="F101">
            <v>0</v>
          </cell>
          <cell r="G101">
            <v>0</v>
          </cell>
        </row>
        <row r="102">
          <cell r="F102">
            <v>0</v>
          </cell>
          <cell r="G102">
            <v>0</v>
          </cell>
        </row>
        <row r="103">
          <cell r="F103">
            <v>0</v>
          </cell>
          <cell r="G103">
            <v>0</v>
          </cell>
        </row>
        <row r="104">
          <cell r="F104">
            <v>0</v>
          </cell>
          <cell r="G104">
            <v>0</v>
          </cell>
        </row>
        <row r="105">
          <cell r="F105">
            <v>0</v>
          </cell>
          <cell r="G105">
            <v>0</v>
          </cell>
        </row>
        <row r="106">
          <cell r="F106">
            <v>0</v>
          </cell>
          <cell r="G106">
            <v>0</v>
          </cell>
        </row>
        <row r="107">
          <cell r="F107">
            <v>0</v>
          </cell>
          <cell r="G107">
            <v>0</v>
          </cell>
        </row>
        <row r="108">
          <cell r="F108">
            <v>0</v>
          </cell>
          <cell r="G108">
            <v>0</v>
          </cell>
        </row>
        <row r="109">
          <cell r="F109">
            <v>0</v>
          </cell>
          <cell r="G109">
            <v>0</v>
          </cell>
        </row>
        <row r="110">
          <cell r="F110">
            <v>0</v>
          </cell>
          <cell r="G110">
            <v>0</v>
          </cell>
        </row>
        <row r="111">
          <cell r="F111">
            <v>0</v>
          </cell>
          <cell r="G111">
            <v>0</v>
          </cell>
        </row>
        <row r="112">
          <cell r="F112">
            <v>0</v>
          </cell>
          <cell r="G112">
            <v>0</v>
          </cell>
        </row>
        <row r="113">
          <cell r="F113">
            <v>0</v>
          </cell>
          <cell r="G113">
            <v>0</v>
          </cell>
        </row>
        <row r="114">
          <cell r="F114">
            <v>0</v>
          </cell>
          <cell r="G114">
            <v>0</v>
          </cell>
        </row>
        <row r="115">
          <cell r="F115">
            <v>0</v>
          </cell>
          <cell r="G115">
            <v>0</v>
          </cell>
        </row>
        <row r="116">
          <cell r="F116">
            <v>0</v>
          </cell>
          <cell r="G116">
            <v>0</v>
          </cell>
        </row>
        <row r="117">
          <cell r="F117">
            <v>0</v>
          </cell>
          <cell r="G117">
            <v>0</v>
          </cell>
        </row>
        <row r="118">
          <cell r="F118">
            <v>0</v>
          </cell>
          <cell r="G118">
            <v>0</v>
          </cell>
        </row>
        <row r="119">
          <cell r="F119">
            <v>0</v>
          </cell>
          <cell r="G119">
            <v>0</v>
          </cell>
        </row>
        <row r="120">
          <cell r="F120">
            <v>0</v>
          </cell>
          <cell r="G120">
            <v>0</v>
          </cell>
        </row>
        <row r="121">
          <cell r="F121">
            <v>0</v>
          </cell>
          <cell r="G121">
            <v>0</v>
          </cell>
        </row>
        <row r="122">
          <cell r="F122">
            <v>0</v>
          </cell>
          <cell r="G122">
            <v>0</v>
          </cell>
        </row>
        <row r="123">
          <cell r="F123">
            <v>0</v>
          </cell>
          <cell r="G123">
            <v>0</v>
          </cell>
        </row>
        <row r="124">
          <cell r="F124">
            <v>0</v>
          </cell>
          <cell r="G124">
            <v>0</v>
          </cell>
        </row>
        <row r="125">
          <cell r="F125">
            <v>0</v>
          </cell>
          <cell r="G125">
            <v>0</v>
          </cell>
        </row>
        <row r="126">
          <cell r="F126">
            <v>0</v>
          </cell>
          <cell r="G126">
            <v>0</v>
          </cell>
        </row>
        <row r="127">
          <cell r="F127">
            <v>0</v>
          </cell>
          <cell r="G127">
            <v>0</v>
          </cell>
        </row>
        <row r="128">
          <cell r="F128">
            <v>0</v>
          </cell>
          <cell r="G128">
            <v>0</v>
          </cell>
        </row>
        <row r="129">
          <cell r="F129">
            <v>0</v>
          </cell>
          <cell r="G129">
            <v>0</v>
          </cell>
        </row>
        <row r="130">
          <cell r="F130">
            <v>0</v>
          </cell>
          <cell r="G130">
            <v>0</v>
          </cell>
        </row>
        <row r="131">
          <cell r="F131">
            <v>0</v>
          </cell>
          <cell r="G131">
            <v>0</v>
          </cell>
        </row>
        <row r="132">
          <cell r="F132">
            <v>0</v>
          </cell>
          <cell r="G132">
            <v>0</v>
          </cell>
        </row>
        <row r="133">
          <cell r="F133">
            <v>0</v>
          </cell>
          <cell r="G133">
            <v>0</v>
          </cell>
        </row>
        <row r="134">
          <cell r="F134">
            <v>0</v>
          </cell>
          <cell r="G134">
            <v>0</v>
          </cell>
        </row>
        <row r="135">
          <cell r="F135">
            <v>0</v>
          </cell>
          <cell r="G135">
            <v>0</v>
          </cell>
        </row>
        <row r="136">
          <cell r="F136">
            <v>0</v>
          </cell>
          <cell r="G136">
            <v>0</v>
          </cell>
        </row>
        <row r="137">
          <cell r="F137">
            <v>0</v>
          </cell>
          <cell r="G137">
            <v>0</v>
          </cell>
        </row>
        <row r="138">
          <cell r="F138">
            <v>0</v>
          </cell>
          <cell r="G138">
            <v>0</v>
          </cell>
        </row>
        <row r="139">
          <cell r="F139">
            <v>0</v>
          </cell>
          <cell r="G139">
            <v>0</v>
          </cell>
        </row>
        <row r="140">
          <cell r="F140">
            <v>0</v>
          </cell>
          <cell r="G140">
            <v>0</v>
          </cell>
        </row>
        <row r="141">
          <cell r="F141">
            <v>0</v>
          </cell>
          <cell r="G141">
            <v>0</v>
          </cell>
        </row>
        <row r="142">
          <cell r="F142">
            <v>0</v>
          </cell>
          <cell r="G142">
            <v>0</v>
          </cell>
        </row>
        <row r="143">
          <cell r="F143">
            <v>0</v>
          </cell>
          <cell r="G143">
            <v>0</v>
          </cell>
        </row>
        <row r="144">
          <cell r="F144">
            <v>0</v>
          </cell>
          <cell r="G144">
            <v>0</v>
          </cell>
        </row>
        <row r="145">
          <cell r="F145">
            <v>0</v>
          </cell>
          <cell r="G145">
            <v>0</v>
          </cell>
        </row>
        <row r="146">
          <cell r="F146">
            <v>0</v>
          </cell>
          <cell r="G146">
            <v>0</v>
          </cell>
        </row>
        <row r="147">
          <cell r="F147">
            <v>0</v>
          </cell>
          <cell r="G147">
            <v>0</v>
          </cell>
        </row>
        <row r="148">
          <cell r="F148">
            <v>0</v>
          </cell>
          <cell r="G148">
            <v>0</v>
          </cell>
        </row>
        <row r="149">
          <cell r="F149">
            <v>0</v>
          </cell>
          <cell r="G149">
            <v>0</v>
          </cell>
        </row>
        <row r="150">
          <cell r="F150">
            <v>0</v>
          </cell>
          <cell r="G150">
            <v>0</v>
          </cell>
        </row>
        <row r="151">
          <cell r="F151">
            <v>0</v>
          </cell>
          <cell r="G151">
            <v>0</v>
          </cell>
        </row>
        <row r="152">
          <cell r="F152">
            <v>0</v>
          </cell>
          <cell r="G152">
            <v>0</v>
          </cell>
        </row>
        <row r="153">
          <cell r="F153">
            <v>0</v>
          </cell>
          <cell r="G153">
            <v>0</v>
          </cell>
        </row>
        <row r="154">
          <cell r="F154">
            <v>0</v>
          </cell>
          <cell r="G154">
            <v>0</v>
          </cell>
        </row>
        <row r="155">
          <cell r="F155">
            <v>0</v>
          </cell>
          <cell r="G155">
            <v>0</v>
          </cell>
        </row>
        <row r="156">
          <cell r="F156">
            <v>0</v>
          </cell>
          <cell r="G156">
            <v>0</v>
          </cell>
        </row>
        <row r="157">
          <cell r="F157">
            <v>0</v>
          </cell>
          <cell r="G157">
            <v>0</v>
          </cell>
        </row>
        <row r="158">
          <cell r="F158">
            <v>0</v>
          </cell>
          <cell r="G158">
            <v>0</v>
          </cell>
        </row>
        <row r="159">
          <cell r="F159">
            <v>0</v>
          </cell>
          <cell r="G159">
            <v>0</v>
          </cell>
        </row>
        <row r="160">
          <cell r="F160">
            <v>0</v>
          </cell>
          <cell r="G160">
            <v>0</v>
          </cell>
        </row>
        <row r="161">
          <cell r="F161">
            <v>0</v>
          </cell>
          <cell r="G161">
            <v>0</v>
          </cell>
        </row>
        <row r="162">
          <cell r="F162">
            <v>0</v>
          </cell>
          <cell r="G162">
            <v>0</v>
          </cell>
        </row>
        <row r="163">
          <cell r="F163">
            <v>0</v>
          </cell>
          <cell r="G163">
            <v>0</v>
          </cell>
        </row>
        <row r="164">
          <cell r="F164">
            <v>0</v>
          </cell>
          <cell r="G164">
            <v>0</v>
          </cell>
        </row>
        <row r="165">
          <cell r="F165">
            <v>0</v>
          </cell>
          <cell r="G165">
            <v>0</v>
          </cell>
        </row>
        <row r="166">
          <cell r="F166">
            <v>0</v>
          </cell>
          <cell r="G166">
            <v>0</v>
          </cell>
        </row>
        <row r="167">
          <cell r="F167">
            <v>0</v>
          </cell>
          <cell r="G167">
            <v>0</v>
          </cell>
        </row>
        <row r="168">
          <cell r="F168">
            <v>0</v>
          </cell>
          <cell r="G168">
            <v>0</v>
          </cell>
        </row>
        <row r="169">
          <cell r="F169">
            <v>0</v>
          </cell>
          <cell r="G169">
            <v>0</v>
          </cell>
        </row>
        <row r="170">
          <cell r="F170">
            <v>0</v>
          </cell>
          <cell r="G170">
            <v>0</v>
          </cell>
        </row>
        <row r="171">
          <cell r="F171">
            <v>0</v>
          </cell>
          <cell r="G171">
            <v>0</v>
          </cell>
        </row>
        <row r="172">
          <cell r="F172">
            <v>0</v>
          </cell>
          <cell r="G172">
            <v>0</v>
          </cell>
        </row>
        <row r="173">
          <cell r="F173">
            <v>0</v>
          </cell>
          <cell r="G173">
            <v>0</v>
          </cell>
        </row>
        <row r="174">
          <cell r="F174">
            <v>0</v>
          </cell>
          <cell r="G174">
            <v>0</v>
          </cell>
        </row>
        <row r="175">
          <cell r="F175">
            <v>0</v>
          </cell>
          <cell r="G175">
            <v>0</v>
          </cell>
        </row>
        <row r="176">
          <cell r="F176">
            <v>0</v>
          </cell>
          <cell r="G176">
            <v>0</v>
          </cell>
        </row>
        <row r="177">
          <cell r="F177">
            <v>0</v>
          </cell>
          <cell r="G177">
            <v>0</v>
          </cell>
        </row>
        <row r="178">
          <cell r="F178">
            <v>0</v>
          </cell>
          <cell r="G178">
            <v>0</v>
          </cell>
        </row>
        <row r="179">
          <cell r="F179">
            <v>0</v>
          </cell>
          <cell r="G179">
            <v>0</v>
          </cell>
        </row>
        <row r="180">
          <cell r="F180">
            <v>0</v>
          </cell>
          <cell r="G180">
            <v>0</v>
          </cell>
        </row>
        <row r="181">
          <cell r="F181">
            <v>0</v>
          </cell>
          <cell r="G181">
            <v>0</v>
          </cell>
        </row>
        <row r="182">
          <cell r="F182">
            <v>0</v>
          </cell>
          <cell r="G182">
            <v>0</v>
          </cell>
        </row>
        <row r="183">
          <cell r="F183">
            <v>0</v>
          </cell>
          <cell r="G183">
            <v>0</v>
          </cell>
        </row>
        <row r="184">
          <cell r="F184">
            <v>0</v>
          </cell>
          <cell r="G184">
            <v>0</v>
          </cell>
        </row>
        <row r="185">
          <cell r="F185">
            <v>0</v>
          </cell>
          <cell r="G185">
            <v>0</v>
          </cell>
        </row>
      </sheetData>
      <sheetData sheetId="2" refreshError="1"/>
      <sheetData sheetId="3">
        <row r="134">
          <cell r="C134">
            <v>1.03</v>
          </cell>
        </row>
        <row r="135">
          <cell r="C135">
            <v>1.02</v>
          </cell>
        </row>
        <row r="136">
          <cell r="C136">
            <v>1.06</v>
          </cell>
        </row>
        <row r="137">
          <cell r="C137">
            <v>1.05</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AP APS"/>
      <sheetName val="Lot SOE"/>
      <sheetName val="Lot FACADES"/>
      <sheetName val="VRD"/>
      <sheetName val="PLB"/>
    </sheetNames>
    <sheetDataSet>
      <sheetData sheetId="0" refreshError="1"/>
      <sheetData sheetId="1" refreshError="1"/>
      <sheetData sheetId="2">
        <row r="3">
          <cell r="M3">
            <v>550</v>
          </cell>
        </row>
        <row r="4">
          <cell r="M4">
            <v>450</v>
          </cell>
        </row>
        <row r="5">
          <cell r="M5">
            <v>650</v>
          </cell>
        </row>
        <row r="6">
          <cell r="M6">
            <v>5500</v>
          </cell>
        </row>
        <row r="7">
          <cell r="M7">
            <v>180</v>
          </cell>
        </row>
        <row r="8">
          <cell r="M8">
            <v>130</v>
          </cell>
        </row>
        <row r="9">
          <cell r="M9">
            <v>1400</v>
          </cell>
        </row>
        <row r="10">
          <cell r="M10">
            <v>120</v>
          </cell>
        </row>
        <row r="11">
          <cell r="M11">
            <v>350</v>
          </cell>
        </row>
        <row r="12">
          <cell r="M12">
            <v>400</v>
          </cell>
        </row>
        <row r="13">
          <cell r="M13">
            <v>150</v>
          </cell>
        </row>
        <row r="14">
          <cell r="M14">
            <v>285</v>
          </cell>
        </row>
        <row r="15">
          <cell r="M15">
            <v>250</v>
          </cell>
        </row>
      </sheetData>
      <sheetData sheetId="3" refreshError="1"/>
      <sheetData sheetId="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érences affaire"/>
      <sheetName val="Données de base"/>
      <sheetName val="Type de traitement"/>
      <sheetName val="Fiches de locaux projet"/>
      <sheetName val="Liste des locaux "/>
      <sheetName val="Calcul débit local par local"/>
      <sheetName val="Récapitulation par zone"/>
      <sheetName val="Liste des appareils terminaux"/>
      <sheetName val="Dimension DSF"/>
      <sheetName val="Liste Ventil DSF"/>
      <sheetName val="Bilan Elec Sécurité"/>
      <sheetName val="Calculs Moteurs"/>
      <sheetName val="Calculs aérauliques"/>
      <sheetName val="Calculs hydrauliques"/>
      <sheetName val="Calculs désenfumage"/>
      <sheetName val="Groupe froid"/>
      <sheetName val="Liste CTA"/>
      <sheetName val="Calcul Batteries CTA"/>
      <sheetName val="Liste Extracteurs"/>
      <sheetName val="Bilan Elec  Normal"/>
      <sheetName val="Bilan Froid"/>
      <sheetName val="Bilan Chaud"/>
      <sheetName val="Estimation"/>
      <sheetName val="Bases dim locaux techniques"/>
      <sheetName val="Stockage glace"/>
      <sheetName val="Table vapeur"/>
      <sheetName val="Pertes de charges aérauliques"/>
      <sheetName val="Dimensionnement terminaux"/>
      <sheetName val="Détermination des diffuseurs"/>
      <sheetName val="Base de données climatique"/>
      <sheetName val="Base centre hospitalier "/>
      <sheetName val="Base bâtiment de bureau"/>
      <sheetName val="Base centre sportif"/>
      <sheetName val="Base médiathèque"/>
      <sheetName val="Base bâtiment éducatif"/>
      <sheetName val="sommaire"/>
      <sheetName val="données"/>
      <sheetName val="repartition"/>
      <sheetName val="besoins chaud"/>
      <sheetName val="Récap besoins chaud"/>
      <sheetName val="solution électricité"/>
      <sheetName val="solution gaz"/>
      <sheetName val="solution chauffage urbain"/>
      <sheetName val="RECAPITULATIF"/>
      <sheetName val="COÛT_GLOBAL_10_ANS"/>
      <sheetName val="COÛT_GLOBAL_15_ANS"/>
      <sheetName val="Apports - Bureau"/>
      <sheetName val="Apports - Labo"/>
      <sheetName val="Apports - Chambre"/>
      <sheetName val="Fiches locaux type"/>
      <sheetName val="Codes traitement"/>
      <sheetName val="Bases dimensionnement "/>
      <sheetName val="Liste Locaux"/>
      <sheetName val="Hypothèses de 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tialisation"/>
      <sheetName val="Récap"/>
      <sheetName val="1 Logistique"/>
      <sheetName val="2 Démol"/>
      <sheetName val="3 Consoli"/>
      <sheetName val="4 5 6 Sout Terra GO"/>
      <sheetName val="7 8 Facade Nacel"/>
      <sheetName val="TCE"/>
      <sheetName val="9 Etan"/>
      <sheetName val="10 Cloisons"/>
      <sheetName val="11 Fx plaf"/>
      <sheetName val="12 Menui Agen"/>
      <sheetName val="13 Fx planch"/>
      <sheetName val="14 Serrurerie"/>
      <sheetName val="15 Sols durs"/>
      <sheetName val="16 Sols soup"/>
      <sheetName val="17 Peinture"/>
      <sheetName val="18 CVCD"/>
      <sheetName val="19 Plomb"/>
      <sheetName val="20 Sprink"/>
      <sheetName val="21 Elec CFO"/>
      <sheetName val="22 Elec CFA"/>
      <sheetName val="23  24  SSI GTB"/>
      <sheetName val="25 Asc"/>
      <sheetName val="26 Eq Cuis"/>
      <sheetName val="27 Espaces V"/>
      <sheetName val="EV"/>
      <sheetName val="28 VRD"/>
      <sheetName val="VRD PRO"/>
      <sheetName val="BORDCES - LE TOUZET - Marché Ch"/>
    </sheetNames>
    <sheetDataSet>
      <sheetData sheetId="0">
        <row r="3">
          <cell r="F3">
            <v>43040</v>
          </cell>
        </row>
        <row r="5">
          <cell r="F5">
            <v>0</v>
          </cell>
        </row>
      </sheetData>
      <sheetData sheetId="1"/>
      <sheetData sheetId="2"/>
      <sheetData sheetId="3"/>
      <sheetData sheetId="4"/>
      <sheetData sheetId="5"/>
      <sheetData sheetId="6"/>
      <sheetData sheetId="7"/>
      <sheetData sheetId="8"/>
      <sheetData sheetId="9"/>
      <sheetData sheetId="10"/>
      <sheetData sheetId="11"/>
      <sheetData sheetId="12"/>
      <sheetData sheetId="13">
        <row r="523">
          <cell r="AC523">
            <v>1000</v>
          </cell>
        </row>
        <row r="525">
          <cell r="AC525">
            <v>400</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TAB_SURF"/>
      <sheetName val="MEN_INT"/>
      <sheetName val="LOT N°5. MEN_INT"/>
      <sheetName val="MEN_EXT"/>
      <sheetName val="LOT N°4. MEN_EXT"/>
      <sheetName val="LISTES"/>
      <sheetName val="TAB_FIN"/>
      <sheetName val="LOT N°6. CL-DOU"/>
      <sheetName val="LOT N°7. SOL"/>
      <sheetName val="LOT N°8. PEIN"/>
      <sheetName val="RECAP-TAB_FIN"/>
      <sheetName val="CCTP SOLS"/>
      <sheetName val="CCTP MURS"/>
      <sheetName val="CCTP PLAFONDS"/>
      <sheetName val="CCTP PLINTHES"/>
      <sheetName val="CCTP"/>
      <sheetName val="Bible"/>
      <sheetName val="Feuil2"/>
      <sheetName val="Service Economie -Tableau de fi"/>
    </sheetNames>
    <sheetDataSet>
      <sheetData sheetId="0"/>
      <sheetData sheetId="1" refreshError="1"/>
      <sheetData sheetId="2" refreshError="1"/>
      <sheetData sheetId="3" refreshError="1"/>
      <sheetData sheetId="4" refreshError="1"/>
      <sheetData sheetId="5" refreshError="1"/>
      <sheetData sheetId="6" refreshError="1"/>
      <sheetData sheetId="7">
        <row r="2">
          <cell r="P2" t="str">
            <v>Finitions</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INFOS"/>
      <sheetName val="INSTALLATION"/>
      <sheetName val="METRE_GOE"/>
      <sheetName val="PU_GOE"/>
      <sheetName val="METRE_ACIER"/>
      <sheetName val="PROFILES"/>
      <sheetName val="ESTIMATION"/>
      <sheetName val="RATIOS PRIX"/>
      <sheetName val="RATIOS QTE"/>
      <sheetName val="Paramètres"/>
    </sheetNames>
    <sheetDataSet>
      <sheetData sheetId="0"/>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TAB_SURF"/>
      <sheetName val="MEN_INT"/>
      <sheetName val="LOT N°5. MEN_INT"/>
      <sheetName val="MEN_EXT"/>
      <sheetName val="LOT N°4. MEN_EXT"/>
      <sheetName val="LISTES"/>
      <sheetName val="TAB_FIN"/>
      <sheetName val="LOT N°6. CL-DOU"/>
      <sheetName val="LOT N°7. SOL"/>
      <sheetName val="LOT N°8. PEIN"/>
      <sheetName val="RECAP-TAB_FIN"/>
      <sheetName val="CCTP SOLS"/>
      <sheetName val="CCTP MURS"/>
      <sheetName val="CCTP PLAFONDS"/>
      <sheetName val="CCTP PLINTHES"/>
      <sheetName val="CCTP"/>
      <sheetName val="Bible"/>
      <sheetName val="Feuil2"/>
      <sheetName val="Service Economie -Tableau de fi"/>
    </sheetNames>
    <sheetDataSet>
      <sheetData sheetId="0"/>
      <sheetData sheetId="1" refreshError="1"/>
      <sheetData sheetId="2" refreshError="1"/>
      <sheetData sheetId="3" refreshError="1"/>
      <sheetData sheetId="4" refreshError="1"/>
      <sheetData sheetId="5" refreshError="1"/>
      <sheetData sheetId="6" refreshError="1"/>
      <sheetData sheetId="7">
        <row r="2">
          <cell r="P2" t="str">
            <v>Finitions</v>
          </cell>
          <cell r="AI2" t="str">
            <v>Calcul des différentes finitions</v>
          </cell>
        </row>
        <row r="3">
          <cell r="AA3" t="str">
            <v>Menuiseries extérieures</v>
          </cell>
          <cell r="AE3" t="str">
            <v>Menuiseries intérieures</v>
          </cell>
          <cell r="AI3" t="str">
            <v>Calcul des surfaces de murs</v>
          </cell>
        </row>
        <row r="4">
          <cell r="D4" t="str">
            <v>Périmètre</v>
          </cell>
          <cell r="E4" t="str">
            <v>Hauteur</v>
          </cell>
          <cell r="N4" t="str">
            <v>Surface</v>
          </cell>
          <cell r="P4" t="str">
            <v>Surface</v>
          </cell>
          <cell r="AA4" t="str">
            <v>Surface</v>
          </cell>
          <cell r="AE4" t="str">
            <v>Surface</v>
          </cell>
          <cell r="AI4" t="str">
            <v>Surface vide pour plein</v>
          </cell>
          <cell r="AJ4" t="str">
            <v>∑ déductions</v>
          </cell>
          <cell r="AK4" t="str">
            <v>Surface vide pour vide</v>
          </cell>
        </row>
        <row r="5">
          <cell r="D5">
            <v>8.86</v>
          </cell>
          <cell r="E5">
            <v>2.46</v>
          </cell>
          <cell r="AE5">
            <v>1.8900000000000001</v>
          </cell>
          <cell r="AI5">
            <v>21.795599999999997</v>
          </cell>
          <cell r="AJ5">
            <v>1.8900000000000001</v>
          </cell>
          <cell r="AK5">
            <v>19.905599999999996</v>
          </cell>
        </row>
        <row r="6">
          <cell r="D6">
            <v>6.88</v>
          </cell>
          <cell r="E6">
            <v>2.46</v>
          </cell>
          <cell r="AE6">
            <v>1.8900000000000001</v>
          </cell>
          <cell r="AI6">
            <v>16.924800000000001</v>
          </cell>
          <cell r="AJ6">
            <v>1.8900000000000001</v>
          </cell>
          <cell r="AK6">
            <v>15.034800000000001</v>
          </cell>
        </row>
        <row r="7">
          <cell r="D7">
            <v>18.760000000000002</v>
          </cell>
          <cell r="E7">
            <v>2.46</v>
          </cell>
          <cell r="AE7">
            <v>1.8900000000000001</v>
          </cell>
          <cell r="AI7">
            <v>46.149600000000007</v>
          </cell>
          <cell r="AJ7">
            <v>1.8900000000000001</v>
          </cell>
          <cell r="AK7">
            <v>44.259600000000006</v>
          </cell>
        </row>
        <row r="8">
          <cell r="D8">
            <v>14.49</v>
          </cell>
          <cell r="E8">
            <v>2.46</v>
          </cell>
          <cell r="AE8">
            <v>1.8900000000000001</v>
          </cell>
          <cell r="AI8">
            <v>35.645400000000002</v>
          </cell>
          <cell r="AJ8">
            <v>1.8900000000000001</v>
          </cell>
          <cell r="AK8">
            <v>33.755400000000002</v>
          </cell>
        </row>
        <row r="9">
          <cell r="D9">
            <v>11.08</v>
          </cell>
          <cell r="E9">
            <v>2.5</v>
          </cell>
          <cell r="AE9">
            <v>0</v>
          </cell>
          <cell r="AI9">
            <v>27.7</v>
          </cell>
          <cell r="AJ9">
            <v>0</v>
          </cell>
          <cell r="AK9">
            <v>27.7</v>
          </cell>
        </row>
        <row r="10">
          <cell r="D10">
            <v>15.73</v>
          </cell>
          <cell r="E10">
            <v>2.5</v>
          </cell>
          <cell r="AE10">
            <v>0</v>
          </cell>
          <cell r="AI10">
            <v>39.325000000000003</v>
          </cell>
          <cell r="AJ10">
            <v>0</v>
          </cell>
          <cell r="AK10">
            <v>39.325000000000003</v>
          </cell>
        </row>
        <row r="11">
          <cell r="D11">
            <v>21.18</v>
          </cell>
          <cell r="E11">
            <v>2.5</v>
          </cell>
          <cell r="AE11">
            <v>1.8900000000000001</v>
          </cell>
          <cell r="AI11">
            <v>52.95</v>
          </cell>
          <cell r="AJ11">
            <v>1.8900000000000001</v>
          </cell>
          <cell r="AK11">
            <v>51.06</v>
          </cell>
        </row>
        <row r="12">
          <cell r="D12">
            <v>9.2100000000000009</v>
          </cell>
          <cell r="E12">
            <v>2.5</v>
          </cell>
          <cell r="AE12">
            <v>0</v>
          </cell>
          <cell r="AI12">
            <v>23.025000000000002</v>
          </cell>
          <cell r="AJ12">
            <v>0</v>
          </cell>
          <cell r="AK12">
            <v>23.025000000000002</v>
          </cell>
        </row>
        <row r="13">
          <cell r="D13">
            <v>17.86</v>
          </cell>
          <cell r="E13">
            <v>2.5</v>
          </cell>
          <cell r="AE13">
            <v>1.8900000000000001</v>
          </cell>
          <cell r="AI13">
            <v>44.65</v>
          </cell>
          <cell r="AJ13">
            <v>1.8900000000000001</v>
          </cell>
          <cell r="AK13">
            <v>42.76</v>
          </cell>
        </row>
        <row r="14">
          <cell r="D14">
            <v>37.35</v>
          </cell>
          <cell r="E14">
            <v>2.7</v>
          </cell>
          <cell r="AE14">
            <v>0</v>
          </cell>
          <cell r="AI14">
            <v>100.84500000000001</v>
          </cell>
          <cell r="AJ14">
            <v>0</v>
          </cell>
          <cell r="AK14">
            <v>100.84500000000001</v>
          </cell>
        </row>
        <row r="15">
          <cell r="D15">
            <v>11.59</v>
          </cell>
          <cell r="E15">
            <v>2.7</v>
          </cell>
          <cell r="AE15">
            <v>1.8900000000000001</v>
          </cell>
          <cell r="AI15">
            <v>31.293000000000003</v>
          </cell>
          <cell r="AJ15">
            <v>1.8900000000000001</v>
          </cell>
          <cell r="AK15">
            <v>29.403000000000002</v>
          </cell>
        </row>
        <row r="16">
          <cell r="D16">
            <v>56.94</v>
          </cell>
          <cell r="E16">
            <v>2.7</v>
          </cell>
          <cell r="AE16">
            <v>0</v>
          </cell>
          <cell r="AI16">
            <v>153.738</v>
          </cell>
          <cell r="AJ16">
            <v>0</v>
          </cell>
          <cell r="AK16">
            <v>153.738</v>
          </cell>
        </row>
        <row r="17">
          <cell r="D17">
            <v>14.27</v>
          </cell>
          <cell r="E17">
            <v>2.7</v>
          </cell>
          <cell r="AE17">
            <v>0</v>
          </cell>
          <cell r="AI17">
            <v>38.529000000000003</v>
          </cell>
          <cell r="AJ17">
            <v>0</v>
          </cell>
          <cell r="AK17">
            <v>38.529000000000003</v>
          </cell>
        </row>
        <row r="18">
          <cell r="D18">
            <v>31.76</v>
          </cell>
          <cell r="E18">
            <v>2.7</v>
          </cell>
          <cell r="AE18">
            <v>1.8900000000000001</v>
          </cell>
          <cell r="AI18">
            <v>85.75200000000001</v>
          </cell>
          <cell r="AJ18">
            <v>1.8900000000000001</v>
          </cell>
          <cell r="AK18">
            <v>83.862000000000009</v>
          </cell>
        </row>
        <row r="19">
          <cell r="D19">
            <v>13.95</v>
          </cell>
          <cell r="E19">
            <v>2.7</v>
          </cell>
          <cell r="AE19">
            <v>1.8900000000000001</v>
          </cell>
          <cell r="AI19">
            <v>37.664999999999999</v>
          </cell>
          <cell r="AJ19">
            <v>1.8900000000000001</v>
          </cell>
          <cell r="AK19">
            <v>35.774999999999999</v>
          </cell>
        </row>
        <row r="20">
          <cell r="D20">
            <v>21.85</v>
          </cell>
          <cell r="E20">
            <v>2.7</v>
          </cell>
          <cell r="AE20">
            <v>0</v>
          </cell>
          <cell r="AI20">
            <v>58.995000000000005</v>
          </cell>
          <cell r="AJ20">
            <v>0</v>
          </cell>
          <cell r="AK20">
            <v>58.995000000000005</v>
          </cell>
        </row>
        <row r="21">
          <cell r="D21">
            <v>32.340000000000003</v>
          </cell>
          <cell r="E21">
            <v>3.08</v>
          </cell>
          <cell r="AE21">
            <v>1.8900000000000001</v>
          </cell>
          <cell r="AI21">
            <v>99.607200000000006</v>
          </cell>
          <cell r="AJ21">
            <v>1.8900000000000001</v>
          </cell>
          <cell r="AK21">
            <v>97.717200000000005</v>
          </cell>
        </row>
        <row r="22">
          <cell r="D22">
            <v>31.15</v>
          </cell>
          <cell r="E22">
            <v>3.13</v>
          </cell>
          <cell r="AE22">
            <v>1.8900000000000001</v>
          </cell>
          <cell r="AI22">
            <v>97.499499999999998</v>
          </cell>
          <cell r="AJ22">
            <v>1.8900000000000001</v>
          </cell>
          <cell r="AK22">
            <v>95.609499999999997</v>
          </cell>
        </row>
        <row r="23">
          <cell r="D23">
            <v>31.22</v>
          </cell>
          <cell r="E23">
            <v>3.13</v>
          </cell>
          <cell r="AE23">
            <v>0</v>
          </cell>
          <cell r="AI23">
            <v>97.718599999999995</v>
          </cell>
          <cell r="AJ23">
            <v>0</v>
          </cell>
          <cell r="AK23">
            <v>97.718599999999995</v>
          </cell>
        </row>
        <row r="24">
          <cell r="D24">
            <v>31.11</v>
          </cell>
          <cell r="E24">
            <v>3.13</v>
          </cell>
          <cell r="AE24">
            <v>0</v>
          </cell>
          <cell r="AI24">
            <v>97.374299999999991</v>
          </cell>
          <cell r="AJ24">
            <v>0</v>
          </cell>
          <cell r="AK24">
            <v>97.374299999999991</v>
          </cell>
        </row>
        <row r="25">
          <cell r="D25">
            <v>31.15</v>
          </cell>
          <cell r="E25">
            <v>3.13</v>
          </cell>
          <cell r="AE25">
            <v>0</v>
          </cell>
          <cell r="AI25">
            <v>97.499499999999998</v>
          </cell>
          <cell r="AJ25">
            <v>0</v>
          </cell>
          <cell r="AK25">
            <v>97.499499999999998</v>
          </cell>
        </row>
        <row r="26">
          <cell r="D26">
            <v>31.19</v>
          </cell>
          <cell r="E26">
            <v>3.4</v>
          </cell>
          <cell r="AE26">
            <v>1.8900000000000001</v>
          </cell>
          <cell r="AI26">
            <v>106.04600000000001</v>
          </cell>
          <cell r="AJ26">
            <v>1.8900000000000001</v>
          </cell>
          <cell r="AK26">
            <v>104.15600000000001</v>
          </cell>
        </row>
        <row r="27">
          <cell r="D27"/>
          <cell r="E27"/>
          <cell r="AE27"/>
          <cell r="AI27"/>
          <cell r="AJ27"/>
          <cell r="AK27"/>
        </row>
        <row r="28">
          <cell r="D28"/>
          <cell r="E28"/>
          <cell r="AE28"/>
          <cell r="AI28"/>
          <cell r="AJ28"/>
          <cell r="AK28"/>
        </row>
        <row r="29">
          <cell r="D29"/>
          <cell r="E29"/>
          <cell r="AE29"/>
          <cell r="AI29"/>
          <cell r="AJ29"/>
          <cell r="AK29"/>
        </row>
        <row r="30">
          <cell r="D30"/>
          <cell r="E30"/>
          <cell r="AE30"/>
          <cell r="AI30"/>
          <cell r="AJ30"/>
          <cell r="AK30"/>
        </row>
        <row r="31">
          <cell r="D31"/>
          <cell r="E31"/>
          <cell r="AE31"/>
          <cell r="AI31"/>
          <cell r="AJ31"/>
          <cell r="AK31"/>
        </row>
        <row r="32">
          <cell r="D32"/>
          <cell r="E32"/>
          <cell r="AE32"/>
          <cell r="AI32"/>
          <cell r="AJ32"/>
          <cell r="AK32"/>
        </row>
        <row r="33">
          <cell r="D33"/>
          <cell r="E33"/>
          <cell r="AE33"/>
          <cell r="AI33"/>
          <cell r="AJ33"/>
          <cell r="AK33"/>
        </row>
        <row r="34">
          <cell r="D34"/>
          <cell r="E34"/>
          <cell r="AE34"/>
          <cell r="AI34"/>
          <cell r="AJ34"/>
          <cell r="AK34"/>
        </row>
        <row r="35">
          <cell r="D35"/>
          <cell r="E35"/>
          <cell r="AE35"/>
          <cell r="AI35"/>
          <cell r="AJ35"/>
          <cell r="AK35"/>
        </row>
        <row r="36">
          <cell r="D36"/>
          <cell r="E36"/>
          <cell r="AE36"/>
          <cell r="AI36"/>
          <cell r="AJ36"/>
          <cell r="AK36"/>
        </row>
        <row r="37">
          <cell r="D37"/>
          <cell r="E37"/>
          <cell r="AE37"/>
          <cell r="AI37"/>
          <cell r="AJ37"/>
          <cell r="AK37"/>
        </row>
        <row r="38">
          <cell r="D38"/>
          <cell r="E38"/>
          <cell r="AE38"/>
          <cell r="AI38"/>
          <cell r="AJ38"/>
          <cell r="AK38"/>
        </row>
        <row r="39">
          <cell r="D39"/>
          <cell r="E39"/>
          <cell r="AE39"/>
          <cell r="AI39"/>
          <cell r="AJ39"/>
          <cell r="AK39"/>
        </row>
        <row r="40">
          <cell r="D40"/>
          <cell r="E40"/>
          <cell r="AE40"/>
          <cell r="AI40"/>
          <cell r="AJ40"/>
          <cell r="AK40"/>
        </row>
        <row r="41">
          <cell r="D41"/>
          <cell r="E41"/>
          <cell r="AE41"/>
          <cell r="AI41"/>
          <cell r="AJ41"/>
          <cell r="AK41"/>
        </row>
        <row r="42">
          <cell r="D42"/>
          <cell r="E42"/>
          <cell r="AE42"/>
          <cell r="AI42"/>
          <cell r="AJ42"/>
          <cell r="AK42"/>
        </row>
        <row r="43">
          <cell r="D43"/>
          <cell r="E43"/>
          <cell r="AE43"/>
          <cell r="AI43"/>
          <cell r="AJ43"/>
          <cell r="AK43"/>
        </row>
        <row r="44">
          <cell r="D44"/>
          <cell r="E44"/>
          <cell r="AE44"/>
          <cell r="AI44"/>
          <cell r="AJ44"/>
          <cell r="AK44"/>
        </row>
        <row r="45">
          <cell r="D45"/>
          <cell r="E45"/>
          <cell r="AE45"/>
          <cell r="AI45"/>
          <cell r="AJ45"/>
          <cell r="AK45"/>
        </row>
        <row r="46">
          <cell r="D46"/>
          <cell r="E46"/>
          <cell r="AE46"/>
          <cell r="AI46"/>
          <cell r="AJ46"/>
          <cell r="AK46"/>
        </row>
        <row r="47">
          <cell r="D47"/>
          <cell r="E47"/>
          <cell r="AE47"/>
          <cell r="AI47"/>
          <cell r="AJ47"/>
          <cell r="AK47"/>
        </row>
        <row r="48">
          <cell r="D48"/>
          <cell r="E48"/>
          <cell r="AE48"/>
          <cell r="AI48"/>
          <cell r="AJ48"/>
          <cell r="AK48"/>
        </row>
        <row r="49">
          <cell r="D49"/>
          <cell r="E49"/>
          <cell r="AE49"/>
          <cell r="AI49"/>
          <cell r="AJ49"/>
          <cell r="AK49"/>
        </row>
        <row r="50">
          <cell r="D50"/>
          <cell r="E50"/>
          <cell r="AE50"/>
          <cell r="AI50"/>
          <cell r="AJ50"/>
          <cell r="AK50"/>
        </row>
        <row r="51">
          <cell r="D51"/>
          <cell r="E51"/>
          <cell r="AE51"/>
          <cell r="AI51"/>
          <cell r="AJ51"/>
          <cell r="AK51"/>
        </row>
        <row r="52">
          <cell r="D52"/>
          <cell r="E52"/>
          <cell r="AE52"/>
          <cell r="AI52"/>
          <cell r="AJ52"/>
          <cell r="AK52"/>
        </row>
        <row r="53">
          <cell r="D53"/>
          <cell r="E53"/>
          <cell r="AE53"/>
          <cell r="AI53"/>
          <cell r="AJ53"/>
          <cell r="AK53"/>
        </row>
        <row r="54">
          <cell r="D54"/>
          <cell r="E54"/>
          <cell r="AE54"/>
          <cell r="AI54"/>
          <cell r="AJ54"/>
          <cell r="AK54"/>
        </row>
        <row r="55">
          <cell r="D55"/>
          <cell r="E55"/>
          <cell r="AE55"/>
          <cell r="AI55"/>
          <cell r="AJ55"/>
          <cell r="AK55"/>
        </row>
        <row r="56">
          <cell r="D56"/>
          <cell r="E56"/>
          <cell r="AE56"/>
          <cell r="AI56"/>
          <cell r="AJ56"/>
          <cell r="AK56"/>
        </row>
        <row r="57">
          <cell r="D57"/>
          <cell r="E57"/>
          <cell r="AE57"/>
          <cell r="AI57"/>
          <cell r="AJ57"/>
          <cell r="AK57"/>
        </row>
        <row r="58">
          <cell r="D58"/>
          <cell r="E58"/>
          <cell r="AE58"/>
          <cell r="AI58"/>
          <cell r="AJ58"/>
          <cell r="AK58"/>
        </row>
        <row r="59">
          <cell r="D59"/>
          <cell r="E59"/>
          <cell r="AE59"/>
          <cell r="AI59"/>
          <cell r="AJ59"/>
          <cell r="AK59"/>
        </row>
        <row r="60">
          <cell r="D60"/>
          <cell r="E60"/>
          <cell r="AE60"/>
          <cell r="AI60"/>
          <cell r="AJ60"/>
          <cell r="AK60"/>
        </row>
        <row r="61">
          <cell r="D61"/>
          <cell r="E61"/>
          <cell r="AE61"/>
          <cell r="AI61"/>
          <cell r="AJ61"/>
          <cell r="AK61"/>
        </row>
        <row r="62">
          <cell r="D62"/>
          <cell r="E62"/>
          <cell r="AE62"/>
          <cell r="AI62"/>
          <cell r="AJ62"/>
          <cell r="AK62"/>
        </row>
        <row r="63">
          <cell r="D63"/>
          <cell r="E63"/>
          <cell r="AE63"/>
          <cell r="AI63"/>
          <cell r="AJ63"/>
          <cell r="AK63"/>
        </row>
        <row r="64">
          <cell r="D64"/>
          <cell r="E64"/>
          <cell r="AE64"/>
          <cell r="AI64"/>
          <cell r="AJ64"/>
          <cell r="AK64"/>
        </row>
        <row r="65">
          <cell r="D65"/>
          <cell r="E65"/>
          <cell r="AE65"/>
          <cell r="AI65"/>
          <cell r="AJ65"/>
          <cell r="AK65"/>
        </row>
        <row r="66">
          <cell r="D66"/>
          <cell r="E66"/>
          <cell r="AE66"/>
          <cell r="AI66"/>
          <cell r="AJ66"/>
          <cell r="AK66"/>
        </row>
        <row r="67">
          <cell r="D67"/>
          <cell r="E67"/>
          <cell r="AE67"/>
          <cell r="AI67"/>
          <cell r="AJ67"/>
          <cell r="AK67"/>
        </row>
        <row r="68">
          <cell r="D68"/>
          <cell r="E68"/>
          <cell r="AE68"/>
          <cell r="AI68"/>
          <cell r="AJ68"/>
          <cell r="AK68"/>
        </row>
        <row r="69">
          <cell r="D69"/>
          <cell r="E69"/>
          <cell r="AE69"/>
          <cell r="AI69"/>
          <cell r="AJ69"/>
          <cell r="AK69"/>
        </row>
        <row r="70">
          <cell r="D70"/>
          <cell r="E70"/>
          <cell r="AE70"/>
          <cell r="AI70"/>
          <cell r="AJ70"/>
          <cell r="AK70"/>
        </row>
        <row r="71">
          <cell r="D71"/>
          <cell r="E71"/>
          <cell r="AE71"/>
          <cell r="AI71"/>
          <cell r="AJ71"/>
          <cell r="AK71"/>
        </row>
        <row r="72">
          <cell r="D72"/>
          <cell r="E72"/>
          <cell r="AE72"/>
          <cell r="AI72"/>
          <cell r="AJ72"/>
          <cell r="AK72"/>
        </row>
        <row r="73">
          <cell r="D73"/>
          <cell r="E73"/>
          <cell r="AE73"/>
          <cell r="AI73"/>
          <cell r="AJ73"/>
          <cell r="AK73"/>
        </row>
        <row r="74">
          <cell r="D74"/>
          <cell r="E74"/>
          <cell r="AE74"/>
          <cell r="AI74"/>
          <cell r="AJ74"/>
          <cell r="AK74"/>
        </row>
        <row r="75">
          <cell r="D75"/>
          <cell r="E75"/>
          <cell r="AE75"/>
          <cell r="AI75"/>
          <cell r="AJ75"/>
          <cell r="AK75"/>
        </row>
        <row r="76">
          <cell r="D76"/>
          <cell r="E76"/>
          <cell r="AE76"/>
          <cell r="AI76"/>
          <cell r="AJ76"/>
          <cell r="AK76"/>
        </row>
        <row r="77">
          <cell r="D77"/>
          <cell r="E77"/>
          <cell r="AE77"/>
          <cell r="AI77"/>
          <cell r="AJ77"/>
          <cell r="AK77"/>
        </row>
        <row r="78">
          <cell r="D78"/>
          <cell r="E78"/>
          <cell r="AE78"/>
          <cell r="AI78"/>
          <cell r="AJ78"/>
          <cell r="AK78"/>
        </row>
        <row r="79">
          <cell r="D79"/>
          <cell r="E79"/>
          <cell r="AE79"/>
          <cell r="AI79"/>
          <cell r="AJ79"/>
          <cell r="AK79"/>
        </row>
        <row r="80">
          <cell r="D80"/>
          <cell r="E80"/>
          <cell r="AE80"/>
          <cell r="AI80"/>
          <cell r="AJ80"/>
          <cell r="AK80"/>
        </row>
        <row r="81">
          <cell r="D81"/>
          <cell r="E81"/>
          <cell r="AE81"/>
          <cell r="AI81"/>
          <cell r="AJ81"/>
          <cell r="AK81"/>
        </row>
        <row r="82">
          <cell r="D82"/>
          <cell r="E82"/>
          <cell r="AE82"/>
          <cell r="AI82"/>
          <cell r="AJ82"/>
          <cell r="AK82"/>
        </row>
        <row r="83">
          <cell r="D83"/>
          <cell r="E83"/>
          <cell r="AE83"/>
          <cell r="AI83"/>
          <cell r="AJ83"/>
          <cell r="AK83"/>
        </row>
        <row r="84">
          <cell r="D84"/>
          <cell r="E84"/>
          <cell r="AE84"/>
          <cell r="AI84"/>
          <cell r="AJ84"/>
          <cell r="AK84"/>
        </row>
        <row r="85">
          <cell r="D85"/>
          <cell r="E85"/>
          <cell r="AE85"/>
          <cell r="AI85"/>
          <cell r="AJ85"/>
          <cell r="AK85"/>
        </row>
        <row r="86">
          <cell r="D86"/>
          <cell r="E86"/>
          <cell r="AE86"/>
          <cell r="AI86"/>
          <cell r="AJ86"/>
          <cell r="AK86"/>
        </row>
        <row r="87">
          <cell r="D87"/>
          <cell r="E87"/>
          <cell r="AE87"/>
          <cell r="AI87"/>
          <cell r="AJ87"/>
          <cell r="AK87"/>
        </row>
        <row r="88">
          <cell r="D88"/>
          <cell r="E88"/>
          <cell r="AE88"/>
          <cell r="AI88"/>
          <cell r="AJ88"/>
          <cell r="AK88"/>
        </row>
        <row r="89">
          <cell r="D89"/>
          <cell r="E89"/>
          <cell r="AE89"/>
          <cell r="AI89"/>
          <cell r="AJ89"/>
          <cell r="AK89"/>
        </row>
        <row r="90">
          <cell r="D90"/>
          <cell r="E90"/>
          <cell r="AE90"/>
          <cell r="AI90"/>
          <cell r="AJ90"/>
          <cell r="AK90"/>
        </row>
        <row r="91">
          <cell r="D91"/>
          <cell r="E91"/>
          <cell r="AE91"/>
          <cell r="AI91"/>
          <cell r="AJ91"/>
          <cell r="AK91"/>
        </row>
        <row r="92">
          <cell r="D92"/>
          <cell r="E92"/>
          <cell r="AE92"/>
          <cell r="AI92"/>
          <cell r="AJ92"/>
          <cell r="AK92"/>
        </row>
        <row r="93">
          <cell r="D93"/>
          <cell r="E93"/>
          <cell r="AE93"/>
          <cell r="AI93"/>
          <cell r="AJ93"/>
          <cell r="AK93"/>
        </row>
        <row r="94">
          <cell r="D94"/>
          <cell r="E94"/>
          <cell r="AE94"/>
          <cell r="AI94"/>
          <cell r="AJ94"/>
          <cell r="AK94"/>
        </row>
        <row r="95">
          <cell r="D95"/>
          <cell r="E95"/>
          <cell r="AE95"/>
          <cell r="AI95"/>
          <cell r="AJ95"/>
          <cell r="AK95"/>
        </row>
        <row r="96">
          <cell r="D96"/>
          <cell r="E96"/>
          <cell r="AE96"/>
          <cell r="AI96"/>
          <cell r="AJ96"/>
          <cell r="AK96"/>
        </row>
        <row r="97">
          <cell r="D97"/>
          <cell r="E97"/>
          <cell r="AE97"/>
          <cell r="AI97"/>
          <cell r="AJ97"/>
          <cell r="AK97"/>
        </row>
        <row r="98">
          <cell r="D98"/>
          <cell r="E98"/>
          <cell r="AE98"/>
          <cell r="AI98"/>
          <cell r="AJ98"/>
          <cell r="AK98"/>
        </row>
        <row r="99">
          <cell r="D99"/>
          <cell r="E99"/>
          <cell r="AE99"/>
          <cell r="AI99"/>
          <cell r="AJ99"/>
          <cell r="AK99"/>
        </row>
        <row r="100">
          <cell r="D100"/>
          <cell r="E100"/>
          <cell r="AE100"/>
          <cell r="AI100"/>
          <cell r="AJ100"/>
          <cell r="AK100"/>
        </row>
        <row r="101">
          <cell r="D101"/>
          <cell r="E101"/>
          <cell r="AE101"/>
          <cell r="AI101"/>
          <cell r="AJ101"/>
          <cell r="AK101"/>
        </row>
        <row r="102">
          <cell r="D102"/>
          <cell r="E102"/>
          <cell r="AE102"/>
          <cell r="AI102"/>
          <cell r="AJ102"/>
          <cell r="AK102"/>
        </row>
        <row r="103">
          <cell r="D103"/>
          <cell r="E103"/>
          <cell r="AE103"/>
          <cell r="AI103"/>
          <cell r="AJ103"/>
          <cell r="AK103"/>
        </row>
        <row r="104">
          <cell r="D104"/>
          <cell r="E104"/>
          <cell r="AE104"/>
          <cell r="AI104"/>
          <cell r="AJ104"/>
          <cell r="AK104"/>
        </row>
        <row r="105">
          <cell r="D105"/>
          <cell r="E105"/>
          <cell r="AE105"/>
          <cell r="AI105"/>
          <cell r="AJ105"/>
          <cell r="AK105"/>
        </row>
        <row r="106">
          <cell r="D106"/>
          <cell r="E106"/>
          <cell r="AE106"/>
          <cell r="AI106"/>
          <cell r="AJ106"/>
          <cell r="AK106"/>
        </row>
        <row r="107">
          <cell r="D107"/>
          <cell r="E107"/>
          <cell r="AE107"/>
          <cell r="AI107"/>
          <cell r="AJ107"/>
          <cell r="AK107"/>
        </row>
        <row r="108">
          <cell r="D108"/>
          <cell r="E108"/>
          <cell r="AE108"/>
          <cell r="AI108"/>
          <cell r="AJ108"/>
          <cell r="AK108"/>
        </row>
        <row r="109">
          <cell r="D109"/>
          <cell r="E109"/>
          <cell r="AE109"/>
          <cell r="AI109"/>
          <cell r="AJ109"/>
          <cell r="AK109"/>
        </row>
        <row r="110">
          <cell r="D110"/>
          <cell r="E110"/>
          <cell r="AE110"/>
          <cell r="AI110"/>
          <cell r="AJ110"/>
          <cell r="AK110"/>
        </row>
        <row r="111">
          <cell r="D111"/>
          <cell r="E111"/>
          <cell r="AE111"/>
          <cell r="AI111"/>
          <cell r="AJ111"/>
          <cell r="AK111"/>
        </row>
        <row r="112">
          <cell r="D112"/>
          <cell r="E112"/>
          <cell r="AE112"/>
          <cell r="AI112"/>
          <cell r="AJ112"/>
          <cell r="AK112"/>
        </row>
        <row r="113">
          <cell r="D113"/>
          <cell r="E113"/>
          <cell r="AE113"/>
          <cell r="AI113"/>
          <cell r="AJ113"/>
          <cell r="AK113"/>
        </row>
        <row r="114">
          <cell r="D114"/>
          <cell r="E114"/>
          <cell r="AE114"/>
          <cell r="AI114"/>
          <cell r="AJ114"/>
          <cell r="AK114"/>
        </row>
        <row r="115">
          <cell r="D115"/>
          <cell r="E115"/>
          <cell r="AE115"/>
          <cell r="AI115"/>
          <cell r="AJ115"/>
          <cell r="AK115"/>
        </row>
        <row r="116">
          <cell r="D116"/>
          <cell r="E116"/>
          <cell r="AE116"/>
          <cell r="AI116"/>
          <cell r="AJ116"/>
          <cell r="AK116"/>
        </row>
        <row r="117">
          <cell r="D117"/>
          <cell r="E117"/>
          <cell r="AE117"/>
          <cell r="AI117"/>
          <cell r="AJ117"/>
          <cell r="AK117"/>
        </row>
        <row r="118">
          <cell r="D118"/>
          <cell r="E118"/>
          <cell r="AE118"/>
          <cell r="AI118"/>
          <cell r="AJ118"/>
          <cell r="AK118"/>
        </row>
        <row r="119">
          <cell r="D119"/>
          <cell r="E119"/>
          <cell r="AE119"/>
          <cell r="AI119"/>
          <cell r="AJ119"/>
          <cell r="AK119"/>
        </row>
        <row r="120">
          <cell r="D120"/>
          <cell r="E120"/>
          <cell r="AE120"/>
          <cell r="AI120"/>
          <cell r="AJ120"/>
          <cell r="AK120"/>
        </row>
        <row r="121">
          <cell r="D121"/>
          <cell r="E121"/>
          <cell r="AE121"/>
          <cell r="AI121"/>
          <cell r="AJ121"/>
          <cell r="AK121"/>
        </row>
        <row r="122">
          <cell r="D122"/>
          <cell r="E122"/>
          <cell r="AE122"/>
          <cell r="AI122"/>
          <cell r="AJ122"/>
          <cell r="AK122"/>
        </row>
        <row r="123">
          <cell r="D123"/>
          <cell r="E123"/>
          <cell r="AE123"/>
          <cell r="AI123"/>
          <cell r="AJ123"/>
          <cell r="AK123"/>
        </row>
        <row r="124">
          <cell r="D124"/>
          <cell r="E124"/>
          <cell r="AE124"/>
          <cell r="AI124"/>
          <cell r="AJ124"/>
          <cell r="AK124"/>
        </row>
        <row r="125">
          <cell r="D125"/>
          <cell r="E125"/>
          <cell r="AE125"/>
          <cell r="AI125"/>
          <cell r="AJ125"/>
          <cell r="AK125"/>
        </row>
        <row r="126">
          <cell r="D126"/>
          <cell r="E126"/>
          <cell r="AE126"/>
          <cell r="AI126"/>
          <cell r="AJ126"/>
          <cell r="AK126"/>
        </row>
        <row r="127">
          <cell r="D127"/>
          <cell r="E127"/>
          <cell r="AE127"/>
          <cell r="AI127"/>
          <cell r="AJ127"/>
          <cell r="AK127"/>
        </row>
        <row r="128">
          <cell r="D128"/>
          <cell r="E128"/>
          <cell r="AE128"/>
          <cell r="AI128"/>
          <cell r="AJ128"/>
          <cell r="AK128"/>
        </row>
        <row r="129">
          <cell r="D129"/>
          <cell r="E129"/>
          <cell r="AE129"/>
          <cell r="AI129"/>
          <cell r="AJ129"/>
          <cell r="AK129"/>
        </row>
        <row r="130">
          <cell r="D130"/>
          <cell r="E130"/>
          <cell r="AE130"/>
          <cell r="AI130"/>
          <cell r="AJ130"/>
          <cell r="AK130"/>
        </row>
        <row r="131">
          <cell r="D131"/>
          <cell r="E131"/>
          <cell r="AE131"/>
          <cell r="AI131"/>
          <cell r="AJ131"/>
          <cell r="AK131"/>
        </row>
        <row r="132">
          <cell r="D132"/>
          <cell r="E132"/>
          <cell r="AE132"/>
          <cell r="AI132"/>
          <cell r="AJ132"/>
          <cell r="AK132"/>
        </row>
        <row r="133">
          <cell r="D133"/>
          <cell r="E133"/>
          <cell r="AE133"/>
          <cell r="AI133"/>
          <cell r="AJ133"/>
          <cell r="AK133"/>
        </row>
        <row r="134">
          <cell r="D134"/>
          <cell r="E134"/>
          <cell r="AE134"/>
          <cell r="AI134"/>
          <cell r="AJ134"/>
          <cell r="AK134"/>
        </row>
        <row r="135">
          <cell r="D135"/>
          <cell r="E135"/>
          <cell r="AE135"/>
          <cell r="AI135"/>
          <cell r="AJ135"/>
          <cell r="AK135"/>
        </row>
        <row r="136">
          <cell r="D136"/>
          <cell r="E136"/>
          <cell r="AE136"/>
          <cell r="AI136"/>
          <cell r="AJ136"/>
          <cell r="AK136"/>
        </row>
        <row r="137">
          <cell r="D137"/>
          <cell r="E137"/>
          <cell r="AE137"/>
          <cell r="AI137"/>
          <cell r="AJ137"/>
          <cell r="AK137"/>
        </row>
        <row r="138">
          <cell r="D138"/>
          <cell r="E138"/>
          <cell r="AE138"/>
          <cell r="AI138"/>
          <cell r="AJ138"/>
          <cell r="AK138"/>
        </row>
        <row r="139">
          <cell r="D139"/>
          <cell r="E139"/>
          <cell r="AE139"/>
          <cell r="AI139"/>
          <cell r="AJ139"/>
          <cell r="AK139"/>
        </row>
        <row r="140">
          <cell r="D140"/>
          <cell r="E140"/>
          <cell r="AE140"/>
          <cell r="AI140"/>
          <cell r="AJ140"/>
          <cell r="AK140"/>
        </row>
        <row r="141">
          <cell r="D141"/>
          <cell r="E141"/>
          <cell r="AE141"/>
          <cell r="AI141"/>
          <cell r="AJ141"/>
          <cell r="AK141"/>
        </row>
        <row r="142">
          <cell r="D142"/>
          <cell r="E142"/>
          <cell r="AE142"/>
          <cell r="AI142"/>
          <cell r="AJ142"/>
          <cell r="AK142"/>
        </row>
        <row r="143">
          <cell r="D143"/>
          <cell r="E143"/>
          <cell r="AE143"/>
          <cell r="AI143"/>
          <cell r="AJ143"/>
          <cell r="AK143"/>
        </row>
        <row r="144">
          <cell r="D144"/>
          <cell r="E144"/>
          <cell r="AE144"/>
          <cell r="AI144"/>
          <cell r="AJ144"/>
          <cell r="AK144"/>
        </row>
        <row r="145">
          <cell r="D145"/>
          <cell r="E145"/>
          <cell r="AE145"/>
          <cell r="AI145"/>
          <cell r="AJ145"/>
          <cell r="AK145"/>
        </row>
        <row r="146">
          <cell r="D146"/>
          <cell r="E146"/>
          <cell r="AE146"/>
          <cell r="AI146"/>
          <cell r="AJ146"/>
          <cell r="AK146"/>
        </row>
        <row r="147">
          <cell r="D147"/>
          <cell r="E147"/>
          <cell r="AE147"/>
          <cell r="AI147"/>
          <cell r="AJ147"/>
          <cell r="AK147"/>
        </row>
        <row r="148">
          <cell r="D148"/>
          <cell r="E148"/>
          <cell r="AE148"/>
          <cell r="AI148"/>
          <cell r="AJ148"/>
          <cell r="AK148"/>
        </row>
        <row r="149">
          <cell r="D149"/>
          <cell r="E149"/>
          <cell r="AE149"/>
          <cell r="AI149"/>
          <cell r="AJ149"/>
          <cell r="AK149"/>
        </row>
        <row r="150">
          <cell r="D150"/>
          <cell r="E150"/>
          <cell r="AE150"/>
          <cell r="AI150"/>
          <cell r="AJ150"/>
          <cell r="AK150"/>
        </row>
        <row r="151">
          <cell r="D151"/>
          <cell r="E151"/>
          <cell r="AE151"/>
          <cell r="AI151"/>
          <cell r="AJ151"/>
          <cell r="AK151"/>
        </row>
        <row r="152">
          <cell r="D152"/>
          <cell r="E152"/>
          <cell r="AE152"/>
          <cell r="AI152"/>
          <cell r="AJ152"/>
          <cell r="AK152"/>
        </row>
        <row r="153">
          <cell r="D153"/>
          <cell r="E153"/>
          <cell r="AE153"/>
          <cell r="AI153"/>
          <cell r="AJ153"/>
          <cell r="AK153"/>
        </row>
        <row r="154">
          <cell r="D154"/>
          <cell r="E154"/>
          <cell r="AE154"/>
          <cell r="AI154"/>
          <cell r="AJ154"/>
          <cell r="AK154"/>
        </row>
        <row r="155">
          <cell r="D155"/>
          <cell r="E155"/>
          <cell r="AE155"/>
          <cell r="AI155"/>
          <cell r="AJ155"/>
          <cell r="AK155"/>
        </row>
        <row r="156">
          <cell r="D156"/>
          <cell r="E156"/>
          <cell r="AE156"/>
          <cell r="AI156"/>
          <cell r="AJ156"/>
          <cell r="AK156"/>
        </row>
        <row r="157">
          <cell r="D157"/>
          <cell r="E157"/>
          <cell r="AE157"/>
          <cell r="AI157"/>
          <cell r="AJ157"/>
          <cell r="AK157"/>
        </row>
        <row r="158">
          <cell r="D158"/>
          <cell r="E158"/>
          <cell r="AE158"/>
          <cell r="AI158"/>
          <cell r="AJ158"/>
          <cell r="AK158"/>
        </row>
        <row r="159">
          <cell r="D159"/>
          <cell r="E159"/>
          <cell r="AE159"/>
          <cell r="AI159"/>
          <cell r="AJ159"/>
          <cell r="AK159"/>
        </row>
        <row r="160">
          <cell r="D160"/>
          <cell r="E160"/>
          <cell r="AE160"/>
          <cell r="AI160"/>
          <cell r="AJ160"/>
          <cell r="AK160"/>
        </row>
        <row r="161">
          <cell r="D161"/>
          <cell r="E161"/>
          <cell r="AE161"/>
          <cell r="AI161"/>
          <cell r="AJ161"/>
          <cell r="AK161"/>
        </row>
        <row r="162">
          <cell r="D162"/>
          <cell r="E162"/>
          <cell r="AE162"/>
          <cell r="AI162"/>
          <cell r="AJ162"/>
          <cell r="AK162"/>
        </row>
        <row r="163">
          <cell r="D163"/>
          <cell r="E163"/>
          <cell r="AE163"/>
          <cell r="AI163"/>
          <cell r="AJ163"/>
          <cell r="AK163"/>
        </row>
        <row r="164">
          <cell r="D164"/>
          <cell r="E164"/>
          <cell r="AE164"/>
          <cell r="AI164"/>
          <cell r="AJ164"/>
          <cell r="AK164"/>
        </row>
        <row r="165">
          <cell r="D165"/>
          <cell r="E165"/>
          <cell r="AE165"/>
          <cell r="AI165"/>
          <cell r="AJ165"/>
          <cell r="AK165"/>
        </row>
        <row r="166">
          <cell r="D166"/>
          <cell r="E166"/>
          <cell r="AE166"/>
          <cell r="AI166"/>
          <cell r="AJ166"/>
          <cell r="AK166"/>
        </row>
        <row r="167">
          <cell r="D167"/>
          <cell r="E167"/>
          <cell r="AE167"/>
          <cell r="AI167"/>
          <cell r="AJ167"/>
          <cell r="AK167"/>
        </row>
        <row r="168">
          <cell r="D168"/>
          <cell r="E168"/>
          <cell r="AE168"/>
          <cell r="AI168"/>
          <cell r="AJ168"/>
          <cell r="AK168"/>
        </row>
        <row r="169">
          <cell r="D169"/>
          <cell r="E169"/>
          <cell r="AE169"/>
          <cell r="AI169"/>
          <cell r="AJ169"/>
          <cell r="AK169"/>
        </row>
        <row r="170">
          <cell r="D170"/>
          <cell r="E170"/>
          <cell r="AE170"/>
          <cell r="AI170"/>
          <cell r="AJ170"/>
          <cell r="AK170"/>
        </row>
        <row r="171">
          <cell r="D171"/>
          <cell r="E171"/>
          <cell r="AE171"/>
          <cell r="AI171"/>
          <cell r="AJ171"/>
          <cell r="AK171"/>
        </row>
        <row r="172">
          <cell r="D172"/>
          <cell r="E172"/>
          <cell r="AE172"/>
          <cell r="AI172"/>
          <cell r="AJ172"/>
          <cell r="AK172"/>
        </row>
        <row r="173">
          <cell r="D173"/>
          <cell r="E173"/>
          <cell r="AE173"/>
          <cell r="AI173"/>
          <cell r="AJ173"/>
          <cell r="AK173"/>
        </row>
        <row r="174">
          <cell r="D174"/>
          <cell r="E174"/>
          <cell r="AE174"/>
          <cell r="AI174"/>
          <cell r="AJ174"/>
          <cell r="AK174"/>
        </row>
        <row r="175">
          <cell r="D175"/>
          <cell r="E175"/>
          <cell r="AE175"/>
          <cell r="AI175"/>
          <cell r="AJ175"/>
          <cell r="AK175"/>
        </row>
        <row r="176">
          <cell r="D176"/>
          <cell r="E176"/>
          <cell r="AE176"/>
          <cell r="AI176"/>
          <cell r="AJ176"/>
          <cell r="AK176"/>
        </row>
        <row r="177">
          <cell r="D177"/>
          <cell r="E177"/>
          <cell r="AE177"/>
          <cell r="AI177"/>
          <cell r="AJ177"/>
          <cell r="AK177"/>
        </row>
        <row r="178">
          <cell r="D178"/>
          <cell r="E178"/>
          <cell r="AE178"/>
          <cell r="AI178"/>
          <cell r="AJ178"/>
          <cell r="AK178"/>
        </row>
        <row r="179">
          <cell r="D179"/>
          <cell r="E179"/>
          <cell r="AE179"/>
          <cell r="AI179"/>
          <cell r="AJ179"/>
          <cell r="AK179"/>
        </row>
        <row r="180">
          <cell r="D180"/>
          <cell r="E180"/>
          <cell r="AE180"/>
          <cell r="AI180"/>
          <cell r="AJ180"/>
          <cell r="AK180"/>
        </row>
        <row r="181">
          <cell r="D181"/>
          <cell r="E181"/>
          <cell r="AE181"/>
          <cell r="AI181"/>
          <cell r="AJ181"/>
          <cell r="AK181"/>
        </row>
        <row r="182">
          <cell r="D182"/>
          <cell r="E182"/>
          <cell r="AE182"/>
          <cell r="AI182"/>
          <cell r="AJ182"/>
          <cell r="AK182"/>
        </row>
        <row r="183">
          <cell r="D183"/>
          <cell r="E183"/>
          <cell r="AE183"/>
          <cell r="AI183"/>
          <cell r="AJ183"/>
          <cell r="AK183"/>
        </row>
        <row r="184">
          <cell r="D184"/>
          <cell r="E184"/>
          <cell r="AE184"/>
          <cell r="AI184"/>
          <cell r="AJ184"/>
          <cell r="AK184"/>
        </row>
        <row r="185">
          <cell r="D185"/>
          <cell r="E185"/>
          <cell r="AE185"/>
          <cell r="AI185"/>
          <cell r="AJ185"/>
          <cell r="AK185"/>
        </row>
        <row r="186">
          <cell r="D186"/>
          <cell r="E186"/>
          <cell r="AE186"/>
          <cell r="AI186"/>
          <cell r="AJ186"/>
          <cell r="AK186"/>
        </row>
        <row r="187">
          <cell r="D187"/>
          <cell r="E187"/>
          <cell r="AE187"/>
          <cell r="AI187"/>
          <cell r="AJ187"/>
          <cell r="AK187"/>
        </row>
        <row r="188">
          <cell r="D188"/>
          <cell r="E188"/>
          <cell r="AE188"/>
          <cell r="AI188"/>
          <cell r="AJ188"/>
          <cell r="AK188"/>
        </row>
        <row r="189">
          <cell r="D189"/>
          <cell r="E189"/>
          <cell r="AE189"/>
          <cell r="AI189"/>
          <cell r="AJ189"/>
          <cell r="AK189"/>
        </row>
        <row r="190">
          <cell r="D190"/>
          <cell r="E190"/>
          <cell r="AE190"/>
          <cell r="AI190"/>
          <cell r="AJ190"/>
          <cell r="AK190"/>
        </row>
        <row r="191">
          <cell r="D191"/>
          <cell r="E191"/>
          <cell r="AE191"/>
          <cell r="AI191"/>
          <cell r="AJ191"/>
          <cell r="AK191"/>
        </row>
        <row r="192">
          <cell r="D192"/>
          <cell r="E192"/>
          <cell r="AE192"/>
          <cell r="AI192"/>
          <cell r="AJ192"/>
          <cell r="AK192"/>
        </row>
        <row r="193">
          <cell r="D193"/>
          <cell r="E193"/>
          <cell r="AE193"/>
          <cell r="AI193"/>
          <cell r="AJ193"/>
          <cell r="AK193"/>
        </row>
        <row r="194">
          <cell r="D194"/>
          <cell r="E194"/>
          <cell r="AE194"/>
          <cell r="AI194"/>
          <cell r="AJ194"/>
          <cell r="AK194"/>
        </row>
        <row r="195">
          <cell r="D195"/>
          <cell r="E195"/>
          <cell r="AE195"/>
          <cell r="AI195"/>
          <cell r="AJ195"/>
          <cell r="AK195"/>
        </row>
        <row r="196">
          <cell r="D196"/>
          <cell r="E196"/>
          <cell r="AE196"/>
          <cell r="AI196"/>
          <cell r="AJ196"/>
          <cell r="AK196"/>
        </row>
        <row r="197">
          <cell r="D197"/>
          <cell r="E197"/>
          <cell r="AE197"/>
          <cell r="AI197"/>
          <cell r="AJ197"/>
          <cell r="AK197"/>
        </row>
        <row r="198">
          <cell r="D198"/>
          <cell r="E198"/>
          <cell r="AE198"/>
          <cell r="AI198"/>
          <cell r="AJ198"/>
          <cell r="AK198"/>
        </row>
        <row r="199">
          <cell r="D199"/>
          <cell r="E199"/>
          <cell r="AE199"/>
          <cell r="AI199"/>
          <cell r="AJ199"/>
          <cell r="AK199"/>
        </row>
        <row r="200">
          <cell r="D200"/>
          <cell r="E200"/>
          <cell r="AE200"/>
          <cell r="AI200"/>
          <cell r="AJ200"/>
          <cell r="AK200"/>
        </row>
        <row r="201">
          <cell r="D201"/>
          <cell r="E201"/>
          <cell r="AE201"/>
          <cell r="AI201"/>
          <cell r="AJ201"/>
          <cell r="AK201"/>
        </row>
        <row r="202">
          <cell r="D202"/>
          <cell r="E202"/>
          <cell r="AE202"/>
          <cell r="AI202"/>
          <cell r="AJ202"/>
          <cell r="AK202"/>
        </row>
        <row r="203">
          <cell r="D203"/>
          <cell r="E203"/>
          <cell r="AE203"/>
          <cell r="AI203"/>
          <cell r="AJ203"/>
          <cell r="AK203"/>
        </row>
        <row r="204">
          <cell r="D204"/>
          <cell r="E204"/>
          <cell r="AE204"/>
          <cell r="AI204"/>
          <cell r="AJ204"/>
          <cell r="AK204"/>
        </row>
        <row r="205">
          <cell r="D205"/>
          <cell r="E205"/>
          <cell r="AE205"/>
          <cell r="AI205"/>
          <cell r="AJ205"/>
          <cell r="AK205"/>
        </row>
        <row r="206">
          <cell r="D206"/>
          <cell r="E206"/>
          <cell r="AE206"/>
          <cell r="AI206"/>
          <cell r="AJ206"/>
          <cell r="AK206"/>
        </row>
        <row r="207">
          <cell r="D207"/>
          <cell r="E207"/>
          <cell r="AE207"/>
          <cell r="AI207"/>
          <cell r="AJ207"/>
          <cell r="AK207"/>
        </row>
        <row r="208">
          <cell r="D208"/>
          <cell r="E208"/>
          <cell r="AE208"/>
          <cell r="AI208"/>
          <cell r="AJ208"/>
          <cell r="AK208"/>
        </row>
        <row r="209">
          <cell r="D209"/>
          <cell r="E209"/>
          <cell r="AE209"/>
          <cell r="AI209"/>
          <cell r="AJ209"/>
          <cell r="AK209"/>
        </row>
        <row r="210">
          <cell r="D210"/>
          <cell r="E210"/>
          <cell r="AE210"/>
          <cell r="AI210"/>
          <cell r="AJ210"/>
          <cell r="AK210"/>
        </row>
        <row r="211">
          <cell r="D211"/>
          <cell r="E211"/>
          <cell r="AE211"/>
          <cell r="AI211"/>
          <cell r="AJ211"/>
          <cell r="AK211"/>
        </row>
        <row r="212">
          <cell r="D212"/>
          <cell r="E212"/>
          <cell r="AE212"/>
          <cell r="AI212"/>
          <cell r="AJ212"/>
          <cell r="AK212"/>
        </row>
        <row r="213">
          <cell r="D213"/>
          <cell r="E213"/>
          <cell r="AE213"/>
          <cell r="AI213"/>
          <cell r="AJ213"/>
          <cell r="AK213"/>
        </row>
        <row r="214">
          <cell r="D214"/>
          <cell r="E214"/>
          <cell r="AE214"/>
          <cell r="AI214"/>
          <cell r="AJ214"/>
          <cell r="AK214"/>
        </row>
        <row r="215">
          <cell r="D215"/>
          <cell r="E215"/>
          <cell r="AE215"/>
          <cell r="AI215"/>
          <cell r="AJ215"/>
          <cell r="AK215"/>
        </row>
        <row r="216">
          <cell r="D216"/>
          <cell r="E216"/>
          <cell r="AE216"/>
          <cell r="AI216"/>
          <cell r="AJ216"/>
          <cell r="AK216"/>
        </row>
        <row r="217">
          <cell r="D217"/>
          <cell r="E217"/>
          <cell r="AE217"/>
          <cell r="AI217"/>
          <cell r="AJ217"/>
          <cell r="AK217"/>
        </row>
        <row r="218">
          <cell r="D218"/>
          <cell r="E218"/>
          <cell r="AE218"/>
          <cell r="AI218"/>
          <cell r="AJ218"/>
          <cell r="AK218"/>
        </row>
        <row r="219">
          <cell r="D219"/>
          <cell r="E219"/>
          <cell r="AE219"/>
          <cell r="AI219"/>
          <cell r="AJ219"/>
          <cell r="AK219"/>
        </row>
        <row r="220">
          <cell r="D220"/>
          <cell r="E220"/>
          <cell r="AE220"/>
          <cell r="AI220"/>
          <cell r="AJ220"/>
          <cell r="AK220"/>
        </row>
        <row r="221">
          <cell r="D221"/>
          <cell r="E221"/>
          <cell r="AE221"/>
          <cell r="AI221"/>
          <cell r="AJ221"/>
          <cell r="AK221"/>
        </row>
        <row r="222">
          <cell r="D222"/>
          <cell r="E222"/>
          <cell r="AE222"/>
          <cell r="AI222"/>
          <cell r="AJ222"/>
          <cell r="AK222"/>
        </row>
        <row r="223">
          <cell r="D223"/>
          <cell r="E223"/>
          <cell r="AE223"/>
          <cell r="AI223"/>
          <cell r="AJ223"/>
          <cell r="AK223"/>
        </row>
        <row r="224">
          <cell r="D224"/>
          <cell r="E224"/>
          <cell r="AE224"/>
          <cell r="AI224"/>
          <cell r="AJ224"/>
          <cell r="AK224"/>
        </row>
        <row r="225">
          <cell r="D225"/>
          <cell r="E225"/>
          <cell r="AE225"/>
          <cell r="AI225"/>
          <cell r="AJ225"/>
          <cell r="AK225"/>
        </row>
        <row r="226">
          <cell r="D226"/>
          <cell r="E226"/>
          <cell r="AE226"/>
          <cell r="AI226"/>
          <cell r="AJ226"/>
          <cell r="AK226"/>
        </row>
        <row r="227">
          <cell r="D227"/>
          <cell r="E227"/>
          <cell r="AE227"/>
          <cell r="AI227"/>
          <cell r="AJ227"/>
          <cell r="AK227"/>
        </row>
        <row r="228">
          <cell r="D228"/>
          <cell r="E228"/>
          <cell r="AE228"/>
          <cell r="AI228"/>
          <cell r="AJ228"/>
          <cell r="AK228"/>
        </row>
        <row r="229">
          <cell r="D229"/>
          <cell r="E229"/>
          <cell r="AE229"/>
          <cell r="AI229"/>
          <cell r="AJ229"/>
          <cell r="AK229"/>
        </row>
        <row r="230">
          <cell r="D230"/>
          <cell r="E230"/>
          <cell r="AE230"/>
          <cell r="AI230"/>
          <cell r="AJ230"/>
          <cell r="AK230"/>
        </row>
        <row r="231">
          <cell r="D231"/>
          <cell r="E231"/>
          <cell r="AE231"/>
          <cell r="AI231"/>
          <cell r="AJ231"/>
          <cell r="AK231"/>
        </row>
        <row r="232">
          <cell r="D232"/>
          <cell r="E232"/>
          <cell r="AE232"/>
          <cell r="AI232"/>
          <cell r="AJ232"/>
          <cell r="AK232"/>
        </row>
        <row r="233">
          <cell r="D233"/>
          <cell r="E233"/>
          <cell r="AE233"/>
          <cell r="AI233"/>
          <cell r="AJ233"/>
          <cell r="AK233"/>
        </row>
        <row r="234">
          <cell r="D234"/>
          <cell r="E234"/>
          <cell r="AE234"/>
          <cell r="AI234"/>
          <cell r="AJ234"/>
          <cell r="AK234"/>
        </row>
        <row r="235">
          <cell r="D235"/>
          <cell r="E235"/>
          <cell r="AE235"/>
          <cell r="AI235"/>
          <cell r="AJ235"/>
          <cell r="AK235"/>
        </row>
        <row r="236">
          <cell r="D236"/>
          <cell r="E236"/>
          <cell r="AE236"/>
          <cell r="AI236"/>
          <cell r="AJ236"/>
          <cell r="AK236"/>
        </row>
        <row r="237">
          <cell r="D237"/>
          <cell r="E237"/>
          <cell r="AE237"/>
          <cell r="AI237"/>
          <cell r="AJ237"/>
          <cell r="AK237"/>
        </row>
        <row r="238">
          <cell r="D238"/>
          <cell r="E238"/>
          <cell r="AE238"/>
          <cell r="AI238"/>
          <cell r="AJ238"/>
          <cell r="AK238"/>
        </row>
        <row r="239">
          <cell r="D239"/>
          <cell r="E239"/>
          <cell r="AE239"/>
          <cell r="AI239"/>
          <cell r="AJ239"/>
          <cell r="AK239"/>
        </row>
        <row r="240">
          <cell r="D240"/>
          <cell r="E240"/>
          <cell r="AE240"/>
          <cell r="AI240"/>
          <cell r="AJ240"/>
          <cell r="AK240"/>
        </row>
        <row r="241">
          <cell r="D241"/>
          <cell r="E241"/>
          <cell r="AE241"/>
          <cell r="AI241"/>
          <cell r="AJ241"/>
          <cell r="AK241"/>
        </row>
        <row r="242">
          <cell r="D242"/>
          <cell r="E242"/>
          <cell r="AE242"/>
          <cell r="AI242"/>
          <cell r="AJ242"/>
          <cell r="AK242"/>
        </row>
        <row r="243">
          <cell r="D243"/>
          <cell r="E243"/>
          <cell r="AE243"/>
          <cell r="AI243"/>
          <cell r="AJ243"/>
          <cell r="AK243"/>
        </row>
        <row r="244">
          <cell r="D244"/>
          <cell r="E244"/>
          <cell r="AE244"/>
          <cell r="AI244"/>
          <cell r="AJ244"/>
          <cell r="AK244"/>
        </row>
        <row r="245">
          <cell r="D245"/>
          <cell r="E245"/>
          <cell r="AE245"/>
          <cell r="AI245"/>
          <cell r="AJ245"/>
          <cell r="AK245"/>
        </row>
        <row r="246">
          <cell r="D246"/>
          <cell r="E246"/>
          <cell r="AE246"/>
          <cell r="AI246"/>
          <cell r="AJ246"/>
          <cell r="AK246"/>
        </row>
        <row r="247">
          <cell r="D247"/>
          <cell r="E247"/>
          <cell r="AE247"/>
          <cell r="AI247"/>
          <cell r="AJ247"/>
          <cell r="AK247"/>
        </row>
        <row r="248">
          <cell r="D248"/>
          <cell r="E248"/>
          <cell r="AE248"/>
          <cell r="AI248"/>
          <cell r="AJ248"/>
          <cell r="AK248"/>
        </row>
        <row r="249">
          <cell r="D249"/>
          <cell r="E249"/>
          <cell r="AE249"/>
          <cell r="AI249"/>
          <cell r="AJ249"/>
          <cell r="AK249"/>
        </row>
        <row r="250">
          <cell r="D250"/>
          <cell r="E250"/>
          <cell r="AE250"/>
          <cell r="AI250"/>
          <cell r="AJ250"/>
          <cell r="AK250"/>
        </row>
        <row r="251">
          <cell r="D251"/>
          <cell r="E251"/>
          <cell r="AE251"/>
          <cell r="AI251"/>
          <cell r="AJ251"/>
          <cell r="AK251"/>
        </row>
        <row r="252">
          <cell r="D252"/>
          <cell r="E252"/>
          <cell r="AE252"/>
          <cell r="AI252"/>
          <cell r="AJ252"/>
          <cell r="AK252"/>
        </row>
        <row r="253">
          <cell r="D253"/>
          <cell r="E253"/>
          <cell r="AE253"/>
          <cell r="AI253"/>
          <cell r="AJ253"/>
          <cell r="AK253"/>
        </row>
        <row r="254">
          <cell r="D254"/>
          <cell r="E254"/>
          <cell r="AE254"/>
          <cell r="AI254"/>
          <cell r="AJ254"/>
          <cell r="AK254"/>
        </row>
        <row r="255">
          <cell r="D255"/>
          <cell r="E255"/>
          <cell r="AE255"/>
          <cell r="AI255"/>
          <cell r="AJ255"/>
          <cell r="AK255"/>
        </row>
        <row r="256">
          <cell r="D256"/>
          <cell r="E256"/>
          <cell r="AE256"/>
          <cell r="AI256"/>
          <cell r="AJ256"/>
          <cell r="AK256"/>
        </row>
        <row r="257">
          <cell r="D257"/>
          <cell r="E257"/>
          <cell r="AE257"/>
          <cell r="AI257"/>
          <cell r="AJ257"/>
          <cell r="AK257"/>
        </row>
        <row r="258">
          <cell r="D258"/>
          <cell r="E258"/>
          <cell r="AE258"/>
          <cell r="AI258"/>
          <cell r="AJ258"/>
          <cell r="AK258"/>
        </row>
        <row r="259">
          <cell r="D259"/>
          <cell r="E259"/>
          <cell r="AE259"/>
          <cell r="AI259"/>
          <cell r="AJ259"/>
          <cell r="AK259"/>
        </row>
        <row r="260">
          <cell r="D260"/>
          <cell r="E260"/>
          <cell r="AE260"/>
          <cell r="AI260"/>
          <cell r="AJ260"/>
          <cell r="AK260"/>
        </row>
        <row r="261">
          <cell r="D261"/>
          <cell r="E261"/>
          <cell r="AE261"/>
          <cell r="AI261"/>
          <cell r="AJ261"/>
          <cell r="AK261"/>
        </row>
        <row r="262">
          <cell r="D262"/>
          <cell r="E262"/>
          <cell r="AE262"/>
          <cell r="AI262"/>
          <cell r="AJ262"/>
          <cell r="AK262"/>
        </row>
        <row r="263">
          <cell r="D263"/>
          <cell r="E263"/>
          <cell r="AE263"/>
          <cell r="AI263"/>
          <cell r="AJ263"/>
          <cell r="AK263"/>
        </row>
        <row r="264">
          <cell r="D264"/>
          <cell r="E264"/>
          <cell r="AE264"/>
          <cell r="AI264"/>
          <cell r="AJ264"/>
          <cell r="AK264"/>
        </row>
        <row r="265">
          <cell r="D265"/>
          <cell r="E265"/>
          <cell r="AE265"/>
          <cell r="AI265"/>
          <cell r="AJ265"/>
          <cell r="AK265"/>
        </row>
        <row r="266">
          <cell r="D266"/>
          <cell r="E266"/>
          <cell r="AE266"/>
          <cell r="AI266"/>
          <cell r="AJ266"/>
          <cell r="AK266"/>
        </row>
        <row r="267">
          <cell r="D267"/>
          <cell r="E267"/>
          <cell r="AE267"/>
          <cell r="AI267"/>
          <cell r="AJ267"/>
          <cell r="AK267"/>
        </row>
        <row r="268">
          <cell r="D268"/>
          <cell r="E268"/>
          <cell r="AE268"/>
          <cell r="AI268"/>
          <cell r="AJ268"/>
          <cell r="AK268"/>
        </row>
        <row r="269">
          <cell r="D269"/>
          <cell r="E269"/>
          <cell r="AE269"/>
          <cell r="AI269"/>
          <cell r="AJ269"/>
          <cell r="AK269"/>
        </row>
        <row r="270">
          <cell r="D270"/>
          <cell r="E270"/>
          <cell r="AE270"/>
          <cell r="AI270"/>
          <cell r="AJ270"/>
          <cell r="AK270"/>
        </row>
        <row r="271">
          <cell r="D271"/>
          <cell r="E271"/>
          <cell r="AE271"/>
          <cell r="AI271"/>
          <cell r="AJ271"/>
          <cell r="AK271"/>
        </row>
        <row r="272">
          <cell r="D272"/>
          <cell r="E272"/>
          <cell r="AE272"/>
          <cell r="AI272"/>
          <cell r="AJ272"/>
          <cell r="AK272"/>
        </row>
        <row r="273">
          <cell r="D273"/>
          <cell r="E273"/>
          <cell r="AE273"/>
          <cell r="AI273"/>
          <cell r="AJ273"/>
          <cell r="AK273"/>
        </row>
        <row r="274">
          <cell r="D274"/>
          <cell r="E274"/>
          <cell r="AE274"/>
          <cell r="AI274"/>
          <cell r="AJ274"/>
          <cell r="AK274"/>
        </row>
        <row r="275">
          <cell r="D275"/>
          <cell r="E275"/>
          <cell r="AE275"/>
          <cell r="AI275"/>
          <cell r="AJ275"/>
          <cell r="AK275"/>
        </row>
        <row r="276">
          <cell r="D276"/>
          <cell r="E276"/>
          <cell r="AE276"/>
          <cell r="AI276"/>
          <cell r="AJ276"/>
          <cell r="AK276"/>
        </row>
        <row r="277">
          <cell r="D277"/>
          <cell r="E277"/>
          <cell r="AE277"/>
          <cell r="AI277"/>
          <cell r="AJ277"/>
          <cell r="AK277"/>
        </row>
        <row r="278">
          <cell r="D278"/>
          <cell r="E278"/>
          <cell r="AE278"/>
          <cell r="AI278"/>
          <cell r="AJ278"/>
          <cell r="AK278"/>
        </row>
        <row r="279">
          <cell r="D279"/>
          <cell r="E279"/>
          <cell r="AE279"/>
          <cell r="AI279"/>
          <cell r="AJ279"/>
          <cell r="AK279"/>
        </row>
        <row r="280">
          <cell r="D280"/>
          <cell r="E280"/>
          <cell r="AE280"/>
          <cell r="AI280"/>
          <cell r="AJ280"/>
          <cell r="AK280"/>
        </row>
        <row r="281">
          <cell r="D281"/>
          <cell r="E281"/>
          <cell r="AE281"/>
          <cell r="AI281"/>
          <cell r="AJ281"/>
          <cell r="AK281"/>
        </row>
        <row r="282">
          <cell r="D282"/>
          <cell r="E282"/>
          <cell r="AE282"/>
          <cell r="AI282"/>
          <cell r="AJ282"/>
          <cell r="AK282"/>
        </row>
        <row r="283">
          <cell r="D283"/>
          <cell r="E283"/>
          <cell r="AE283"/>
          <cell r="AI283"/>
          <cell r="AJ283"/>
          <cell r="AK283"/>
        </row>
        <row r="284">
          <cell r="D284"/>
          <cell r="E284"/>
          <cell r="AE284"/>
          <cell r="AI284"/>
          <cell r="AJ284"/>
          <cell r="AK284"/>
        </row>
        <row r="285">
          <cell r="D285"/>
          <cell r="E285"/>
          <cell r="AE285"/>
          <cell r="AI285"/>
          <cell r="AJ285"/>
          <cell r="AK285"/>
        </row>
        <row r="286">
          <cell r="D286"/>
          <cell r="E286"/>
          <cell r="AE286"/>
          <cell r="AI286"/>
          <cell r="AJ286"/>
          <cell r="AK286"/>
        </row>
        <row r="287">
          <cell r="D287"/>
          <cell r="E287"/>
          <cell r="AE287"/>
          <cell r="AI287"/>
          <cell r="AJ287"/>
          <cell r="AK287"/>
        </row>
        <row r="288">
          <cell r="D288"/>
          <cell r="E288"/>
          <cell r="AE288"/>
          <cell r="AI288"/>
          <cell r="AJ288"/>
          <cell r="AK288"/>
        </row>
        <row r="289">
          <cell r="D289"/>
          <cell r="E289"/>
          <cell r="AE289"/>
          <cell r="AI289"/>
          <cell r="AJ289"/>
          <cell r="AK289"/>
        </row>
        <row r="290">
          <cell r="D290"/>
          <cell r="E290"/>
          <cell r="AE290"/>
          <cell r="AI290"/>
          <cell r="AJ290"/>
          <cell r="AK290"/>
        </row>
        <row r="291">
          <cell r="D291"/>
          <cell r="E291"/>
          <cell r="AE291"/>
          <cell r="AI291"/>
          <cell r="AJ291"/>
          <cell r="AK291"/>
        </row>
        <row r="292">
          <cell r="D292"/>
          <cell r="E292"/>
          <cell r="AE292"/>
          <cell r="AI292"/>
          <cell r="AJ292"/>
          <cell r="AK292"/>
        </row>
        <row r="293">
          <cell r="D293"/>
          <cell r="E293"/>
          <cell r="AE293"/>
          <cell r="AI293"/>
          <cell r="AJ293"/>
          <cell r="AK293"/>
        </row>
        <row r="294">
          <cell r="D294"/>
          <cell r="E294"/>
          <cell r="AE294"/>
          <cell r="AI294"/>
          <cell r="AJ294"/>
          <cell r="AK294"/>
        </row>
        <row r="295">
          <cell r="D295"/>
          <cell r="E295"/>
          <cell r="AE295"/>
          <cell r="AI295"/>
          <cell r="AJ295"/>
          <cell r="AK295"/>
        </row>
        <row r="296">
          <cell r="D296"/>
          <cell r="E296"/>
          <cell r="AE296"/>
          <cell r="AI296"/>
          <cell r="AJ296"/>
          <cell r="AK296"/>
        </row>
        <row r="297">
          <cell r="D297"/>
          <cell r="E297"/>
          <cell r="AE297"/>
          <cell r="AI297"/>
          <cell r="AJ297"/>
          <cell r="AK297"/>
        </row>
        <row r="298">
          <cell r="D298"/>
          <cell r="E298"/>
          <cell r="AE298"/>
          <cell r="AI298"/>
          <cell r="AJ298"/>
          <cell r="AK298"/>
        </row>
        <row r="299">
          <cell r="D299"/>
          <cell r="E299"/>
          <cell r="AE299"/>
          <cell r="AI299"/>
          <cell r="AJ299"/>
          <cell r="AK299"/>
        </row>
        <row r="300">
          <cell r="D300"/>
          <cell r="E300"/>
          <cell r="AE300"/>
          <cell r="AI300"/>
          <cell r="AJ300"/>
          <cell r="AK300"/>
        </row>
        <row r="301">
          <cell r="D301"/>
          <cell r="E301"/>
          <cell r="AE301"/>
          <cell r="AI301"/>
          <cell r="AJ301"/>
          <cell r="AK301"/>
        </row>
        <row r="302">
          <cell r="D302"/>
          <cell r="E302"/>
          <cell r="AE302"/>
          <cell r="AI302"/>
          <cell r="AJ302"/>
          <cell r="AK302"/>
        </row>
        <row r="303">
          <cell r="D303"/>
          <cell r="E303"/>
          <cell r="AE303"/>
          <cell r="AI303"/>
          <cell r="AJ303"/>
          <cell r="AK303"/>
        </row>
        <row r="304">
          <cell r="D304"/>
          <cell r="E304"/>
          <cell r="AE304"/>
          <cell r="AI304"/>
          <cell r="AJ304"/>
          <cell r="AK304"/>
        </row>
        <row r="305">
          <cell r="D305"/>
          <cell r="E305"/>
          <cell r="AE305"/>
          <cell r="AI305"/>
          <cell r="AJ305"/>
          <cell r="AK305"/>
        </row>
        <row r="306">
          <cell r="D306"/>
          <cell r="E306"/>
          <cell r="AE306"/>
          <cell r="AI306"/>
          <cell r="AJ306"/>
          <cell r="AK306"/>
        </row>
        <row r="307">
          <cell r="D307"/>
          <cell r="E307"/>
          <cell r="AE307"/>
          <cell r="AI307"/>
          <cell r="AJ307"/>
          <cell r="AK307"/>
        </row>
        <row r="308">
          <cell r="D308"/>
          <cell r="E308"/>
          <cell r="AE308"/>
          <cell r="AI308"/>
          <cell r="AJ308"/>
          <cell r="AK308"/>
        </row>
        <row r="309">
          <cell r="D309"/>
          <cell r="E309"/>
          <cell r="AE309"/>
          <cell r="AI309"/>
          <cell r="AJ309"/>
          <cell r="AK309"/>
        </row>
        <row r="310">
          <cell r="D310"/>
          <cell r="E310"/>
          <cell r="AE310"/>
          <cell r="AI310"/>
          <cell r="AJ310"/>
          <cell r="AK310"/>
        </row>
        <row r="311">
          <cell r="D311"/>
          <cell r="E311"/>
          <cell r="AE311"/>
          <cell r="AI311"/>
          <cell r="AJ311"/>
          <cell r="AK311"/>
        </row>
        <row r="312">
          <cell r="D312"/>
          <cell r="E312"/>
          <cell r="AE312"/>
          <cell r="AI312"/>
          <cell r="AJ312"/>
          <cell r="AK312"/>
        </row>
        <row r="313">
          <cell r="D313"/>
          <cell r="E313"/>
          <cell r="AE313"/>
          <cell r="AI313"/>
          <cell r="AJ313"/>
          <cell r="AK313"/>
        </row>
        <row r="314">
          <cell r="D314"/>
          <cell r="E314"/>
          <cell r="AE314"/>
          <cell r="AI314"/>
          <cell r="AJ314"/>
          <cell r="AK314"/>
        </row>
        <row r="315">
          <cell r="D315"/>
          <cell r="E315"/>
          <cell r="AE315"/>
          <cell r="AI315"/>
          <cell r="AJ315"/>
          <cell r="AK315"/>
        </row>
        <row r="316">
          <cell r="D316"/>
          <cell r="E316"/>
          <cell r="AE316"/>
          <cell r="AI316"/>
          <cell r="AJ316"/>
          <cell r="AK316"/>
        </row>
        <row r="317">
          <cell r="D317"/>
          <cell r="E317"/>
          <cell r="AE317"/>
          <cell r="AI317"/>
          <cell r="AJ317"/>
          <cell r="AK317"/>
        </row>
        <row r="318">
          <cell r="D318"/>
          <cell r="E318"/>
          <cell r="AE318"/>
          <cell r="AI318"/>
          <cell r="AJ318"/>
          <cell r="AK318"/>
        </row>
        <row r="319">
          <cell r="D319"/>
          <cell r="E319"/>
          <cell r="AE319"/>
          <cell r="AI319"/>
          <cell r="AJ319"/>
          <cell r="AK319"/>
        </row>
        <row r="320">
          <cell r="D320"/>
          <cell r="E320"/>
          <cell r="AE320"/>
          <cell r="AI320"/>
          <cell r="AJ320"/>
          <cell r="AK320"/>
        </row>
        <row r="321">
          <cell r="D321"/>
          <cell r="E321"/>
          <cell r="AE321"/>
          <cell r="AI321"/>
          <cell r="AJ321"/>
          <cell r="AK321"/>
        </row>
        <row r="322">
          <cell r="D322"/>
          <cell r="E322"/>
          <cell r="AE322"/>
          <cell r="AI322"/>
          <cell r="AJ322"/>
          <cell r="AK322"/>
        </row>
        <row r="323">
          <cell r="D323"/>
          <cell r="E323"/>
          <cell r="AE323"/>
          <cell r="AI323"/>
          <cell r="AJ323"/>
          <cell r="AK323"/>
        </row>
        <row r="324">
          <cell r="D324"/>
          <cell r="E324"/>
          <cell r="AE324"/>
          <cell r="AI324"/>
          <cell r="AJ324"/>
          <cell r="AK324"/>
        </row>
        <row r="325">
          <cell r="D325"/>
          <cell r="E325"/>
          <cell r="AE325"/>
          <cell r="AI325"/>
          <cell r="AJ325"/>
          <cell r="AK325"/>
        </row>
        <row r="326">
          <cell r="D326"/>
          <cell r="E326"/>
          <cell r="AE326"/>
          <cell r="AI326"/>
          <cell r="AJ326"/>
          <cell r="AK326"/>
        </row>
        <row r="327">
          <cell r="D327"/>
          <cell r="E327"/>
          <cell r="AE327"/>
          <cell r="AI327"/>
          <cell r="AJ327"/>
          <cell r="AK327"/>
        </row>
        <row r="328">
          <cell r="D328"/>
          <cell r="E328"/>
          <cell r="AE328"/>
          <cell r="AI328"/>
          <cell r="AJ328"/>
          <cell r="AK328"/>
        </row>
        <row r="329">
          <cell r="D329"/>
          <cell r="E329"/>
          <cell r="AE329"/>
          <cell r="AI329"/>
          <cell r="AJ329"/>
          <cell r="AK329"/>
        </row>
        <row r="330">
          <cell r="D330"/>
          <cell r="E330"/>
          <cell r="AE330"/>
          <cell r="AI330"/>
          <cell r="AJ330"/>
          <cell r="AK330"/>
        </row>
        <row r="331">
          <cell r="D331"/>
          <cell r="E331"/>
          <cell r="AE331"/>
          <cell r="AI331"/>
          <cell r="AJ331"/>
          <cell r="AK331"/>
        </row>
        <row r="332">
          <cell r="D332"/>
          <cell r="E332"/>
          <cell r="AE332"/>
          <cell r="AI332"/>
          <cell r="AJ332"/>
          <cell r="AK332"/>
        </row>
        <row r="333">
          <cell r="D333"/>
          <cell r="E333"/>
          <cell r="AE333"/>
          <cell r="AI333"/>
          <cell r="AJ333"/>
          <cell r="AK333"/>
        </row>
        <row r="334">
          <cell r="D334"/>
          <cell r="E334"/>
          <cell r="AE334"/>
          <cell r="AI334"/>
          <cell r="AJ334"/>
          <cell r="AK334"/>
        </row>
        <row r="335">
          <cell r="D335"/>
          <cell r="E335"/>
          <cell r="AE335"/>
          <cell r="AI335"/>
          <cell r="AJ335"/>
          <cell r="AK335"/>
        </row>
        <row r="336">
          <cell r="D336"/>
          <cell r="E336"/>
          <cell r="AE336"/>
          <cell r="AI336"/>
          <cell r="AJ336"/>
          <cell r="AK336"/>
        </row>
        <row r="337">
          <cell r="D337"/>
          <cell r="E337"/>
          <cell r="AE337"/>
          <cell r="AI337"/>
          <cell r="AJ337"/>
          <cell r="AK337"/>
        </row>
        <row r="338">
          <cell r="D338"/>
          <cell r="E338"/>
          <cell r="AE338"/>
          <cell r="AI338"/>
          <cell r="AJ338"/>
          <cell r="AK338"/>
        </row>
        <row r="339">
          <cell r="D339"/>
          <cell r="E339"/>
          <cell r="AE339"/>
          <cell r="AI339"/>
          <cell r="AJ339"/>
          <cell r="AK339"/>
        </row>
        <row r="340">
          <cell r="D340"/>
          <cell r="E340"/>
          <cell r="AE340"/>
          <cell r="AI340"/>
          <cell r="AJ340"/>
          <cell r="AK340"/>
        </row>
        <row r="341">
          <cell r="D341"/>
          <cell r="E341"/>
          <cell r="AE341"/>
          <cell r="AI341"/>
          <cell r="AJ341"/>
          <cell r="AK341"/>
        </row>
        <row r="342">
          <cell r="D342"/>
          <cell r="E342"/>
          <cell r="AE342"/>
          <cell r="AI342"/>
          <cell r="AJ342"/>
          <cell r="AK342"/>
        </row>
        <row r="343">
          <cell r="D343"/>
          <cell r="E343"/>
          <cell r="AE343"/>
          <cell r="AI343"/>
          <cell r="AJ343"/>
          <cell r="AK343"/>
        </row>
        <row r="344">
          <cell r="D344"/>
          <cell r="E344"/>
          <cell r="AE344"/>
          <cell r="AI344"/>
          <cell r="AJ344"/>
          <cell r="AK344"/>
        </row>
        <row r="345">
          <cell r="D345"/>
          <cell r="E345"/>
          <cell r="AE345"/>
          <cell r="AI345"/>
          <cell r="AJ345"/>
          <cell r="AK345"/>
        </row>
        <row r="346">
          <cell r="D346"/>
          <cell r="E346"/>
          <cell r="AE346"/>
          <cell r="AI346"/>
          <cell r="AJ346"/>
          <cell r="AK346"/>
        </row>
        <row r="347">
          <cell r="D347"/>
          <cell r="E347"/>
          <cell r="AE347"/>
          <cell r="AI347"/>
          <cell r="AJ347"/>
          <cell r="AK347"/>
        </row>
        <row r="348">
          <cell r="D348"/>
          <cell r="E348"/>
          <cell r="AE348"/>
          <cell r="AI348"/>
          <cell r="AJ348"/>
          <cell r="AK348"/>
        </row>
        <row r="349">
          <cell r="D349"/>
          <cell r="E349"/>
          <cell r="AE349"/>
          <cell r="AI349"/>
          <cell r="AJ349"/>
          <cell r="AK349"/>
        </row>
        <row r="350">
          <cell r="D350"/>
          <cell r="E350"/>
          <cell r="AE350"/>
          <cell r="AI350"/>
          <cell r="AJ350"/>
          <cell r="AK350"/>
        </row>
        <row r="351">
          <cell r="D351"/>
          <cell r="E351"/>
          <cell r="AE351"/>
          <cell r="AI351"/>
          <cell r="AJ351"/>
          <cell r="AK351"/>
        </row>
        <row r="352">
          <cell r="D352"/>
          <cell r="E352"/>
          <cell r="AE352"/>
          <cell r="AI352"/>
          <cell r="AJ352"/>
          <cell r="AK352"/>
        </row>
        <row r="353">
          <cell r="D353"/>
          <cell r="E353"/>
          <cell r="AE353"/>
          <cell r="AI353"/>
          <cell r="AJ353"/>
          <cell r="AK353"/>
        </row>
        <row r="354">
          <cell r="D354"/>
          <cell r="E354"/>
          <cell r="AE354"/>
          <cell r="AI354"/>
          <cell r="AJ354"/>
          <cell r="AK354"/>
        </row>
        <row r="355">
          <cell r="D355"/>
          <cell r="E355"/>
          <cell r="AE355"/>
          <cell r="AI355"/>
          <cell r="AJ355"/>
          <cell r="AK355"/>
        </row>
        <row r="356">
          <cell r="D356"/>
          <cell r="E356"/>
          <cell r="AE356"/>
          <cell r="AI356"/>
          <cell r="AJ356"/>
          <cell r="AK356"/>
        </row>
        <row r="357">
          <cell r="D357"/>
          <cell r="E357"/>
          <cell r="AE357"/>
          <cell r="AI357"/>
          <cell r="AJ357"/>
          <cell r="AK357"/>
        </row>
        <row r="358">
          <cell r="D358"/>
          <cell r="E358"/>
          <cell r="AE358"/>
          <cell r="AI358"/>
          <cell r="AJ358"/>
          <cell r="AK358"/>
        </row>
        <row r="359">
          <cell r="D359"/>
          <cell r="E359"/>
          <cell r="AE359"/>
          <cell r="AI359"/>
          <cell r="AJ359"/>
          <cell r="AK359"/>
        </row>
        <row r="360">
          <cell r="D360"/>
          <cell r="E360"/>
          <cell r="AE360"/>
          <cell r="AI360"/>
          <cell r="AJ360"/>
          <cell r="AK360"/>
        </row>
        <row r="361">
          <cell r="D361"/>
          <cell r="E361"/>
          <cell r="AE361"/>
          <cell r="AI361"/>
          <cell r="AJ361"/>
          <cell r="AK361"/>
        </row>
        <row r="362">
          <cell r="D362"/>
          <cell r="E362"/>
          <cell r="AE362"/>
          <cell r="AI362"/>
          <cell r="AJ362"/>
          <cell r="AK362"/>
        </row>
        <row r="363">
          <cell r="D363"/>
          <cell r="E363"/>
          <cell r="AE363"/>
          <cell r="AI363"/>
          <cell r="AJ363"/>
          <cell r="AK363"/>
        </row>
        <row r="364">
          <cell r="D364"/>
          <cell r="E364"/>
          <cell r="AE364"/>
          <cell r="AI364"/>
          <cell r="AJ364"/>
          <cell r="AK364"/>
        </row>
        <row r="365">
          <cell r="D365"/>
          <cell r="E365"/>
          <cell r="AE365"/>
          <cell r="AI365"/>
          <cell r="AJ365"/>
          <cell r="AK365"/>
        </row>
        <row r="366">
          <cell r="D366"/>
          <cell r="E366"/>
          <cell r="AE366"/>
          <cell r="AI366"/>
          <cell r="AJ366"/>
          <cell r="AK366"/>
        </row>
        <row r="367">
          <cell r="D367"/>
          <cell r="E367"/>
          <cell r="AE367"/>
          <cell r="AI367"/>
          <cell r="AJ367"/>
          <cell r="AK367"/>
        </row>
        <row r="368">
          <cell r="D368"/>
          <cell r="E368"/>
          <cell r="AE368"/>
          <cell r="AI368"/>
          <cell r="AJ368"/>
          <cell r="AK368"/>
        </row>
        <row r="369">
          <cell r="D369"/>
          <cell r="E369"/>
          <cell r="AE369"/>
          <cell r="AI369"/>
          <cell r="AJ369"/>
          <cell r="AK369"/>
        </row>
        <row r="370">
          <cell r="D370"/>
          <cell r="E370"/>
          <cell r="AE370"/>
          <cell r="AI370"/>
          <cell r="AJ370"/>
          <cell r="AK370"/>
        </row>
        <row r="371">
          <cell r="D371"/>
          <cell r="E371"/>
          <cell r="AE371"/>
          <cell r="AI371"/>
          <cell r="AJ371"/>
          <cell r="AK371"/>
        </row>
        <row r="372">
          <cell r="D372"/>
          <cell r="E372"/>
          <cell r="AE372"/>
          <cell r="AI372"/>
          <cell r="AJ372"/>
          <cell r="AK372"/>
        </row>
        <row r="373">
          <cell r="D373"/>
          <cell r="E373"/>
          <cell r="AE373"/>
          <cell r="AI373"/>
          <cell r="AJ373"/>
          <cell r="AK373"/>
        </row>
        <row r="374">
          <cell r="D374"/>
          <cell r="E374"/>
          <cell r="AE374"/>
          <cell r="AI374"/>
          <cell r="AJ374"/>
          <cell r="AK374"/>
        </row>
        <row r="375">
          <cell r="D375"/>
          <cell r="E375"/>
          <cell r="AE375"/>
          <cell r="AI375"/>
          <cell r="AJ375"/>
          <cell r="AK375"/>
        </row>
        <row r="376">
          <cell r="D376"/>
          <cell r="E376"/>
          <cell r="AE376"/>
          <cell r="AI376"/>
          <cell r="AJ376"/>
          <cell r="AK376"/>
        </row>
        <row r="377">
          <cell r="D377"/>
          <cell r="E377"/>
          <cell r="AE377"/>
          <cell r="AI377"/>
          <cell r="AJ377"/>
          <cell r="AK377"/>
        </row>
        <row r="378">
          <cell r="D378"/>
          <cell r="E378"/>
          <cell r="AE378"/>
          <cell r="AI378"/>
          <cell r="AJ378"/>
          <cell r="AK378"/>
        </row>
        <row r="379">
          <cell r="D379"/>
          <cell r="E379"/>
          <cell r="AE379"/>
          <cell r="AI379"/>
          <cell r="AJ379"/>
          <cell r="AK379"/>
        </row>
        <row r="380">
          <cell r="D380"/>
          <cell r="E380"/>
          <cell r="AE380"/>
          <cell r="AI380"/>
          <cell r="AJ380"/>
          <cell r="AK380"/>
        </row>
        <row r="381">
          <cell r="D381"/>
          <cell r="E381"/>
          <cell r="AE381"/>
          <cell r="AI381"/>
          <cell r="AJ381"/>
          <cell r="AK381"/>
        </row>
        <row r="382">
          <cell r="D382"/>
          <cell r="E382"/>
          <cell r="AE382"/>
          <cell r="AI382"/>
          <cell r="AJ382"/>
          <cell r="AK382"/>
        </row>
        <row r="383">
          <cell r="D383"/>
          <cell r="E383"/>
          <cell r="AE383"/>
          <cell r="AI383"/>
          <cell r="AJ383"/>
          <cell r="AK383"/>
        </row>
        <row r="384">
          <cell r="D384"/>
          <cell r="E384"/>
          <cell r="AE384"/>
          <cell r="AI384"/>
          <cell r="AJ384"/>
          <cell r="AK384"/>
        </row>
        <row r="385">
          <cell r="D385"/>
          <cell r="E385"/>
          <cell r="AE385"/>
          <cell r="AI385"/>
          <cell r="AJ385"/>
          <cell r="AK385"/>
        </row>
        <row r="386">
          <cell r="D386"/>
          <cell r="E386"/>
          <cell r="AE386"/>
          <cell r="AI386"/>
          <cell r="AJ386"/>
          <cell r="AK386"/>
        </row>
        <row r="387">
          <cell r="D387"/>
          <cell r="E387"/>
          <cell r="AE387"/>
          <cell r="AI387"/>
          <cell r="AJ387"/>
          <cell r="AK387"/>
        </row>
        <row r="388">
          <cell r="D388"/>
          <cell r="E388"/>
          <cell r="AE388"/>
          <cell r="AI388"/>
          <cell r="AJ388"/>
          <cell r="AK388"/>
        </row>
        <row r="389">
          <cell r="D389"/>
          <cell r="E389"/>
          <cell r="AE389"/>
          <cell r="AI389"/>
          <cell r="AJ389"/>
          <cell r="AK389"/>
        </row>
        <row r="390">
          <cell r="D390"/>
          <cell r="E390"/>
          <cell r="AE390"/>
          <cell r="AI390"/>
          <cell r="AJ390"/>
          <cell r="AK390"/>
        </row>
        <row r="391">
          <cell r="D391"/>
          <cell r="E391"/>
          <cell r="AE391"/>
          <cell r="AI391"/>
          <cell r="AJ391"/>
          <cell r="AK391"/>
        </row>
        <row r="392">
          <cell r="D392"/>
          <cell r="E392"/>
          <cell r="AE392"/>
          <cell r="AI392"/>
          <cell r="AJ392"/>
          <cell r="AK392"/>
        </row>
        <row r="393">
          <cell r="D393"/>
          <cell r="E393"/>
          <cell r="AE393"/>
          <cell r="AI393"/>
          <cell r="AJ393"/>
          <cell r="AK393"/>
        </row>
        <row r="394">
          <cell r="D394"/>
          <cell r="E394"/>
          <cell r="AE394"/>
          <cell r="AI394"/>
          <cell r="AJ394"/>
          <cell r="AK394"/>
        </row>
        <row r="395">
          <cell r="D395"/>
          <cell r="E395"/>
          <cell r="AE395"/>
          <cell r="AI395"/>
          <cell r="AJ395"/>
          <cell r="AK395"/>
        </row>
        <row r="396">
          <cell r="D396"/>
          <cell r="E396"/>
          <cell r="AE396"/>
          <cell r="AI396"/>
          <cell r="AJ396"/>
          <cell r="AK396"/>
        </row>
        <row r="397">
          <cell r="D397"/>
          <cell r="E397"/>
          <cell r="AE397"/>
          <cell r="AI397"/>
          <cell r="AJ397"/>
          <cell r="AK397"/>
        </row>
        <row r="398">
          <cell r="D398"/>
          <cell r="E398"/>
          <cell r="AE398"/>
          <cell r="AI398"/>
          <cell r="AJ398"/>
          <cell r="AK398"/>
        </row>
        <row r="399">
          <cell r="D399"/>
          <cell r="E399"/>
          <cell r="AE399"/>
          <cell r="AI399"/>
          <cell r="AJ399"/>
          <cell r="AK399"/>
        </row>
        <row r="400">
          <cell r="D400"/>
          <cell r="E400"/>
          <cell r="AE400"/>
          <cell r="AI400"/>
          <cell r="AJ400"/>
          <cell r="AK400"/>
        </row>
        <row r="401">
          <cell r="D401"/>
          <cell r="E401"/>
          <cell r="AE401"/>
          <cell r="AI401"/>
          <cell r="AJ401"/>
          <cell r="AK401"/>
        </row>
        <row r="402">
          <cell r="D402"/>
          <cell r="E402"/>
          <cell r="AE402"/>
          <cell r="AI402"/>
          <cell r="AJ402"/>
          <cell r="AK402"/>
        </row>
        <row r="403">
          <cell r="D403"/>
          <cell r="E403"/>
          <cell r="AE403"/>
          <cell r="AI403"/>
          <cell r="AJ403"/>
          <cell r="AK403"/>
        </row>
        <row r="404">
          <cell r="D404"/>
          <cell r="E404"/>
          <cell r="AE404"/>
          <cell r="AI404"/>
          <cell r="AJ404"/>
          <cell r="AK404"/>
        </row>
        <row r="405">
          <cell r="D405"/>
          <cell r="E405"/>
          <cell r="AE405"/>
          <cell r="AI405"/>
          <cell r="AJ405"/>
          <cell r="AK405"/>
        </row>
        <row r="406">
          <cell r="D406"/>
          <cell r="E406"/>
          <cell r="AE406"/>
          <cell r="AI406"/>
          <cell r="AJ406"/>
          <cell r="AK406"/>
        </row>
        <row r="407">
          <cell r="D407"/>
          <cell r="E407"/>
          <cell r="AE407"/>
          <cell r="AI407"/>
          <cell r="AJ407"/>
          <cell r="AK407"/>
        </row>
        <row r="408">
          <cell r="D408"/>
          <cell r="E408"/>
          <cell r="AE408"/>
          <cell r="AI408"/>
          <cell r="AJ408"/>
          <cell r="AK408"/>
        </row>
        <row r="409">
          <cell r="D409"/>
          <cell r="E409"/>
          <cell r="AE409"/>
          <cell r="AI409"/>
          <cell r="AJ409"/>
          <cell r="AK409"/>
        </row>
        <row r="410">
          <cell r="D410"/>
          <cell r="E410"/>
          <cell r="AE410"/>
          <cell r="AI410"/>
          <cell r="AJ410"/>
          <cell r="AK410"/>
        </row>
        <row r="411">
          <cell r="D411"/>
          <cell r="E411"/>
          <cell r="AE411"/>
          <cell r="AI411"/>
          <cell r="AJ411"/>
          <cell r="AK411"/>
        </row>
        <row r="412">
          <cell r="D412"/>
          <cell r="E412"/>
          <cell r="AE412"/>
          <cell r="AI412"/>
          <cell r="AJ412"/>
          <cell r="AK412"/>
        </row>
        <row r="413">
          <cell r="D413"/>
          <cell r="E413"/>
          <cell r="AE413"/>
          <cell r="AI413"/>
          <cell r="AJ413"/>
          <cell r="AK413"/>
        </row>
        <row r="414">
          <cell r="D414"/>
          <cell r="E414"/>
          <cell r="AE414"/>
          <cell r="AI414"/>
          <cell r="AJ414"/>
          <cell r="AK414"/>
        </row>
        <row r="415">
          <cell r="D415"/>
          <cell r="E415"/>
          <cell r="AE415"/>
          <cell r="AI415"/>
          <cell r="AJ415"/>
          <cell r="AK415"/>
        </row>
        <row r="416">
          <cell r="D416"/>
          <cell r="E416"/>
          <cell r="AE416"/>
          <cell r="AI416"/>
          <cell r="AJ416"/>
          <cell r="AK416"/>
        </row>
        <row r="417">
          <cell r="D417"/>
          <cell r="E417"/>
          <cell r="AE417"/>
          <cell r="AI417"/>
          <cell r="AJ417"/>
          <cell r="AK417"/>
        </row>
        <row r="418">
          <cell r="D418"/>
          <cell r="E418"/>
          <cell r="AE418"/>
          <cell r="AI418"/>
          <cell r="AJ418"/>
          <cell r="AK418"/>
        </row>
        <row r="419">
          <cell r="D419"/>
          <cell r="E419"/>
          <cell r="AE419"/>
          <cell r="AI419"/>
          <cell r="AJ419"/>
          <cell r="AK419"/>
        </row>
        <row r="420">
          <cell r="D420"/>
          <cell r="E420"/>
          <cell r="AE420"/>
          <cell r="AI420"/>
          <cell r="AJ420"/>
          <cell r="AK420"/>
        </row>
        <row r="421">
          <cell r="D421"/>
          <cell r="E421"/>
          <cell r="AE421"/>
          <cell r="AI421"/>
          <cell r="AJ421"/>
          <cell r="AK421"/>
        </row>
        <row r="422">
          <cell r="D422"/>
          <cell r="E422"/>
          <cell r="AE422"/>
          <cell r="AI422"/>
          <cell r="AJ422"/>
          <cell r="AK422"/>
        </row>
        <row r="423">
          <cell r="D423"/>
          <cell r="E423"/>
          <cell r="AE423"/>
          <cell r="AI423"/>
          <cell r="AJ423"/>
          <cell r="AK423"/>
        </row>
        <row r="424">
          <cell r="D424"/>
          <cell r="E424"/>
          <cell r="AE424"/>
          <cell r="AI424"/>
          <cell r="AJ424"/>
          <cell r="AK424"/>
        </row>
        <row r="425">
          <cell r="D425"/>
          <cell r="E425"/>
          <cell r="AE425"/>
          <cell r="AI425"/>
          <cell r="AJ425"/>
          <cell r="AK425"/>
        </row>
        <row r="426">
          <cell r="D426"/>
          <cell r="E426"/>
          <cell r="AE426"/>
          <cell r="AI426"/>
          <cell r="AJ426"/>
          <cell r="AK426"/>
        </row>
        <row r="427">
          <cell r="D427"/>
          <cell r="E427"/>
          <cell r="AE427"/>
          <cell r="AI427"/>
          <cell r="AJ427"/>
          <cell r="AK427"/>
        </row>
        <row r="428">
          <cell r="D428"/>
          <cell r="E428"/>
          <cell r="AE428"/>
          <cell r="AI428"/>
          <cell r="AJ428"/>
          <cell r="AK428"/>
        </row>
        <row r="429">
          <cell r="D429"/>
          <cell r="E429"/>
          <cell r="AE429"/>
          <cell r="AI429"/>
          <cell r="AJ429"/>
          <cell r="AK429"/>
        </row>
        <row r="430">
          <cell r="D430"/>
          <cell r="E430"/>
          <cell r="AE430"/>
          <cell r="AI430"/>
          <cell r="AJ430"/>
          <cell r="AK430"/>
        </row>
        <row r="431">
          <cell r="D431"/>
          <cell r="E431"/>
          <cell r="AE431"/>
          <cell r="AI431"/>
          <cell r="AJ431"/>
          <cell r="AK431"/>
        </row>
        <row r="432">
          <cell r="D432"/>
          <cell r="E432"/>
          <cell r="AE432"/>
          <cell r="AI432"/>
          <cell r="AJ432"/>
          <cell r="AK432"/>
        </row>
        <row r="433">
          <cell r="D433"/>
          <cell r="E433"/>
          <cell r="AE433"/>
          <cell r="AI433"/>
          <cell r="AJ433"/>
          <cell r="AK433"/>
        </row>
        <row r="434">
          <cell r="D434"/>
          <cell r="E434"/>
          <cell r="AE434"/>
          <cell r="AI434"/>
          <cell r="AJ434"/>
          <cell r="AK434"/>
        </row>
        <row r="435">
          <cell r="D435"/>
          <cell r="E435"/>
          <cell r="AE435"/>
          <cell r="AI435"/>
          <cell r="AJ435"/>
          <cell r="AK435"/>
        </row>
        <row r="436">
          <cell r="D436"/>
          <cell r="E436"/>
          <cell r="AE436"/>
          <cell r="AI436"/>
          <cell r="AJ436"/>
          <cell r="AK436"/>
        </row>
        <row r="437">
          <cell r="D437"/>
          <cell r="E437"/>
          <cell r="AE437"/>
          <cell r="AI437"/>
          <cell r="AJ437"/>
          <cell r="AK437"/>
        </row>
        <row r="438">
          <cell r="D438"/>
          <cell r="E438"/>
          <cell r="AE438"/>
          <cell r="AI438"/>
          <cell r="AJ438"/>
          <cell r="AK438"/>
        </row>
        <row r="439">
          <cell r="D439"/>
          <cell r="E439"/>
          <cell r="AE439"/>
          <cell r="AI439"/>
          <cell r="AJ439"/>
          <cell r="AK439"/>
        </row>
        <row r="440">
          <cell r="D440"/>
          <cell r="E440"/>
          <cell r="AE440"/>
          <cell r="AI440"/>
          <cell r="AJ440"/>
          <cell r="AK440"/>
        </row>
        <row r="441">
          <cell r="D441"/>
          <cell r="E441"/>
          <cell r="AE441"/>
          <cell r="AI441"/>
          <cell r="AJ441"/>
          <cell r="AK441"/>
        </row>
        <row r="442">
          <cell r="D442"/>
          <cell r="E442"/>
          <cell r="AE442"/>
          <cell r="AI442"/>
          <cell r="AJ442"/>
          <cell r="AK442"/>
        </row>
        <row r="443">
          <cell r="D443"/>
          <cell r="E443"/>
          <cell r="AE443"/>
          <cell r="AI443"/>
          <cell r="AJ443"/>
          <cell r="AK443"/>
        </row>
        <row r="444">
          <cell r="D444"/>
          <cell r="E444"/>
          <cell r="AE444"/>
          <cell r="AI444"/>
          <cell r="AJ444"/>
          <cell r="AK444"/>
        </row>
        <row r="445">
          <cell r="D445"/>
          <cell r="E445"/>
          <cell r="AE445"/>
          <cell r="AI445"/>
          <cell r="AJ445"/>
          <cell r="AK445"/>
        </row>
        <row r="446">
          <cell r="D446"/>
          <cell r="E446"/>
          <cell r="AE446"/>
          <cell r="AI446"/>
          <cell r="AJ446"/>
          <cell r="AK446"/>
        </row>
        <row r="447">
          <cell r="D447"/>
          <cell r="E447"/>
          <cell r="AE447"/>
          <cell r="AI447"/>
          <cell r="AJ447"/>
          <cell r="AK447"/>
        </row>
        <row r="448">
          <cell r="D448"/>
          <cell r="E448"/>
          <cell r="AE448"/>
          <cell r="AI448"/>
          <cell r="AJ448"/>
          <cell r="AK448"/>
        </row>
        <row r="449">
          <cell r="D449"/>
          <cell r="E449"/>
          <cell r="AE449"/>
          <cell r="AI449"/>
          <cell r="AJ449"/>
          <cell r="AK449"/>
        </row>
        <row r="450">
          <cell r="D450"/>
          <cell r="E450"/>
          <cell r="AE450"/>
          <cell r="AI450"/>
          <cell r="AJ450"/>
          <cell r="AK450"/>
        </row>
        <row r="451">
          <cell r="D451"/>
          <cell r="E451"/>
          <cell r="AE451"/>
          <cell r="AI451"/>
          <cell r="AJ451"/>
          <cell r="AK451"/>
        </row>
        <row r="452">
          <cell r="D452"/>
          <cell r="E452"/>
          <cell r="AE452"/>
          <cell r="AI452"/>
          <cell r="AJ452"/>
          <cell r="AK452"/>
        </row>
        <row r="453">
          <cell r="D453"/>
          <cell r="E453"/>
          <cell r="AE453"/>
          <cell r="AI453"/>
          <cell r="AJ453"/>
          <cell r="AK453"/>
        </row>
        <row r="454">
          <cell r="D454"/>
          <cell r="E454"/>
          <cell r="AE454"/>
          <cell r="AI454"/>
          <cell r="AJ454"/>
          <cell r="AK454"/>
        </row>
        <row r="455">
          <cell r="D455"/>
          <cell r="E455"/>
          <cell r="AE455"/>
          <cell r="AI455"/>
          <cell r="AJ455"/>
          <cell r="AK455"/>
        </row>
        <row r="456">
          <cell r="D456"/>
          <cell r="E456"/>
          <cell r="AE456"/>
          <cell r="AI456"/>
          <cell r="AJ456"/>
          <cell r="AK456"/>
        </row>
        <row r="457">
          <cell r="D457"/>
          <cell r="E457"/>
          <cell r="AE457"/>
          <cell r="AI457"/>
          <cell r="AJ457"/>
          <cell r="AK457"/>
        </row>
        <row r="458">
          <cell r="D458"/>
          <cell r="E458"/>
          <cell r="AE458"/>
          <cell r="AI458"/>
          <cell r="AJ458"/>
          <cell r="AK458"/>
        </row>
        <row r="459">
          <cell r="D459"/>
          <cell r="E459"/>
          <cell r="AE459"/>
          <cell r="AI459"/>
          <cell r="AJ459"/>
          <cell r="AK459"/>
        </row>
        <row r="460">
          <cell r="D460"/>
          <cell r="E460"/>
          <cell r="AE460"/>
          <cell r="AI460"/>
          <cell r="AJ460"/>
          <cell r="AK460"/>
        </row>
        <row r="461">
          <cell r="D461"/>
          <cell r="E461"/>
          <cell r="AE461"/>
          <cell r="AI461"/>
          <cell r="AJ461"/>
          <cell r="AK461"/>
        </row>
        <row r="462">
          <cell r="D462"/>
          <cell r="E462"/>
          <cell r="AE462"/>
          <cell r="AI462"/>
          <cell r="AJ462"/>
          <cell r="AK462"/>
        </row>
        <row r="463">
          <cell r="D463"/>
          <cell r="E463"/>
          <cell r="AE463"/>
          <cell r="AI463"/>
          <cell r="AJ463"/>
          <cell r="AK463"/>
        </row>
        <row r="464">
          <cell r="D464"/>
          <cell r="E464"/>
          <cell r="AE464"/>
          <cell r="AI464"/>
          <cell r="AJ464"/>
          <cell r="AK464"/>
        </row>
        <row r="465">
          <cell r="D465"/>
          <cell r="E465"/>
          <cell r="AE465"/>
          <cell r="AI465"/>
          <cell r="AJ465"/>
          <cell r="AK465"/>
        </row>
        <row r="466">
          <cell r="D466"/>
          <cell r="E466"/>
          <cell r="AE466"/>
          <cell r="AI466"/>
          <cell r="AJ466"/>
          <cell r="AK466"/>
        </row>
        <row r="467">
          <cell r="D467"/>
          <cell r="E467"/>
          <cell r="AE467"/>
          <cell r="AI467"/>
          <cell r="AJ467"/>
          <cell r="AK467"/>
        </row>
        <row r="468">
          <cell r="D468"/>
          <cell r="E468"/>
          <cell r="AE468"/>
          <cell r="AI468"/>
          <cell r="AJ468"/>
          <cell r="AK468"/>
        </row>
        <row r="469">
          <cell r="D469"/>
          <cell r="E469"/>
          <cell r="AE469"/>
          <cell r="AI469"/>
          <cell r="AJ469"/>
          <cell r="AK469"/>
        </row>
        <row r="470">
          <cell r="D470"/>
          <cell r="E470"/>
          <cell r="AE470"/>
          <cell r="AI470"/>
          <cell r="AJ470"/>
          <cell r="AK470"/>
        </row>
        <row r="471">
          <cell r="D471"/>
          <cell r="E471"/>
          <cell r="AE471"/>
          <cell r="AI471"/>
          <cell r="AJ471"/>
          <cell r="AK471"/>
        </row>
        <row r="472">
          <cell r="D472"/>
          <cell r="E472"/>
          <cell r="AE472"/>
          <cell r="AI472"/>
          <cell r="AJ472"/>
          <cell r="AK472"/>
        </row>
        <row r="473">
          <cell r="D473"/>
          <cell r="E473"/>
          <cell r="AE473"/>
          <cell r="AI473"/>
          <cell r="AJ473"/>
          <cell r="AK473"/>
        </row>
        <row r="474">
          <cell r="D474"/>
          <cell r="E474"/>
          <cell r="AE474"/>
          <cell r="AI474"/>
          <cell r="AJ474"/>
          <cell r="AK474"/>
        </row>
        <row r="475">
          <cell r="D475"/>
          <cell r="E475"/>
          <cell r="AE475"/>
          <cell r="AI475"/>
          <cell r="AJ475"/>
          <cell r="AK475"/>
        </row>
        <row r="476">
          <cell r="D476"/>
          <cell r="E476"/>
          <cell r="AE476"/>
          <cell r="AI476"/>
          <cell r="AJ476"/>
          <cell r="AK476"/>
        </row>
        <row r="477">
          <cell r="D477"/>
          <cell r="E477"/>
          <cell r="AE477"/>
          <cell r="AI477"/>
          <cell r="AJ477"/>
          <cell r="AK477"/>
        </row>
        <row r="478">
          <cell r="D478"/>
          <cell r="E478"/>
          <cell r="AE478"/>
          <cell r="AI478"/>
          <cell r="AJ478"/>
          <cell r="AK478"/>
        </row>
        <row r="479">
          <cell r="D479"/>
          <cell r="E479"/>
          <cell r="AE479"/>
          <cell r="AI479"/>
          <cell r="AJ479"/>
          <cell r="AK479"/>
        </row>
        <row r="480">
          <cell r="D480"/>
          <cell r="E480"/>
          <cell r="AE480"/>
          <cell r="AI480"/>
          <cell r="AJ480"/>
          <cell r="AK480"/>
        </row>
        <row r="481">
          <cell r="D481"/>
          <cell r="E481"/>
          <cell r="AE481"/>
          <cell r="AI481"/>
          <cell r="AJ481"/>
          <cell r="AK481"/>
        </row>
        <row r="482">
          <cell r="D482"/>
          <cell r="E482"/>
          <cell r="AE482"/>
          <cell r="AI482"/>
          <cell r="AJ482"/>
          <cell r="AK482"/>
        </row>
        <row r="483">
          <cell r="D483"/>
          <cell r="E483"/>
          <cell r="AE483"/>
          <cell r="AI483"/>
          <cell r="AJ483"/>
          <cell r="AK483"/>
        </row>
        <row r="484">
          <cell r="D484"/>
          <cell r="E484"/>
          <cell r="AE484"/>
          <cell r="AI484"/>
          <cell r="AJ484"/>
          <cell r="AK484"/>
        </row>
        <row r="485">
          <cell r="D485"/>
          <cell r="E485"/>
          <cell r="AE485"/>
          <cell r="AI485"/>
          <cell r="AJ485"/>
          <cell r="AK485"/>
        </row>
        <row r="486">
          <cell r="D486"/>
          <cell r="E486"/>
          <cell r="AE486"/>
          <cell r="AI486"/>
          <cell r="AJ486"/>
          <cell r="AK486"/>
        </row>
        <row r="487">
          <cell r="D487"/>
          <cell r="E487"/>
          <cell r="AE487"/>
          <cell r="AI487"/>
          <cell r="AJ487"/>
          <cell r="AK487"/>
        </row>
        <row r="488">
          <cell r="D488"/>
          <cell r="E488"/>
          <cell r="AE488"/>
          <cell r="AI488"/>
          <cell r="AJ488"/>
          <cell r="AK488"/>
        </row>
        <row r="489">
          <cell r="D489"/>
          <cell r="E489"/>
          <cell r="AE489"/>
          <cell r="AI489"/>
          <cell r="AJ489"/>
          <cell r="AK489"/>
        </row>
        <row r="490">
          <cell r="D490"/>
          <cell r="E490"/>
          <cell r="AE490"/>
          <cell r="AI490"/>
          <cell r="AJ490"/>
          <cell r="AK490"/>
        </row>
        <row r="491">
          <cell r="D491"/>
          <cell r="E491"/>
          <cell r="AE491"/>
          <cell r="AI491"/>
          <cell r="AJ491"/>
          <cell r="AK491"/>
        </row>
        <row r="492">
          <cell r="D492"/>
          <cell r="E492"/>
          <cell r="AE492"/>
          <cell r="AI492"/>
          <cell r="AJ492"/>
          <cell r="AK492"/>
        </row>
        <row r="493">
          <cell r="D493"/>
          <cell r="E493"/>
          <cell r="AE493"/>
          <cell r="AI493"/>
          <cell r="AJ493"/>
          <cell r="AK493"/>
        </row>
        <row r="494">
          <cell r="D494"/>
          <cell r="E494"/>
          <cell r="AE494"/>
          <cell r="AI494"/>
          <cell r="AJ494"/>
          <cell r="AK494"/>
        </row>
        <row r="495">
          <cell r="D495"/>
          <cell r="E495"/>
          <cell r="AE495"/>
          <cell r="AI495"/>
          <cell r="AJ495"/>
          <cell r="AK495"/>
        </row>
        <row r="496">
          <cell r="D496"/>
          <cell r="E496"/>
          <cell r="AE496"/>
          <cell r="AI496"/>
          <cell r="AJ496"/>
          <cell r="AK496"/>
        </row>
        <row r="497">
          <cell r="D497"/>
          <cell r="E497"/>
          <cell r="AE497"/>
          <cell r="AI497"/>
          <cell r="AJ497"/>
          <cell r="AK497"/>
        </row>
        <row r="498">
          <cell r="D498"/>
          <cell r="E498"/>
          <cell r="AE498"/>
          <cell r="AI498"/>
          <cell r="AJ498"/>
          <cell r="AK498"/>
        </row>
        <row r="499">
          <cell r="D499"/>
          <cell r="E499"/>
          <cell r="AE499"/>
          <cell r="AI499"/>
          <cell r="AJ499"/>
          <cell r="AK499"/>
        </row>
        <row r="500">
          <cell r="D500"/>
          <cell r="E500"/>
          <cell r="AE500"/>
          <cell r="AI500"/>
          <cell r="AJ500"/>
          <cell r="AK500"/>
        </row>
        <row r="501">
          <cell r="D501"/>
          <cell r="E501"/>
          <cell r="AE501"/>
          <cell r="AI501"/>
          <cell r="AJ501"/>
          <cell r="AK501"/>
        </row>
        <row r="502">
          <cell r="D502"/>
          <cell r="E502"/>
          <cell r="AE502"/>
          <cell r="AI502"/>
          <cell r="AK502"/>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UEIL"/>
      <sheetName val="INFOS"/>
      <sheetName val="INSTALLATION"/>
      <sheetName val="METRE_INFRA"/>
      <sheetName val="PRIX OUVRAGES INFRA"/>
      <sheetName val="METRE_SUPER"/>
      <sheetName val="PRIX OUVRAGES SUPER"/>
      <sheetName val="Lot GROS OEUVRE"/>
      <sheetName val="Lot GROS OEUVRE APS"/>
      <sheetName val="Paramètres"/>
      <sheetName val="METRE_SUPER ACIER"/>
      <sheetName val="Copie de Lycée Argenteuil - Est"/>
    </sheet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D'UTILISATION"/>
      <sheetName val="PAGE DE GARDE"/>
      <sheetName val="1- HYPOTHESES GENERALES"/>
      <sheetName val="2-CODES TRAITEMENTS "/>
      <sheetName val="3- FICHES ESPACES TYPE"/>
      <sheetName val="4- TRAITEMENTS DES LOCAUX"/>
      <sheetName val="Récap zones"/>
      <sheetName val="5- Liste Equipts Aérauliques"/>
      <sheetName val="5.1- Liste CTA"/>
      <sheetName val="5.2- Liste Recycleurs"/>
      <sheetName val="5.3- Liste VAN"/>
      <sheetName val="5.4- Liste EXT - VMC"/>
      <sheetName val="5.5-Liste VENTIL PARKING"/>
      <sheetName val="5.6- Liste DESENFUMAGE"/>
      <sheetName val="6 BILAN BATTERIE"/>
      <sheetName val="6.1- RECUP BATTERIES CTA- HUM"/>
      <sheetName val="6.2- Batterie CTA"/>
      <sheetName val="6.3- Batterie Recycleurs"/>
      <sheetName val="7- BILAN CHAUD"/>
      <sheetName val="7.1- BILAN CHAUD GLOBAL"/>
      <sheetName val="Profil charge HIVER"/>
      <sheetName val="7.2- BILAN CHAUD EC"/>
      <sheetName val="Stockage chaud"/>
      <sheetName val="7.3- BILAN CHAUD DD"/>
      <sheetName val="7.4- BILAN CHAUD ELEC"/>
      <sheetName val="8- BILAN FROID"/>
      <sheetName val="8.1- BILAN FROID GLOBAL"/>
      <sheetName val="Profil charge ETE"/>
      <sheetName val="8.2- BILAN FROID EG"/>
      <sheetName val="Stockage froid"/>
      <sheetName val="8.2- BILAN FROID DD"/>
      <sheetName val="9 BILAN ELECTRIQUE"/>
      <sheetName val="9.1- BILAN ELEC PAR EQUIPEMENT"/>
      <sheetName val="9.2- TABLEAU DES ARMOIRES ELEC"/>
      <sheetName val="9.3-bilan élec par zone"/>
      <sheetName val="10- SURFACE LT "/>
      <sheetName val="10.1 SURF CTA"/>
      <sheetName val="10.1 SURF Recycleur"/>
      <sheetName val="10.2 SURF VEX - VES"/>
      <sheetName val="10.3 SURF VAD - VED"/>
      <sheetName val="10.4 SURF VAP - VEP - VTP "/>
      <sheetName val="10.4 SURF VAN"/>
      <sheetName val="10.5 SURF PRODUCTION"/>
      <sheetName val="10.6 RECAP SURF PAR LT"/>
      <sheetName val="11- Réseaux aérauliques "/>
      <sheetName val="11.1 Débit d'air soufflé"/>
      <sheetName val="CALCULS AERAULIQUES"/>
      <sheetName val="11.2 Débit d'air repris"/>
      <sheetName val="11.3 Débit d'air extrait"/>
      <sheetName val="11.4 Débit d'air VES étage"/>
      <sheetName val="12- Réseaux hydraulique "/>
      <sheetName val="12.1Puissance EC par étage "/>
      <sheetName val="12.2 Puissance EG par étage "/>
      <sheetName val="12.3- Récap EC EG LT VENTIL"/>
      <sheetName val="12.4 Réseaux primaires EG"/>
      <sheetName val=" 12.5 Réseaux primaire EC "/>
      <sheetName val="12.6- Réseaux secondaires EC EG"/>
      <sheetName val="Recap ec eg LT PROD"/>
      <sheetName val="EC EG PAR EQUIPEMENT"/>
      <sheetName val="EC EG  Recycleurs"/>
      <sheetName val="EC EG CTA"/>
      <sheetName val="Débit col EG par CTA"/>
      <sheetName val="13- ANNEXE"/>
      <sheetName val="données Réseaux hydro"/>
      <sheetName val="BILAN CHAUD oth (2)"/>
      <sheetName val=" CALCUL COEFF U"/>
      <sheetName val="U-BAT"/>
      <sheetName val="MOTEURS ELECTRIQUES"/>
      <sheetName val="Calculs Moteurs"/>
      <sheetName val="Bilan thermique par LOCAL"/>
      <sheetName val="Apports solaires"/>
      <sheetName val="Base de données climatique"/>
      <sheetName val="données Réseaux"/>
      <sheetName val="BILAN ELEC PAR ZONE"/>
      <sheetName val="données réseaux EC"/>
      <sheetName val="Réseaux Vapeur"/>
      <sheetName val="7.2- BILAN FROID EC"/>
      <sheetName val="7.2- BILAN VAPEUR E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G"/>
      <sheetName val="Informations"/>
      <sheetName val="Qté-PU"/>
      <sheetName val="Logistique"/>
      <sheetName val="Recap structure"/>
      <sheetName val="Recap CEA zones"/>
      <sheetName val="Recap CEA lots"/>
      <sheetName val="Recap CET"/>
      <sheetName val="Recap"/>
      <sheetName val="Affaires GOE"/>
      <sheetName val="Affaires FAC"/>
      <sheetName val="Affaires CEA"/>
      <sheetName val="Affaires CFO-CFA"/>
      <sheetName val="Affaires PLB"/>
      <sheetName val="Affaires CVCD"/>
      <sheetName val="Paramètres"/>
    </sheetNames>
    <sheetDataSet>
      <sheetData sheetId="0"/>
      <sheetData sheetId="1"/>
      <sheetData sheetId="2">
        <row r="93">
          <cell r="E93">
            <v>8336.7199999999993</v>
          </cell>
        </row>
      </sheetData>
      <sheetData sheetId="3"/>
      <sheetData sheetId="4"/>
      <sheetData sheetId="5"/>
      <sheetData sheetId="6"/>
      <sheetData sheetId="7"/>
      <sheetData sheetId="8"/>
      <sheetData sheetId="9"/>
      <sheetData sheetId="10"/>
      <sheetData sheetId="11"/>
      <sheetData sheetId="12"/>
      <sheetData sheetId="13"/>
      <sheetData sheetId="14"/>
      <sheetData sheetId="15">
        <row r="3">
          <cell r="B3" t="str">
            <v xml:space="preserve">Oui </v>
          </cell>
        </row>
        <row r="14">
          <cell r="F14" t="str">
            <v>Fondations superficielles</v>
          </cell>
        </row>
        <row r="15">
          <cell r="F15" t="str">
            <v>Semelles isolées</v>
          </cell>
        </row>
        <row r="16">
          <cell r="F16" t="str">
            <v>Semelles filantes</v>
          </cell>
        </row>
        <row r="17">
          <cell r="F17" t="str">
            <v>Radiers</v>
          </cell>
        </row>
        <row r="21">
          <cell r="F21" t="str">
            <v xml:space="preserve">Pieux </v>
          </cell>
          <cell r="H21" t="str">
            <v>Simple</v>
          </cell>
        </row>
        <row r="22">
          <cell r="H22" t="str">
            <v>Complexe</v>
          </cell>
        </row>
        <row r="23">
          <cell r="H23" t="str">
            <v>Très complexe</v>
          </cell>
        </row>
        <row r="29">
          <cell r="D29" t="str">
            <v>Par cristallisation</v>
          </cell>
        </row>
        <row r="30">
          <cell r="D30" t="str">
            <v>A structure relativement étanche</v>
          </cell>
        </row>
        <row r="31">
          <cell r="D31" t="str">
            <v>Avec revêtement d’étanchéité</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4"/>
      <sheetName val="M0"/>
      <sheetName val="M3"/>
      <sheetName val="M5"/>
      <sheetName val="M6"/>
      <sheetName val="M7"/>
      <sheetName val="M8"/>
      <sheetName val="RECAP inv"/>
      <sheetName val="Charge réserve 100%"/>
      <sheetName val="Charge lot 1"/>
      <sheetName val="Charge lot 2&amp;3"/>
      <sheetName val="Charge lot 4"/>
      <sheetName val="Feuil2"/>
      <sheetName val="Feuil3"/>
    </sheetNames>
    <sheetDataSet>
      <sheetData sheetId="0" refreshError="1">
        <row r="9">
          <cell r="B9" t="str">
            <v>Aérorefroidisseurs type dry-coolers DKG 185 (6V- kWc)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té"/>
      <sheetName val="choix"/>
      <sheetName val="Feuil3"/>
    </sheetNames>
    <sheetDataSet>
      <sheetData sheetId="0"/>
      <sheetData sheetId="1">
        <row r="2">
          <cell r="C2" t="str">
            <v>m² SDP</v>
          </cell>
        </row>
        <row r="3">
          <cell r="C3" t="str">
            <v>m² SU</v>
          </cell>
        </row>
        <row r="4">
          <cell r="C4" t="str">
            <v>m² SHON</v>
          </cell>
        </row>
        <row r="7">
          <cell r="E7" t="str">
            <v>non (raccordement BT)</v>
          </cell>
        </row>
        <row r="8">
          <cell r="E8" t="str">
            <v>oui avec comptage BT</v>
          </cell>
        </row>
        <row r="9">
          <cell r="E9" t="str">
            <v>oui avec comptage HT</v>
          </cell>
        </row>
        <row r="12">
          <cell r="D12">
            <v>400</v>
          </cell>
          <cell r="E12" t="str">
            <v>huile</v>
          </cell>
        </row>
        <row r="13">
          <cell r="D13">
            <v>630</v>
          </cell>
          <cell r="E13" t="str">
            <v>sec</v>
          </cell>
        </row>
        <row r="14">
          <cell r="D14">
            <v>800</v>
          </cell>
          <cell r="E14" t="str">
            <v>huile très faibles pertes</v>
          </cell>
        </row>
        <row r="15">
          <cell r="D15">
            <v>1250</v>
          </cell>
          <cell r="E15" t="str">
            <v>sec très faibles pertes</v>
          </cell>
        </row>
        <row r="16">
          <cell r="D16">
            <v>1600</v>
          </cell>
        </row>
        <row r="17">
          <cell r="D17">
            <v>2000</v>
          </cell>
        </row>
        <row r="18">
          <cell r="D18">
            <v>2500</v>
          </cell>
        </row>
        <row r="19">
          <cell r="D19">
            <v>3150</v>
          </cell>
        </row>
      </sheetData>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7 Cloisons (2)"/>
      <sheetName val="initialisation"/>
      <sheetName val="Récap"/>
      <sheetName val="1 Logistique"/>
      <sheetName val="2 Démol"/>
      <sheetName val="3 Consoli"/>
      <sheetName val="4 5 6 Sout Terra GO"/>
      <sheetName val="7 8 Facade Nacel"/>
      <sheetName val="TCE"/>
      <sheetName val="9 Etan"/>
      <sheetName val="107 Cloisons"/>
      <sheetName val="108 Fx plaf"/>
      <sheetName val="110 Fx planch"/>
      <sheetName val="112 Sols durs"/>
      <sheetName val="Feuil1"/>
      <sheetName val="113 Sols soup"/>
      <sheetName val="114 Peinture"/>
      <sheetName val="12 Menui Agen"/>
      <sheetName val="14 Serrurerie"/>
      <sheetName val="18 CVCD"/>
      <sheetName val="19 Plomb"/>
      <sheetName val="20 Sprink"/>
      <sheetName val="21 Elec CFO"/>
      <sheetName val="22 Elec CFA"/>
      <sheetName val="23  24  SSI GTB"/>
      <sheetName val="25 Asc"/>
      <sheetName val="26 Eq Cuis"/>
      <sheetName val="27 Espaces V"/>
      <sheetName val="28 VRD"/>
      <sheetName val="BORDCES - LE TOUZET - MAR Emili"/>
    </sheetNames>
    <sheetDataSet>
      <sheetData sheetId="0"/>
      <sheetData sheetId="1">
        <row r="3">
          <cell r="F3">
            <v>43040</v>
          </cell>
        </row>
        <row r="5">
          <cell r="F5">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s coef. U"/>
      <sheetName val="SOMMAIRE"/>
      <sheetName val="1- CODES TRAITEMENT"/>
      <sheetName val="2- FICHES ESPACE"/>
      <sheetName val="3- TRAITEMENT DES LOCAUX"/>
      <sheetName val="4- LISTE DES CTA"/>
      <sheetName val="5- BATTERIES"/>
      <sheetName val="6- VENTILATEURS"/>
      <sheetName val="7- BILAN ELECTRIQUE"/>
      <sheetName val="Syn élec"/>
      <sheetName val="8- BILAN FRIGORIFIQUE"/>
      <sheetName val="8bis- GLACE"/>
      <sheetName val="9- BILAN CALORIFIQUE"/>
      <sheetName val="BUR01"/>
      <sheetName val="BUR02"/>
      <sheetName val="BUR04"/>
      <sheetName val="BUR05"/>
      <sheetName val="BUR07"/>
      <sheetName val="BUR08"/>
      <sheetName val="BUR09"/>
      <sheetName val="BUR10"/>
      <sheetName val="BUR10T"/>
      <sheetName val="BUR10B"/>
      <sheetName val="BUR12"/>
      <sheetName val="BUR12B"/>
      <sheetName val="BUR13"/>
      <sheetName val="REU1"/>
      <sheetName val="REU2"/>
      <sheetName val="REU3"/>
      <sheetName val="REU4"/>
      <sheetName val="REU5"/>
      <sheetName val="REU6"/>
      <sheetName val="11- Ubât"/>
      <sheetName val="Mètrés"/>
      <sheetName val="MOTEURS ELECTRIQUES"/>
      <sheetName val="Temp PG"/>
      <sheetName val="Temp LT"/>
      <sheetName val="Temp FE"/>
      <sheetName val="Temp CTA"/>
    </sheetNames>
    <sheetDataSet>
      <sheetData sheetId="0" refreshError="1">
        <row r="7">
          <cell r="B7" t="str">
            <v xml:space="preserve"> - COEFFICIENTS A1</v>
          </cell>
        </row>
        <row r="9">
          <cell r="A9" t="str">
            <v>MUR 1</v>
          </cell>
          <cell r="B9" t="str">
            <v>Mur sur extérieur du type 1</v>
          </cell>
          <cell r="G9">
            <v>0.2360055738072985</v>
          </cell>
        </row>
        <row r="10">
          <cell r="A10" t="str">
            <v>MUR 2</v>
          </cell>
          <cell r="B10" t="str">
            <v>Mur sur extérieur du type 2</v>
          </cell>
          <cell r="G10">
            <v>0.2453261935958273</v>
          </cell>
        </row>
        <row r="11">
          <cell r="A11" t="str">
            <v>MUR E</v>
          </cell>
          <cell r="B11" t="str">
            <v>Mur enterré</v>
          </cell>
          <cell r="G11">
            <v>0.25320934504508874</v>
          </cell>
        </row>
        <row r="12">
          <cell r="A12" t="str">
            <v>MUR L1</v>
          </cell>
          <cell r="B12" t="str">
            <v>Mur sur local non chauffé du type 1</v>
          </cell>
          <cell r="G12">
            <v>0.35843148474878006</v>
          </cell>
        </row>
        <row r="13">
          <cell r="A13" t="str">
            <v>MUR L2</v>
          </cell>
          <cell r="B13" t="str">
            <v>Mur sur local non chauffé du type 2</v>
          </cell>
          <cell r="G13">
            <v>0.35843148474878006</v>
          </cell>
        </row>
        <row r="15">
          <cell r="B15" t="str">
            <v xml:space="preserve"> - COEFFICIENTS A2</v>
          </cell>
        </row>
        <row r="17">
          <cell r="A17" t="str">
            <v>COM 1</v>
          </cell>
          <cell r="B17" t="str">
            <v>Combles non aménagés</v>
          </cell>
          <cell r="G17">
            <v>0.25891055817081371</v>
          </cell>
        </row>
        <row r="19">
          <cell r="B19" t="str">
            <v xml:space="preserve"> - COEFFICIENTS A3</v>
          </cell>
        </row>
        <row r="21">
          <cell r="A21" t="str">
            <v>TERR 1</v>
          </cell>
          <cell r="B21" t="str">
            <v>Terrasse du type 1</v>
          </cell>
          <cell r="G21">
            <v>0.33209218073865354</v>
          </cell>
        </row>
        <row r="22">
          <cell r="A22" t="str">
            <v>TOI 1</v>
          </cell>
          <cell r="B22" t="str">
            <v>Toiture en zinc</v>
          </cell>
          <cell r="G22">
            <v>0.3966039711904128</v>
          </cell>
        </row>
        <row r="24">
          <cell r="B24" t="str">
            <v xml:space="preserve"> - COEFFICIENTS A4</v>
          </cell>
        </row>
        <row r="26">
          <cell r="A26" t="str">
            <v>TE-PL I 1</v>
          </cell>
          <cell r="B26" t="str">
            <v>Plancher sur terre-plein à isolation continue du type 1</v>
          </cell>
          <cell r="G26">
            <v>0.19389709714658943</v>
          </cell>
        </row>
        <row r="27">
          <cell r="A27" t="str">
            <v>TE-PL L 1</v>
          </cell>
          <cell r="B27" t="str">
            <v>Plancher sur terre-plein à isolation périphérique du type 1</v>
          </cell>
          <cell r="G27">
            <v>0.20744655209406104</v>
          </cell>
        </row>
        <row r="28">
          <cell r="A28" t="str">
            <v>PL EXT 1</v>
          </cell>
          <cell r="B28" t="str">
            <v>Plancher sur extérieur</v>
          </cell>
          <cell r="G28">
            <v>0.33176970817507051</v>
          </cell>
        </row>
        <row r="29">
          <cell r="A29" t="str">
            <v>PL-ENT 1</v>
          </cell>
          <cell r="B29" t="str">
            <v>Plancher bas enterré à isolation continue</v>
          </cell>
          <cell r="G29">
            <v>0.1766399349541474</v>
          </cell>
        </row>
        <row r="30">
          <cell r="A30" t="str">
            <v>PL-SAN 1</v>
          </cell>
          <cell r="B30" t="str">
            <v>Plancher bas donnant sur un vide sanitaire</v>
          </cell>
          <cell r="G30">
            <v>0.17247789298587538</v>
          </cell>
        </row>
        <row r="32">
          <cell r="B32" t="str">
            <v xml:space="preserve"> - COEFFICIENTS A5</v>
          </cell>
        </row>
        <row r="34">
          <cell r="A34" t="str">
            <v>POR 1</v>
          </cell>
          <cell r="B34" t="str">
            <v>Porte simple en bois donnant sur l'extérieur</v>
          </cell>
          <cell r="G34">
            <v>3.5</v>
          </cell>
        </row>
        <row r="35">
          <cell r="A35" t="str">
            <v>POR 2</v>
          </cell>
          <cell r="B35" t="str">
            <v>Porte simple en métal donnant sur l'extérieur</v>
          </cell>
          <cell r="G35">
            <v>5.8</v>
          </cell>
        </row>
        <row r="37">
          <cell r="B37" t="str">
            <v xml:space="preserve"> - COEFFICIENTS A6</v>
          </cell>
        </row>
        <row r="39">
          <cell r="A39" t="str">
            <v>VIT 1</v>
          </cell>
          <cell r="B39" t="str">
            <v>Vitrage type bureaux</v>
          </cell>
          <cell r="G39">
            <v>1.8818007662835243</v>
          </cell>
        </row>
        <row r="40">
          <cell r="A40" t="str">
            <v>VIT 2</v>
          </cell>
          <cell r="B40" t="str">
            <v>Double vitrage</v>
          </cell>
          <cell r="G40">
            <v>2.9</v>
          </cell>
        </row>
        <row r="42">
          <cell r="B42" t="str">
            <v xml:space="preserve"> - COEFFICIENTS A7</v>
          </cell>
        </row>
        <row r="44">
          <cell r="A44" t="str">
            <v>VIT F 1</v>
          </cell>
          <cell r="B44" t="str">
            <v>Double vitrage</v>
          </cell>
          <cell r="G44">
            <v>2.9</v>
          </cell>
        </row>
        <row r="46">
          <cell r="B46" t="str">
            <v xml:space="preserve"> - COEFFICIENTS L8</v>
          </cell>
        </row>
        <row r="48">
          <cell r="A48" t="str">
            <v>BAS 1</v>
          </cell>
          <cell r="B48" t="str">
            <v>Plancher bas, isolation par l'intérieur et isolation continue du plancher sur terre-plein</v>
          </cell>
          <cell r="G48">
            <v>0.62</v>
          </cell>
        </row>
        <row r="49">
          <cell r="A49" t="str">
            <v>BAS 2</v>
          </cell>
          <cell r="B49" t="str">
            <v>Plancher bas, isolation par l'intérieur et isolation périphérique du plancher sur terre-plein</v>
          </cell>
          <cell r="G49">
            <v>0.66</v>
          </cell>
        </row>
        <row r="50">
          <cell r="A50" t="str">
            <v>BAS 3</v>
          </cell>
          <cell r="B50" t="str">
            <v>Plancher bas, isolation par l'extérieur et isolation continue du plancher sur terre-plein</v>
          </cell>
          <cell r="G50">
            <v>0.49</v>
          </cell>
        </row>
        <row r="51">
          <cell r="A51" t="str">
            <v>BAS 4</v>
          </cell>
          <cell r="B51" t="str">
            <v>Plancher bas, isolation par l'extérieur et isolation périphérique du plancher sur terre-plein</v>
          </cell>
          <cell r="G51">
            <v>0.46</v>
          </cell>
        </row>
        <row r="53">
          <cell r="B53" t="str">
            <v xml:space="preserve"> - COEFFICIENTS L9</v>
          </cell>
        </row>
        <row r="55">
          <cell r="A55" t="str">
            <v>INTER 1</v>
          </cell>
          <cell r="B55" t="str">
            <v>Plancher intermédiaire, isolation par l'intérieur dalle de 20 cm</v>
          </cell>
          <cell r="G55">
            <v>0.97</v>
          </cell>
        </row>
        <row r="56">
          <cell r="A56" t="str">
            <v>INTER 2</v>
          </cell>
          <cell r="B56" t="str">
            <v>Plancher intermédiaire, isolation par l'extérieur dalle de 20 cm, résistance thermique de la paroi de 2,5 (m2.K) / W</v>
          </cell>
          <cell r="G56">
            <v>0.09</v>
          </cell>
        </row>
        <row r="58">
          <cell r="B58" t="str">
            <v xml:space="preserve"> - COEFFICIENTS L10</v>
          </cell>
        </row>
        <row r="60">
          <cell r="A60" t="str">
            <v>HAUT 1</v>
          </cell>
          <cell r="B60" t="str">
            <v>Plancher haut type terrasse avec acrotère, isolation par l'intérieur dalle et mur de 20 cm</v>
          </cell>
          <cell r="G60">
            <v>0.82</v>
          </cell>
        </row>
        <row r="61">
          <cell r="A61" t="str">
            <v>HAUT 2</v>
          </cell>
          <cell r="B61" t="str">
            <v>Plancher haut type terrasse avec acrotère, isolation par l'extérieur dalle et mur de 20 cm</v>
          </cell>
          <cell r="G61">
            <v>0.85</v>
          </cell>
        </row>
        <row r="62">
          <cell r="A62" t="str">
            <v>HAUT 3</v>
          </cell>
          <cell r="B62" t="str">
            <v>Plancher haut sous combles avec recouvrement de l'isolation, dalle et mur de 20 cm</v>
          </cell>
          <cell r="G62">
            <v>0.33</v>
          </cell>
        </row>
        <row r="63">
          <cell r="A63" t="str">
            <v>HAUT 4</v>
          </cell>
          <cell r="B63" t="str">
            <v>Plancher haut type toiture avec isolation par l'intérieur et continuité de l'isolation, mur de 20 cm</v>
          </cell>
          <cell r="G63">
            <v>0.05</v>
          </cell>
        </row>
        <row r="64">
          <cell r="A64" t="str">
            <v>HAUT 5</v>
          </cell>
          <cell r="B64" t="str">
            <v>Plancher haut type toiture avec isolation par l'extérieur et continuité de l'isolation, mur de 20 cm</v>
          </cell>
          <cell r="G64">
            <v>0.06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1- RECAP EQUIPTS ISOLES"/>
      <sheetName val="12.3- Récap equipts  LT VAPEUR"/>
      <sheetName val="12.3- Récap equipts  LT CHAUD"/>
      <sheetName val="12.3- Récap equipts  LT froid"/>
      <sheetName val="9.1- BILAN ELEC PAR EQUIPEMENT"/>
      <sheetName val="12.3- Récap equipts  LT DESENF"/>
      <sheetName val="10.6 RECAP SURF PAR LT"/>
      <sheetName val="12.3- Récap equipts  LT VENTIL"/>
      <sheetName val="12.4 Récap générateur eg"/>
      <sheetName val="U-bat "/>
      <sheetName val="12.4 Récap générateur vapeur"/>
      <sheetName val=" 12.5 Récap generateur EC"/>
      <sheetName val=" 12.5 Réseaux primaire EC "/>
      <sheetName val="12.3- Récap Vapeur LT VENTIL"/>
      <sheetName val="Réseaux Vapeur"/>
      <sheetName val="12.4 Réseaux primaires vapeur"/>
      <sheetName val="12.6-Réseaux secondaires vapeur"/>
      <sheetName val="7.1- BILAN VAPEUR CENTRALISEE"/>
      <sheetName val="7.1- BILAN VAPEUR GLOBAL"/>
      <sheetName val="7.1- BILAN VAPEUR ELEC"/>
      <sheetName val="calculs ecs"/>
      <sheetName val="1- HYPOTHESES GENERALES"/>
      <sheetName val="NOTICE D'UTILISATION"/>
      <sheetName val="PAGE DE GARDE"/>
      <sheetName val="Profil charge HIVER"/>
      <sheetName val="Apports solai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ice d'utilisation"/>
      <sheetName val="1-Estim APS"/>
      <sheetName val="2-Récap APS"/>
      <sheetName val="3-Estim APD"/>
      <sheetName val="4-Récap APD"/>
      <sheetName val="5-Estim PRO-DCE"/>
      <sheetName val="6-Récap PRO-DCE"/>
      <sheetName val="7-Transmission CP"/>
      <sheetName val="8- COEFFICIENT DOM TOM"/>
      <sheetName val="Ratios APS"/>
      <sheetName val="Prix unit Aéraulique"/>
      <sheetName val="Prix unit hydraulique"/>
      <sheetName val="Prix variateur fréquence"/>
    </sheetNames>
    <sheetDataSet>
      <sheetData sheetId="0" refreshError="1"/>
      <sheetData sheetId="1" refreshError="1"/>
      <sheetData sheetId="2" refreshError="1"/>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ow r="11">
          <cell r="D11" t="str">
            <v>PM min</v>
          </cell>
          <cell r="E11" t="str">
            <v>PM max</v>
          </cell>
          <cell r="F11" t="str">
            <v>Prix [€ HT]</v>
          </cell>
        </row>
        <row r="12">
          <cell r="D12">
            <v>0</v>
          </cell>
          <cell r="E12">
            <v>0.37</v>
          </cell>
          <cell r="F12">
            <v>520</v>
          </cell>
        </row>
        <row r="13">
          <cell r="D13">
            <v>0.37</v>
          </cell>
          <cell r="E13">
            <v>0.55000000000000004</v>
          </cell>
          <cell r="F13">
            <v>520</v>
          </cell>
        </row>
        <row r="14">
          <cell r="D14">
            <v>0.55000000000000004</v>
          </cell>
          <cell r="E14">
            <v>0.75</v>
          </cell>
          <cell r="F14">
            <v>520</v>
          </cell>
        </row>
        <row r="15">
          <cell r="D15">
            <v>0.75</v>
          </cell>
          <cell r="E15">
            <v>1.1000000000000001</v>
          </cell>
          <cell r="F15">
            <v>520</v>
          </cell>
        </row>
        <row r="16">
          <cell r="D16">
            <v>1.1000000000000001</v>
          </cell>
          <cell r="E16">
            <v>1.5</v>
          </cell>
          <cell r="F16">
            <v>580</v>
          </cell>
        </row>
        <row r="17">
          <cell r="D17">
            <v>1.5</v>
          </cell>
          <cell r="E17">
            <v>2.2000000000000002</v>
          </cell>
          <cell r="F17">
            <v>680</v>
          </cell>
        </row>
        <row r="18">
          <cell r="D18">
            <v>2.2000000000000002</v>
          </cell>
          <cell r="E18">
            <v>3</v>
          </cell>
          <cell r="F18">
            <v>750</v>
          </cell>
        </row>
        <row r="19">
          <cell r="D19">
            <v>3</v>
          </cell>
          <cell r="E19">
            <v>3.7</v>
          </cell>
          <cell r="F19">
            <v>790</v>
          </cell>
        </row>
        <row r="20">
          <cell r="D20">
            <v>3.7</v>
          </cell>
          <cell r="E20">
            <v>4</v>
          </cell>
          <cell r="F20">
            <v>790</v>
          </cell>
        </row>
        <row r="21">
          <cell r="D21">
            <v>4</v>
          </cell>
          <cell r="E21">
            <v>5.5</v>
          </cell>
          <cell r="F21">
            <v>900</v>
          </cell>
        </row>
        <row r="22">
          <cell r="D22">
            <v>5.5</v>
          </cell>
          <cell r="E22">
            <v>7.5</v>
          </cell>
          <cell r="F22">
            <v>1000</v>
          </cell>
        </row>
        <row r="23">
          <cell r="D23">
            <v>7.5</v>
          </cell>
          <cell r="E23">
            <v>9</v>
          </cell>
          <cell r="F23">
            <v>1300</v>
          </cell>
        </row>
        <row r="24">
          <cell r="D24">
            <v>9</v>
          </cell>
          <cell r="E24">
            <v>10</v>
          </cell>
          <cell r="F24">
            <v>1300</v>
          </cell>
        </row>
        <row r="25">
          <cell r="D25">
            <v>10</v>
          </cell>
          <cell r="E25">
            <v>11</v>
          </cell>
          <cell r="F25">
            <v>1300</v>
          </cell>
        </row>
        <row r="26">
          <cell r="D26">
            <v>11</v>
          </cell>
          <cell r="E26">
            <v>15</v>
          </cell>
          <cell r="F26">
            <v>1450</v>
          </cell>
        </row>
        <row r="27">
          <cell r="D27">
            <v>15</v>
          </cell>
          <cell r="E27">
            <v>18.5</v>
          </cell>
          <cell r="F27">
            <v>1750</v>
          </cell>
        </row>
        <row r="28">
          <cell r="D28">
            <v>18.5</v>
          </cell>
          <cell r="E28">
            <v>22</v>
          </cell>
          <cell r="F28">
            <v>2060</v>
          </cell>
        </row>
        <row r="29">
          <cell r="D29">
            <v>22</v>
          </cell>
          <cell r="E29">
            <v>25</v>
          </cell>
          <cell r="F29">
            <v>2510</v>
          </cell>
        </row>
        <row r="30">
          <cell r="D30">
            <v>25</v>
          </cell>
          <cell r="E30">
            <v>30</v>
          </cell>
          <cell r="F30">
            <v>2510</v>
          </cell>
        </row>
        <row r="31">
          <cell r="D31">
            <v>30</v>
          </cell>
          <cell r="E31">
            <v>33</v>
          </cell>
          <cell r="F31">
            <v>3090</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SENTATION"/>
      <sheetName val="INDEX BT01"/>
      <sheetName val="TABLEAU HYPOTHESES CONCEPTION"/>
      <sheetName val="TABLEAU DE BORD"/>
      <sheetName val="ANALYSE COMPARATIVE AFFAIRES"/>
      <sheetName val="ESTIMATION RATIOS EN INTERNE"/>
      <sheetName val="ESTIMATION RATIOS CLIENTS"/>
      <sheetName val="GRAPHE - REPARTITION COUTS"/>
      <sheetName val="DEFINITION DES SURFACES"/>
    </sheetNames>
    <sheetDataSet>
      <sheetData sheetId="0"/>
      <sheetData sheetId="1"/>
      <sheetData sheetId="2">
        <row r="6">
          <cell r="B6" t="str">
            <v>INST.1.</v>
          </cell>
          <cell r="C6" t="str">
            <v>INST.2.</v>
          </cell>
          <cell r="D6" t="str">
            <v>PREP.1.</v>
          </cell>
          <cell r="E6" t="str">
            <v>PREP.2.</v>
          </cell>
          <cell r="F6" t="str">
            <v>PREP.3.</v>
          </cell>
          <cell r="G6" t="str">
            <v>PREP.4.</v>
          </cell>
          <cell r="H6" t="str">
            <v>PREP.5.</v>
          </cell>
          <cell r="I6" t="str">
            <v>PREP.6.</v>
          </cell>
          <cell r="J6" t="str">
            <v>STR.1.</v>
          </cell>
          <cell r="K6" t="str">
            <v>STR.2.</v>
          </cell>
          <cell r="L6" t="str">
            <v>STR.3.</v>
          </cell>
          <cell r="M6" t="str">
            <v>STR.4.</v>
          </cell>
          <cell r="N6" t="str">
            <v>STR.5.</v>
          </cell>
          <cell r="O6" t="str">
            <v>STR.6.</v>
          </cell>
          <cell r="P6" t="str">
            <v>FAC.1.</v>
          </cell>
          <cell r="Q6" t="str">
            <v>FAC.2.</v>
          </cell>
          <cell r="R6" t="str">
            <v>FAC.3.</v>
          </cell>
          <cell r="S6" t="str">
            <v>FAC.4.</v>
          </cell>
          <cell r="T6" t="str">
            <v>FAC.5.</v>
          </cell>
          <cell r="U6" t="str">
            <v>FAC.6.</v>
          </cell>
          <cell r="V6" t="str">
            <v>CO - ET.1.</v>
          </cell>
          <cell r="W6" t="str">
            <v>CO - ET.2.</v>
          </cell>
          <cell r="X6" t="str">
            <v>CEA.1.</v>
          </cell>
          <cell r="Y6" t="str">
            <v>CEA.2.</v>
          </cell>
          <cell r="Z6" t="str">
            <v>CEA.3.</v>
          </cell>
          <cell r="AA6" t="str">
            <v>CEA.4.</v>
          </cell>
          <cell r="AB6" t="str">
            <v>CEA.5.</v>
          </cell>
          <cell r="AC6" t="str">
            <v>CEA.6.</v>
          </cell>
          <cell r="AD6" t="str">
            <v>CEA.7.</v>
          </cell>
          <cell r="AE6" t="str">
            <v>CEA.8.</v>
          </cell>
          <cell r="AF6" t="str">
            <v>CVCD.1.</v>
          </cell>
          <cell r="AG6" t="str">
            <v>CVCD.2.</v>
          </cell>
          <cell r="AH6" t="str">
            <v>CVCD.3.</v>
          </cell>
          <cell r="AI6" t="str">
            <v>CVCD.4.</v>
          </cell>
          <cell r="AJ6" t="str">
            <v>CVCD.5.</v>
          </cell>
          <cell r="AK6" t="str">
            <v>CVCD.6.</v>
          </cell>
          <cell r="AL6" t="str">
            <v>CVCD.7.</v>
          </cell>
          <cell r="AM6" t="str">
            <v>CVCD.8.</v>
          </cell>
          <cell r="AN6" t="str">
            <v>CVCD.9.</v>
          </cell>
          <cell r="AO6" t="str">
            <v>CVCD.10.</v>
          </cell>
          <cell r="AP6" t="str">
            <v>CVCD.11.</v>
          </cell>
          <cell r="AQ6" t="str">
            <v>PLO.1.</v>
          </cell>
          <cell r="AR6" t="str">
            <v>PLO.2.</v>
          </cell>
          <cell r="AS6" t="str">
            <v>PLO.3.</v>
          </cell>
          <cell r="AT6" t="str">
            <v>PLO.4.</v>
          </cell>
          <cell r="AU6" t="str">
            <v>PLO.5.</v>
          </cell>
          <cell r="AV6" t="str">
            <v>PLO.6.</v>
          </cell>
          <cell r="AW6" t="str">
            <v>PLO.7.</v>
          </cell>
          <cell r="AX6" t="str">
            <v>PLO.8.</v>
          </cell>
          <cell r="AY6" t="str">
            <v>CFO.1.</v>
          </cell>
          <cell r="AZ6" t="str">
            <v>CFO.2.</v>
          </cell>
          <cell r="BA6" t="str">
            <v>CFO.3.</v>
          </cell>
          <cell r="BB6" t="str">
            <v>CFO.4.</v>
          </cell>
          <cell r="BC6" t="str">
            <v>CFO.5.</v>
          </cell>
          <cell r="BD6" t="str">
            <v>CFO.6.</v>
          </cell>
          <cell r="BE6" t="str">
            <v>CFO.7.</v>
          </cell>
          <cell r="BF6" t="str">
            <v>CFO.8.</v>
          </cell>
          <cell r="BG6" t="str">
            <v>CFO.9.</v>
          </cell>
          <cell r="BH6" t="str">
            <v>CFO.10.</v>
          </cell>
          <cell r="BI6" t="str">
            <v>CFA.1.</v>
          </cell>
          <cell r="BJ6" t="str">
            <v>CFA.2.</v>
          </cell>
          <cell r="BK6" t="str">
            <v>CFA.3.</v>
          </cell>
          <cell r="BL6" t="str">
            <v>CFA.4.</v>
          </cell>
          <cell r="BM6" t="str">
            <v>CFA.5.</v>
          </cell>
          <cell r="BN6" t="str">
            <v>CFA.6.</v>
          </cell>
          <cell r="BO6" t="str">
            <v>CFA.7.</v>
          </cell>
          <cell r="BP6" t="str">
            <v>CFA.8.</v>
          </cell>
          <cell r="BQ6" t="str">
            <v>AME.1.</v>
          </cell>
          <cell r="BR6" t="str">
            <v>AME.2.</v>
          </cell>
          <cell r="BS6" t="str">
            <v>AME.3.</v>
          </cell>
          <cell r="BT6" t="str">
            <v>AME.4.</v>
          </cell>
          <cell r="BU6" t="str">
            <v>AME.5.</v>
          </cell>
          <cell r="BV6" t="str">
            <v>AME.7.</v>
          </cell>
          <cell r="BW6" t="str">
            <v>ASC.1.</v>
          </cell>
          <cell r="BX6" t="str">
            <v>EQS.1.</v>
          </cell>
          <cell r="BY6" t="str">
            <v>EQS.2.</v>
          </cell>
          <cell r="BZ6" t="str">
            <v>EQS.3.</v>
          </cell>
          <cell r="CA6" t="str">
            <v>EQS.4.</v>
          </cell>
          <cell r="CB6" t="str">
            <v>EQS.5.</v>
          </cell>
          <cell r="CC6" t="str">
            <v>EQS.6.</v>
          </cell>
          <cell r="CD6" t="str">
            <v>EQS.7.</v>
          </cell>
          <cell r="CE6" t="str">
            <v>EQS.8.</v>
          </cell>
          <cell r="CF6" t="str">
            <v>EQS.9.</v>
          </cell>
          <cell r="CG6" t="str">
            <v>EQS.10.</v>
          </cell>
          <cell r="CH6" t="str">
            <v>EQS.11.</v>
          </cell>
          <cell r="CI6" t="str">
            <v>EQS.12.</v>
          </cell>
          <cell r="CJ6" t="str">
            <v>EQS.13.</v>
          </cell>
          <cell r="CL6" t="str">
            <v>EQS.15.</v>
          </cell>
          <cell r="CM6" t="str">
            <v>EQS.16.</v>
          </cell>
          <cell r="CN6" t="str">
            <v>EQS.17.</v>
          </cell>
          <cell r="CO6" t="str">
            <v>EQS.18.</v>
          </cell>
          <cell r="CP6" t="str">
            <v>EQS.19.</v>
          </cell>
          <cell r="CQ6" t="str">
            <v>EQS.20.</v>
          </cell>
          <cell r="CR6" t="str">
            <v>EQS.21.</v>
          </cell>
          <cell r="CS6" t="str">
            <v>EQS.22.</v>
          </cell>
          <cell r="CT6" t="str">
            <v>EQS.23.</v>
          </cell>
          <cell r="CU6" t="str">
            <v>EQS.24.</v>
          </cell>
          <cell r="CV6" t="str">
            <v>EQS.25.</v>
          </cell>
          <cell r="CW6" t="str">
            <v>EQS.26.</v>
          </cell>
          <cell r="CX6" t="str">
            <v>EQS.27.</v>
          </cell>
          <cell r="CY6" t="str">
            <v>EQS.28.</v>
          </cell>
          <cell r="CZ6" t="str">
            <v>EQS.29.</v>
          </cell>
          <cell r="DA6" t="str">
            <v>EQS.30.</v>
          </cell>
          <cell r="DB6" t="str">
            <v>EQS.31.</v>
          </cell>
          <cell r="DC6" t="str">
            <v>EQS.32.</v>
          </cell>
          <cell r="DD6" t="str">
            <v>EQS.33.</v>
          </cell>
          <cell r="DE6" t="str">
            <v>EQS.34.</v>
          </cell>
          <cell r="DF6" t="str">
            <v>EQS.35.</v>
          </cell>
          <cell r="DG6" t="str">
            <v>EQS.36.</v>
          </cell>
          <cell r="DH6" t="str">
            <v>EQS.37.</v>
          </cell>
          <cell r="DI6" t="str">
            <v>EQS.38.</v>
          </cell>
          <cell r="DJ6" t="str">
            <v>EQS.39.</v>
          </cell>
          <cell r="DK6" t="str">
            <v>EQS.40.</v>
          </cell>
          <cell r="DL6" t="str">
            <v>EQS.41.</v>
          </cell>
          <cell r="DM6" t="str">
            <v>EQS.42.</v>
          </cell>
          <cell r="DN6" t="str">
            <v>EQS.43.</v>
          </cell>
          <cell r="DO6" t="str">
            <v>EQS.44.</v>
          </cell>
          <cell r="DP6" t="str">
            <v>EQS.45.</v>
          </cell>
          <cell r="DQ6" t="str">
            <v>EQS.46.</v>
          </cell>
          <cell r="DR6" t="str">
            <v>EQS.47.</v>
          </cell>
          <cell r="DS6" t="str">
            <v>EQS.48.</v>
          </cell>
          <cell r="DT6" t="str">
            <v>EQS.49.</v>
          </cell>
          <cell r="DU6" t="str">
            <v>EQS.50.</v>
          </cell>
        </row>
        <row r="7">
          <cell r="B7" t="str">
            <v>Installations de Chantier</v>
          </cell>
          <cell r="C7" t="str">
            <v>Frais EG / Macro Lots</v>
          </cell>
          <cell r="D7" t="str">
            <v>Désamiantage</v>
          </cell>
          <cell r="E7" t="str">
            <v>Déplombage</v>
          </cell>
          <cell r="F7" t="str">
            <v>Curage - Hors Façade</v>
          </cell>
          <cell r="G7" t="str">
            <v>Curage - Façade</v>
          </cell>
          <cell r="H7" t="str">
            <v>Démolitions</v>
          </cell>
          <cell r="I7" t="str">
            <v>Gestion des déchets, Traitements de Pollution des Sols &amp; Autres</v>
          </cell>
          <cell r="J7" t="str">
            <v>Moyens de levage, Etudes &amp; Encadrement GO</v>
          </cell>
          <cell r="K7" t="str">
            <v>Fondations &amp; Ouvrages Associés (Hors Radiers &amp; Parois Périmétriques)</v>
          </cell>
          <cell r="L7" t="str">
            <v>Dalles basses &amp; Ouvrages Associés</v>
          </cell>
          <cell r="M7" t="str">
            <v>Réseaux intérieurs enterrés</v>
          </cell>
          <cell r="N7" t="str">
            <v>Protection des Ouvrages enterrés</v>
          </cell>
          <cell r="O7" t="str">
            <v>Terrassements &amp; divers</v>
          </cell>
          <cell r="P7" t="str">
            <v>Murs Rideaux</v>
          </cell>
          <cell r="Q7" t="str">
            <v xml:space="preserve">Menuiseries Extérieures </v>
          </cell>
          <cell r="R7" t="str">
            <v>Occultations</v>
          </cell>
          <cell r="S7" t="str">
            <v>Revêtement de façade (bardage, enduit, sous-face…)</v>
          </cell>
          <cell r="T7" t="str">
            <v>Echafaudages &amp; moyens d'accès</v>
          </cell>
          <cell r="U7" t="str">
            <v>Nacelle pour Nettoyage / Entretien</v>
          </cell>
          <cell r="V7" t="str">
            <v>Couverture</v>
          </cell>
          <cell r="W7" t="str">
            <v>Etanchéité (y compris protection)</v>
          </cell>
          <cell r="X7" t="str">
            <v>Cloisons - Doublage - Plâtrerie</v>
          </cell>
          <cell r="Y7" t="str">
            <v xml:space="preserve">Menuiseries intérieures </v>
          </cell>
          <cell r="Z7" t="str">
            <v>Serurerie - Miroiterie - Métallerie</v>
          </cell>
          <cell r="AA7" t="str">
            <v>Peinture - Nettoyage</v>
          </cell>
          <cell r="AB7" t="str">
            <v>Revêtement des sols souples</v>
          </cell>
          <cell r="AC7" t="str">
            <v>Revêtement des sols durs</v>
          </cell>
          <cell r="AD7" t="str">
            <v xml:space="preserve">Faux Plafonds </v>
          </cell>
          <cell r="AE7" t="str">
            <v>Faux Planchers</v>
          </cell>
          <cell r="AF7" t="str">
            <v>Production Calorifique</v>
          </cell>
          <cell r="AG7" t="str">
            <v>Distribution Calorifique</v>
          </cell>
          <cell r="AH7" t="str">
            <v>Production Frigorifique</v>
          </cell>
          <cell r="AI7" t="str">
            <v>Distribution Frigorifique</v>
          </cell>
          <cell r="AJ7" t="str">
            <v>Renouvellement d'Air - Locaux Principaux</v>
          </cell>
          <cell r="AK7" t="str">
            <v>Traitement Terminal - Locaux Principaux</v>
          </cell>
          <cell r="AL7" t="str">
            <v>Renouvellement d'Air - Zones Décorées</v>
          </cell>
          <cell r="AM7" t="str">
            <v>Traitement Terminal - Zone Décorées</v>
          </cell>
          <cell r="AN7" t="str">
            <v xml:space="preserve">Désenfumage </v>
          </cell>
          <cell r="AO7" t="str">
            <v>Electricité - Régulation</v>
          </cell>
          <cell r="AP7" t="str">
            <v>Etudes, Essais &amp; Mise En Service</v>
          </cell>
          <cell r="AQ7" t="str">
            <v>Eau froide</v>
          </cell>
          <cell r="AR7" t="str">
            <v>Eau froide adoucie</v>
          </cell>
          <cell r="AS7" t="str">
            <v>Eau Chaude</v>
          </cell>
          <cell r="AT7" t="str">
            <v>Appareils &amp; Accessoires Sanitaires</v>
          </cell>
          <cell r="AU7" t="str">
            <v>Evacuations EP</v>
          </cell>
          <cell r="AV7" t="str">
            <v>Evacuations EU / EV</v>
          </cell>
          <cell r="AW7" t="str">
            <v>Equipements contre le feu (hors sprinklage)</v>
          </cell>
          <cell r="AX7" t="str">
            <v>Etudes, Essais &amp; Mise En Service</v>
          </cell>
          <cell r="AY7" t="str">
            <v>Origine des Installations</v>
          </cell>
          <cell r="AZ7" t="str">
            <v>TGBT &amp; TGS</v>
          </cell>
          <cell r="BA7" t="str">
            <v>TD &amp; Coffrets</v>
          </cell>
          <cell r="BB7" t="str">
            <v>Chemins de Câbles, Goulottes, Coupe Feu, etc.</v>
          </cell>
          <cell r="BC7" t="str">
            <v>Distribution (câbles, alimentations spécifiques)</v>
          </cell>
          <cell r="BD7" t="str">
            <v>Luminaires (éclairage de sécurité cis) - Locaux Principaux</v>
          </cell>
          <cell r="BE7" t="str">
            <v>Luminaires (éclairage de sécurité cis) - Zones Décorées</v>
          </cell>
          <cell r="BF7" t="str">
            <v>Appareillage</v>
          </cell>
          <cell r="BG7" t="str">
            <v>Terre</v>
          </cell>
          <cell r="BH7" t="str">
            <v>Etudes, Essais &amp; Mise En Service</v>
          </cell>
          <cell r="BI7" t="str">
            <v>Chemins de Câbles &amp; Autres</v>
          </cell>
          <cell r="BJ7" t="str">
            <v>Système de Sécurité Incendie (SSI)</v>
          </cell>
          <cell r="BK7" t="str">
            <v>Contrôle d'accès / Intrusion</v>
          </cell>
          <cell r="BL7" t="str">
            <v>Interphonie / Videophonie</v>
          </cell>
          <cell r="BM7" t="str">
            <v>Réseau VDI</v>
          </cell>
          <cell r="BN7" t="str">
            <v>Télécoms / GSM</v>
          </cell>
          <cell r="BO7" t="str">
            <v>GTB</v>
          </cell>
          <cell r="BP7" t="str">
            <v>Etudes, Essais &amp; Mise en Service</v>
          </cell>
          <cell r="BQ7" t="str">
            <v xml:space="preserve">VRD - Voirie </v>
          </cell>
          <cell r="BR7" t="str">
            <v>VRD - Réseaux Divers (y compris travaux d'Assainissement)</v>
          </cell>
          <cell r="BS7" t="str">
            <v>Espaces verts</v>
          </cell>
          <cell r="BT7" t="str">
            <v>Agencement Mobilier Extérieur</v>
          </cell>
          <cell r="BU7" t="str">
            <v>Eclairage Extérieur</v>
          </cell>
          <cell r="BV7" t="str">
            <v>Terrassements</v>
          </cell>
          <cell r="BW7" t="str">
            <v>Ascenseurs</v>
          </cell>
          <cell r="BX7" t="str">
            <v>Piscine</v>
          </cell>
          <cell r="BY7" t="str">
            <v>Groupe Electrogène</v>
          </cell>
          <cell r="BZ7" t="str">
            <v>Panneaux Solaires</v>
          </cell>
          <cell r="CA7" t="str">
            <v>Onduleurs &amp; autres équipements électriques spécifiques</v>
          </cell>
          <cell r="CB7" t="str">
            <v>Réseau 4G</v>
          </cell>
          <cell r="CC7" t="str">
            <v>Recharge pour voitures électriques - Bornes Equipées</v>
          </cell>
          <cell r="CD7" t="str">
            <v>Equipements de Cuisine</v>
          </cell>
          <cell r="CE7" t="str">
            <v>Fontaines &amp; equipements de plomberie specifiques</v>
          </cell>
          <cell r="CF7" t="str">
            <v>Verrière</v>
          </cell>
          <cell r="CG7" t="str">
            <v>Eclairage Façade</v>
          </cell>
          <cell r="CH7" t="str">
            <v>Spécificités Façade</v>
          </cell>
          <cell r="CI7" t="str">
            <v>Agencement Mobilier Intérieur</v>
          </cell>
          <cell r="CJ7" t="str">
            <v>Signalétique décorative / Enseigne Lumineuse</v>
          </cell>
          <cell r="CK7" t="str">
            <v>Coiffe (Toiture) - si IGH</v>
          </cell>
          <cell r="CL7" t="str">
            <v>Ouvrages structurels spécifiques à ressortir</v>
          </cell>
          <cell r="CM7" t="str">
            <v>Frais de voirie</v>
          </cell>
          <cell r="CN7" t="str">
            <v>Bassin de rétention / infiltration</v>
          </cell>
          <cell r="CO7" t="str">
            <v>Sprinklage</v>
          </cell>
          <cell r="CP7" t="str">
            <v>Equipements VDI (Preneurs)</v>
          </cell>
          <cell r="CQ7" t="str">
            <v xml:space="preserve">Sonorisation </v>
          </cell>
          <cell r="CR7" t="str">
            <v>Fluides Médicaux</v>
          </cell>
          <cell r="CS7" t="str">
            <v>Distribution Heure</v>
          </cell>
          <cell r="CT7" t="str">
            <v>Poste DP</v>
          </cell>
          <cell r="CU7" t="str">
            <v>Multimédias Scénographie</v>
          </cell>
          <cell r="CV7" t="str">
            <v>Système Appel Malade</v>
          </cell>
          <cell r="CW7" t="str">
            <v>Signalétique Spécifique Hôpitaux</v>
          </cell>
          <cell r="CX7" t="str">
            <v>Salles de Bains Préfabriquées</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S7">
            <v>0</v>
          </cell>
          <cell r="DT7">
            <v>0</v>
          </cell>
          <cell r="DU7">
            <v>0</v>
          </cell>
        </row>
        <row r="8">
          <cell r="B8" t="str">
            <v>Presence de portique - Base Vie</v>
          </cell>
          <cell r="C8" t="str">
            <v>BIM compris</v>
          </cell>
          <cell r="D8" t="str">
            <v>Oui</v>
          </cell>
          <cell r="E8" t="str">
            <v>Oui</v>
          </cell>
          <cell r="F8" t="str">
            <v>Oui</v>
          </cell>
          <cell r="G8" t="str">
            <v>Oui</v>
          </cell>
          <cell r="H8" t="str">
            <v>Oui</v>
          </cell>
          <cell r="I8" t="str">
            <v>Oui</v>
          </cell>
          <cell r="J8" t="str">
            <v>Grues Fixes</v>
          </cell>
          <cell r="K8" t="str">
            <v>Fondations Superficielles</v>
          </cell>
          <cell r="L8" t="str">
            <v>Dallage</v>
          </cell>
          <cell r="M8" t="str">
            <v>Cristallisation</v>
          </cell>
          <cell r="N8" t="str">
            <v>Voile taluté (coffré 2 faces)</v>
          </cell>
          <cell r="O8" t="str">
            <v>Oui</v>
          </cell>
          <cell r="P8" t="str">
            <v>Simple Peau</v>
          </cell>
          <cell r="Q8" t="str">
            <v>Bois</v>
          </cell>
          <cell r="R8" t="str">
            <v>Store screen intérieur</v>
          </cell>
          <cell r="S8" t="str">
            <v>Bardage Bois</v>
          </cell>
          <cell r="T8" t="str">
            <v>Oui</v>
          </cell>
          <cell r="U8" t="str">
            <v>Nacelle suspendue sur piste</v>
          </cell>
          <cell r="V8" t="str">
            <v>Zinc</v>
          </cell>
          <cell r="W8" t="str">
            <v>Bi - couche</v>
          </cell>
          <cell r="X8" t="str">
            <v>Plâtre</v>
          </cell>
          <cell r="Y8" t="str">
            <v>Gradins</v>
          </cell>
          <cell r="Z8" t="str">
            <v>Garde Corps Vitré</v>
          </cell>
          <cell r="AA8" t="str">
            <v>Enduits décoratifs</v>
          </cell>
          <cell r="AB8" t="str">
            <v xml:space="preserve">Linoleum </v>
          </cell>
          <cell r="AC8" t="str">
            <v>Grès Cerame</v>
          </cell>
          <cell r="AD8" t="str">
            <v>Plâtre</v>
          </cell>
          <cell r="AE8" t="str">
            <v>Faux Planchers Classiques</v>
          </cell>
          <cell r="AF8" t="str">
            <v>CPCU</v>
          </cell>
          <cell r="AH8" t="str">
            <v>Groupe Froid</v>
          </cell>
          <cell r="AJ8" t="str">
            <v>CTA</v>
          </cell>
          <cell r="AN8" t="str">
            <v>Mécanique</v>
          </cell>
          <cell r="AQ8" t="str">
            <v>Electrovannes sur alimentation sanitaires</v>
          </cell>
          <cell r="AR8" t="str">
            <v>Présence RIE</v>
          </cell>
          <cell r="AS8" t="str">
            <v>Présence RIE</v>
          </cell>
          <cell r="AT8" t="str">
            <v>Hors Plans Vasques</v>
          </cell>
          <cell r="AU8" t="str">
            <v>Présence d'une récuperation pour WC</v>
          </cell>
          <cell r="AV8" t="str">
            <v>Fonte</v>
          </cell>
          <cell r="AW8" t="str">
            <v>Extincteurs</v>
          </cell>
          <cell r="AY8" t="str">
            <v>Poste DP</v>
          </cell>
          <cell r="AZ8" t="str">
            <v>TGBT</v>
          </cell>
          <cell r="BA8" t="str">
            <v>TD Preneur</v>
          </cell>
          <cell r="BB8" t="str">
            <v>CDC Cablofil</v>
          </cell>
          <cell r="BC8" t="str">
            <v>Jeux d'Orgues</v>
          </cell>
          <cell r="BD8" t="str">
            <v>Uniformité bureaux 0,7</v>
          </cell>
          <cell r="BE8" t="str">
            <v>Eclairagiste ?</v>
          </cell>
          <cell r="BF8" t="str">
            <v>Noble (Celiane)</v>
          </cell>
          <cell r="BG8" t="str">
            <v>Terre informatique</v>
          </cell>
          <cell r="BH8" t="str">
            <v>Etude</v>
          </cell>
          <cell r="BI8" t="str">
            <v>En faux plafond</v>
          </cell>
          <cell r="BJ8" t="str">
            <v>A  - ERP</v>
          </cell>
          <cell r="BK8" t="str">
            <v>Oui</v>
          </cell>
          <cell r="BL8" t="str">
            <v>Portails avec lecture de badges</v>
          </cell>
          <cell r="BM8" t="str">
            <v>Oui</v>
          </cell>
          <cell r="BN8" t="str">
            <v>Présence de fibre optique</v>
          </cell>
          <cell r="BO8" t="str">
            <v>GTB</v>
          </cell>
          <cell r="BP8" t="str">
            <v>Etude</v>
          </cell>
          <cell r="BQ8" t="str">
            <v>Asphalte</v>
          </cell>
          <cell r="BR8" t="str">
            <v>Infiltration</v>
          </cell>
          <cell r="BS8" t="str">
            <v>Noues</v>
          </cell>
          <cell r="BW8" t="str">
            <v>Oui</v>
          </cell>
          <cell r="BX8" t="str">
            <v>Oui</v>
          </cell>
          <cell r="BY8" t="str">
            <v>Oui</v>
          </cell>
          <cell r="BZ8" t="str">
            <v>Oui</v>
          </cell>
          <cell r="CA8" t="str">
            <v>Oui</v>
          </cell>
          <cell r="CB8" t="str">
            <v>Oui</v>
          </cell>
          <cell r="CC8" t="str">
            <v>Oui</v>
          </cell>
          <cell r="CD8" t="str">
            <v>Oui</v>
          </cell>
          <cell r="CE8" t="str">
            <v>OUI</v>
          </cell>
          <cell r="CF8" t="str">
            <v>Oui</v>
          </cell>
          <cell r="CG8" t="str">
            <v>OUI</v>
          </cell>
          <cell r="CH8" t="str">
            <v>Brise Soleil</v>
          </cell>
          <cell r="CI8" t="str">
            <v>Banquette fixe</v>
          </cell>
          <cell r="CJ8" t="str">
            <v>Oui</v>
          </cell>
          <cell r="CK8" t="str">
            <v>Oui</v>
          </cell>
          <cell r="CL8" t="str">
            <v>Oui</v>
          </cell>
          <cell r="CM8" t="str">
            <v>Oui</v>
          </cell>
          <cell r="CN8" t="str">
            <v>Oui</v>
          </cell>
          <cell r="CO8" t="str">
            <v>Oui</v>
          </cell>
          <cell r="CP8">
            <v>0</v>
          </cell>
          <cell r="CQ8" t="str">
            <v>Confort</v>
          </cell>
          <cell r="CT8" t="str">
            <v>1 transformateur</v>
          </cell>
        </row>
        <row r="9">
          <cell r="B9" t="str">
            <v>Absence de portique - Base Vie</v>
          </cell>
          <cell r="C9" t="str">
            <v>BIM non compris</v>
          </cell>
          <cell r="D9" t="str">
            <v>Non</v>
          </cell>
          <cell r="E9" t="str">
            <v>Non</v>
          </cell>
          <cell r="F9" t="str">
            <v>Non</v>
          </cell>
          <cell r="G9" t="str">
            <v>Non</v>
          </cell>
          <cell r="H9" t="str">
            <v>Non</v>
          </cell>
          <cell r="I9" t="str">
            <v>Non</v>
          </cell>
          <cell r="J9" t="str">
            <v>Grues Mobiles</v>
          </cell>
          <cell r="K9" t="str">
            <v>Puit Gros Béton</v>
          </cell>
          <cell r="L9" t="str">
            <v>Dalles portées (y compris dalles de rampe)</v>
          </cell>
          <cell r="M9" t="str">
            <v>Tectoproof</v>
          </cell>
          <cell r="N9" t="str">
            <v>Voile par passe</v>
          </cell>
          <cell r="O9" t="str">
            <v>Non</v>
          </cell>
          <cell r="P9" t="str">
            <v>Double Peau</v>
          </cell>
          <cell r="Q9" t="str">
            <v>Aluminium</v>
          </cell>
          <cell r="R9" t="str">
            <v>Electrique</v>
          </cell>
          <cell r="S9" t="str">
            <v>Bardage Zinc</v>
          </cell>
          <cell r="T9" t="str">
            <v>Non</v>
          </cell>
          <cell r="U9" t="str">
            <v>Potence amovible</v>
          </cell>
          <cell r="V9" t="str">
            <v>Cuivre</v>
          </cell>
          <cell r="W9" t="str">
            <v>Asphalte</v>
          </cell>
          <cell r="X9" t="str">
            <v>Ciment</v>
          </cell>
          <cell r="Y9" t="str">
            <v>Habillage bois</v>
          </cell>
          <cell r="Z9" t="str">
            <v>Cloisons Vitrées (Alu)</v>
          </cell>
          <cell r="AB9" t="str">
            <v>PVC</v>
          </cell>
          <cell r="AC9" t="str">
            <v>En mosaique de céramique</v>
          </cell>
          <cell r="AD9" t="str">
            <v>Bois</v>
          </cell>
          <cell r="AE9" t="str">
            <v>Faux Planchers Minces</v>
          </cell>
          <cell r="AF9" t="str">
            <v>Chaufferie Bois</v>
          </cell>
          <cell r="AH9" t="str">
            <v>PAC</v>
          </cell>
          <cell r="AJ9" t="str">
            <v>VMC</v>
          </cell>
          <cell r="AN9" t="str">
            <v>Naturel</v>
          </cell>
          <cell r="AQ9" t="str">
            <v>Présence d'une récuperation EP</v>
          </cell>
          <cell r="AR9" t="str">
            <v>Absence RIE</v>
          </cell>
          <cell r="AS9" t="str">
            <v>Absence RIE</v>
          </cell>
          <cell r="AT9" t="str">
            <v xml:space="preserve">Présence d'Accessoires </v>
          </cell>
          <cell r="AU9" t="str">
            <v>Présence d'une récuperation pour arrosage</v>
          </cell>
          <cell r="AV9" t="str">
            <v>PVC</v>
          </cell>
          <cell r="AW9" t="str">
            <v>Colonnes Sèches</v>
          </cell>
          <cell r="AY9" t="str">
            <v>Poste HT</v>
          </cell>
          <cell r="AZ9" t="str">
            <v>TGS</v>
          </cell>
          <cell r="BA9" t="str">
            <v>TD SGX</v>
          </cell>
          <cell r="BB9" t="str">
            <v>CDC Dalle Marine</v>
          </cell>
          <cell r="BC9" t="str">
            <v>Colonne</v>
          </cell>
          <cell r="BD9" t="str">
            <v>UGR 19</v>
          </cell>
          <cell r="BF9" t="str">
            <v>Classique (Mosaic)</v>
          </cell>
          <cell r="BG9" t="str">
            <v>Terre photovoltaique</v>
          </cell>
          <cell r="BH9" t="str">
            <v>essais</v>
          </cell>
          <cell r="BI9" t="str">
            <v>En faux plancher</v>
          </cell>
          <cell r="BJ9" t="str">
            <v>A - IGH</v>
          </cell>
          <cell r="BK9" t="str">
            <v>Non</v>
          </cell>
          <cell r="BL9" t="str">
            <v>Détecteurs en cas d'intrusion</v>
          </cell>
          <cell r="BM9" t="str">
            <v>Non</v>
          </cell>
          <cell r="BN9" t="str">
            <v>Absence de fibre optique</v>
          </cell>
          <cell r="BO9" t="str">
            <v>Centrale d'alarme technique</v>
          </cell>
          <cell r="BP9" t="str">
            <v>essais</v>
          </cell>
          <cell r="BQ9" t="str">
            <v>Enrobé</v>
          </cell>
          <cell r="BR9" t="str">
            <v>Rejet</v>
          </cell>
          <cell r="BS9" t="str">
            <v>Gazon</v>
          </cell>
          <cell r="BW9" t="str">
            <v>Non</v>
          </cell>
          <cell r="BX9" t="str">
            <v>Non</v>
          </cell>
          <cell r="BY9" t="str">
            <v>Non</v>
          </cell>
          <cell r="BZ9" t="str">
            <v>Non</v>
          </cell>
          <cell r="CA9" t="str">
            <v>Non</v>
          </cell>
          <cell r="CB9" t="str">
            <v>Non</v>
          </cell>
          <cell r="CC9" t="str">
            <v>Non</v>
          </cell>
          <cell r="CD9" t="str">
            <v>Non</v>
          </cell>
          <cell r="CE9" t="str">
            <v>NON</v>
          </cell>
          <cell r="CF9" t="str">
            <v>Non</v>
          </cell>
          <cell r="CG9" t="str">
            <v>NON</v>
          </cell>
          <cell r="CH9" t="str">
            <v>Résille</v>
          </cell>
          <cell r="CI9" t="str">
            <v>Jardinières suspendues</v>
          </cell>
          <cell r="CJ9" t="str">
            <v>Non</v>
          </cell>
          <cell r="CK9" t="str">
            <v>Non</v>
          </cell>
          <cell r="CL9" t="str">
            <v>Non</v>
          </cell>
          <cell r="CM9" t="str">
            <v>Non</v>
          </cell>
          <cell r="CN9" t="str">
            <v>Non</v>
          </cell>
          <cell r="CO9" t="str">
            <v>Non</v>
          </cell>
          <cell r="CP9" t="str">
            <v>CDC en MC</v>
          </cell>
          <cell r="CQ9" t="str">
            <v>Auditorium</v>
          </cell>
          <cell r="CT9" t="str">
            <v>2 Transformateurs</v>
          </cell>
        </row>
        <row r="10">
          <cell r="B10" t="str">
            <v>Phasage</v>
          </cell>
          <cell r="C10" t="str">
            <v>Synthese comprise</v>
          </cell>
          <cell r="J10" t="str">
            <v>Nacelles</v>
          </cell>
          <cell r="K10" t="str">
            <v>Pieux</v>
          </cell>
          <cell r="L10" t="str">
            <v>Radiers</v>
          </cell>
          <cell r="M10" t="str">
            <v>Enkadrain</v>
          </cell>
          <cell r="N10" t="str">
            <v>Paroi Berlinoise</v>
          </cell>
          <cell r="P10" t="str">
            <v>Par Blocs</v>
          </cell>
          <cell r="Q10" t="str">
            <v>Acier</v>
          </cell>
          <cell r="R10" t="str">
            <v>Manuel</v>
          </cell>
          <cell r="S10" t="str">
            <v>Bardage Cassette Métallique</v>
          </cell>
          <cell r="U10" t="str">
            <v xml:space="preserve">Nacelle suspendue sur chariot </v>
          </cell>
          <cell r="V10" t="str">
            <v>Tuiles</v>
          </cell>
          <cell r="W10" t="str">
            <v>Résine</v>
          </cell>
          <cell r="X10" t="str">
            <v>Doublage thermique (façade)</v>
          </cell>
          <cell r="Y10" t="str">
            <v>Cloison vitrée (Bois)</v>
          </cell>
          <cell r="Z10" t="str">
            <v>Escaliers métalliques extérieurs</v>
          </cell>
          <cell r="AB10" t="str">
            <v>Moquette</v>
          </cell>
          <cell r="AC10" t="str">
            <v>Carreaux de ciment</v>
          </cell>
          <cell r="AD10" t="str">
            <v>Métal</v>
          </cell>
          <cell r="AE10" t="str">
            <v>Faux plancher compris finitions</v>
          </cell>
          <cell r="AF10" t="str">
            <v>Chaufferie Gaz</v>
          </cell>
          <cell r="AJ10" t="str">
            <v xml:space="preserve">Plafond Rayonnant </v>
          </cell>
          <cell r="AN10" t="str">
            <v>Mixte</v>
          </cell>
          <cell r="AQ10" t="str">
            <v>Absence de récuperation EP</v>
          </cell>
          <cell r="AR10" t="str">
            <v>Présence Fitness</v>
          </cell>
          <cell r="AS10" t="str">
            <v>Présence Fitness</v>
          </cell>
          <cell r="AT10" t="str">
            <v>Absence d'Accessoires</v>
          </cell>
          <cell r="AU10" t="str">
            <v>Absence de récuperation</v>
          </cell>
          <cell r="AV10" t="str">
            <v>Cuisine en Infra</v>
          </cell>
          <cell r="AW10" t="str">
            <v>RIA</v>
          </cell>
          <cell r="AY10" t="str">
            <v>Arrivée Basse Tension</v>
          </cell>
          <cell r="AZ10" t="str">
            <v>TGBT Preneur</v>
          </cell>
          <cell r="BA10" t="str">
            <v>TD VE</v>
          </cell>
          <cell r="BB10" t="str">
            <v>CDC APPARENT</v>
          </cell>
          <cell r="BC10" t="str">
            <v>CTP</v>
          </cell>
          <cell r="BD10" t="str">
            <v>Luminaire sur IP</v>
          </cell>
          <cell r="BE10" t="str">
            <v>Luminaire sur IP</v>
          </cell>
          <cell r="BF10" t="str">
            <v>Encastré de Sol</v>
          </cell>
          <cell r="BG10" t="str">
            <v>Terre classique</v>
          </cell>
          <cell r="BH10" t="str">
            <v>formation</v>
          </cell>
          <cell r="BI10" t="str">
            <v>CDC APPARENT</v>
          </cell>
          <cell r="BJ10" t="str">
            <v>B</v>
          </cell>
          <cell r="BK10" t="str">
            <v>Intrusion bris de vitre</v>
          </cell>
          <cell r="BL10" t="str">
            <v>Interphonie spectacle</v>
          </cell>
          <cell r="BM10" t="str">
            <v>Certifications R2S</v>
          </cell>
          <cell r="BN10" t="str">
            <v>Mutli Operateur</v>
          </cell>
          <cell r="BO10" t="str">
            <v>HTML5</v>
          </cell>
          <cell r="BP10" t="str">
            <v>formation</v>
          </cell>
          <cell r="BQ10" t="str">
            <v>Béton désactivé</v>
          </cell>
          <cell r="BS10" t="str">
            <v>Arbres</v>
          </cell>
          <cell r="BY10" t="str">
            <v>Renplacement</v>
          </cell>
          <cell r="BZ10" t="str">
            <v>Thermique</v>
          </cell>
          <cell r="CC10" t="str">
            <v>Charge rapide</v>
          </cell>
          <cell r="CH10" t="str">
            <v>Coursives</v>
          </cell>
          <cell r="CO10" t="str">
            <v>Présence de Parkings</v>
          </cell>
          <cell r="CP10" t="str">
            <v>Précablage</v>
          </cell>
          <cell r="CQ10" t="str">
            <v>Circulation</v>
          </cell>
        </row>
        <row r="11">
          <cell r="B11" t="str">
            <v>Pas de phasage</v>
          </cell>
          <cell r="C11" t="str">
            <v>Synthese non comprise</v>
          </cell>
          <cell r="J11" t="str">
            <v>Compris dans les PU</v>
          </cell>
          <cell r="K11" t="str">
            <v>Micropieux</v>
          </cell>
          <cell r="M11" t="str">
            <v>Badigeon d'Imperméabilisation</v>
          </cell>
          <cell r="N11" t="str">
            <v>Paroi Parisienne</v>
          </cell>
          <cell r="P11" t="str">
            <v>Par Grilles</v>
          </cell>
          <cell r="Q11" t="str">
            <v>ABF(sur mesure)</v>
          </cell>
          <cell r="R11" t="str">
            <v>BSO</v>
          </cell>
          <cell r="S11" t="str">
            <v>Bardage brique</v>
          </cell>
          <cell r="U11" t="str">
            <v>Nacelle au sol</v>
          </cell>
          <cell r="V11" t="str">
            <v>Ardoise</v>
          </cell>
          <cell r="W11" t="str">
            <v>Gravillons</v>
          </cell>
          <cell r="X11" t="str">
            <v>Doublage acoustique (façade)</v>
          </cell>
          <cell r="Y11" t="str">
            <v>Parquet</v>
          </cell>
          <cell r="AC11" t="str">
            <v>Sol coulé</v>
          </cell>
          <cell r="AD11" t="str">
            <v xml:space="preserve">Fibre </v>
          </cell>
          <cell r="AF11" t="str">
            <v>PAC</v>
          </cell>
          <cell r="AJ11" t="str">
            <v>Plafond non actif non compris</v>
          </cell>
          <cell r="AN11" t="str">
            <v>Parking</v>
          </cell>
          <cell r="AR11" t="str">
            <v>Absence Fitness</v>
          </cell>
          <cell r="AS11" t="str">
            <v>Absence Fitness</v>
          </cell>
          <cell r="AT11" t="str">
            <v>Robinetterie Electronique</v>
          </cell>
          <cell r="AU11" t="str">
            <v>Gestion par retention</v>
          </cell>
          <cell r="AV11" t="str">
            <v>Présence RIE</v>
          </cell>
          <cell r="AW11" t="str">
            <v>Extinction Gaz</v>
          </cell>
          <cell r="AY11" t="str">
            <v xml:space="preserve">Boucle HT Privé </v>
          </cell>
          <cell r="AZ11" t="str">
            <v>TGBT SGX</v>
          </cell>
          <cell r="BA11" t="str">
            <v>TD Accueil</v>
          </cell>
          <cell r="BB11" t="str">
            <v>Supportage Pendarts</v>
          </cell>
          <cell r="BC11" t="str">
            <v>Colonne EDF</v>
          </cell>
          <cell r="BD11" t="str">
            <v>LIFI</v>
          </cell>
          <cell r="BE11" t="str">
            <v>LIFI</v>
          </cell>
          <cell r="BF11" t="str">
            <v>Telecommande Virtuelle</v>
          </cell>
          <cell r="BG11" t="str">
            <v>Paratonnerre</v>
          </cell>
          <cell r="BH11" t="str">
            <v>Reception usine</v>
          </cell>
          <cell r="BI11" t="str">
            <v>Supportage Pendarts</v>
          </cell>
          <cell r="BJ11" t="str">
            <v>C</v>
          </cell>
          <cell r="BK11" t="str">
            <v>Intrusion detecteur</v>
          </cell>
          <cell r="BL11" t="str">
            <v>interphonie sur IP</v>
          </cell>
          <cell r="BM11" t="str">
            <v>Certification Wired SCOR</v>
          </cell>
          <cell r="BO11" t="str">
            <v>Regulation CVC en dehors de la supervision</v>
          </cell>
          <cell r="BP11" t="str">
            <v>Reception usine</v>
          </cell>
          <cell r="BQ11" t="str">
            <v>Pierre</v>
          </cell>
          <cell r="BY11" t="str">
            <v>Sécurité</v>
          </cell>
          <cell r="BZ11" t="str">
            <v>Photovoltaique</v>
          </cell>
          <cell r="CC11" t="str">
            <v>Transformateur dédié</v>
          </cell>
          <cell r="CH11" t="str">
            <v>Epines</v>
          </cell>
          <cell r="CO11" t="str">
            <v>Sprinklage sur zones bureaux</v>
          </cell>
          <cell r="CQ11" t="str">
            <v>Sécurité</v>
          </cell>
        </row>
        <row r="12">
          <cell r="K12" t="str">
            <v>Barrettes</v>
          </cell>
          <cell r="N12" t="str">
            <v>Paroi Lutécienne</v>
          </cell>
          <cell r="P12" t="str">
            <v>Bois</v>
          </cell>
          <cell r="R12" t="str">
            <v xml:space="preserve">Intérieur </v>
          </cell>
          <cell r="S12" t="str">
            <v>Bardage Cuivre</v>
          </cell>
          <cell r="W12" t="str">
            <v>Dalle sur plots béton</v>
          </cell>
          <cell r="X12" t="str">
            <v>Staff</v>
          </cell>
          <cell r="Y12" t="str">
            <v>Plans vasques</v>
          </cell>
          <cell r="AC12" t="str">
            <v>Pierre</v>
          </cell>
          <cell r="AD12" t="str">
            <v>Toile</v>
          </cell>
          <cell r="AJ12" t="str">
            <v>Plafond non actif compris</v>
          </cell>
          <cell r="AS12" t="str">
            <v>Production Solaire</v>
          </cell>
          <cell r="AT12" t="str">
            <v>Présence RIE</v>
          </cell>
          <cell r="AU12" t="str">
            <v>Fonte</v>
          </cell>
          <cell r="AV12" t="str">
            <v>Absence RIE</v>
          </cell>
          <cell r="AZ12" t="str">
            <v>TGBT RIE</v>
          </cell>
          <cell r="BA12" t="str">
            <v>TD PCS</v>
          </cell>
          <cell r="BB12" t="str">
            <v>Goulottes 3c</v>
          </cell>
          <cell r="BD12" t="str">
            <v>CIRCADIEN</v>
          </cell>
          <cell r="BE12" t="str">
            <v>CIRCADIEN</v>
          </cell>
          <cell r="BF12" t="str">
            <v>Commande bureau sans fils</v>
          </cell>
          <cell r="BG12" t="str">
            <v>Parafoudre</v>
          </cell>
          <cell r="BH12" t="str">
            <v>Echantillon / maquette / témoin</v>
          </cell>
          <cell r="BI12" t="str">
            <v>Goulottes 3c</v>
          </cell>
          <cell r="BJ12" t="str">
            <v>D</v>
          </cell>
          <cell r="BK12" t="str">
            <v>CA Mesures conservatoire</v>
          </cell>
          <cell r="BL12" t="str">
            <v>Kit GSM ASC</v>
          </cell>
          <cell r="BM12" t="str">
            <v>Precablage Preneur</v>
          </cell>
          <cell r="BO12" t="str">
            <v>Reseau GTB separé</v>
          </cell>
          <cell r="BP12" t="str">
            <v>Echantillon / maquette / témoin</v>
          </cell>
          <cell r="BQ12" t="str">
            <v>Cheminements</v>
          </cell>
          <cell r="BY12" t="str">
            <v>Coffret BACK</v>
          </cell>
          <cell r="BZ12" t="str">
            <v>Photovoltaique sur structure secandaire</v>
          </cell>
          <cell r="CQ12" t="str">
            <v>Arret sonorisation</v>
          </cell>
        </row>
        <row r="13">
          <cell r="K13" t="str">
            <v>Longrines</v>
          </cell>
          <cell r="N13" t="str">
            <v>Paroi Moulée</v>
          </cell>
          <cell r="P13" t="str">
            <v>Aluminium</v>
          </cell>
          <cell r="R13" t="str">
            <v>Extérieur</v>
          </cell>
          <cell r="S13" t="str">
            <v>Enduit Monocouche</v>
          </cell>
          <cell r="W13" t="str">
            <v>Enrobés</v>
          </cell>
          <cell r="Y13" t="str">
            <v>Paroi des sanitaires stratifiée</v>
          </cell>
          <cell r="AD13" t="str">
            <v>Staff</v>
          </cell>
          <cell r="AJ13" t="str">
            <v xml:space="preserve">Simple Flux </v>
          </cell>
          <cell r="AT13" t="str">
            <v>Absence RIE</v>
          </cell>
          <cell r="AU13" t="str">
            <v>PVC</v>
          </cell>
          <cell r="AV13" t="str">
            <v>Présence d'une Infrastructure</v>
          </cell>
          <cell r="AZ13" t="str">
            <v>TGBT HQ</v>
          </cell>
          <cell r="BA13" t="str">
            <v>TD Ondulé / Qualité</v>
          </cell>
          <cell r="BB13" t="str">
            <v>Perches</v>
          </cell>
          <cell r="BD13" t="str">
            <v>BS Adressables</v>
          </cell>
          <cell r="BE13" t="str">
            <v>BS Adressables</v>
          </cell>
          <cell r="BF13" t="str">
            <v>Bluetooth</v>
          </cell>
          <cell r="BI13" t="str">
            <v>Perches</v>
          </cell>
          <cell r="BJ13" t="str">
            <v>E</v>
          </cell>
          <cell r="BK13" t="str">
            <v>CA SGX Uniquement</v>
          </cell>
          <cell r="BM13" t="str">
            <v>Preneur en MC</v>
          </cell>
          <cell r="BO13" t="str">
            <v>Doogate</v>
          </cell>
          <cell r="BQ13" t="str">
            <v>Dalle béton</v>
          </cell>
          <cell r="BY13" t="str">
            <v>Mesures Conservatoires</v>
          </cell>
        </row>
        <row r="14">
          <cell r="N14" t="str">
            <v>Paroi Cloutée</v>
          </cell>
          <cell r="P14" t="str">
            <v>Parclosé - VEP</v>
          </cell>
          <cell r="R14" t="str">
            <v>Intégré à la facade</v>
          </cell>
          <cell r="S14" t="str">
            <v>Lasure</v>
          </cell>
          <cell r="W14" t="str">
            <v>Dalle sur plots bois</v>
          </cell>
          <cell r="Y14" t="str">
            <v>Paroi des sanitaires bois massif</v>
          </cell>
          <cell r="AD14" t="str">
            <v>Laine de verre</v>
          </cell>
          <cell r="AJ14" t="str">
            <v>Double Flux</v>
          </cell>
          <cell r="AT14" t="str">
            <v>Présence Fitness</v>
          </cell>
          <cell r="AU14" t="str">
            <v>Présence d'une Infrastructure</v>
          </cell>
          <cell r="AV14" t="str">
            <v>Présence de Parkings</v>
          </cell>
          <cell r="AZ14" t="str">
            <v>TGBT VE</v>
          </cell>
          <cell r="BB14" t="str">
            <v>Faux Plancher</v>
          </cell>
          <cell r="BD14" t="str">
            <v>BS autonomes</v>
          </cell>
          <cell r="BE14" t="str">
            <v>BS autonomes</v>
          </cell>
          <cell r="BI14" t="str">
            <v>Faux Plancher</v>
          </cell>
          <cell r="BJ14" t="str">
            <v>Baie miroire</v>
          </cell>
          <cell r="BK14" t="str">
            <v>CA Logement ( type VigIK)</v>
          </cell>
          <cell r="BM14" t="str">
            <v>FTTO / FTTH</v>
          </cell>
          <cell r="BO14" t="str">
            <v>Supervision a distance</v>
          </cell>
          <cell r="BY14" t="str">
            <v>Toiture</v>
          </cell>
        </row>
        <row r="15">
          <cell r="N15" t="str">
            <v>Pieux sécants</v>
          </cell>
          <cell r="P15" t="str">
            <v>Collé - VEC</v>
          </cell>
          <cell r="S15" t="str">
            <v>Compris isolation</v>
          </cell>
          <cell r="W15" t="str">
            <v>Végétalisation extensive</v>
          </cell>
          <cell r="AT15" t="str">
            <v>Absence Fitness</v>
          </cell>
          <cell r="AV15" t="str">
            <v>Fourniture separateur hydro</v>
          </cell>
          <cell r="AZ15" t="str">
            <v>Batterie condensateur</v>
          </cell>
          <cell r="BB15" t="str">
            <v>Faux plafond</v>
          </cell>
          <cell r="BD15" t="str">
            <v>BS sur SC</v>
          </cell>
          <cell r="BE15" t="str">
            <v>BS sur SC</v>
          </cell>
          <cell r="BI15" t="str">
            <v>Faux plafond</v>
          </cell>
          <cell r="BJ15" t="str">
            <v>Presence de Tiers</v>
          </cell>
          <cell r="BK15" t="str">
            <v>Mise en œuvre Tripode RDC</v>
          </cell>
          <cell r="BM15" t="str">
            <v>Fibre Poste</v>
          </cell>
          <cell r="BO15" t="str">
            <v>Multisite</v>
          </cell>
          <cell r="BY15" t="str">
            <v>Extérieur</v>
          </cell>
        </row>
        <row r="16">
          <cell r="N16" t="str">
            <v>Voiles en tranchées blindées</v>
          </cell>
          <cell r="S16" t="str">
            <v>Bardage Pierre</v>
          </cell>
          <cell r="W16" t="str">
            <v>Végéalisation intensive</v>
          </cell>
          <cell r="AJ16" t="str">
            <v>Ventilo convecteur : 2 tubes</v>
          </cell>
          <cell r="AV16" t="str">
            <v>Fourniture separateur à graisses</v>
          </cell>
          <cell r="BD16" t="str">
            <v>DALI 1/10V</v>
          </cell>
          <cell r="BE16" t="str">
            <v>DALI 1/10V</v>
          </cell>
          <cell r="BO16" t="str">
            <v>CVC</v>
          </cell>
        </row>
        <row r="17">
          <cell r="N17" t="str">
            <v>Parois de soutènement</v>
          </cell>
          <cell r="W17" t="str">
            <v>Végéalisation semi intensive</v>
          </cell>
          <cell r="AJ17" t="str">
            <v>Ventilo convecteur : 4 tubes</v>
          </cell>
          <cell r="BO17" t="str">
            <v>PLOMBERIE</v>
          </cell>
        </row>
        <row r="18">
          <cell r="N18" t="str">
            <v>Tiranté</v>
          </cell>
          <cell r="AJ18" t="str">
            <v>Ventilo convecteur : 2 tubes 2 fils</v>
          </cell>
          <cell r="BO18" t="str">
            <v>CFA</v>
          </cell>
        </row>
        <row r="19">
          <cell r="N19" t="str">
            <v>Butonné</v>
          </cell>
          <cell r="BO19" t="str">
            <v>GESTION ECLAIRAGE</v>
          </cell>
        </row>
        <row r="20">
          <cell r="BO20" t="str">
            <v>COMPTAGE ENERGETIQUE</v>
          </cell>
        </row>
        <row r="21">
          <cell r="BO21" t="str">
            <v>ASC</v>
          </cell>
        </row>
        <row r="22">
          <cell r="BO22" t="str">
            <v>SURETE</v>
          </cell>
        </row>
      </sheetData>
      <sheetData sheetId="3"/>
      <sheetData sheetId="4">
        <row r="44">
          <cell r="E44" t="str">
            <v>Installations de Chantier</v>
          </cell>
        </row>
        <row r="45">
          <cell r="E45" t="str">
            <v>Frais EG / Macro Lots</v>
          </cell>
        </row>
        <row r="50">
          <cell r="E50" t="str">
            <v>Désamiantage</v>
          </cell>
        </row>
        <row r="51">
          <cell r="E51" t="str">
            <v>Déplombage</v>
          </cell>
        </row>
        <row r="52">
          <cell r="E52" t="str">
            <v>Curage - Hors Façade</v>
          </cell>
        </row>
        <row r="53">
          <cell r="E53" t="str">
            <v>Curage - Façade</v>
          </cell>
        </row>
        <row r="54">
          <cell r="E54" t="str">
            <v>Démolitions</v>
          </cell>
        </row>
        <row r="55">
          <cell r="E55" t="str">
            <v>Gestion des déchets, Traitements de Pollution des Sols &amp; Autres</v>
          </cell>
        </row>
        <row r="60">
          <cell r="E60" t="str">
            <v>Moyens de levage, Etudes &amp; Encadrement GO</v>
          </cell>
        </row>
        <row r="61">
          <cell r="E61" t="str">
            <v>Fondations &amp; Ouvrages Associés (Hors Radiers &amp; Parois Périmétriques)</v>
          </cell>
        </row>
        <row r="62">
          <cell r="E62" t="str">
            <v>Dalles basses &amp; Ouvrages Associés</v>
          </cell>
        </row>
        <row r="63">
          <cell r="E63" t="str">
            <v>Réseaux intérieurs enterrés</v>
          </cell>
        </row>
        <row r="64">
          <cell r="E64" t="str">
            <v>Protection des Ouvrages enterrés</v>
          </cell>
        </row>
        <row r="65">
          <cell r="E65" t="str">
            <v>Terrassements &amp; divers</v>
          </cell>
        </row>
        <row r="66">
          <cell r="E66" t="str">
            <v>Voiles contre terre</v>
          </cell>
        </row>
        <row r="67">
          <cell r="E67" t="str">
            <v>Infrastructure - Noyau (si IGH)</v>
          </cell>
        </row>
        <row r="68">
          <cell r="E68" t="str">
            <v>Infrastructure</v>
          </cell>
        </row>
        <row r="69">
          <cell r="E69" t="str">
            <v>Superstructure type 1 : Poteaux béton, Voiles béton, Poutres béton, Dalles béton  - Noyau (si IGH)</v>
          </cell>
        </row>
        <row r="70">
          <cell r="E70" t="str">
            <v>Superstructure type 1 : Poteaux béton, Voiles béton, Poutres béton, Dalles béton</v>
          </cell>
        </row>
        <row r="71">
          <cell r="E71" t="str">
            <v>Superstructure type 2 : Poteaux béton, Voiles béton, Poutres métal, Dalles béton</v>
          </cell>
        </row>
        <row r="72">
          <cell r="E72" t="str">
            <v>Superstructure type 3 : Poteaux métal, Voiles béton, Poutres : métal, Dalles béton</v>
          </cell>
        </row>
        <row r="73">
          <cell r="E73" t="str">
            <v>Superstructure type 4 : Poteaux métal, Voiles béton, Poutres bois, Dalles, bois</v>
          </cell>
        </row>
        <row r="74">
          <cell r="E74" t="str">
            <v>Superstructure type 5 : Poteaux métal, Voiles béton, Poutres métal, Dalles bois</v>
          </cell>
        </row>
        <row r="75">
          <cell r="E75" t="str">
            <v>Superstructure type 6 : Poteaux métal, Voiles : bois / béton (noyaux), Poutres métal, Dalles bois</v>
          </cell>
        </row>
        <row r="76">
          <cell r="E76" t="str">
            <v>Superstructure type 7 : Poteaux bois, Voiles bois, Poutres bois, Dalles bois</v>
          </cell>
        </row>
        <row r="77">
          <cell r="E77" t="str">
            <v>Superstructure type 8 : Poteaux bois, Voiles bois / béton (noyaux), Poutres bois Dalles bois</v>
          </cell>
        </row>
        <row r="78">
          <cell r="E78" t="str">
            <v>Plancher de reprise - métal</v>
          </cell>
        </row>
        <row r="79">
          <cell r="E79" t="str">
            <v>Plancher de reprise - béton</v>
          </cell>
        </row>
        <row r="80">
          <cell r="E80" t="str">
            <v>Charpente bois - Support de couverture</v>
          </cell>
        </row>
        <row r="81">
          <cell r="E81" t="str">
            <v>Ouvrages Divers (Pour Ouvrages Neufs)</v>
          </cell>
        </row>
        <row r="82">
          <cell r="E82" t="str">
            <v>Démolitions &amp; interventions dans l'existant</v>
          </cell>
        </row>
        <row r="87">
          <cell r="E87" t="str">
            <v>Murs Rideaux</v>
          </cell>
        </row>
        <row r="88">
          <cell r="E88" t="str">
            <v xml:space="preserve">Menuiseries Extérieures </v>
          </cell>
        </row>
        <row r="89">
          <cell r="E89" t="str">
            <v>Occultations</v>
          </cell>
        </row>
        <row r="90">
          <cell r="E90" t="str">
            <v>Revêtement de façade (bardage, enduit, sous-face…)</v>
          </cell>
        </row>
        <row r="91">
          <cell r="E91" t="str">
            <v>Echafaudages &amp; moyens d'accès</v>
          </cell>
        </row>
        <row r="92">
          <cell r="E92" t="str">
            <v>Nacelle pour Nettoyage / Entretien</v>
          </cell>
        </row>
        <row r="97">
          <cell r="E97" t="str">
            <v>Couverture</v>
          </cell>
        </row>
        <row r="98">
          <cell r="E98" t="str">
            <v>Etanchéité (y compris protection)</v>
          </cell>
        </row>
        <row r="103">
          <cell r="E103" t="str">
            <v>Cloisons - Doublage - Plâtrerie</v>
          </cell>
        </row>
        <row r="104">
          <cell r="E104" t="str">
            <v xml:space="preserve">Menuiseries intérieures </v>
          </cell>
        </row>
        <row r="105">
          <cell r="E105" t="str">
            <v>Serurerie - Miroiterie - Métallerie</v>
          </cell>
        </row>
        <row r="106">
          <cell r="E106" t="str">
            <v>Peinture - Nettoyage</v>
          </cell>
        </row>
        <row r="107">
          <cell r="E107" t="str">
            <v>Revêtement des sols souples</v>
          </cell>
        </row>
        <row r="108">
          <cell r="E108" t="str">
            <v>Revêtement des sols durs</v>
          </cell>
        </row>
        <row r="109">
          <cell r="E109" t="str">
            <v xml:space="preserve">Faux Plafonds </v>
          </cell>
        </row>
        <row r="110">
          <cell r="E110" t="str">
            <v>Faux Planchers</v>
          </cell>
        </row>
        <row r="115">
          <cell r="E115" t="str">
            <v>Production Calorifique</v>
          </cell>
        </row>
        <row r="116">
          <cell r="E116" t="str">
            <v>Distribution Calorifique</v>
          </cell>
        </row>
        <row r="117">
          <cell r="E117" t="str">
            <v>Production Frigorifique</v>
          </cell>
        </row>
        <row r="118">
          <cell r="E118" t="str">
            <v>Distribution Frigorifique</v>
          </cell>
        </row>
        <row r="119">
          <cell r="E119" t="str">
            <v>Renouvellement d'Air - Locaux Principaux</v>
          </cell>
        </row>
        <row r="120">
          <cell r="E120" t="str">
            <v>Traitement Terminal - Locaux Principaux</v>
          </cell>
        </row>
        <row r="121">
          <cell r="E121" t="str">
            <v>Renouvellement d'Air - Zones Décorées</v>
          </cell>
        </row>
        <row r="122">
          <cell r="E122" t="str">
            <v>Traitement Terminal - Zone Décorées</v>
          </cell>
        </row>
        <row r="123">
          <cell r="E123" t="str">
            <v xml:space="preserve">Désenfumage </v>
          </cell>
        </row>
        <row r="124">
          <cell r="E124" t="str">
            <v>Electricité - Régulation</v>
          </cell>
        </row>
        <row r="125">
          <cell r="E125" t="str">
            <v>Etudes, Essais &amp; Mise En Service</v>
          </cell>
        </row>
        <row r="130">
          <cell r="E130" t="str">
            <v>Eau froide</v>
          </cell>
        </row>
        <row r="131">
          <cell r="E131" t="str">
            <v>Eau froide adoucie</v>
          </cell>
        </row>
        <row r="132">
          <cell r="E132" t="str">
            <v>Eau Chaude</v>
          </cell>
        </row>
        <row r="133">
          <cell r="E133" t="str">
            <v>Appareils &amp; Accessoires Sanitaires</v>
          </cell>
        </row>
        <row r="134">
          <cell r="E134" t="str">
            <v>Evacuations EP</v>
          </cell>
        </row>
        <row r="135">
          <cell r="E135" t="str">
            <v>Evacuations EU / EV</v>
          </cell>
        </row>
        <row r="136">
          <cell r="E136" t="str">
            <v>Equipements contre le feu (hors sprinklage)</v>
          </cell>
        </row>
        <row r="137">
          <cell r="E137" t="str">
            <v>Etudes, Essais &amp; Mise En Service</v>
          </cell>
        </row>
        <row r="142">
          <cell r="E142" t="str">
            <v>Origine des Installations</v>
          </cell>
        </row>
        <row r="143">
          <cell r="E143" t="str">
            <v>TGBT &amp; TGS</v>
          </cell>
        </row>
        <row r="144">
          <cell r="E144" t="str">
            <v>TD &amp; Coffrets</v>
          </cell>
        </row>
        <row r="145">
          <cell r="E145" t="str">
            <v>Chemins de Câbles, Goulottes, Coupe Feu, etc.</v>
          </cell>
        </row>
        <row r="146">
          <cell r="E146" t="str">
            <v>Distribution (câbles, alimentations spécifiques)</v>
          </cell>
        </row>
        <row r="147">
          <cell r="E147" t="str">
            <v>Luminaires (éclairage de sécurité cis) - Locaux Principaux</v>
          </cell>
        </row>
        <row r="148">
          <cell r="E148" t="str">
            <v>Luminaires (éclairage de sécurité cis) - Zones Décorées</v>
          </cell>
        </row>
        <row r="149">
          <cell r="E149" t="str">
            <v>Appareillage</v>
          </cell>
        </row>
        <row r="150">
          <cell r="E150" t="str">
            <v>Terre</v>
          </cell>
        </row>
        <row r="151">
          <cell r="E151" t="str">
            <v>Etudes, Essais &amp; Mise En Service</v>
          </cell>
        </row>
        <row r="156">
          <cell r="E156" t="str">
            <v>Chemins de Câbles &amp; Autres</v>
          </cell>
        </row>
        <row r="157">
          <cell r="E157" t="str">
            <v>Système de Sécurité Incendie (SSI)</v>
          </cell>
        </row>
        <row r="158">
          <cell r="E158" t="str">
            <v>Contrôle d'accès / Intrusion</v>
          </cell>
        </row>
        <row r="159">
          <cell r="E159" t="str">
            <v>Interphonie / Videophonie</v>
          </cell>
        </row>
        <row r="160">
          <cell r="E160" t="str">
            <v>Réseau VDI</v>
          </cell>
        </row>
        <row r="161">
          <cell r="E161" t="str">
            <v>Télécoms / GSM</v>
          </cell>
        </row>
        <row r="162">
          <cell r="E162" t="str">
            <v>GTB</v>
          </cell>
        </row>
        <row r="163">
          <cell r="E163" t="str">
            <v>Etudes, Essais &amp; Mise en Service</v>
          </cell>
        </row>
        <row r="168">
          <cell r="E168" t="str">
            <v xml:space="preserve">VRD - Voirie </v>
          </cell>
        </row>
        <row r="169">
          <cell r="E169" t="str">
            <v>VRD - Réseaux Divers (y compris travaux d'Assainissement)</v>
          </cell>
        </row>
        <row r="170">
          <cell r="E170" t="str">
            <v>Espaces verts</v>
          </cell>
        </row>
        <row r="171">
          <cell r="E171" t="str">
            <v>Agencement Mobilier Extérieur</v>
          </cell>
        </row>
        <row r="172">
          <cell r="E172" t="str">
            <v>Eclairage Extérieur</v>
          </cell>
        </row>
        <row r="173">
          <cell r="E173" t="str">
            <v>Terrassements</v>
          </cell>
        </row>
        <row r="178">
          <cell r="E178" t="str">
            <v>Ascenseurs</v>
          </cell>
        </row>
        <row r="184">
          <cell r="E184" t="str">
            <v>Piscine</v>
          </cell>
        </row>
        <row r="185">
          <cell r="E185" t="str">
            <v>Groupe Electrogène</v>
          </cell>
        </row>
        <row r="186">
          <cell r="E186" t="str">
            <v>Panneaux Solaires</v>
          </cell>
        </row>
        <row r="187">
          <cell r="E187" t="str">
            <v>Onduleurs &amp; autres équipements électriques spécifiques</v>
          </cell>
        </row>
        <row r="188">
          <cell r="E188" t="str">
            <v>Réseau 4G</v>
          </cell>
        </row>
        <row r="189">
          <cell r="E189" t="str">
            <v>Recharge pour voitures électriques - Bornes Equipées</v>
          </cell>
        </row>
        <row r="190">
          <cell r="E190" t="str">
            <v>Equipements de Cuisine</v>
          </cell>
        </row>
        <row r="191">
          <cell r="E191" t="str">
            <v>Fontaines &amp; equipements de plomberie specifiques</v>
          </cell>
        </row>
        <row r="192">
          <cell r="E192" t="str">
            <v>Verrière</v>
          </cell>
        </row>
        <row r="193">
          <cell r="E193" t="str">
            <v>Eclairage Façade</v>
          </cell>
        </row>
        <row r="194">
          <cell r="E194" t="str">
            <v>Spécificités Façade</v>
          </cell>
        </row>
        <row r="195">
          <cell r="E195" t="str">
            <v>Agencement Mobilier Intérieur</v>
          </cell>
        </row>
        <row r="196">
          <cell r="E196" t="str">
            <v>Signalétique décorative / Enseigne Lumineuse</v>
          </cell>
        </row>
        <row r="197">
          <cell r="E197" t="str">
            <v>Coiffe (Toiture) - si IGH</v>
          </cell>
        </row>
        <row r="198">
          <cell r="E198" t="str">
            <v>Ouvrages structurels spécifiques à ressortir</v>
          </cell>
        </row>
        <row r="199">
          <cell r="E199" t="str">
            <v>Frais de voirie</v>
          </cell>
        </row>
        <row r="200">
          <cell r="E200" t="str">
            <v>Bassin de rétention / infiltration</v>
          </cell>
        </row>
        <row r="201">
          <cell r="E201" t="str">
            <v>Sprinklage</v>
          </cell>
        </row>
        <row r="202">
          <cell r="E202" t="str">
            <v>Equipements VDI (Preneurs)</v>
          </cell>
        </row>
        <row r="203">
          <cell r="E203" t="str">
            <v xml:space="preserve">Sonorisation </v>
          </cell>
        </row>
        <row r="204">
          <cell r="E204" t="str">
            <v>Fluides Médicaux</v>
          </cell>
        </row>
        <row r="205">
          <cell r="E205" t="str">
            <v>Distribution Heure</v>
          </cell>
        </row>
        <row r="206">
          <cell r="E206" t="str">
            <v>Poste DP</v>
          </cell>
        </row>
        <row r="207">
          <cell r="E207" t="str">
            <v>Multimédias Scénographie</v>
          </cell>
        </row>
        <row r="208">
          <cell r="E208" t="str">
            <v>Système Appel Malade</v>
          </cell>
        </row>
        <row r="209">
          <cell r="E209" t="str">
            <v>Signalétique Spécifique Hôpitaux</v>
          </cell>
        </row>
        <row r="210">
          <cell r="E210" t="str">
            <v>Salles de Bains Préfabriquées</v>
          </cell>
        </row>
      </sheetData>
      <sheetData sheetId="5"/>
      <sheetData sheetId="6"/>
      <sheetData sheetId="7"/>
      <sheetData sheetId="8"/>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BAMC%20147%20-%20VINCI%20IMMO%20LE%20TOUZET/06_Production-etudes/16-March&#233;" TargetMode="External"/><Relationship Id="rId1" Type="http://schemas.openxmlformats.org/officeDocument/2006/relationships/hyperlink" Target="ALBUM%20PHOTOS"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bin"/><Relationship Id="rId5" Type="http://schemas.openxmlformats.org/officeDocument/2006/relationships/image" Target="../media/image8.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0.vml"/><Relationship Id="rId7" Type="http://schemas.openxmlformats.org/officeDocument/2006/relationships/ctrlProp" Target="../ctrlProps/ctrlProp3.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I3:J5"/>
  <sheetViews>
    <sheetView zoomScale="70" zoomScaleNormal="70" workbookViewId="0">
      <selection activeCell="J49" sqref="J49"/>
    </sheetView>
  </sheetViews>
  <sheetFormatPr baseColWidth="10" defaultRowHeight="15"/>
  <cols>
    <col min="1" max="7" width="11.42578125" style="1810"/>
    <col min="8" max="8" width="9.140625" style="1810" customWidth="1"/>
    <col min="9" max="9" width="11.42578125" style="1810" hidden="1" customWidth="1"/>
    <col min="10" max="10" width="125.140625" style="1810" customWidth="1"/>
    <col min="11" max="16384" width="11.42578125" style="1810"/>
  </cols>
  <sheetData>
    <row r="3" spans="10:10" ht="15.75" thickBot="1"/>
    <row r="4" spans="10:10" ht="85.5" customHeight="1" thickBot="1">
      <c r="J4" s="2017" t="s">
        <v>6121</v>
      </c>
    </row>
    <row r="5" spans="10:10">
      <c r="J5" s="189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dimension ref="C1:E100"/>
  <sheetViews>
    <sheetView zoomScale="70" zoomScaleNormal="70" workbookViewId="0">
      <selection activeCell="G27" sqref="G27"/>
    </sheetView>
  </sheetViews>
  <sheetFormatPr baseColWidth="10" defaultRowHeight="15"/>
  <cols>
    <col min="1" max="2" width="11.42578125" style="1810"/>
    <col min="3" max="3" width="15.42578125" style="1810" customWidth="1"/>
    <col min="4" max="4" width="19.7109375" style="1810" customWidth="1"/>
    <col min="5" max="5" width="21.5703125" style="1810" customWidth="1"/>
    <col min="6" max="6" width="37.5703125" style="1810" customWidth="1"/>
    <col min="7" max="16384" width="11.42578125" style="1810"/>
  </cols>
  <sheetData>
    <row r="1" spans="3:5" ht="15.75" thickBot="1"/>
    <row r="2" spans="3:5" ht="15.75" thickBot="1">
      <c r="C2" s="2527" t="s">
        <v>6575</v>
      </c>
      <c r="D2" s="2527" t="s">
        <v>6576</v>
      </c>
      <c r="E2" s="2527" t="s">
        <v>6577</v>
      </c>
    </row>
    <row r="3" spans="3:5" ht="15.75" thickBot="1">
      <c r="C3" s="2527"/>
      <c r="D3" s="2527"/>
      <c r="E3" s="2527"/>
    </row>
    <row r="4" spans="3:5" ht="15.75" thickBot="1">
      <c r="C4" s="2527"/>
      <c r="D4" s="2527"/>
      <c r="E4" s="2527"/>
    </row>
    <row r="5" spans="3:5" ht="15.75" thickBot="1">
      <c r="C5" s="2527">
        <v>2012</v>
      </c>
      <c r="D5" s="2331">
        <v>40909</v>
      </c>
      <c r="E5" s="2332">
        <v>105</v>
      </c>
    </row>
    <row r="6" spans="3:5" ht="15.75" thickBot="1">
      <c r="C6" s="2527"/>
      <c r="D6" s="2333">
        <v>40940</v>
      </c>
      <c r="E6" s="2334">
        <v>105.3</v>
      </c>
    </row>
    <row r="7" spans="3:5" ht="15.75" thickBot="1">
      <c r="C7" s="2527"/>
      <c r="D7" s="2333">
        <v>40969</v>
      </c>
      <c r="E7" s="2334">
        <v>105.6</v>
      </c>
    </row>
    <row r="8" spans="3:5" ht="15.75" thickBot="1">
      <c r="C8" s="2527"/>
      <c r="D8" s="2333">
        <v>41000</v>
      </c>
      <c r="E8" s="2334">
        <v>105.9</v>
      </c>
    </row>
    <row r="9" spans="3:5" ht="15.75" thickBot="1">
      <c r="C9" s="2527"/>
      <c r="D9" s="2333">
        <v>41030</v>
      </c>
      <c r="E9" s="2334">
        <v>105.7</v>
      </c>
    </row>
    <row r="10" spans="3:5" ht="15.75" thickBot="1">
      <c r="C10" s="2527"/>
      <c r="D10" s="2333">
        <v>41061</v>
      </c>
      <c r="E10" s="2334">
        <v>105.5</v>
      </c>
    </row>
    <row r="11" spans="3:5" ht="15.75" thickBot="1">
      <c r="C11" s="2527"/>
      <c r="D11" s="2333">
        <v>41091</v>
      </c>
      <c r="E11" s="2334">
        <v>105.6</v>
      </c>
    </row>
    <row r="12" spans="3:5" ht="15.75" thickBot="1">
      <c r="C12" s="2527"/>
      <c r="D12" s="2333">
        <v>41122</v>
      </c>
      <c r="E12" s="2334">
        <v>105.8</v>
      </c>
    </row>
    <row r="13" spans="3:5" ht="15.75" thickBot="1">
      <c r="C13" s="2527"/>
      <c r="D13" s="2333">
        <v>41153</v>
      </c>
      <c r="E13" s="2334">
        <v>105.6</v>
      </c>
    </row>
    <row r="14" spans="3:5" ht="15.75" thickBot="1">
      <c r="C14" s="2527"/>
      <c r="D14" s="2333">
        <v>41183</v>
      </c>
      <c r="E14" s="2334">
        <v>105.7</v>
      </c>
    </row>
    <row r="15" spans="3:5" ht="15.75" thickBot="1">
      <c r="C15" s="2527"/>
      <c r="D15" s="2333">
        <v>41214</v>
      </c>
      <c r="E15" s="2334">
        <v>105.5</v>
      </c>
    </row>
    <row r="16" spans="3:5" ht="15.75" thickBot="1">
      <c r="C16" s="2527"/>
      <c r="D16" s="2333">
        <v>41244</v>
      </c>
      <c r="E16" s="2334">
        <v>105.5</v>
      </c>
    </row>
    <row r="17" spans="3:5" ht="15.75" thickBot="1">
      <c r="C17" s="2527">
        <v>2013</v>
      </c>
      <c r="D17" s="2333">
        <v>41275</v>
      </c>
      <c r="E17" s="2334">
        <v>106</v>
      </c>
    </row>
    <row r="18" spans="3:5" ht="15.75" thickBot="1">
      <c r="C18" s="2527"/>
      <c r="D18" s="2333">
        <v>41306</v>
      </c>
      <c r="E18" s="2334">
        <v>105.9</v>
      </c>
    </row>
    <row r="19" spans="3:5" ht="15.75" thickBot="1">
      <c r="C19" s="2527"/>
      <c r="D19" s="2333">
        <v>41334</v>
      </c>
      <c r="E19" s="2334">
        <v>105.9</v>
      </c>
    </row>
    <row r="20" spans="3:5" ht="15.75" thickBot="1">
      <c r="C20" s="2527"/>
      <c r="D20" s="2333">
        <v>41365</v>
      </c>
      <c r="E20" s="2334">
        <v>105.7</v>
      </c>
    </row>
    <row r="21" spans="3:5" ht="15.75" thickBot="1">
      <c r="C21" s="2527"/>
      <c r="D21" s="2333">
        <v>41395</v>
      </c>
      <c r="E21" s="2334">
        <v>105.6</v>
      </c>
    </row>
    <row r="22" spans="3:5" ht="15.75" thickBot="1">
      <c r="C22" s="2527"/>
      <c r="D22" s="2333">
        <v>41426</v>
      </c>
      <c r="E22" s="2334">
        <v>105.2</v>
      </c>
    </row>
    <row r="23" spans="3:5" ht="15.75" thickBot="1">
      <c r="C23" s="2527"/>
      <c r="D23" s="2333">
        <v>41456</v>
      </c>
      <c r="E23" s="2334">
        <v>105.3</v>
      </c>
    </row>
    <row r="24" spans="3:5" ht="15.75" thickBot="1">
      <c r="C24" s="2527"/>
      <c r="D24" s="2333">
        <v>41487</v>
      </c>
      <c r="E24" s="2334">
        <v>105.2</v>
      </c>
    </row>
    <row r="25" spans="3:5" ht="15.75" thickBot="1">
      <c r="C25" s="2527"/>
      <c r="D25" s="2333">
        <v>41518</v>
      </c>
      <c r="E25" s="2334">
        <v>105.1</v>
      </c>
    </row>
    <row r="26" spans="3:5" ht="15.75" thickBot="1">
      <c r="C26" s="2527"/>
      <c r="D26" s="2333">
        <v>41548</v>
      </c>
      <c r="E26" s="2334">
        <v>105</v>
      </c>
    </row>
    <row r="27" spans="3:5" ht="15.75" thickBot="1">
      <c r="C27" s="2527"/>
      <c r="D27" s="2333">
        <v>41579</v>
      </c>
      <c r="E27" s="2334">
        <v>105.1</v>
      </c>
    </row>
    <row r="28" spans="3:5" ht="15.75" thickBot="1">
      <c r="C28" s="2527"/>
      <c r="D28" s="2333">
        <v>41609</v>
      </c>
      <c r="E28" s="2334">
        <v>105.2</v>
      </c>
    </row>
    <row r="29" spans="3:5" ht="15.75" thickBot="1">
      <c r="C29" s="2527">
        <v>2014</v>
      </c>
      <c r="D29" s="2333">
        <v>41640</v>
      </c>
      <c r="E29" s="2334">
        <v>105.2</v>
      </c>
    </row>
    <row r="30" spans="3:5" ht="15.75" thickBot="1">
      <c r="C30" s="2527"/>
      <c r="D30" s="2333">
        <v>41671</v>
      </c>
      <c r="E30" s="2334">
        <v>105.1</v>
      </c>
    </row>
    <row r="31" spans="3:5" ht="15.75" thickBot="1">
      <c r="C31" s="2527"/>
      <c r="D31" s="2333">
        <v>41699</v>
      </c>
      <c r="E31" s="2334">
        <v>105</v>
      </c>
    </row>
    <row r="32" spans="3:5" ht="15.75" thickBot="1">
      <c r="C32" s="2527"/>
      <c r="D32" s="2333">
        <v>41730</v>
      </c>
      <c r="E32" s="2334">
        <v>105</v>
      </c>
    </row>
    <row r="33" spans="3:5" ht="15.75" thickBot="1">
      <c r="C33" s="2527"/>
      <c r="D33" s="2333">
        <v>41760</v>
      </c>
      <c r="E33" s="2334">
        <v>105.1</v>
      </c>
    </row>
    <row r="34" spans="3:5" ht="15.75" thickBot="1">
      <c r="C34" s="2527"/>
      <c r="D34" s="2333">
        <v>41791</v>
      </c>
      <c r="E34" s="2334">
        <v>105.1</v>
      </c>
    </row>
    <row r="35" spans="3:5" ht="15.75" thickBot="1">
      <c r="C35" s="2527"/>
      <c r="D35" s="2333">
        <v>41821</v>
      </c>
      <c r="E35" s="2334">
        <v>105.3</v>
      </c>
    </row>
    <row r="36" spans="3:5" ht="15.75" thickBot="1">
      <c r="C36" s="2527"/>
      <c r="D36" s="2333">
        <v>41852</v>
      </c>
      <c r="E36" s="2334">
        <v>105.4</v>
      </c>
    </row>
    <row r="37" spans="3:5" ht="15.75" thickBot="1">
      <c r="C37" s="2527"/>
      <c r="D37" s="2333">
        <v>41883</v>
      </c>
      <c r="E37" s="2334">
        <v>105.2</v>
      </c>
    </row>
    <row r="38" spans="3:5" ht="15.75" thickBot="1">
      <c r="C38" s="2527"/>
      <c r="D38" s="2333">
        <v>41913</v>
      </c>
      <c r="E38" s="2334">
        <v>105.1</v>
      </c>
    </row>
    <row r="39" spans="3:5" ht="15.75" thickBot="1">
      <c r="C39" s="2527"/>
      <c r="D39" s="2333">
        <v>41944</v>
      </c>
      <c r="E39" s="2334">
        <v>104.7</v>
      </c>
    </row>
    <row r="40" spans="3:5" ht="15.75" thickBot="1">
      <c r="C40" s="2527"/>
      <c r="D40" s="2333">
        <v>41974</v>
      </c>
      <c r="E40" s="2334">
        <v>104.5</v>
      </c>
    </row>
    <row r="41" spans="3:5" ht="15.75" thickBot="1">
      <c r="C41" s="2527">
        <v>2015</v>
      </c>
      <c r="D41" s="2333">
        <v>42005</v>
      </c>
      <c r="E41" s="2334">
        <v>104.1</v>
      </c>
    </row>
    <row r="42" spans="3:5" ht="15.75" thickBot="1">
      <c r="C42" s="2527"/>
      <c r="D42" s="2333">
        <v>42036</v>
      </c>
      <c r="E42" s="2334">
        <v>104.5</v>
      </c>
    </row>
    <row r="43" spans="3:5" ht="15.75" thickBot="1">
      <c r="C43" s="2527"/>
      <c r="D43" s="2333">
        <v>42064</v>
      </c>
      <c r="E43" s="2334">
        <v>104.5</v>
      </c>
    </row>
    <row r="44" spans="3:5" ht="15.75" thickBot="1">
      <c r="C44" s="2527"/>
      <c r="D44" s="2333">
        <v>42095</v>
      </c>
      <c r="E44" s="2334">
        <v>104.5</v>
      </c>
    </row>
    <row r="45" spans="3:5" ht="15.75" thickBot="1">
      <c r="C45" s="2527"/>
      <c r="D45" s="2333">
        <v>42125</v>
      </c>
      <c r="E45" s="2334">
        <v>104.7</v>
      </c>
    </row>
    <row r="46" spans="3:5" ht="15.75" thickBot="1">
      <c r="C46" s="2527"/>
      <c r="D46" s="2333">
        <v>42156</v>
      </c>
      <c r="E46" s="2334">
        <v>104.6</v>
      </c>
    </row>
    <row r="47" spans="3:5" ht="15.75" thickBot="1">
      <c r="C47" s="2527"/>
      <c r="D47" s="2333">
        <v>42186</v>
      </c>
      <c r="E47" s="2334">
        <v>104.6</v>
      </c>
    </row>
    <row r="48" spans="3:5" ht="15.75" thickBot="1">
      <c r="C48" s="2527"/>
      <c r="D48" s="2333">
        <v>42217</v>
      </c>
      <c r="E48" s="2334">
        <v>104.5</v>
      </c>
    </row>
    <row r="49" spans="3:5" ht="15.75" thickBot="1">
      <c r="C49" s="2527"/>
      <c r="D49" s="2333">
        <v>42248</v>
      </c>
      <c r="E49" s="2334">
        <v>104</v>
      </c>
    </row>
    <row r="50" spans="3:5" ht="15.75" thickBot="1">
      <c r="C50" s="2527"/>
      <c r="D50" s="2333">
        <v>42278</v>
      </c>
      <c r="E50" s="2334">
        <v>103.8</v>
      </c>
    </row>
    <row r="51" spans="3:5" ht="15.75" thickBot="1">
      <c r="C51" s="2527"/>
      <c r="D51" s="2333">
        <v>42309</v>
      </c>
      <c r="E51" s="2334">
        <v>103.7</v>
      </c>
    </row>
    <row r="52" spans="3:5" ht="15.75" thickBot="1">
      <c r="C52" s="2527"/>
      <c r="D52" s="2333">
        <v>42339</v>
      </c>
      <c r="E52" s="2334">
        <v>103.6</v>
      </c>
    </row>
    <row r="53" spans="3:5" ht="15.75" thickBot="1">
      <c r="C53" s="2527">
        <v>2016</v>
      </c>
      <c r="D53" s="2333">
        <v>42370</v>
      </c>
      <c r="E53" s="2334">
        <v>103.3</v>
      </c>
    </row>
    <row r="54" spans="3:5" ht="15.75" thickBot="1">
      <c r="C54" s="2527"/>
      <c r="D54" s="2333">
        <v>42401</v>
      </c>
      <c r="E54" s="2334">
        <v>103.2</v>
      </c>
    </row>
    <row r="55" spans="3:5" ht="15.75" thickBot="1">
      <c r="C55" s="2527"/>
      <c r="D55" s="2333">
        <v>42430</v>
      </c>
      <c r="E55" s="2334">
        <v>103.2</v>
      </c>
    </row>
    <row r="56" spans="3:5" ht="15.75" thickBot="1">
      <c r="C56" s="2527"/>
      <c r="D56" s="2333">
        <v>42461</v>
      </c>
      <c r="E56" s="2334">
        <v>103.3</v>
      </c>
    </row>
    <row r="57" spans="3:5" ht="15.75" thickBot="1">
      <c r="C57" s="2527"/>
      <c r="D57" s="2333">
        <v>42491</v>
      </c>
      <c r="E57" s="2334">
        <v>103.8</v>
      </c>
    </row>
    <row r="58" spans="3:5" ht="15.75" thickBot="1">
      <c r="C58" s="2527"/>
      <c r="D58" s="2333">
        <v>42522</v>
      </c>
      <c r="E58" s="2334">
        <v>104.4</v>
      </c>
    </row>
    <row r="59" spans="3:5" ht="15.75" thickBot="1">
      <c r="C59" s="2527"/>
      <c r="D59" s="2333">
        <v>42552</v>
      </c>
      <c r="E59" s="2334">
        <v>104.5</v>
      </c>
    </row>
    <row r="60" spans="3:5" ht="15.75" thickBot="1">
      <c r="C60" s="2527"/>
      <c r="D60" s="2333">
        <v>42583</v>
      </c>
      <c r="E60" s="2334">
        <v>104.5</v>
      </c>
    </row>
    <row r="61" spans="3:5" ht="15.75" thickBot="1">
      <c r="C61" s="2527"/>
      <c r="D61" s="2333">
        <v>42614</v>
      </c>
      <c r="E61" s="2334">
        <v>104.8</v>
      </c>
    </row>
    <row r="62" spans="3:5" ht="15.75" thickBot="1">
      <c r="C62" s="2527"/>
      <c r="D62" s="2333">
        <v>42644</v>
      </c>
      <c r="E62" s="2334">
        <v>104.8</v>
      </c>
    </row>
    <row r="63" spans="3:5" ht="15.75" thickBot="1">
      <c r="C63" s="2527"/>
      <c r="D63" s="2333">
        <v>42675</v>
      </c>
      <c r="E63" s="2334">
        <v>104.9</v>
      </c>
    </row>
    <row r="64" spans="3:5" ht="15.75" thickBot="1">
      <c r="C64" s="2527"/>
      <c r="D64" s="2333">
        <v>42705</v>
      </c>
      <c r="E64" s="2334">
        <v>105.2</v>
      </c>
    </row>
    <row r="65" spans="3:5" ht="15.75" thickBot="1">
      <c r="C65" s="2527">
        <v>2017</v>
      </c>
      <c r="D65" s="2333">
        <v>42736</v>
      </c>
      <c r="E65" s="2334">
        <v>105.7</v>
      </c>
    </row>
    <row r="66" spans="3:5" ht="15.75" thickBot="1">
      <c r="C66" s="2527"/>
      <c r="D66" s="2333">
        <v>42767</v>
      </c>
      <c r="E66" s="2334">
        <v>105.9</v>
      </c>
    </row>
    <row r="67" spans="3:5" ht="15.75" thickBot="1">
      <c r="C67" s="2527"/>
      <c r="D67" s="2333">
        <v>42795</v>
      </c>
      <c r="E67" s="2334">
        <v>106.1</v>
      </c>
    </row>
    <row r="68" spans="3:5" ht="15.75" thickBot="1">
      <c r="C68" s="2527"/>
      <c r="D68" s="2333">
        <v>42826</v>
      </c>
      <c r="E68" s="2334">
        <v>106.3</v>
      </c>
    </row>
    <row r="69" spans="3:5" ht="15.75" thickBot="1">
      <c r="C69" s="2527"/>
      <c r="D69" s="2333">
        <v>42856</v>
      </c>
      <c r="E69" s="2334">
        <v>106.2</v>
      </c>
    </row>
    <row r="70" spans="3:5" ht="15.75" thickBot="1">
      <c r="C70" s="2527"/>
      <c r="D70" s="2333">
        <v>42887</v>
      </c>
      <c r="E70" s="2334">
        <v>106.2</v>
      </c>
    </row>
    <row r="71" spans="3:5" ht="15.75" thickBot="1">
      <c r="C71" s="2527"/>
      <c r="D71" s="2333">
        <v>42917</v>
      </c>
      <c r="E71" s="2334">
        <v>106.3</v>
      </c>
    </row>
    <row r="72" spans="3:5" ht="15.75" thickBot="1">
      <c r="C72" s="2527"/>
      <c r="D72" s="2333">
        <v>42948</v>
      </c>
      <c r="E72" s="2334">
        <v>106.6</v>
      </c>
    </row>
    <row r="73" spans="3:5" ht="15.75" thickBot="1">
      <c r="C73" s="2527"/>
      <c r="D73" s="2333">
        <v>42979</v>
      </c>
      <c r="E73" s="2334">
        <v>106.7</v>
      </c>
    </row>
    <row r="74" spans="3:5" ht="15.75" thickBot="1">
      <c r="C74" s="2527"/>
      <c r="D74" s="2333">
        <v>43009</v>
      </c>
      <c r="E74" s="2334">
        <v>107.1</v>
      </c>
    </row>
    <row r="75" spans="3:5" ht="15.75" thickBot="1">
      <c r="C75" s="2527"/>
      <c r="D75" s="2333">
        <v>43040</v>
      </c>
      <c r="E75" s="2334">
        <v>107.2</v>
      </c>
    </row>
    <row r="76" spans="3:5" ht="15.75" thickBot="1">
      <c r="C76" s="2527"/>
      <c r="D76" s="2333">
        <v>43070</v>
      </c>
      <c r="E76" s="2334">
        <v>107.4</v>
      </c>
    </row>
    <row r="77" spans="3:5" ht="15.75" thickBot="1">
      <c r="C77" s="2527">
        <v>2018</v>
      </c>
      <c r="D77" s="2333">
        <v>43101</v>
      </c>
      <c r="E77" s="2334">
        <v>108</v>
      </c>
    </row>
    <row r="78" spans="3:5" ht="15.75" thickBot="1">
      <c r="C78" s="2527"/>
      <c r="D78" s="2333">
        <v>43132</v>
      </c>
      <c r="E78" s="2334">
        <v>108.3</v>
      </c>
    </row>
    <row r="79" spans="3:5" ht="15.75" thickBot="1">
      <c r="C79" s="2527"/>
      <c r="D79" s="2333">
        <v>43160</v>
      </c>
      <c r="E79" s="2334">
        <v>108.5</v>
      </c>
    </row>
    <row r="80" spans="3:5" ht="15.75" thickBot="1">
      <c r="C80" s="2527"/>
      <c r="D80" s="2333">
        <v>43191</v>
      </c>
      <c r="E80" s="2334">
        <v>108.7</v>
      </c>
    </row>
    <row r="81" spans="3:5" ht="15.75" thickBot="1">
      <c r="C81" s="2527"/>
      <c r="D81" s="2333">
        <v>43221</v>
      </c>
      <c r="E81" s="2334">
        <v>109</v>
      </c>
    </row>
    <row r="82" spans="3:5" ht="15.75" thickBot="1">
      <c r="C82" s="2527"/>
      <c r="D82" s="2333">
        <v>43252</v>
      </c>
      <c r="E82" s="2334">
        <v>109</v>
      </c>
    </row>
    <row r="83" spans="3:5" ht="15.75" thickBot="1">
      <c r="C83" s="2527"/>
      <c r="D83" s="2333">
        <v>43282</v>
      </c>
      <c r="E83" s="2334">
        <v>109.2</v>
      </c>
    </row>
    <row r="84" spans="3:5" ht="15.75" thickBot="1">
      <c r="C84" s="2527"/>
      <c r="D84" s="2333">
        <v>43313</v>
      </c>
      <c r="E84" s="2334">
        <v>109.5</v>
      </c>
    </row>
    <row r="85" spans="3:5" ht="15.75" thickBot="1">
      <c r="C85" s="2527"/>
      <c r="D85" s="2333">
        <v>43344</v>
      </c>
      <c r="E85" s="2334">
        <v>109.5</v>
      </c>
    </row>
    <row r="86" spans="3:5" ht="15.75" thickBot="1">
      <c r="C86" s="2527"/>
      <c r="D86" s="2333">
        <v>43374</v>
      </c>
      <c r="E86" s="2334">
        <v>109.7</v>
      </c>
    </row>
    <row r="87" spans="3:5" ht="15.75" thickBot="1">
      <c r="C87" s="2527"/>
      <c r="D87" s="2333">
        <v>43405</v>
      </c>
      <c r="E87" s="2334">
        <v>109.7</v>
      </c>
    </row>
    <row r="88" spans="3:5" ht="15.75" thickBot="1">
      <c r="C88" s="2527"/>
      <c r="D88" s="2333">
        <v>43435</v>
      </c>
      <c r="E88" s="2334"/>
    </row>
    <row r="89" spans="3:5" ht="15.75" thickBot="1">
      <c r="C89" s="2527">
        <v>2019</v>
      </c>
      <c r="D89" s="2333">
        <v>43466</v>
      </c>
      <c r="E89" s="2334"/>
    </row>
    <row r="90" spans="3:5" ht="15.75" thickBot="1">
      <c r="C90" s="2527"/>
      <c r="D90" s="2333">
        <v>43497</v>
      </c>
      <c r="E90" s="2334"/>
    </row>
    <row r="91" spans="3:5" ht="15.75" thickBot="1">
      <c r="C91" s="2527"/>
      <c r="D91" s="2333">
        <v>43525</v>
      </c>
      <c r="E91" s="2334"/>
    </row>
    <row r="92" spans="3:5" ht="15.75" thickBot="1">
      <c r="C92" s="2527"/>
      <c r="D92" s="2333">
        <v>43556</v>
      </c>
      <c r="E92" s="2334"/>
    </row>
    <row r="93" spans="3:5" ht="15.75" thickBot="1">
      <c r="C93" s="2527"/>
      <c r="D93" s="2333">
        <v>43586</v>
      </c>
      <c r="E93" s="2334"/>
    </row>
    <row r="94" spans="3:5" ht="15.75" thickBot="1">
      <c r="C94" s="2527"/>
      <c r="D94" s="2333">
        <v>43617</v>
      </c>
      <c r="E94" s="2334"/>
    </row>
    <row r="95" spans="3:5" ht="15.75" thickBot="1">
      <c r="C95" s="2527"/>
      <c r="D95" s="2333">
        <v>43647</v>
      </c>
      <c r="E95" s="2334"/>
    </row>
    <row r="96" spans="3:5" ht="15.75" thickBot="1">
      <c r="C96" s="2527"/>
      <c r="D96" s="2333">
        <v>43678</v>
      </c>
      <c r="E96" s="2334"/>
    </row>
    <row r="97" spans="3:5" ht="15.75" thickBot="1">
      <c r="C97" s="2527"/>
      <c r="D97" s="2333">
        <v>43709</v>
      </c>
      <c r="E97" s="2334"/>
    </row>
    <row r="98" spans="3:5" ht="15.75" thickBot="1">
      <c r="C98" s="2527"/>
      <c r="D98" s="2333">
        <v>43739</v>
      </c>
      <c r="E98" s="2334"/>
    </row>
    <row r="99" spans="3:5" ht="15.75" thickBot="1">
      <c r="C99" s="2527"/>
      <c r="D99" s="2333">
        <v>43770</v>
      </c>
      <c r="E99" s="2334"/>
    </row>
    <row r="100" spans="3:5" ht="15.75" thickBot="1">
      <c r="C100" s="2527"/>
      <c r="D100" s="2335">
        <v>43800</v>
      </c>
      <c r="E100" s="2336"/>
    </row>
  </sheetData>
  <mergeCells count="11">
    <mergeCell ref="C41:C52"/>
    <mergeCell ref="C53:C64"/>
    <mergeCell ref="C65:C76"/>
    <mergeCell ref="C77:C88"/>
    <mergeCell ref="C89:C100"/>
    <mergeCell ref="C29:C40"/>
    <mergeCell ref="C2:C4"/>
    <mergeCell ref="D2:D4"/>
    <mergeCell ref="E2:E4"/>
    <mergeCell ref="C5:C16"/>
    <mergeCell ref="C17:C2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K2:AC95"/>
  <sheetViews>
    <sheetView showGridLines="0" topLeftCell="J1" zoomScale="70" zoomScaleNormal="70" workbookViewId="0">
      <selection activeCell="M75" sqref="M75:W86"/>
    </sheetView>
  </sheetViews>
  <sheetFormatPr baseColWidth="10" defaultRowHeight="15"/>
  <cols>
    <col min="1" max="12" width="11.42578125" style="1810"/>
    <col min="13" max="13" width="11.85546875" style="1810" customWidth="1"/>
    <col min="14" max="14" width="22.85546875" style="1810" customWidth="1"/>
    <col min="15" max="15" width="25" style="1810" customWidth="1"/>
    <col min="16" max="16" width="11.42578125" style="1810"/>
    <col min="17" max="17" width="17.85546875" style="1810" customWidth="1"/>
    <col min="18" max="18" width="26.28515625" style="1810" customWidth="1"/>
    <col min="19" max="19" width="11.42578125" style="1810"/>
    <col min="20" max="20" width="25.42578125" style="1810" customWidth="1"/>
    <col min="21" max="21" width="17.85546875" style="1810" customWidth="1"/>
    <col min="22" max="22" width="11.42578125" style="1810"/>
    <col min="23" max="23" width="37.42578125" style="1810" customWidth="1"/>
    <col min="24" max="24" width="11.42578125" style="1810"/>
    <col min="25" max="25" width="30.42578125" style="1810" customWidth="1"/>
    <col min="26" max="26" width="36.5703125" style="1810" customWidth="1"/>
    <col min="27" max="27" width="33.140625" style="1810" customWidth="1"/>
    <col min="28" max="16384" width="11.42578125" style="1810"/>
  </cols>
  <sheetData>
    <row r="2" spans="13:29">
      <c r="R2" s="1811"/>
    </row>
    <row r="3" spans="13:29" ht="15.75" thickBot="1"/>
    <row r="4" spans="13:29">
      <c r="M4" s="1951" t="s">
        <v>6100</v>
      </c>
      <c r="N4" s="2253" t="s">
        <v>6101</v>
      </c>
      <c r="O4" s="1813"/>
      <c r="P4" s="1814"/>
      <c r="Q4" s="1815"/>
      <c r="R4" s="1815"/>
      <c r="S4" s="1815"/>
      <c r="T4" s="1815"/>
      <c r="U4" s="1816"/>
      <c r="V4" s="1814"/>
      <c r="W4" s="1814"/>
    </row>
    <row r="5" spans="13:29">
      <c r="M5" s="1871" t="s">
        <v>6102</v>
      </c>
      <c r="N5" s="2254" t="s">
        <v>6103</v>
      </c>
      <c r="O5" s="1813"/>
      <c r="P5" s="1814"/>
      <c r="Q5" s="1814"/>
      <c r="R5" s="1815"/>
      <c r="S5" s="1815"/>
      <c r="T5" s="1815"/>
      <c r="U5" s="1816"/>
      <c r="V5" s="1814"/>
      <c r="W5" s="1814"/>
    </row>
    <row r="6" spans="13:29">
      <c r="M6" s="1871" t="s">
        <v>6104</v>
      </c>
      <c r="N6" s="2415" t="s">
        <v>6710</v>
      </c>
      <c r="O6" s="1814"/>
      <c r="P6" s="1818"/>
      <c r="Q6" s="1815"/>
      <c r="R6" s="1815"/>
      <c r="S6" s="1815"/>
      <c r="T6" s="1815"/>
      <c r="U6" s="1816"/>
      <c r="V6" s="1814"/>
      <c r="W6" s="1814"/>
    </row>
    <row r="7" spans="13:29">
      <c r="M7" s="1871" t="s">
        <v>6105</v>
      </c>
      <c r="N7" s="2254" t="s">
        <v>6122</v>
      </c>
      <c r="O7" s="1814"/>
      <c r="P7" s="2323"/>
      <c r="Q7" s="1815"/>
      <c r="R7" s="1815"/>
      <c r="S7" s="1815"/>
      <c r="T7" s="1815"/>
      <c r="U7" s="1816"/>
      <c r="V7" s="1814"/>
      <c r="W7" s="1814"/>
    </row>
    <row r="8" spans="13:29" ht="15.75" thickBot="1">
      <c r="M8" s="1952" t="s">
        <v>6759</v>
      </c>
      <c r="N8" s="2327" t="s">
        <v>6760</v>
      </c>
      <c r="O8" s="1814"/>
      <c r="P8" s="1818"/>
      <c r="Q8" s="1815"/>
      <c r="R8" s="1815"/>
      <c r="S8" s="1815"/>
      <c r="T8" s="1815"/>
      <c r="U8" s="1816"/>
      <c r="V8" s="1814"/>
      <c r="W8" s="1814"/>
    </row>
    <row r="9" spans="13:29" ht="15.75" thickBot="1">
      <c r="M9" s="1819"/>
      <c r="N9" s="1813"/>
      <c r="O9" s="1813"/>
      <c r="P9" s="1816"/>
      <c r="Q9" s="1814"/>
      <c r="R9" s="1820"/>
      <c r="S9" s="1814"/>
      <c r="T9" s="1816"/>
      <c r="U9" s="1816"/>
      <c r="V9" s="1816"/>
      <c r="W9" s="1814"/>
    </row>
    <row r="10" spans="13:29" ht="16.5" thickBot="1">
      <c r="M10" s="2542" t="s">
        <v>6665</v>
      </c>
      <c r="N10" s="2543"/>
      <c r="O10" s="2543"/>
      <c r="P10" s="2543"/>
      <c r="Q10" s="2543"/>
      <c r="R10" s="2543"/>
      <c r="S10" s="2543"/>
      <c r="T10" s="2543"/>
      <c r="U10" s="2543"/>
      <c r="V10" s="2543"/>
      <c r="W10" s="2544"/>
      <c r="Y10" s="2539" t="s">
        <v>6723</v>
      </c>
      <c r="Z10" s="2540"/>
      <c r="AA10" s="2540"/>
      <c r="AB10" s="2540"/>
      <c r="AC10" s="2541"/>
    </row>
    <row r="11" spans="13:29" ht="27" customHeight="1" thickBot="1">
      <c r="M11" s="2552" t="s">
        <v>6121</v>
      </c>
      <c r="N11" s="2553"/>
      <c r="O11" s="2553"/>
      <c r="P11" s="2553"/>
      <c r="Q11" s="2553"/>
      <c r="R11" s="2553"/>
      <c r="S11" s="2553"/>
      <c r="T11" s="2553"/>
      <c r="U11" s="2553"/>
      <c r="V11" s="2553"/>
      <c r="W11" s="2554"/>
    </row>
    <row r="12" spans="13:29" ht="18">
      <c r="M12" s="1821"/>
      <c r="N12" s="1822"/>
      <c r="O12" s="1823"/>
      <c r="P12" s="1823"/>
      <c r="Q12" s="1824"/>
      <c r="R12" s="1824"/>
      <c r="S12" s="1824"/>
      <c r="T12" s="1824"/>
      <c r="U12" s="1824"/>
      <c r="V12" s="1823"/>
      <c r="W12" s="1825"/>
    </row>
    <row r="13" spans="13:29" ht="210" customHeight="1" thickBot="1">
      <c r="M13" s="1826"/>
      <c r="N13" s="1827"/>
      <c r="P13" s="1827"/>
      <c r="Q13" s="1828"/>
      <c r="R13" s="1828"/>
      <c r="S13" s="1828"/>
      <c r="T13" s="1828"/>
      <c r="U13" s="1894"/>
      <c r="V13" s="1827"/>
      <c r="W13" s="1829"/>
    </row>
    <row r="14" spans="13:29">
      <c r="M14" s="1819"/>
      <c r="N14" s="1813"/>
      <c r="O14" s="1830"/>
      <c r="P14" s="1816"/>
      <c r="Q14" s="1820"/>
      <c r="R14" s="1814"/>
      <c r="S14" s="1813"/>
      <c r="T14" s="1813"/>
      <c r="U14" s="1813"/>
      <c r="V14" s="1831"/>
      <c r="W14" s="1831"/>
    </row>
    <row r="15" spans="13:29" ht="15.75" thickBot="1">
      <c r="M15" s="1819"/>
      <c r="N15" s="1813"/>
      <c r="O15" s="1813"/>
      <c r="P15" s="1816"/>
      <c r="Q15" s="1820"/>
      <c r="R15" s="1814"/>
      <c r="S15" s="2545"/>
      <c r="T15" s="2545"/>
      <c r="U15" s="1813"/>
      <c r="V15" s="1831"/>
      <c r="W15" s="1831"/>
    </row>
    <row r="16" spans="13:29" ht="15.75" thickBot="1">
      <c r="M16" s="2561" t="s">
        <v>6712</v>
      </c>
      <c r="N16" s="2562"/>
      <c r="O16" s="2562"/>
      <c r="P16" s="2562"/>
      <c r="Q16" s="2563"/>
      <c r="R16" s="2561" t="s">
        <v>6713</v>
      </c>
      <c r="S16" s="2562"/>
      <c r="T16" s="2562"/>
      <c r="U16" s="2562"/>
      <c r="V16" s="2562"/>
      <c r="W16" s="2563"/>
    </row>
    <row r="17" spans="13:23">
      <c r="M17" s="1832"/>
      <c r="N17" s="1833"/>
      <c r="O17" s="1833"/>
      <c r="P17" s="1833"/>
      <c r="Q17" s="1834"/>
      <c r="R17" s="1835"/>
      <c r="S17" s="1836"/>
      <c r="T17" s="1836"/>
      <c r="U17" s="1819"/>
      <c r="V17" s="1819"/>
      <c r="W17" s="1837"/>
    </row>
    <row r="18" spans="13:23">
      <c r="M18" s="1838"/>
      <c r="N18" s="1812" t="s">
        <v>6106</v>
      </c>
      <c r="O18" s="1942">
        <v>4</v>
      </c>
      <c r="P18" s="1813"/>
      <c r="Q18" s="1839"/>
      <c r="R18" s="1812"/>
      <c r="S18" s="1812" t="s">
        <v>6123</v>
      </c>
      <c r="T18" s="1896" t="s">
        <v>6675</v>
      </c>
      <c r="U18" s="1819"/>
      <c r="V18" s="1819"/>
      <c r="W18" s="1837"/>
    </row>
    <row r="19" spans="13:23" ht="18.75" customHeight="1">
      <c r="M19" s="1838"/>
      <c r="N19" s="1812" t="s">
        <v>6107</v>
      </c>
      <c r="O19" s="1942" t="s">
        <v>6701</v>
      </c>
      <c r="P19" s="1896" t="s">
        <v>6702</v>
      </c>
      <c r="Q19" s="2241"/>
      <c r="R19" s="1812"/>
      <c r="S19" s="1812" t="s">
        <v>6108</v>
      </c>
      <c r="T19" s="1896" t="s">
        <v>6124</v>
      </c>
      <c r="U19" s="1819"/>
      <c r="V19" s="1819"/>
      <c r="W19" s="1837"/>
    </row>
    <row r="20" spans="13:23" ht="18.75" customHeight="1">
      <c r="M20" s="1838"/>
      <c r="N20" s="1812" t="s">
        <v>6593</v>
      </c>
      <c r="O20" s="1953" t="s">
        <v>6596</v>
      </c>
      <c r="P20" s="1813"/>
      <c r="Q20" s="1839"/>
      <c r="R20" s="1812"/>
      <c r="S20" s="1812" t="s">
        <v>6595</v>
      </c>
      <c r="T20" s="2016" t="s">
        <v>6672</v>
      </c>
      <c r="U20" s="1819"/>
      <c r="V20" s="1819"/>
      <c r="W20" s="1837"/>
    </row>
    <row r="21" spans="13:23" ht="24" customHeight="1">
      <c r="M21" s="1838"/>
      <c r="N21" s="1812" t="s">
        <v>6109</v>
      </c>
      <c r="O21" s="1944" t="s">
        <v>6125</v>
      </c>
      <c r="P21" s="1824"/>
      <c r="Q21" s="1840"/>
      <c r="R21" s="1814"/>
      <c r="S21" s="1817" t="s">
        <v>6666</v>
      </c>
      <c r="T21" s="1897" t="s">
        <v>6673</v>
      </c>
      <c r="U21" s="1819"/>
      <c r="V21" s="1819"/>
      <c r="W21" s="1837"/>
    </row>
    <row r="22" spans="13:23">
      <c r="M22" s="1838"/>
      <c r="N22" s="1812" t="s">
        <v>6727</v>
      </c>
      <c r="O22" s="2234">
        <f>'FICHE RATIOS'!E379</f>
        <v>139473189.3463631</v>
      </c>
      <c r="P22" s="1824" t="s">
        <v>6110</v>
      </c>
      <c r="Q22" s="1840"/>
      <c r="R22" s="1838"/>
      <c r="S22" s="1812" t="s">
        <v>6594</v>
      </c>
      <c r="T22" s="1898" t="s">
        <v>6599</v>
      </c>
      <c r="U22" s="1813"/>
      <c r="V22" s="1813"/>
      <c r="W22" s="1839"/>
    </row>
    <row r="23" spans="13:23">
      <c r="M23" s="1838"/>
      <c r="N23" s="1812" t="s">
        <v>6726</v>
      </c>
      <c r="O23" s="2234">
        <f>'FICHE RATIOS'!E380</f>
        <v>145113525.9890531</v>
      </c>
      <c r="P23" s="1824" t="s">
        <v>6110</v>
      </c>
      <c r="Q23" s="2258"/>
      <c r="R23" s="1838"/>
      <c r="S23" s="1812"/>
      <c r="T23" s="1812"/>
      <c r="U23" s="1813"/>
      <c r="V23" s="1813"/>
      <c r="W23" s="1947"/>
    </row>
    <row r="24" spans="13:23">
      <c r="M24" s="1838"/>
      <c r="N24" s="1812" t="s">
        <v>6676</v>
      </c>
      <c r="O24" s="2236"/>
      <c r="P24" s="1824"/>
      <c r="Q24" s="1840"/>
      <c r="R24" s="1838"/>
      <c r="S24" s="1812"/>
      <c r="T24" s="2252"/>
      <c r="U24" s="1813"/>
      <c r="V24" s="1813"/>
      <c r="W24" s="1839"/>
    </row>
    <row r="25" spans="13:23" ht="15.75" thickBot="1">
      <c r="M25" s="1842"/>
      <c r="N25" s="1843"/>
      <c r="O25" s="1844"/>
      <c r="P25" s="1844"/>
      <c r="Q25" s="1845"/>
      <c r="R25" s="1846"/>
      <c r="S25" s="1847"/>
      <c r="T25" s="1847"/>
      <c r="U25" s="1847"/>
      <c r="V25" s="1847"/>
      <c r="W25" s="1848"/>
    </row>
    <row r="26" spans="13:23">
      <c r="M26" s="1818"/>
      <c r="N26" s="1818"/>
      <c r="O26" s="1818"/>
      <c r="P26" s="1814"/>
      <c r="Q26" s="1831"/>
      <c r="R26" s="1831"/>
      <c r="S26" s="1813"/>
      <c r="T26" s="1813"/>
      <c r="U26" s="1813"/>
      <c r="V26" s="1813"/>
      <c r="W26" s="1813"/>
    </row>
    <row r="27" spans="13:23" ht="15.75" thickBot="1">
      <c r="M27" s="1818"/>
      <c r="N27" s="1818"/>
      <c r="O27" s="1818"/>
      <c r="P27" s="1814"/>
      <c r="Q27" s="1831"/>
      <c r="R27" s="1831"/>
      <c r="S27" s="1813"/>
      <c r="T27" s="1813"/>
      <c r="U27" s="1813"/>
      <c r="V27" s="1813"/>
      <c r="W27" s="1813"/>
    </row>
    <row r="28" spans="13:23" ht="15.75" thickBot="1">
      <c r="M28" s="2564" t="s">
        <v>6714</v>
      </c>
      <c r="N28" s="2565"/>
      <c r="O28" s="2565"/>
      <c r="P28" s="2566"/>
      <c r="Q28" s="1831"/>
      <c r="R28" s="2546" t="s">
        <v>6715</v>
      </c>
      <c r="S28" s="2547"/>
      <c r="T28" s="2548"/>
      <c r="U28" s="2546" t="s">
        <v>6716</v>
      </c>
      <c r="V28" s="2547"/>
      <c r="W28" s="2548"/>
    </row>
    <row r="29" spans="13:23">
      <c r="M29" s="1849"/>
      <c r="N29" s="1813"/>
      <c r="O29" s="1813"/>
      <c r="P29" s="1850"/>
      <c r="Q29" s="1814"/>
      <c r="R29" s="1851"/>
      <c r="S29" s="1833"/>
      <c r="T29" s="1834"/>
      <c r="U29" s="1841"/>
      <c r="V29" s="1819"/>
      <c r="W29" s="1837"/>
    </row>
    <row r="30" spans="13:23">
      <c r="M30" s="1852"/>
      <c r="N30" s="1836" t="s">
        <v>6111</v>
      </c>
      <c r="O30" s="1836" t="s">
        <v>6112</v>
      </c>
      <c r="P30" s="1853" t="s">
        <v>6113</v>
      </c>
      <c r="Q30" s="1814"/>
      <c r="R30" s="1838"/>
      <c r="S30" s="1812" t="s">
        <v>6114</v>
      </c>
      <c r="T30" s="1904">
        <v>43525</v>
      </c>
      <c r="U30" s="1905"/>
      <c r="V30" s="1896"/>
      <c r="W30" s="1899"/>
    </row>
    <row r="31" spans="13:23">
      <c r="M31" s="1855" t="s">
        <v>6115</v>
      </c>
      <c r="N31" s="1901">
        <v>43282</v>
      </c>
      <c r="O31" s="1815">
        <f>IFERROR(VLOOKUP(N31,'INDEX BT01'!D:E,2,FALSE),"")</f>
        <v>109.2</v>
      </c>
      <c r="P31" s="1856">
        <f>IFERROR(O32/O31,"")</f>
        <v>0.99816849816849818</v>
      </c>
      <c r="Q31" s="1814"/>
      <c r="R31" s="1838"/>
      <c r="S31" s="1812" t="s">
        <v>6116</v>
      </c>
      <c r="T31" s="1899" t="s">
        <v>6641</v>
      </c>
      <c r="U31" s="1906"/>
      <c r="V31" s="1896"/>
      <c r="W31" s="1899"/>
    </row>
    <row r="32" spans="13:23">
      <c r="M32" s="1857" t="s">
        <v>6117</v>
      </c>
      <c r="N32" s="1903">
        <v>43221</v>
      </c>
      <c r="O32" s="1815">
        <f>IFERROR(VLOOKUP(N32,'INDEX BT01'!D:E,2,FALSE),"")</f>
        <v>109</v>
      </c>
      <c r="P32" s="2235"/>
      <c r="Q32" s="1858"/>
      <c r="R32" s="1854"/>
      <c r="S32" s="1812" t="s">
        <v>6642</v>
      </c>
      <c r="T32" s="2027">
        <v>3</v>
      </c>
      <c r="U32" s="1906"/>
      <c r="V32" s="1896"/>
      <c r="W32" s="1899"/>
    </row>
    <row r="33" spans="11:26" ht="15.75" thickBot="1">
      <c r="M33" s="1859"/>
      <c r="N33" s="1860"/>
      <c r="O33" s="1847"/>
      <c r="P33" s="1861"/>
      <c r="Q33" s="1858"/>
      <c r="R33" s="1862"/>
      <c r="S33" s="1863"/>
      <c r="T33" s="1864"/>
      <c r="U33" s="1865"/>
      <c r="V33" s="1866"/>
      <c r="W33" s="1867"/>
    </row>
    <row r="34" spans="11:26">
      <c r="M34" s="1813"/>
      <c r="N34" s="1813"/>
      <c r="O34" s="1813"/>
      <c r="P34" s="1813"/>
      <c r="Q34" s="1818"/>
      <c r="R34" s="1813"/>
      <c r="S34" s="1813"/>
      <c r="T34" s="1813"/>
      <c r="U34" s="1819"/>
      <c r="V34" s="1819"/>
      <c r="W34" s="1819"/>
    </row>
    <row r="35" spans="11:26" ht="15.75" thickBot="1">
      <c r="M35" s="1813"/>
      <c r="N35" s="1813"/>
      <c r="O35" s="1813"/>
      <c r="P35" s="1813"/>
      <c r="Q35" s="1818"/>
      <c r="R35" s="1813"/>
      <c r="S35" s="1813"/>
      <c r="T35" s="1813"/>
      <c r="U35" s="1819"/>
      <c r="V35" s="1819"/>
      <c r="W35" s="1819"/>
    </row>
    <row r="36" spans="11:26" ht="15.75" thickBot="1">
      <c r="M36" s="2546" t="s">
        <v>6717</v>
      </c>
      <c r="N36" s="2547"/>
      <c r="O36" s="2548"/>
      <c r="P36" s="2226"/>
      <c r="Q36" s="1858"/>
      <c r="R36" s="2549" t="s">
        <v>6718</v>
      </c>
      <c r="S36" s="2550"/>
      <c r="T36" s="2551"/>
      <c r="U36" s="2546" t="s">
        <v>6118</v>
      </c>
      <c r="V36" s="2547"/>
      <c r="W36" s="2548"/>
    </row>
    <row r="37" spans="11:26" ht="15.75" thickBot="1">
      <c r="M37" s="1868"/>
      <c r="N37" s="1869"/>
      <c r="O37" s="1869"/>
      <c r="P37" s="2227"/>
      <c r="Q37" s="1858"/>
      <c r="R37" s="2513"/>
      <c r="S37" s="2514"/>
      <c r="T37" s="2514"/>
      <c r="U37" s="2515" t="s">
        <v>6667</v>
      </c>
      <c r="V37" s="2567" t="s">
        <v>6668</v>
      </c>
      <c r="W37" s="2568"/>
    </row>
    <row r="38" spans="11:26" ht="15.75" thickBot="1">
      <c r="M38" s="1955" t="s">
        <v>6576</v>
      </c>
      <c r="N38" s="2263">
        <v>28</v>
      </c>
      <c r="O38" s="1813" t="s">
        <v>66</v>
      </c>
      <c r="P38" s="1849"/>
      <c r="Q38" s="1858"/>
      <c r="R38" s="2573" t="s">
        <v>6609</v>
      </c>
      <c r="S38" s="2574"/>
      <c r="T38" s="2575"/>
      <c r="U38" s="2228" t="s">
        <v>6607</v>
      </c>
      <c r="V38" s="2229" t="s">
        <v>6608</v>
      </c>
      <c r="W38" s="2230"/>
    </row>
    <row r="39" spans="11:26" ht="15.75" thickBot="1">
      <c r="K39" s="1966"/>
      <c r="M39" s="1955" t="s">
        <v>6579</v>
      </c>
      <c r="N39" s="2263">
        <f>64660</f>
        <v>64660</v>
      </c>
      <c r="O39" s="1813" t="s">
        <v>70</v>
      </c>
      <c r="P39" s="1849"/>
      <c r="Q39" s="1858"/>
      <c r="R39" s="2573" t="s">
        <v>6606</v>
      </c>
      <c r="S39" s="2574"/>
      <c r="T39" s="2575"/>
      <c r="U39" s="2228" t="s">
        <v>6601</v>
      </c>
      <c r="V39" s="2229" t="s">
        <v>6600</v>
      </c>
      <c r="W39" s="2230"/>
    </row>
    <row r="40" spans="11:26" ht="15.75" thickBot="1">
      <c r="K40" s="1966"/>
      <c r="M40" s="1955" t="s">
        <v>6580</v>
      </c>
      <c r="N40" s="2263">
        <v>13809</v>
      </c>
      <c r="O40" s="1813" t="s">
        <v>70</v>
      </c>
      <c r="P40" s="1849"/>
      <c r="Q40" s="1858"/>
      <c r="R40" s="2573" t="s">
        <v>6512</v>
      </c>
      <c r="S40" s="2574"/>
      <c r="T40" s="2575"/>
      <c r="U40" s="2231" t="s">
        <v>6602</v>
      </c>
      <c r="V40" s="2229" t="s">
        <v>6603</v>
      </c>
      <c r="W40" s="2230"/>
    </row>
    <row r="41" spans="11:26" ht="15.75" thickBot="1">
      <c r="M41" s="1955" t="s">
        <v>6581</v>
      </c>
      <c r="N41" s="2263">
        <v>20998</v>
      </c>
      <c r="O41" s="1813" t="s">
        <v>70</v>
      </c>
      <c r="P41" s="1849"/>
      <c r="Q41" s="1858"/>
      <c r="R41" s="2573" t="s">
        <v>6604</v>
      </c>
      <c r="S41" s="2574"/>
      <c r="T41" s="2575"/>
      <c r="U41" s="2231" t="s">
        <v>6605</v>
      </c>
      <c r="V41" s="2232"/>
      <c r="W41" s="2230"/>
    </row>
    <row r="42" spans="11:26" ht="15.75" thickBot="1">
      <c r="M42" s="1955" t="s">
        <v>6582</v>
      </c>
      <c r="N42" s="2263">
        <v>69132</v>
      </c>
      <c r="O42" s="1813" t="s">
        <v>70</v>
      </c>
      <c r="P42" s="1849"/>
      <c r="Q42" s="1858"/>
      <c r="R42" s="2531" t="s">
        <v>6610</v>
      </c>
      <c r="S42" s="2532"/>
      <c r="T42" s="2533"/>
      <c r="U42" s="2256"/>
      <c r="V42" s="2571" t="s">
        <v>6611</v>
      </c>
      <c r="W42" s="2572"/>
    </row>
    <row r="43" spans="11:26" ht="15.75" thickBot="1">
      <c r="M43" s="1955" t="s">
        <v>6583</v>
      </c>
      <c r="N43" s="2263">
        <f>N41+N42</f>
        <v>90130</v>
      </c>
      <c r="O43" s="1813" t="s">
        <v>70</v>
      </c>
      <c r="P43" s="1849"/>
      <c r="Q43" s="1858"/>
      <c r="R43" s="2534"/>
      <c r="S43" s="2535"/>
      <c r="T43" s="2536"/>
      <c r="U43" s="2242"/>
      <c r="V43" s="2569" t="s">
        <v>6612</v>
      </c>
      <c r="W43" s="2570"/>
      <c r="Y43" s="2537" t="s">
        <v>6703</v>
      </c>
      <c r="Z43" s="2538"/>
    </row>
    <row r="44" spans="11:26">
      <c r="M44" s="1955" t="s">
        <v>6584</v>
      </c>
      <c r="N44" s="2263">
        <v>8155</v>
      </c>
      <c r="O44" s="1813" t="s">
        <v>70</v>
      </c>
      <c r="P44" s="1849"/>
      <c r="Q44" s="1858"/>
      <c r="R44" s="2558"/>
      <c r="S44" s="2559"/>
      <c r="T44" s="2560"/>
      <c r="U44" s="1908"/>
      <c r="V44" s="1896"/>
      <c r="W44" s="1948"/>
    </row>
    <row r="45" spans="11:26">
      <c r="M45" s="1955" t="s">
        <v>6585</v>
      </c>
      <c r="N45" s="2263">
        <v>23451</v>
      </c>
      <c r="O45" s="1813" t="s">
        <v>70</v>
      </c>
      <c r="P45" s="1849"/>
      <c r="Q45" s="1858"/>
      <c r="R45" s="2558"/>
      <c r="S45" s="2559"/>
      <c r="T45" s="2560"/>
      <c r="U45" s="1908"/>
      <c r="V45" s="1896"/>
      <c r="W45" s="1948"/>
      <c r="Y45" s="1927" t="s">
        <v>6698</v>
      </c>
      <c r="Z45" s="2255" t="s">
        <v>6711</v>
      </c>
    </row>
    <row r="46" spans="11:26" ht="15.75" thickBot="1">
      <c r="M46" s="1955" t="s">
        <v>6586</v>
      </c>
      <c r="N46" s="2263">
        <v>4113</v>
      </c>
      <c r="O46" s="1813" t="s">
        <v>70</v>
      </c>
      <c r="P46" s="1849"/>
      <c r="Q46" s="1858"/>
      <c r="R46" s="2558"/>
      <c r="S46" s="2559"/>
      <c r="T46" s="2560"/>
      <c r="U46" s="1908"/>
      <c r="V46" s="1896"/>
      <c r="W46" s="1948"/>
    </row>
    <row r="47" spans="11:26" ht="15.75" thickBot="1">
      <c r="M47" s="1955" t="s">
        <v>6587</v>
      </c>
      <c r="N47" s="2263">
        <f>N45+N46</f>
        <v>27564</v>
      </c>
      <c r="O47" s="1813" t="s">
        <v>70</v>
      </c>
      <c r="P47" s="1849"/>
      <c r="Q47" s="1858"/>
      <c r="R47" s="2558"/>
      <c r="S47" s="2559"/>
      <c r="T47" s="2560"/>
      <c r="U47" s="1908"/>
      <c r="V47" s="1896"/>
      <c r="W47" s="1948"/>
      <c r="Y47" s="2491"/>
      <c r="Z47" s="2492" t="s">
        <v>6680</v>
      </c>
    </row>
    <row r="48" spans="11:26" ht="15.75">
      <c r="M48" s="1955" t="s">
        <v>6588</v>
      </c>
      <c r="N48" s="2263">
        <f>61750</f>
        <v>61750</v>
      </c>
      <c r="O48" s="1813" t="s">
        <v>70</v>
      </c>
      <c r="P48" s="1849"/>
      <c r="Q48" s="1858"/>
      <c r="R48" s="2558"/>
      <c r="S48" s="2559"/>
      <c r="T48" s="2560"/>
      <c r="U48" s="1908"/>
      <c r="V48" s="1896"/>
      <c r="W48" s="1948"/>
      <c r="Y48" s="2324" t="s">
        <v>6681</v>
      </c>
      <c r="Z48" s="2325" t="s">
        <v>6690</v>
      </c>
    </row>
    <row r="49" spans="13:26" ht="15.75">
      <c r="M49" s="1955" t="s">
        <v>6589</v>
      </c>
      <c r="N49" s="2263">
        <v>14500</v>
      </c>
      <c r="O49" s="1813" t="s">
        <v>70</v>
      </c>
      <c r="P49" s="1849"/>
      <c r="Q49" s="1858"/>
      <c r="R49" s="2558"/>
      <c r="S49" s="2559"/>
      <c r="T49" s="2560"/>
      <c r="U49" s="1908"/>
      <c r="V49" s="1896"/>
      <c r="W49" s="1948"/>
      <c r="Y49" s="2326" t="s">
        <v>6682</v>
      </c>
      <c r="Z49" s="2325" t="s">
        <v>6690</v>
      </c>
    </row>
    <row r="50" spans="13:26" ht="15.75">
      <c r="M50" s="1955" t="s">
        <v>6590</v>
      </c>
      <c r="N50" s="2263">
        <v>729</v>
      </c>
      <c r="O50" s="1813" t="s">
        <v>66</v>
      </c>
      <c r="P50" s="1849"/>
      <c r="Q50" s="1858"/>
      <c r="R50" s="1954"/>
      <c r="S50" s="1907"/>
      <c r="T50" s="1900"/>
      <c r="U50" s="1908"/>
      <c r="V50" s="1896"/>
      <c r="W50" s="1948"/>
      <c r="Y50" s="2240" t="s">
        <v>6683</v>
      </c>
      <c r="Z50" s="2238" t="s">
        <v>6691</v>
      </c>
    </row>
    <row r="51" spans="13:26" ht="15.75">
      <c r="M51" s="1955" t="s">
        <v>6364</v>
      </c>
      <c r="N51" s="2263">
        <v>31</v>
      </c>
      <c r="O51" s="1813" t="s">
        <v>66</v>
      </c>
      <c r="P51" s="1849"/>
      <c r="Q51" s="1858"/>
      <c r="R51" s="1954"/>
      <c r="S51" s="1907"/>
      <c r="T51" s="1900"/>
      <c r="U51" s="1908"/>
      <c r="V51" s="1896"/>
      <c r="W51" s="1948"/>
      <c r="Y51" s="2239" t="s">
        <v>6684</v>
      </c>
      <c r="Z51" s="2238" t="s">
        <v>6692</v>
      </c>
    </row>
    <row r="52" spans="13:26" ht="15.75">
      <c r="M52" s="1955" t="s">
        <v>6591</v>
      </c>
      <c r="N52" s="2263">
        <f>2453+1700</f>
        <v>4153</v>
      </c>
      <c r="O52" s="1813" t="s">
        <v>70</v>
      </c>
      <c r="P52" s="1849"/>
      <c r="Q52" s="1858"/>
      <c r="R52" s="1954"/>
      <c r="S52" s="1907"/>
      <c r="T52" s="1900"/>
      <c r="U52" s="1908"/>
      <c r="V52" s="1896"/>
      <c r="W52" s="1948"/>
      <c r="Y52" s="2240" t="s">
        <v>6685</v>
      </c>
      <c r="Z52" s="2238" t="s">
        <v>6693</v>
      </c>
    </row>
    <row r="53" spans="13:26" ht="15.75">
      <c r="M53" s="1955" t="s">
        <v>6592</v>
      </c>
      <c r="N53" s="2263">
        <v>11200</v>
      </c>
      <c r="O53" s="1813" t="s">
        <v>70</v>
      </c>
      <c r="P53" s="1849"/>
      <c r="Q53" s="1858"/>
      <c r="R53" s="1954"/>
      <c r="S53" s="1907"/>
      <c r="T53" s="1900"/>
      <c r="U53" s="1908"/>
      <c r="V53" s="1896"/>
      <c r="W53" s="1948"/>
      <c r="Y53" s="2239" t="s">
        <v>6686</v>
      </c>
      <c r="Z53" s="2238" t="s">
        <v>6694</v>
      </c>
    </row>
    <row r="54" spans="13:26" ht="16.5" thickBot="1">
      <c r="M54" s="1865"/>
      <c r="N54" s="1872"/>
      <c r="O54" s="1872"/>
      <c r="P54" s="1849"/>
      <c r="Q54" s="1858"/>
      <c r="R54" s="1865"/>
      <c r="S54" s="1872"/>
      <c r="T54" s="1872"/>
      <c r="U54" s="1842"/>
      <c r="V54" s="1866"/>
      <c r="W54" s="1867"/>
      <c r="Y54" s="2240" t="s">
        <v>6687</v>
      </c>
      <c r="Z54" s="2238" t="s">
        <v>6695</v>
      </c>
    </row>
    <row r="55" spans="13:26" ht="15.75">
      <c r="M55" s="1816"/>
      <c r="N55" s="1814"/>
      <c r="O55" s="1814"/>
      <c r="P55" s="1814"/>
      <c r="Q55" s="1858"/>
      <c r="R55" s="1814"/>
      <c r="S55" s="1814"/>
      <c r="T55" s="1814"/>
      <c r="U55" s="1819"/>
      <c r="V55" s="1819"/>
      <c r="W55" s="1819"/>
      <c r="Y55" s="2239" t="s">
        <v>6688</v>
      </c>
      <c r="Z55" s="2238" t="s">
        <v>6696</v>
      </c>
    </row>
    <row r="56" spans="13:26" ht="18" customHeight="1" thickBot="1">
      <c r="M56" s="1814"/>
      <c r="N56" s="1814"/>
      <c r="O56" s="1814"/>
      <c r="P56" s="1814"/>
      <c r="Q56" s="1858"/>
      <c r="R56" s="1814"/>
      <c r="S56" s="1814"/>
      <c r="T56" s="1814"/>
      <c r="U56" s="1819"/>
      <c r="V56" s="1819"/>
      <c r="W56" s="1819"/>
      <c r="Y56" s="2240" t="s">
        <v>6689</v>
      </c>
      <c r="Z56" s="2238" t="s">
        <v>6697</v>
      </c>
    </row>
    <row r="57" spans="13:26" ht="26.25" customHeight="1" thickBot="1">
      <c r="M57" s="2555" t="s">
        <v>6905</v>
      </c>
      <c r="N57" s="2556"/>
      <c r="O57" s="2556"/>
      <c r="P57" s="2557"/>
      <c r="Q57" s="1813"/>
      <c r="R57" s="2549" t="s">
        <v>6719</v>
      </c>
      <c r="S57" s="2550"/>
      <c r="T57" s="2551"/>
      <c r="U57" s="2546" t="s">
        <v>6118</v>
      </c>
      <c r="V57" s="2547"/>
      <c r="W57" s="2548"/>
    </row>
    <row r="58" spans="13:26" ht="38.25" customHeight="1">
      <c r="M58" s="1956"/>
      <c r="N58" s="2257" t="s">
        <v>6724</v>
      </c>
      <c r="O58" s="2257" t="s">
        <v>6725</v>
      </c>
      <c r="P58" s="1957"/>
      <c r="Q58" s="1813"/>
      <c r="R58" s="1963"/>
      <c r="S58" s="1836"/>
      <c r="T58" s="1958"/>
      <c r="U58" s="1964"/>
      <c r="V58" s="1819"/>
      <c r="W58" s="1950"/>
    </row>
    <row r="59" spans="13:26">
      <c r="M59" s="1870" t="s">
        <v>6120</v>
      </c>
      <c r="N59" s="2259">
        <f>O23/N39</f>
        <v>2244.2549642600234</v>
      </c>
      <c r="O59" s="2261">
        <f>O22/N39</f>
        <v>2157.024270744867</v>
      </c>
      <c r="P59" s="1875"/>
      <c r="Q59" s="1874"/>
      <c r="R59" s="1870" t="s">
        <v>6559</v>
      </c>
      <c r="S59" s="2264">
        <f>N43/N39</f>
        <v>1.393906588308073</v>
      </c>
      <c r="T59" s="1950"/>
      <c r="U59" s="1906"/>
      <c r="V59" s="1896"/>
      <c r="W59" s="1948"/>
    </row>
    <row r="60" spans="13:26">
      <c r="M60" s="1870" t="s">
        <v>6119</v>
      </c>
      <c r="N60" s="2259">
        <f>O23/N43</f>
        <v>1610.0468877072351</v>
      </c>
      <c r="O60" s="2261">
        <f>O22/N43</f>
        <v>1547.466873919484</v>
      </c>
      <c r="P60" s="1875"/>
      <c r="Q60" s="1874"/>
      <c r="R60" s="1870" t="s">
        <v>6566</v>
      </c>
      <c r="S60" s="2264">
        <f>N40/N39</f>
        <v>0.21356325394370554</v>
      </c>
      <c r="T60" s="1950"/>
      <c r="U60" s="1906"/>
      <c r="V60" s="1896"/>
      <c r="W60" s="1948"/>
    </row>
    <row r="61" spans="13:26">
      <c r="M61" s="1870" t="s">
        <v>6578</v>
      </c>
      <c r="N61" s="2260">
        <f>O23/N47</f>
        <v>5264.6033227780108</v>
      </c>
      <c r="O61" s="2262">
        <f>O22/N47</f>
        <v>5059.9763948034788</v>
      </c>
      <c r="P61" s="1875"/>
      <c r="Q61" s="1874"/>
      <c r="R61" s="1870" t="s">
        <v>6567</v>
      </c>
      <c r="S61" s="2264">
        <f>N47/N39</f>
        <v>0.42629137024435509</v>
      </c>
      <c r="T61" s="1950"/>
      <c r="U61" s="1906"/>
      <c r="V61" s="1896"/>
      <c r="W61" s="1948"/>
    </row>
    <row r="62" spans="13:26">
      <c r="M62" s="1870" t="s">
        <v>6560</v>
      </c>
      <c r="N62" s="2259">
        <f>O23/N53</f>
        <v>12956.564820451169</v>
      </c>
      <c r="O62" s="2261">
        <f>O22/N53</f>
        <v>12452.963334496706</v>
      </c>
      <c r="P62" s="1875"/>
      <c r="Q62" s="1874"/>
      <c r="R62" s="1870" t="s">
        <v>6568</v>
      </c>
      <c r="S62" s="2264">
        <f>N45/N47</f>
        <v>0.85078363082281239</v>
      </c>
      <c r="T62" s="1949"/>
      <c r="U62" s="1906"/>
      <c r="V62" s="1896"/>
      <c r="W62" s="1948"/>
    </row>
    <row r="63" spans="13:26" ht="15.75" thickBot="1">
      <c r="M63" s="1946"/>
      <c r="N63" s="1959"/>
      <c r="O63" s="1960"/>
      <c r="P63" s="1961"/>
      <c r="Q63" s="1874"/>
      <c r="R63" s="1870" t="s">
        <v>6569</v>
      </c>
      <c r="S63" s="2264">
        <f>N46/N47</f>
        <v>0.14921636917718764</v>
      </c>
      <c r="T63" s="1949"/>
      <c r="U63" s="1906"/>
      <c r="V63" s="1896"/>
      <c r="W63" s="1948"/>
    </row>
    <row r="64" spans="13:26">
      <c r="M64" s="1812"/>
      <c r="N64" s="1873"/>
      <c r="O64" s="1874"/>
      <c r="P64" s="1874"/>
      <c r="Q64" s="1874"/>
      <c r="R64" s="1870" t="s">
        <v>6570</v>
      </c>
      <c r="S64" s="2264">
        <f>N48/N39</f>
        <v>0.95499536034642751</v>
      </c>
      <c r="T64" s="1949"/>
      <c r="U64" s="1906"/>
      <c r="V64" s="1896"/>
      <c r="W64" s="1948"/>
    </row>
    <row r="65" spans="13:23" ht="15.75" thickBot="1">
      <c r="M65" s="1812"/>
      <c r="N65" s="1873"/>
      <c r="O65" s="1874"/>
      <c r="P65" s="1874"/>
      <c r="Q65" s="1874"/>
      <c r="R65" s="1870" t="s">
        <v>6571</v>
      </c>
      <c r="S65" s="2264">
        <f>N49/N39</f>
        <v>0.22424992267244045</v>
      </c>
      <c r="T65" s="1949"/>
      <c r="U65" s="1906"/>
      <c r="V65" s="1896"/>
      <c r="W65" s="1948"/>
    </row>
    <row r="66" spans="13:23" ht="15.75" thickBot="1">
      <c r="M66" s="2555" t="s">
        <v>6763</v>
      </c>
      <c r="N66" s="2556"/>
      <c r="O66" s="2556"/>
      <c r="P66" s="2557"/>
      <c r="Q66" s="1874"/>
      <c r="R66" s="1870" t="s">
        <v>6572</v>
      </c>
      <c r="S66" s="2264">
        <f>N53/N39</f>
        <v>0.17321373337457469</v>
      </c>
      <c r="T66" s="1949"/>
      <c r="U66" s="1906"/>
      <c r="V66" s="1896"/>
      <c r="W66" s="1948"/>
    </row>
    <row r="67" spans="13:23" ht="15.75" thickBot="1">
      <c r="M67" s="1870"/>
      <c r="N67" s="1873"/>
      <c r="O67" s="1874"/>
      <c r="P67" s="1875"/>
      <c r="Q67" s="1874"/>
      <c r="R67" s="1946"/>
      <c r="S67" s="1965"/>
      <c r="T67" s="1962"/>
      <c r="U67" s="1842"/>
      <c r="V67" s="1967"/>
      <c r="W67" s="1867"/>
    </row>
    <row r="68" spans="13:23">
      <c r="M68" s="1838"/>
      <c r="N68" s="1813" t="s">
        <v>6764</v>
      </c>
      <c r="O68" s="2412" t="s">
        <v>6767</v>
      </c>
      <c r="P68" s="1839"/>
      <c r="Q68" s="1874"/>
      <c r="R68" s="1813"/>
      <c r="S68" s="1813"/>
      <c r="T68" s="1813"/>
      <c r="U68" s="1819"/>
      <c r="V68" s="1819"/>
      <c r="W68" s="1819"/>
    </row>
    <row r="69" spans="13:23" ht="15.75" thickBot="1">
      <c r="M69" s="1838"/>
      <c r="N69" s="1813" t="s">
        <v>6784</v>
      </c>
      <c r="O69" s="2412" t="s">
        <v>6767</v>
      </c>
      <c r="P69" s="1839"/>
      <c r="Q69" s="1874"/>
      <c r="R69" s="1813"/>
      <c r="S69" s="1813"/>
      <c r="T69" s="1813"/>
      <c r="U69" s="1819"/>
      <c r="V69" s="1819"/>
      <c r="W69" s="1819"/>
    </row>
    <row r="70" spans="13:23" ht="15.75" thickBot="1">
      <c r="M70" s="1838"/>
      <c r="N70" s="1813" t="s">
        <v>6765</v>
      </c>
      <c r="O70" s="1900" t="s">
        <v>6769</v>
      </c>
      <c r="P70" s="1839"/>
      <c r="Q70" s="1874"/>
      <c r="R70" s="2555" t="s">
        <v>6781</v>
      </c>
      <c r="S70" s="2556"/>
      <c r="T70" s="2556"/>
      <c r="U70" s="2576"/>
      <c r="V70" s="2576"/>
      <c r="W70" s="2577"/>
    </row>
    <row r="71" spans="13:23">
      <c r="M71" s="1838"/>
      <c r="N71" s="1813" t="s">
        <v>6766</v>
      </c>
      <c r="O71" s="1900" t="s">
        <v>6542</v>
      </c>
      <c r="P71" s="1839"/>
      <c r="Q71" s="1874"/>
      <c r="R71" s="2581" t="s">
        <v>6782</v>
      </c>
      <c r="S71" s="2582"/>
      <c r="T71" s="2583"/>
      <c r="U71" s="2411"/>
      <c r="V71" s="2516" t="s">
        <v>4302</v>
      </c>
      <c r="W71" s="2413"/>
    </row>
    <row r="72" spans="13:23" ht="15.75" thickBot="1">
      <c r="M72" s="1865"/>
      <c r="N72" s="2329"/>
      <c r="O72" s="2329"/>
      <c r="P72" s="2330"/>
      <c r="Q72" s="1874"/>
      <c r="R72" s="2578" t="s">
        <v>6783</v>
      </c>
      <c r="S72" s="2579"/>
      <c r="T72" s="2580"/>
      <c r="U72" s="2410"/>
      <c r="V72" s="2517" t="s">
        <v>4302</v>
      </c>
      <c r="W72" s="2414"/>
    </row>
    <row r="73" spans="13:23">
      <c r="M73" s="1813"/>
      <c r="N73" s="1813"/>
      <c r="O73" s="1813"/>
      <c r="P73" s="1813"/>
      <c r="Q73" s="1874"/>
      <c r="R73" s="1813"/>
      <c r="S73" s="1813"/>
      <c r="T73" s="1813"/>
      <c r="U73" s="1819"/>
      <c r="V73" s="1819"/>
      <c r="W73" s="1819"/>
    </row>
    <row r="74" spans="13:23" ht="15.75" thickBot="1">
      <c r="M74" s="1814"/>
      <c r="N74" s="1814"/>
      <c r="O74" s="1814"/>
      <c r="P74" s="1836"/>
      <c r="Q74" s="1876"/>
      <c r="R74" s="1814"/>
      <c r="S74" s="1814"/>
      <c r="T74" s="1814"/>
      <c r="U74" s="1814"/>
      <c r="V74" s="1814"/>
      <c r="W74" s="1814"/>
    </row>
    <row r="75" spans="13:23" ht="15.75" thickBot="1">
      <c r="M75" s="2528" t="s">
        <v>6720</v>
      </c>
      <c r="N75" s="2529"/>
      <c r="O75" s="2529"/>
      <c r="P75" s="2529"/>
      <c r="Q75" s="2529"/>
      <c r="R75" s="2529"/>
      <c r="S75" s="2529"/>
      <c r="T75" s="2529"/>
      <c r="U75" s="2529"/>
      <c r="V75" s="2529"/>
      <c r="W75" s="2530"/>
    </row>
    <row r="76" spans="13:23" ht="15.75" thickBot="1">
      <c r="M76" s="2518" t="s">
        <v>6721</v>
      </c>
      <c r="N76" s="2519"/>
      <c r="O76" s="2520"/>
      <c r="P76" s="2520"/>
      <c r="Q76" s="2521"/>
      <c r="R76" s="2522"/>
      <c r="S76" s="2522"/>
      <c r="T76" s="2522"/>
      <c r="U76" s="2522"/>
      <c r="V76" s="2522"/>
      <c r="W76" s="2523"/>
    </row>
    <row r="77" spans="13:23">
      <c r="M77" s="1909"/>
      <c r="N77" s="1910"/>
      <c r="O77" s="1911"/>
      <c r="P77" s="1911"/>
      <c r="Q77" s="1902"/>
      <c r="R77" s="1912"/>
      <c r="S77" s="1912"/>
      <c r="T77" s="1912"/>
      <c r="U77" s="1912"/>
      <c r="V77" s="1912"/>
      <c r="W77" s="1913"/>
    </row>
    <row r="78" spans="13:23">
      <c r="M78" s="1909"/>
      <c r="N78" s="1910"/>
      <c r="O78" s="1911"/>
      <c r="P78" s="1911"/>
      <c r="Q78" s="1902"/>
      <c r="R78" s="1912"/>
      <c r="S78" s="1912"/>
      <c r="T78" s="1912"/>
      <c r="U78" s="1912"/>
      <c r="V78" s="1912"/>
      <c r="W78" s="1913"/>
    </row>
    <row r="79" spans="13:23">
      <c r="M79" s="1909"/>
      <c r="N79" s="1910"/>
      <c r="O79" s="1911"/>
      <c r="P79" s="1911"/>
      <c r="Q79" s="1902"/>
      <c r="R79" s="1912"/>
      <c r="S79" s="1912"/>
      <c r="T79" s="1912"/>
      <c r="U79" s="1912"/>
      <c r="V79" s="1912"/>
      <c r="W79" s="1913"/>
    </row>
    <row r="80" spans="13:23">
      <c r="M80" s="1914"/>
      <c r="N80" s="1910"/>
      <c r="O80" s="1911"/>
      <c r="P80" s="1911"/>
      <c r="Q80" s="1902"/>
      <c r="R80" s="1912"/>
      <c r="S80" s="1912"/>
      <c r="T80" s="1912"/>
      <c r="U80" s="1912"/>
      <c r="V80" s="1912"/>
      <c r="W80" s="1913"/>
    </row>
    <row r="81" spans="13:23">
      <c r="M81" s="1914"/>
      <c r="N81" s="1910"/>
      <c r="O81" s="1911"/>
      <c r="P81" s="1911"/>
      <c r="Q81" s="1902"/>
      <c r="R81" s="1912"/>
      <c r="S81" s="1912"/>
      <c r="T81" s="1912"/>
      <c r="U81" s="1912"/>
      <c r="V81" s="1912"/>
      <c r="W81" s="1913"/>
    </row>
    <row r="82" spans="13:23" ht="15.75" thickBot="1">
      <c r="M82" s="1909"/>
      <c r="N82" s="1910"/>
      <c r="O82" s="1911"/>
      <c r="P82" s="1911"/>
      <c r="Q82" s="1902"/>
      <c r="R82" s="1912"/>
      <c r="S82" s="1912"/>
      <c r="T82" s="1912"/>
      <c r="U82" s="1912"/>
      <c r="V82" s="1912"/>
      <c r="W82" s="1913"/>
    </row>
    <row r="83" spans="13:23" ht="15.75" thickBot="1">
      <c r="M83" s="2518" t="s">
        <v>6722</v>
      </c>
      <c r="N83" s="2519"/>
      <c r="O83" s="2520"/>
      <c r="P83" s="2520"/>
      <c r="Q83" s="2521"/>
      <c r="R83" s="2522"/>
      <c r="S83" s="2522"/>
      <c r="T83" s="2522"/>
      <c r="U83" s="2522"/>
      <c r="V83" s="2522"/>
      <c r="W83" s="2523"/>
    </row>
    <row r="84" spans="13:23">
      <c r="M84" s="1909"/>
      <c r="N84" s="1910"/>
      <c r="O84" s="1911"/>
      <c r="P84" s="1911"/>
      <c r="Q84" s="1902"/>
      <c r="R84" s="1912"/>
      <c r="S84" s="1912"/>
      <c r="T84" s="1912"/>
      <c r="U84" s="1912"/>
      <c r="V84" s="1912"/>
      <c r="W84" s="1913"/>
    </row>
    <row r="85" spans="13:23">
      <c r="M85" s="1909"/>
      <c r="N85" s="1910"/>
      <c r="O85" s="1911"/>
      <c r="P85" s="1911"/>
      <c r="Q85" s="1902"/>
      <c r="R85" s="1912"/>
      <c r="S85" s="1910"/>
      <c r="T85" s="1912"/>
      <c r="U85" s="1912"/>
      <c r="V85" s="1912"/>
      <c r="W85" s="1913"/>
    </row>
    <row r="86" spans="13:23" ht="15.75" thickBot="1">
      <c r="M86" s="1915"/>
      <c r="N86" s="1916"/>
      <c r="O86" s="1917"/>
      <c r="P86" s="1917"/>
      <c r="Q86" s="1918"/>
      <c r="R86" s="1919"/>
      <c r="S86" s="1916"/>
      <c r="T86" s="1919"/>
      <c r="U86" s="1919"/>
      <c r="V86" s="1919"/>
      <c r="W86" s="1920"/>
    </row>
    <row r="90" spans="13:23" ht="15.75" customHeight="1"/>
    <row r="91" spans="13:23" ht="21" customHeight="1"/>
    <row r="92" spans="13:23" ht="25.5" customHeight="1"/>
    <row r="93" spans="13:23" ht="25.5" customHeight="1"/>
    <row r="94" spans="13:23" ht="21" customHeight="1"/>
    <row r="95" spans="13:23" ht="15.75" customHeight="1"/>
  </sheetData>
  <mergeCells count="36">
    <mergeCell ref="R70:T70"/>
    <mergeCell ref="U70:W70"/>
    <mergeCell ref="R72:T72"/>
    <mergeCell ref="R71:T71"/>
    <mergeCell ref="M66:P66"/>
    <mergeCell ref="U57:W57"/>
    <mergeCell ref="M16:Q16"/>
    <mergeCell ref="R16:W16"/>
    <mergeCell ref="M28:P28"/>
    <mergeCell ref="R28:T28"/>
    <mergeCell ref="R36:T36"/>
    <mergeCell ref="U36:W36"/>
    <mergeCell ref="V37:W37"/>
    <mergeCell ref="V43:W43"/>
    <mergeCell ref="V42:W42"/>
    <mergeCell ref="M36:O36"/>
    <mergeCell ref="R41:T41"/>
    <mergeCell ref="R40:T40"/>
    <mergeCell ref="R39:T39"/>
    <mergeCell ref="R38:T38"/>
    <mergeCell ref="M75:W75"/>
    <mergeCell ref="R42:T43"/>
    <mergeCell ref="Y43:Z43"/>
    <mergeCell ref="Y10:AC10"/>
    <mergeCell ref="M10:W10"/>
    <mergeCell ref="S15:T15"/>
    <mergeCell ref="U28:W28"/>
    <mergeCell ref="R57:T57"/>
    <mergeCell ref="M11:W11"/>
    <mergeCell ref="M57:P57"/>
    <mergeCell ref="R49:T49"/>
    <mergeCell ref="R48:T48"/>
    <mergeCell ref="R47:T47"/>
    <mergeCell ref="R45:T45"/>
    <mergeCell ref="R46:T46"/>
    <mergeCell ref="R44:T44"/>
  </mergeCells>
  <hyperlinks>
    <hyperlink ref="O68" r:id="rId1" display="S:\EBT\Bati\09 - SERVICE TECHNIQUE\06 - Service Economie\01 - FICHE RATIO\RATIOS\BUREAUX - TERTIAIRE - IGH\2-FICHES RATIOS\LE TOUZET\ALBUM PHOTOS"/>
    <hyperlink ref="O69" r:id="rId2"/>
  </hyperlinks>
  <pageMargins left="0.7" right="0.7" top="0.75" bottom="0.75" header="0.3" footer="0.3"/>
  <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'HYPOTHESES DE CONCEPTION'!$B$27:$B$29</xm:f>
          </x14:formula1>
          <xm:sqref>O20</xm:sqref>
        </x14:dataValidation>
        <x14:dataValidation type="list" allowBlank="1" showInputMessage="1" showErrorMessage="1">
          <x14:formula1>
            <xm:f>'HYPOTHESES DE CONCEPTION'!$B$31:$B$33</xm:f>
          </x14:formula1>
          <xm:sqref>T32</xm:sqref>
        </x14:dataValidation>
        <x14:dataValidation type="list" allowBlank="1" showInputMessage="1" showErrorMessage="1">
          <x14:formula1>
            <xm:f>'HYPOTHESES DE CONCEPTION'!$D$27:$D$28</xm:f>
          </x14:formula1>
          <xm:sqref>O70</xm:sqref>
        </x14:dataValidation>
        <x14:dataValidation type="list" allowBlank="1" showInputMessage="1" showErrorMessage="1">
          <x14:formula1>
            <xm:f>'HYPOTHESES DE CONCEPTION'!$D$31:$D$32</xm:f>
          </x14:formula1>
          <xm:sqref>O71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dimension ref="B1:DU33"/>
  <sheetViews>
    <sheetView zoomScale="70" zoomScaleNormal="70" workbookViewId="0">
      <selection activeCell="G15" sqref="G15"/>
    </sheetView>
  </sheetViews>
  <sheetFormatPr baseColWidth="10" defaultRowHeight="15"/>
  <cols>
    <col min="1" max="1" width="11.42578125" style="1810"/>
    <col min="2" max="2" width="43.28515625" style="1810" customWidth="1"/>
    <col min="3" max="3" width="22.7109375" style="1810" customWidth="1"/>
    <col min="4" max="4" width="17.85546875" style="1810" customWidth="1"/>
    <col min="5" max="5" width="21.5703125" style="1810" customWidth="1"/>
    <col min="6" max="6" width="19.5703125" style="1810" customWidth="1"/>
    <col min="7" max="7" width="16.85546875" style="1810" customWidth="1"/>
    <col min="8" max="8" width="18.140625" style="1810" customWidth="1"/>
    <col min="9" max="9" width="17.7109375" style="1810" customWidth="1"/>
    <col min="10" max="10" width="20" style="1810" customWidth="1"/>
    <col min="11" max="11" width="15.140625" style="1810" customWidth="1"/>
    <col min="12" max="12" width="17.42578125" style="1810" customWidth="1"/>
    <col min="13" max="13" width="21" style="1810" customWidth="1"/>
    <col min="14" max="14" width="24.5703125" style="1810" customWidth="1"/>
    <col min="15" max="15" width="16" style="1810" customWidth="1"/>
    <col min="16" max="16" width="14.5703125" style="1810" customWidth="1"/>
    <col min="17" max="17" width="15.42578125" style="1810" customWidth="1"/>
    <col min="18" max="18" width="16.42578125" style="1810" customWidth="1"/>
    <col min="19" max="19" width="15.85546875" style="1810" customWidth="1"/>
    <col min="20" max="20" width="13.7109375" style="1810" customWidth="1"/>
    <col min="21" max="21" width="14.140625" style="1810" customWidth="1"/>
    <col min="22" max="22" width="17" style="1810" customWidth="1"/>
    <col min="23" max="23" width="15.42578125" style="1810" customWidth="1"/>
    <col min="24" max="24" width="14.28515625" style="1810" customWidth="1"/>
    <col min="25" max="25" width="15.5703125" style="1810" customWidth="1"/>
    <col min="26" max="26" width="12.85546875" style="1810" customWidth="1"/>
    <col min="27" max="31" width="11.42578125" style="1810"/>
    <col min="32" max="32" width="14.85546875" style="1810" customWidth="1"/>
    <col min="33" max="33" width="13.28515625" style="1810" customWidth="1"/>
    <col min="34" max="34" width="12.7109375" style="1810" customWidth="1"/>
    <col min="35" max="35" width="13.42578125" style="1810" customWidth="1"/>
    <col min="36" max="39" width="15.28515625" style="1810" customWidth="1"/>
    <col min="40" max="40" width="19.5703125" style="1810" customWidth="1"/>
    <col min="41" max="42" width="13.7109375" style="1810" customWidth="1"/>
    <col min="43" max="43" width="17.7109375" style="1810" customWidth="1"/>
    <col min="44" max="44" width="14.140625" style="1810" customWidth="1"/>
    <col min="45" max="45" width="14.42578125" style="1810" customWidth="1"/>
    <col min="46" max="46" width="18.85546875" style="1810" customWidth="1"/>
    <col min="47" max="47" width="14.85546875" style="1810" customWidth="1"/>
    <col min="48" max="48" width="15.28515625" style="1810" customWidth="1"/>
    <col min="49" max="50" width="12.85546875" style="1810" customWidth="1"/>
    <col min="51" max="51" width="16" style="1810" customWidth="1"/>
    <col min="52" max="52" width="13.7109375" style="1810" customWidth="1"/>
    <col min="53" max="53" width="11.42578125" style="1810"/>
    <col min="54" max="54" width="13.85546875" style="1810" customWidth="1"/>
    <col min="55" max="55" width="11.42578125" style="1810"/>
    <col min="56" max="56" width="14.7109375" style="1810" customWidth="1"/>
    <col min="57" max="57" width="15.5703125" style="1810" customWidth="1"/>
    <col min="58" max="58" width="14.140625" style="1810" customWidth="1"/>
    <col min="59" max="60" width="16.28515625" style="1810" customWidth="1"/>
    <col min="61" max="61" width="12.7109375" style="1810" customWidth="1"/>
    <col min="62" max="62" width="11.42578125" style="1810"/>
    <col min="63" max="63" width="13" style="1810" customWidth="1"/>
    <col min="64" max="64" width="11.42578125" style="1810"/>
    <col min="65" max="65" width="15.42578125" style="1810" customWidth="1"/>
    <col min="66" max="68" width="11.42578125" style="1810"/>
    <col min="69" max="69" width="15.28515625" style="1810" customWidth="1"/>
    <col min="70" max="71" width="11.42578125" style="1810"/>
    <col min="72" max="72" width="13.85546875" style="1810" customWidth="1"/>
    <col min="73" max="74" width="11.42578125" style="1810"/>
    <col min="75" max="75" width="14" style="1810" customWidth="1"/>
    <col min="76" max="77" width="11.42578125" style="1810"/>
    <col min="78" max="78" width="17.140625" style="1810" customWidth="1"/>
    <col min="79" max="79" width="14.28515625" style="1810" customWidth="1"/>
    <col min="80" max="80" width="11.42578125" style="1810"/>
    <col min="81" max="81" width="15" style="1810" customWidth="1"/>
    <col min="82" max="82" width="18.5703125" style="1810" customWidth="1"/>
    <col min="83" max="83" width="15.7109375" style="1810" customWidth="1"/>
    <col min="84" max="86" width="11.42578125" style="1810"/>
    <col min="87" max="87" width="12.85546875" style="1810" customWidth="1"/>
    <col min="88" max="88" width="17.85546875" style="1810" customWidth="1"/>
    <col min="89" max="16384" width="11.42578125" style="1810"/>
  </cols>
  <sheetData>
    <row r="1" spans="2:125" ht="15.75" thickBot="1"/>
    <row r="2" spans="2:125">
      <c r="B2" s="2584" t="s">
        <v>6528</v>
      </c>
      <c r="C2" s="2585"/>
      <c r="D2" s="2585"/>
      <c r="E2" s="2586"/>
    </row>
    <row r="3" spans="2:125">
      <c r="B3" s="2587"/>
      <c r="C3" s="2588"/>
      <c r="D3" s="2588"/>
      <c r="E3" s="2589"/>
    </row>
    <row r="4" spans="2:125" ht="15.75" thickBot="1">
      <c r="B4" s="2590"/>
      <c r="C4" s="2591"/>
      <c r="D4" s="2591"/>
      <c r="E4" s="2592"/>
    </row>
    <row r="5" spans="2:125" ht="24" thickBot="1">
      <c r="B5" s="2233"/>
      <c r="C5" s="2233"/>
      <c r="D5" s="2233"/>
      <c r="E5" s="2233"/>
    </row>
    <row r="6" spans="2:125" ht="15.75" thickBot="1">
      <c r="B6" s="2465" t="str">
        <f>'[19]TABLEAU HYPOTHESES CONCEPTION'!$B$6</f>
        <v>INST.1.</v>
      </c>
      <c r="C6" s="2466" t="str">
        <f>'[19]TABLEAU HYPOTHESES CONCEPTION'!$C$6</f>
        <v>INST.2.</v>
      </c>
      <c r="D6" s="2466" t="str">
        <f>'[19]TABLEAU HYPOTHESES CONCEPTION'!$D$6</f>
        <v>PREP.1.</v>
      </c>
      <c r="E6" s="2466" t="str">
        <f>'[19]TABLEAU HYPOTHESES CONCEPTION'!$E$6</f>
        <v>PREP.2.</v>
      </c>
      <c r="F6" s="2466" t="str">
        <f>'[19]TABLEAU HYPOTHESES CONCEPTION'!$F$6</f>
        <v>PREP.3.</v>
      </c>
      <c r="G6" s="2466" t="str">
        <f>'[19]TABLEAU HYPOTHESES CONCEPTION'!$G$6</f>
        <v>PREP.4.</v>
      </c>
      <c r="H6" s="2466" t="str">
        <f>'[19]TABLEAU HYPOTHESES CONCEPTION'!$H$6</f>
        <v>PREP.5.</v>
      </c>
      <c r="I6" s="2466" t="str">
        <f>'[19]TABLEAU HYPOTHESES CONCEPTION'!$I$6</f>
        <v>PREP.6.</v>
      </c>
      <c r="J6" s="2466" t="str">
        <f>'[19]TABLEAU HYPOTHESES CONCEPTION'!$J$6</f>
        <v>STR.1.</v>
      </c>
      <c r="K6" s="2466" t="str">
        <f>'[19]TABLEAU HYPOTHESES CONCEPTION'!$K$6</f>
        <v>STR.2.</v>
      </c>
      <c r="L6" s="2466" t="str">
        <f>'[19]TABLEAU HYPOTHESES CONCEPTION'!$L$6</f>
        <v>STR.3.</v>
      </c>
      <c r="M6" s="2466" t="str">
        <f>'[19]TABLEAU HYPOTHESES CONCEPTION'!$M$6</f>
        <v>STR.4.</v>
      </c>
      <c r="N6" s="2466" t="str">
        <f>'[19]TABLEAU HYPOTHESES CONCEPTION'!$N$6</f>
        <v>STR.5.</v>
      </c>
      <c r="O6" s="2466" t="str">
        <f>'[19]TABLEAU HYPOTHESES CONCEPTION'!$O$6</f>
        <v>STR.6.</v>
      </c>
      <c r="P6" s="2466" t="str">
        <f>'[19]TABLEAU HYPOTHESES CONCEPTION'!$P$6</f>
        <v>FAC.1.</v>
      </c>
      <c r="Q6" s="2466" t="str">
        <f>'[19]TABLEAU HYPOTHESES CONCEPTION'!$Q$6</f>
        <v>FAC.2.</v>
      </c>
      <c r="R6" s="2466" t="str">
        <f>'[19]TABLEAU HYPOTHESES CONCEPTION'!$R$6</f>
        <v>FAC.3.</v>
      </c>
      <c r="S6" s="2466" t="str">
        <f>'[19]TABLEAU HYPOTHESES CONCEPTION'!$S$6</f>
        <v>FAC.4.</v>
      </c>
      <c r="T6" s="2466" t="str">
        <f>'[19]TABLEAU HYPOTHESES CONCEPTION'!$T$6</f>
        <v>FAC.5.</v>
      </c>
      <c r="U6" s="2466" t="str">
        <f>'[19]TABLEAU HYPOTHESES CONCEPTION'!$U$6</f>
        <v>FAC.6.</v>
      </c>
      <c r="V6" s="2466" t="str">
        <f>'[19]TABLEAU HYPOTHESES CONCEPTION'!$V$6</f>
        <v>CO - ET.1.</v>
      </c>
      <c r="W6" s="2466" t="str">
        <f>'[19]TABLEAU HYPOTHESES CONCEPTION'!$W$6</f>
        <v>CO - ET.2.</v>
      </c>
      <c r="X6" s="2466" t="str">
        <f>'[19]TABLEAU HYPOTHESES CONCEPTION'!$X$6</f>
        <v>CEA.1.</v>
      </c>
      <c r="Y6" s="2466" t="str">
        <f>'[19]TABLEAU HYPOTHESES CONCEPTION'!$Y$6</f>
        <v>CEA.2.</v>
      </c>
      <c r="Z6" s="2466" t="str">
        <f>'[19]TABLEAU HYPOTHESES CONCEPTION'!$Z$6</f>
        <v>CEA.3.</v>
      </c>
      <c r="AA6" s="2466" t="str">
        <f>'[19]TABLEAU HYPOTHESES CONCEPTION'!$AA$6</f>
        <v>CEA.4.</v>
      </c>
      <c r="AB6" s="2466" t="str">
        <f>'[19]TABLEAU HYPOTHESES CONCEPTION'!$AB$6</f>
        <v>CEA.5.</v>
      </c>
      <c r="AC6" s="2466" t="str">
        <f>'[19]TABLEAU HYPOTHESES CONCEPTION'!$AC$6</f>
        <v>CEA.6.</v>
      </c>
      <c r="AD6" s="2466" t="str">
        <f>'[19]TABLEAU HYPOTHESES CONCEPTION'!$AD$6</f>
        <v>CEA.7.</v>
      </c>
      <c r="AE6" s="2466" t="str">
        <f>'[19]TABLEAU HYPOTHESES CONCEPTION'!$AE$6</f>
        <v>CEA.8.</v>
      </c>
      <c r="AF6" s="2466" t="str">
        <f>'[19]TABLEAU HYPOTHESES CONCEPTION'!$AF$6</f>
        <v>CVCD.1.</v>
      </c>
      <c r="AG6" s="2466" t="str">
        <f>'[19]TABLEAU HYPOTHESES CONCEPTION'!$AG$6</f>
        <v>CVCD.2.</v>
      </c>
      <c r="AH6" s="2466" t="str">
        <f>'[19]TABLEAU HYPOTHESES CONCEPTION'!$AH$6</f>
        <v>CVCD.3.</v>
      </c>
      <c r="AI6" s="2466" t="str">
        <f>'[19]TABLEAU HYPOTHESES CONCEPTION'!$AI$6</f>
        <v>CVCD.4.</v>
      </c>
      <c r="AJ6" s="2466" t="str">
        <f>'[19]TABLEAU HYPOTHESES CONCEPTION'!$AJ$6</f>
        <v>CVCD.5.</v>
      </c>
      <c r="AK6" s="2466" t="str">
        <f>'[19]TABLEAU HYPOTHESES CONCEPTION'!$AK$6</f>
        <v>CVCD.6.</v>
      </c>
      <c r="AL6" s="2466" t="str">
        <f>'[19]TABLEAU HYPOTHESES CONCEPTION'!$AL$6</f>
        <v>CVCD.7.</v>
      </c>
      <c r="AM6" s="2466" t="str">
        <f>'[19]TABLEAU HYPOTHESES CONCEPTION'!$AM$6</f>
        <v>CVCD.8.</v>
      </c>
      <c r="AN6" s="2466" t="str">
        <f>'[19]TABLEAU HYPOTHESES CONCEPTION'!$AN$6</f>
        <v>CVCD.9.</v>
      </c>
      <c r="AO6" s="2466" t="str">
        <f>'[19]TABLEAU HYPOTHESES CONCEPTION'!$AO$6</f>
        <v>CVCD.10.</v>
      </c>
      <c r="AP6" s="2466" t="str">
        <f>'[19]TABLEAU HYPOTHESES CONCEPTION'!$AP$6</f>
        <v>CVCD.11.</v>
      </c>
      <c r="AQ6" s="2466" t="str">
        <f>'[19]TABLEAU HYPOTHESES CONCEPTION'!$AQ$6</f>
        <v>PLO.1.</v>
      </c>
      <c r="AR6" s="2466" t="str">
        <f>'[19]TABLEAU HYPOTHESES CONCEPTION'!$AR$6</f>
        <v>PLO.2.</v>
      </c>
      <c r="AS6" s="2466" t="str">
        <f>'[19]TABLEAU HYPOTHESES CONCEPTION'!$AS$6</f>
        <v>PLO.3.</v>
      </c>
      <c r="AT6" s="2466" t="str">
        <f>'[19]TABLEAU HYPOTHESES CONCEPTION'!$AT$6</f>
        <v>PLO.4.</v>
      </c>
      <c r="AU6" s="2466" t="str">
        <f>'[19]TABLEAU HYPOTHESES CONCEPTION'!$AU$6</f>
        <v>PLO.5.</v>
      </c>
      <c r="AV6" s="2466" t="str">
        <f>'[19]TABLEAU HYPOTHESES CONCEPTION'!$AV$6</f>
        <v>PLO.6.</v>
      </c>
      <c r="AW6" s="2466" t="str">
        <f>'[19]TABLEAU HYPOTHESES CONCEPTION'!$AW$6</f>
        <v>PLO.7.</v>
      </c>
      <c r="AX6" s="2466" t="str">
        <f>'[19]TABLEAU HYPOTHESES CONCEPTION'!$AX$6</f>
        <v>PLO.8.</v>
      </c>
      <c r="AY6" s="2466" t="str">
        <f>'[19]TABLEAU HYPOTHESES CONCEPTION'!$AY$6</f>
        <v>CFO.1.</v>
      </c>
      <c r="AZ6" s="2466" t="str">
        <f>'[19]TABLEAU HYPOTHESES CONCEPTION'!$AZ$6</f>
        <v>CFO.2.</v>
      </c>
      <c r="BA6" s="2466" t="str">
        <f>'[19]TABLEAU HYPOTHESES CONCEPTION'!$BA$6</f>
        <v>CFO.3.</v>
      </c>
      <c r="BB6" s="2466" t="str">
        <f>'[19]TABLEAU HYPOTHESES CONCEPTION'!$BB$6</f>
        <v>CFO.4.</v>
      </c>
      <c r="BC6" s="2466" t="str">
        <f>'[19]TABLEAU HYPOTHESES CONCEPTION'!$BC$6</f>
        <v>CFO.5.</v>
      </c>
      <c r="BD6" s="2466" t="str">
        <f>'[19]TABLEAU HYPOTHESES CONCEPTION'!$BD$6</f>
        <v>CFO.6.</v>
      </c>
      <c r="BE6" s="2466" t="str">
        <f>'[19]TABLEAU HYPOTHESES CONCEPTION'!$BE$6</f>
        <v>CFO.7.</v>
      </c>
      <c r="BF6" s="2466" t="str">
        <f>'[19]TABLEAU HYPOTHESES CONCEPTION'!$BF$6</f>
        <v>CFO.8.</v>
      </c>
      <c r="BG6" s="2466" t="str">
        <f>'[19]TABLEAU HYPOTHESES CONCEPTION'!$BG$6</f>
        <v>CFO.9.</v>
      </c>
      <c r="BH6" s="2466" t="str">
        <f>'[19]TABLEAU HYPOTHESES CONCEPTION'!$BH$6</f>
        <v>CFO.10.</v>
      </c>
      <c r="BI6" s="2466" t="str">
        <f>'[19]TABLEAU HYPOTHESES CONCEPTION'!$BI$6</f>
        <v>CFA.1.</v>
      </c>
      <c r="BJ6" s="2466" t="str">
        <f>'[19]TABLEAU HYPOTHESES CONCEPTION'!$BJ$6</f>
        <v>CFA.2.</v>
      </c>
      <c r="BK6" s="2466" t="str">
        <f>'[19]TABLEAU HYPOTHESES CONCEPTION'!$BK$6</f>
        <v>CFA.3.</v>
      </c>
      <c r="BL6" s="2466" t="str">
        <f>'[19]TABLEAU HYPOTHESES CONCEPTION'!$BL$6</f>
        <v>CFA.4.</v>
      </c>
      <c r="BM6" s="2466" t="str">
        <f>'[19]TABLEAU HYPOTHESES CONCEPTION'!$BM$6</f>
        <v>CFA.5.</v>
      </c>
      <c r="BN6" s="2466" t="str">
        <f>'[19]TABLEAU HYPOTHESES CONCEPTION'!$BN$6</f>
        <v>CFA.6.</v>
      </c>
      <c r="BO6" s="2466" t="str">
        <f>'[19]TABLEAU HYPOTHESES CONCEPTION'!$BO$6</f>
        <v>CFA.7.</v>
      </c>
      <c r="BP6" s="2466" t="str">
        <f>'[19]TABLEAU HYPOTHESES CONCEPTION'!$BP$6</f>
        <v>CFA.8.</v>
      </c>
      <c r="BQ6" s="2466" t="str">
        <f>'[19]TABLEAU HYPOTHESES CONCEPTION'!$BQ$6</f>
        <v>AME.1.</v>
      </c>
      <c r="BR6" s="2466" t="str">
        <f>'[19]TABLEAU HYPOTHESES CONCEPTION'!$BR$6</f>
        <v>AME.2.</v>
      </c>
      <c r="BS6" s="2466" t="str">
        <f>'[19]TABLEAU HYPOTHESES CONCEPTION'!$BS$6</f>
        <v>AME.3.</v>
      </c>
      <c r="BT6" s="2466" t="str">
        <f>'[19]TABLEAU HYPOTHESES CONCEPTION'!$BT$6</f>
        <v>AME.4.</v>
      </c>
      <c r="BU6" s="2466" t="str">
        <f>'[19]TABLEAU HYPOTHESES CONCEPTION'!$BU$6</f>
        <v>AME.5.</v>
      </c>
      <c r="BV6" s="2466" t="str">
        <f>'[19]TABLEAU HYPOTHESES CONCEPTION'!$BV$6</f>
        <v>AME.7.</v>
      </c>
      <c r="BW6" s="2466" t="str">
        <f>'[19]TABLEAU HYPOTHESES CONCEPTION'!$BW$6</f>
        <v>ASC.1.</v>
      </c>
      <c r="BX6" s="2466" t="str">
        <f>'[19]TABLEAU HYPOTHESES CONCEPTION'!$BX$6</f>
        <v>EQS.1.</v>
      </c>
      <c r="BY6" s="2466" t="str">
        <f>'[19]TABLEAU HYPOTHESES CONCEPTION'!$BY$6</f>
        <v>EQS.2.</v>
      </c>
      <c r="BZ6" s="2466" t="str">
        <f>'[19]TABLEAU HYPOTHESES CONCEPTION'!$BZ$6</f>
        <v>EQS.3.</v>
      </c>
      <c r="CA6" s="2466" t="str">
        <f>'[19]TABLEAU HYPOTHESES CONCEPTION'!$CA$6</f>
        <v>EQS.4.</v>
      </c>
      <c r="CB6" s="2466" t="str">
        <f>'[19]TABLEAU HYPOTHESES CONCEPTION'!$CB$6</f>
        <v>EQS.5.</v>
      </c>
      <c r="CC6" s="2466" t="str">
        <f>'[19]TABLEAU HYPOTHESES CONCEPTION'!$CC$6</f>
        <v>EQS.6.</v>
      </c>
      <c r="CD6" s="2466" t="str">
        <f>'[19]TABLEAU HYPOTHESES CONCEPTION'!$CD$6</f>
        <v>EQS.7.</v>
      </c>
      <c r="CE6" s="2466" t="str">
        <f>'[19]TABLEAU HYPOTHESES CONCEPTION'!$CE$6</f>
        <v>EQS.8.</v>
      </c>
      <c r="CF6" s="2466" t="str">
        <f>'[19]TABLEAU HYPOTHESES CONCEPTION'!$CF$6</f>
        <v>EQS.9.</v>
      </c>
      <c r="CG6" s="2466" t="str">
        <f>'[19]TABLEAU HYPOTHESES CONCEPTION'!$CG$6</f>
        <v>EQS.10.</v>
      </c>
      <c r="CH6" s="2466" t="str">
        <f>'[19]TABLEAU HYPOTHESES CONCEPTION'!$CH$6</f>
        <v>EQS.11.</v>
      </c>
      <c r="CI6" s="2466" t="str">
        <f>'[19]TABLEAU HYPOTHESES CONCEPTION'!$CI$6</f>
        <v>EQS.12.</v>
      </c>
      <c r="CJ6" s="2466" t="str">
        <f>'[19]TABLEAU HYPOTHESES CONCEPTION'!$CJ$6</f>
        <v>EQS.13.</v>
      </c>
      <c r="CK6" s="2466" t="str">
        <f>'[19]TABLEAU HYPOTHESES CONCEPTION'!$BX$6</f>
        <v>EQS.1.</v>
      </c>
      <c r="CL6" s="2466" t="str">
        <f>'[19]TABLEAU HYPOTHESES CONCEPTION'!$CL$6</f>
        <v>EQS.15.</v>
      </c>
      <c r="CM6" s="2466" t="str">
        <f>'[19]TABLEAU HYPOTHESES CONCEPTION'!$CM$6</f>
        <v>EQS.16.</v>
      </c>
      <c r="CN6" s="2466" t="str">
        <f>'[19]TABLEAU HYPOTHESES CONCEPTION'!$CN$6</f>
        <v>EQS.17.</v>
      </c>
      <c r="CO6" s="2466" t="str">
        <f>'[19]TABLEAU HYPOTHESES CONCEPTION'!CO6</f>
        <v>EQS.18.</v>
      </c>
      <c r="CP6" s="2466" t="str">
        <f>'[19]TABLEAU HYPOTHESES CONCEPTION'!CP6</f>
        <v>EQS.19.</v>
      </c>
      <c r="CQ6" s="2466" t="str">
        <f>'[19]TABLEAU HYPOTHESES CONCEPTION'!CQ6</f>
        <v>EQS.20.</v>
      </c>
      <c r="CR6" s="2466" t="str">
        <f>'[19]TABLEAU HYPOTHESES CONCEPTION'!CR6</f>
        <v>EQS.21.</v>
      </c>
      <c r="CS6" s="2466" t="str">
        <f>'[19]TABLEAU HYPOTHESES CONCEPTION'!CS6</f>
        <v>EQS.22.</v>
      </c>
      <c r="CT6" s="2466" t="str">
        <f>'[19]TABLEAU HYPOTHESES CONCEPTION'!CT6</f>
        <v>EQS.23.</v>
      </c>
      <c r="CU6" s="2466" t="str">
        <f>'[19]TABLEAU HYPOTHESES CONCEPTION'!CU6</f>
        <v>EQS.24.</v>
      </c>
      <c r="CV6" s="2466" t="str">
        <f>'[19]TABLEAU HYPOTHESES CONCEPTION'!CV6</f>
        <v>EQS.25.</v>
      </c>
      <c r="CW6" s="2466" t="str">
        <f>'[19]TABLEAU HYPOTHESES CONCEPTION'!CW6</f>
        <v>EQS.26.</v>
      </c>
      <c r="CX6" s="2466" t="str">
        <f>'[19]TABLEAU HYPOTHESES CONCEPTION'!CX6</f>
        <v>EQS.27.</v>
      </c>
      <c r="CY6" s="2466" t="str">
        <f>'[19]TABLEAU HYPOTHESES CONCEPTION'!CY6</f>
        <v>EQS.28.</v>
      </c>
      <c r="CZ6" s="2466" t="str">
        <f>'[19]TABLEAU HYPOTHESES CONCEPTION'!CZ6</f>
        <v>EQS.29.</v>
      </c>
      <c r="DA6" s="2466" t="str">
        <f>'[19]TABLEAU HYPOTHESES CONCEPTION'!DA6</f>
        <v>EQS.30.</v>
      </c>
      <c r="DB6" s="2466" t="str">
        <f>'[19]TABLEAU HYPOTHESES CONCEPTION'!DB6</f>
        <v>EQS.31.</v>
      </c>
      <c r="DC6" s="2466" t="str">
        <f>'[19]TABLEAU HYPOTHESES CONCEPTION'!DC6</f>
        <v>EQS.32.</v>
      </c>
      <c r="DD6" s="2466" t="str">
        <f>'[19]TABLEAU HYPOTHESES CONCEPTION'!DD6</f>
        <v>EQS.33.</v>
      </c>
      <c r="DE6" s="2466" t="str">
        <f>'[19]TABLEAU HYPOTHESES CONCEPTION'!DE6</f>
        <v>EQS.34.</v>
      </c>
      <c r="DF6" s="2466" t="str">
        <f>'[19]TABLEAU HYPOTHESES CONCEPTION'!DF6</f>
        <v>EQS.35.</v>
      </c>
      <c r="DG6" s="2466" t="str">
        <f>'[19]TABLEAU HYPOTHESES CONCEPTION'!DG6</f>
        <v>EQS.36.</v>
      </c>
      <c r="DH6" s="2466" t="str">
        <f>'[19]TABLEAU HYPOTHESES CONCEPTION'!DH6</f>
        <v>EQS.37.</v>
      </c>
      <c r="DI6" s="2466" t="str">
        <f>'[19]TABLEAU HYPOTHESES CONCEPTION'!DI6</f>
        <v>EQS.38.</v>
      </c>
      <c r="DJ6" s="2466" t="str">
        <f>'[19]TABLEAU HYPOTHESES CONCEPTION'!DJ6</f>
        <v>EQS.39.</v>
      </c>
      <c r="DK6" s="2466" t="str">
        <f>'[19]TABLEAU HYPOTHESES CONCEPTION'!DK6</f>
        <v>EQS.40.</v>
      </c>
      <c r="DL6" s="2466" t="str">
        <f>'[19]TABLEAU HYPOTHESES CONCEPTION'!DL6</f>
        <v>EQS.41.</v>
      </c>
      <c r="DM6" s="2466" t="str">
        <f>'[19]TABLEAU HYPOTHESES CONCEPTION'!DM6</f>
        <v>EQS.42.</v>
      </c>
      <c r="DN6" s="2466" t="str">
        <f>'[19]TABLEAU HYPOTHESES CONCEPTION'!DN6</f>
        <v>EQS.43.</v>
      </c>
      <c r="DO6" s="2466" t="str">
        <f>'[19]TABLEAU HYPOTHESES CONCEPTION'!DO6</f>
        <v>EQS.44.</v>
      </c>
      <c r="DP6" s="2466" t="str">
        <f>'[19]TABLEAU HYPOTHESES CONCEPTION'!DP6</f>
        <v>EQS.45.</v>
      </c>
      <c r="DQ6" s="2466" t="str">
        <f>'[19]TABLEAU HYPOTHESES CONCEPTION'!DQ6</f>
        <v>EQS.46.</v>
      </c>
      <c r="DR6" s="2466" t="str">
        <f>'[19]TABLEAU HYPOTHESES CONCEPTION'!DR6</f>
        <v>EQS.47.</v>
      </c>
      <c r="DS6" s="2466" t="str">
        <f>'[19]TABLEAU HYPOTHESES CONCEPTION'!DS6</f>
        <v>EQS.48.</v>
      </c>
      <c r="DT6" s="2466" t="str">
        <f>'[19]TABLEAU HYPOTHESES CONCEPTION'!DT6</f>
        <v>EQS.49.</v>
      </c>
      <c r="DU6" s="2466" t="str">
        <f>'[19]TABLEAU HYPOTHESES CONCEPTION'!DU6</f>
        <v>EQS.50.</v>
      </c>
    </row>
    <row r="7" spans="2:125" ht="121.5" customHeight="1" thickBot="1">
      <c r="B7" s="2483" t="str">
        <f>'[19]TABLEAU HYPOTHESES CONCEPTION'!$B$7</f>
        <v>Installations de Chantier</v>
      </c>
      <c r="C7" s="2483" t="str">
        <f>'[19]TABLEAU HYPOTHESES CONCEPTION'!$C$7</f>
        <v>Frais EG / Macro Lots</v>
      </c>
      <c r="D7" s="2483" t="str">
        <f>'[19]TABLEAU HYPOTHESES CONCEPTION'!$D$7</f>
        <v>Désamiantage</v>
      </c>
      <c r="E7" s="2483" t="str">
        <f>'[19]TABLEAU HYPOTHESES CONCEPTION'!$E$7</f>
        <v>Déplombage</v>
      </c>
      <c r="F7" s="2483" t="str">
        <f>'[19]TABLEAU HYPOTHESES CONCEPTION'!$F$7</f>
        <v>Curage - Hors Façade</v>
      </c>
      <c r="G7" s="2483" t="str">
        <f>'[19]TABLEAU HYPOTHESES CONCEPTION'!$G$7</f>
        <v>Curage - Façade</v>
      </c>
      <c r="H7" s="2483" t="str">
        <f>'[19]TABLEAU HYPOTHESES CONCEPTION'!$H$7</f>
        <v>Démolitions</v>
      </c>
      <c r="I7" s="2483" t="str">
        <f>'[19]TABLEAU HYPOTHESES CONCEPTION'!$I$7</f>
        <v>Gestion des déchets, Traitements de Pollution des Sols &amp; Autres</v>
      </c>
      <c r="J7" s="2483" t="str">
        <f>'[19]TABLEAU HYPOTHESES CONCEPTION'!$J$7</f>
        <v>Moyens de levage, Etudes &amp; Encadrement GO</v>
      </c>
      <c r="K7" s="2483" t="str">
        <f>'[19]TABLEAU HYPOTHESES CONCEPTION'!$K$7</f>
        <v>Fondations &amp; Ouvrages Associés (Hors Radiers &amp; Parois Périmétriques)</v>
      </c>
      <c r="L7" s="2484" t="str">
        <f>'[19]TABLEAU HYPOTHESES CONCEPTION'!$L$7</f>
        <v>Dalles basses &amp; Ouvrages Associés</v>
      </c>
      <c r="M7" s="2484" t="str">
        <f>'[19]TABLEAU HYPOTHESES CONCEPTION'!$M$7</f>
        <v>Réseaux intérieurs enterrés</v>
      </c>
      <c r="N7" s="2484" t="str">
        <f>'[19]TABLEAU HYPOTHESES CONCEPTION'!$N$7</f>
        <v>Protection des Ouvrages enterrés</v>
      </c>
      <c r="O7" s="2484" t="str">
        <f>'[19]TABLEAU HYPOTHESES CONCEPTION'!$O$7</f>
        <v>Terrassements &amp; divers</v>
      </c>
      <c r="P7" s="2484" t="str">
        <f>'[19]TABLEAU HYPOTHESES CONCEPTION'!$P$7</f>
        <v>Murs Rideaux</v>
      </c>
      <c r="Q7" s="2484" t="str">
        <f>'[19]TABLEAU HYPOTHESES CONCEPTION'!$Q$7</f>
        <v xml:space="preserve">Menuiseries Extérieures </v>
      </c>
      <c r="R7" s="2484" t="str">
        <f>'[19]TABLEAU HYPOTHESES CONCEPTION'!$R$7</f>
        <v>Occultations</v>
      </c>
      <c r="S7" s="2484" t="str">
        <f>'[19]TABLEAU HYPOTHESES CONCEPTION'!$S$7</f>
        <v>Revêtement de façade (bardage, enduit, sous-face…)</v>
      </c>
      <c r="T7" s="2484" t="str">
        <f>'[19]TABLEAU HYPOTHESES CONCEPTION'!$T$7</f>
        <v>Echafaudages &amp; moyens d'accès</v>
      </c>
      <c r="U7" s="2484" t="str">
        <f>'[19]TABLEAU HYPOTHESES CONCEPTION'!$U$7</f>
        <v>Nacelle pour Nettoyage / Entretien</v>
      </c>
      <c r="V7" s="2484" t="str">
        <f>'[19]TABLEAU HYPOTHESES CONCEPTION'!$V$7</f>
        <v>Couverture</v>
      </c>
      <c r="W7" s="2484" t="str">
        <f>'[19]TABLEAU HYPOTHESES CONCEPTION'!$W$7</f>
        <v>Etanchéité (y compris protection)</v>
      </c>
      <c r="X7" s="2484" t="str">
        <f>'[19]TABLEAU HYPOTHESES CONCEPTION'!$X$7</f>
        <v>Cloisons - Doublage - Plâtrerie</v>
      </c>
      <c r="Y7" s="2484" t="str">
        <f>'[19]TABLEAU HYPOTHESES CONCEPTION'!$Y$7</f>
        <v xml:space="preserve">Menuiseries intérieures </v>
      </c>
      <c r="Z7" s="2484" t="str">
        <f>'[19]TABLEAU HYPOTHESES CONCEPTION'!$Z$7</f>
        <v>Serurerie - Miroiterie - Métallerie</v>
      </c>
      <c r="AA7" s="2484" t="str">
        <f>'[19]TABLEAU HYPOTHESES CONCEPTION'!$AA$7</f>
        <v>Peinture - Nettoyage</v>
      </c>
      <c r="AB7" s="2484" t="str">
        <f>'[19]TABLEAU HYPOTHESES CONCEPTION'!$AB$7</f>
        <v>Revêtement des sols souples</v>
      </c>
      <c r="AC7" s="2484" t="str">
        <f>'[19]TABLEAU HYPOTHESES CONCEPTION'!$AC$7</f>
        <v>Revêtement des sols durs</v>
      </c>
      <c r="AD7" s="2484" t="str">
        <f>'[19]TABLEAU HYPOTHESES CONCEPTION'!$AD$7</f>
        <v xml:space="preserve">Faux Plafonds </v>
      </c>
      <c r="AE7" s="2484" t="str">
        <f>'[19]TABLEAU HYPOTHESES CONCEPTION'!$AE$7</f>
        <v>Faux Planchers</v>
      </c>
      <c r="AF7" s="2484" t="str">
        <f>'[19]TABLEAU HYPOTHESES CONCEPTION'!$AF$7</f>
        <v>Production Calorifique</v>
      </c>
      <c r="AG7" s="2484" t="str">
        <f>'[19]TABLEAU HYPOTHESES CONCEPTION'!$AG$7</f>
        <v>Distribution Calorifique</v>
      </c>
      <c r="AH7" s="2484" t="str">
        <f>'[19]TABLEAU HYPOTHESES CONCEPTION'!$AH$7</f>
        <v>Production Frigorifique</v>
      </c>
      <c r="AI7" s="2484" t="str">
        <f>'[19]TABLEAU HYPOTHESES CONCEPTION'!$AI$7</f>
        <v>Distribution Frigorifique</v>
      </c>
      <c r="AJ7" s="2483" t="str">
        <f>'[19]TABLEAU HYPOTHESES CONCEPTION'!$AJ$7</f>
        <v>Renouvellement d'Air - Locaux Principaux</v>
      </c>
      <c r="AK7" s="2483" t="str">
        <f>'[19]TABLEAU HYPOTHESES CONCEPTION'!$AK$7</f>
        <v>Traitement Terminal - Locaux Principaux</v>
      </c>
      <c r="AL7" s="2483" t="str">
        <f>'[19]TABLEAU HYPOTHESES CONCEPTION'!$AL$7</f>
        <v>Renouvellement d'Air - Zones Décorées</v>
      </c>
      <c r="AM7" s="2483" t="str">
        <f>'[19]TABLEAU HYPOTHESES CONCEPTION'!$AM$7</f>
        <v>Traitement Terminal - Zone Décorées</v>
      </c>
      <c r="AN7" s="2483" t="str">
        <f>'[19]TABLEAU HYPOTHESES CONCEPTION'!$AN$7</f>
        <v xml:space="preserve">Désenfumage </v>
      </c>
      <c r="AO7" s="2483" t="str">
        <f>'[19]TABLEAU HYPOTHESES CONCEPTION'!$AO$7</f>
        <v>Electricité - Régulation</v>
      </c>
      <c r="AP7" s="2483" t="str">
        <f>'[19]TABLEAU HYPOTHESES CONCEPTION'!$AP$7</f>
        <v>Etudes, Essais &amp; Mise En Service</v>
      </c>
      <c r="AQ7" s="2484" t="str">
        <f>'[19]TABLEAU HYPOTHESES CONCEPTION'!$AQ$7</f>
        <v>Eau froide</v>
      </c>
      <c r="AR7" s="2484" t="str">
        <f>'[19]TABLEAU HYPOTHESES CONCEPTION'!$AR$7</f>
        <v>Eau froide adoucie</v>
      </c>
      <c r="AS7" s="2483" t="str">
        <f>'[19]TABLEAU HYPOTHESES CONCEPTION'!$AS$7</f>
        <v>Eau Chaude</v>
      </c>
      <c r="AT7" s="2483" t="str">
        <f>'[19]TABLEAU HYPOTHESES CONCEPTION'!$AT$7</f>
        <v>Appareils &amp; Accessoires Sanitaires</v>
      </c>
      <c r="AU7" s="2483" t="str">
        <f>'[19]TABLEAU HYPOTHESES CONCEPTION'!$AU$7</f>
        <v>Evacuations EP</v>
      </c>
      <c r="AV7" s="2483" t="str">
        <f>'[19]TABLEAU HYPOTHESES CONCEPTION'!$AV$7</f>
        <v>Evacuations EU / EV</v>
      </c>
      <c r="AW7" s="2483" t="str">
        <f>'[19]TABLEAU HYPOTHESES CONCEPTION'!$AW$7</f>
        <v>Equipements contre le feu (hors sprinklage)</v>
      </c>
      <c r="AX7" s="2483" t="str">
        <f>'[19]TABLEAU HYPOTHESES CONCEPTION'!$AX$7</f>
        <v>Etudes, Essais &amp; Mise En Service</v>
      </c>
      <c r="AY7" s="2483" t="str">
        <f>'[19]TABLEAU HYPOTHESES CONCEPTION'!$AY$7</f>
        <v>Origine des Installations</v>
      </c>
      <c r="AZ7" s="2483" t="str">
        <f>'[19]TABLEAU HYPOTHESES CONCEPTION'!$AZ$7</f>
        <v>TGBT &amp; TGS</v>
      </c>
      <c r="BA7" s="2483" t="str">
        <f>'[19]TABLEAU HYPOTHESES CONCEPTION'!$BA$7</f>
        <v>TD &amp; Coffrets</v>
      </c>
      <c r="BB7" s="2483" t="str">
        <f>'[19]TABLEAU HYPOTHESES CONCEPTION'!$BB$7</f>
        <v>Chemins de Câbles, Goulottes, Coupe Feu, etc.</v>
      </c>
      <c r="BC7" s="2483" t="str">
        <f>'[19]TABLEAU HYPOTHESES CONCEPTION'!$BC$7</f>
        <v>Distribution (câbles, alimentations spécifiques)</v>
      </c>
      <c r="BD7" s="2483" t="str">
        <f>'[19]TABLEAU HYPOTHESES CONCEPTION'!$BD$7</f>
        <v>Luminaires (éclairage de sécurité cis) - Locaux Principaux</v>
      </c>
      <c r="BE7" s="2485" t="str">
        <f>'[19]TABLEAU HYPOTHESES CONCEPTION'!$BE$7</f>
        <v>Luminaires (éclairage de sécurité cis) - Zones Décorées</v>
      </c>
      <c r="BF7" s="2483" t="str">
        <f>'[19]TABLEAU HYPOTHESES CONCEPTION'!$BF$7</f>
        <v>Appareillage</v>
      </c>
      <c r="BG7" s="2483" t="str">
        <f>'[19]TABLEAU HYPOTHESES CONCEPTION'!$BG$7</f>
        <v>Terre</v>
      </c>
      <c r="BH7" s="2483" t="str">
        <f>'[19]TABLEAU HYPOTHESES CONCEPTION'!$BH$7</f>
        <v>Etudes, Essais &amp; Mise En Service</v>
      </c>
      <c r="BI7" s="2483" t="str">
        <f>'[19]TABLEAU HYPOTHESES CONCEPTION'!$BI$7</f>
        <v>Chemins de Câbles &amp; Autres</v>
      </c>
      <c r="BJ7" s="2485" t="str">
        <f>'[19]TABLEAU HYPOTHESES CONCEPTION'!$BJ$7</f>
        <v>Système de Sécurité Incendie (SSI)</v>
      </c>
      <c r="BK7" s="2483" t="str">
        <f>'[19]TABLEAU HYPOTHESES CONCEPTION'!$BK$7</f>
        <v>Contrôle d'accès / Intrusion</v>
      </c>
      <c r="BL7" s="2483" t="str">
        <f>'[19]TABLEAU HYPOTHESES CONCEPTION'!$BL$7</f>
        <v>Interphonie / Videophonie</v>
      </c>
      <c r="BM7" s="2485" t="str">
        <f>'[19]TABLEAU HYPOTHESES CONCEPTION'!$BM$7</f>
        <v>Réseau VDI</v>
      </c>
      <c r="BN7" s="2485" t="str">
        <f>'[19]TABLEAU HYPOTHESES CONCEPTION'!$BN$7</f>
        <v>Télécoms / GSM</v>
      </c>
      <c r="BO7" s="2485" t="str">
        <f>'[19]TABLEAU HYPOTHESES CONCEPTION'!$BO$7</f>
        <v>GTB</v>
      </c>
      <c r="BP7" s="2485" t="str">
        <f>'[19]TABLEAU HYPOTHESES CONCEPTION'!$BP$7</f>
        <v>Etudes, Essais &amp; Mise en Service</v>
      </c>
      <c r="BQ7" s="2485" t="str">
        <f>'[19]TABLEAU HYPOTHESES CONCEPTION'!$BQ$7</f>
        <v xml:space="preserve">VRD - Voirie </v>
      </c>
      <c r="BR7" s="2483" t="str">
        <f>'[19]TABLEAU HYPOTHESES CONCEPTION'!$BR$7</f>
        <v>VRD - Réseaux Divers (y compris travaux d'Assainissement)</v>
      </c>
      <c r="BS7" s="2485" t="str">
        <f>'[19]TABLEAU HYPOTHESES CONCEPTION'!$BS$7</f>
        <v>Espaces verts</v>
      </c>
      <c r="BT7" s="2485" t="str">
        <f>'[19]TABLEAU HYPOTHESES CONCEPTION'!$BT$7</f>
        <v>Agencement Mobilier Extérieur</v>
      </c>
      <c r="BU7" s="2485" t="str">
        <f>'[19]TABLEAU HYPOTHESES CONCEPTION'!$BU$7</f>
        <v>Eclairage Extérieur</v>
      </c>
      <c r="BV7" s="2485" t="str">
        <f>'[19]TABLEAU HYPOTHESES CONCEPTION'!$BV$7</f>
        <v>Terrassements</v>
      </c>
      <c r="BW7" s="2485" t="str">
        <f>'[19]TABLEAU HYPOTHESES CONCEPTION'!$BW$7</f>
        <v>Ascenseurs</v>
      </c>
      <c r="BX7" s="2483" t="str">
        <f>'[19]TABLEAU HYPOTHESES CONCEPTION'!$BX$7</f>
        <v>Piscine</v>
      </c>
      <c r="BY7" s="2485" t="str">
        <f>'[19]TABLEAU HYPOTHESES CONCEPTION'!$BY$7</f>
        <v>Groupe Electrogène</v>
      </c>
      <c r="BZ7" s="2483" t="str">
        <f>'[19]TABLEAU HYPOTHESES CONCEPTION'!$BZ$7</f>
        <v>Panneaux Solaires</v>
      </c>
      <c r="CA7" s="2485" t="str">
        <f>'[19]TABLEAU HYPOTHESES CONCEPTION'!$CA$7</f>
        <v>Onduleurs &amp; autres équipements électriques spécifiques</v>
      </c>
      <c r="CB7" s="2485" t="str">
        <f>'[19]TABLEAU HYPOTHESES CONCEPTION'!$CB$7</f>
        <v>Réseau 4G</v>
      </c>
      <c r="CC7" s="2483" t="str">
        <f>'[19]TABLEAU HYPOTHESES CONCEPTION'!$CC$7</f>
        <v>Recharge pour voitures électriques - Bornes Equipées</v>
      </c>
      <c r="CD7" s="2485" t="str">
        <f>'[19]TABLEAU HYPOTHESES CONCEPTION'!$CD$7</f>
        <v>Equipements de Cuisine</v>
      </c>
      <c r="CE7" s="2483" t="str">
        <f>'[19]TABLEAU HYPOTHESES CONCEPTION'!$CE$7</f>
        <v>Fontaines &amp; equipements de plomberie specifiques</v>
      </c>
      <c r="CF7" s="2483" t="str">
        <f>'[19]TABLEAU HYPOTHESES CONCEPTION'!$CF$7</f>
        <v>Verrière</v>
      </c>
      <c r="CG7" s="2483" t="str">
        <f>'[19]TABLEAU HYPOTHESES CONCEPTION'!$CG$7</f>
        <v>Eclairage Façade</v>
      </c>
      <c r="CH7" s="2483" t="str">
        <f>'[19]TABLEAU HYPOTHESES CONCEPTION'!$CH$7</f>
        <v>Spécificités Façade</v>
      </c>
      <c r="CI7" s="2483" t="str">
        <f>'[19]TABLEAU HYPOTHESES CONCEPTION'!$CI$7</f>
        <v>Agencement Mobilier Intérieur</v>
      </c>
      <c r="CJ7" s="2483" t="str">
        <f>'[19]TABLEAU HYPOTHESES CONCEPTION'!$CJ$7</f>
        <v>Signalétique décorative / Enseigne Lumineuse</v>
      </c>
      <c r="CK7" s="2483" t="str">
        <f>'[19]TABLEAU HYPOTHESES CONCEPTION'!$CK$7</f>
        <v>Coiffe (Toiture) - si IGH</v>
      </c>
      <c r="CL7" s="2483" t="str">
        <f>'[19]TABLEAU HYPOTHESES CONCEPTION'!$CL$7</f>
        <v>Ouvrages structurels spécifiques à ressortir</v>
      </c>
      <c r="CM7" s="2483" t="str">
        <f>'[19]TABLEAU HYPOTHESES CONCEPTION'!$CM$7</f>
        <v>Frais de voirie</v>
      </c>
      <c r="CN7" s="2483" t="str">
        <f>'[19]TABLEAU HYPOTHESES CONCEPTION'!$CN$7</f>
        <v>Bassin de rétention / infiltration</v>
      </c>
      <c r="CO7" s="2483" t="str">
        <f>'[19]TABLEAU HYPOTHESES CONCEPTION'!CO7</f>
        <v>Sprinklage</v>
      </c>
      <c r="CP7" s="2483" t="str">
        <f>'[19]TABLEAU HYPOTHESES CONCEPTION'!CP7</f>
        <v>Equipements VDI (Preneurs)</v>
      </c>
      <c r="CQ7" s="2483" t="str">
        <f>'[19]TABLEAU HYPOTHESES CONCEPTION'!CQ7</f>
        <v xml:space="preserve">Sonorisation </v>
      </c>
      <c r="CR7" s="2483" t="str">
        <f>'[19]TABLEAU HYPOTHESES CONCEPTION'!CR7</f>
        <v>Fluides Médicaux</v>
      </c>
      <c r="CS7" s="2483" t="str">
        <f>'[19]TABLEAU HYPOTHESES CONCEPTION'!CS7</f>
        <v>Distribution Heure</v>
      </c>
      <c r="CT7" s="2483" t="str">
        <f>'[19]TABLEAU HYPOTHESES CONCEPTION'!CT7</f>
        <v>Poste DP</v>
      </c>
      <c r="CU7" s="2483" t="str">
        <f>'[19]TABLEAU HYPOTHESES CONCEPTION'!CU7</f>
        <v>Multimédias Scénographie</v>
      </c>
      <c r="CV7" s="2483" t="str">
        <f>'[19]TABLEAU HYPOTHESES CONCEPTION'!CV7</f>
        <v>Système Appel Malade</v>
      </c>
      <c r="CW7" s="2483" t="str">
        <f>'[19]TABLEAU HYPOTHESES CONCEPTION'!CW7</f>
        <v>Signalétique Spécifique Hôpitaux</v>
      </c>
      <c r="CX7" s="2483" t="str">
        <f>'[19]TABLEAU HYPOTHESES CONCEPTION'!CX7</f>
        <v>Salles de Bains Préfabriquées</v>
      </c>
      <c r="CY7" s="2483">
        <f>'[19]TABLEAU HYPOTHESES CONCEPTION'!CY7</f>
        <v>0</v>
      </c>
      <c r="CZ7" s="2483">
        <f>'[19]TABLEAU HYPOTHESES CONCEPTION'!CZ7</f>
        <v>0</v>
      </c>
      <c r="DA7" s="2483">
        <f>'[19]TABLEAU HYPOTHESES CONCEPTION'!DA7</f>
        <v>0</v>
      </c>
      <c r="DB7" s="2483">
        <f>'[19]TABLEAU HYPOTHESES CONCEPTION'!DB7</f>
        <v>0</v>
      </c>
      <c r="DC7" s="2483">
        <f>'[19]TABLEAU HYPOTHESES CONCEPTION'!DC7</f>
        <v>0</v>
      </c>
      <c r="DD7" s="2483">
        <f>'[19]TABLEAU HYPOTHESES CONCEPTION'!DD7</f>
        <v>0</v>
      </c>
      <c r="DE7" s="2483">
        <f>'[19]TABLEAU HYPOTHESES CONCEPTION'!DE7</f>
        <v>0</v>
      </c>
      <c r="DF7" s="2483">
        <f>'[19]TABLEAU HYPOTHESES CONCEPTION'!DF7</f>
        <v>0</v>
      </c>
      <c r="DG7" s="2483">
        <f>'[19]TABLEAU HYPOTHESES CONCEPTION'!DG7</f>
        <v>0</v>
      </c>
      <c r="DH7" s="2483">
        <f>'[19]TABLEAU HYPOTHESES CONCEPTION'!DH7</f>
        <v>0</v>
      </c>
      <c r="DI7" s="2483">
        <f>'[19]TABLEAU HYPOTHESES CONCEPTION'!DI7</f>
        <v>0</v>
      </c>
      <c r="DJ7" s="2483">
        <f>'[19]TABLEAU HYPOTHESES CONCEPTION'!DJ7</f>
        <v>0</v>
      </c>
      <c r="DK7" s="2483">
        <f>'[19]TABLEAU HYPOTHESES CONCEPTION'!DK7</f>
        <v>0</v>
      </c>
      <c r="DL7" s="2483">
        <f>'[19]TABLEAU HYPOTHESES CONCEPTION'!DL7</f>
        <v>0</v>
      </c>
      <c r="DM7" s="2483">
        <f>'[19]TABLEAU HYPOTHESES CONCEPTION'!DM7</f>
        <v>0</v>
      </c>
      <c r="DN7" s="2483">
        <f>'[19]TABLEAU HYPOTHESES CONCEPTION'!DN7</f>
        <v>0</v>
      </c>
      <c r="DO7" s="2483">
        <f>'[19]TABLEAU HYPOTHESES CONCEPTION'!DO7</f>
        <v>0</v>
      </c>
      <c r="DP7" s="2483">
        <f>'[19]TABLEAU HYPOTHESES CONCEPTION'!DP7</f>
        <v>0</v>
      </c>
      <c r="DQ7" s="2483">
        <f>'[19]TABLEAU HYPOTHESES CONCEPTION'!DQ7</f>
        <v>0</v>
      </c>
      <c r="DR7" s="2483">
        <f>'[19]TABLEAU HYPOTHESES CONCEPTION'!DR7</f>
        <v>0</v>
      </c>
      <c r="DS7" s="2483">
        <f>'[19]TABLEAU HYPOTHESES CONCEPTION'!DS7</f>
        <v>0</v>
      </c>
      <c r="DT7" s="2483">
        <f>'[19]TABLEAU HYPOTHESES CONCEPTION'!DT7</f>
        <v>0</v>
      </c>
      <c r="DU7" s="2483">
        <f>'[19]TABLEAU HYPOTHESES CONCEPTION'!DU7</f>
        <v>0</v>
      </c>
    </row>
    <row r="8" spans="2:125" ht="74.25" customHeight="1">
      <c r="B8" s="2486" t="str">
        <f>'[19]TABLEAU HYPOTHESES CONCEPTION'!B8</f>
        <v>Presence de portique - Base Vie</v>
      </c>
      <c r="C8" s="2486" t="str">
        <f>'[19]TABLEAU HYPOTHESES CONCEPTION'!C$8</f>
        <v>BIM compris</v>
      </c>
      <c r="D8" s="2486" t="str">
        <f>'[19]TABLEAU HYPOTHESES CONCEPTION'!D$8</f>
        <v>Oui</v>
      </c>
      <c r="E8" s="2486" t="str">
        <f>'[19]TABLEAU HYPOTHESES CONCEPTION'!E$8</f>
        <v>Oui</v>
      </c>
      <c r="F8" s="2486" t="str">
        <f>'[19]TABLEAU HYPOTHESES CONCEPTION'!F$8</f>
        <v>Oui</v>
      </c>
      <c r="G8" s="2486" t="str">
        <f>'[19]TABLEAU HYPOTHESES CONCEPTION'!G$8</f>
        <v>Oui</v>
      </c>
      <c r="H8" s="2486" t="str">
        <f>'[19]TABLEAU HYPOTHESES CONCEPTION'!H$8</f>
        <v>Oui</v>
      </c>
      <c r="I8" s="2486" t="str">
        <f>'[19]TABLEAU HYPOTHESES CONCEPTION'!I$8</f>
        <v>Oui</v>
      </c>
      <c r="J8" s="2486" t="str">
        <f>'[19]TABLEAU HYPOTHESES CONCEPTION'!J$8</f>
        <v>Grues Fixes</v>
      </c>
      <c r="K8" s="2486" t="str">
        <f>'[19]TABLEAU HYPOTHESES CONCEPTION'!K$8</f>
        <v>Fondations Superficielles</v>
      </c>
      <c r="L8" s="2486" t="str">
        <f>'[19]TABLEAU HYPOTHESES CONCEPTION'!L$8</f>
        <v>Dallage</v>
      </c>
      <c r="M8" s="2486" t="str">
        <f>'[19]TABLEAU HYPOTHESES CONCEPTION'!M$8</f>
        <v>Cristallisation</v>
      </c>
      <c r="N8" s="2486" t="str">
        <f>'[19]TABLEAU HYPOTHESES CONCEPTION'!N$8</f>
        <v>Voile taluté (coffré 2 faces)</v>
      </c>
      <c r="O8" s="2486" t="str">
        <f>'[19]TABLEAU HYPOTHESES CONCEPTION'!O$8</f>
        <v>Oui</v>
      </c>
      <c r="P8" s="2486" t="str">
        <f>'[19]TABLEAU HYPOTHESES CONCEPTION'!P$8</f>
        <v>Simple Peau</v>
      </c>
      <c r="Q8" s="2486" t="str">
        <f>'[19]TABLEAU HYPOTHESES CONCEPTION'!Q$8</f>
        <v>Bois</v>
      </c>
      <c r="R8" s="2486" t="str">
        <f>'[19]TABLEAU HYPOTHESES CONCEPTION'!R$8</f>
        <v>Store screen intérieur</v>
      </c>
      <c r="S8" s="2486" t="str">
        <f>'[19]TABLEAU HYPOTHESES CONCEPTION'!S$8</f>
        <v>Bardage Bois</v>
      </c>
      <c r="T8" s="2486" t="str">
        <f>'[19]TABLEAU HYPOTHESES CONCEPTION'!T$8</f>
        <v>Oui</v>
      </c>
      <c r="U8" s="2486" t="str">
        <f>'[19]TABLEAU HYPOTHESES CONCEPTION'!U$8</f>
        <v>Nacelle suspendue sur piste</v>
      </c>
      <c r="V8" s="2486" t="str">
        <f>'[19]TABLEAU HYPOTHESES CONCEPTION'!V$8</f>
        <v>Zinc</v>
      </c>
      <c r="W8" s="2486" t="str">
        <f>'[19]TABLEAU HYPOTHESES CONCEPTION'!W$8</f>
        <v>Bi - couche</v>
      </c>
      <c r="X8" s="2486" t="str">
        <f>'[19]TABLEAU HYPOTHESES CONCEPTION'!X$8</f>
        <v>Plâtre</v>
      </c>
      <c r="Y8" s="2486" t="str">
        <f>'[19]TABLEAU HYPOTHESES CONCEPTION'!Y$8</f>
        <v>Gradins</v>
      </c>
      <c r="Z8" s="2486" t="str">
        <f>'[19]TABLEAU HYPOTHESES CONCEPTION'!Z$8</f>
        <v>Garde Corps Vitré</v>
      </c>
      <c r="AA8" s="2486" t="str">
        <f>'[19]TABLEAU HYPOTHESES CONCEPTION'!AA$8</f>
        <v>Enduits décoratifs</v>
      </c>
      <c r="AB8" s="2486" t="str">
        <f>'[19]TABLEAU HYPOTHESES CONCEPTION'!AB$8</f>
        <v xml:space="preserve">Linoleum </v>
      </c>
      <c r="AC8" s="2486" t="str">
        <f>'[19]TABLEAU HYPOTHESES CONCEPTION'!AC$8</f>
        <v>Grès Cerame</v>
      </c>
      <c r="AD8" s="2486" t="str">
        <f>'[19]TABLEAU HYPOTHESES CONCEPTION'!AD$8</f>
        <v>Plâtre</v>
      </c>
      <c r="AE8" s="2486" t="str">
        <f>'[19]TABLEAU HYPOTHESES CONCEPTION'!AE$8</f>
        <v>Faux Planchers Classiques</v>
      </c>
      <c r="AF8" s="2486" t="str">
        <f>'[19]TABLEAU HYPOTHESES CONCEPTION'!AF$8</f>
        <v>CPCU</v>
      </c>
      <c r="AG8" s="2486">
        <f>'[19]TABLEAU HYPOTHESES CONCEPTION'!AG$8</f>
        <v>0</v>
      </c>
      <c r="AH8" s="2486" t="str">
        <f>'[19]TABLEAU HYPOTHESES CONCEPTION'!AH$8</f>
        <v>Groupe Froid</v>
      </c>
      <c r="AI8" s="2486">
        <f>'[19]TABLEAU HYPOTHESES CONCEPTION'!AI$8</f>
        <v>0</v>
      </c>
      <c r="AJ8" s="2486" t="str">
        <f>'[19]TABLEAU HYPOTHESES CONCEPTION'!AJ$8</f>
        <v>CTA</v>
      </c>
      <c r="AK8" s="2486">
        <f>'[19]TABLEAU HYPOTHESES CONCEPTION'!AK8</f>
        <v>0</v>
      </c>
      <c r="AL8" s="2486">
        <f>'[19]TABLEAU HYPOTHESES CONCEPTION'!AL$8</f>
        <v>0</v>
      </c>
      <c r="AM8" s="2486">
        <f>'[19]TABLEAU HYPOTHESES CONCEPTION'!$AM$8</f>
        <v>0</v>
      </c>
      <c r="AN8" s="2486" t="str">
        <f>'[19]TABLEAU HYPOTHESES CONCEPTION'!AN$8</f>
        <v>Mécanique</v>
      </c>
      <c r="AO8" s="2486">
        <f>'[19]TABLEAU HYPOTHESES CONCEPTION'!AO$8</f>
        <v>0</v>
      </c>
      <c r="AP8" s="2486">
        <f>'[19]TABLEAU HYPOTHESES CONCEPTION'!AP$8</f>
        <v>0</v>
      </c>
      <c r="AQ8" s="2486" t="str">
        <f>'[19]TABLEAU HYPOTHESES CONCEPTION'!AQ$8</f>
        <v>Electrovannes sur alimentation sanitaires</v>
      </c>
      <c r="AR8" s="2486" t="str">
        <f>'[19]TABLEAU HYPOTHESES CONCEPTION'!AR$8</f>
        <v>Présence RIE</v>
      </c>
      <c r="AS8" s="2486" t="str">
        <f>'[19]TABLEAU HYPOTHESES CONCEPTION'!AS$8</f>
        <v>Présence RIE</v>
      </c>
      <c r="AT8" s="2486" t="str">
        <f>'[19]TABLEAU HYPOTHESES CONCEPTION'!AT$8</f>
        <v>Hors Plans Vasques</v>
      </c>
      <c r="AU8" s="2486" t="str">
        <f>'[19]TABLEAU HYPOTHESES CONCEPTION'!AU$8</f>
        <v>Présence d'une récuperation pour WC</v>
      </c>
      <c r="AV8" s="2486" t="str">
        <f>'[19]TABLEAU HYPOTHESES CONCEPTION'!AV$8</f>
        <v>Fonte</v>
      </c>
      <c r="AW8" s="2486" t="str">
        <f>'[19]TABLEAU HYPOTHESES CONCEPTION'!AW$8</f>
        <v>Extincteurs</v>
      </c>
      <c r="AX8" s="2486">
        <f>'[19]TABLEAU HYPOTHESES CONCEPTION'!AX$8</f>
        <v>0</v>
      </c>
      <c r="AY8" s="2486" t="str">
        <f>'[19]TABLEAU HYPOTHESES CONCEPTION'!AY$8</f>
        <v>Poste DP</v>
      </c>
      <c r="AZ8" s="2486" t="str">
        <f>'[19]TABLEAU HYPOTHESES CONCEPTION'!AZ$8</f>
        <v>TGBT</v>
      </c>
      <c r="BA8" s="2486" t="str">
        <f>'[19]TABLEAU HYPOTHESES CONCEPTION'!BA$8</f>
        <v>TD Preneur</v>
      </c>
      <c r="BB8" s="2486" t="str">
        <f>'[19]TABLEAU HYPOTHESES CONCEPTION'!BB$8</f>
        <v>CDC Cablofil</v>
      </c>
      <c r="BC8" s="2486" t="str">
        <f>'[19]TABLEAU HYPOTHESES CONCEPTION'!BC$8</f>
        <v>Jeux d'Orgues</v>
      </c>
      <c r="BD8" s="2486" t="str">
        <f>'[19]TABLEAU HYPOTHESES CONCEPTION'!BD$8</f>
        <v>Uniformité bureaux 0,7</v>
      </c>
      <c r="BE8" s="2486" t="str">
        <f>'[19]TABLEAU HYPOTHESES CONCEPTION'!BE$8</f>
        <v>Eclairagiste ?</v>
      </c>
      <c r="BF8" s="2486" t="str">
        <f>'[19]TABLEAU HYPOTHESES CONCEPTION'!BF$8</f>
        <v>Noble (Celiane)</v>
      </c>
      <c r="BG8" s="2486" t="str">
        <f>'[19]TABLEAU HYPOTHESES CONCEPTION'!BG$8</f>
        <v>Terre informatique</v>
      </c>
      <c r="BH8" s="2486" t="str">
        <f>'[19]TABLEAU HYPOTHESES CONCEPTION'!BH$8</f>
        <v>Etude</v>
      </c>
      <c r="BI8" s="2486" t="str">
        <f>'[19]TABLEAU HYPOTHESES CONCEPTION'!BI$8</f>
        <v>CDC Cablofil</v>
      </c>
      <c r="BJ8" s="2486" t="str">
        <f>'[19]TABLEAU HYPOTHESES CONCEPTION'!BJ$8</f>
        <v>Catégorie a</v>
      </c>
      <c r="BK8" s="2486" t="str">
        <f>'[19]TABLEAU HYPOTHESES CONCEPTION'!BK$8</f>
        <v>Intrusion multi zone</v>
      </c>
      <c r="BL8" s="2486" t="str">
        <f>'[19]TABLEAU HYPOTHESES CONCEPTION'!BL$8</f>
        <v>Interphonie EAS / Securite</v>
      </c>
      <c r="BM8" s="2486" t="str">
        <f>'[19]TABLEAU HYPOTHESES CONCEPTION'!BM$8</f>
        <v>1 local OP</v>
      </c>
      <c r="BN8" s="2486" t="str">
        <f>'[19]TABLEAU HYPOTHESES CONCEPTION'!BN$8</f>
        <v>LT GSM en MS</v>
      </c>
      <c r="BO8" s="2486" t="str">
        <f>'[19]TABLEAU HYPOTHESES CONCEPTION'!BO$8</f>
        <v>GTB</v>
      </c>
      <c r="BP8" s="2486" t="str">
        <f>'[19]TABLEAU HYPOTHESES CONCEPTION'!BP$8</f>
        <v>Etude</v>
      </c>
      <c r="BQ8" s="2486" t="str">
        <f>'[19]TABLEAU HYPOTHESES CONCEPTION'!BQ$8</f>
        <v>Asphalte</v>
      </c>
      <c r="BR8" s="2486" t="str">
        <f>'[19]TABLEAU HYPOTHESES CONCEPTION'!BR$8</f>
        <v>Infiltration</v>
      </c>
      <c r="BS8" s="2486" t="str">
        <f>'[19]TABLEAU HYPOTHESES CONCEPTION'!BS$8</f>
        <v>Noues</v>
      </c>
      <c r="BT8" s="2486">
        <f>'[19]TABLEAU HYPOTHESES CONCEPTION'!BT$8</f>
        <v>0</v>
      </c>
      <c r="BU8" s="2486">
        <f>'[19]TABLEAU HYPOTHESES CONCEPTION'!BU$8</f>
        <v>0</v>
      </c>
      <c r="BV8" s="2486">
        <f>'[19]TABLEAU HYPOTHESES CONCEPTION'!BV$8</f>
        <v>0</v>
      </c>
      <c r="BW8" s="2486" t="str">
        <f>'[19]TABLEAU HYPOTHESES CONCEPTION'!BW$8</f>
        <v>Oui</v>
      </c>
      <c r="BX8" s="2486" t="str">
        <f>'[19]TABLEAU HYPOTHESES CONCEPTION'!BX$8</f>
        <v>Oui</v>
      </c>
      <c r="BY8" s="2486" t="str">
        <f>'[19]TABLEAU HYPOTHESES CONCEPTION'!BY$8</f>
        <v>Oui</v>
      </c>
      <c r="BZ8" s="2486" t="str">
        <f>'[19]TABLEAU HYPOTHESES CONCEPTION'!BZ$8</f>
        <v>Oui</v>
      </c>
      <c r="CA8" s="2486" t="str">
        <f>'[19]TABLEAU HYPOTHESES CONCEPTION'!CA$8</f>
        <v>Oui</v>
      </c>
      <c r="CB8" s="2486" t="str">
        <f>'[19]TABLEAU HYPOTHESES CONCEPTION'!CB$8</f>
        <v>Oui</v>
      </c>
      <c r="CC8" s="2486" t="str">
        <f>'[19]TABLEAU HYPOTHESES CONCEPTION'!CC$8</f>
        <v>Oui</v>
      </c>
      <c r="CD8" s="2486" t="str">
        <f>'[19]TABLEAU HYPOTHESES CONCEPTION'!CD$8</f>
        <v>Oui</v>
      </c>
      <c r="CE8" s="2486" t="str">
        <f>'[19]TABLEAU HYPOTHESES CONCEPTION'!CE$8</f>
        <v>OUI</v>
      </c>
      <c r="CF8" s="2486" t="str">
        <f>'[19]TABLEAU HYPOTHESES CONCEPTION'!CF$8</f>
        <v>Oui</v>
      </c>
      <c r="CG8" s="2486" t="str">
        <f>'[19]TABLEAU HYPOTHESES CONCEPTION'!CG$8</f>
        <v>OUI</v>
      </c>
      <c r="CH8" s="2486" t="str">
        <f>'[19]TABLEAU HYPOTHESES CONCEPTION'!CH$8</f>
        <v>Brise Soleil</v>
      </c>
      <c r="CI8" s="2486" t="str">
        <f>'[19]TABLEAU HYPOTHESES CONCEPTION'!CI$8</f>
        <v>Banquette fixe</v>
      </c>
      <c r="CJ8" s="2486" t="str">
        <f>'[19]TABLEAU HYPOTHESES CONCEPTION'!CJ$8</f>
        <v>Oui</v>
      </c>
      <c r="CK8" s="2486" t="str">
        <f>'[19]TABLEAU HYPOTHESES CONCEPTION'!CK$8</f>
        <v>Oui</v>
      </c>
      <c r="CL8" s="2486" t="str">
        <f>'[19]TABLEAU HYPOTHESES CONCEPTION'!CL$8</f>
        <v>Oui</v>
      </c>
      <c r="CM8" s="2486" t="str">
        <f>'[19]TABLEAU HYPOTHESES CONCEPTION'!CM$8</f>
        <v>Oui</v>
      </c>
      <c r="CN8" s="2486" t="str">
        <f>'[19]TABLEAU HYPOTHESES CONCEPTION'!CN$8</f>
        <v>Oui</v>
      </c>
      <c r="CO8" s="2486" t="str">
        <f>'[19]TABLEAU HYPOTHESES CONCEPTION'!CO$8</f>
        <v>Oui</v>
      </c>
      <c r="CP8" s="2486">
        <f>'[19]TABLEAU HYPOTHESES CONCEPTION'!CP$8</f>
        <v>0</v>
      </c>
      <c r="CQ8" s="2486" t="str">
        <f>'[19]TABLEAU HYPOTHESES CONCEPTION'!CQ$8</f>
        <v>Confort</v>
      </c>
      <c r="CR8" s="2486">
        <f>'[19]TABLEAU HYPOTHESES CONCEPTION'!CR$8</f>
        <v>0</v>
      </c>
      <c r="CS8" s="2486">
        <f>'[19]TABLEAU HYPOTHESES CONCEPTION'!CS$8</f>
        <v>0</v>
      </c>
      <c r="CT8" s="2486" t="str">
        <f>'[19]TABLEAU HYPOTHESES CONCEPTION'!CT$8</f>
        <v>1 transformateur</v>
      </c>
      <c r="CU8" s="2486">
        <f>'[19]TABLEAU HYPOTHESES CONCEPTION'!CU$8</f>
        <v>0</v>
      </c>
      <c r="CV8" s="2486">
        <f>'[19]TABLEAU HYPOTHESES CONCEPTION'!CV$8</f>
        <v>0</v>
      </c>
      <c r="CW8" s="2486">
        <f>'[19]TABLEAU HYPOTHESES CONCEPTION'!CW$8</f>
        <v>0</v>
      </c>
      <c r="CX8" s="2486">
        <f>'[19]TABLEAU HYPOTHESES CONCEPTION'!CX$8</f>
        <v>0</v>
      </c>
      <c r="CY8" s="2486">
        <f>'[19]TABLEAU HYPOTHESES CONCEPTION'!CY$8</f>
        <v>0</v>
      </c>
      <c r="CZ8" s="2486">
        <f>'[19]TABLEAU HYPOTHESES CONCEPTION'!CZ$8</f>
        <v>0</v>
      </c>
      <c r="DA8" s="2486">
        <f>'[19]TABLEAU HYPOTHESES CONCEPTION'!DA$8</f>
        <v>0</v>
      </c>
      <c r="DB8" s="2486">
        <f>'[19]TABLEAU HYPOTHESES CONCEPTION'!DB$8</f>
        <v>0</v>
      </c>
      <c r="DC8" s="2486">
        <f>'[19]TABLEAU HYPOTHESES CONCEPTION'!DC$8</f>
        <v>0</v>
      </c>
      <c r="DD8" s="2486">
        <f>'[19]TABLEAU HYPOTHESES CONCEPTION'!DD$8</f>
        <v>0</v>
      </c>
      <c r="DE8" s="2486">
        <f>'[19]TABLEAU HYPOTHESES CONCEPTION'!DE$8</f>
        <v>0</v>
      </c>
      <c r="DF8" s="2486">
        <f>'[19]TABLEAU HYPOTHESES CONCEPTION'!DF$8</f>
        <v>0</v>
      </c>
      <c r="DG8" s="2486">
        <f>'[19]TABLEAU HYPOTHESES CONCEPTION'!DG$8</f>
        <v>0</v>
      </c>
      <c r="DH8" s="2486">
        <f>'[19]TABLEAU HYPOTHESES CONCEPTION'!DH$8</f>
        <v>0</v>
      </c>
      <c r="DI8" s="2486">
        <f>'[19]TABLEAU HYPOTHESES CONCEPTION'!DI$8</f>
        <v>0</v>
      </c>
      <c r="DJ8" s="2486">
        <f>'[19]TABLEAU HYPOTHESES CONCEPTION'!DJ$8</f>
        <v>0</v>
      </c>
      <c r="DK8" s="2486">
        <f>'[19]TABLEAU HYPOTHESES CONCEPTION'!DK$8</f>
        <v>0</v>
      </c>
      <c r="DL8" s="2486">
        <f>'[19]TABLEAU HYPOTHESES CONCEPTION'!DL$8</f>
        <v>0</v>
      </c>
      <c r="DM8" s="2486">
        <f>'[19]TABLEAU HYPOTHESES CONCEPTION'!DM$8</f>
        <v>0</v>
      </c>
      <c r="DN8" s="2486">
        <f>'[19]TABLEAU HYPOTHESES CONCEPTION'!DN$8</f>
        <v>0</v>
      </c>
      <c r="DO8" s="2486">
        <f>'[19]TABLEAU HYPOTHESES CONCEPTION'!DO$8</f>
        <v>0</v>
      </c>
      <c r="DP8" s="2486">
        <f>'[19]TABLEAU HYPOTHESES CONCEPTION'!DP$8</f>
        <v>0</v>
      </c>
      <c r="DQ8" s="2486">
        <f>'[19]TABLEAU HYPOTHESES CONCEPTION'!DQ$8</f>
        <v>0</v>
      </c>
      <c r="DR8" s="2486">
        <f>'[19]TABLEAU HYPOTHESES CONCEPTION'!DR$8</f>
        <v>0</v>
      </c>
      <c r="DS8" s="2486">
        <f>'[19]TABLEAU HYPOTHESES CONCEPTION'!DS$8</f>
        <v>0</v>
      </c>
      <c r="DT8" s="2486">
        <f>'[19]TABLEAU HYPOTHESES CONCEPTION'!DT$8</f>
        <v>0</v>
      </c>
      <c r="DU8" s="2486">
        <f>'[19]TABLEAU HYPOTHESES CONCEPTION'!DU$8</f>
        <v>0</v>
      </c>
    </row>
    <row r="9" spans="2:125" ht="54.75" customHeight="1">
      <c r="B9" s="2486" t="str">
        <f>'[19]TABLEAU HYPOTHESES CONCEPTION'!B9</f>
        <v>Absence de portique - Base Vie</v>
      </c>
      <c r="C9" s="2487" t="str">
        <f>'[19]TABLEAU HYPOTHESES CONCEPTION'!C$9</f>
        <v>BIM non compris</v>
      </c>
      <c r="D9" s="2487" t="str">
        <f>'[19]TABLEAU HYPOTHESES CONCEPTION'!D$9</f>
        <v>Non</v>
      </c>
      <c r="E9" s="2487" t="str">
        <f>'[19]TABLEAU HYPOTHESES CONCEPTION'!E$9</f>
        <v>Non</v>
      </c>
      <c r="F9" s="2487" t="str">
        <f>'[19]TABLEAU HYPOTHESES CONCEPTION'!F$9</f>
        <v>Non</v>
      </c>
      <c r="G9" s="2487" t="str">
        <f>'[19]TABLEAU HYPOTHESES CONCEPTION'!G$9</f>
        <v>Non</v>
      </c>
      <c r="H9" s="2487" t="str">
        <f>'[19]TABLEAU HYPOTHESES CONCEPTION'!H$9</f>
        <v>Non</v>
      </c>
      <c r="I9" s="2487" t="str">
        <f>'[19]TABLEAU HYPOTHESES CONCEPTION'!I$9</f>
        <v>Non</v>
      </c>
      <c r="J9" s="2487" t="str">
        <f>'[19]TABLEAU HYPOTHESES CONCEPTION'!J$9</f>
        <v>Grues Mobiles</v>
      </c>
      <c r="K9" s="2487" t="str">
        <f>'[19]TABLEAU HYPOTHESES CONCEPTION'!K$9</f>
        <v>Puit Gros Béton</v>
      </c>
      <c r="L9" s="2487" t="str">
        <f>'[19]TABLEAU HYPOTHESES CONCEPTION'!L$9</f>
        <v>Dalles portées (y compris dalles de rampe)</v>
      </c>
      <c r="M9" s="2487" t="str">
        <f>'[19]TABLEAU HYPOTHESES CONCEPTION'!M$9</f>
        <v>Tectoproof</v>
      </c>
      <c r="N9" s="2487" t="str">
        <f>'[19]TABLEAU HYPOTHESES CONCEPTION'!N$9</f>
        <v>Voile par passe</v>
      </c>
      <c r="O9" s="2487" t="str">
        <f>'[19]TABLEAU HYPOTHESES CONCEPTION'!O$9</f>
        <v>Non</v>
      </c>
      <c r="P9" s="2487" t="str">
        <f>'[19]TABLEAU HYPOTHESES CONCEPTION'!P$9</f>
        <v>Double Peau</v>
      </c>
      <c r="Q9" s="2487" t="str">
        <f>'[19]TABLEAU HYPOTHESES CONCEPTION'!Q$9</f>
        <v>Aluminium</v>
      </c>
      <c r="R9" s="2487" t="str">
        <f>'[19]TABLEAU HYPOTHESES CONCEPTION'!R$9</f>
        <v>Electrique</v>
      </c>
      <c r="S9" s="2487" t="str">
        <f>'[19]TABLEAU HYPOTHESES CONCEPTION'!S$9</f>
        <v>Bardage Zinc</v>
      </c>
      <c r="T9" s="2487" t="str">
        <f>'[19]TABLEAU HYPOTHESES CONCEPTION'!T$9</f>
        <v>Non</v>
      </c>
      <c r="U9" s="2487" t="str">
        <f>'[19]TABLEAU HYPOTHESES CONCEPTION'!U$9</f>
        <v>Potence amovible</v>
      </c>
      <c r="V9" s="2487" t="str">
        <f>'[19]TABLEAU HYPOTHESES CONCEPTION'!V$9</f>
        <v>Cuivre</v>
      </c>
      <c r="W9" s="2487" t="str">
        <f>'[19]TABLEAU HYPOTHESES CONCEPTION'!W$9</f>
        <v>Asphalte</v>
      </c>
      <c r="X9" s="2487" t="str">
        <f>'[19]TABLEAU HYPOTHESES CONCEPTION'!X$9</f>
        <v>Ciment</v>
      </c>
      <c r="Y9" s="2487" t="str">
        <f>'[19]TABLEAU HYPOTHESES CONCEPTION'!Y$9</f>
        <v>Habillage bois</v>
      </c>
      <c r="Z9" s="2487" t="str">
        <f>'[19]TABLEAU HYPOTHESES CONCEPTION'!Z$9</f>
        <v>Cloisons Vitrées (Alu)</v>
      </c>
      <c r="AA9" s="2487">
        <f>'[19]TABLEAU HYPOTHESES CONCEPTION'!AA$9</f>
        <v>0</v>
      </c>
      <c r="AB9" s="2487" t="str">
        <f>'[19]TABLEAU HYPOTHESES CONCEPTION'!AB$9</f>
        <v>PVC</v>
      </c>
      <c r="AC9" s="2487" t="str">
        <f>'[19]TABLEAU HYPOTHESES CONCEPTION'!AC$9</f>
        <v>En mosaique de céramique</v>
      </c>
      <c r="AD9" s="2487" t="str">
        <f>'[19]TABLEAU HYPOTHESES CONCEPTION'!AD$9</f>
        <v>Bois</v>
      </c>
      <c r="AE9" s="2487" t="str">
        <f>'[19]TABLEAU HYPOTHESES CONCEPTION'!AE$9</f>
        <v>Faux Planchers Minces</v>
      </c>
      <c r="AF9" s="2487" t="str">
        <f>'[19]TABLEAU HYPOTHESES CONCEPTION'!AF$9</f>
        <v>Chaufferie Bois</v>
      </c>
      <c r="AG9" s="2487">
        <f>'[19]TABLEAU HYPOTHESES CONCEPTION'!AG$9</f>
        <v>0</v>
      </c>
      <c r="AH9" s="2487" t="str">
        <f>'[19]TABLEAU HYPOTHESES CONCEPTION'!AH$9</f>
        <v>PAC</v>
      </c>
      <c r="AI9" s="2487">
        <f>'[19]TABLEAU HYPOTHESES CONCEPTION'!AI$9</f>
        <v>0</v>
      </c>
      <c r="AJ9" s="2487" t="str">
        <f>'[19]TABLEAU HYPOTHESES CONCEPTION'!AJ$9</f>
        <v>VMC</v>
      </c>
      <c r="AK9" s="2486">
        <f>'[19]TABLEAU HYPOTHESES CONCEPTION'!AK9</f>
        <v>0</v>
      </c>
      <c r="AL9" s="2487">
        <f>'[19]TABLEAU HYPOTHESES CONCEPTION'!AL$9</f>
        <v>0</v>
      </c>
      <c r="AM9" s="2486">
        <f>'[19]TABLEAU HYPOTHESES CONCEPTION'!$AM$8</f>
        <v>0</v>
      </c>
      <c r="AN9" s="2487" t="str">
        <f>'[19]TABLEAU HYPOTHESES CONCEPTION'!AN$9</f>
        <v>Naturel</v>
      </c>
      <c r="AO9" s="2487">
        <f>'[19]TABLEAU HYPOTHESES CONCEPTION'!AO$9</f>
        <v>0</v>
      </c>
      <c r="AP9" s="2487">
        <f>'[19]TABLEAU HYPOTHESES CONCEPTION'!AP$9</f>
        <v>0</v>
      </c>
      <c r="AQ9" s="2487" t="str">
        <f>'[19]TABLEAU HYPOTHESES CONCEPTION'!AQ$9</f>
        <v>Présence d'une récuperation EP</v>
      </c>
      <c r="AR9" s="2487" t="str">
        <f>'[19]TABLEAU HYPOTHESES CONCEPTION'!AR$9</f>
        <v>Absence RIE</v>
      </c>
      <c r="AS9" s="2487" t="str">
        <f>'[19]TABLEAU HYPOTHESES CONCEPTION'!AS$9</f>
        <v>Absence RIE</v>
      </c>
      <c r="AT9" s="2487" t="str">
        <f>'[19]TABLEAU HYPOTHESES CONCEPTION'!AT$9</f>
        <v xml:space="preserve">Présence d'Accessoires </v>
      </c>
      <c r="AU9" s="2487" t="str">
        <f>'[19]TABLEAU HYPOTHESES CONCEPTION'!AU$9</f>
        <v>Présence d'une récuperation pour arrosage</v>
      </c>
      <c r="AV9" s="2487" t="str">
        <f>'[19]TABLEAU HYPOTHESES CONCEPTION'!AV$9</f>
        <v>PVC</v>
      </c>
      <c r="AW9" s="2487" t="str">
        <f>'[19]TABLEAU HYPOTHESES CONCEPTION'!AW$9</f>
        <v>Colonnes Sèches</v>
      </c>
      <c r="AX9" s="2487">
        <f>'[19]TABLEAU HYPOTHESES CONCEPTION'!AX$9</f>
        <v>0</v>
      </c>
      <c r="AY9" s="2487" t="str">
        <f>'[19]TABLEAU HYPOTHESES CONCEPTION'!AY$9</f>
        <v>Poste HT</v>
      </c>
      <c r="AZ9" s="2487" t="str">
        <f>'[19]TABLEAU HYPOTHESES CONCEPTION'!AZ$9</f>
        <v>TGS</v>
      </c>
      <c r="BA9" s="2487" t="str">
        <f>'[19]TABLEAU HYPOTHESES CONCEPTION'!BA$9</f>
        <v>TD SGX</v>
      </c>
      <c r="BB9" s="2487" t="str">
        <f>'[19]TABLEAU HYPOTHESES CONCEPTION'!BB$9</f>
        <v>CDC Dalle Marine</v>
      </c>
      <c r="BC9" s="2487" t="str">
        <f>'[19]TABLEAU HYPOTHESES CONCEPTION'!BC$9</f>
        <v>Colonne</v>
      </c>
      <c r="BD9" s="2487" t="str">
        <f>'[19]TABLEAU HYPOTHESES CONCEPTION'!BD$9</f>
        <v>UGR 19</v>
      </c>
      <c r="BE9" s="2487">
        <f>'[19]TABLEAU HYPOTHESES CONCEPTION'!BE$9</f>
        <v>0</v>
      </c>
      <c r="BF9" s="2487" t="str">
        <f>'[19]TABLEAU HYPOTHESES CONCEPTION'!BF$9</f>
        <v>Classique (Mosaic)</v>
      </c>
      <c r="BG9" s="2487" t="str">
        <f>'[19]TABLEAU HYPOTHESES CONCEPTION'!BG$9</f>
        <v>Terre photovoltaique</v>
      </c>
      <c r="BH9" s="2487" t="str">
        <f>'[19]TABLEAU HYPOTHESES CONCEPTION'!BH$9</f>
        <v>essais</v>
      </c>
      <c r="BI9" s="2487" t="str">
        <f>'[19]TABLEAU HYPOTHESES CONCEPTION'!BI$9</f>
        <v>CDC Dalle Marine</v>
      </c>
      <c r="BJ9" s="2487" t="str">
        <f>'[19]TABLEAU HYPOTHESES CONCEPTION'!BJ$9</f>
        <v>Catégorie b</v>
      </c>
      <c r="BK9" s="2487" t="str">
        <f>'[19]TABLEAU HYPOTHESES CONCEPTION'!BK$9</f>
        <v>Intrusion detection presence</v>
      </c>
      <c r="BL9" s="2487" t="str">
        <f>'[19]TABLEAU HYPOTHESES CONCEPTION'!BL$9</f>
        <v>Interphonie d'acces</v>
      </c>
      <c r="BM9" s="2487" t="str">
        <f>'[19]TABLEAU HYPOTHESES CONCEPTION'!BM$9</f>
        <v>2 Locaux OP</v>
      </c>
      <c r="BN9" s="2487" t="str">
        <f>'[19]TABLEAU HYPOTHESES CONCEPTION'!BN$9</f>
        <v>Installation GSM</v>
      </c>
      <c r="BO9" s="2487" t="str">
        <f>'[19]TABLEAU HYPOTHESES CONCEPTION'!BO$9</f>
        <v>Centrale d'alarme technique</v>
      </c>
      <c r="BP9" s="2487" t="str">
        <f>'[19]TABLEAU HYPOTHESES CONCEPTION'!BP$9</f>
        <v>essais</v>
      </c>
      <c r="BQ9" s="2487" t="str">
        <f>'[19]TABLEAU HYPOTHESES CONCEPTION'!BQ$9</f>
        <v>Enrobé</v>
      </c>
      <c r="BR9" s="2487" t="str">
        <f>'[19]TABLEAU HYPOTHESES CONCEPTION'!BR$9</f>
        <v>Rejet</v>
      </c>
      <c r="BS9" s="2487" t="str">
        <f>'[19]TABLEAU HYPOTHESES CONCEPTION'!BS$9</f>
        <v>Gazon</v>
      </c>
      <c r="BT9" s="2487">
        <f>'[19]TABLEAU HYPOTHESES CONCEPTION'!BT$9</f>
        <v>0</v>
      </c>
      <c r="BU9" s="2487">
        <f>'[19]TABLEAU HYPOTHESES CONCEPTION'!BU$9</f>
        <v>0</v>
      </c>
      <c r="BV9" s="2487">
        <f>'[19]TABLEAU HYPOTHESES CONCEPTION'!BV$9</f>
        <v>0</v>
      </c>
      <c r="BW9" s="2487" t="str">
        <f>'[19]TABLEAU HYPOTHESES CONCEPTION'!BW$9</f>
        <v>Non</v>
      </c>
      <c r="BX9" s="2487" t="str">
        <f>'[19]TABLEAU HYPOTHESES CONCEPTION'!BX$9</f>
        <v>Non</v>
      </c>
      <c r="BY9" s="2487" t="str">
        <f>'[19]TABLEAU HYPOTHESES CONCEPTION'!BY$9</f>
        <v>Non</v>
      </c>
      <c r="BZ9" s="2487" t="str">
        <f>'[19]TABLEAU HYPOTHESES CONCEPTION'!BZ$9</f>
        <v>Non</v>
      </c>
      <c r="CA9" s="2487" t="str">
        <f>'[19]TABLEAU HYPOTHESES CONCEPTION'!CA$9</f>
        <v>Non</v>
      </c>
      <c r="CB9" s="2487" t="str">
        <f>'[19]TABLEAU HYPOTHESES CONCEPTION'!CB$9</f>
        <v>Non</v>
      </c>
      <c r="CC9" s="2487" t="str">
        <f>'[19]TABLEAU HYPOTHESES CONCEPTION'!CC$9</f>
        <v>Non</v>
      </c>
      <c r="CD9" s="2487" t="str">
        <f>'[19]TABLEAU HYPOTHESES CONCEPTION'!CD$9</f>
        <v>Non</v>
      </c>
      <c r="CE9" s="2487" t="str">
        <f>'[19]TABLEAU HYPOTHESES CONCEPTION'!CE$9</f>
        <v>NON</v>
      </c>
      <c r="CF9" s="2487" t="str">
        <f>'[19]TABLEAU HYPOTHESES CONCEPTION'!CF$9</f>
        <v>Non</v>
      </c>
      <c r="CG9" s="2487" t="str">
        <f>'[19]TABLEAU HYPOTHESES CONCEPTION'!CG$9</f>
        <v>NON</v>
      </c>
      <c r="CH9" s="2487" t="str">
        <f>'[19]TABLEAU HYPOTHESES CONCEPTION'!CH$9</f>
        <v>Résille</v>
      </c>
      <c r="CI9" s="2487" t="str">
        <f>'[19]TABLEAU HYPOTHESES CONCEPTION'!CI$9</f>
        <v>Jardinières suspendues</v>
      </c>
      <c r="CJ9" s="2487" t="str">
        <f>'[19]TABLEAU HYPOTHESES CONCEPTION'!CJ$9</f>
        <v>Non</v>
      </c>
      <c r="CK9" s="2487" t="str">
        <f>'[19]TABLEAU HYPOTHESES CONCEPTION'!CK$9</f>
        <v>Non</v>
      </c>
      <c r="CL9" s="2487" t="str">
        <f>'[19]TABLEAU HYPOTHESES CONCEPTION'!CL$9</f>
        <v>Non</v>
      </c>
      <c r="CM9" s="2487" t="str">
        <f>'[19]TABLEAU HYPOTHESES CONCEPTION'!CM$9</f>
        <v>Non</v>
      </c>
      <c r="CN9" s="2487" t="str">
        <f>'[19]TABLEAU HYPOTHESES CONCEPTION'!CN$9</f>
        <v>Non</v>
      </c>
      <c r="CO9" s="2487" t="str">
        <f>'[19]TABLEAU HYPOTHESES CONCEPTION'!CO$9</f>
        <v>Non</v>
      </c>
      <c r="CP9" s="2487" t="str">
        <f>'[19]TABLEAU HYPOTHESES CONCEPTION'!CP$9</f>
        <v>CDC en MC</v>
      </c>
      <c r="CQ9" s="2487" t="str">
        <f>'[19]TABLEAU HYPOTHESES CONCEPTION'!CQ$9</f>
        <v>Auditorium</v>
      </c>
      <c r="CR9" s="2487">
        <f>'[19]TABLEAU HYPOTHESES CONCEPTION'!CR$9</f>
        <v>0</v>
      </c>
      <c r="CS9" s="2487">
        <f>'[19]TABLEAU HYPOTHESES CONCEPTION'!CS$9</f>
        <v>0</v>
      </c>
      <c r="CT9" s="2487" t="str">
        <f>'[19]TABLEAU HYPOTHESES CONCEPTION'!CT$9</f>
        <v>2 Transformateurs</v>
      </c>
      <c r="CU9" s="2487">
        <f>'[19]TABLEAU HYPOTHESES CONCEPTION'!CU$9</f>
        <v>0</v>
      </c>
      <c r="CV9" s="2487">
        <f>'[19]TABLEAU HYPOTHESES CONCEPTION'!CV$9</f>
        <v>0</v>
      </c>
      <c r="CW9" s="2487">
        <f>'[19]TABLEAU HYPOTHESES CONCEPTION'!CW$9</f>
        <v>0</v>
      </c>
      <c r="CX9" s="2487">
        <f>'[19]TABLEAU HYPOTHESES CONCEPTION'!CX$9</f>
        <v>0</v>
      </c>
      <c r="CY9" s="2487">
        <f>'[19]TABLEAU HYPOTHESES CONCEPTION'!CY$9</f>
        <v>0</v>
      </c>
      <c r="CZ9" s="2487">
        <f>'[19]TABLEAU HYPOTHESES CONCEPTION'!CZ$9</f>
        <v>0</v>
      </c>
      <c r="DA9" s="2487">
        <f>'[19]TABLEAU HYPOTHESES CONCEPTION'!DA$9</f>
        <v>0</v>
      </c>
      <c r="DB9" s="2487">
        <f>'[19]TABLEAU HYPOTHESES CONCEPTION'!DB$9</f>
        <v>0</v>
      </c>
      <c r="DC9" s="2487">
        <f>'[19]TABLEAU HYPOTHESES CONCEPTION'!DC$9</f>
        <v>0</v>
      </c>
      <c r="DD9" s="2487">
        <f>'[19]TABLEAU HYPOTHESES CONCEPTION'!DD$9</f>
        <v>0</v>
      </c>
      <c r="DE9" s="2487">
        <f>'[19]TABLEAU HYPOTHESES CONCEPTION'!DE$9</f>
        <v>0</v>
      </c>
      <c r="DF9" s="2487">
        <f>'[19]TABLEAU HYPOTHESES CONCEPTION'!DF$9</f>
        <v>0</v>
      </c>
      <c r="DG9" s="2487">
        <f>'[19]TABLEAU HYPOTHESES CONCEPTION'!DG$9</f>
        <v>0</v>
      </c>
      <c r="DH9" s="2487">
        <f>'[19]TABLEAU HYPOTHESES CONCEPTION'!DH$9</f>
        <v>0</v>
      </c>
      <c r="DI9" s="2487">
        <f>'[19]TABLEAU HYPOTHESES CONCEPTION'!DI$9</f>
        <v>0</v>
      </c>
      <c r="DJ9" s="2487">
        <f>'[19]TABLEAU HYPOTHESES CONCEPTION'!DJ$9</f>
        <v>0</v>
      </c>
      <c r="DK9" s="2487">
        <f>'[19]TABLEAU HYPOTHESES CONCEPTION'!DK$9</f>
        <v>0</v>
      </c>
      <c r="DL9" s="2487">
        <f>'[19]TABLEAU HYPOTHESES CONCEPTION'!DL$9</f>
        <v>0</v>
      </c>
      <c r="DM9" s="2487">
        <f>'[19]TABLEAU HYPOTHESES CONCEPTION'!DM$9</f>
        <v>0</v>
      </c>
      <c r="DN9" s="2487">
        <f>'[19]TABLEAU HYPOTHESES CONCEPTION'!DN$9</f>
        <v>0</v>
      </c>
      <c r="DO9" s="2487">
        <f>'[19]TABLEAU HYPOTHESES CONCEPTION'!DO$9</f>
        <v>0</v>
      </c>
      <c r="DP9" s="2487">
        <f>'[19]TABLEAU HYPOTHESES CONCEPTION'!DP$9</f>
        <v>0</v>
      </c>
      <c r="DQ9" s="2487">
        <f>'[19]TABLEAU HYPOTHESES CONCEPTION'!DQ$9</f>
        <v>0</v>
      </c>
      <c r="DR9" s="2487">
        <f>'[19]TABLEAU HYPOTHESES CONCEPTION'!DR$9</f>
        <v>0</v>
      </c>
      <c r="DS9" s="2487">
        <f>'[19]TABLEAU HYPOTHESES CONCEPTION'!DS$9</f>
        <v>0</v>
      </c>
      <c r="DT9" s="2487">
        <f>'[19]TABLEAU HYPOTHESES CONCEPTION'!DT$9</f>
        <v>0</v>
      </c>
      <c r="DU9" s="2487">
        <f>'[19]TABLEAU HYPOTHESES CONCEPTION'!DU$9</f>
        <v>0</v>
      </c>
    </row>
    <row r="10" spans="2:125" ht="59.25" customHeight="1">
      <c r="B10" s="2486" t="str">
        <f>'[19]TABLEAU HYPOTHESES CONCEPTION'!B10</f>
        <v>Phasage</v>
      </c>
      <c r="C10" s="2488" t="str">
        <f>'[19]TABLEAU HYPOTHESES CONCEPTION'!C10</f>
        <v>Synthese comprise</v>
      </c>
      <c r="D10" s="2488">
        <f>'[19]TABLEAU HYPOTHESES CONCEPTION'!D10</f>
        <v>0</v>
      </c>
      <c r="E10" s="2488">
        <f>'[19]TABLEAU HYPOTHESES CONCEPTION'!E10</f>
        <v>0</v>
      </c>
      <c r="F10" s="2488">
        <f>'[19]TABLEAU HYPOTHESES CONCEPTION'!F10</f>
        <v>0</v>
      </c>
      <c r="G10" s="2488">
        <f>'[19]TABLEAU HYPOTHESES CONCEPTION'!G10</f>
        <v>0</v>
      </c>
      <c r="H10" s="2488">
        <f>'[19]TABLEAU HYPOTHESES CONCEPTION'!H10</f>
        <v>0</v>
      </c>
      <c r="I10" s="2488">
        <f>'[19]TABLEAU HYPOTHESES CONCEPTION'!I10</f>
        <v>0</v>
      </c>
      <c r="J10" s="2488" t="str">
        <f>'[19]TABLEAU HYPOTHESES CONCEPTION'!J10</f>
        <v>Nacelles</v>
      </c>
      <c r="K10" s="2488" t="str">
        <f>'[19]TABLEAU HYPOTHESES CONCEPTION'!K10</f>
        <v>Pieux</v>
      </c>
      <c r="L10" s="2488" t="str">
        <f>'[19]TABLEAU HYPOTHESES CONCEPTION'!L10</f>
        <v>Radiers</v>
      </c>
      <c r="M10" s="2488" t="str">
        <f>'[19]TABLEAU HYPOTHESES CONCEPTION'!M10</f>
        <v>Enkadrain</v>
      </c>
      <c r="N10" s="2488" t="str">
        <f>'[19]TABLEAU HYPOTHESES CONCEPTION'!N10</f>
        <v>Paroi Berlinoise</v>
      </c>
      <c r="O10" s="2488">
        <f>'[19]TABLEAU HYPOTHESES CONCEPTION'!O10</f>
        <v>0</v>
      </c>
      <c r="P10" s="2488" t="str">
        <f>'[19]TABLEAU HYPOTHESES CONCEPTION'!P10</f>
        <v>Par Blocs</v>
      </c>
      <c r="Q10" s="2488" t="str">
        <f>'[19]TABLEAU HYPOTHESES CONCEPTION'!Q10</f>
        <v>Acier</v>
      </c>
      <c r="R10" s="2488" t="str">
        <f>'[19]TABLEAU HYPOTHESES CONCEPTION'!R10</f>
        <v>Manuel</v>
      </c>
      <c r="S10" s="2488" t="str">
        <f>'[19]TABLEAU HYPOTHESES CONCEPTION'!S10</f>
        <v>Bardage Cassette Métallique</v>
      </c>
      <c r="T10" s="2488">
        <f>'[19]TABLEAU HYPOTHESES CONCEPTION'!T10</f>
        <v>0</v>
      </c>
      <c r="U10" s="2488" t="str">
        <f>'[19]TABLEAU HYPOTHESES CONCEPTION'!U10</f>
        <v xml:space="preserve">Nacelle suspendue sur chariot </v>
      </c>
      <c r="V10" s="2488" t="str">
        <f>'[19]TABLEAU HYPOTHESES CONCEPTION'!V10</f>
        <v>Tuiles</v>
      </c>
      <c r="W10" s="2488" t="str">
        <f>'[19]TABLEAU HYPOTHESES CONCEPTION'!W10</f>
        <v>Résine</v>
      </c>
      <c r="X10" s="2488" t="str">
        <f>'[19]TABLEAU HYPOTHESES CONCEPTION'!X10</f>
        <v>Doublage thermique (façade)</v>
      </c>
      <c r="Y10" s="2488" t="str">
        <f>'[19]TABLEAU HYPOTHESES CONCEPTION'!Y10</f>
        <v>Cloison vitrée (Bois)</v>
      </c>
      <c r="Z10" s="2488" t="str">
        <f>'[19]TABLEAU HYPOTHESES CONCEPTION'!Z10</f>
        <v>Escaliers métalliques extérieurs</v>
      </c>
      <c r="AA10" s="2488">
        <f>'[19]TABLEAU HYPOTHESES CONCEPTION'!AA10</f>
        <v>0</v>
      </c>
      <c r="AB10" s="2488" t="str">
        <f>'[19]TABLEAU HYPOTHESES CONCEPTION'!AB10</f>
        <v>Moquette</v>
      </c>
      <c r="AC10" s="2488" t="str">
        <f>'[19]TABLEAU HYPOTHESES CONCEPTION'!AC10</f>
        <v>Carreaux de ciment</v>
      </c>
      <c r="AD10" s="2488" t="str">
        <f>'[19]TABLEAU HYPOTHESES CONCEPTION'!AD10</f>
        <v>Métal</v>
      </c>
      <c r="AE10" s="2488" t="str">
        <f>'[19]TABLEAU HYPOTHESES CONCEPTION'!AE10</f>
        <v>Faux plancher compris finitions</v>
      </c>
      <c r="AF10" s="2488" t="str">
        <f>'[19]TABLEAU HYPOTHESES CONCEPTION'!AF10</f>
        <v>Chaufferie Gaz</v>
      </c>
      <c r="AG10" s="2488">
        <f>'[19]TABLEAU HYPOTHESES CONCEPTION'!AG10</f>
        <v>0</v>
      </c>
      <c r="AH10" s="2488">
        <f>'[19]TABLEAU HYPOTHESES CONCEPTION'!AH10</f>
        <v>0</v>
      </c>
      <c r="AI10" s="2488">
        <f>'[19]TABLEAU HYPOTHESES CONCEPTION'!AI10</f>
        <v>0</v>
      </c>
      <c r="AJ10" s="2488" t="str">
        <f>'[19]TABLEAU HYPOTHESES CONCEPTION'!AJ10</f>
        <v xml:space="preserve">Plafond Rayonnant </v>
      </c>
      <c r="AK10" s="2486">
        <f>'[19]TABLEAU HYPOTHESES CONCEPTION'!AK10</f>
        <v>0</v>
      </c>
      <c r="AL10" s="2488">
        <f>'[19]TABLEAU HYPOTHESES CONCEPTION'!AL10</f>
        <v>0</v>
      </c>
      <c r="AM10" s="2486">
        <f>'[19]TABLEAU HYPOTHESES CONCEPTION'!$AM$8</f>
        <v>0</v>
      </c>
      <c r="AN10" s="2488" t="str">
        <f>'[19]TABLEAU HYPOTHESES CONCEPTION'!AN10</f>
        <v>Mixte</v>
      </c>
      <c r="AO10" s="2488">
        <f>'[19]TABLEAU HYPOTHESES CONCEPTION'!AO10</f>
        <v>0</v>
      </c>
      <c r="AP10" s="2488">
        <f>'[19]TABLEAU HYPOTHESES CONCEPTION'!AP10</f>
        <v>0</v>
      </c>
      <c r="AQ10" s="2488" t="str">
        <f>'[19]TABLEAU HYPOTHESES CONCEPTION'!AQ10</f>
        <v>Absence de récuperation EP</v>
      </c>
      <c r="AR10" s="2488" t="str">
        <f>'[19]TABLEAU HYPOTHESES CONCEPTION'!AR10</f>
        <v>Présence Fitness</v>
      </c>
      <c r="AS10" s="2488" t="str">
        <f>'[19]TABLEAU HYPOTHESES CONCEPTION'!AS10</f>
        <v>Présence Fitness</v>
      </c>
      <c r="AT10" s="2488" t="str">
        <f>'[19]TABLEAU HYPOTHESES CONCEPTION'!AT10</f>
        <v>Absence d'Accessoires</v>
      </c>
      <c r="AU10" s="2488" t="str">
        <f>'[19]TABLEAU HYPOTHESES CONCEPTION'!AU10</f>
        <v>Absence de récuperation</v>
      </c>
      <c r="AV10" s="2488" t="str">
        <f>'[19]TABLEAU HYPOTHESES CONCEPTION'!AV10</f>
        <v>Cuisine en Infra</v>
      </c>
      <c r="AW10" s="2488" t="str">
        <f>'[19]TABLEAU HYPOTHESES CONCEPTION'!AW10</f>
        <v>RIA</v>
      </c>
      <c r="AX10" s="2488">
        <f>'[19]TABLEAU HYPOTHESES CONCEPTION'!AX10</f>
        <v>0</v>
      </c>
      <c r="AY10" s="2488" t="str">
        <f>'[19]TABLEAU HYPOTHESES CONCEPTION'!AY10</f>
        <v>Arrivée Basse Tension</v>
      </c>
      <c r="AZ10" s="2488" t="str">
        <f>'[19]TABLEAU HYPOTHESES CONCEPTION'!AZ10</f>
        <v>TGBT Preneur</v>
      </c>
      <c r="BA10" s="2488" t="str">
        <f>'[19]TABLEAU HYPOTHESES CONCEPTION'!BA10</f>
        <v>TD VE</v>
      </c>
      <c r="BB10" s="2488" t="str">
        <f>'[19]TABLEAU HYPOTHESES CONCEPTION'!BB10</f>
        <v>CDC APPARENT</v>
      </c>
      <c r="BC10" s="2488" t="str">
        <f>'[19]TABLEAU HYPOTHESES CONCEPTION'!BC10</f>
        <v>CTP</v>
      </c>
      <c r="BD10" s="2488" t="str">
        <f>'[19]TABLEAU HYPOTHESES CONCEPTION'!BD10</f>
        <v>Luminaire sur IP</v>
      </c>
      <c r="BE10" s="2488" t="str">
        <f>'[19]TABLEAU HYPOTHESES CONCEPTION'!BE10</f>
        <v>Luminaire sur IP</v>
      </c>
      <c r="BF10" s="2488" t="str">
        <f>'[19]TABLEAU HYPOTHESES CONCEPTION'!BF10</f>
        <v>Encastré de Sol</v>
      </c>
      <c r="BG10" s="2488" t="str">
        <f>'[19]TABLEAU HYPOTHESES CONCEPTION'!BG10</f>
        <v>Terre classique</v>
      </c>
      <c r="BH10" s="2488" t="str">
        <f>'[19]TABLEAU HYPOTHESES CONCEPTION'!BH10</f>
        <v>formation</v>
      </c>
      <c r="BI10" s="2488" t="str">
        <f>'[19]TABLEAU HYPOTHESES CONCEPTION'!BI10</f>
        <v>CDC APPARENT</v>
      </c>
      <c r="BJ10" s="2488" t="str">
        <f>'[19]TABLEAU HYPOTHESES CONCEPTION'!BJ10</f>
        <v>Catégorie c</v>
      </c>
      <c r="BK10" s="2488" t="str">
        <f>'[19]TABLEAU HYPOTHESES CONCEPTION'!BK10</f>
        <v>Intrusion bris de vitre</v>
      </c>
      <c r="BL10" s="2488" t="str">
        <f>'[19]TABLEAU HYPOTHESES CONCEPTION'!BL10</f>
        <v>Interphonie spectacle</v>
      </c>
      <c r="BM10" s="2488" t="str">
        <f>'[19]TABLEAU HYPOTHESES CONCEPTION'!BM10</f>
        <v>Certifications R2S</v>
      </c>
      <c r="BN10" s="2488" t="str">
        <f>'[19]TABLEAU HYPOTHESES CONCEPTION'!BN10</f>
        <v>Mutli Operateur</v>
      </c>
      <c r="BO10" s="2488" t="str">
        <f>'[19]TABLEAU HYPOTHESES CONCEPTION'!BO10</f>
        <v>HTML5</v>
      </c>
      <c r="BP10" s="2488" t="str">
        <f>'[19]TABLEAU HYPOTHESES CONCEPTION'!BP10</f>
        <v>formation</v>
      </c>
      <c r="BQ10" s="2488" t="str">
        <f>'[19]TABLEAU HYPOTHESES CONCEPTION'!BQ10</f>
        <v>Béton désactivé</v>
      </c>
      <c r="BR10" s="2488">
        <f>'[19]TABLEAU HYPOTHESES CONCEPTION'!BR10</f>
        <v>0</v>
      </c>
      <c r="BS10" s="2488" t="str">
        <f>'[19]TABLEAU HYPOTHESES CONCEPTION'!BS10</f>
        <v>Arbres</v>
      </c>
      <c r="BT10" s="2488">
        <f>'[19]TABLEAU HYPOTHESES CONCEPTION'!BT10</f>
        <v>0</v>
      </c>
      <c r="BU10" s="2488">
        <f>'[19]TABLEAU HYPOTHESES CONCEPTION'!BU10</f>
        <v>0</v>
      </c>
      <c r="BV10" s="2488">
        <f>'[19]TABLEAU HYPOTHESES CONCEPTION'!BV10</f>
        <v>0</v>
      </c>
      <c r="BW10" s="2488">
        <f>'[19]TABLEAU HYPOTHESES CONCEPTION'!BW10</f>
        <v>0</v>
      </c>
      <c r="BX10" s="2488">
        <f>'[19]TABLEAU HYPOTHESES CONCEPTION'!BX10</f>
        <v>0</v>
      </c>
      <c r="BY10" s="2488" t="str">
        <f>'[19]TABLEAU HYPOTHESES CONCEPTION'!BY10</f>
        <v>Renplacement</v>
      </c>
      <c r="BZ10" s="2488" t="str">
        <f>'[19]TABLEAU HYPOTHESES CONCEPTION'!BZ10</f>
        <v>Thermique</v>
      </c>
      <c r="CA10" s="2488">
        <f>'[19]TABLEAU HYPOTHESES CONCEPTION'!CA10</f>
        <v>0</v>
      </c>
      <c r="CB10" s="2488">
        <f>'[19]TABLEAU HYPOTHESES CONCEPTION'!CB10</f>
        <v>0</v>
      </c>
      <c r="CC10" s="2488" t="str">
        <f>'[19]TABLEAU HYPOTHESES CONCEPTION'!CC10</f>
        <v>Charge rapide</v>
      </c>
      <c r="CD10" s="2488">
        <f>'[19]TABLEAU HYPOTHESES CONCEPTION'!CD10</f>
        <v>0</v>
      </c>
      <c r="CE10" s="2488">
        <f>'[19]TABLEAU HYPOTHESES CONCEPTION'!CE10</f>
        <v>0</v>
      </c>
      <c r="CF10" s="2488">
        <f>'[19]TABLEAU HYPOTHESES CONCEPTION'!CF10</f>
        <v>0</v>
      </c>
      <c r="CG10" s="2488">
        <f>'[19]TABLEAU HYPOTHESES CONCEPTION'!CG10</f>
        <v>0</v>
      </c>
      <c r="CH10" s="2488" t="str">
        <f>'[19]TABLEAU HYPOTHESES CONCEPTION'!CH10</f>
        <v>Coursives</v>
      </c>
      <c r="CI10" s="2488">
        <f>'[19]TABLEAU HYPOTHESES CONCEPTION'!CI10</f>
        <v>0</v>
      </c>
      <c r="CJ10" s="2488">
        <f>'[19]TABLEAU HYPOTHESES CONCEPTION'!CJ10</f>
        <v>0</v>
      </c>
      <c r="CK10" s="2488">
        <f>'[19]TABLEAU HYPOTHESES CONCEPTION'!CK10</f>
        <v>0</v>
      </c>
      <c r="CL10" s="2488">
        <f>'[19]TABLEAU HYPOTHESES CONCEPTION'!CL10</f>
        <v>0</v>
      </c>
      <c r="CM10" s="2488">
        <f>'[19]TABLEAU HYPOTHESES CONCEPTION'!CM10</f>
        <v>0</v>
      </c>
      <c r="CN10" s="2488">
        <f>'[19]TABLEAU HYPOTHESES CONCEPTION'!CN10</f>
        <v>0</v>
      </c>
      <c r="CO10" s="2488" t="str">
        <f>'[19]TABLEAU HYPOTHESES CONCEPTION'!CO10</f>
        <v>Présence de Parkings</v>
      </c>
      <c r="CP10" s="2488" t="str">
        <f>'[19]TABLEAU HYPOTHESES CONCEPTION'!CP10</f>
        <v>Précablage</v>
      </c>
      <c r="CQ10" s="2488" t="str">
        <f>'[19]TABLEAU HYPOTHESES CONCEPTION'!CQ10</f>
        <v>Circulation</v>
      </c>
      <c r="CR10" s="2488">
        <f>'[19]TABLEAU HYPOTHESES CONCEPTION'!CR10</f>
        <v>0</v>
      </c>
      <c r="CS10" s="2488">
        <f>'[19]TABLEAU HYPOTHESES CONCEPTION'!CS10</f>
        <v>0</v>
      </c>
      <c r="CT10" s="2488">
        <f>'[19]TABLEAU HYPOTHESES CONCEPTION'!CT10</f>
        <v>0</v>
      </c>
      <c r="CU10" s="2488">
        <f>'[19]TABLEAU HYPOTHESES CONCEPTION'!CU10</f>
        <v>0</v>
      </c>
      <c r="CV10" s="2488">
        <f>'[19]TABLEAU HYPOTHESES CONCEPTION'!CV10</f>
        <v>0</v>
      </c>
      <c r="CW10" s="2488">
        <f>'[19]TABLEAU HYPOTHESES CONCEPTION'!CW10</f>
        <v>0</v>
      </c>
      <c r="CX10" s="2488">
        <f>'[19]TABLEAU HYPOTHESES CONCEPTION'!CX10</f>
        <v>0</v>
      </c>
      <c r="CY10" s="2488">
        <f>'[19]TABLEAU HYPOTHESES CONCEPTION'!CY10</f>
        <v>0</v>
      </c>
      <c r="CZ10" s="2488">
        <f>'[19]TABLEAU HYPOTHESES CONCEPTION'!CZ10</f>
        <v>0</v>
      </c>
      <c r="DA10" s="2488">
        <f>'[19]TABLEAU HYPOTHESES CONCEPTION'!DA10</f>
        <v>0</v>
      </c>
      <c r="DB10" s="2488">
        <f>'[19]TABLEAU HYPOTHESES CONCEPTION'!DB10</f>
        <v>0</v>
      </c>
      <c r="DC10" s="2488">
        <f>'[19]TABLEAU HYPOTHESES CONCEPTION'!DC10</f>
        <v>0</v>
      </c>
      <c r="DD10" s="2488">
        <f>'[19]TABLEAU HYPOTHESES CONCEPTION'!DD10</f>
        <v>0</v>
      </c>
      <c r="DE10" s="2488">
        <f>'[19]TABLEAU HYPOTHESES CONCEPTION'!DE10</f>
        <v>0</v>
      </c>
      <c r="DF10" s="2488">
        <f>'[19]TABLEAU HYPOTHESES CONCEPTION'!DF10</f>
        <v>0</v>
      </c>
      <c r="DG10" s="2488">
        <f>'[19]TABLEAU HYPOTHESES CONCEPTION'!DG10</f>
        <v>0</v>
      </c>
      <c r="DH10" s="2488">
        <f>'[19]TABLEAU HYPOTHESES CONCEPTION'!DH10</f>
        <v>0</v>
      </c>
      <c r="DI10" s="2488">
        <f>'[19]TABLEAU HYPOTHESES CONCEPTION'!DI10</f>
        <v>0</v>
      </c>
      <c r="DJ10" s="2488">
        <f>'[19]TABLEAU HYPOTHESES CONCEPTION'!DJ10</f>
        <v>0</v>
      </c>
      <c r="DK10" s="2488">
        <f>'[19]TABLEAU HYPOTHESES CONCEPTION'!DK10</f>
        <v>0</v>
      </c>
      <c r="DL10" s="2488">
        <f>'[19]TABLEAU HYPOTHESES CONCEPTION'!DL10</f>
        <v>0</v>
      </c>
      <c r="DM10" s="2488">
        <f>'[19]TABLEAU HYPOTHESES CONCEPTION'!DM10</f>
        <v>0</v>
      </c>
      <c r="DN10" s="2488">
        <f>'[19]TABLEAU HYPOTHESES CONCEPTION'!DN10</f>
        <v>0</v>
      </c>
      <c r="DO10" s="2488">
        <f>'[19]TABLEAU HYPOTHESES CONCEPTION'!DO10</f>
        <v>0</v>
      </c>
      <c r="DP10" s="2488">
        <f>'[19]TABLEAU HYPOTHESES CONCEPTION'!DP10</f>
        <v>0</v>
      </c>
      <c r="DQ10" s="2488">
        <f>'[19]TABLEAU HYPOTHESES CONCEPTION'!DQ10</f>
        <v>0</v>
      </c>
      <c r="DR10" s="2488">
        <f>'[19]TABLEAU HYPOTHESES CONCEPTION'!DR10</f>
        <v>0</v>
      </c>
      <c r="DS10" s="2488">
        <f>'[19]TABLEAU HYPOTHESES CONCEPTION'!DS10</f>
        <v>0</v>
      </c>
      <c r="DT10" s="2488">
        <f>'[19]TABLEAU HYPOTHESES CONCEPTION'!DT10</f>
        <v>0</v>
      </c>
      <c r="DU10" s="2488">
        <f>'[19]TABLEAU HYPOTHESES CONCEPTION'!DU10</f>
        <v>0</v>
      </c>
    </row>
    <row r="11" spans="2:125" ht="48.75" customHeight="1">
      <c r="B11" s="2487" t="str">
        <f>'[19]TABLEAU HYPOTHESES CONCEPTION'!B11</f>
        <v>Pas de phasage</v>
      </c>
      <c r="C11" s="2487" t="str">
        <f>'[19]TABLEAU HYPOTHESES CONCEPTION'!C11</f>
        <v>Synthese non comprise</v>
      </c>
      <c r="D11" s="2487">
        <f>'[19]TABLEAU HYPOTHESES CONCEPTION'!D11</f>
        <v>0</v>
      </c>
      <c r="E11" s="2487">
        <f>'[19]TABLEAU HYPOTHESES CONCEPTION'!E11</f>
        <v>0</v>
      </c>
      <c r="F11" s="2487">
        <f>'[19]TABLEAU HYPOTHESES CONCEPTION'!F11</f>
        <v>0</v>
      </c>
      <c r="G11" s="2487">
        <f>'[19]TABLEAU HYPOTHESES CONCEPTION'!G11</f>
        <v>0</v>
      </c>
      <c r="H11" s="2487">
        <f>'[19]TABLEAU HYPOTHESES CONCEPTION'!H11</f>
        <v>0</v>
      </c>
      <c r="I11" s="2487">
        <f>'[19]TABLEAU HYPOTHESES CONCEPTION'!I11</f>
        <v>0</v>
      </c>
      <c r="J11" s="2487" t="str">
        <f>'[19]TABLEAU HYPOTHESES CONCEPTION'!J11</f>
        <v>Compris dans les PU</v>
      </c>
      <c r="K11" s="2487" t="str">
        <f>'[19]TABLEAU HYPOTHESES CONCEPTION'!K11</f>
        <v>Micropieux</v>
      </c>
      <c r="L11" s="2487">
        <f>'[19]TABLEAU HYPOTHESES CONCEPTION'!L11</f>
        <v>0</v>
      </c>
      <c r="M11" s="2487" t="str">
        <f>'[19]TABLEAU HYPOTHESES CONCEPTION'!M11</f>
        <v>Badigeon d'Imperméabilisation</v>
      </c>
      <c r="N11" s="2487" t="str">
        <f>'[19]TABLEAU HYPOTHESES CONCEPTION'!N11</f>
        <v>Paroi Parisienne</v>
      </c>
      <c r="O11" s="2487">
        <f>'[19]TABLEAU HYPOTHESES CONCEPTION'!O11</f>
        <v>0</v>
      </c>
      <c r="P11" s="2487" t="str">
        <f>'[19]TABLEAU HYPOTHESES CONCEPTION'!P11</f>
        <v>Par Grilles</v>
      </c>
      <c r="Q11" s="2487" t="str">
        <f>'[19]TABLEAU HYPOTHESES CONCEPTION'!Q11</f>
        <v>ABF(sur mesure)</v>
      </c>
      <c r="R11" s="2487" t="str">
        <f>'[19]TABLEAU HYPOTHESES CONCEPTION'!R11</f>
        <v>BSO</v>
      </c>
      <c r="S11" s="2487" t="str">
        <f>'[19]TABLEAU HYPOTHESES CONCEPTION'!S11</f>
        <v>Bardage brique</v>
      </c>
      <c r="T11" s="2487">
        <f>'[19]TABLEAU HYPOTHESES CONCEPTION'!T11</f>
        <v>0</v>
      </c>
      <c r="U11" s="2487" t="str">
        <f>'[19]TABLEAU HYPOTHESES CONCEPTION'!U11</f>
        <v>Nacelle au sol</v>
      </c>
      <c r="V11" s="2487" t="str">
        <f>'[19]TABLEAU HYPOTHESES CONCEPTION'!V11</f>
        <v>Ardoise</v>
      </c>
      <c r="W11" s="2487" t="str">
        <f>'[19]TABLEAU HYPOTHESES CONCEPTION'!W11</f>
        <v>Gravillons</v>
      </c>
      <c r="X11" s="2487" t="str">
        <f>'[19]TABLEAU HYPOTHESES CONCEPTION'!X11</f>
        <v>Doublage acoustique (façade)</v>
      </c>
      <c r="Y11" s="2487" t="str">
        <f>'[19]TABLEAU HYPOTHESES CONCEPTION'!Y11</f>
        <v>Parquet</v>
      </c>
      <c r="Z11" s="2487">
        <f>'[19]TABLEAU HYPOTHESES CONCEPTION'!Z11</f>
        <v>0</v>
      </c>
      <c r="AA11" s="2487">
        <f>'[19]TABLEAU HYPOTHESES CONCEPTION'!AA11</f>
        <v>0</v>
      </c>
      <c r="AB11" s="2487">
        <f>'[19]TABLEAU HYPOTHESES CONCEPTION'!AB11</f>
        <v>0</v>
      </c>
      <c r="AC11" s="2487" t="str">
        <f>'[19]TABLEAU HYPOTHESES CONCEPTION'!AC11</f>
        <v>Sol coulé</v>
      </c>
      <c r="AD11" s="2487" t="str">
        <f>'[19]TABLEAU HYPOTHESES CONCEPTION'!AD11</f>
        <v xml:space="preserve">Fibre </v>
      </c>
      <c r="AE11" s="2487">
        <f>'[19]TABLEAU HYPOTHESES CONCEPTION'!AE11</f>
        <v>0</v>
      </c>
      <c r="AF11" s="2487" t="str">
        <f>'[19]TABLEAU HYPOTHESES CONCEPTION'!AF11</f>
        <v>PAC</v>
      </c>
      <c r="AG11" s="2487">
        <f>'[19]TABLEAU HYPOTHESES CONCEPTION'!AG11</f>
        <v>0</v>
      </c>
      <c r="AH11" s="2487">
        <f>'[19]TABLEAU HYPOTHESES CONCEPTION'!AH11</f>
        <v>0</v>
      </c>
      <c r="AI11" s="2487">
        <f>'[19]TABLEAU HYPOTHESES CONCEPTION'!AI11</f>
        <v>0</v>
      </c>
      <c r="AJ11" s="2487" t="str">
        <f>'[19]TABLEAU HYPOTHESES CONCEPTION'!AJ11</f>
        <v>Plafond non actif non compris</v>
      </c>
      <c r="AK11" s="2486">
        <f>'[19]TABLEAU HYPOTHESES CONCEPTION'!AK11</f>
        <v>0</v>
      </c>
      <c r="AL11" s="2487">
        <f>'[19]TABLEAU HYPOTHESES CONCEPTION'!AL11</f>
        <v>0</v>
      </c>
      <c r="AM11" s="2486">
        <f>'[19]TABLEAU HYPOTHESES CONCEPTION'!$AM$8</f>
        <v>0</v>
      </c>
      <c r="AN11" s="2487" t="str">
        <f>'[19]TABLEAU HYPOTHESES CONCEPTION'!AN11</f>
        <v>Parking</v>
      </c>
      <c r="AO11" s="2487">
        <f>'[19]TABLEAU HYPOTHESES CONCEPTION'!AO11</f>
        <v>0</v>
      </c>
      <c r="AP11" s="2487">
        <f>'[19]TABLEAU HYPOTHESES CONCEPTION'!AP11</f>
        <v>0</v>
      </c>
      <c r="AQ11" s="2487">
        <f>'[19]TABLEAU HYPOTHESES CONCEPTION'!AQ11</f>
        <v>0</v>
      </c>
      <c r="AR11" s="2487" t="str">
        <f>'[19]TABLEAU HYPOTHESES CONCEPTION'!AR11</f>
        <v>Absence Fitness</v>
      </c>
      <c r="AS11" s="2487" t="str">
        <f>'[19]TABLEAU HYPOTHESES CONCEPTION'!AS11</f>
        <v>Absence Fitness</v>
      </c>
      <c r="AT11" s="2487" t="str">
        <f>'[19]TABLEAU HYPOTHESES CONCEPTION'!AT11</f>
        <v>Robinetterie Electronique</v>
      </c>
      <c r="AU11" s="2487" t="str">
        <f>'[19]TABLEAU HYPOTHESES CONCEPTION'!AU11</f>
        <v>Gestion par retention</v>
      </c>
      <c r="AV11" s="2487" t="str">
        <f>'[19]TABLEAU HYPOTHESES CONCEPTION'!AV11</f>
        <v>Présence RIE</v>
      </c>
      <c r="AW11" s="2487" t="str">
        <f>'[19]TABLEAU HYPOTHESES CONCEPTION'!AW11</f>
        <v>Extinction Gaz</v>
      </c>
      <c r="AX11" s="2487">
        <f>'[19]TABLEAU HYPOTHESES CONCEPTION'!AX11</f>
        <v>0</v>
      </c>
      <c r="AY11" s="2487" t="str">
        <f>'[19]TABLEAU HYPOTHESES CONCEPTION'!AY11</f>
        <v xml:space="preserve">Boucle HT Privé </v>
      </c>
      <c r="AZ11" s="2487" t="str">
        <f>'[19]TABLEAU HYPOTHESES CONCEPTION'!AZ11</f>
        <v>TGBT SGX</v>
      </c>
      <c r="BA11" s="2487" t="str">
        <f>'[19]TABLEAU HYPOTHESES CONCEPTION'!BA11</f>
        <v>TD Accueil</v>
      </c>
      <c r="BB11" s="2487" t="str">
        <f>'[19]TABLEAU HYPOTHESES CONCEPTION'!BB11</f>
        <v>Supportage Pendarts</v>
      </c>
      <c r="BC11" s="2487" t="str">
        <f>'[19]TABLEAU HYPOTHESES CONCEPTION'!BC11</f>
        <v>Colonne EDF</v>
      </c>
      <c r="BD11" s="2487" t="str">
        <f>'[19]TABLEAU HYPOTHESES CONCEPTION'!BD11</f>
        <v>LIFI</v>
      </c>
      <c r="BE11" s="2487" t="str">
        <f>'[19]TABLEAU HYPOTHESES CONCEPTION'!BE11</f>
        <v>LIFI</v>
      </c>
      <c r="BF11" s="2487" t="str">
        <f>'[19]TABLEAU HYPOTHESES CONCEPTION'!BF11</f>
        <v>Telecommande Virtuelle</v>
      </c>
      <c r="BG11" s="2487" t="str">
        <f>'[19]TABLEAU HYPOTHESES CONCEPTION'!BG11</f>
        <v>Paratonnerre</v>
      </c>
      <c r="BH11" s="2487" t="str">
        <f>'[19]TABLEAU HYPOTHESES CONCEPTION'!BH11</f>
        <v>Reception usine</v>
      </c>
      <c r="BI11" s="2487" t="str">
        <f>'[19]TABLEAU HYPOTHESES CONCEPTION'!BI11</f>
        <v>Supportage Pendarts</v>
      </c>
      <c r="BJ11" s="2487" t="str">
        <f>'[19]TABLEAU HYPOTHESES CONCEPTION'!BJ11</f>
        <v>Catégorie d</v>
      </c>
      <c r="BK11" s="2487" t="str">
        <f>'[19]TABLEAU HYPOTHESES CONCEPTION'!BK11</f>
        <v>Intrusion detecteur</v>
      </c>
      <c r="BL11" s="2487" t="str">
        <f>'[19]TABLEAU HYPOTHESES CONCEPTION'!BL11</f>
        <v>interphonie sur IP</v>
      </c>
      <c r="BM11" s="2487" t="str">
        <f>'[19]TABLEAU HYPOTHESES CONCEPTION'!BM11</f>
        <v>Certification Wired SCOR</v>
      </c>
      <c r="BN11" s="2487">
        <f>'[19]TABLEAU HYPOTHESES CONCEPTION'!BN11</f>
        <v>0</v>
      </c>
      <c r="BO11" s="2487" t="str">
        <f>'[19]TABLEAU HYPOTHESES CONCEPTION'!BO11</f>
        <v>Regulation CVC en dehors de la supervision</v>
      </c>
      <c r="BP11" s="2487" t="str">
        <f>'[19]TABLEAU HYPOTHESES CONCEPTION'!BP11</f>
        <v>Reception usine</v>
      </c>
      <c r="BQ11" s="2487" t="str">
        <f>'[19]TABLEAU HYPOTHESES CONCEPTION'!BQ11</f>
        <v>Pierre</v>
      </c>
      <c r="BR11" s="2487">
        <f>'[19]TABLEAU HYPOTHESES CONCEPTION'!BR11</f>
        <v>0</v>
      </c>
      <c r="BS11" s="2487">
        <f>'[19]TABLEAU HYPOTHESES CONCEPTION'!BS11</f>
        <v>0</v>
      </c>
      <c r="BT11" s="2487">
        <f>'[19]TABLEAU HYPOTHESES CONCEPTION'!BT11</f>
        <v>0</v>
      </c>
      <c r="BU11" s="2487">
        <f>'[19]TABLEAU HYPOTHESES CONCEPTION'!BU11</f>
        <v>0</v>
      </c>
      <c r="BV11" s="2487">
        <f>'[19]TABLEAU HYPOTHESES CONCEPTION'!BV11</f>
        <v>0</v>
      </c>
      <c r="BW11" s="2487">
        <f>'[19]TABLEAU HYPOTHESES CONCEPTION'!BW11</f>
        <v>0</v>
      </c>
      <c r="BX11" s="2487">
        <f>'[19]TABLEAU HYPOTHESES CONCEPTION'!BX11</f>
        <v>0</v>
      </c>
      <c r="BY11" s="2487" t="str">
        <f>'[19]TABLEAU HYPOTHESES CONCEPTION'!BY11</f>
        <v>Sécurité</v>
      </c>
      <c r="BZ11" s="2487" t="str">
        <f>'[19]TABLEAU HYPOTHESES CONCEPTION'!BZ11</f>
        <v>Photovoltaique Intégré couverture</v>
      </c>
      <c r="CA11" s="2487">
        <f>'[19]TABLEAU HYPOTHESES CONCEPTION'!CA11</f>
        <v>0</v>
      </c>
      <c r="CB11" s="2487">
        <f>'[19]TABLEAU HYPOTHESES CONCEPTION'!CB11</f>
        <v>0</v>
      </c>
      <c r="CC11" s="2487" t="str">
        <f>'[19]TABLEAU HYPOTHESES CONCEPTION'!CC11</f>
        <v>Transformateur dédié</v>
      </c>
      <c r="CD11" s="2487">
        <f>'[19]TABLEAU HYPOTHESES CONCEPTION'!CD11</f>
        <v>0</v>
      </c>
      <c r="CE11" s="2487">
        <f>'[19]TABLEAU HYPOTHESES CONCEPTION'!CE11</f>
        <v>0</v>
      </c>
      <c r="CF11" s="2487">
        <f>'[19]TABLEAU HYPOTHESES CONCEPTION'!CF11</f>
        <v>0</v>
      </c>
      <c r="CG11" s="2487">
        <f>'[19]TABLEAU HYPOTHESES CONCEPTION'!CG11</f>
        <v>0</v>
      </c>
      <c r="CH11" s="2487" t="str">
        <f>'[19]TABLEAU HYPOTHESES CONCEPTION'!CH11</f>
        <v>Epines</v>
      </c>
      <c r="CI11" s="2487">
        <f>'[19]TABLEAU HYPOTHESES CONCEPTION'!CI11</f>
        <v>0</v>
      </c>
      <c r="CJ11" s="2487">
        <f>'[19]TABLEAU HYPOTHESES CONCEPTION'!CJ11</f>
        <v>0</v>
      </c>
      <c r="CK11" s="2487">
        <f>'[19]TABLEAU HYPOTHESES CONCEPTION'!CK11</f>
        <v>0</v>
      </c>
      <c r="CL11" s="2487">
        <f>'[19]TABLEAU HYPOTHESES CONCEPTION'!CL11</f>
        <v>0</v>
      </c>
      <c r="CM11" s="2487">
        <f>'[19]TABLEAU HYPOTHESES CONCEPTION'!CM11</f>
        <v>0</v>
      </c>
      <c r="CN11" s="2487">
        <f>'[19]TABLEAU HYPOTHESES CONCEPTION'!CN11</f>
        <v>0</v>
      </c>
      <c r="CO11" s="2487" t="str">
        <f>'[19]TABLEAU HYPOTHESES CONCEPTION'!CO11</f>
        <v>Sprinklage sur zones bureaux</v>
      </c>
      <c r="CP11" s="2487">
        <f>'[19]TABLEAU HYPOTHESES CONCEPTION'!CP11</f>
        <v>0</v>
      </c>
      <c r="CQ11" s="2487" t="str">
        <f>'[19]TABLEAU HYPOTHESES CONCEPTION'!CQ11</f>
        <v>Sécurité</v>
      </c>
      <c r="CR11" s="2487">
        <f>'[19]TABLEAU HYPOTHESES CONCEPTION'!CR11</f>
        <v>0</v>
      </c>
      <c r="CS11" s="2487">
        <f>'[19]TABLEAU HYPOTHESES CONCEPTION'!CS11</f>
        <v>0</v>
      </c>
      <c r="CT11" s="2487">
        <f>'[19]TABLEAU HYPOTHESES CONCEPTION'!CT11</f>
        <v>0</v>
      </c>
      <c r="CU11" s="2487">
        <f>'[19]TABLEAU HYPOTHESES CONCEPTION'!CU11</f>
        <v>0</v>
      </c>
      <c r="CV11" s="2487">
        <f>'[19]TABLEAU HYPOTHESES CONCEPTION'!CV11</f>
        <v>0</v>
      </c>
      <c r="CW11" s="2487">
        <f>'[19]TABLEAU HYPOTHESES CONCEPTION'!CW11</f>
        <v>0</v>
      </c>
      <c r="CX11" s="2487">
        <f>'[19]TABLEAU HYPOTHESES CONCEPTION'!CX11</f>
        <v>0</v>
      </c>
      <c r="CY11" s="2487">
        <f>'[19]TABLEAU HYPOTHESES CONCEPTION'!CY11</f>
        <v>0</v>
      </c>
      <c r="CZ11" s="2487">
        <f>'[19]TABLEAU HYPOTHESES CONCEPTION'!CZ11</f>
        <v>0</v>
      </c>
      <c r="DA11" s="2487">
        <f>'[19]TABLEAU HYPOTHESES CONCEPTION'!DA11</f>
        <v>0</v>
      </c>
      <c r="DB11" s="2487">
        <f>'[19]TABLEAU HYPOTHESES CONCEPTION'!DB11</f>
        <v>0</v>
      </c>
      <c r="DC11" s="2487">
        <f>'[19]TABLEAU HYPOTHESES CONCEPTION'!DC11</f>
        <v>0</v>
      </c>
      <c r="DD11" s="2487">
        <f>'[19]TABLEAU HYPOTHESES CONCEPTION'!DD11</f>
        <v>0</v>
      </c>
      <c r="DE11" s="2487">
        <f>'[19]TABLEAU HYPOTHESES CONCEPTION'!DE11</f>
        <v>0</v>
      </c>
      <c r="DF11" s="2487">
        <f>'[19]TABLEAU HYPOTHESES CONCEPTION'!DF11</f>
        <v>0</v>
      </c>
      <c r="DG11" s="2487">
        <f>'[19]TABLEAU HYPOTHESES CONCEPTION'!DG11</f>
        <v>0</v>
      </c>
      <c r="DH11" s="2487">
        <f>'[19]TABLEAU HYPOTHESES CONCEPTION'!DH11</f>
        <v>0</v>
      </c>
      <c r="DI11" s="2487">
        <f>'[19]TABLEAU HYPOTHESES CONCEPTION'!DI11</f>
        <v>0</v>
      </c>
      <c r="DJ11" s="2487">
        <f>'[19]TABLEAU HYPOTHESES CONCEPTION'!DJ11</f>
        <v>0</v>
      </c>
      <c r="DK11" s="2487">
        <f>'[19]TABLEAU HYPOTHESES CONCEPTION'!DK11</f>
        <v>0</v>
      </c>
      <c r="DL11" s="2487">
        <f>'[19]TABLEAU HYPOTHESES CONCEPTION'!DL11</f>
        <v>0</v>
      </c>
      <c r="DM11" s="2487">
        <f>'[19]TABLEAU HYPOTHESES CONCEPTION'!DM11</f>
        <v>0</v>
      </c>
      <c r="DN11" s="2487">
        <f>'[19]TABLEAU HYPOTHESES CONCEPTION'!DN11</f>
        <v>0</v>
      </c>
      <c r="DO11" s="2487">
        <f>'[19]TABLEAU HYPOTHESES CONCEPTION'!DO11</f>
        <v>0</v>
      </c>
      <c r="DP11" s="2487">
        <f>'[19]TABLEAU HYPOTHESES CONCEPTION'!DP11</f>
        <v>0</v>
      </c>
      <c r="DQ11" s="2487">
        <f>'[19]TABLEAU HYPOTHESES CONCEPTION'!DQ11</f>
        <v>0</v>
      </c>
      <c r="DR11" s="2487">
        <f>'[19]TABLEAU HYPOTHESES CONCEPTION'!DR11</f>
        <v>0</v>
      </c>
      <c r="DS11" s="2487">
        <f>'[19]TABLEAU HYPOTHESES CONCEPTION'!DS11</f>
        <v>0</v>
      </c>
      <c r="DT11" s="2487">
        <f>'[19]TABLEAU HYPOTHESES CONCEPTION'!DT11</f>
        <v>0</v>
      </c>
      <c r="DU11" s="2487">
        <f>'[19]TABLEAU HYPOTHESES CONCEPTION'!DU11</f>
        <v>0</v>
      </c>
    </row>
    <row r="12" spans="2:125" ht="33" customHeight="1">
      <c r="B12" s="2487">
        <f>'[19]TABLEAU HYPOTHESES CONCEPTION'!B12</f>
        <v>0</v>
      </c>
      <c r="C12" s="2487">
        <f>'[19]TABLEAU HYPOTHESES CONCEPTION'!C12</f>
        <v>0</v>
      </c>
      <c r="D12" s="2487">
        <f>'[19]TABLEAU HYPOTHESES CONCEPTION'!D12</f>
        <v>0</v>
      </c>
      <c r="E12" s="2487">
        <f>'[19]TABLEAU HYPOTHESES CONCEPTION'!E12</f>
        <v>0</v>
      </c>
      <c r="F12" s="2487">
        <f>'[19]TABLEAU HYPOTHESES CONCEPTION'!F12</f>
        <v>0</v>
      </c>
      <c r="G12" s="2487">
        <f>'[19]TABLEAU HYPOTHESES CONCEPTION'!G12</f>
        <v>0</v>
      </c>
      <c r="H12" s="2487">
        <f>'[19]TABLEAU HYPOTHESES CONCEPTION'!H12</f>
        <v>0</v>
      </c>
      <c r="I12" s="2487">
        <f>'[19]TABLEAU HYPOTHESES CONCEPTION'!I12</f>
        <v>0</v>
      </c>
      <c r="J12" s="2487">
        <f>'[19]TABLEAU HYPOTHESES CONCEPTION'!J12</f>
        <v>0</v>
      </c>
      <c r="K12" s="2487" t="str">
        <f>'[19]TABLEAU HYPOTHESES CONCEPTION'!K12</f>
        <v>Barrettes</v>
      </c>
      <c r="L12" s="2487">
        <f>'[19]TABLEAU HYPOTHESES CONCEPTION'!L12</f>
        <v>0</v>
      </c>
      <c r="M12" s="2487">
        <f>'[19]TABLEAU HYPOTHESES CONCEPTION'!M12</f>
        <v>0</v>
      </c>
      <c r="N12" s="2487" t="str">
        <f>'[19]TABLEAU HYPOTHESES CONCEPTION'!N12</f>
        <v>Paroi Lutécienne</v>
      </c>
      <c r="O12" s="2487">
        <f>'[19]TABLEAU HYPOTHESES CONCEPTION'!O12</f>
        <v>0</v>
      </c>
      <c r="P12" s="2487" t="str">
        <f>'[19]TABLEAU HYPOTHESES CONCEPTION'!P12</f>
        <v>Bois</v>
      </c>
      <c r="Q12" s="2487">
        <f>'[19]TABLEAU HYPOTHESES CONCEPTION'!Q12</f>
        <v>0</v>
      </c>
      <c r="R12" s="2487" t="str">
        <f>'[19]TABLEAU HYPOTHESES CONCEPTION'!R12</f>
        <v xml:space="preserve">Intérieur </v>
      </c>
      <c r="S12" s="2487" t="str">
        <f>'[19]TABLEAU HYPOTHESES CONCEPTION'!S12</f>
        <v>Bardage Cuivre</v>
      </c>
      <c r="T12" s="2487">
        <f>'[19]TABLEAU HYPOTHESES CONCEPTION'!T12</f>
        <v>0</v>
      </c>
      <c r="U12" s="2487">
        <f>'[19]TABLEAU HYPOTHESES CONCEPTION'!U12</f>
        <v>0</v>
      </c>
      <c r="V12" s="2487">
        <f>'[19]TABLEAU HYPOTHESES CONCEPTION'!V12</f>
        <v>0</v>
      </c>
      <c r="W12" s="2487" t="str">
        <f>'[19]TABLEAU HYPOTHESES CONCEPTION'!W12</f>
        <v>Dalle sur plots béton</v>
      </c>
      <c r="X12" s="2487" t="str">
        <f>'[19]TABLEAU HYPOTHESES CONCEPTION'!X12</f>
        <v>Staff</v>
      </c>
      <c r="Y12" s="2487" t="str">
        <f>'[19]TABLEAU HYPOTHESES CONCEPTION'!Y12</f>
        <v>Plans vasques</v>
      </c>
      <c r="Z12" s="2487">
        <f>'[19]TABLEAU HYPOTHESES CONCEPTION'!Z12</f>
        <v>0</v>
      </c>
      <c r="AA12" s="2487">
        <f>'[19]TABLEAU HYPOTHESES CONCEPTION'!AA12</f>
        <v>0</v>
      </c>
      <c r="AB12" s="2487">
        <f>'[19]TABLEAU HYPOTHESES CONCEPTION'!AB12</f>
        <v>0</v>
      </c>
      <c r="AC12" s="2487" t="str">
        <f>'[19]TABLEAU HYPOTHESES CONCEPTION'!AC12</f>
        <v>Pierre</v>
      </c>
      <c r="AD12" s="2487" t="str">
        <f>'[19]TABLEAU HYPOTHESES CONCEPTION'!AD12</f>
        <v>Toile</v>
      </c>
      <c r="AE12" s="2487">
        <f>'[19]TABLEAU HYPOTHESES CONCEPTION'!AE12</f>
        <v>0</v>
      </c>
      <c r="AF12" s="2487">
        <f>'[19]TABLEAU HYPOTHESES CONCEPTION'!AF12</f>
        <v>0</v>
      </c>
      <c r="AG12" s="2487">
        <f>'[19]TABLEAU HYPOTHESES CONCEPTION'!AG12</f>
        <v>0</v>
      </c>
      <c r="AH12" s="2487">
        <f>'[19]TABLEAU HYPOTHESES CONCEPTION'!AH12</f>
        <v>0</v>
      </c>
      <c r="AI12" s="2487">
        <f>'[19]TABLEAU HYPOTHESES CONCEPTION'!AI12</f>
        <v>0</v>
      </c>
      <c r="AJ12" s="2487" t="str">
        <f>'[19]TABLEAU HYPOTHESES CONCEPTION'!AJ12</f>
        <v>Plafond non actif compris</v>
      </c>
      <c r="AK12" s="2486">
        <f>'[19]TABLEAU HYPOTHESES CONCEPTION'!AK12</f>
        <v>0</v>
      </c>
      <c r="AL12" s="2487">
        <f>'[19]TABLEAU HYPOTHESES CONCEPTION'!AL12</f>
        <v>0</v>
      </c>
      <c r="AM12" s="2486">
        <f>'[19]TABLEAU HYPOTHESES CONCEPTION'!$AM$8</f>
        <v>0</v>
      </c>
      <c r="AN12" s="2487">
        <f>'[19]TABLEAU HYPOTHESES CONCEPTION'!AN12</f>
        <v>0</v>
      </c>
      <c r="AO12" s="2487">
        <f>'[19]TABLEAU HYPOTHESES CONCEPTION'!AO12</f>
        <v>0</v>
      </c>
      <c r="AP12" s="2487">
        <f>'[19]TABLEAU HYPOTHESES CONCEPTION'!AP12</f>
        <v>0</v>
      </c>
      <c r="AQ12" s="2487">
        <f>'[19]TABLEAU HYPOTHESES CONCEPTION'!AQ12</f>
        <v>0</v>
      </c>
      <c r="AR12" s="2487">
        <f>'[19]TABLEAU HYPOTHESES CONCEPTION'!AR12</f>
        <v>0</v>
      </c>
      <c r="AS12" s="2487" t="str">
        <f>'[19]TABLEAU HYPOTHESES CONCEPTION'!AS12</f>
        <v>Production Solaire</v>
      </c>
      <c r="AT12" s="2487" t="str">
        <f>'[19]TABLEAU HYPOTHESES CONCEPTION'!AT12</f>
        <v>Présence RIE</v>
      </c>
      <c r="AU12" s="2487" t="str">
        <f>'[19]TABLEAU HYPOTHESES CONCEPTION'!AU12</f>
        <v>Fonte</v>
      </c>
      <c r="AV12" s="2487" t="str">
        <f>'[19]TABLEAU HYPOTHESES CONCEPTION'!AV12</f>
        <v>Absence RIE</v>
      </c>
      <c r="AW12" s="2487">
        <f>'[19]TABLEAU HYPOTHESES CONCEPTION'!AW12</f>
        <v>0</v>
      </c>
      <c r="AX12" s="2487">
        <f>'[19]TABLEAU HYPOTHESES CONCEPTION'!AX12</f>
        <v>0</v>
      </c>
      <c r="AY12" s="2487">
        <f>'[19]TABLEAU HYPOTHESES CONCEPTION'!AY12</f>
        <v>0</v>
      </c>
      <c r="AZ12" s="2487" t="str">
        <f>'[19]TABLEAU HYPOTHESES CONCEPTION'!AZ12</f>
        <v>TGBT RIE</v>
      </c>
      <c r="BA12" s="2487" t="str">
        <f>'[19]TABLEAU HYPOTHESES CONCEPTION'!BA12</f>
        <v>TD PCS</v>
      </c>
      <c r="BB12" s="2487" t="str">
        <f>'[19]TABLEAU HYPOTHESES CONCEPTION'!BB12</f>
        <v>Goulottes 3c</v>
      </c>
      <c r="BC12" s="2487">
        <f>'[19]TABLEAU HYPOTHESES CONCEPTION'!BC12</f>
        <v>0</v>
      </c>
      <c r="BD12" s="2487" t="str">
        <f>'[19]TABLEAU HYPOTHESES CONCEPTION'!BD12</f>
        <v>CIRCADIEN</v>
      </c>
      <c r="BE12" s="2487" t="str">
        <f>'[19]TABLEAU HYPOTHESES CONCEPTION'!BE12</f>
        <v>CIRCADIEN</v>
      </c>
      <c r="BF12" s="2487" t="str">
        <f>'[19]TABLEAU HYPOTHESES CONCEPTION'!BF12</f>
        <v>Commande bureau sans fils</v>
      </c>
      <c r="BG12" s="2487" t="str">
        <f>'[19]TABLEAU HYPOTHESES CONCEPTION'!BG12</f>
        <v>Parafoudre</v>
      </c>
      <c r="BH12" s="2487" t="str">
        <f>'[19]TABLEAU HYPOTHESES CONCEPTION'!BH12</f>
        <v>Echantillon / maquette / témoin</v>
      </c>
      <c r="BI12" s="2487" t="str">
        <f>'[19]TABLEAU HYPOTHESES CONCEPTION'!BI12</f>
        <v>Goulottes 3c</v>
      </c>
      <c r="BJ12" s="2487" t="str">
        <f>'[19]TABLEAU HYPOTHESES CONCEPTION'!BJ12</f>
        <v>Catégorie e</v>
      </c>
      <c r="BK12" s="2487" t="str">
        <f>'[19]TABLEAU HYPOTHESES CONCEPTION'!BK12</f>
        <v>CA Mesures conservatoire</v>
      </c>
      <c r="BL12" s="2487" t="str">
        <f>'[19]TABLEAU HYPOTHESES CONCEPTION'!BL12</f>
        <v>Kit GSM ASC</v>
      </c>
      <c r="BM12" s="2487" t="str">
        <f>'[19]TABLEAU HYPOTHESES CONCEPTION'!BM12</f>
        <v>Precablage Preneur</v>
      </c>
      <c r="BN12" s="2487">
        <f>'[19]TABLEAU HYPOTHESES CONCEPTION'!BN12</f>
        <v>0</v>
      </c>
      <c r="BO12" s="2487" t="str">
        <f>'[19]TABLEAU HYPOTHESES CONCEPTION'!BO12</f>
        <v>Reseau GTB separé</v>
      </c>
      <c r="BP12" s="2487" t="str">
        <f>'[19]TABLEAU HYPOTHESES CONCEPTION'!BP12</f>
        <v>Echantillon / maquette / témoin</v>
      </c>
      <c r="BQ12" s="2487" t="str">
        <f>'[19]TABLEAU HYPOTHESES CONCEPTION'!BQ12</f>
        <v>Cheminements</v>
      </c>
      <c r="BR12" s="2487">
        <f>'[19]TABLEAU HYPOTHESES CONCEPTION'!BR12</f>
        <v>0</v>
      </c>
      <c r="BS12" s="2487">
        <f>'[19]TABLEAU HYPOTHESES CONCEPTION'!BS12</f>
        <v>0</v>
      </c>
      <c r="BT12" s="2487">
        <f>'[19]TABLEAU HYPOTHESES CONCEPTION'!BT12</f>
        <v>0</v>
      </c>
      <c r="BU12" s="2487">
        <f>'[19]TABLEAU HYPOTHESES CONCEPTION'!BU12</f>
        <v>0</v>
      </c>
      <c r="BV12" s="2487">
        <f>'[19]TABLEAU HYPOTHESES CONCEPTION'!BV12</f>
        <v>0</v>
      </c>
      <c r="BW12" s="2487">
        <f>'[19]TABLEAU HYPOTHESES CONCEPTION'!BW12</f>
        <v>0</v>
      </c>
      <c r="BX12" s="2487">
        <f>'[19]TABLEAU HYPOTHESES CONCEPTION'!BX12</f>
        <v>0</v>
      </c>
      <c r="BY12" s="2487" t="str">
        <f>'[19]TABLEAU HYPOTHESES CONCEPTION'!BY12</f>
        <v>Coffret BACK</v>
      </c>
      <c r="BZ12" s="2487" t="str">
        <f>'[19]TABLEAU HYPOTHESES CONCEPTION'!BZ12</f>
        <v>Photovoltaique sur structure secandaire</v>
      </c>
      <c r="CA12" s="2487">
        <f>'[19]TABLEAU HYPOTHESES CONCEPTION'!CA12</f>
        <v>0</v>
      </c>
      <c r="CB12" s="2487">
        <f>'[19]TABLEAU HYPOTHESES CONCEPTION'!CB12</f>
        <v>0</v>
      </c>
      <c r="CC12" s="2487">
        <f>'[19]TABLEAU HYPOTHESES CONCEPTION'!CC12</f>
        <v>0</v>
      </c>
      <c r="CD12" s="2487">
        <f>'[19]TABLEAU HYPOTHESES CONCEPTION'!CD12</f>
        <v>0</v>
      </c>
      <c r="CE12" s="2487">
        <f>'[19]TABLEAU HYPOTHESES CONCEPTION'!CE12</f>
        <v>0</v>
      </c>
      <c r="CF12" s="2487">
        <f>'[19]TABLEAU HYPOTHESES CONCEPTION'!CF12</f>
        <v>0</v>
      </c>
      <c r="CG12" s="2487">
        <f>'[19]TABLEAU HYPOTHESES CONCEPTION'!CG12</f>
        <v>0</v>
      </c>
      <c r="CH12" s="2487">
        <f>'[19]TABLEAU HYPOTHESES CONCEPTION'!CH12</f>
        <v>0</v>
      </c>
      <c r="CI12" s="2487">
        <f>'[19]TABLEAU HYPOTHESES CONCEPTION'!CI12</f>
        <v>0</v>
      </c>
      <c r="CJ12" s="2487">
        <f>'[19]TABLEAU HYPOTHESES CONCEPTION'!CJ12</f>
        <v>0</v>
      </c>
      <c r="CK12" s="2487">
        <f>'[19]TABLEAU HYPOTHESES CONCEPTION'!CK12</f>
        <v>0</v>
      </c>
      <c r="CL12" s="2487">
        <f>'[19]TABLEAU HYPOTHESES CONCEPTION'!CL12</f>
        <v>0</v>
      </c>
      <c r="CM12" s="2487">
        <f>'[19]TABLEAU HYPOTHESES CONCEPTION'!CM12</f>
        <v>0</v>
      </c>
      <c r="CN12" s="2487">
        <f>'[19]TABLEAU HYPOTHESES CONCEPTION'!CN12</f>
        <v>0</v>
      </c>
      <c r="CO12" s="2487">
        <f>'[19]TABLEAU HYPOTHESES CONCEPTION'!CO12</f>
        <v>0</v>
      </c>
      <c r="CP12" s="2487">
        <f>'[19]TABLEAU HYPOTHESES CONCEPTION'!CP12</f>
        <v>0</v>
      </c>
      <c r="CQ12" s="2487" t="str">
        <f>'[19]TABLEAU HYPOTHESES CONCEPTION'!CQ12</f>
        <v>Arret sonorisation</v>
      </c>
      <c r="CR12" s="2487">
        <f>'[19]TABLEAU HYPOTHESES CONCEPTION'!CR12</f>
        <v>0</v>
      </c>
      <c r="CS12" s="2487">
        <f>'[19]TABLEAU HYPOTHESES CONCEPTION'!CS12</f>
        <v>0</v>
      </c>
      <c r="CT12" s="2487">
        <f>'[19]TABLEAU HYPOTHESES CONCEPTION'!CT12</f>
        <v>0</v>
      </c>
      <c r="CU12" s="2487">
        <f>'[19]TABLEAU HYPOTHESES CONCEPTION'!CU12</f>
        <v>0</v>
      </c>
      <c r="CV12" s="2487">
        <f>'[19]TABLEAU HYPOTHESES CONCEPTION'!CV12</f>
        <v>0</v>
      </c>
      <c r="CW12" s="2487">
        <f>'[19]TABLEAU HYPOTHESES CONCEPTION'!CW12</f>
        <v>0</v>
      </c>
      <c r="CX12" s="2487">
        <f>'[19]TABLEAU HYPOTHESES CONCEPTION'!CX12</f>
        <v>0</v>
      </c>
      <c r="CY12" s="2487">
        <f>'[19]TABLEAU HYPOTHESES CONCEPTION'!CY12</f>
        <v>0</v>
      </c>
      <c r="CZ12" s="2487">
        <f>'[19]TABLEAU HYPOTHESES CONCEPTION'!CZ12</f>
        <v>0</v>
      </c>
      <c r="DA12" s="2487">
        <f>'[19]TABLEAU HYPOTHESES CONCEPTION'!DA12</f>
        <v>0</v>
      </c>
      <c r="DB12" s="2487">
        <f>'[19]TABLEAU HYPOTHESES CONCEPTION'!DB12</f>
        <v>0</v>
      </c>
      <c r="DC12" s="2487">
        <f>'[19]TABLEAU HYPOTHESES CONCEPTION'!DC12</f>
        <v>0</v>
      </c>
      <c r="DD12" s="2487">
        <f>'[19]TABLEAU HYPOTHESES CONCEPTION'!DD12</f>
        <v>0</v>
      </c>
      <c r="DE12" s="2487">
        <f>'[19]TABLEAU HYPOTHESES CONCEPTION'!DE12</f>
        <v>0</v>
      </c>
      <c r="DF12" s="2487">
        <f>'[19]TABLEAU HYPOTHESES CONCEPTION'!DF12</f>
        <v>0</v>
      </c>
      <c r="DG12" s="2487">
        <f>'[19]TABLEAU HYPOTHESES CONCEPTION'!DG12</f>
        <v>0</v>
      </c>
      <c r="DH12" s="2487">
        <f>'[19]TABLEAU HYPOTHESES CONCEPTION'!DH12</f>
        <v>0</v>
      </c>
      <c r="DI12" s="2487">
        <f>'[19]TABLEAU HYPOTHESES CONCEPTION'!DI12</f>
        <v>0</v>
      </c>
      <c r="DJ12" s="2487">
        <f>'[19]TABLEAU HYPOTHESES CONCEPTION'!DJ12</f>
        <v>0</v>
      </c>
      <c r="DK12" s="2487">
        <f>'[19]TABLEAU HYPOTHESES CONCEPTION'!DK12</f>
        <v>0</v>
      </c>
      <c r="DL12" s="2487">
        <f>'[19]TABLEAU HYPOTHESES CONCEPTION'!DL12</f>
        <v>0</v>
      </c>
      <c r="DM12" s="2487">
        <f>'[19]TABLEAU HYPOTHESES CONCEPTION'!DM12</f>
        <v>0</v>
      </c>
      <c r="DN12" s="2487">
        <f>'[19]TABLEAU HYPOTHESES CONCEPTION'!DN12</f>
        <v>0</v>
      </c>
      <c r="DO12" s="2487">
        <f>'[19]TABLEAU HYPOTHESES CONCEPTION'!DO12</f>
        <v>0</v>
      </c>
      <c r="DP12" s="2487">
        <f>'[19]TABLEAU HYPOTHESES CONCEPTION'!DP12</f>
        <v>0</v>
      </c>
      <c r="DQ12" s="2487">
        <f>'[19]TABLEAU HYPOTHESES CONCEPTION'!DQ12</f>
        <v>0</v>
      </c>
      <c r="DR12" s="2487">
        <f>'[19]TABLEAU HYPOTHESES CONCEPTION'!DR12</f>
        <v>0</v>
      </c>
      <c r="DS12" s="2487">
        <f>'[19]TABLEAU HYPOTHESES CONCEPTION'!DS12</f>
        <v>0</v>
      </c>
      <c r="DT12" s="2487">
        <f>'[19]TABLEAU HYPOTHESES CONCEPTION'!DT12</f>
        <v>0</v>
      </c>
      <c r="DU12" s="2487">
        <f>'[19]TABLEAU HYPOTHESES CONCEPTION'!DU12</f>
        <v>0</v>
      </c>
    </row>
    <row r="13" spans="2:125" ht="42" customHeight="1">
      <c r="B13" s="2487">
        <f>'[19]TABLEAU HYPOTHESES CONCEPTION'!B13</f>
        <v>0</v>
      </c>
      <c r="C13" s="2487">
        <f>'[19]TABLEAU HYPOTHESES CONCEPTION'!C13</f>
        <v>0</v>
      </c>
      <c r="D13" s="2487">
        <f>'[19]TABLEAU HYPOTHESES CONCEPTION'!D13</f>
        <v>0</v>
      </c>
      <c r="E13" s="2487">
        <f>'[19]TABLEAU HYPOTHESES CONCEPTION'!E13</f>
        <v>0</v>
      </c>
      <c r="F13" s="2487">
        <f>'[19]TABLEAU HYPOTHESES CONCEPTION'!F13</f>
        <v>0</v>
      </c>
      <c r="G13" s="2487">
        <f>'[19]TABLEAU HYPOTHESES CONCEPTION'!G13</f>
        <v>0</v>
      </c>
      <c r="H13" s="2487">
        <f>'[19]TABLEAU HYPOTHESES CONCEPTION'!H13</f>
        <v>0</v>
      </c>
      <c r="I13" s="2487">
        <f>'[19]TABLEAU HYPOTHESES CONCEPTION'!I13</f>
        <v>0</v>
      </c>
      <c r="J13" s="2487">
        <f>'[19]TABLEAU HYPOTHESES CONCEPTION'!J13</f>
        <v>0</v>
      </c>
      <c r="K13" s="2487" t="str">
        <f>'[19]TABLEAU HYPOTHESES CONCEPTION'!K13</f>
        <v>Longrines</v>
      </c>
      <c r="L13" s="2487">
        <f>'[19]TABLEAU HYPOTHESES CONCEPTION'!L13</f>
        <v>0</v>
      </c>
      <c r="M13" s="2487">
        <f>'[19]TABLEAU HYPOTHESES CONCEPTION'!M13</f>
        <v>0</v>
      </c>
      <c r="N13" s="2487" t="str">
        <f>'[19]TABLEAU HYPOTHESES CONCEPTION'!N13</f>
        <v>Paroi Moulée</v>
      </c>
      <c r="O13" s="2487">
        <f>'[19]TABLEAU HYPOTHESES CONCEPTION'!O13</f>
        <v>0</v>
      </c>
      <c r="P13" s="2487" t="str">
        <f>'[19]TABLEAU HYPOTHESES CONCEPTION'!P13</f>
        <v>Aluminium</v>
      </c>
      <c r="Q13" s="2487">
        <f>'[19]TABLEAU HYPOTHESES CONCEPTION'!Q13</f>
        <v>0</v>
      </c>
      <c r="R13" s="2487" t="str">
        <f>'[19]TABLEAU HYPOTHESES CONCEPTION'!R13</f>
        <v>Extérieur</v>
      </c>
      <c r="S13" s="2487" t="str">
        <f>'[19]TABLEAU HYPOTHESES CONCEPTION'!S13</f>
        <v>Enduit Monocouche</v>
      </c>
      <c r="T13" s="2487">
        <f>'[19]TABLEAU HYPOTHESES CONCEPTION'!T13</f>
        <v>0</v>
      </c>
      <c r="U13" s="2487">
        <f>'[19]TABLEAU HYPOTHESES CONCEPTION'!U13</f>
        <v>0</v>
      </c>
      <c r="V13" s="2487">
        <f>'[19]TABLEAU HYPOTHESES CONCEPTION'!V13</f>
        <v>0</v>
      </c>
      <c r="W13" s="2487" t="str">
        <f>'[19]TABLEAU HYPOTHESES CONCEPTION'!W13</f>
        <v>Enrobés</v>
      </c>
      <c r="X13" s="2487">
        <f>'[19]TABLEAU HYPOTHESES CONCEPTION'!X13</f>
        <v>0</v>
      </c>
      <c r="Y13" s="2487" t="str">
        <f>'[19]TABLEAU HYPOTHESES CONCEPTION'!Y13</f>
        <v>Paroi des sanitaires stratifiée</v>
      </c>
      <c r="Z13" s="2487">
        <f>'[19]TABLEAU HYPOTHESES CONCEPTION'!Z13</f>
        <v>0</v>
      </c>
      <c r="AA13" s="2487">
        <f>'[19]TABLEAU HYPOTHESES CONCEPTION'!AA13</f>
        <v>0</v>
      </c>
      <c r="AB13" s="2487">
        <f>'[19]TABLEAU HYPOTHESES CONCEPTION'!AB13</f>
        <v>0</v>
      </c>
      <c r="AC13" s="2487">
        <f>'[19]TABLEAU HYPOTHESES CONCEPTION'!AC13</f>
        <v>0</v>
      </c>
      <c r="AD13" s="2487" t="str">
        <f>'[19]TABLEAU HYPOTHESES CONCEPTION'!AD13</f>
        <v>Staff</v>
      </c>
      <c r="AE13" s="2487">
        <f>'[19]TABLEAU HYPOTHESES CONCEPTION'!AE13</f>
        <v>0</v>
      </c>
      <c r="AF13" s="2487">
        <f>'[19]TABLEAU HYPOTHESES CONCEPTION'!AF13</f>
        <v>0</v>
      </c>
      <c r="AG13" s="2487">
        <f>'[19]TABLEAU HYPOTHESES CONCEPTION'!AG13</f>
        <v>0</v>
      </c>
      <c r="AH13" s="2487">
        <f>'[19]TABLEAU HYPOTHESES CONCEPTION'!AH13</f>
        <v>0</v>
      </c>
      <c r="AI13" s="2487">
        <f>'[19]TABLEAU HYPOTHESES CONCEPTION'!AI13</f>
        <v>0</v>
      </c>
      <c r="AJ13" s="2487" t="str">
        <f>'[19]TABLEAU HYPOTHESES CONCEPTION'!AJ13</f>
        <v xml:space="preserve">Simple Flux </v>
      </c>
      <c r="AK13" s="2486">
        <f>'[19]TABLEAU HYPOTHESES CONCEPTION'!AK13</f>
        <v>0</v>
      </c>
      <c r="AL13" s="2487">
        <f>'[19]TABLEAU HYPOTHESES CONCEPTION'!AL13</f>
        <v>0</v>
      </c>
      <c r="AM13" s="2486">
        <f>'[19]TABLEAU HYPOTHESES CONCEPTION'!$AM$8</f>
        <v>0</v>
      </c>
      <c r="AN13" s="2487">
        <f>'[19]TABLEAU HYPOTHESES CONCEPTION'!AN13</f>
        <v>0</v>
      </c>
      <c r="AO13" s="2487">
        <f>'[19]TABLEAU HYPOTHESES CONCEPTION'!AO13</f>
        <v>0</v>
      </c>
      <c r="AP13" s="2487">
        <f>'[19]TABLEAU HYPOTHESES CONCEPTION'!AP13</f>
        <v>0</v>
      </c>
      <c r="AQ13" s="2487">
        <f>'[19]TABLEAU HYPOTHESES CONCEPTION'!AQ13</f>
        <v>0</v>
      </c>
      <c r="AR13" s="2487">
        <f>'[19]TABLEAU HYPOTHESES CONCEPTION'!AR13</f>
        <v>0</v>
      </c>
      <c r="AS13" s="2487">
        <f>'[19]TABLEAU HYPOTHESES CONCEPTION'!AS13</f>
        <v>0</v>
      </c>
      <c r="AT13" s="2487" t="str">
        <f>'[19]TABLEAU HYPOTHESES CONCEPTION'!AT13</f>
        <v>Absence RIE</v>
      </c>
      <c r="AU13" s="2487" t="str">
        <f>'[19]TABLEAU HYPOTHESES CONCEPTION'!AU13</f>
        <v>PVC</v>
      </c>
      <c r="AV13" s="2487" t="str">
        <f>'[19]TABLEAU HYPOTHESES CONCEPTION'!AV13</f>
        <v>Présence d'une Infrastructure</v>
      </c>
      <c r="AW13" s="2487">
        <f>'[19]TABLEAU HYPOTHESES CONCEPTION'!AW13</f>
        <v>0</v>
      </c>
      <c r="AX13" s="2487">
        <f>'[19]TABLEAU HYPOTHESES CONCEPTION'!AX13</f>
        <v>0</v>
      </c>
      <c r="AY13" s="2487">
        <f>'[19]TABLEAU HYPOTHESES CONCEPTION'!AY13</f>
        <v>0</v>
      </c>
      <c r="AZ13" s="2487" t="str">
        <f>'[19]TABLEAU HYPOTHESES CONCEPTION'!AZ13</f>
        <v>TGBT HQ</v>
      </c>
      <c r="BA13" s="2487" t="str">
        <f>'[19]TABLEAU HYPOTHESES CONCEPTION'!BA13</f>
        <v>TD Ondulé / Qualité</v>
      </c>
      <c r="BB13" s="2487" t="str">
        <f>'[19]TABLEAU HYPOTHESES CONCEPTION'!BB13</f>
        <v>Perches</v>
      </c>
      <c r="BC13" s="2487">
        <f>'[19]TABLEAU HYPOTHESES CONCEPTION'!BC13</f>
        <v>0</v>
      </c>
      <c r="BD13" s="2487" t="str">
        <f>'[19]TABLEAU HYPOTHESES CONCEPTION'!BD13</f>
        <v>BS Adressables</v>
      </c>
      <c r="BE13" s="2487" t="str">
        <f>'[19]TABLEAU HYPOTHESES CONCEPTION'!BE13</f>
        <v>BS Adressables</v>
      </c>
      <c r="BF13" s="2487" t="str">
        <f>'[19]TABLEAU HYPOTHESES CONCEPTION'!BF13</f>
        <v>Bluetooth</v>
      </c>
      <c r="BG13" s="2487">
        <f>'[19]TABLEAU HYPOTHESES CONCEPTION'!BG13</f>
        <v>0</v>
      </c>
      <c r="BH13" s="2487">
        <f>'[19]TABLEAU HYPOTHESES CONCEPTION'!BH13</f>
        <v>0</v>
      </c>
      <c r="BI13" s="2487" t="str">
        <f>'[19]TABLEAU HYPOTHESES CONCEPTION'!BI13</f>
        <v>Perches</v>
      </c>
      <c r="BJ13" s="2487" t="str">
        <f>'[19]TABLEAU HYPOTHESES CONCEPTION'!BJ13</f>
        <v>Detection automatique</v>
      </c>
      <c r="BK13" s="2487" t="str">
        <f>'[19]TABLEAU HYPOTHESES CONCEPTION'!BK13</f>
        <v>CA SGX Uniquement</v>
      </c>
      <c r="BL13" s="2487">
        <f>'[19]TABLEAU HYPOTHESES CONCEPTION'!BL13</f>
        <v>0</v>
      </c>
      <c r="BM13" s="2487" t="str">
        <f>'[19]TABLEAU HYPOTHESES CONCEPTION'!BM13</f>
        <v>Preneur en MC</v>
      </c>
      <c r="BN13" s="2487">
        <f>'[19]TABLEAU HYPOTHESES CONCEPTION'!BN13</f>
        <v>0</v>
      </c>
      <c r="BO13" s="2487" t="str">
        <f>'[19]TABLEAU HYPOTHESES CONCEPTION'!BO13</f>
        <v>Doogate</v>
      </c>
      <c r="BP13" s="2487">
        <f>'[19]TABLEAU HYPOTHESES CONCEPTION'!BP13</f>
        <v>0</v>
      </c>
      <c r="BQ13" s="2487" t="str">
        <f>'[19]TABLEAU HYPOTHESES CONCEPTION'!BQ13</f>
        <v>Dalle béton</v>
      </c>
      <c r="BR13" s="2487">
        <f>'[19]TABLEAU HYPOTHESES CONCEPTION'!BR13</f>
        <v>0</v>
      </c>
      <c r="BS13" s="2487">
        <f>'[19]TABLEAU HYPOTHESES CONCEPTION'!BS13</f>
        <v>0</v>
      </c>
      <c r="BT13" s="2487">
        <f>'[19]TABLEAU HYPOTHESES CONCEPTION'!BT13</f>
        <v>0</v>
      </c>
      <c r="BU13" s="2487">
        <f>'[19]TABLEAU HYPOTHESES CONCEPTION'!BU13</f>
        <v>0</v>
      </c>
      <c r="BV13" s="2487">
        <f>'[19]TABLEAU HYPOTHESES CONCEPTION'!BV13</f>
        <v>0</v>
      </c>
      <c r="BW13" s="2487">
        <f>'[19]TABLEAU HYPOTHESES CONCEPTION'!BW13</f>
        <v>0</v>
      </c>
      <c r="BX13" s="2487">
        <f>'[19]TABLEAU HYPOTHESES CONCEPTION'!BX13</f>
        <v>0</v>
      </c>
      <c r="BY13" s="2487" t="str">
        <f>'[19]TABLEAU HYPOTHESES CONCEPTION'!BY13</f>
        <v>Mesures Conservatoires</v>
      </c>
      <c r="BZ13" s="2487">
        <f>'[19]TABLEAU HYPOTHESES CONCEPTION'!BZ13</f>
        <v>0</v>
      </c>
      <c r="CA13" s="2487">
        <f>'[19]TABLEAU HYPOTHESES CONCEPTION'!CA13</f>
        <v>0</v>
      </c>
      <c r="CB13" s="2487">
        <f>'[19]TABLEAU HYPOTHESES CONCEPTION'!CB13</f>
        <v>0</v>
      </c>
      <c r="CC13" s="2487">
        <f>'[19]TABLEAU HYPOTHESES CONCEPTION'!CC13</f>
        <v>0</v>
      </c>
      <c r="CD13" s="2487">
        <f>'[19]TABLEAU HYPOTHESES CONCEPTION'!CD13</f>
        <v>0</v>
      </c>
      <c r="CE13" s="2487">
        <f>'[19]TABLEAU HYPOTHESES CONCEPTION'!CE13</f>
        <v>0</v>
      </c>
      <c r="CF13" s="2487">
        <f>'[19]TABLEAU HYPOTHESES CONCEPTION'!CF13</f>
        <v>0</v>
      </c>
      <c r="CG13" s="2487">
        <f>'[19]TABLEAU HYPOTHESES CONCEPTION'!CG13</f>
        <v>0</v>
      </c>
      <c r="CH13" s="2487">
        <f>'[19]TABLEAU HYPOTHESES CONCEPTION'!CH13</f>
        <v>0</v>
      </c>
      <c r="CI13" s="2487">
        <f>'[19]TABLEAU HYPOTHESES CONCEPTION'!CI13</f>
        <v>0</v>
      </c>
      <c r="CJ13" s="2487">
        <f>'[19]TABLEAU HYPOTHESES CONCEPTION'!CJ13</f>
        <v>0</v>
      </c>
      <c r="CK13" s="2487">
        <f>'[19]TABLEAU HYPOTHESES CONCEPTION'!CK13</f>
        <v>0</v>
      </c>
      <c r="CL13" s="2487">
        <f>'[19]TABLEAU HYPOTHESES CONCEPTION'!CL13</f>
        <v>0</v>
      </c>
      <c r="CM13" s="2487">
        <f>'[19]TABLEAU HYPOTHESES CONCEPTION'!CM13</f>
        <v>0</v>
      </c>
      <c r="CN13" s="2487">
        <f>'[19]TABLEAU HYPOTHESES CONCEPTION'!CN13</f>
        <v>0</v>
      </c>
      <c r="CO13" s="2487">
        <f>'[19]TABLEAU HYPOTHESES CONCEPTION'!CO13</f>
        <v>0</v>
      </c>
      <c r="CP13" s="2487">
        <f>'[19]TABLEAU HYPOTHESES CONCEPTION'!CP13</f>
        <v>0</v>
      </c>
      <c r="CQ13" s="2487">
        <f>'[19]TABLEAU HYPOTHESES CONCEPTION'!CQ13</f>
        <v>0</v>
      </c>
      <c r="CR13" s="2487">
        <f>'[19]TABLEAU HYPOTHESES CONCEPTION'!CR13</f>
        <v>0</v>
      </c>
      <c r="CS13" s="2487">
        <f>'[19]TABLEAU HYPOTHESES CONCEPTION'!CS13</f>
        <v>0</v>
      </c>
      <c r="CT13" s="2487">
        <f>'[19]TABLEAU HYPOTHESES CONCEPTION'!CT13</f>
        <v>0</v>
      </c>
      <c r="CU13" s="2487">
        <f>'[19]TABLEAU HYPOTHESES CONCEPTION'!CU13</f>
        <v>0</v>
      </c>
      <c r="CV13" s="2487">
        <f>'[19]TABLEAU HYPOTHESES CONCEPTION'!CV13</f>
        <v>0</v>
      </c>
      <c r="CW13" s="2487">
        <f>'[19]TABLEAU HYPOTHESES CONCEPTION'!CW13</f>
        <v>0</v>
      </c>
      <c r="CX13" s="2487">
        <f>'[19]TABLEAU HYPOTHESES CONCEPTION'!CX13</f>
        <v>0</v>
      </c>
      <c r="CY13" s="2487">
        <f>'[19]TABLEAU HYPOTHESES CONCEPTION'!CY13</f>
        <v>0</v>
      </c>
      <c r="CZ13" s="2487">
        <f>'[19]TABLEAU HYPOTHESES CONCEPTION'!CZ13</f>
        <v>0</v>
      </c>
      <c r="DA13" s="2487">
        <f>'[19]TABLEAU HYPOTHESES CONCEPTION'!DA13</f>
        <v>0</v>
      </c>
      <c r="DB13" s="2487">
        <f>'[19]TABLEAU HYPOTHESES CONCEPTION'!DB13</f>
        <v>0</v>
      </c>
      <c r="DC13" s="2487">
        <f>'[19]TABLEAU HYPOTHESES CONCEPTION'!DC13</f>
        <v>0</v>
      </c>
      <c r="DD13" s="2487">
        <f>'[19]TABLEAU HYPOTHESES CONCEPTION'!DD13</f>
        <v>0</v>
      </c>
      <c r="DE13" s="2487">
        <f>'[19]TABLEAU HYPOTHESES CONCEPTION'!DE13</f>
        <v>0</v>
      </c>
      <c r="DF13" s="2487">
        <f>'[19]TABLEAU HYPOTHESES CONCEPTION'!DF13</f>
        <v>0</v>
      </c>
      <c r="DG13" s="2487">
        <f>'[19]TABLEAU HYPOTHESES CONCEPTION'!DG13</f>
        <v>0</v>
      </c>
      <c r="DH13" s="2487">
        <f>'[19]TABLEAU HYPOTHESES CONCEPTION'!DH13</f>
        <v>0</v>
      </c>
      <c r="DI13" s="2487">
        <f>'[19]TABLEAU HYPOTHESES CONCEPTION'!DI13</f>
        <v>0</v>
      </c>
      <c r="DJ13" s="2487">
        <f>'[19]TABLEAU HYPOTHESES CONCEPTION'!DJ13</f>
        <v>0</v>
      </c>
      <c r="DK13" s="2487">
        <f>'[19]TABLEAU HYPOTHESES CONCEPTION'!DK13</f>
        <v>0</v>
      </c>
      <c r="DL13" s="2487">
        <f>'[19]TABLEAU HYPOTHESES CONCEPTION'!DL13</f>
        <v>0</v>
      </c>
      <c r="DM13" s="2487">
        <f>'[19]TABLEAU HYPOTHESES CONCEPTION'!DM13</f>
        <v>0</v>
      </c>
      <c r="DN13" s="2487">
        <f>'[19]TABLEAU HYPOTHESES CONCEPTION'!DN13</f>
        <v>0</v>
      </c>
      <c r="DO13" s="2487">
        <f>'[19]TABLEAU HYPOTHESES CONCEPTION'!DO13</f>
        <v>0</v>
      </c>
      <c r="DP13" s="2487">
        <f>'[19]TABLEAU HYPOTHESES CONCEPTION'!DP13</f>
        <v>0</v>
      </c>
      <c r="DQ13" s="2487">
        <f>'[19]TABLEAU HYPOTHESES CONCEPTION'!DQ13</f>
        <v>0</v>
      </c>
      <c r="DR13" s="2487">
        <f>'[19]TABLEAU HYPOTHESES CONCEPTION'!DR13</f>
        <v>0</v>
      </c>
      <c r="DS13" s="2487">
        <f>'[19]TABLEAU HYPOTHESES CONCEPTION'!DS13</f>
        <v>0</v>
      </c>
      <c r="DT13" s="2487">
        <f>'[19]TABLEAU HYPOTHESES CONCEPTION'!DT13</f>
        <v>0</v>
      </c>
      <c r="DU13" s="2487">
        <f>'[19]TABLEAU HYPOTHESES CONCEPTION'!DU13</f>
        <v>0</v>
      </c>
    </row>
    <row r="14" spans="2:125" ht="49.5" customHeight="1">
      <c r="B14" s="2487">
        <f>'[19]TABLEAU HYPOTHESES CONCEPTION'!B14</f>
        <v>0</v>
      </c>
      <c r="C14" s="2487">
        <f>'[19]TABLEAU HYPOTHESES CONCEPTION'!C14</f>
        <v>0</v>
      </c>
      <c r="D14" s="2487">
        <f>'[19]TABLEAU HYPOTHESES CONCEPTION'!D14</f>
        <v>0</v>
      </c>
      <c r="E14" s="2487">
        <f>'[19]TABLEAU HYPOTHESES CONCEPTION'!E14</f>
        <v>0</v>
      </c>
      <c r="F14" s="2487">
        <f>'[19]TABLEAU HYPOTHESES CONCEPTION'!F14</f>
        <v>0</v>
      </c>
      <c r="G14" s="2487">
        <f>'[19]TABLEAU HYPOTHESES CONCEPTION'!G14</f>
        <v>0</v>
      </c>
      <c r="H14" s="2487">
        <f>'[19]TABLEAU HYPOTHESES CONCEPTION'!H14</f>
        <v>0</v>
      </c>
      <c r="I14" s="2487">
        <f>'[19]TABLEAU HYPOTHESES CONCEPTION'!I14</f>
        <v>0</v>
      </c>
      <c r="J14" s="2487">
        <f>'[19]TABLEAU HYPOTHESES CONCEPTION'!J14</f>
        <v>0</v>
      </c>
      <c r="K14" s="2487">
        <f>'[19]TABLEAU HYPOTHESES CONCEPTION'!K14</f>
        <v>0</v>
      </c>
      <c r="L14" s="2487">
        <f>'[19]TABLEAU HYPOTHESES CONCEPTION'!L14</f>
        <v>0</v>
      </c>
      <c r="M14" s="2487">
        <f>'[19]TABLEAU HYPOTHESES CONCEPTION'!M14</f>
        <v>0</v>
      </c>
      <c r="N14" s="2487" t="str">
        <f>'[19]TABLEAU HYPOTHESES CONCEPTION'!N14</f>
        <v>Paroi Cloutée</v>
      </c>
      <c r="O14" s="2487">
        <f>'[19]TABLEAU HYPOTHESES CONCEPTION'!O14</f>
        <v>0</v>
      </c>
      <c r="P14" s="2487" t="str">
        <f>'[19]TABLEAU HYPOTHESES CONCEPTION'!P14</f>
        <v>Parclosé - VEP</v>
      </c>
      <c r="Q14" s="2487">
        <f>'[19]TABLEAU HYPOTHESES CONCEPTION'!Q14</f>
        <v>0</v>
      </c>
      <c r="R14" s="2487" t="str">
        <f>'[19]TABLEAU HYPOTHESES CONCEPTION'!R14</f>
        <v>Intégré à la facade</v>
      </c>
      <c r="S14" s="2487" t="str">
        <f>'[19]TABLEAU HYPOTHESES CONCEPTION'!S14</f>
        <v>Lasure</v>
      </c>
      <c r="T14" s="2487">
        <f>'[19]TABLEAU HYPOTHESES CONCEPTION'!T14</f>
        <v>0</v>
      </c>
      <c r="U14" s="2487">
        <f>'[19]TABLEAU HYPOTHESES CONCEPTION'!U14</f>
        <v>0</v>
      </c>
      <c r="V14" s="2487">
        <f>'[19]TABLEAU HYPOTHESES CONCEPTION'!V14</f>
        <v>0</v>
      </c>
      <c r="W14" s="2487" t="str">
        <f>'[19]TABLEAU HYPOTHESES CONCEPTION'!W14</f>
        <v>Dalle sur plots bois</v>
      </c>
      <c r="X14" s="2487">
        <f>'[19]TABLEAU HYPOTHESES CONCEPTION'!X14</f>
        <v>0</v>
      </c>
      <c r="Y14" s="2487" t="str">
        <f>'[19]TABLEAU HYPOTHESES CONCEPTION'!Y14</f>
        <v>Paroi des sanitaires bois massif</v>
      </c>
      <c r="Z14" s="2487">
        <f>'[19]TABLEAU HYPOTHESES CONCEPTION'!Z14</f>
        <v>0</v>
      </c>
      <c r="AA14" s="2487">
        <f>'[19]TABLEAU HYPOTHESES CONCEPTION'!AA14</f>
        <v>0</v>
      </c>
      <c r="AB14" s="2487">
        <f>'[19]TABLEAU HYPOTHESES CONCEPTION'!AB14</f>
        <v>0</v>
      </c>
      <c r="AC14" s="2487">
        <f>'[19]TABLEAU HYPOTHESES CONCEPTION'!AC14</f>
        <v>0</v>
      </c>
      <c r="AD14" s="2487" t="str">
        <f>'[19]TABLEAU HYPOTHESES CONCEPTION'!AD14</f>
        <v>Laine de verre</v>
      </c>
      <c r="AE14" s="2487">
        <f>'[19]TABLEAU HYPOTHESES CONCEPTION'!AE14</f>
        <v>0</v>
      </c>
      <c r="AF14" s="2487">
        <f>'[19]TABLEAU HYPOTHESES CONCEPTION'!AF14</f>
        <v>0</v>
      </c>
      <c r="AG14" s="2487">
        <f>'[19]TABLEAU HYPOTHESES CONCEPTION'!AG14</f>
        <v>0</v>
      </c>
      <c r="AH14" s="2487">
        <f>'[19]TABLEAU HYPOTHESES CONCEPTION'!AH14</f>
        <v>0</v>
      </c>
      <c r="AI14" s="2487">
        <f>'[19]TABLEAU HYPOTHESES CONCEPTION'!AI14</f>
        <v>0</v>
      </c>
      <c r="AJ14" s="2487" t="str">
        <f>'[19]TABLEAU HYPOTHESES CONCEPTION'!AJ14</f>
        <v>Double Flux</v>
      </c>
      <c r="AK14" s="2486">
        <f>'[19]TABLEAU HYPOTHESES CONCEPTION'!AK14</f>
        <v>0</v>
      </c>
      <c r="AL14" s="2487">
        <f>'[19]TABLEAU HYPOTHESES CONCEPTION'!AL14</f>
        <v>0</v>
      </c>
      <c r="AM14" s="2486">
        <f>'[19]TABLEAU HYPOTHESES CONCEPTION'!$AM$8</f>
        <v>0</v>
      </c>
      <c r="AN14" s="2487">
        <f>'[19]TABLEAU HYPOTHESES CONCEPTION'!AN14</f>
        <v>0</v>
      </c>
      <c r="AO14" s="2487">
        <f>'[19]TABLEAU HYPOTHESES CONCEPTION'!AO14</f>
        <v>0</v>
      </c>
      <c r="AP14" s="2487">
        <f>'[19]TABLEAU HYPOTHESES CONCEPTION'!AP14</f>
        <v>0</v>
      </c>
      <c r="AQ14" s="2487">
        <f>'[19]TABLEAU HYPOTHESES CONCEPTION'!AQ14</f>
        <v>0</v>
      </c>
      <c r="AR14" s="2487">
        <f>'[19]TABLEAU HYPOTHESES CONCEPTION'!AR14</f>
        <v>0</v>
      </c>
      <c r="AS14" s="2487">
        <f>'[19]TABLEAU HYPOTHESES CONCEPTION'!AS14</f>
        <v>0</v>
      </c>
      <c r="AT14" s="2487" t="str">
        <f>'[19]TABLEAU HYPOTHESES CONCEPTION'!AT14</f>
        <v>Présence Fitness</v>
      </c>
      <c r="AU14" s="2487" t="str">
        <f>'[19]TABLEAU HYPOTHESES CONCEPTION'!AU14</f>
        <v>Présence d'une Infrastructure</v>
      </c>
      <c r="AV14" s="2487" t="str">
        <f>'[19]TABLEAU HYPOTHESES CONCEPTION'!AV14</f>
        <v>Présence de Parkings</v>
      </c>
      <c r="AW14" s="2487">
        <f>'[19]TABLEAU HYPOTHESES CONCEPTION'!AW14</f>
        <v>0</v>
      </c>
      <c r="AX14" s="2487">
        <f>'[19]TABLEAU HYPOTHESES CONCEPTION'!AX14</f>
        <v>0</v>
      </c>
      <c r="AY14" s="2487">
        <f>'[19]TABLEAU HYPOTHESES CONCEPTION'!AY14</f>
        <v>0</v>
      </c>
      <c r="AZ14" s="2487" t="str">
        <f>'[19]TABLEAU HYPOTHESES CONCEPTION'!AZ14</f>
        <v>TGBT VE</v>
      </c>
      <c r="BA14" s="2487">
        <f>'[19]TABLEAU HYPOTHESES CONCEPTION'!BA14</f>
        <v>0</v>
      </c>
      <c r="BB14" s="2487" t="str">
        <f>'[19]TABLEAU HYPOTHESES CONCEPTION'!BB14</f>
        <v>Faux Plancher</v>
      </c>
      <c r="BC14" s="2487">
        <f>'[19]TABLEAU HYPOTHESES CONCEPTION'!BC14</f>
        <v>0</v>
      </c>
      <c r="BD14" s="2487" t="str">
        <f>'[19]TABLEAU HYPOTHESES CONCEPTION'!BD14</f>
        <v>BS autonomes</v>
      </c>
      <c r="BE14" s="2487" t="str">
        <f>'[19]TABLEAU HYPOTHESES CONCEPTION'!BE14</f>
        <v>BS autonomes</v>
      </c>
      <c r="BF14" s="2487">
        <f>'[19]TABLEAU HYPOTHESES CONCEPTION'!BF14</f>
        <v>0</v>
      </c>
      <c r="BG14" s="2487">
        <f>'[19]TABLEAU HYPOTHESES CONCEPTION'!BG14</f>
        <v>0</v>
      </c>
      <c r="BH14" s="2487">
        <f>'[19]TABLEAU HYPOTHESES CONCEPTION'!BH14</f>
        <v>0</v>
      </c>
      <c r="BI14" s="2487" t="str">
        <f>'[19]TABLEAU HYPOTHESES CONCEPTION'!BI14</f>
        <v>Faux Plancher</v>
      </c>
      <c r="BJ14" s="2487" t="str">
        <f>'[19]TABLEAU HYPOTHESES CONCEPTION'!BJ14</f>
        <v>Baie miroire</v>
      </c>
      <c r="BK14" s="2487" t="str">
        <f>'[19]TABLEAU HYPOTHESES CONCEPTION'!BK14</f>
        <v>CA Logement ( type VigIK)</v>
      </c>
      <c r="BL14" s="2487">
        <f>'[19]TABLEAU HYPOTHESES CONCEPTION'!BL14</f>
        <v>0</v>
      </c>
      <c r="BM14" s="2487" t="str">
        <f>'[19]TABLEAU HYPOTHESES CONCEPTION'!BM14</f>
        <v>FTTO / FTTH</v>
      </c>
      <c r="BN14" s="2487">
        <f>'[19]TABLEAU HYPOTHESES CONCEPTION'!BN14</f>
        <v>0</v>
      </c>
      <c r="BO14" s="2487" t="str">
        <f>'[19]TABLEAU HYPOTHESES CONCEPTION'!BO14</f>
        <v>Supervision a distance</v>
      </c>
      <c r="BP14" s="2487">
        <f>'[19]TABLEAU HYPOTHESES CONCEPTION'!BP14</f>
        <v>0</v>
      </c>
      <c r="BQ14" s="2487">
        <f>'[19]TABLEAU HYPOTHESES CONCEPTION'!BQ14</f>
        <v>0</v>
      </c>
      <c r="BR14" s="2487">
        <f>'[19]TABLEAU HYPOTHESES CONCEPTION'!BR14</f>
        <v>0</v>
      </c>
      <c r="BS14" s="2487">
        <f>'[19]TABLEAU HYPOTHESES CONCEPTION'!BS14</f>
        <v>0</v>
      </c>
      <c r="BT14" s="2487">
        <f>'[19]TABLEAU HYPOTHESES CONCEPTION'!BT14</f>
        <v>0</v>
      </c>
      <c r="BU14" s="2487">
        <f>'[19]TABLEAU HYPOTHESES CONCEPTION'!BU14</f>
        <v>0</v>
      </c>
      <c r="BV14" s="2487">
        <f>'[19]TABLEAU HYPOTHESES CONCEPTION'!BV14</f>
        <v>0</v>
      </c>
      <c r="BW14" s="2487">
        <f>'[19]TABLEAU HYPOTHESES CONCEPTION'!BW14</f>
        <v>0</v>
      </c>
      <c r="BX14" s="2487">
        <f>'[19]TABLEAU HYPOTHESES CONCEPTION'!BX14</f>
        <v>0</v>
      </c>
      <c r="BY14" s="2487" t="str">
        <f>'[19]TABLEAU HYPOTHESES CONCEPTION'!BY14</f>
        <v>Toiture</v>
      </c>
      <c r="BZ14" s="2487">
        <f>'[19]TABLEAU HYPOTHESES CONCEPTION'!BZ14</f>
        <v>0</v>
      </c>
      <c r="CA14" s="2487">
        <f>'[19]TABLEAU HYPOTHESES CONCEPTION'!CA14</f>
        <v>0</v>
      </c>
      <c r="CB14" s="2487">
        <f>'[19]TABLEAU HYPOTHESES CONCEPTION'!CB14</f>
        <v>0</v>
      </c>
      <c r="CC14" s="2487">
        <f>'[19]TABLEAU HYPOTHESES CONCEPTION'!CC14</f>
        <v>0</v>
      </c>
      <c r="CD14" s="2487">
        <f>'[19]TABLEAU HYPOTHESES CONCEPTION'!CD14</f>
        <v>0</v>
      </c>
      <c r="CE14" s="2487">
        <f>'[19]TABLEAU HYPOTHESES CONCEPTION'!CE14</f>
        <v>0</v>
      </c>
      <c r="CF14" s="2487">
        <f>'[19]TABLEAU HYPOTHESES CONCEPTION'!CF14</f>
        <v>0</v>
      </c>
      <c r="CG14" s="2487">
        <f>'[19]TABLEAU HYPOTHESES CONCEPTION'!CG14</f>
        <v>0</v>
      </c>
      <c r="CH14" s="2487">
        <f>'[19]TABLEAU HYPOTHESES CONCEPTION'!CH14</f>
        <v>0</v>
      </c>
      <c r="CI14" s="2487">
        <f>'[19]TABLEAU HYPOTHESES CONCEPTION'!CI14</f>
        <v>0</v>
      </c>
      <c r="CJ14" s="2487">
        <f>'[19]TABLEAU HYPOTHESES CONCEPTION'!CJ14</f>
        <v>0</v>
      </c>
      <c r="CK14" s="2487">
        <f>'[19]TABLEAU HYPOTHESES CONCEPTION'!CK14</f>
        <v>0</v>
      </c>
      <c r="CL14" s="2487">
        <f>'[19]TABLEAU HYPOTHESES CONCEPTION'!CL14</f>
        <v>0</v>
      </c>
      <c r="CM14" s="2487">
        <f>'[19]TABLEAU HYPOTHESES CONCEPTION'!CM14</f>
        <v>0</v>
      </c>
      <c r="CN14" s="2487">
        <f>'[19]TABLEAU HYPOTHESES CONCEPTION'!CN14</f>
        <v>0</v>
      </c>
      <c r="CO14" s="2487">
        <f>'[19]TABLEAU HYPOTHESES CONCEPTION'!CO14</f>
        <v>0</v>
      </c>
      <c r="CP14" s="2487">
        <f>'[19]TABLEAU HYPOTHESES CONCEPTION'!CP14</f>
        <v>0</v>
      </c>
      <c r="CQ14" s="2487">
        <f>'[19]TABLEAU HYPOTHESES CONCEPTION'!CQ14</f>
        <v>0</v>
      </c>
      <c r="CR14" s="2487">
        <f>'[19]TABLEAU HYPOTHESES CONCEPTION'!CR14</f>
        <v>0</v>
      </c>
      <c r="CS14" s="2487">
        <f>'[19]TABLEAU HYPOTHESES CONCEPTION'!CS14</f>
        <v>0</v>
      </c>
      <c r="CT14" s="2487">
        <f>'[19]TABLEAU HYPOTHESES CONCEPTION'!CT14</f>
        <v>0</v>
      </c>
      <c r="CU14" s="2487">
        <f>'[19]TABLEAU HYPOTHESES CONCEPTION'!CU14</f>
        <v>0</v>
      </c>
      <c r="CV14" s="2487">
        <f>'[19]TABLEAU HYPOTHESES CONCEPTION'!CV14</f>
        <v>0</v>
      </c>
      <c r="CW14" s="2487">
        <f>'[19]TABLEAU HYPOTHESES CONCEPTION'!CW14</f>
        <v>0</v>
      </c>
      <c r="CX14" s="2487">
        <f>'[19]TABLEAU HYPOTHESES CONCEPTION'!CX14</f>
        <v>0</v>
      </c>
      <c r="CY14" s="2487">
        <f>'[19]TABLEAU HYPOTHESES CONCEPTION'!CY14</f>
        <v>0</v>
      </c>
      <c r="CZ14" s="2487">
        <f>'[19]TABLEAU HYPOTHESES CONCEPTION'!CZ14</f>
        <v>0</v>
      </c>
      <c r="DA14" s="2487">
        <f>'[19]TABLEAU HYPOTHESES CONCEPTION'!DA14</f>
        <v>0</v>
      </c>
      <c r="DB14" s="2487">
        <f>'[19]TABLEAU HYPOTHESES CONCEPTION'!DB14</f>
        <v>0</v>
      </c>
      <c r="DC14" s="2487">
        <f>'[19]TABLEAU HYPOTHESES CONCEPTION'!DC14</f>
        <v>0</v>
      </c>
      <c r="DD14" s="2487">
        <f>'[19]TABLEAU HYPOTHESES CONCEPTION'!DD14</f>
        <v>0</v>
      </c>
      <c r="DE14" s="2487">
        <f>'[19]TABLEAU HYPOTHESES CONCEPTION'!DE14</f>
        <v>0</v>
      </c>
      <c r="DF14" s="2487">
        <f>'[19]TABLEAU HYPOTHESES CONCEPTION'!DF14</f>
        <v>0</v>
      </c>
      <c r="DG14" s="2487">
        <f>'[19]TABLEAU HYPOTHESES CONCEPTION'!DG14</f>
        <v>0</v>
      </c>
      <c r="DH14" s="2487">
        <f>'[19]TABLEAU HYPOTHESES CONCEPTION'!DH14</f>
        <v>0</v>
      </c>
      <c r="DI14" s="2487">
        <f>'[19]TABLEAU HYPOTHESES CONCEPTION'!DI14</f>
        <v>0</v>
      </c>
      <c r="DJ14" s="2487">
        <f>'[19]TABLEAU HYPOTHESES CONCEPTION'!DJ14</f>
        <v>0</v>
      </c>
      <c r="DK14" s="2487">
        <f>'[19]TABLEAU HYPOTHESES CONCEPTION'!DK14</f>
        <v>0</v>
      </c>
      <c r="DL14" s="2487">
        <f>'[19]TABLEAU HYPOTHESES CONCEPTION'!DL14</f>
        <v>0</v>
      </c>
      <c r="DM14" s="2487">
        <f>'[19]TABLEAU HYPOTHESES CONCEPTION'!DM14</f>
        <v>0</v>
      </c>
      <c r="DN14" s="2487">
        <f>'[19]TABLEAU HYPOTHESES CONCEPTION'!DN14</f>
        <v>0</v>
      </c>
      <c r="DO14" s="2487">
        <f>'[19]TABLEAU HYPOTHESES CONCEPTION'!DO14</f>
        <v>0</v>
      </c>
      <c r="DP14" s="2487">
        <f>'[19]TABLEAU HYPOTHESES CONCEPTION'!DP14</f>
        <v>0</v>
      </c>
      <c r="DQ14" s="2487">
        <f>'[19]TABLEAU HYPOTHESES CONCEPTION'!DQ14</f>
        <v>0</v>
      </c>
      <c r="DR14" s="2487">
        <f>'[19]TABLEAU HYPOTHESES CONCEPTION'!DR14</f>
        <v>0</v>
      </c>
      <c r="DS14" s="2487">
        <f>'[19]TABLEAU HYPOTHESES CONCEPTION'!DS14</f>
        <v>0</v>
      </c>
      <c r="DT14" s="2487">
        <f>'[19]TABLEAU HYPOTHESES CONCEPTION'!DT14</f>
        <v>0</v>
      </c>
      <c r="DU14" s="2487">
        <f>'[19]TABLEAU HYPOTHESES CONCEPTION'!DU14</f>
        <v>0</v>
      </c>
    </row>
    <row r="15" spans="2:125" ht="43.5" customHeight="1">
      <c r="B15" s="2487">
        <f>'[19]TABLEAU HYPOTHESES CONCEPTION'!B15</f>
        <v>0</v>
      </c>
      <c r="C15" s="2487">
        <f>'[19]TABLEAU HYPOTHESES CONCEPTION'!C15</f>
        <v>0</v>
      </c>
      <c r="D15" s="2487">
        <f>'[19]TABLEAU HYPOTHESES CONCEPTION'!D15</f>
        <v>0</v>
      </c>
      <c r="E15" s="2487">
        <f>'[19]TABLEAU HYPOTHESES CONCEPTION'!E15</f>
        <v>0</v>
      </c>
      <c r="F15" s="2487">
        <f>'[19]TABLEAU HYPOTHESES CONCEPTION'!F15</f>
        <v>0</v>
      </c>
      <c r="G15" s="2487">
        <f>'[19]TABLEAU HYPOTHESES CONCEPTION'!G15</f>
        <v>0</v>
      </c>
      <c r="H15" s="2487">
        <f>'[19]TABLEAU HYPOTHESES CONCEPTION'!H15</f>
        <v>0</v>
      </c>
      <c r="I15" s="2487">
        <f>'[19]TABLEAU HYPOTHESES CONCEPTION'!I15</f>
        <v>0</v>
      </c>
      <c r="J15" s="2487">
        <f>'[19]TABLEAU HYPOTHESES CONCEPTION'!J15</f>
        <v>0</v>
      </c>
      <c r="K15" s="2487">
        <f>'[19]TABLEAU HYPOTHESES CONCEPTION'!K15</f>
        <v>0</v>
      </c>
      <c r="L15" s="2487">
        <f>'[19]TABLEAU HYPOTHESES CONCEPTION'!L15</f>
        <v>0</v>
      </c>
      <c r="M15" s="2487">
        <f>'[19]TABLEAU HYPOTHESES CONCEPTION'!M15</f>
        <v>0</v>
      </c>
      <c r="N15" s="2487" t="str">
        <f>'[19]TABLEAU HYPOTHESES CONCEPTION'!N15</f>
        <v>Pieux sécants</v>
      </c>
      <c r="O15" s="2487">
        <f>'[19]TABLEAU HYPOTHESES CONCEPTION'!O15</f>
        <v>0</v>
      </c>
      <c r="P15" s="2487" t="str">
        <f>'[19]TABLEAU HYPOTHESES CONCEPTION'!P15</f>
        <v>Collé - VEC</v>
      </c>
      <c r="Q15" s="2487">
        <f>'[19]TABLEAU HYPOTHESES CONCEPTION'!Q15</f>
        <v>0</v>
      </c>
      <c r="R15" s="2487">
        <f>'[19]TABLEAU HYPOTHESES CONCEPTION'!R15</f>
        <v>0</v>
      </c>
      <c r="S15" s="2487" t="str">
        <f>'[19]TABLEAU HYPOTHESES CONCEPTION'!S15</f>
        <v>Compris isolation</v>
      </c>
      <c r="T15" s="2487">
        <f>'[19]TABLEAU HYPOTHESES CONCEPTION'!T15</f>
        <v>0</v>
      </c>
      <c r="U15" s="2487">
        <f>'[19]TABLEAU HYPOTHESES CONCEPTION'!U15</f>
        <v>0</v>
      </c>
      <c r="V15" s="2487">
        <f>'[19]TABLEAU HYPOTHESES CONCEPTION'!V15</f>
        <v>0</v>
      </c>
      <c r="W15" s="2487" t="str">
        <f>'[19]TABLEAU HYPOTHESES CONCEPTION'!W15</f>
        <v>Végétalisation extensive</v>
      </c>
      <c r="X15" s="2487">
        <f>'[19]TABLEAU HYPOTHESES CONCEPTION'!X15</f>
        <v>0</v>
      </c>
      <c r="Y15" s="2487">
        <f>'[19]TABLEAU HYPOTHESES CONCEPTION'!Y15</f>
        <v>0</v>
      </c>
      <c r="Z15" s="2487">
        <f>'[19]TABLEAU HYPOTHESES CONCEPTION'!Z15</f>
        <v>0</v>
      </c>
      <c r="AA15" s="2487">
        <f>'[19]TABLEAU HYPOTHESES CONCEPTION'!AA15</f>
        <v>0</v>
      </c>
      <c r="AB15" s="2487">
        <f>'[19]TABLEAU HYPOTHESES CONCEPTION'!AB15</f>
        <v>0</v>
      </c>
      <c r="AC15" s="2487">
        <f>'[19]TABLEAU HYPOTHESES CONCEPTION'!AC15</f>
        <v>0</v>
      </c>
      <c r="AD15" s="2487">
        <f>'[19]TABLEAU HYPOTHESES CONCEPTION'!AD15</f>
        <v>0</v>
      </c>
      <c r="AE15" s="2487">
        <f>'[19]TABLEAU HYPOTHESES CONCEPTION'!AE15</f>
        <v>0</v>
      </c>
      <c r="AF15" s="2487">
        <f>'[19]TABLEAU HYPOTHESES CONCEPTION'!AF15</f>
        <v>0</v>
      </c>
      <c r="AG15" s="2487">
        <f>'[19]TABLEAU HYPOTHESES CONCEPTION'!AG15</f>
        <v>0</v>
      </c>
      <c r="AH15" s="2487">
        <f>'[19]TABLEAU HYPOTHESES CONCEPTION'!AH15</f>
        <v>0</v>
      </c>
      <c r="AI15" s="2487">
        <f>'[19]TABLEAU HYPOTHESES CONCEPTION'!AI15</f>
        <v>0</v>
      </c>
      <c r="AJ15" s="2487">
        <f>'[19]TABLEAU HYPOTHESES CONCEPTION'!AJ15</f>
        <v>0</v>
      </c>
      <c r="AK15" s="2486">
        <f>'[19]TABLEAU HYPOTHESES CONCEPTION'!AK15</f>
        <v>0</v>
      </c>
      <c r="AL15" s="2487">
        <f>'[19]TABLEAU HYPOTHESES CONCEPTION'!AL15</f>
        <v>0</v>
      </c>
      <c r="AM15" s="2486">
        <f>'[19]TABLEAU HYPOTHESES CONCEPTION'!$AM$8</f>
        <v>0</v>
      </c>
      <c r="AN15" s="2487">
        <f>'[19]TABLEAU HYPOTHESES CONCEPTION'!AN15</f>
        <v>0</v>
      </c>
      <c r="AO15" s="2487">
        <f>'[19]TABLEAU HYPOTHESES CONCEPTION'!AO15</f>
        <v>0</v>
      </c>
      <c r="AP15" s="2487">
        <f>'[19]TABLEAU HYPOTHESES CONCEPTION'!AP15</f>
        <v>0</v>
      </c>
      <c r="AQ15" s="2487">
        <f>'[19]TABLEAU HYPOTHESES CONCEPTION'!AQ15</f>
        <v>0</v>
      </c>
      <c r="AR15" s="2487">
        <f>'[19]TABLEAU HYPOTHESES CONCEPTION'!AR15</f>
        <v>0</v>
      </c>
      <c r="AS15" s="2487">
        <f>'[19]TABLEAU HYPOTHESES CONCEPTION'!AS15</f>
        <v>0</v>
      </c>
      <c r="AT15" s="2487" t="str">
        <f>'[19]TABLEAU HYPOTHESES CONCEPTION'!AT15</f>
        <v>Absence Fitness</v>
      </c>
      <c r="AU15" s="2487">
        <f>'[19]TABLEAU HYPOTHESES CONCEPTION'!AU15</f>
        <v>0</v>
      </c>
      <c r="AV15" s="2487" t="str">
        <f>'[19]TABLEAU HYPOTHESES CONCEPTION'!AV15</f>
        <v>Fourniture separateur hydro</v>
      </c>
      <c r="AW15" s="2487">
        <f>'[19]TABLEAU HYPOTHESES CONCEPTION'!AW15</f>
        <v>0</v>
      </c>
      <c r="AX15" s="2487">
        <f>'[19]TABLEAU HYPOTHESES CONCEPTION'!AX15</f>
        <v>0</v>
      </c>
      <c r="AY15" s="2487">
        <f>'[19]TABLEAU HYPOTHESES CONCEPTION'!AY15</f>
        <v>0</v>
      </c>
      <c r="AZ15" s="2487" t="str">
        <f>'[19]TABLEAU HYPOTHESES CONCEPTION'!AZ15</f>
        <v>Batterie condensateur</v>
      </c>
      <c r="BA15" s="2487">
        <f>'[19]TABLEAU HYPOTHESES CONCEPTION'!BA15</f>
        <v>0</v>
      </c>
      <c r="BB15" s="2487" t="str">
        <f>'[19]TABLEAU HYPOTHESES CONCEPTION'!BB15</f>
        <v>Faux plafond</v>
      </c>
      <c r="BC15" s="2487">
        <f>'[19]TABLEAU HYPOTHESES CONCEPTION'!BC15</f>
        <v>0</v>
      </c>
      <c r="BD15" s="2487" t="str">
        <f>'[19]TABLEAU HYPOTHESES CONCEPTION'!BD15</f>
        <v>BS sur SC</v>
      </c>
      <c r="BE15" s="2487" t="str">
        <f>'[19]TABLEAU HYPOTHESES CONCEPTION'!BE15</f>
        <v>BS sur SC</v>
      </c>
      <c r="BF15" s="2487">
        <f>'[19]TABLEAU HYPOTHESES CONCEPTION'!BF15</f>
        <v>0</v>
      </c>
      <c r="BG15" s="2487">
        <f>'[19]TABLEAU HYPOTHESES CONCEPTION'!BG15</f>
        <v>0</v>
      </c>
      <c r="BH15" s="2487">
        <f>'[19]TABLEAU HYPOTHESES CONCEPTION'!BH15</f>
        <v>0</v>
      </c>
      <c r="BI15" s="2487" t="str">
        <f>'[19]TABLEAU HYPOTHESES CONCEPTION'!BI15</f>
        <v>Faux plafond</v>
      </c>
      <c r="BJ15" s="2487" t="str">
        <f>'[19]TABLEAU HYPOTHESES CONCEPTION'!BJ15</f>
        <v>Presence de Tiers</v>
      </c>
      <c r="BK15" s="2487" t="str">
        <f>'[19]TABLEAU HYPOTHESES CONCEPTION'!BK15</f>
        <v>Mise en œuvre Tripode RDC</v>
      </c>
      <c r="BL15" s="2487">
        <f>'[19]TABLEAU HYPOTHESES CONCEPTION'!BL15</f>
        <v>0</v>
      </c>
      <c r="BM15" s="2487" t="str">
        <f>'[19]TABLEAU HYPOTHESES CONCEPTION'!BM15</f>
        <v>Fibre Poste</v>
      </c>
      <c r="BN15" s="2487">
        <f>'[19]TABLEAU HYPOTHESES CONCEPTION'!BN15</f>
        <v>0</v>
      </c>
      <c r="BO15" s="2487" t="str">
        <f>'[19]TABLEAU HYPOTHESES CONCEPTION'!BO15</f>
        <v>Multisite</v>
      </c>
      <c r="BP15" s="2487">
        <f>'[19]TABLEAU HYPOTHESES CONCEPTION'!BP15</f>
        <v>0</v>
      </c>
      <c r="BQ15" s="2487">
        <f>'[19]TABLEAU HYPOTHESES CONCEPTION'!BQ15</f>
        <v>0</v>
      </c>
      <c r="BR15" s="2487">
        <f>'[19]TABLEAU HYPOTHESES CONCEPTION'!BR15</f>
        <v>0</v>
      </c>
      <c r="BS15" s="2487">
        <f>'[19]TABLEAU HYPOTHESES CONCEPTION'!BS15</f>
        <v>0</v>
      </c>
      <c r="BT15" s="2487">
        <f>'[19]TABLEAU HYPOTHESES CONCEPTION'!BT15</f>
        <v>0</v>
      </c>
      <c r="BU15" s="2487">
        <f>'[19]TABLEAU HYPOTHESES CONCEPTION'!BU15</f>
        <v>0</v>
      </c>
      <c r="BV15" s="2487">
        <f>'[19]TABLEAU HYPOTHESES CONCEPTION'!BV15</f>
        <v>0</v>
      </c>
      <c r="BW15" s="2487">
        <f>'[19]TABLEAU HYPOTHESES CONCEPTION'!BW15</f>
        <v>0</v>
      </c>
      <c r="BX15" s="2487">
        <f>'[19]TABLEAU HYPOTHESES CONCEPTION'!BX15</f>
        <v>0</v>
      </c>
      <c r="BY15" s="2487" t="str">
        <f>'[19]TABLEAU HYPOTHESES CONCEPTION'!BY15</f>
        <v>Extérieur</v>
      </c>
      <c r="BZ15" s="2487">
        <f>'[19]TABLEAU HYPOTHESES CONCEPTION'!BZ15</f>
        <v>0</v>
      </c>
      <c r="CA15" s="2487">
        <f>'[19]TABLEAU HYPOTHESES CONCEPTION'!CA15</f>
        <v>0</v>
      </c>
      <c r="CB15" s="2487">
        <f>'[19]TABLEAU HYPOTHESES CONCEPTION'!CB15</f>
        <v>0</v>
      </c>
      <c r="CC15" s="2487">
        <f>'[19]TABLEAU HYPOTHESES CONCEPTION'!CC15</f>
        <v>0</v>
      </c>
      <c r="CD15" s="2487">
        <f>'[19]TABLEAU HYPOTHESES CONCEPTION'!CD15</f>
        <v>0</v>
      </c>
      <c r="CE15" s="2487">
        <f>'[19]TABLEAU HYPOTHESES CONCEPTION'!CE15</f>
        <v>0</v>
      </c>
      <c r="CF15" s="2487">
        <f>'[19]TABLEAU HYPOTHESES CONCEPTION'!CF15</f>
        <v>0</v>
      </c>
      <c r="CG15" s="2487">
        <f>'[19]TABLEAU HYPOTHESES CONCEPTION'!CG15</f>
        <v>0</v>
      </c>
      <c r="CH15" s="2487">
        <f>'[19]TABLEAU HYPOTHESES CONCEPTION'!CH15</f>
        <v>0</v>
      </c>
      <c r="CI15" s="2487">
        <f>'[19]TABLEAU HYPOTHESES CONCEPTION'!CI15</f>
        <v>0</v>
      </c>
      <c r="CJ15" s="2487">
        <f>'[19]TABLEAU HYPOTHESES CONCEPTION'!CJ15</f>
        <v>0</v>
      </c>
      <c r="CK15" s="2487">
        <f>'[19]TABLEAU HYPOTHESES CONCEPTION'!CK15</f>
        <v>0</v>
      </c>
      <c r="CL15" s="2487">
        <f>'[19]TABLEAU HYPOTHESES CONCEPTION'!CL15</f>
        <v>0</v>
      </c>
      <c r="CM15" s="2487">
        <f>'[19]TABLEAU HYPOTHESES CONCEPTION'!CM15</f>
        <v>0</v>
      </c>
      <c r="CN15" s="2487">
        <f>'[19]TABLEAU HYPOTHESES CONCEPTION'!CN15</f>
        <v>0</v>
      </c>
      <c r="CO15" s="2487">
        <f>'[19]TABLEAU HYPOTHESES CONCEPTION'!CO15</f>
        <v>0</v>
      </c>
      <c r="CP15" s="2487">
        <f>'[19]TABLEAU HYPOTHESES CONCEPTION'!CP15</f>
        <v>0</v>
      </c>
      <c r="CQ15" s="2487">
        <f>'[19]TABLEAU HYPOTHESES CONCEPTION'!CQ15</f>
        <v>0</v>
      </c>
      <c r="CR15" s="2487">
        <f>'[19]TABLEAU HYPOTHESES CONCEPTION'!CR15</f>
        <v>0</v>
      </c>
      <c r="CS15" s="2487">
        <f>'[19]TABLEAU HYPOTHESES CONCEPTION'!CS15</f>
        <v>0</v>
      </c>
      <c r="CT15" s="2487">
        <f>'[19]TABLEAU HYPOTHESES CONCEPTION'!CT15</f>
        <v>0</v>
      </c>
      <c r="CU15" s="2487">
        <f>'[19]TABLEAU HYPOTHESES CONCEPTION'!CU15</f>
        <v>0</v>
      </c>
      <c r="CV15" s="2487">
        <f>'[19]TABLEAU HYPOTHESES CONCEPTION'!CV15</f>
        <v>0</v>
      </c>
      <c r="CW15" s="2487">
        <f>'[19]TABLEAU HYPOTHESES CONCEPTION'!CW15</f>
        <v>0</v>
      </c>
      <c r="CX15" s="2487">
        <f>'[19]TABLEAU HYPOTHESES CONCEPTION'!CX15</f>
        <v>0</v>
      </c>
      <c r="CY15" s="2487">
        <f>'[19]TABLEAU HYPOTHESES CONCEPTION'!CY15</f>
        <v>0</v>
      </c>
      <c r="CZ15" s="2487">
        <f>'[19]TABLEAU HYPOTHESES CONCEPTION'!CZ15</f>
        <v>0</v>
      </c>
      <c r="DA15" s="2487">
        <f>'[19]TABLEAU HYPOTHESES CONCEPTION'!DA15</f>
        <v>0</v>
      </c>
      <c r="DB15" s="2487">
        <f>'[19]TABLEAU HYPOTHESES CONCEPTION'!DB15</f>
        <v>0</v>
      </c>
      <c r="DC15" s="2487">
        <f>'[19]TABLEAU HYPOTHESES CONCEPTION'!DC15</f>
        <v>0</v>
      </c>
      <c r="DD15" s="2487">
        <f>'[19]TABLEAU HYPOTHESES CONCEPTION'!DD15</f>
        <v>0</v>
      </c>
      <c r="DE15" s="2487">
        <f>'[19]TABLEAU HYPOTHESES CONCEPTION'!DE15</f>
        <v>0</v>
      </c>
      <c r="DF15" s="2487">
        <f>'[19]TABLEAU HYPOTHESES CONCEPTION'!DF15</f>
        <v>0</v>
      </c>
      <c r="DG15" s="2487">
        <f>'[19]TABLEAU HYPOTHESES CONCEPTION'!DG15</f>
        <v>0</v>
      </c>
      <c r="DH15" s="2487">
        <f>'[19]TABLEAU HYPOTHESES CONCEPTION'!DH15</f>
        <v>0</v>
      </c>
      <c r="DI15" s="2487">
        <f>'[19]TABLEAU HYPOTHESES CONCEPTION'!DI15</f>
        <v>0</v>
      </c>
      <c r="DJ15" s="2487">
        <f>'[19]TABLEAU HYPOTHESES CONCEPTION'!DJ15</f>
        <v>0</v>
      </c>
      <c r="DK15" s="2487">
        <f>'[19]TABLEAU HYPOTHESES CONCEPTION'!DK15</f>
        <v>0</v>
      </c>
      <c r="DL15" s="2487">
        <f>'[19]TABLEAU HYPOTHESES CONCEPTION'!DL15</f>
        <v>0</v>
      </c>
      <c r="DM15" s="2487">
        <f>'[19]TABLEAU HYPOTHESES CONCEPTION'!DM15</f>
        <v>0</v>
      </c>
      <c r="DN15" s="2487">
        <f>'[19]TABLEAU HYPOTHESES CONCEPTION'!DN15</f>
        <v>0</v>
      </c>
      <c r="DO15" s="2487">
        <f>'[19]TABLEAU HYPOTHESES CONCEPTION'!DO15</f>
        <v>0</v>
      </c>
      <c r="DP15" s="2487">
        <f>'[19]TABLEAU HYPOTHESES CONCEPTION'!DP15</f>
        <v>0</v>
      </c>
      <c r="DQ15" s="2487">
        <f>'[19]TABLEAU HYPOTHESES CONCEPTION'!DQ15</f>
        <v>0</v>
      </c>
      <c r="DR15" s="2487">
        <f>'[19]TABLEAU HYPOTHESES CONCEPTION'!DR15</f>
        <v>0</v>
      </c>
      <c r="DS15" s="2487">
        <f>'[19]TABLEAU HYPOTHESES CONCEPTION'!DS15</f>
        <v>0</v>
      </c>
      <c r="DT15" s="2487">
        <f>'[19]TABLEAU HYPOTHESES CONCEPTION'!DT15</f>
        <v>0</v>
      </c>
      <c r="DU15" s="2487">
        <f>'[19]TABLEAU HYPOTHESES CONCEPTION'!DU15</f>
        <v>0</v>
      </c>
    </row>
    <row r="16" spans="2:125" ht="49.5" customHeight="1">
      <c r="B16" s="2487">
        <f>'[19]TABLEAU HYPOTHESES CONCEPTION'!B16</f>
        <v>0</v>
      </c>
      <c r="C16" s="2487">
        <f>'[19]TABLEAU HYPOTHESES CONCEPTION'!C16</f>
        <v>0</v>
      </c>
      <c r="D16" s="2487">
        <f>'[19]TABLEAU HYPOTHESES CONCEPTION'!D16</f>
        <v>0</v>
      </c>
      <c r="E16" s="2487">
        <f>'[19]TABLEAU HYPOTHESES CONCEPTION'!E16</f>
        <v>0</v>
      </c>
      <c r="F16" s="2487">
        <f>'[19]TABLEAU HYPOTHESES CONCEPTION'!F16</f>
        <v>0</v>
      </c>
      <c r="G16" s="2487">
        <f>'[19]TABLEAU HYPOTHESES CONCEPTION'!G16</f>
        <v>0</v>
      </c>
      <c r="H16" s="2487">
        <f>'[19]TABLEAU HYPOTHESES CONCEPTION'!H16</f>
        <v>0</v>
      </c>
      <c r="I16" s="2487">
        <f>'[19]TABLEAU HYPOTHESES CONCEPTION'!I16</f>
        <v>0</v>
      </c>
      <c r="J16" s="2487">
        <f>'[19]TABLEAU HYPOTHESES CONCEPTION'!J16</f>
        <v>0</v>
      </c>
      <c r="K16" s="2487">
        <f>'[19]TABLEAU HYPOTHESES CONCEPTION'!K16</f>
        <v>0</v>
      </c>
      <c r="L16" s="2487">
        <f>'[19]TABLEAU HYPOTHESES CONCEPTION'!L16</f>
        <v>0</v>
      </c>
      <c r="M16" s="2487">
        <f>'[19]TABLEAU HYPOTHESES CONCEPTION'!M16</f>
        <v>0</v>
      </c>
      <c r="N16" s="2487" t="str">
        <f>'[19]TABLEAU HYPOTHESES CONCEPTION'!N16</f>
        <v>Voiles en tranchées blindées</v>
      </c>
      <c r="O16" s="2487">
        <f>'[19]TABLEAU HYPOTHESES CONCEPTION'!O16</f>
        <v>0</v>
      </c>
      <c r="P16" s="2487">
        <f>'[19]TABLEAU HYPOTHESES CONCEPTION'!P16</f>
        <v>0</v>
      </c>
      <c r="Q16" s="2487">
        <f>'[19]TABLEAU HYPOTHESES CONCEPTION'!Q16</f>
        <v>0</v>
      </c>
      <c r="R16" s="2487">
        <f>'[19]TABLEAU HYPOTHESES CONCEPTION'!R16</f>
        <v>0</v>
      </c>
      <c r="S16" s="2487" t="str">
        <f>'[19]TABLEAU HYPOTHESES CONCEPTION'!S16</f>
        <v>Bardage Pierre</v>
      </c>
      <c r="T16" s="2487">
        <f>'[19]TABLEAU HYPOTHESES CONCEPTION'!T16</f>
        <v>0</v>
      </c>
      <c r="U16" s="2487">
        <f>'[19]TABLEAU HYPOTHESES CONCEPTION'!U16</f>
        <v>0</v>
      </c>
      <c r="V16" s="2487">
        <f>'[19]TABLEAU HYPOTHESES CONCEPTION'!V16</f>
        <v>0</v>
      </c>
      <c r="W16" s="2487" t="str">
        <f>'[19]TABLEAU HYPOTHESES CONCEPTION'!W16</f>
        <v>Végéalisation intensive</v>
      </c>
      <c r="X16" s="2487">
        <f>'[19]TABLEAU HYPOTHESES CONCEPTION'!X16</f>
        <v>0</v>
      </c>
      <c r="Y16" s="2487">
        <f>'[19]TABLEAU HYPOTHESES CONCEPTION'!Y16</f>
        <v>0</v>
      </c>
      <c r="Z16" s="2487">
        <f>'[19]TABLEAU HYPOTHESES CONCEPTION'!Z16</f>
        <v>0</v>
      </c>
      <c r="AA16" s="2487">
        <f>'[19]TABLEAU HYPOTHESES CONCEPTION'!AA16</f>
        <v>0</v>
      </c>
      <c r="AB16" s="2487">
        <f>'[19]TABLEAU HYPOTHESES CONCEPTION'!AB16</f>
        <v>0</v>
      </c>
      <c r="AC16" s="2487">
        <f>'[19]TABLEAU HYPOTHESES CONCEPTION'!AC16</f>
        <v>0</v>
      </c>
      <c r="AD16" s="2487">
        <f>'[19]TABLEAU HYPOTHESES CONCEPTION'!AD16</f>
        <v>0</v>
      </c>
      <c r="AE16" s="2487">
        <f>'[19]TABLEAU HYPOTHESES CONCEPTION'!AE16</f>
        <v>0</v>
      </c>
      <c r="AF16" s="2487">
        <f>'[19]TABLEAU HYPOTHESES CONCEPTION'!AF16</f>
        <v>0</v>
      </c>
      <c r="AG16" s="2487">
        <f>'[19]TABLEAU HYPOTHESES CONCEPTION'!AG16</f>
        <v>0</v>
      </c>
      <c r="AH16" s="2487">
        <f>'[19]TABLEAU HYPOTHESES CONCEPTION'!AH16</f>
        <v>0</v>
      </c>
      <c r="AI16" s="2487">
        <f>'[19]TABLEAU HYPOTHESES CONCEPTION'!AI16</f>
        <v>0</v>
      </c>
      <c r="AJ16" s="2487" t="str">
        <f>'[19]TABLEAU HYPOTHESES CONCEPTION'!AJ16</f>
        <v>Ventilo convecteur : 2 tubes</v>
      </c>
      <c r="AK16" s="2486">
        <f>'[19]TABLEAU HYPOTHESES CONCEPTION'!AK16</f>
        <v>0</v>
      </c>
      <c r="AL16" s="2487">
        <f>'[19]TABLEAU HYPOTHESES CONCEPTION'!AL16</f>
        <v>0</v>
      </c>
      <c r="AM16" s="2486">
        <f>'[19]TABLEAU HYPOTHESES CONCEPTION'!$AM$8</f>
        <v>0</v>
      </c>
      <c r="AN16" s="2487">
        <f>'[19]TABLEAU HYPOTHESES CONCEPTION'!AN16</f>
        <v>0</v>
      </c>
      <c r="AO16" s="2487">
        <f>'[19]TABLEAU HYPOTHESES CONCEPTION'!AO16</f>
        <v>0</v>
      </c>
      <c r="AP16" s="2487">
        <f>'[19]TABLEAU HYPOTHESES CONCEPTION'!AP16</f>
        <v>0</v>
      </c>
      <c r="AQ16" s="2487">
        <f>'[19]TABLEAU HYPOTHESES CONCEPTION'!AQ16</f>
        <v>0</v>
      </c>
      <c r="AR16" s="2487">
        <f>'[19]TABLEAU HYPOTHESES CONCEPTION'!AR16</f>
        <v>0</v>
      </c>
      <c r="AS16" s="2487">
        <f>'[19]TABLEAU HYPOTHESES CONCEPTION'!AS16</f>
        <v>0</v>
      </c>
      <c r="AT16" s="2487">
        <f>'[19]TABLEAU HYPOTHESES CONCEPTION'!AT16</f>
        <v>0</v>
      </c>
      <c r="AU16" s="2487">
        <f>'[19]TABLEAU HYPOTHESES CONCEPTION'!AU16</f>
        <v>0</v>
      </c>
      <c r="AV16" s="2487" t="str">
        <f>'[19]TABLEAU HYPOTHESES CONCEPTION'!AV16</f>
        <v>Fourniture separateur à graisses</v>
      </c>
      <c r="AW16" s="2487">
        <f>'[19]TABLEAU HYPOTHESES CONCEPTION'!AW16</f>
        <v>0</v>
      </c>
      <c r="AX16" s="2487">
        <f>'[19]TABLEAU HYPOTHESES CONCEPTION'!AX16</f>
        <v>0</v>
      </c>
      <c r="AY16" s="2487">
        <f>'[19]TABLEAU HYPOTHESES CONCEPTION'!AY16</f>
        <v>0</v>
      </c>
      <c r="AZ16" s="2487">
        <f>'[19]TABLEAU HYPOTHESES CONCEPTION'!AZ16</f>
        <v>0</v>
      </c>
      <c r="BA16" s="2487">
        <f>'[19]TABLEAU HYPOTHESES CONCEPTION'!BA16</f>
        <v>0</v>
      </c>
      <c r="BB16" s="2487">
        <f>'[19]TABLEAU HYPOTHESES CONCEPTION'!BB16</f>
        <v>0</v>
      </c>
      <c r="BC16" s="2487">
        <f>'[19]TABLEAU HYPOTHESES CONCEPTION'!BC16</f>
        <v>0</v>
      </c>
      <c r="BD16" s="2487" t="str">
        <f>'[19]TABLEAU HYPOTHESES CONCEPTION'!BD16</f>
        <v>DALI 1/10V</v>
      </c>
      <c r="BE16" s="2487" t="str">
        <f>'[19]TABLEAU HYPOTHESES CONCEPTION'!BE16</f>
        <v>DALI 1/10V</v>
      </c>
      <c r="BF16" s="2487">
        <f>'[19]TABLEAU HYPOTHESES CONCEPTION'!BF16</f>
        <v>0</v>
      </c>
      <c r="BG16" s="2487">
        <f>'[19]TABLEAU HYPOTHESES CONCEPTION'!BG16</f>
        <v>0</v>
      </c>
      <c r="BH16" s="2487">
        <f>'[19]TABLEAU HYPOTHESES CONCEPTION'!BH16</f>
        <v>0</v>
      </c>
      <c r="BI16" s="2487">
        <f>'[19]TABLEAU HYPOTHESES CONCEPTION'!BI16</f>
        <v>0</v>
      </c>
      <c r="BJ16" s="2487">
        <f>'[19]TABLEAU HYPOTHESES CONCEPTION'!BJ16</f>
        <v>0</v>
      </c>
      <c r="BK16" s="2487">
        <f>'[19]TABLEAU HYPOTHESES CONCEPTION'!BK16</f>
        <v>0</v>
      </c>
      <c r="BL16" s="2487">
        <f>'[19]TABLEAU HYPOTHESES CONCEPTION'!BL16</f>
        <v>0</v>
      </c>
      <c r="BM16" s="2487">
        <f>'[19]TABLEAU HYPOTHESES CONCEPTION'!BM16</f>
        <v>0</v>
      </c>
      <c r="BN16" s="2487">
        <f>'[19]TABLEAU HYPOTHESES CONCEPTION'!BN16</f>
        <v>0</v>
      </c>
      <c r="BO16" s="2487" t="str">
        <f>'[19]TABLEAU HYPOTHESES CONCEPTION'!BO16</f>
        <v>CVC</v>
      </c>
      <c r="BP16" s="2487">
        <f>'[19]TABLEAU HYPOTHESES CONCEPTION'!BP16</f>
        <v>0</v>
      </c>
      <c r="BQ16" s="2487">
        <f>'[19]TABLEAU HYPOTHESES CONCEPTION'!BQ16</f>
        <v>0</v>
      </c>
      <c r="BR16" s="2487">
        <f>'[19]TABLEAU HYPOTHESES CONCEPTION'!BR16</f>
        <v>0</v>
      </c>
      <c r="BS16" s="2487">
        <f>'[19]TABLEAU HYPOTHESES CONCEPTION'!BS16</f>
        <v>0</v>
      </c>
      <c r="BT16" s="2487">
        <f>'[19]TABLEAU HYPOTHESES CONCEPTION'!BT16</f>
        <v>0</v>
      </c>
      <c r="BU16" s="2487">
        <f>'[19]TABLEAU HYPOTHESES CONCEPTION'!BU16</f>
        <v>0</v>
      </c>
      <c r="BV16" s="2487">
        <f>'[19]TABLEAU HYPOTHESES CONCEPTION'!BV16</f>
        <v>0</v>
      </c>
      <c r="BW16" s="2487">
        <f>'[19]TABLEAU HYPOTHESES CONCEPTION'!BW16</f>
        <v>0</v>
      </c>
      <c r="BX16" s="2487">
        <f>'[19]TABLEAU HYPOTHESES CONCEPTION'!BX16</f>
        <v>0</v>
      </c>
      <c r="BY16" s="2487">
        <f>'[19]TABLEAU HYPOTHESES CONCEPTION'!BY16</f>
        <v>0</v>
      </c>
      <c r="BZ16" s="2487">
        <f>'[19]TABLEAU HYPOTHESES CONCEPTION'!BZ16</f>
        <v>0</v>
      </c>
      <c r="CA16" s="2487">
        <f>'[19]TABLEAU HYPOTHESES CONCEPTION'!CA16</f>
        <v>0</v>
      </c>
      <c r="CB16" s="2487">
        <f>'[19]TABLEAU HYPOTHESES CONCEPTION'!CB16</f>
        <v>0</v>
      </c>
      <c r="CC16" s="2487">
        <f>'[19]TABLEAU HYPOTHESES CONCEPTION'!CC16</f>
        <v>0</v>
      </c>
      <c r="CD16" s="2487">
        <f>'[19]TABLEAU HYPOTHESES CONCEPTION'!CD16</f>
        <v>0</v>
      </c>
      <c r="CE16" s="2487">
        <f>'[19]TABLEAU HYPOTHESES CONCEPTION'!CE16</f>
        <v>0</v>
      </c>
      <c r="CF16" s="2487">
        <f>'[19]TABLEAU HYPOTHESES CONCEPTION'!CF16</f>
        <v>0</v>
      </c>
      <c r="CG16" s="2487">
        <f>'[19]TABLEAU HYPOTHESES CONCEPTION'!CG16</f>
        <v>0</v>
      </c>
      <c r="CH16" s="2487">
        <f>'[19]TABLEAU HYPOTHESES CONCEPTION'!CH16</f>
        <v>0</v>
      </c>
      <c r="CI16" s="2487">
        <f>'[19]TABLEAU HYPOTHESES CONCEPTION'!CI16</f>
        <v>0</v>
      </c>
      <c r="CJ16" s="2487">
        <f>'[19]TABLEAU HYPOTHESES CONCEPTION'!CJ16</f>
        <v>0</v>
      </c>
      <c r="CK16" s="2487">
        <f>'[19]TABLEAU HYPOTHESES CONCEPTION'!CK16</f>
        <v>0</v>
      </c>
      <c r="CL16" s="2487">
        <f>'[19]TABLEAU HYPOTHESES CONCEPTION'!CL16</f>
        <v>0</v>
      </c>
      <c r="CM16" s="2487">
        <f>'[19]TABLEAU HYPOTHESES CONCEPTION'!CM16</f>
        <v>0</v>
      </c>
      <c r="CN16" s="2487">
        <f>'[19]TABLEAU HYPOTHESES CONCEPTION'!CN16</f>
        <v>0</v>
      </c>
      <c r="CO16" s="2487">
        <f>'[19]TABLEAU HYPOTHESES CONCEPTION'!CO16</f>
        <v>0</v>
      </c>
      <c r="CP16" s="2487">
        <f>'[19]TABLEAU HYPOTHESES CONCEPTION'!CP16</f>
        <v>0</v>
      </c>
      <c r="CQ16" s="2487">
        <f>'[19]TABLEAU HYPOTHESES CONCEPTION'!CQ16</f>
        <v>0</v>
      </c>
      <c r="CR16" s="2487">
        <f>'[19]TABLEAU HYPOTHESES CONCEPTION'!CR16</f>
        <v>0</v>
      </c>
      <c r="CS16" s="2487">
        <f>'[19]TABLEAU HYPOTHESES CONCEPTION'!CS16</f>
        <v>0</v>
      </c>
      <c r="CT16" s="2487">
        <f>'[19]TABLEAU HYPOTHESES CONCEPTION'!CT16</f>
        <v>0</v>
      </c>
      <c r="CU16" s="2487">
        <f>'[19]TABLEAU HYPOTHESES CONCEPTION'!CU16</f>
        <v>0</v>
      </c>
      <c r="CV16" s="2487">
        <f>'[19]TABLEAU HYPOTHESES CONCEPTION'!CV16</f>
        <v>0</v>
      </c>
      <c r="CW16" s="2487">
        <f>'[19]TABLEAU HYPOTHESES CONCEPTION'!CW16</f>
        <v>0</v>
      </c>
      <c r="CX16" s="2487">
        <f>'[19]TABLEAU HYPOTHESES CONCEPTION'!CX16</f>
        <v>0</v>
      </c>
      <c r="CY16" s="2487">
        <f>'[19]TABLEAU HYPOTHESES CONCEPTION'!CY16</f>
        <v>0</v>
      </c>
      <c r="CZ16" s="2487">
        <f>'[19]TABLEAU HYPOTHESES CONCEPTION'!CZ16</f>
        <v>0</v>
      </c>
      <c r="DA16" s="2487">
        <f>'[19]TABLEAU HYPOTHESES CONCEPTION'!DA16</f>
        <v>0</v>
      </c>
      <c r="DB16" s="2487">
        <f>'[19]TABLEAU HYPOTHESES CONCEPTION'!DB16</f>
        <v>0</v>
      </c>
      <c r="DC16" s="2487">
        <f>'[19]TABLEAU HYPOTHESES CONCEPTION'!DC16</f>
        <v>0</v>
      </c>
      <c r="DD16" s="2487">
        <f>'[19]TABLEAU HYPOTHESES CONCEPTION'!DD16</f>
        <v>0</v>
      </c>
      <c r="DE16" s="2487">
        <f>'[19]TABLEAU HYPOTHESES CONCEPTION'!DE16</f>
        <v>0</v>
      </c>
      <c r="DF16" s="2487">
        <f>'[19]TABLEAU HYPOTHESES CONCEPTION'!DF16</f>
        <v>0</v>
      </c>
      <c r="DG16" s="2487">
        <f>'[19]TABLEAU HYPOTHESES CONCEPTION'!DG16</f>
        <v>0</v>
      </c>
      <c r="DH16" s="2487">
        <f>'[19]TABLEAU HYPOTHESES CONCEPTION'!DH16</f>
        <v>0</v>
      </c>
      <c r="DI16" s="2487">
        <f>'[19]TABLEAU HYPOTHESES CONCEPTION'!DI16</f>
        <v>0</v>
      </c>
      <c r="DJ16" s="2487">
        <f>'[19]TABLEAU HYPOTHESES CONCEPTION'!DJ16</f>
        <v>0</v>
      </c>
      <c r="DK16" s="2487">
        <f>'[19]TABLEAU HYPOTHESES CONCEPTION'!DK16</f>
        <v>0</v>
      </c>
      <c r="DL16" s="2487">
        <f>'[19]TABLEAU HYPOTHESES CONCEPTION'!DL16</f>
        <v>0</v>
      </c>
      <c r="DM16" s="2487">
        <f>'[19]TABLEAU HYPOTHESES CONCEPTION'!DM16</f>
        <v>0</v>
      </c>
      <c r="DN16" s="2487">
        <f>'[19]TABLEAU HYPOTHESES CONCEPTION'!DN16</f>
        <v>0</v>
      </c>
      <c r="DO16" s="2487">
        <f>'[19]TABLEAU HYPOTHESES CONCEPTION'!DO16</f>
        <v>0</v>
      </c>
      <c r="DP16" s="2487">
        <f>'[19]TABLEAU HYPOTHESES CONCEPTION'!DP16</f>
        <v>0</v>
      </c>
      <c r="DQ16" s="2487">
        <f>'[19]TABLEAU HYPOTHESES CONCEPTION'!DQ16</f>
        <v>0</v>
      </c>
      <c r="DR16" s="2487">
        <f>'[19]TABLEAU HYPOTHESES CONCEPTION'!DR16</f>
        <v>0</v>
      </c>
      <c r="DS16" s="2487">
        <f>'[19]TABLEAU HYPOTHESES CONCEPTION'!DS16</f>
        <v>0</v>
      </c>
      <c r="DT16" s="2487">
        <f>'[19]TABLEAU HYPOTHESES CONCEPTION'!DT16</f>
        <v>0</v>
      </c>
      <c r="DU16" s="2487">
        <f>'[19]TABLEAU HYPOTHESES CONCEPTION'!DU16</f>
        <v>0</v>
      </c>
    </row>
    <row r="17" spans="2:125" ht="30.75" customHeight="1">
      <c r="B17" s="2487">
        <f>'[19]TABLEAU HYPOTHESES CONCEPTION'!B17</f>
        <v>0</v>
      </c>
      <c r="C17" s="2487">
        <f>'[19]TABLEAU HYPOTHESES CONCEPTION'!C17</f>
        <v>0</v>
      </c>
      <c r="D17" s="2487">
        <f>'[19]TABLEAU HYPOTHESES CONCEPTION'!D17</f>
        <v>0</v>
      </c>
      <c r="E17" s="2487">
        <f>'[19]TABLEAU HYPOTHESES CONCEPTION'!E17</f>
        <v>0</v>
      </c>
      <c r="F17" s="2487">
        <f>'[19]TABLEAU HYPOTHESES CONCEPTION'!F17</f>
        <v>0</v>
      </c>
      <c r="G17" s="2487">
        <f>'[19]TABLEAU HYPOTHESES CONCEPTION'!G17</f>
        <v>0</v>
      </c>
      <c r="H17" s="2487">
        <f>'[19]TABLEAU HYPOTHESES CONCEPTION'!H17</f>
        <v>0</v>
      </c>
      <c r="I17" s="2487">
        <f>'[19]TABLEAU HYPOTHESES CONCEPTION'!I17</f>
        <v>0</v>
      </c>
      <c r="J17" s="2487">
        <f>'[19]TABLEAU HYPOTHESES CONCEPTION'!J17</f>
        <v>0</v>
      </c>
      <c r="K17" s="2487">
        <f>'[19]TABLEAU HYPOTHESES CONCEPTION'!K17</f>
        <v>0</v>
      </c>
      <c r="L17" s="2487">
        <f>'[19]TABLEAU HYPOTHESES CONCEPTION'!L17</f>
        <v>0</v>
      </c>
      <c r="M17" s="2487">
        <f>'[19]TABLEAU HYPOTHESES CONCEPTION'!M17</f>
        <v>0</v>
      </c>
      <c r="N17" s="2487" t="str">
        <f>'[19]TABLEAU HYPOTHESES CONCEPTION'!N17</f>
        <v>Parois de soutènement</v>
      </c>
      <c r="O17" s="2487">
        <f>'[19]TABLEAU HYPOTHESES CONCEPTION'!O17</f>
        <v>0</v>
      </c>
      <c r="P17" s="2487">
        <f>'[19]TABLEAU HYPOTHESES CONCEPTION'!P17</f>
        <v>0</v>
      </c>
      <c r="Q17" s="2487">
        <f>'[19]TABLEAU HYPOTHESES CONCEPTION'!Q17</f>
        <v>0</v>
      </c>
      <c r="R17" s="2487">
        <f>'[19]TABLEAU HYPOTHESES CONCEPTION'!R17</f>
        <v>0</v>
      </c>
      <c r="S17" s="2487">
        <f>'[19]TABLEAU HYPOTHESES CONCEPTION'!S17</f>
        <v>0</v>
      </c>
      <c r="T17" s="2487">
        <f>'[19]TABLEAU HYPOTHESES CONCEPTION'!T17</f>
        <v>0</v>
      </c>
      <c r="U17" s="2487">
        <f>'[19]TABLEAU HYPOTHESES CONCEPTION'!U17</f>
        <v>0</v>
      </c>
      <c r="V17" s="2487">
        <f>'[19]TABLEAU HYPOTHESES CONCEPTION'!V17</f>
        <v>0</v>
      </c>
      <c r="W17" s="2487" t="str">
        <f>'[19]TABLEAU HYPOTHESES CONCEPTION'!W17</f>
        <v>Végéalisation semi intensive</v>
      </c>
      <c r="X17" s="2487">
        <f>'[19]TABLEAU HYPOTHESES CONCEPTION'!X17</f>
        <v>0</v>
      </c>
      <c r="Y17" s="2487">
        <f>'[19]TABLEAU HYPOTHESES CONCEPTION'!Y17</f>
        <v>0</v>
      </c>
      <c r="Z17" s="2487">
        <f>'[19]TABLEAU HYPOTHESES CONCEPTION'!Z17</f>
        <v>0</v>
      </c>
      <c r="AA17" s="2487">
        <f>'[19]TABLEAU HYPOTHESES CONCEPTION'!AA17</f>
        <v>0</v>
      </c>
      <c r="AB17" s="2487">
        <f>'[19]TABLEAU HYPOTHESES CONCEPTION'!AB17</f>
        <v>0</v>
      </c>
      <c r="AC17" s="2487">
        <f>'[19]TABLEAU HYPOTHESES CONCEPTION'!AC17</f>
        <v>0</v>
      </c>
      <c r="AD17" s="2487">
        <f>'[19]TABLEAU HYPOTHESES CONCEPTION'!AD17</f>
        <v>0</v>
      </c>
      <c r="AE17" s="2487">
        <f>'[19]TABLEAU HYPOTHESES CONCEPTION'!AE17</f>
        <v>0</v>
      </c>
      <c r="AF17" s="2487">
        <f>'[19]TABLEAU HYPOTHESES CONCEPTION'!AF17</f>
        <v>0</v>
      </c>
      <c r="AG17" s="2487">
        <f>'[19]TABLEAU HYPOTHESES CONCEPTION'!AG17</f>
        <v>0</v>
      </c>
      <c r="AH17" s="2487">
        <f>'[19]TABLEAU HYPOTHESES CONCEPTION'!AH17</f>
        <v>0</v>
      </c>
      <c r="AI17" s="2487">
        <f>'[19]TABLEAU HYPOTHESES CONCEPTION'!AI17</f>
        <v>0</v>
      </c>
      <c r="AJ17" s="2487" t="str">
        <f>'[19]TABLEAU HYPOTHESES CONCEPTION'!AJ17</f>
        <v>Ventilo convecteur : 4 tubes</v>
      </c>
      <c r="AK17" s="2486">
        <f>'[19]TABLEAU HYPOTHESES CONCEPTION'!AK17</f>
        <v>0</v>
      </c>
      <c r="AL17" s="2487">
        <f>'[19]TABLEAU HYPOTHESES CONCEPTION'!AL17</f>
        <v>0</v>
      </c>
      <c r="AM17" s="2486">
        <f>'[19]TABLEAU HYPOTHESES CONCEPTION'!$AM$8</f>
        <v>0</v>
      </c>
      <c r="AN17" s="2487">
        <f>'[19]TABLEAU HYPOTHESES CONCEPTION'!AN17</f>
        <v>0</v>
      </c>
      <c r="AO17" s="2487">
        <f>'[19]TABLEAU HYPOTHESES CONCEPTION'!AO17</f>
        <v>0</v>
      </c>
      <c r="AP17" s="2487">
        <f>'[19]TABLEAU HYPOTHESES CONCEPTION'!AP17</f>
        <v>0</v>
      </c>
      <c r="AQ17" s="2487">
        <f>'[19]TABLEAU HYPOTHESES CONCEPTION'!AQ17</f>
        <v>0</v>
      </c>
      <c r="AR17" s="2487">
        <f>'[19]TABLEAU HYPOTHESES CONCEPTION'!AR17</f>
        <v>0</v>
      </c>
      <c r="AS17" s="2487">
        <f>'[19]TABLEAU HYPOTHESES CONCEPTION'!AS17</f>
        <v>0</v>
      </c>
      <c r="AT17" s="2487">
        <f>'[19]TABLEAU HYPOTHESES CONCEPTION'!AT17</f>
        <v>0</v>
      </c>
      <c r="AU17" s="2487">
        <f>'[19]TABLEAU HYPOTHESES CONCEPTION'!AU17</f>
        <v>0</v>
      </c>
      <c r="AV17" s="2487">
        <f>'[19]TABLEAU HYPOTHESES CONCEPTION'!AV17</f>
        <v>0</v>
      </c>
      <c r="AW17" s="2487">
        <f>'[19]TABLEAU HYPOTHESES CONCEPTION'!AW17</f>
        <v>0</v>
      </c>
      <c r="AX17" s="2487">
        <f>'[19]TABLEAU HYPOTHESES CONCEPTION'!AX17</f>
        <v>0</v>
      </c>
      <c r="AY17" s="2487">
        <f>'[19]TABLEAU HYPOTHESES CONCEPTION'!AY17</f>
        <v>0</v>
      </c>
      <c r="AZ17" s="2487">
        <f>'[19]TABLEAU HYPOTHESES CONCEPTION'!AZ17</f>
        <v>0</v>
      </c>
      <c r="BA17" s="2487">
        <f>'[19]TABLEAU HYPOTHESES CONCEPTION'!BA17</f>
        <v>0</v>
      </c>
      <c r="BB17" s="2487">
        <f>'[19]TABLEAU HYPOTHESES CONCEPTION'!BB17</f>
        <v>0</v>
      </c>
      <c r="BC17" s="2487">
        <f>'[19]TABLEAU HYPOTHESES CONCEPTION'!BC17</f>
        <v>0</v>
      </c>
      <c r="BD17" s="2487">
        <f>'[19]TABLEAU HYPOTHESES CONCEPTION'!BD17</f>
        <v>0</v>
      </c>
      <c r="BE17" s="2487">
        <f>'[19]TABLEAU HYPOTHESES CONCEPTION'!BE17</f>
        <v>0</v>
      </c>
      <c r="BF17" s="2487">
        <f>'[19]TABLEAU HYPOTHESES CONCEPTION'!BF17</f>
        <v>0</v>
      </c>
      <c r="BG17" s="2487">
        <f>'[19]TABLEAU HYPOTHESES CONCEPTION'!BG17</f>
        <v>0</v>
      </c>
      <c r="BH17" s="2487">
        <f>'[19]TABLEAU HYPOTHESES CONCEPTION'!BH17</f>
        <v>0</v>
      </c>
      <c r="BI17" s="2487">
        <f>'[19]TABLEAU HYPOTHESES CONCEPTION'!BI17</f>
        <v>0</v>
      </c>
      <c r="BJ17" s="2487">
        <f>'[19]TABLEAU HYPOTHESES CONCEPTION'!BJ17</f>
        <v>0</v>
      </c>
      <c r="BK17" s="2487">
        <f>'[19]TABLEAU HYPOTHESES CONCEPTION'!BK17</f>
        <v>0</v>
      </c>
      <c r="BL17" s="2487">
        <f>'[19]TABLEAU HYPOTHESES CONCEPTION'!BL17</f>
        <v>0</v>
      </c>
      <c r="BM17" s="2487">
        <f>'[19]TABLEAU HYPOTHESES CONCEPTION'!BM17</f>
        <v>0</v>
      </c>
      <c r="BN17" s="2487">
        <f>'[19]TABLEAU HYPOTHESES CONCEPTION'!BN17</f>
        <v>0</v>
      </c>
      <c r="BO17" s="2487" t="str">
        <f>'[19]TABLEAU HYPOTHESES CONCEPTION'!BO17</f>
        <v>PLOMBERIE</v>
      </c>
      <c r="BP17" s="2487">
        <f>'[19]TABLEAU HYPOTHESES CONCEPTION'!BP17</f>
        <v>0</v>
      </c>
      <c r="BQ17" s="2487">
        <f>'[19]TABLEAU HYPOTHESES CONCEPTION'!BQ17</f>
        <v>0</v>
      </c>
      <c r="BR17" s="2487">
        <f>'[19]TABLEAU HYPOTHESES CONCEPTION'!BR17</f>
        <v>0</v>
      </c>
      <c r="BS17" s="2487">
        <f>'[19]TABLEAU HYPOTHESES CONCEPTION'!BS17</f>
        <v>0</v>
      </c>
      <c r="BT17" s="2487">
        <f>'[19]TABLEAU HYPOTHESES CONCEPTION'!BT17</f>
        <v>0</v>
      </c>
      <c r="BU17" s="2487">
        <f>'[19]TABLEAU HYPOTHESES CONCEPTION'!BU17</f>
        <v>0</v>
      </c>
      <c r="BV17" s="2487">
        <f>'[19]TABLEAU HYPOTHESES CONCEPTION'!BV17</f>
        <v>0</v>
      </c>
      <c r="BW17" s="2487">
        <f>'[19]TABLEAU HYPOTHESES CONCEPTION'!BW17</f>
        <v>0</v>
      </c>
      <c r="BX17" s="2487">
        <f>'[19]TABLEAU HYPOTHESES CONCEPTION'!BX17</f>
        <v>0</v>
      </c>
      <c r="BY17" s="2487">
        <f>'[19]TABLEAU HYPOTHESES CONCEPTION'!BY17</f>
        <v>0</v>
      </c>
      <c r="BZ17" s="2487">
        <f>'[19]TABLEAU HYPOTHESES CONCEPTION'!BZ17</f>
        <v>0</v>
      </c>
      <c r="CA17" s="2487">
        <f>'[19]TABLEAU HYPOTHESES CONCEPTION'!CA17</f>
        <v>0</v>
      </c>
      <c r="CB17" s="2487">
        <f>'[19]TABLEAU HYPOTHESES CONCEPTION'!CB17</f>
        <v>0</v>
      </c>
      <c r="CC17" s="2487">
        <f>'[19]TABLEAU HYPOTHESES CONCEPTION'!CC17</f>
        <v>0</v>
      </c>
      <c r="CD17" s="2487">
        <f>'[19]TABLEAU HYPOTHESES CONCEPTION'!CD17</f>
        <v>0</v>
      </c>
      <c r="CE17" s="2487">
        <f>'[19]TABLEAU HYPOTHESES CONCEPTION'!CE17</f>
        <v>0</v>
      </c>
      <c r="CF17" s="2487">
        <f>'[19]TABLEAU HYPOTHESES CONCEPTION'!CF17</f>
        <v>0</v>
      </c>
      <c r="CG17" s="2487">
        <f>'[19]TABLEAU HYPOTHESES CONCEPTION'!CG17</f>
        <v>0</v>
      </c>
      <c r="CH17" s="2487">
        <f>'[19]TABLEAU HYPOTHESES CONCEPTION'!CH17</f>
        <v>0</v>
      </c>
      <c r="CI17" s="2487">
        <f>'[19]TABLEAU HYPOTHESES CONCEPTION'!CI17</f>
        <v>0</v>
      </c>
      <c r="CJ17" s="2487">
        <f>'[19]TABLEAU HYPOTHESES CONCEPTION'!CJ17</f>
        <v>0</v>
      </c>
      <c r="CK17" s="2487">
        <f>'[19]TABLEAU HYPOTHESES CONCEPTION'!CK17</f>
        <v>0</v>
      </c>
      <c r="CL17" s="2487">
        <f>'[19]TABLEAU HYPOTHESES CONCEPTION'!CL17</f>
        <v>0</v>
      </c>
      <c r="CM17" s="2487">
        <f>'[19]TABLEAU HYPOTHESES CONCEPTION'!CM17</f>
        <v>0</v>
      </c>
      <c r="CN17" s="2487">
        <f>'[19]TABLEAU HYPOTHESES CONCEPTION'!CN17</f>
        <v>0</v>
      </c>
      <c r="CO17" s="2487">
        <f>'[19]TABLEAU HYPOTHESES CONCEPTION'!CO17</f>
        <v>0</v>
      </c>
      <c r="CP17" s="2487">
        <f>'[19]TABLEAU HYPOTHESES CONCEPTION'!CP17</f>
        <v>0</v>
      </c>
      <c r="CQ17" s="2487">
        <f>'[19]TABLEAU HYPOTHESES CONCEPTION'!CQ17</f>
        <v>0</v>
      </c>
      <c r="CR17" s="2487">
        <f>'[19]TABLEAU HYPOTHESES CONCEPTION'!CR17</f>
        <v>0</v>
      </c>
      <c r="CS17" s="2487">
        <f>'[19]TABLEAU HYPOTHESES CONCEPTION'!CS17</f>
        <v>0</v>
      </c>
      <c r="CT17" s="2487">
        <f>'[19]TABLEAU HYPOTHESES CONCEPTION'!CT17</f>
        <v>0</v>
      </c>
      <c r="CU17" s="2487">
        <f>'[19]TABLEAU HYPOTHESES CONCEPTION'!CU17</f>
        <v>0</v>
      </c>
      <c r="CV17" s="2487">
        <f>'[19]TABLEAU HYPOTHESES CONCEPTION'!CV17</f>
        <v>0</v>
      </c>
      <c r="CW17" s="2487">
        <f>'[19]TABLEAU HYPOTHESES CONCEPTION'!CW17</f>
        <v>0</v>
      </c>
      <c r="CX17" s="2487">
        <f>'[19]TABLEAU HYPOTHESES CONCEPTION'!CX17</f>
        <v>0</v>
      </c>
      <c r="CY17" s="2487">
        <f>'[19]TABLEAU HYPOTHESES CONCEPTION'!CY17</f>
        <v>0</v>
      </c>
      <c r="CZ17" s="2487">
        <f>'[19]TABLEAU HYPOTHESES CONCEPTION'!CZ17</f>
        <v>0</v>
      </c>
      <c r="DA17" s="2487">
        <f>'[19]TABLEAU HYPOTHESES CONCEPTION'!DA17</f>
        <v>0</v>
      </c>
      <c r="DB17" s="2487">
        <f>'[19]TABLEAU HYPOTHESES CONCEPTION'!DB17</f>
        <v>0</v>
      </c>
      <c r="DC17" s="2487">
        <f>'[19]TABLEAU HYPOTHESES CONCEPTION'!DC17</f>
        <v>0</v>
      </c>
      <c r="DD17" s="2487">
        <f>'[19]TABLEAU HYPOTHESES CONCEPTION'!DD17</f>
        <v>0</v>
      </c>
      <c r="DE17" s="2487">
        <f>'[19]TABLEAU HYPOTHESES CONCEPTION'!DE17</f>
        <v>0</v>
      </c>
      <c r="DF17" s="2487">
        <f>'[19]TABLEAU HYPOTHESES CONCEPTION'!DF17</f>
        <v>0</v>
      </c>
      <c r="DG17" s="2487">
        <f>'[19]TABLEAU HYPOTHESES CONCEPTION'!DG17</f>
        <v>0</v>
      </c>
      <c r="DH17" s="2487">
        <f>'[19]TABLEAU HYPOTHESES CONCEPTION'!DH17</f>
        <v>0</v>
      </c>
      <c r="DI17" s="2487">
        <f>'[19]TABLEAU HYPOTHESES CONCEPTION'!DI17</f>
        <v>0</v>
      </c>
      <c r="DJ17" s="2487">
        <f>'[19]TABLEAU HYPOTHESES CONCEPTION'!DJ17</f>
        <v>0</v>
      </c>
      <c r="DK17" s="2487">
        <f>'[19]TABLEAU HYPOTHESES CONCEPTION'!DK17</f>
        <v>0</v>
      </c>
      <c r="DL17" s="2487">
        <f>'[19]TABLEAU HYPOTHESES CONCEPTION'!DL17</f>
        <v>0</v>
      </c>
      <c r="DM17" s="2487">
        <f>'[19]TABLEAU HYPOTHESES CONCEPTION'!DM17</f>
        <v>0</v>
      </c>
      <c r="DN17" s="2487">
        <f>'[19]TABLEAU HYPOTHESES CONCEPTION'!DN17</f>
        <v>0</v>
      </c>
      <c r="DO17" s="2487">
        <f>'[19]TABLEAU HYPOTHESES CONCEPTION'!DO17</f>
        <v>0</v>
      </c>
      <c r="DP17" s="2487">
        <f>'[19]TABLEAU HYPOTHESES CONCEPTION'!DP17</f>
        <v>0</v>
      </c>
      <c r="DQ17" s="2487">
        <f>'[19]TABLEAU HYPOTHESES CONCEPTION'!DQ17</f>
        <v>0</v>
      </c>
      <c r="DR17" s="2487">
        <f>'[19]TABLEAU HYPOTHESES CONCEPTION'!DR17</f>
        <v>0</v>
      </c>
      <c r="DS17" s="2487">
        <f>'[19]TABLEAU HYPOTHESES CONCEPTION'!DS17</f>
        <v>0</v>
      </c>
      <c r="DT17" s="2487">
        <f>'[19]TABLEAU HYPOTHESES CONCEPTION'!DT17</f>
        <v>0</v>
      </c>
      <c r="DU17" s="2487">
        <f>'[19]TABLEAU HYPOTHESES CONCEPTION'!DU17</f>
        <v>0</v>
      </c>
    </row>
    <row r="18" spans="2:125" ht="40.5" customHeight="1">
      <c r="B18" s="2487">
        <f>'[19]TABLEAU HYPOTHESES CONCEPTION'!B18</f>
        <v>0</v>
      </c>
      <c r="C18" s="2487">
        <f>'[19]TABLEAU HYPOTHESES CONCEPTION'!C18</f>
        <v>0</v>
      </c>
      <c r="D18" s="2487">
        <f>'[19]TABLEAU HYPOTHESES CONCEPTION'!D18</f>
        <v>0</v>
      </c>
      <c r="E18" s="2487">
        <f>'[19]TABLEAU HYPOTHESES CONCEPTION'!E18</f>
        <v>0</v>
      </c>
      <c r="F18" s="2487">
        <f>'[19]TABLEAU HYPOTHESES CONCEPTION'!F18</f>
        <v>0</v>
      </c>
      <c r="G18" s="2487">
        <f>'[19]TABLEAU HYPOTHESES CONCEPTION'!G18</f>
        <v>0</v>
      </c>
      <c r="H18" s="2487">
        <f>'[19]TABLEAU HYPOTHESES CONCEPTION'!H18</f>
        <v>0</v>
      </c>
      <c r="I18" s="2487">
        <f>'[19]TABLEAU HYPOTHESES CONCEPTION'!I18</f>
        <v>0</v>
      </c>
      <c r="J18" s="2487">
        <f>'[19]TABLEAU HYPOTHESES CONCEPTION'!J18</f>
        <v>0</v>
      </c>
      <c r="K18" s="2487">
        <f>'[19]TABLEAU HYPOTHESES CONCEPTION'!K18</f>
        <v>0</v>
      </c>
      <c r="L18" s="2487">
        <f>'[19]TABLEAU HYPOTHESES CONCEPTION'!L18</f>
        <v>0</v>
      </c>
      <c r="M18" s="2487">
        <f>'[19]TABLEAU HYPOTHESES CONCEPTION'!M18</f>
        <v>0</v>
      </c>
      <c r="N18" s="2487" t="str">
        <f>'[19]TABLEAU HYPOTHESES CONCEPTION'!N18</f>
        <v>Tiranté</v>
      </c>
      <c r="O18" s="2487">
        <f>'[19]TABLEAU HYPOTHESES CONCEPTION'!O18</f>
        <v>0</v>
      </c>
      <c r="P18" s="2487">
        <f>'[19]TABLEAU HYPOTHESES CONCEPTION'!P18</f>
        <v>0</v>
      </c>
      <c r="Q18" s="2487">
        <f>'[19]TABLEAU HYPOTHESES CONCEPTION'!Q18</f>
        <v>0</v>
      </c>
      <c r="R18" s="2487">
        <f>'[19]TABLEAU HYPOTHESES CONCEPTION'!R18</f>
        <v>0</v>
      </c>
      <c r="S18" s="2487">
        <f>'[19]TABLEAU HYPOTHESES CONCEPTION'!S18</f>
        <v>0</v>
      </c>
      <c r="T18" s="2487">
        <f>'[19]TABLEAU HYPOTHESES CONCEPTION'!T18</f>
        <v>0</v>
      </c>
      <c r="U18" s="2487">
        <f>'[19]TABLEAU HYPOTHESES CONCEPTION'!U18</f>
        <v>0</v>
      </c>
      <c r="V18" s="2487">
        <f>'[19]TABLEAU HYPOTHESES CONCEPTION'!V18</f>
        <v>0</v>
      </c>
      <c r="W18" s="2487">
        <f>'[19]TABLEAU HYPOTHESES CONCEPTION'!W18</f>
        <v>0</v>
      </c>
      <c r="X18" s="2487">
        <f>'[19]TABLEAU HYPOTHESES CONCEPTION'!X18</f>
        <v>0</v>
      </c>
      <c r="Y18" s="2487">
        <f>'[19]TABLEAU HYPOTHESES CONCEPTION'!Y18</f>
        <v>0</v>
      </c>
      <c r="Z18" s="2487">
        <f>'[19]TABLEAU HYPOTHESES CONCEPTION'!Z18</f>
        <v>0</v>
      </c>
      <c r="AA18" s="2487">
        <f>'[19]TABLEAU HYPOTHESES CONCEPTION'!AA18</f>
        <v>0</v>
      </c>
      <c r="AB18" s="2487">
        <f>'[19]TABLEAU HYPOTHESES CONCEPTION'!AB18</f>
        <v>0</v>
      </c>
      <c r="AC18" s="2487">
        <f>'[19]TABLEAU HYPOTHESES CONCEPTION'!AC18</f>
        <v>0</v>
      </c>
      <c r="AD18" s="2487">
        <f>'[19]TABLEAU HYPOTHESES CONCEPTION'!AD18</f>
        <v>0</v>
      </c>
      <c r="AE18" s="2487">
        <f>'[19]TABLEAU HYPOTHESES CONCEPTION'!AE18</f>
        <v>0</v>
      </c>
      <c r="AF18" s="2487">
        <f>'[19]TABLEAU HYPOTHESES CONCEPTION'!AF18</f>
        <v>0</v>
      </c>
      <c r="AG18" s="2487">
        <f>'[19]TABLEAU HYPOTHESES CONCEPTION'!AG18</f>
        <v>0</v>
      </c>
      <c r="AH18" s="2487">
        <f>'[19]TABLEAU HYPOTHESES CONCEPTION'!AH18</f>
        <v>0</v>
      </c>
      <c r="AI18" s="2487">
        <f>'[19]TABLEAU HYPOTHESES CONCEPTION'!AI18</f>
        <v>0</v>
      </c>
      <c r="AJ18" s="2487" t="str">
        <f>'[19]TABLEAU HYPOTHESES CONCEPTION'!AJ18</f>
        <v>Ventilo convecteur : 2 tubes 2 fils</v>
      </c>
      <c r="AK18" s="2486">
        <f>'[19]TABLEAU HYPOTHESES CONCEPTION'!AK18</f>
        <v>0</v>
      </c>
      <c r="AL18" s="2487">
        <f>'[19]TABLEAU HYPOTHESES CONCEPTION'!AL18</f>
        <v>0</v>
      </c>
      <c r="AM18" s="2486">
        <f>'[19]TABLEAU HYPOTHESES CONCEPTION'!$AM$8</f>
        <v>0</v>
      </c>
      <c r="AN18" s="2487">
        <f>'[19]TABLEAU HYPOTHESES CONCEPTION'!AN18</f>
        <v>0</v>
      </c>
      <c r="AO18" s="2487">
        <f>'[19]TABLEAU HYPOTHESES CONCEPTION'!AO18</f>
        <v>0</v>
      </c>
      <c r="AP18" s="2487">
        <f>'[19]TABLEAU HYPOTHESES CONCEPTION'!AP18</f>
        <v>0</v>
      </c>
      <c r="AQ18" s="2487">
        <f>'[19]TABLEAU HYPOTHESES CONCEPTION'!AQ18</f>
        <v>0</v>
      </c>
      <c r="AR18" s="2487">
        <f>'[19]TABLEAU HYPOTHESES CONCEPTION'!AR18</f>
        <v>0</v>
      </c>
      <c r="AS18" s="2487">
        <f>'[19]TABLEAU HYPOTHESES CONCEPTION'!AS18</f>
        <v>0</v>
      </c>
      <c r="AT18" s="2487">
        <f>'[19]TABLEAU HYPOTHESES CONCEPTION'!AT18</f>
        <v>0</v>
      </c>
      <c r="AU18" s="2487">
        <f>'[19]TABLEAU HYPOTHESES CONCEPTION'!AU18</f>
        <v>0</v>
      </c>
      <c r="AV18" s="2487">
        <f>'[19]TABLEAU HYPOTHESES CONCEPTION'!AV18</f>
        <v>0</v>
      </c>
      <c r="AW18" s="2487">
        <f>'[19]TABLEAU HYPOTHESES CONCEPTION'!AW18</f>
        <v>0</v>
      </c>
      <c r="AX18" s="2487">
        <f>'[19]TABLEAU HYPOTHESES CONCEPTION'!AX18</f>
        <v>0</v>
      </c>
      <c r="AY18" s="2487">
        <f>'[19]TABLEAU HYPOTHESES CONCEPTION'!AY18</f>
        <v>0</v>
      </c>
      <c r="AZ18" s="2487">
        <f>'[19]TABLEAU HYPOTHESES CONCEPTION'!AZ18</f>
        <v>0</v>
      </c>
      <c r="BA18" s="2487">
        <f>'[19]TABLEAU HYPOTHESES CONCEPTION'!BA18</f>
        <v>0</v>
      </c>
      <c r="BB18" s="2487">
        <f>'[19]TABLEAU HYPOTHESES CONCEPTION'!BB18</f>
        <v>0</v>
      </c>
      <c r="BC18" s="2487">
        <f>'[19]TABLEAU HYPOTHESES CONCEPTION'!BC18</f>
        <v>0</v>
      </c>
      <c r="BD18" s="2487">
        <f>'[19]TABLEAU HYPOTHESES CONCEPTION'!BD18</f>
        <v>0</v>
      </c>
      <c r="BE18" s="2487">
        <f>'[19]TABLEAU HYPOTHESES CONCEPTION'!BE18</f>
        <v>0</v>
      </c>
      <c r="BF18" s="2487">
        <f>'[19]TABLEAU HYPOTHESES CONCEPTION'!BF18</f>
        <v>0</v>
      </c>
      <c r="BG18" s="2487">
        <f>'[19]TABLEAU HYPOTHESES CONCEPTION'!BG18</f>
        <v>0</v>
      </c>
      <c r="BH18" s="2487">
        <f>'[19]TABLEAU HYPOTHESES CONCEPTION'!BH18</f>
        <v>0</v>
      </c>
      <c r="BI18" s="2487">
        <f>'[19]TABLEAU HYPOTHESES CONCEPTION'!BI18</f>
        <v>0</v>
      </c>
      <c r="BJ18" s="2487">
        <f>'[19]TABLEAU HYPOTHESES CONCEPTION'!BJ18</f>
        <v>0</v>
      </c>
      <c r="BK18" s="2487">
        <f>'[19]TABLEAU HYPOTHESES CONCEPTION'!BK18</f>
        <v>0</v>
      </c>
      <c r="BL18" s="2487">
        <f>'[19]TABLEAU HYPOTHESES CONCEPTION'!BL18</f>
        <v>0</v>
      </c>
      <c r="BM18" s="2487">
        <f>'[19]TABLEAU HYPOTHESES CONCEPTION'!BM18</f>
        <v>0</v>
      </c>
      <c r="BN18" s="2487">
        <f>'[19]TABLEAU HYPOTHESES CONCEPTION'!BN18</f>
        <v>0</v>
      </c>
      <c r="BO18" s="2487" t="str">
        <f>'[19]TABLEAU HYPOTHESES CONCEPTION'!BO18</f>
        <v>CFA</v>
      </c>
      <c r="BP18" s="2487">
        <f>'[19]TABLEAU HYPOTHESES CONCEPTION'!BP18</f>
        <v>0</v>
      </c>
      <c r="BQ18" s="2487">
        <f>'[19]TABLEAU HYPOTHESES CONCEPTION'!BQ18</f>
        <v>0</v>
      </c>
      <c r="BR18" s="2487">
        <f>'[19]TABLEAU HYPOTHESES CONCEPTION'!BR18</f>
        <v>0</v>
      </c>
      <c r="BS18" s="2487">
        <f>'[19]TABLEAU HYPOTHESES CONCEPTION'!BS18</f>
        <v>0</v>
      </c>
      <c r="BT18" s="2487">
        <f>'[19]TABLEAU HYPOTHESES CONCEPTION'!BT18</f>
        <v>0</v>
      </c>
      <c r="BU18" s="2487">
        <f>'[19]TABLEAU HYPOTHESES CONCEPTION'!BU18</f>
        <v>0</v>
      </c>
      <c r="BV18" s="2487">
        <f>'[19]TABLEAU HYPOTHESES CONCEPTION'!BV18</f>
        <v>0</v>
      </c>
      <c r="BW18" s="2487">
        <f>'[19]TABLEAU HYPOTHESES CONCEPTION'!BW18</f>
        <v>0</v>
      </c>
      <c r="BX18" s="2487">
        <f>'[19]TABLEAU HYPOTHESES CONCEPTION'!BX18</f>
        <v>0</v>
      </c>
      <c r="BY18" s="2487">
        <f>'[19]TABLEAU HYPOTHESES CONCEPTION'!BY18</f>
        <v>0</v>
      </c>
      <c r="BZ18" s="2487">
        <f>'[19]TABLEAU HYPOTHESES CONCEPTION'!BZ18</f>
        <v>0</v>
      </c>
      <c r="CA18" s="2487">
        <f>'[19]TABLEAU HYPOTHESES CONCEPTION'!CA18</f>
        <v>0</v>
      </c>
      <c r="CB18" s="2487">
        <f>'[19]TABLEAU HYPOTHESES CONCEPTION'!CB18</f>
        <v>0</v>
      </c>
      <c r="CC18" s="2487">
        <f>'[19]TABLEAU HYPOTHESES CONCEPTION'!CC18</f>
        <v>0</v>
      </c>
      <c r="CD18" s="2487">
        <f>'[19]TABLEAU HYPOTHESES CONCEPTION'!CD18</f>
        <v>0</v>
      </c>
      <c r="CE18" s="2487">
        <f>'[19]TABLEAU HYPOTHESES CONCEPTION'!CE18</f>
        <v>0</v>
      </c>
      <c r="CF18" s="2487">
        <f>'[19]TABLEAU HYPOTHESES CONCEPTION'!CF18</f>
        <v>0</v>
      </c>
      <c r="CG18" s="2487">
        <f>'[19]TABLEAU HYPOTHESES CONCEPTION'!CG18</f>
        <v>0</v>
      </c>
      <c r="CH18" s="2487">
        <f>'[19]TABLEAU HYPOTHESES CONCEPTION'!CH18</f>
        <v>0</v>
      </c>
      <c r="CI18" s="2487">
        <f>'[19]TABLEAU HYPOTHESES CONCEPTION'!CI18</f>
        <v>0</v>
      </c>
      <c r="CJ18" s="2487">
        <f>'[19]TABLEAU HYPOTHESES CONCEPTION'!CJ18</f>
        <v>0</v>
      </c>
      <c r="CK18" s="2487">
        <f>'[19]TABLEAU HYPOTHESES CONCEPTION'!CK18</f>
        <v>0</v>
      </c>
      <c r="CL18" s="2487">
        <f>'[19]TABLEAU HYPOTHESES CONCEPTION'!CL18</f>
        <v>0</v>
      </c>
      <c r="CM18" s="2487">
        <f>'[19]TABLEAU HYPOTHESES CONCEPTION'!CM18</f>
        <v>0</v>
      </c>
      <c r="CN18" s="2487">
        <f>'[19]TABLEAU HYPOTHESES CONCEPTION'!CN18</f>
        <v>0</v>
      </c>
      <c r="CO18" s="2487">
        <f>'[19]TABLEAU HYPOTHESES CONCEPTION'!CO18</f>
        <v>0</v>
      </c>
      <c r="CP18" s="2487">
        <f>'[19]TABLEAU HYPOTHESES CONCEPTION'!CP18</f>
        <v>0</v>
      </c>
      <c r="CQ18" s="2487">
        <f>'[19]TABLEAU HYPOTHESES CONCEPTION'!CQ18</f>
        <v>0</v>
      </c>
      <c r="CR18" s="2487">
        <f>'[19]TABLEAU HYPOTHESES CONCEPTION'!CR18</f>
        <v>0</v>
      </c>
      <c r="CS18" s="2487">
        <f>'[19]TABLEAU HYPOTHESES CONCEPTION'!CS18</f>
        <v>0</v>
      </c>
      <c r="CT18" s="2487">
        <f>'[19]TABLEAU HYPOTHESES CONCEPTION'!CT18</f>
        <v>0</v>
      </c>
      <c r="CU18" s="2487">
        <f>'[19]TABLEAU HYPOTHESES CONCEPTION'!CU18</f>
        <v>0</v>
      </c>
      <c r="CV18" s="2487">
        <f>'[19]TABLEAU HYPOTHESES CONCEPTION'!CV18</f>
        <v>0</v>
      </c>
      <c r="CW18" s="2487">
        <f>'[19]TABLEAU HYPOTHESES CONCEPTION'!CW18</f>
        <v>0</v>
      </c>
      <c r="CX18" s="2487">
        <f>'[19]TABLEAU HYPOTHESES CONCEPTION'!CX18</f>
        <v>0</v>
      </c>
      <c r="CY18" s="2487">
        <f>'[19]TABLEAU HYPOTHESES CONCEPTION'!CY18</f>
        <v>0</v>
      </c>
      <c r="CZ18" s="2487">
        <f>'[19]TABLEAU HYPOTHESES CONCEPTION'!CZ18</f>
        <v>0</v>
      </c>
      <c r="DA18" s="2487">
        <f>'[19]TABLEAU HYPOTHESES CONCEPTION'!DA18</f>
        <v>0</v>
      </c>
      <c r="DB18" s="2487">
        <f>'[19]TABLEAU HYPOTHESES CONCEPTION'!DB18</f>
        <v>0</v>
      </c>
      <c r="DC18" s="2487">
        <f>'[19]TABLEAU HYPOTHESES CONCEPTION'!DC18</f>
        <v>0</v>
      </c>
      <c r="DD18" s="2487">
        <f>'[19]TABLEAU HYPOTHESES CONCEPTION'!DD18</f>
        <v>0</v>
      </c>
      <c r="DE18" s="2487">
        <f>'[19]TABLEAU HYPOTHESES CONCEPTION'!DE18</f>
        <v>0</v>
      </c>
      <c r="DF18" s="2487">
        <f>'[19]TABLEAU HYPOTHESES CONCEPTION'!DF18</f>
        <v>0</v>
      </c>
      <c r="DG18" s="2487">
        <f>'[19]TABLEAU HYPOTHESES CONCEPTION'!DG18</f>
        <v>0</v>
      </c>
      <c r="DH18" s="2487">
        <f>'[19]TABLEAU HYPOTHESES CONCEPTION'!DH18</f>
        <v>0</v>
      </c>
      <c r="DI18" s="2487">
        <f>'[19]TABLEAU HYPOTHESES CONCEPTION'!DI18</f>
        <v>0</v>
      </c>
      <c r="DJ18" s="2487">
        <f>'[19]TABLEAU HYPOTHESES CONCEPTION'!DJ18</f>
        <v>0</v>
      </c>
      <c r="DK18" s="2487">
        <f>'[19]TABLEAU HYPOTHESES CONCEPTION'!DK18</f>
        <v>0</v>
      </c>
      <c r="DL18" s="2487">
        <f>'[19]TABLEAU HYPOTHESES CONCEPTION'!DL18</f>
        <v>0</v>
      </c>
      <c r="DM18" s="2487">
        <f>'[19]TABLEAU HYPOTHESES CONCEPTION'!DM18</f>
        <v>0</v>
      </c>
      <c r="DN18" s="2487">
        <f>'[19]TABLEAU HYPOTHESES CONCEPTION'!DN18</f>
        <v>0</v>
      </c>
      <c r="DO18" s="2487">
        <f>'[19]TABLEAU HYPOTHESES CONCEPTION'!DO18</f>
        <v>0</v>
      </c>
      <c r="DP18" s="2487">
        <f>'[19]TABLEAU HYPOTHESES CONCEPTION'!DP18</f>
        <v>0</v>
      </c>
      <c r="DQ18" s="2487">
        <f>'[19]TABLEAU HYPOTHESES CONCEPTION'!DQ18</f>
        <v>0</v>
      </c>
      <c r="DR18" s="2487">
        <f>'[19]TABLEAU HYPOTHESES CONCEPTION'!DR18</f>
        <v>0</v>
      </c>
      <c r="DS18" s="2487">
        <f>'[19]TABLEAU HYPOTHESES CONCEPTION'!DS18</f>
        <v>0</v>
      </c>
      <c r="DT18" s="2487">
        <f>'[19]TABLEAU HYPOTHESES CONCEPTION'!DT18</f>
        <v>0</v>
      </c>
      <c r="DU18" s="2487">
        <f>'[19]TABLEAU HYPOTHESES CONCEPTION'!DU18</f>
        <v>0</v>
      </c>
    </row>
    <row r="19" spans="2:125" ht="34.5" customHeight="1">
      <c r="B19" s="2487">
        <f>'[19]TABLEAU HYPOTHESES CONCEPTION'!B19</f>
        <v>0</v>
      </c>
      <c r="C19" s="2487">
        <f>'[19]TABLEAU HYPOTHESES CONCEPTION'!C19</f>
        <v>0</v>
      </c>
      <c r="D19" s="2487">
        <f>'[19]TABLEAU HYPOTHESES CONCEPTION'!D19</f>
        <v>0</v>
      </c>
      <c r="E19" s="2487">
        <f>'[19]TABLEAU HYPOTHESES CONCEPTION'!E19</f>
        <v>0</v>
      </c>
      <c r="F19" s="2487">
        <f>'[19]TABLEAU HYPOTHESES CONCEPTION'!F19</f>
        <v>0</v>
      </c>
      <c r="G19" s="2487">
        <f>'[19]TABLEAU HYPOTHESES CONCEPTION'!G19</f>
        <v>0</v>
      </c>
      <c r="H19" s="2487">
        <f>'[19]TABLEAU HYPOTHESES CONCEPTION'!H19</f>
        <v>0</v>
      </c>
      <c r="I19" s="2487">
        <f>'[19]TABLEAU HYPOTHESES CONCEPTION'!I19</f>
        <v>0</v>
      </c>
      <c r="J19" s="2487">
        <f>'[19]TABLEAU HYPOTHESES CONCEPTION'!J19</f>
        <v>0</v>
      </c>
      <c r="K19" s="2487">
        <f>'[19]TABLEAU HYPOTHESES CONCEPTION'!K19</f>
        <v>0</v>
      </c>
      <c r="L19" s="2487">
        <f>'[19]TABLEAU HYPOTHESES CONCEPTION'!L19</f>
        <v>0</v>
      </c>
      <c r="M19" s="2487">
        <f>'[19]TABLEAU HYPOTHESES CONCEPTION'!M19</f>
        <v>0</v>
      </c>
      <c r="N19" s="2487" t="str">
        <f>'[19]TABLEAU HYPOTHESES CONCEPTION'!N19</f>
        <v>Butonné</v>
      </c>
      <c r="O19" s="2487">
        <f>'[19]TABLEAU HYPOTHESES CONCEPTION'!O19</f>
        <v>0</v>
      </c>
      <c r="P19" s="2487">
        <f>'[19]TABLEAU HYPOTHESES CONCEPTION'!P19</f>
        <v>0</v>
      </c>
      <c r="Q19" s="2487">
        <f>'[19]TABLEAU HYPOTHESES CONCEPTION'!Q19</f>
        <v>0</v>
      </c>
      <c r="R19" s="2487">
        <f>'[19]TABLEAU HYPOTHESES CONCEPTION'!R19</f>
        <v>0</v>
      </c>
      <c r="S19" s="2487">
        <f>'[19]TABLEAU HYPOTHESES CONCEPTION'!S19</f>
        <v>0</v>
      </c>
      <c r="T19" s="2487">
        <f>'[19]TABLEAU HYPOTHESES CONCEPTION'!T19</f>
        <v>0</v>
      </c>
      <c r="U19" s="2487">
        <f>'[19]TABLEAU HYPOTHESES CONCEPTION'!U19</f>
        <v>0</v>
      </c>
      <c r="V19" s="2487">
        <f>'[19]TABLEAU HYPOTHESES CONCEPTION'!V19</f>
        <v>0</v>
      </c>
      <c r="W19" s="2487">
        <f>'[19]TABLEAU HYPOTHESES CONCEPTION'!W19</f>
        <v>0</v>
      </c>
      <c r="X19" s="2487">
        <f>'[19]TABLEAU HYPOTHESES CONCEPTION'!X19</f>
        <v>0</v>
      </c>
      <c r="Y19" s="2487">
        <f>'[19]TABLEAU HYPOTHESES CONCEPTION'!Y19</f>
        <v>0</v>
      </c>
      <c r="Z19" s="2487">
        <f>'[19]TABLEAU HYPOTHESES CONCEPTION'!Z19</f>
        <v>0</v>
      </c>
      <c r="AA19" s="2487">
        <f>'[19]TABLEAU HYPOTHESES CONCEPTION'!AA19</f>
        <v>0</v>
      </c>
      <c r="AB19" s="2487">
        <f>'[19]TABLEAU HYPOTHESES CONCEPTION'!AB19</f>
        <v>0</v>
      </c>
      <c r="AC19" s="2487">
        <f>'[19]TABLEAU HYPOTHESES CONCEPTION'!AC19</f>
        <v>0</v>
      </c>
      <c r="AD19" s="2487">
        <f>'[19]TABLEAU HYPOTHESES CONCEPTION'!AD19</f>
        <v>0</v>
      </c>
      <c r="AE19" s="2487">
        <f>'[19]TABLEAU HYPOTHESES CONCEPTION'!AE19</f>
        <v>0</v>
      </c>
      <c r="AF19" s="2487">
        <f>'[19]TABLEAU HYPOTHESES CONCEPTION'!AF19</f>
        <v>0</v>
      </c>
      <c r="AG19" s="2487">
        <f>'[19]TABLEAU HYPOTHESES CONCEPTION'!AG19</f>
        <v>0</v>
      </c>
      <c r="AH19" s="2487">
        <f>'[19]TABLEAU HYPOTHESES CONCEPTION'!AH19</f>
        <v>0</v>
      </c>
      <c r="AI19" s="2487">
        <f>'[19]TABLEAU HYPOTHESES CONCEPTION'!AI19</f>
        <v>0</v>
      </c>
      <c r="AJ19" s="2487">
        <f>'[19]TABLEAU HYPOTHESES CONCEPTION'!AJ19</f>
        <v>0</v>
      </c>
      <c r="AK19" s="2486">
        <f>'[19]TABLEAU HYPOTHESES CONCEPTION'!AK19</f>
        <v>0</v>
      </c>
      <c r="AL19" s="2487">
        <f>'[19]TABLEAU HYPOTHESES CONCEPTION'!AL19</f>
        <v>0</v>
      </c>
      <c r="AM19" s="2486">
        <f>'[19]TABLEAU HYPOTHESES CONCEPTION'!$AM$8</f>
        <v>0</v>
      </c>
      <c r="AN19" s="2487">
        <f>'[19]TABLEAU HYPOTHESES CONCEPTION'!AN19</f>
        <v>0</v>
      </c>
      <c r="AO19" s="2487">
        <f>'[19]TABLEAU HYPOTHESES CONCEPTION'!AO19</f>
        <v>0</v>
      </c>
      <c r="AP19" s="2487">
        <f>'[19]TABLEAU HYPOTHESES CONCEPTION'!AP19</f>
        <v>0</v>
      </c>
      <c r="AQ19" s="2487">
        <f>'[19]TABLEAU HYPOTHESES CONCEPTION'!AQ19</f>
        <v>0</v>
      </c>
      <c r="AR19" s="2487">
        <f>'[19]TABLEAU HYPOTHESES CONCEPTION'!AR19</f>
        <v>0</v>
      </c>
      <c r="AS19" s="2487">
        <f>'[19]TABLEAU HYPOTHESES CONCEPTION'!AS19</f>
        <v>0</v>
      </c>
      <c r="AT19" s="2487">
        <f>'[19]TABLEAU HYPOTHESES CONCEPTION'!AT19</f>
        <v>0</v>
      </c>
      <c r="AU19" s="2487">
        <f>'[19]TABLEAU HYPOTHESES CONCEPTION'!AU19</f>
        <v>0</v>
      </c>
      <c r="AV19" s="2487">
        <f>'[19]TABLEAU HYPOTHESES CONCEPTION'!AV19</f>
        <v>0</v>
      </c>
      <c r="AW19" s="2487">
        <f>'[19]TABLEAU HYPOTHESES CONCEPTION'!AW19</f>
        <v>0</v>
      </c>
      <c r="AX19" s="2487">
        <f>'[19]TABLEAU HYPOTHESES CONCEPTION'!AX19</f>
        <v>0</v>
      </c>
      <c r="AY19" s="2487">
        <f>'[19]TABLEAU HYPOTHESES CONCEPTION'!AY19</f>
        <v>0</v>
      </c>
      <c r="AZ19" s="2487">
        <f>'[19]TABLEAU HYPOTHESES CONCEPTION'!AZ19</f>
        <v>0</v>
      </c>
      <c r="BA19" s="2487">
        <f>'[19]TABLEAU HYPOTHESES CONCEPTION'!BA19</f>
        <v>0</v>
      </c>
      <c r="BB19" s="2487">
        <f>'[19]TABLEAU HYPOTHESES CONCEPTION'!BB19</f>
        <v>0</v>
      </c>
      <c r="BC19" s="2487">
        <f>'[19]TABLEAU HYPOTHESES CONCEPTION'!BC19</f>
        <v>0</v>
      </c>
      <c r="BD19" s="2487">
        <f>'[19]TABLEAU HYPOTHESES CONCEPTION'!BD19</f>
        <v>0</v>
      </c>
      <c r="BE19" s="2487">
        <f>'[19]TABLEAU HYPOTHESES CONCEPTION'!BE19</f>
        <v>0</v>
      </c>
      <c r="BF19" s="2487">
        <f>'[19]TABLEAU HYPOTHESES CONCEPTION'!BF19</f>
        <v>0</v>
      </c>
      <c r="BG19" s="2487">
        <f>'[19]TABLEAU HYPOTHESES CONCEPTION'!BG19</f>
        <v>0</v>
      </c>
      <c r="BH19" s="2487">
        <f>'[19]TABLEAU HYPOTHESES CONCEPTION'!BH19</f>
        <v>0</v>
      </c>
      <c r="BI19" s="2487">
        <f>'[19]TABLEAU HYPOTHESES CONCEPTION'!BI19</f>
        <v>0</v>
      </c>
      <c r="BJ19" s="2487">
        <f>'[19]TABLEAU HYPOTHESES CONCEPTION'!BJ19</f>
        <v>0</v>
      </c>
      <c r="BK19" s="2487">
        <f>'[19]TABLEAU HYPOTHESES CONCEPTION'!BK19</f>
        <v>0</v>
      </c>
      <c r="BL19" s="2487">
        <f>'[19]TABLEAU HYPOTHESES CONCEPTION'!BL19</f>
        <v>0</v>
      </c>
      <c r="BM19" s="2487">
        <f>'[19]TABLEAU HYPOTHESES CONCEPTION'!BM19</f>
        <v>0</v>
      </c>
      <c r="BN19" s="2487">
        <f>'[19]TABLEAU HYPOTHESES CONCEPTION'!BN19</f>
        <v>0</v>
      </c>
      <c r="BO19" s="2487" t="str">
        <f>'[19]TABLEAU HYPOTHESES CONCEPTION'!BO19</f>
        <v>GESTION ECLAIRAGE</v>
      </c>
      <c r="BP19" s="2487">
        <f>'[19]TABLEAU HYPOTHESES CONCEPTION'!BP19</f>
        <v>0</v>
      </c>
      <c r="BQ19" s="2487">
        <f>'[19]TABLEAU HYPOTHESES CONCEPTION'!BQ19</f>
        <v>0</v>
      </c>
      <c r="BR19" s="2487">
        <f>'[19]TABLEAU HYPOTHESES CONCEPTION'!BR19</f>
        <v>0</v>
      </c>
      <c r="BS19" s="2487">
        <f>'[19]TABLEAU HYPOTHESES CONCEPTION'!BS19</f>
        <v>0</v>
      </c>
      <c r="BT19" s="2487">
        <f>'[19]TABLEAU HYPOTHESES CONCEPTION'!BT19</f>
        <v>0</v>
      </c>
      <c r="BU19" s="2487">
        <f>'[19]TABLEAU HYPOTHESES CONCEPTION'!BU19</f>
        <v>0</v>
      </c>
      <c r="BV19" s="2487">
        <f>'[19]TABLEAU HYPOTHESES CONCEPTION'!BV19</f>
        <v>0</v>
      </c>
      <c r="BW19" s="2487">
        <f>'[19]TABLEAU HYPOTHESES CONCEPTION'!BW19</f>
        <v>0</v>
      </c>
      <c r="BX19" s="2487">
        <f>'[19]TABLEAU HYPOTHESES CONCEPTION'!BX19</f>
        <v>0</v>
      </c>
      <c r="BY19" s="2487">
        <f>'[19]TABLEAU HYPOTHESES CONCEPTION'!BY19</f>
        <v>0</v>
      </c>
      <c r="BZ19" s="2487">
        <f>'[19]TABLEAU HYPOTHESES CONCEPTION'!BZ19</f>
        <v>0</v>
      </c>
      <c r="CA19" s="2487">
        <f>'[19]TABLEAU HYPOTHESES CONCEPTION'!CA19</f>
        <v>0</v>
      </c>
      <c r="CB19" s="2487">
        <f>'[19]TABLEAU HYPOTHESES CONCEPTION'!CB19</f>
        <v>0</v>
      </c>
      <c r="CC19" s="2487">
        <f>'[19]TABLEAU HYPOTHESES CONCEPTION'!CC19</f>
        <v>0</v>
      </c>
      <c r="CD19" s="2487">
        <f>'[19]TABLEAU HYPOTHESES CONCEPTION'!CD19</f>
        <v>0</v>
      </c>
      <c r="CE19" s="2487">
        <f>'[19]TABLEAU HYPOTHESES CONCEPTION'!CE19</f>
        <v>0</v>
      </c>
      <c r="CF19" s="2487">
        <f>'[19]TABLEAU HYPOTHESES CONCEPTION'!CF19</f>
        <v>0</v>
      </c>
      <c r="CG19" s="2487">
        <f>'[19]TABLEAU HYPOTHESES CONCEPTION'!CG19</f>
        <v>0</v>
      </c>
      <c r="CH19" s="2487">
        <f>'[19]TABLEAU HYPOTHESES CONCEPTION'!CH19</f>
        <v>0</v>
      </c>
      <c r="CI19" s="2487">
        <f>'[19]TABLEAU HYPOTHESES CONCEPTION'!CI19</f>
        <v>0</v>
      </c>
      <c r="CJ19" s="2487">
        <f>'[19]TABLEAU HYPOTHESES CONCEPTION'!CJ19</f>
        <v>0</v>
      </c>
      <c r="CK19" s="2487">
        <f>'[19]TABLEAU HYPOTHESES CONCEPTION'!CK19</f>
        <v>0</v>
      </c>
      <c r="CL19" s="2487">
        <f>'[19]TABLEAU HYPOTHESES CONCEPTION'!CL19</f>
        <v>0</v>
      </c>
      <c r="CM19" s="2487">
        <f>'[19]TABLEAU HYPOTHESES CONCEPTION'!CM19</f>
        <v>0</v>
      </c>
      <c r="CN19" s="2487">
        <f>'[19]TABLEAU HYPOTHESES CONCEPTION'!CN19</f>
        <v>0</v>
      </c>
      <c r="CO19" s="2487">
        <f>'[19]TABLEAU HYPOTHESES CONCEPTION'!CO19</f>
        <v>0</v>
      </c>
      <c r="CP19" s="2487">
        <f>'[19]TABLEAU HYPOTHESES CONCEPTION'!CP19</f>
        <v>0</v>
      </c>
      <c r="CQ19" s="2487">
        <f>'[19]TABLEAU HYPOTHESES CONCEPTION'!CQ19</f>
        <v>0</v>
      </c>
      <c r="CR19" s="2487">
        <f>'[19]TABLEAU HYPOTHESES CONCEPTION'!CR19</f>
        <v>0</v>
      </c>
      <c r="CS19" s="2487">
        <f>'[19]TABLEAU HYPOTHESES CONCEPTION'!CS19</f>
        <v>0</v>
      </c>
      <c r="CT19" s="2487">
        <f>'[19]TABLEAU HYPOTHESES CONCEPTION'!CT19</f>
        <v>0</v>
      </c>
      <c r="CU19" s="2487">
        <f>'[19]TABLEAU HYPOTHESES CONCEPTION'!CU19</f>
        <v>0</v>
      </c>
      <c r="CV19" s="2487">
        <f>'[19]TABLEAU HYPOTHESES CONCEPTION'!CV19</f>
        <v>0</v>
      </c>
      <c r="CW19" s="2487">
        <f>'[19]TABLEAU HYPOTHESES CONCEPTION'!CW19</f>
        <v>0</v>
      </c>
      <c r="CX19" s="2487">
        <f>'[19]TABLEAU HYPOTHESES CONCEPTION'!CX19</f>
        <v>0</v>
      </c>
      <c r="CY19" s="2487">
        <f>'[19]TABLEAU HYPOTHESES CONCEPTION'!CY19</f>
        <v>0</v>
      </c>
      <c r="CZ19" s="2487">
        <f>'[19]TABLEAU HYPOTHESES CONCEPTION'!CZ19</f>
        <v>0</v>
      </c>
      <c r="DA19" s="2487">
        <f>'[19]TABLEAU HYPOTHESES CONCEPTION'!DA19</f>
        <v>0</v>
      </c>
      <c r="DB19" s="2487">
        <f>'[19]TABLEAU HYPOTHESES CONCEPTION'!DB19</f>
        <v>0</v>
      </c>
      <c r="DC19" s="2487">
        <f>'[19]TABLEAU HYPOTHESES CONCEPTION'!DC19</f>
        <v>0</v>
      </c>
      <c r="DD19" s="2487">
        <f>'[19]TABLEAU HYPOTHESES CONCEPTION'!DD19</f>
        <v>0</v>
      </c>
      <c r="DE19" s="2487">
        <f>'[19]TABLEAU HYPOTHESES CONCEPTION'!DE19</f>
        <v>0</v>
      </c>
      <c r="DF19" s="2487">
        <f>'[19]TABLEAU HYPOTHESES CONCEPTION'!DF19</f>
        <v>0</v>
      </c>
      <c r="DG19" s="2487">
        <f>'[19]TABLEAU HYPOTHESES CONCEPTION'!DG19</f>
        <v>0</v>
      </c>
      <c r="DH19" s="2487">
        <f>'[19]TABLEAU HYPOTHESES CONCEPTION'!DH19</f>
        <v>0</v>
      </c>
      <c r="DI19" s="2487">
        <f>'[19]TABLEAU HYPOTHESES CONCEPTION'!DI19</f>
        <v>0</v>
      </c>
      <c r="DJ19" s="2487">
        <f>'[19]TABLEAU HYPOTHESES CONCEPTION'!DJ19</f>
        <v>0</v>
      </c>
      <c r="DK19" s="2487">
        <f>'[19]TABLEAU HYPOTHESES CONCEPTION'!DK19</f>
        <v>0</v>
      </c>
      <c r="DL19" s="2487">
        <f>'[19]TABLEAU HYPOTHESES CONCEPTION'!DL19</f>
        <v>0</v>
      </c>
      <c r="DM19" s="2487">
        <f>'[19]TABLEAU HYPOTHESES CONCEPTION'!DM19</f>
        <v>0</v>
      </c>
      <c r="DN19" s="2487">
        <f>'[19]TABLEAU HYPOTHESES CONCEPTION'!DN19</f>
        <v>0</v>
      </c>
      <c r="DO19" s="2487">
        <f>'[19]TABLEAU HYPOTHESES CONCEPTION'!DO19</f>
        <v>0</v>
      </c>
      <c r="DP19" s="2487">
        <f>'[19]TABLEAU HYPOTHESES CONCEPTION'!DP19</f>
        <v>0</v>
      </c>
      <c r="DQ19" s="2487">
        <f>'[19]TABLEAU HYPOTHESES CONCEPTION'!DQ19</f>
        <v>0</v>
      </c>
      <c r="DR19" s="2487">
        <f>'[19]TABLEAU HYPOTHESES CONCEPTION'!DR19</f>
        <v>0</v>
      </c>
      <c r="DS19" s="2487">
        <f>'[19]TABLEAU HYPOTHESES CONCEPTION'!DS19</f>
        <v>0</v>
      </c>
      <c r="DT19" s="2487">
        <f>'[19]TABLEAU HYPOTHESES CONCEPTION'!DT19</f>
        <v>0</v>
      </c>
      <c r="DU19" s="2487">
        <f>'[19]TABLEAU HYPOTHESES CONCEPTION'!DU19</f>
        <v>0</v>
      </c>
    </row>
    <row r="20" spans="2:125" ht="33.75" customHeight="1">
      <c r="B20" s="2487">
        <f>'[19]TABLEAU HYPOTHESES CONCEPTION'!B20</f>
        <v>0</v>
      </c>
      <c r="C20" s="2487">
        <f>'[19]TABLEAU HYPOTHESES CONCEPTION'!C20</f>
        <v>0</v>
      </c>
      <c r="D20" s="2487">
        <f>'[19]TABLEAU HYPOTHESES CONCEPTION'!D20</f>
        <v>0</v>
      </c>
      <c r="E20" s="2487">
        <f>'[19]TABLEAU HYPOTHESES CONCEPTION'!E20</f>
        <v>0</v>
      </c>
      <c r="F20" s="2487">
        <f>'[19]TABLEAU HYPOTHESES CONCEPTION'!F20</f>
        <v>0</v>
      </c>
      <c r="G20" s="2487">
        <f>'[19]TABLEAU HYPOTHESES CONCEPTION'!G20</f>
        <v>0</v>
      </c>
      <c r="H20" s="2487">
        <f>'[19]TABLEAU HYPOTHESES CONCEPTION'!H20</f>
        <v>0</v>
      </c>
      <c r="I20" s="2487">
        <f>'[19]TABLEAU HYPOTHESES CONCEPTION'!I20</f>
        <v>0</v>
      </c>
      <c r="J20" s="2487">
        <f>'[19]TABLEAU HYPOTHESES CONCEPTION'!J20</f>
        <v>0</v>
      </c>
      <c r="K20" s="2487">
        <f>'[19]TABLEAU HYPOTHESES CONCEPTION'!K20</f>
        <v>0</v>
      </c>
      <c r="L20" s="2487">
        <f>'[19]TABLEAU HYPOTHESES CONCEPTION'!L20</f>
        <v>0</v>
      </c>
      <c r="M20" s="2487">
        <f>'[19]TABLEAU HYPOTHESES CONCEPTION'!M20</f>
        <v>0</v>
      </c>
      <c r="N20" s="2487">
        <f>'[19]TABLEAU HYPOTHESES CONCEPTION'!N20</f>
        <v>0</v>
      </c>
      <c r="O20" s="2487">
        <f>'[19]TABLEAU HYPOTHESES CONCEPTION'!O20</f>
        <v>0</v>
      </c>
      <c r="P20" s="2487">
        <f>'[19]TABLEAU HYPOTHESES CONCEPTION'!P20</f>
        <v>0</v>
      </c>
      <c r="Q20" s="2487">
        <f>'[19]TABLEAU HYPOTHESES CONCEPTION'!Q20</f>
        <v>0</v>
      </c>
      <c r="R20" s="2487">
        <f>'[19]TABLEAU HYPOTHESES CONCEPTION'!R20</f>
        <v>0</v>
      </c>
      <c r="S20" s="2487">
        <f>'[19]TABLEAU HYPOTHESES CONCEPTION'!S20</f>
        <v>0</v>
      </c>
      <c r="T20" s="2487">
        <f>'[19]TABLEAU HYPOTHESES CONCEPTION'!T20</f>
        <v>0</v>
      </c>
      <c r="U20" s="2487">
        <f>'[19]TABLEAU HYPOTHESES CONCEPTION'!U20</f>
        <v>0</v>
      </c>
      <c r="V20" s="2487">
        <f>'[19]TABLEAU HYPOTHESES CONCEPTION'!V20</f>
        <v>0</v>
      </c>
      <c r="W20" s="2487">
        <f>'[19]TABLEAU HYPOTHESES CONCEPTION'!W20</f>
        <v>0</v>
      </c>
      <c r="X20" s="2487">
        <f>'[19]TABLEAU HYPOTHESES CONCEPTION'!X20</f>
        <v>0</v>
      </c>
      <c r="Y20" s="2487">
        <f>'[19]TABLEAU HYPOTHESES CONCEPTION'!Y20</f>
        <v>0</v>
      </c>
      <c r="Z20" s="2487">
        <f>'[19]TABLEAU HYPOTHESES CONCEPTION'!Z20</f>
        <v>0</v>
      </c>
      <c r="AA20" s="2487">
        <f>'[19]TABLEAU HYPOTHESES CONCEPTION'!AA20</f>
        <v>0</v>
      </c>
      <c r="AB20" s="2487">
        <f>'[19]TABLEAU HYPOTHESES CONCEPTION'!AB20</f>
        <v>0</v>
      </c>
      <c r="AC20" s="2487">
        <f>'[19]TABLEAU HYPOTHESES CONCEPTION'!AC20</f>
        <v>0</v>
      </c>
      <c r="AD20" s="2487">
        <f>'[19]TABLEAU HYPOTHESES CONCEPTION'!AD20</f>
        <v>0</v>
      </c>
      <c r="AE20" s="2487">
        <f>'[19]TABLEAU HYPOTHESES CONCEPTION'!AE20</f>
        <v>0</v>
      </c>
      <c r="AF20" s="2487">
        <f>'[19]TABLEAU HYPOTHESES CONCEPTION'!AF20</f>
        <v>0</v>
      </c>
      <c r="AG20" s="2487">
        <f>'[19]TABLEAU HYPOTHESES CONCEPTION'!AG20</f>
        <v>0</v>
      </c>
      <c r="AH20" s="2487">
        <f>'[19]TABLEAU HYPOTHESES CONCEPTION'!AH20</f>
        <v>0</v>
      </c>
      <c r="AI20" s="2487">
        <f>'[19]TABLEAU HYPOTHESES CONCEPTION'!AI20</f>
        <v>0</v>
      </c>
      <c r="AJ20" s="2487">
        <f>'[19]TABLEAU HYPOTHESES CONCEPTION'!AJ20</f>
        <v>0</v>
      </c>
      <c r="AK20" s="2486">
        <f>'[19]TABLEAU HYPOTHESES CONCEPTION'!AK20</f>
        <v>0</v>
      </c>
      <c r="AL20" s="2487">
        <f>'[19]TABLEAU HYPOTHESES CONCEPTION'!AL20</f>
        <v>0</v>
      </c>
      <c r="AM20" s="2486">
        <f>'[19]TABLEAU HYPOTHESES CONCEPTION'!$AM$8</f>
        <v>0</v>
      </c>
      <c r="AN20" s="2487">
        <f>'[19]TABLEAU HYPOTHESES CONCEPTION'!AN20</f>
        <v>0</v>
      </c>
      <c r="AO20" s="2487">
        <f>'[19]TABLEAU HYPOTHESES CONCEPTION'!AO20</f>
        <v>0</v>
      </c>
      <c r="AP20" s="2487">
        <f>'[19]TABLEAU HYPOTHESES CONCEPTION'!AP20</f>
        <v>0</v>
      </c>
      <c r="AQ20" s="2487">
        <f>'[19]TABLEAU HYPOTHESES CONCEPTION'!AQ20</f>
        <v>0</v>
      </c>
      <c r="AR20" s="2487">
        <f>'[19]TABLEAU HYPOTHESES CONCEPTION'!AR20</f>
        <v>0</v>
      </c>
      <c r="AS20" s="2487">
        <f>'[19]TABLEAU HYPOTHESES CONCEPTION'!AS20</f>
        <v>0</v>
      </c>
      <c r="AT20" s="2487">
        <f>'[19]TABLEAU HYPOTHESES CONCEPTION'!AT20</f>
        <v>0</v>
      </c>
      <c r="AU20" s="2487">
        <f>'[19]TABLEAU HYPOTHESES CONCEPTION'!AU20</f>
        <v>0</v>
      </c>
      <c r="AV20" s="2487">
        <f>'[19]TABLEAU HYPOTHESES CONCEPTION'!AV20</f>
        <v>0</v>
      </c>
      <c r="AW20" s="2487">
        <f>'[19]TABLEAU HYPOTHESES CONCEPTION'!AW20</f>
        <v>0</v>
      </c>
      <c r="AX20" s="2487">
        <f>'[19]TABLEAU HYPOTHESES CONCEPTION'!AX20</f>
        <v>0</v>
      </c>
      <c r="AY20" s="2487">
        <f>'[19]TABLEAU HYPOTHESES CONCEPTION'!AY20</f>
        <v>0</v>
      </c>
      <c r="AZ20" s="2487">
        <f>'[19]TABLEAU HYPOTHESES CONCEPTION'!AZ20</f>
        <v>0</v>
      </c>
      <c r="BA20" s="2487">
        <f>'[19]TABLEAU HYPOTHESES CONCEPTION'!BA20</f>
        <v>0</v>
      </c>
      <c r="BB20" s="2487">
        <f>'[19]TABLEAU HYPOTHESES CONCEPTION'!BB20</f>
        <v>0</v>
      </c>
      <c r="BC20" s="2487">
        <f>'[19]TABLEAU HYPOTHESES CONCEPTION'!BC20</f>
        <v>0</v>
      </c>
      <c r="BD20" s="2487">
        <f>'[19]TABLEAU HYPOTHESES CONCEPTION'!BD20</f>
        <v>0</v>
      </c>
      <c r="BE20" s="2487">
        <f>'[19]TABLEAU HYPOTHESES CONCEPTION'!BE20</f>
        <v>0</v>
      </c>
      <c r="BF20" s="2487">
        <f>'[19]TABLEAU HYPOTHESES CONCEPTION'!BF20</f>
        <v>0</v>
      </c>
      <c r="BG20" s="2487">
        <f>'[19]TABLEAU HYPOTHESES CONCEPTION'!BG20</f>
        <v>0</v>
      </c>
      <c r="BH20" s="2487">
        <f>'[19]TABLEAU HYPOTHESES CONCEPTION'!BH20</f>
        <v>0</v>
      </c>
      <c r="BI20" s="2487">
        <f>'[19]TABLEAU HYPOTHESES CONCEPTION'!BI20</f>
        <v>0</v>
      </c>
      <c r="BJ20" s="2487">
        <f>'[19]TABLEAU HYPOTHESES CONCEPTION'!BJ20</f>
        <v>0</v>
      </c>
      <c r="BK20" s="2487">
        <f>'[19]TABLEAU HYPOTHESES CONCEPTION'!BK20</f>
        <v>0</v>
      </c>
      <c r="BL20" s="2487">
        <f>'[19]TABLEAU HYPOTHESES CONCEPTION'!BL20</f>
        <v>0</v>
      </c>
      <c r="BM20" s="2487">
        <f>'[19]TABLEAU HYPOTHESES CONCEPTION'!BM20</f>
        <v>0</v>
      </c>
      <c r="BN20" s="2487">
        <f>'[19]TABLEAU HYPOTHESES CONCEPTION'!BN20</f>
        <v>0</v>
      </c>
      <c r="BO20" s="2487" t="str">
        <f>'[19]TABLEAU HYPOTHESES CONCEPTION'!BO20</f>
        <v>COMPTAGE ENERGETIQUE</v>
      </c>
      <c r="BP20" s="2487">
        <f>'[19]TABLEAU HYPOTHESES CONCEPTION'!BP20</f>
        <v>0</v>
      </c>
      <c r="BQ20" s="2487">
        <f>'[19]TABLEAU HYPOTHESES CONCEPTION'!BQ20</f>
        <v>0</v>
      </c>
      <c r="BR20" s="2487">
        <f>'[19]TABLEAU HYPOTHESES CONCEPTION'!BR20</f>
        <v>0</v>
      </c>
      <c r="BS20" s="2487">
        <f>'[19]TABLEAU HYPOTHESES CONCEPTION'!BS20</f>
        <v>0</v>
      </c>
      <c r="BT20" s="2487">
        <f>'[19]TABLEAU HYPOTHESES CONCEPTION'!BT20</f>
        <v>0</v>
      </c>
      <c r="BU20" s="2487">
        <f>'[19]TABLEAU HYPOTHESES CONCEPTION'!BU20</f>
        <v>0</v>
      </c>
      <c r="BV20" s="2487">
        <f>'[19]TABLEAU HYPOTHESES CONCEPTION'!BV20</f>
        <v>0</v>
      </c>
      <c r="BW20" s="2487">
        <f>'[19]TABLEAU HYPOTHESES CONCEPTION'!BW20</f>
        <v>0</v>
      </c>
      <c r="BX20" s="2487">
        <f>'[19]TABLEAU HYPOTHESES CONCEPTION'!BX20</f>
        <v>0</v>
      </c>
      <c r="BY20" s="2487">
        <f>'[19]TABLEAU HYPOTHESES CONCEPTION'!BY20</f>
        <v>0</v>
      </c>
      <c r="BZ20" s="2487">
        <f>'[19]TABLEAU HYPOTHESES CONCEPTION'!BZ20</f>
        <v>0</v>
      </c>
      <c r="CA20" s="2487">
        <f>'[19]TABLEAU HYPOTHESES CONCEPTION'!CA20</f>
        <v>0</v>
      </c>
      <c r="CB20" s="2487">
        <f>'[19]TABLEAU HYPOTHESES CONCEPTION'!CB20</f>
        <v>0</v>
      </c>
      <c r="CC20" s="2487">
        <f>'[19]TABLEAU HYPOTHESES CONCEPTION'!CC20</f>
        <v>0</v>
      </c>
      <c r="CD20" s="2487">
        <f>'[19]TABLEAU HYPOTHESES CONCEPTION'!CD20</f>
        <v>0</v>
      </c>
      <c r="CE20" s="2487">
        <f>'[19]TABLEAU HYPOTHESES CONCEPTION'!CE20</f>
        <v>0</v>
      </c>
      <c r="CF20" s="2487">
        <f>'[19]TABLEAU HYPOTHESES CONCEPTION'!CF20</f>
        <v>0</v>
      </c>
      <c r="CG20" s="2487">
        <f>'[19]TABLEAU HYPOTHESES CONCEPTION'!CG20</f>
        <v>0</v>
      </c>
      <c r="CH20" s="2487">
        <f>'[19]TABLEAU HYPOTHESES CONCEPTION'!CH20</f>
        <v>0</v>
      </c>
      <c r="CI20" s="2487">
        <f>'[19]TABLEAU HYPOTHESES CONCEPTION'!CI20</f>
        <v>0</v>
      </c>
      <c r="CJ20" s="2487">
        <f>'[19]TABLEAU HYPOTHESES CONCEPTION'!CJ20</f>
        <v>0</v>
      </c>
      <c r="CK20" s="2487">
        <f>'[19]TABLEAU HYPOTHESES CONCEPTION'!CK20</f>
        <v>0</v>
      </c>
      <c r="CL20" s="2487">
        <f>'[19]TABLEAU HYPOTHESES CONCEPTION'!CL20</f>
        <v>0</v>
      </c>
      <c r="CM20" s="2487">
        <f>'[19]TABLEAU HYPOTHESES CONCEPTION'!CM20</f>
        <v>0</v>
      </c>
      <c r="CN20" s="2487">
        <f>'[19]TABLEAU HYPOTHESES CONCEPTION'!CN20</f>
        <v>0</v>
      </c>
      <c r="CO20" s="2487">
        <f>'[19]TABLEAU HYPOTHESES CONCEPTION'!CO20</f>
        <v>0</v>
      </c>
      <c r="CP20" s="2487">
        <f>'[19]TABLEAU HYPOTHESES CONCEPTION'!CP20</f>
        <v>0</v>
      </c>
      <c r="CQ20" s="2487">
        <f>'[19]TABLEAU HYPOTHESES CONCEPTION'!CQ20</f>
        <v>0</v>
      </c>
      <c r="CR20" s="2487">
        <f>'[19]TABLEAU HYPOTHESES CONCEPTION'!CR20</f>
        <v>0</v>
      </c>
      <c r="CS20" s="2487">
        <f>'[19]TABLEAU HYPOTHESES CONCEPTION'!CS20</f>
        <v>0</v>
      </c>
      <c r="CT20" s="2487">
        <f>'[19]TABLEAU HYPOTHESES CONCEPTION'!CT20</f>
        <v>0</v>
      </c>
      <c r="CU20" s="2487">
        <f>'[19]TABLEAU HYPOTHESES CONCEPTION'!CU20</f>
        <v>0</v>
      </c>
      <c r="CV20" s="2487">
        <f>'[19]TABLEAU HYPOTHESES CONCEPTION'!CV20</f>
        <v>0</v>
      </c>
      <c r="CW20" s="2487">
        <f>'[19]TABLEAU HYPOTHESES CONCEPTION'!CW20</f>
        <v>0</v>
      </c>
      <c r="CX20" s="2487">
        <f>'[19]TABLEAU HYPOTHESES CONCEPTION'!CX20</f>
        <v>0</v>
      </c>
      <c r="CY20" s="2487">
        <f>'[19]TABLEAU HYPOTHESES CONCEPTION'!CY20</f>
        <v>0</v>
      </c>
      <c r="CZ20" s="2487">
        <f>'[19]TABLEAU HYPOTHESES CONCEPTION'!CZ20</f>
        <v>0</v>
      </c>
      <c r="DA20" s="2487">
        <f>'[19]TABLEAU HYPOTHESES CONCEPTION'!DA20</f>
        <v>0</v>
      </c>
      <c r="DB20" s="2487">
        <f>'[19]TABLEAU HYPOTHESES CONCEPTION'!DB20</f>
        <v>0</v>
      </c>
      <c r="DC20" s="2487">
        <f>'[19]TABLEAU HYPOTHESES CONCEPTION'!DC20</f>
        <v>0</v>
      </c>
      <c r="DD20" s="2487">
        <f>'[19]TABLEAU HYPOTHESES CONCEPTION'!DD20</f>
        <v>0</v>
      </c>
      <c r="DE20" s="2487">
        <f>'[19]TABLEAU HYPOTHESES CONCEPTION'!DE20</f>
        <v>0</v>
      </c>
      <c r="DF20" s="2487">
        <f>'[19]TABLEAU HYPOTHESES CONCEPTION'!DF20</f>
        <v>0</v>
      </c>
      <c r="DG20" s="2487">
        <f>'[19]TABLEAU HYPOTHESES CONCEPTION'!DG20</f>
        <v>0</v>
      </c>
      <c r="DH20" s="2487">
        <f>'[19]TABLEAU HYPOTHESES CONCEPTION'!DH20</f>
        <v>0</v>
      </c>
      <c r="DI20" s="2487">
        <f>'[19]TABLEAU HYPOTHESES CONCEPTION'!DI20</f>
        <v>0</v>
      </c>
      <c r="DJ20" s="2487">
        <f>'[19]TABLEAU HYPOTHESES CONCEPTION'!DJ20</f>
        <v>0</v>
      </c>
      <c r="DK20" s="2487">
        <f>'[19]TABLEAU HYPOTHESES CONCEPTION'!DK20</f>
        <v>0</v>
      </c>
      <c r="DL20" s="2487">
        <f>'[19]TABLEAU HYPOTHESES CONCEPTION'!DL20</f>
        <v>0</v>
      </c>
      <c r="DM20" s="2487">
        <f>'[19]TABLEAU HYPOTHESES CONCEPTION'!DM20</f>
        <v>0</v>
      </c>
      <c r="DN20" s="2487">
        <f>'[19]TABLEAU HYPOTHESES CONCEPTION'!DN20</f>
        <v>0</v>
      </c>
      <c r="DO20" s="2487">
        <f>'[19]TABLEAU HYPOTHESES CONCEPTION'!DO20</f>
        <v>0</v>
      </c>
      <c r="DP20" s="2487">
        <f>'[19]TABLEAU HYPOTHESES CONCEPTION'!DP20</f>
        <v>0</v>
      </c>
      <c r="DQ20" s="2487">
        <f>'[19]TABLEAU HYPOTHESES CONCEPTION'!DQ20</f>
        <v>0</v>
      </c>
      <c r="DR20" s="2487">
        <f>'[19]TABLEAU HYPOTHESES CONCEPTION'!DR20</f>
        <v>0</v>
      </c>
      <c r="DS20" s="2487">
        <f>'[19]TABLEAU HYPOTHESES CONCEPTION'!DS20</f>
        <v>0</v>
      </c>
      <c r="DT20" s="2487">
        <f>'[19]TABLEAU HYPOTHESES CONCEPTION'!DT20</f>
        <v>0</v>
      </c>
      <c r="DU20" s="2487">
        <f>'[19]TABLEAU HYPOTHESES CONCEPTION'!DU20</f>
        <v>0</v>
      </c>
    </row>
    <row r="21" spans="2:125" ht="30" customHeight="1">
      <c r="B21" s="2487">
        <f>'[19]TABLEAU HYPOTHESES CONCEPTION'!B21</f>
        <v>0</v>
      </c>
      <c r="C21" s="2487">
        <f>'[19]TABLEAU HYPOTHESES CONCEPTION'!C21</f>
        <v>0</v>
      </c>
      <c r="D21" s="2487">
        <f>'[19]TABLEAU HYPOTHESES CONCEPTION'!D21</f>
        <v>0</v>
      </c>
      <c r="E21" s="2487">
        <f>'[19]TABLEAU HYPOTHESES CONCEPTION'!E21</f>
        <v>0</v>
      </c>
      <c r="F21" s="2487">
        <f>'[19]TABLEAU HYPOTHESES CONCEPTION'!F21</f>
        <v>0</v>
      </c>
      <c r="G21" s="2487">
        <f>'[19]TABLEAU HYPOTHESES CONCEPTION'!G21</f>
        <v>0</v>
      </c>
      <c r="H21" s="2487">
        <f>'[19]TABLEAU HYPOTHESES CONCEPTION'!H21</f>
        <v>0</v>
      </c>
      <c r="I21" s="2487">
        <f>'[19]TABLEAU HYPOTHESES CONCEPTION'!I21</f>
        <v>0</v>
      </c>
      <c r="J21" s="2487">
        <f>'[19]TABLEAU HYPOTHESES CONCEPTION'!J21</f>
        <v>0</v>
      </c>
      <c r="K21" s="2487">
        <f>'[19]TABLEAU HYPOTHESES CONCEPTION'!K21</f>
        <v>0</v>
      </c>
      <c r="L21" s="2487">
        <f>'[19]TABLEAU HYPOTHESES CONCEPTION'!L21</f>
        <v>0</v>
      </c>
      <c r="M21" s="2487">
        <f>'[19]TABLEAU HYPOTHESES CONCEPTION'!M21</f>
        <v>0</v>
      </c>
      <c r="N21" s="2487">
        <f>'[19]TABLEAU HYPOTHESES CONCEPTION'!N21</f>
        <v>0</v>
      </c>
      <c r="O21" s="2487">
        <f>'[19]TABLEAU HYPOTHESES CONCEPTION'!O21</f>
        <v>0</v>
      </c>
      <c r="P21" s="2487">
        <f>'[19]TABLEAU HYPOTHESES CONCEPTION'!P21</f>
        <v>0</v>
      </c>
      <c r="Q21" s="2487">
        <f>'[19]TABLEAU HYPOTHESES CONCEPTION'!Q21</f>
        <v>0</v>
      </c>
      <c r="R21" s="2487">
        <f>'[19]TABLEAU HYPOTHESES CONCEPTION'!R21</f>
        <v>0</v>
      </c>
      <c r="S21" s="2487">
        <f>'[19]TABLEAU HYPOTHESES CONCEPTION'!S21</f>
        <v>0</v>
      </c>
      <c r="T21" s="2487">
        <f>'[19]TABLEAU HYPOTHESES CONCEPTION'!T21</f>
        <v>0</v>
      </c>
      <c r="U21" s="2487">
        <f>'[19]TABLEAU HYPOTHESES CONCEPTION'!U21</f>
        <v>0</v>
      </c>
      <c r="V21" s="2487">
        <f>'[19]TABLEAU HYPOTHESES CONCEPTION'!V21</f>
        <v>0</v>
      </c>
      <c r="W21" s="2487">
        <f>'[19]TABLEAU HYPOTHESES CONCEPTION'!W21</f>
        <v>0</v>
      </c>
      <c r="X21" s="2487">
        <f>'[19]TABLEAU HYPOTHESES CONCEPTION'!X21</f>
        <v>0</v>
      </c>
      <c r="Y21" s="2487">
        <f>'[19]TABLEAU HYPOTHESES CONCEPTION'!Y21</f>
        <v>0</v>
      </c>
      <c r="Z21" s="2487">
        <f>'[19]TABLEAU HYPOTHESES CONCEPTION'!Z21</f>
        <v>0</v>
      </c>
      <c r="AA21" s="2487">
        <f>'[19]TABLEAU HYPOTHESES CONCEPTION'!AA21</f>
        <v>0</v>
      </c>
      <c r="AB21" s="2487">
        <f>'[19]TABLEAU HYPOTHESES CONCEPTION'!AB21</f>
        <v>0</v>
      </c>
      <c r="AC21" s="2487">
        <f>'[19]TABLEAU HYPOTHESES CONCEPTION'!AC21</f>
        <v>0</v>
      </c>
      <c r="AD21" s="2487">
        <f>'[19]TABLEAU HYPOTHESES CONCEPTION'!AD21</f>
        <v>0</v>
      </c>
      <c r="AE21" s="2487">
        <f>'[19]TABLEAU HYPOTHESES CONCEPTION'!AE21</f>
        <v>0</v>
      </c>
      <c r="AF21" s="2487">
        <f>'[19]TABLEAU HYPOTHESES CONCEPTION'!AF21</f>
        <v>0</v>
      </c>
      <c r="AG21" s="2487">
        <f>'[19]TABLEAU HYPOTHESES CONCEPTION'!AG21</f>
        <v>0</v>
      </c>
      <c r="AH21" s="2487">
        <f>'[19]TABLEAU HYPOTHESES CONCEPTION'!AH21</f>
        <v>0</v>
      </c>
      <c r="AI21" s="2487">
        <f>'[19]TABLEAU HYPOTHESES CONCEPTION'!AI21</f>
        <v>0</v>
      </c>
      <c r="AJ21" s="2487">
        <f>'[19]TABLEAU HYPOTHESES CONCEPTION'!AJ21</f>
        <v>0</v>
      </c>
      <c r="AK21" s="2486">
        <f>'[19]TABLEAU HYPOTHESES CONCEPTION'!AK21</f>
        <v>0</v>
      </c>
      <c r="AL21" s="2487">
        <f>'[19]TABLEAU HYPOTHESES CONCEPTION'!AL21</f>
        <v>0</v>
      </c>
      <c r="AM21" s="2486">
        <f>'[19]TABLEAU HYPOTHESES CONCEPTION'!$AM$8</f>
        <v>0</v>
      </c>
      <c r="AN21" s="2487">
        <f>'[19]TABLEAU HYPOTHESES CONCEPTION'!AN21</f>
        <v>0</v>
      </c>
      <c r="AO21" s="2487">
        <f>'[19]TABLEAU HYPOTHESES CONCEPTION'!AO21</f>
        <v>0</v>
      </c>
      <c r="AP21" s="2487">
        <f>'[19]TABLEAU HYPOTHESES CONCEPTION'!AP21</f>
        <v>0</v>
      </c>
      <c r="AQ21" s="2487">
        <f>'[19]TABLEAU HYPOTHESES CONCEPTION'!AQ21</f>
        <v>0</v>
      </c>
      <c r="AR21" s="2487">
        <f>'[19]TABLEAU HYPOTHESES CONCEPTION'!AR21</f>
        <v>0</v>
      </c>
      <c r="AS21" s="2487">
        <f>'[19]TABLEAU HYPOTHESES CONCEPTION'!AS21</f>
        <v>0</v>
      </c>
      <c r="AT21" s="2487">
        <f>'[19]TABLEAU HYPOTHESES CONCEPTION'!AT21</f>
        <v>0</v>
      </c>
      <c r="AU21" s="2487">
        <f>'[19]TABLEAU HYPOTHESES CONCEPTION'!AU21</f>
        <v>0</v>
      </c>
      <c r="AV21" s="2487">
        <f>'[19]TABLEAU HYPOTHESES CONCEPTION'!AV21</f>
        <v>0</v>
      </c>
      <c r="AW21" s="2487">
        <f>'[19]TABLEAU HYPOTHESES CONCEPTION'!AW21</f>
        <v>0</v>
      </c>
      <c r="AX21" s="2487">
        <f>'[19]TABLEAU HYPOTHESES CONCEPTION'!AX21</f>
        <v>0</v>
      </c>
      <c r="AY21" s="2487">
        <f>'[19]TABLEAU HYPOTHESES CONCEPTION'!AY21</f>
        <v>0</v>
      </c>
      <c r="AZ21" s="2487">
        <f>'[19]TABLEAU HYPOTHESES CONCEPTION'!AZ21</f>
        <v>0</v>
      </c>
      <c r="BA21" s="2487">
        <f>'[19]TABLEAU HYPOTHESES CONCEPTION'!BA21</f>
        <v>0</v>
      </c>
      <c r="BB21" s="2487">
        <f>'[19]TABLEAU HYPOTHESES CONCEPTION'!BB21</f>
        <v>0</v>
      </c>
      <c r="BC21" s="2487">
        <f>'[19]TABLEAU HYPOTHESES CONCEPTION'!BC21</f>
        <v>0</v>
      </c>
      <c r="BD21" s="2487">
        <f>'[19]TABLEAU HYPOTHESES CONCEPTION'!BD21</f>
        <v>0</v>
      </c>
      <c r="BE21" s="2487">
        <f>'[19]TABLEAU HYPOTHESES CONCEPTION'!BE21</f>
        <v>0</v>
      </c>
      <c r="BF21" s="2487">
        <f>'[19]TABLEAU HYPOTHESES CONCEPTION'!BF21</f>
        <v>0</v>
      </c>
      <c r="BG21" s="2487">
        <f>'[19]TABLEAU HYPOTHESES CONCEPTION'!BG21</f>
        <v>0</v>
      </c>
      <c r="BH21" s="2487">
        <f>'[19]TABLEAU HYPOTHESES CONCEPTION'!BH21</f>
        <v>0</v>
      </c>
      <c r="BI21" s="2487">
        <f>'[19]TABLEAU HYPOTHESES CONCEPTION'!BI21</f>
        <v>0</v>
      </c>
      <c r="BJ21" s="2487">
        <f>'[19]TABLEAU HYPOTHESES CONCEPTION'!BJ21</f>
        <v>0</v>
      </c>
      <c r="BK21" s="2487">
        <f>'[19]TABLEAU HYPOTHESES CONCEPTION'!BK21</f>
        <v>0</v>
      </c>
      <c r="BL21" s="2487">
        <f>'[19]TABLEAU HYPOTHESES CONCEPTION'!BL21</f>
        <v>0</v>
      </c>
      <c r="BM21" s="2487">
        <f>'[19]TABLEAU HYPOTHESES CONCEPTION'!BM21</f>
        <v>0</v>
      </c>
      <c r="BN21" s="2487">
        <f>'[19]TABLEAU HYPOTHESES CONCEPTION'!BN21</f>
        <v>0</v>
      </c>
      <c r="BO21" s="2487" t="str">
        <f>'[19]TABLEAU HYPOTHESES CONCEPTION'!BO21</f>
        <v>ASC</v>
      </c>
      <c r="BP21" s="2487">
        <f>'[19]TABLEAU HYPOTHESES CONCEPTION'!BP21</f>
        <v>0</v>
      </c>
      <c r="BQ21" s="2487">
        <f>'[19]TABLEAU HYPOTHESES CONCEPTION'!BQ21</f>
        <v>0</v>
      </c>
      <c r="BR21" s="2487">
        <f>'[19]TABLEAU HYPOTHESES CONCEPTION'!BR21</f>
        <v>0</v>
      </c>
      <c r="BS21" s="2487">
        <f>'[19]TABLEAU HYPOTHESES CONCEPTION'!BS21</f>
        <v>0</v>
      </c>
      <c r="BT21" s="2487">
        <f>'[19]TABLEAU HYPOTHESES CONCEPTION'!BT21</f>
        <v>0</v>
      </c>
      <c r="BU21" s="2487">
        <f>'[19]TABLEAU HYPOTHESES CONCEPTION'!BU21</f>
        <v>0</v>
      </c>
      <c r="BV21" s="2487">
        <f>'[19]TABLEAU HYPOTHESES CONCEPTION'!BV21</f>
        <v>0</v>
      </c>
      <c r="BW21" s="2487">
        <f>'[19]TABLEAU HYPOTHESES CONCEPTION'!BW21</f>
        <v>0</v>
      </c>
      <c r="BX21" s="2487">
        <f>'[19]TABLEAU HYPOTHESES CONCEPTION'!BX21</f>
        <v>0</v>
      </c>
      <c r="BY21" s="2487">
        <f>'[19]TABLEAU HYPOTHESES CONCEPTION'!BY21</f>
        <v>0</v>
      </c>
      <c r="BZ21" s="2487">
        <f>'[19]TABLEAU HYPOTHESES CONCEPTION'!BZ21</f>
        <v>0</v>
      </c>
      <c r="CA21" s="2487">
        <f>'[19]TABLEAU HYPOTHESES CONCEPTION'!CA21</f>
        <v>0</v>
      </c>
      <c r="CB21" s="2487">
        <f>'[19]TABLEAU HYPOTHESES CONCEPTION'!CB21</f>
        <v>0</v>
      </c>
      <c r="CC21" s="2487">
        <f>'[19]TABLEAU HYPOTHESES CONCEPTION'!CC21</f>
        <v>0</v>
      </c>
      <c r="CD21" s="2487">
        <f>'[19]TABLEAU HYPOTHESES CONCEPTION'!CD21</f>
        <v>0</v>
      </c>
      <c r="CE21" s="2487">
        <f>'[19]TABLEAU HYPOTHESES CONCEPTION'!CE21</f>
        <v>0</v>
      </c>
      <c r="CF21" s="2487">
        <f>'[19]TABLEAU HYPOTHESES CONCEPTION'!CF21</f>
        <v>0</v>
      </c>
      <c r="CG21" s="2487">
        <f>'[19]TABLEAU HYPOTHESES CONCEPTION'!CG21</f>
        <v>0</v>
      </c>
      <c r="CH21" s="2487">
        <f>'[19]TABLEAU HYPOTHESES CONCEPTION'!CH21</f>
        <v>0</v>
      </c>
      <c r="CI21" s="2487">
        <f>'[19]TABLEAU HYPOTHESES CONCEPTION'!CI21</f>
        <v>0</v>
      </c>
      <c r="CJ21" s="2487">
        <f>'[19]TABLEAU HYPOTHESES CONCEPTION'!CJ21</f>
        <v>0</v>
      </c>
      <c r="CK21" s="2487">
        <f>'[19]TABLEAU HYPOTHESES CONCEPTION'!CK21</f>
        <v>0</v>
      </c>
      <c r="CL21" s="2487">
        <f>'[19]TABLEAU HYPOTHESES CONCEPTION'!CL21</f>
        <v>0</v>
      </c>
      <c r="CM21" s="2487">
        <f>'[19]TABLEAU HYPOTHESES CONCEPTION'!CM21</f>
        <v>0</v>
      </c>
      <c r="CN21" s="2487">
        <f>'[19]TABLEAU HYPOTHESES CONCEPTION'!CN21</f>
        <v>0</v>
      </c>
      <c r="CO21" s="2487">
        <f>'[19]TABLEAU HYPOTHESES CONCEPTION'!CO21</f>
        <v>0</v>
      </c>
      <c r="CP21" s="2487">
        <f>'[19]TABLEAU HYPOTHESES CONCEPTION'!CP21</f>
        <v>0</v>
      </c>
      <c r="CQ21" s="2487">
        <f>'[19]TABLEAU HYPOTHESES CONCEPTION'!CQ21</f>
        <v>0</v>
      </c>
      <c r="CR21" s="2487">
        <f>'[19]TABLEAU HYPOTHESES CONCEPTION'!CR21</f>
        <v>0</v>
      </c>
      <c r="CS21" s="2487">
        <f>'[19]TABLEAU HYPOTHESES CONCEPTION'!CS21</f>
        <v>0</v>
      </c>
      <c r="CT21" s="2487">
        <f>'[19]TABLEAU HYPOTHESES CONCEPTION'!CT21</f>
        <v>0</v>
      </c>
      <c r="CU21" s="2487">
        <f>'[19]TABLEAU HYPOTHESES CONCEPTION'!CU21</f>
        <v>0</v>
      </c>
      <c r="CV21" s="2487">
        <f>'[19]TABLEAU HYPOTHESES CONCEPTION'!CV21</f>
        <v>0</v>
      </c>
      <c r="CW21" s="2487">
        <f>'[19]TABLEAU HYPOTHESES CONCEPTION'!CW21</f>
        <v>0</v>
      </c>
      <c r="CX21" s="2487">
        <f>'[19]TABLEAU HYPOTHESES CONCEPTION'!CX21</f>
        <v>0</v>
      </c>
      <c r="CY21" s="2487">
        <f>'[19]TABLEAU HYPOTHESES CONCEPTION'!CY21</f>
        <v>0</v>
      </c>
      <c r="CZ21" s="2487">
        <f>'[19]TABLEAU HYPOTHESES CONCEPTION'!CZ21</f>
        <v>0</v>
      </c>
      <c r="DA21" s="2487">
        <f>'[19]TABLEAU HYPOTHESES CONCEPTION'!DA21</f>
        <v>0</v>
      </c>
      <c r="DB21" s="2487">
        <f>'[19]TABLEAU HYPOTHESES CONCEPTION'!DB21</f>
        <v>0</v>
      </c>
      <c r="DC21" s="2487">
        <f>'[19]TABLEAU HYPOTHESES CONCEPTION'!DC21</f>
        <v>0</v>
      </c>
      <c r="DD21" s="2487">
        <f>'[19]TABLEAU HYPOTHESES CONCEPTION'!DD21</f>
        <v>0</v>
      </c>
      <c r="DE21" s="2487">
        <f>'[19]TABLEAU HYPOTHESES CONCEPTION'!DE21</f>
        <v>0</v>
      </c>
      <c r="DF21" s="2487">
        <f>'[19]TABLEAU HYPOTHESES CONCEPTION'!DF21</f>
        <v>0</v>
      </c>
      <c r="DG21" s="2487">
        <f>'[19]TABLEAU HYPOTHESES CONCEPTION'!DG21</f>
        <v>0</v>
      </c>
      <c r="DH21" s="2487">
        <f>'[19]TABLEAU HYPOTHESES CONCEPTION'!DH21</f>
        <v>0</v>
      </c>
      <c r="DI21" s="2487">
        <f>'[19]TABLEAU HYPOTHESES CONCEPTION'!DI21</f>
        <v>0</v>
      </c>
      <c r="DJ21" s="2487">
        <f>'[19]TABLEAU HYPOTHESES CONCEPTION'!DJ21</f>
        <v>0</v>
      </c>
      <c r="DK21" s="2487">
        <f>'[19]TABLEAU HYPOTHESES CONCEPTION'!DK21</f>
        <v>0</v>
      </c>
      <c r="DL21" s="2487">
        <f>'[19]TABLEAU HYPOTHESES CONCEPTION'!DL21</f>
        <v>0</v>
      </c>
      <c r="DM21" s="2487">
        <f>'[19]TABLEAU HYPOTHESES CONCEPTION'!DM21</f>
        <v>0</v>
      </c>
      <c r="DN21" s="2487">
        <f>'[19]TABLEAU HYPOTHESES CONCEPTION'!DN21</f>
        <v>0</v>
      </c>
      <c r="DO21" s="2487">
        <f>'[19]TABLEAU HYPOTHESES CONCEPTION'!DO21</f>
        <v>0</v>
      </c>
      <c r="DP21" s="2487">
        <f>'[19]TABLEAU HYPOTHESES CONCEPTION'!DP21</f>
        <v>0</v>
      </c>
      <c r="DQ21" s="2487">
        <f>'[19]TABLEAU HYPOTHESES CONCEPTION'!DQ21</f>
        <v>0</v>
      </c>
      <c r="DR21" s="2487">
        <f>'[19]TABLEAU HYPOTHESES CONCEPTION'!DR21</f>
        <v>0</v>
      </c>
      <c r="DS21" s="2487">
        <f>'[19]TABLEAU HYPOTHESES CONCEPTION'!DS21</f>
        <v>0</v>
      </c>
      <c r="DT21" s="2487">
        <f>'[19]TABLEAU HYPOTHESES CONCEPTION'!DT21</f>
        <v>0</v>
      </c>
      <c r="DU21" s="2487">
        <f>'[19]TABLEAU HYPOTHESES CONCEPTION'!DU21</f>
        <v>0</v>
      </c>
    </row>
    <row r="22" spans="2:125" ht="36" customHeight="1" thickBot="1">
      <c r="B22" s="2489">
        <f>'[19]TABLEAU HYPOTHESES CONCEPTION'!B22</f>
        <v>0</v>
      </c>
      <c r="C22" s="2489">
        <f>'[19]TABLEAU HYPOTHESES CONCEPTION'!C22</f>
        <v>0</v>
      </c>
      <c r="D22" s="2489">
        <f>'[19]TABLEAU HYPOTHESES CONCEPTION'!D22</f>
        <v>0</v>
      </c>
      <c r="E22" s="2489">
        <f>'[19]TABLEAU HYPOTHESES CONCEPTION'!E22</f>
        <v>0</v>
      </c>
      <c r="F22" s="2489">
        <f>'[19]TABLEAU HYPOTHESES CONCEPTION'!F22</f>
        <v>0</v>
      </c>
      <c r="G22" s="2489">
        <f>'[19]TABLEAU HYPOTHESES CONCEPTION'!G22</f>
        <v>0</v>
      </c>
      <c r="H22" s="2489">
        <f>'[19]TABLEAU HYPOTHESES CONCEPTION'!H22</f>
        <v>0</v>
      </c>
      <c r="I22" s="2489">
        <f>'[19]TABLEAU HYPOTHESES CONCEPTION'!I22</f>
        <v>0</v>
      </c>
      <c r="J22" s="2489">
        <f>'[19]TABLEAU HYPOTHESES CONCEPTION'!J22</f>
        <v>0</v>
      </c>
      <c r="K22" s="2489">
        <f>'[19]TABLEAU HYPOTHESES CONCEPTION'!K22</f>
        <v>0</v>
      </c>
      <c r="L22" s="2489">
        <f>'[19]TABLEAU HYPOTHESES CONCEPTION'!L22</f>
        <v>0</v>
      </c>
      <c r="M22" s="2489">
        <f>'[19]TABLEAU HYPOTHESES CONCEPTION'!M22</f>
        <v>0</v>
      </c>
      <c r="N22" s="2489">
        <f>'[19]TABLEAU HYPOTHESES CONCEPTION'!N22</f>
        <v>0</v>
      </c>
      <c r="O22" s="2489">
        <f>'[19]TABLEAU HYPOTHESES CONCEPTION'!O22</f>
        <v>0</v>
      </c>
      <c r="P22" s="2489">
        <f>'[19]TABLEAU HYPOTHESES CONCEPTION'!P22</f>
        <v>0</v>
      </c>
      <c r="Q22" s="2489">
        <f>'[19]TABLEAU HYPOTHESES CONCEPTION'!Q22</f>
        <v>0</v>
      </c>
      <c r="R22" s="2489">
        <f>'[19]TABLEAU HYPOTHESES CONCEPTION'!R22</f>
        <v>0</v>
      </c>
      <c r="S22" s="2489">
        <f>'[19]TABLEAU HYPOTHESES CONCEPTION'!S22</f>
        <v>0</v>
      </c>
      <c r="T22" s="2489">
        <f>'[19]TABLEAU HYPOTHESES CONCEPTION'!T22</f>
        <v>0</v>
      </c>
      <c r="U22" s="2489">
        <f>'[19]TABLEAU HYPOTHESES CONCEPTION'!U22</f>
        <v>0</v>
      </c>
      <c r="V22" s="2489">
        <f>'[19]TABLEAU HYPOTHESES CONCEPTION'!V22</f>
        <v>0</v>
      </c>
      <c r="W22" s="2489">
        <f>'[19]TABLEAU HYPOTHESES CONCEPTION'!W22</f>
        <v>0</v>
      </c>
      <c r="X22" s="2489">
        <f>'[19]TABLEAU HYPOTHESES CONCEPTION'!X22</f>
        <v>0</v>
      </c>
      <c r="Y22" s="2489">
        <f>'[19]TABLEAU HYPOTHESES CONCEPTION'!Y22</f>
        <v>0</v>
      </c>
      <c r="Z22" s="2489">
        <f>'[19]TABLEAU HYPOTHESES CONCEPTION'!Z22</f>
        <v>0</v>
      </c>
      <c r="AA22" s="2489">
        <f>'[19]TABLEAU HYPOTHESES CONCEPTION'!AA22</f>
        <v>0</v>
      </c>
      <c r="AB22" s="2489">
        <f>'[19]TABLEAU HYPOTHESES CONCEPTION'!AB22</f>
        <v>0</v>
      </c>
      <c r="AC22" s="2489">
        <f>'[19]TABLEAU HYPOTHESES CONCEPTION'!AC22</f>
        <v>0</v>
      </c>
      <c r="AD22" s="2489">
        <f>'[19]TABLEAU HYPOTHESES CONCEPTION'!AD22</f>
        <v>0</v>
      </c>
      <c r="AE22" s="2489">
        <f>'[19]TABLEAU HYPOTHESES CONCEPTION'!AE22</f>
        <v>0</v>
      </c>
      <c r="AF22" s="2489">
        <f>'[19]TABLEAU HYPOTHESES CONCEPTION'!AF22</f>
        <v>0</v>
      </c>
      <c r="AG22" s="2489">
        <f>'[19]TABLEAU HYPOTHESES CONCEPTION'!AG22</f>
        <v>0</v>
      </c>
      <c r="AH22" s="2489">
        <f>'[19]TABLEAU HYPOTHESES CONCEPTION'!AH22</f>
        <v>0</v>
      </c>
      <c r="AI22" s="2489">
        <f>'[19]TABLEAU HYPOTHESES CONCEPTION'!AI22</f>
        <v>0</v>
      </c>
      <c r="AJ22" s="2489">
        <f>'[19]TABLEAU HYPOTHESES CONCEPTION'!AJ22</f>
        <v>0</v>
      </c>
      <c r="AK22" s="2489">
        <f>'[19]TABLEAU HYPOTHESES CONCEPTION'!AK22</f>
        <v>0</v>
      </c>
      <c r="AL22" s="2489">
        <f>'[19]TABLEAU HYPOTHESES CONCEPTION'!AL22</f>
        <v>0</v>
      </c>
      <c r="AM22" s="2489">
        <f>'[19]TABLEAU HYPOTHESES CONCEPTION'!$AM$8</f>
        <v>0</v>
      </c>
      <c r="AN22" s="2489">
        <f>'[19]TABLEAU HYPOTHESES CONCEPTION'!AN22</f>
        <v>0</v>
      </c>
      <c r="AO22" s="2489">
        <f>'[19]TABLEAU HYPOTHESES CONCEPTION'!AO22</f>
        <v>0</v>
      </c>
      <c r="AP22" s="2489">
        <f>'[19]TABLEAU HYPOTHESES CONCEPTION'!AP22</f>
        <v>0</v>
      </c>
      <c r="AQ22" s="2489">
        <f>'[19]TABLEAU HYPOTHESES CONCEPTION'!AQ22</f>
        <v>0</v>
      </c>
      <c r="AR22" s="2489">
        <f>'[19]TABLEAU HYPOTHESES CONCEPTION'!AR22</f>
        <v>0</v>
      </c>
      <c r="AS22" s="2489">
        <f>'[19]TABLEAU HYPOTHESES CONCEPTION'!AS22</f>
        <v>0</v>
      </c>
      <c r="AT22" s="2489">
        <f>'[19]TABLEAU HYPOTHESES CONCEPTION'!AT22</f>
        <v>0</v>
      </c>
      <c r="AU22" s="2489">
        <f>'[19]TABLEAU HYPOTHESES CONCEPTION'!AU22</f>
        <v>0</v>
      </c>
      <c r="AV22" s="2489">
        <f>'[19]TABLEAU HYPOTHESES CONCEPTION'!AV22</f>
        <v>0</v>
      </c>
      <c r="AW22" s="2489">
        <f>'[19]TABLEAU HYPOTHESES CONCEPTION'!AW22</f>
        <v>0</v>
      </c>
      <c r="AX22" s="2489">
        <f>'[19]TABLEAU HYPOTHESES CONCEPTION'!AX22</f>
        <v>0</v>
      </c>
      <c r="AY22" s="2489">
        <f>'[19]TABLEAU HYPOTHESES CONCEPTION'!AY22</f>
        <v>0</v>
      </c>
      <c r="AZ22" s="2489">
        <f>'[19]TABLEAU HYPOTHESES CONCEPTION'!AZ22</f>
        <v>0</v>
      </c>
      <c r="BA22" s="2489">
        <f>'[19]TABLEAU HYPOTHESES CONCEPTION'!BA22</f>
        <v>0</v>
      </c>
      <c r="BB22" s="2489">
        <f>'[19]TABLEAU HYPOTHESES CONCEPTION'!BB22</f>
        <v>0</v>
      </c>
      <c r="BC22" s="2489">
        <f>'[19]TABLEAU HYPOTHESES CONCEPTION'!BC22</f>
        <v>0</v>
      </c>
      <c r="BD22" s="2489">
        <f>'[19]TABLEAU HYPOTHESES CONCEPTION'!BD22</f>
        <v>0</v>
      </c>
      <c r="BE22" s="2489">
        <f>'[19]TABLEAU HYPOTHESES CONCEPTION'!BE22</f>
        <v>0</v>
      </c>
      <c r="BF22" s="2489">
        <f>'[19]TABLEAU HYPOTHESES CONCEPTION'!BF22</f>
        <v>0</v>
      </c>
      <c r="BG22" s="2489">
        <f>'[19]TABLEAU HYPOTHESES CONCEPTION'!BG22</f>
        <v>0</v>
      </c>
      <c r="BH22" s="2489">
        <f>'[19]TABLEAU HYPOTHESES CONCEPTION'!BH22</f>
        <v>0</v>
      </c>
      <c r="BI22" s="2489">
        <f>'[19]TABLEAU HYPOTHESES CONCEPTION'!BI22</f>
        <v>0</v>
      </c>
      <c r="BJ22" s="2489">
        <f>'[19]TABLEAU HYPOTHESES CONCEPTION'!BJ22</f>
        <v>0</v>
      </c>
      <c r="BK22" s="2489">
        <f>'[19]TABLEAU HYPOTHESES CONCEPTION'!BK22</f>
        <v>0</v>
      </c>
      <c r="BL22" s="2489">
        <f>'[19]TABLEAU HYPOTHESES CONCEPTION'!BL22</f>
        <v>0</v>
      </c>
      <c r="BM22" s="2489">
        <f>'[19]TABLEAU HYPOTHESES CONCEPTION'!BM22</f>
        <v>0</v>
      </c>
      <c r="BN22" s="2489">
        <f>'[19]TABLEAU HYPOTHESES CONCEPTION'!BN22</f>
        <v>0</v>
      </c>
      <c r="BO22" s="2489" t="str">
        <f>'[19]TABLEAU HYPOTHESES CONCEPTION'!BO22</f>
        <v>SURETE</v>
      </c>
      <c r="BP22" s="2489">
        <f>'[19]TABLEAU HYPOTHESES CONCEPTION'!BP22</f>
        <v>0</v>
      </c>
      <c r="BQ22" s="2489">
        <f>'[19]TABLEAU HYPOTHESES CONCEPTION'!BQ22</f>
        <v>0</v>
      </c>
      <c r="BR22" s="2489">
        <f>'[19]TABLEAU HYPOTHESES CONCEPTION'!BR22</f>
        <v>0</v>
      </c>
      <c r="BS22" s="2489">
        <f>'[19]TABLEAU HYPOTHESES CONCEPTION'!BS22</f>
        <v>0</v>
      </c>
      <c r="BT22" s="2489">
        <f>'[19]TABLEAU HYPOTHESES CONCEPTION'!BT22</f>
        <v>0</v>
      </c>
      <c r="BU22" s="2489">
        <f>'[19]TABLEAU HYPOTHESES CONCEPTION'!BU22</f>
        <v>0</v>
      </c>
      <c r="BV22" s="2489">
        <f>'[19]TABLEAU HYPOTHESES CONCEPTION'!BV22</f>
        <v>0</v>
      </c>
      <c r="BW22" s="2489">
        <f>'[19]TABLEAU HYPOTHESES CONCEPTION'!BW22</f>
        <v>0</v>
      </c>
      <c r="BX22" s="2489">
        <f>'[19]TABLEAU HYPOTHESES CONCEPTION'!BX22</f>
        <v>0</v>
      </c>
      <c r="BY22" s="2489">
        <f>'[19]TABLEAU HYPOTHESES CONCEPTION'!BY22</f>
        <v>0</v>
      </c>
      <c r="BZ22" s="2489">
        <f>'[19]TABLEAU HYPOTHESES CONCEPTION'!BZ22</f>
        <v>0</v>
      </c>
      <c r="CA22" s="2489">
        <f>'[19]TABLEAU HYPOTHESES CONCEPTION'!CA22</f>
        <v>0</v>
      </c>
      <c r="CB22" s="2489">
        <f>'[19]TABLEAU HYPOTHESES CONCEPTION'!CB22</f>
        <v>0</v>
      </c>
      <c r="CC22" s="2489">
        <f>'[19]TABLEAU HYPOTHESES CONCEPTION'!CC22</f>
        <v>0</v>
      </c>
      <c r="CD22" s="2489">
        <f>'[19]TABLEAU HYPOTHESES CONCEPTION'!CD22</f>
        <v>0</v>
      </c>
      <c r="CE22" s="2489">
        <f>'[19]TABLEAU HYPOTHESES CONCEPTION'!CE22</f>
        <v>0</v>
      </c>
      <c r="CF22" s="2489">
        <f>'[19]TABLEAU HYPOTHESES CONCEPTION'!CF22</f>
        <v>0</v>
      </c>
      <c r="CG22" s="2489">
        <f>'[19]TABLEAU HYPOTHESES CONCEPTION'!CG22</f>
        <v>0</v>
      </c>
      <c r="CH22" s="2489">
        <f>'[19]TABLEAU HYPOTHESES CONCEPTION'!CH22</f>
        <v>0</v>
      </c>
      <c r="CI22" s="2489">
        <f>'[19]TABLEAU HYPOTHESES CONCEPTION'!CI22</f>
        <v>0</v>
      </c>
      <c r="CJ22" s="2489">
        <f>'[19]TABLEAU HYPOTHESES CONCEPTION'!CJ22</f>
        <v>0</v>
      </c>
      <c r="CK22" s="2489">
        <f>'[19]TABLEAU HYPOTHESES CONCEPTION'!CK22</f>
        <v>0</v>
      </c>
      <c r="CL22" s="2489">
        <f>'[19]TABLEAU HYPOTHESES CONCEPTION'!CL22</f>
        <v>0</v>
      </c>
      <c r="CM22" s="2489">
        <f>'[19]TABLEAU HYPOTHESES CONCEPTION'!CM22</f>
        <v>0</v>
      </c>
      <c r="CN22" s="2489">
        <f>'[19]TABLEAU HYPOTHESES CONCEPTION'!CN22</f>
        <v>0</v>
      </c>
      <c r="CO22" s="2489">
        <f>'[19]TABLEAU HYPOTHESES CONCEPTION'!CO22</f>
        <v>0</v>
      </c>
      <c r="CP22" s="2489">
        <f>'[19]TABLEAU HYPOTHESES CONCEPTION'!CP22</f>
        <v>0</v>
      </c>
      <c r="CQ22" s="2489">
        <f>'[19]TABLEAU HYPOTHESES CONCEPTION'!CQ22</f>
        <v>0</v>
      </c>
      <c r="CR22" s="2489">
        <f>'[19]TABLEAU HYPOTHESES CONCEPTION'!CR22</f>
        <v>0</v>
      </c>
      <c r="CS22" s="2489">
        <f>'[19]TABLEAU HYPOTHESES CONCEPTION'!CS22</f>
        <v>0</v>
      </c>
      <c r="CT22" s="2489">
        <f>'[19]TABLEAU HYPOTHESES CONCEPTION'!CT22</f>
        <v>0</v>
      </c>
      <c r="CU22" s="2489">
        <f>'[19]TABLEAU HYPOTHESES CONCEPTION'!CU22</f>
        <v>0</v>
      </c>
      <c r="CV22" s="2489">
        <f>'[19]TABLEAU HYPOTHESES CONCEPTION'!CV22</f>
        <v>0</v>
      </c>
      <c r="CW22" s="2489">
        <f>'[19]TABLEAU HYPOTHESES CONCEPTION'!CW22</f>
        <v>0</v>
      </c>
      <c r="CX22" s="2489">
        <f>'[19]TABLEAU HYPOTHESES CONCEPTION'!CX22</f>
        <v>0</v>
      </c>
      <c r="CY22" s="2489">
        <f>'[19]TABLEAU HYPOTHESES CONCEPTION'!CY22</f>
        <v>0</v>
      </c>
      <c r="CZ22" s="2489">
        <f>'[19]TABLEAU HYPOTHESES CONCEPTION'!CZ22</f>
        <v>0</v>
      </c>
      <c r="DA22" s="2489">
        <f>'[19]TABLEAU HYPOTHESES CONCEPTION'!DA22</f>
        <v>0</v>
      </c>
      <c r="DB22" s="2489">
        <f>'[19]TABLEAU HYPOTHESES CONCEPTION'!DB22</f>
        <v>0</v>
      </c>
      <c r="DC22" s="2489">
        <f>'[19]TABLEAU HYPOTHESES CONCEPTION'!DC22</f>
        <v>0</v>
      </c>
      <c r="DD22" s="2489">
        <f>'[19]TABLEAU HYPOTHESES CONCEPTION'!DD22</f>
        <v>0</v>
      </c>
      <c r="DE22" s="2489">
        <f>'[19]TABLEAU HYPOTHESES CONCEPTION'!DE22</f>
        <v>0</v>
      </c>
      <c r="DF22" s="2489">
        <f>'[19]TABLEAU HYPOTHESES CONCEPTION'!DF22</f>
        <v>0</v>
      </c>
      <c r="DG22" s="2489">
        <f>'[19]TABLEAU HYPOTHESES CONCEPTION'!DG22</f>
        <v>0</v>
      </c>
      <c r="DH22" s="2489">
        <f>'[19]TABLEAU HYPOTHESES CONCEPTION'!DH22</f>
        <v>0</v>
      </c>
      <c r="DI22" s="2489">
        <f>'[19]TABLEAU HYPOTHESES CONCEPTION'!DI22</f>
        <v>0</v>
      </c>
      <c r="DJ22" s="2489">
        <f>'[19]TABLEAU HYPOTHESES CONCEPTION'!DJ22</f>
        <v>0</v>
      </c>
      <c r="DK22" s="2489">
        <f>'[19]TABLEAU HYPOTHESES CONCEPTION'!DK22</f>
        <v>0</v>
      </c>
      <c r="DL22" s="2489">
        <f>'[19]TABLEAU HYPOTHESES CONCEPTION'!DL22</f>
        <v>0</v>
      </c>
      <c r="DM22" s="2489">
        <f>'[19]TABLEAU HYPOTHESES CONCEPTION'!DM22</f>
        <v>0</v>
      </c>
      <c r="DN22" s="2489">
        <f>'[19]TABLEAU HYPOTHESES CONCEPTION'!DN22</f>
        <v>0</v>
      </c>
      <c r="DO22" s="2489">
        <f>'[19]TABLEAU HYPOTHESES CONCEPTION'!DO22</f>
        <v>0</v>
      </c>
      <c r="DP22" s="2489">
        <f>'[19]TABLEAU HYPOTHESES CONCEPTION'!DP22</f>
        <v>0</v>
      </c>
      <c r="DQ22" s="2489">
        <f>'[19]TABLEAU HYPOTHESES CONCEPTION'!DQ22</f>
        <v>0</v>
      </c>
      <c r="DR22" s="2489">
        <f>'[19]TABLEAU HYPOTHESES CONCEPTION'!DR22</f>
        <v>0</v>
      </c>
      <c r="DS22" s="2489">
        <f>'[19]TABLEAU HYPOTHESES CONCEPTION'!DS22</f>
        <v>0</v>
      </c>
      <c r="DT22" s="2489">
        <f>'[19]TABLEAU HYPOTHESES CONCEPTION'!DT22</f>
        <v>0</v>
      </c>
      <c r="DU22" s="2489">
        <f>'[19]TABLEAU HYPOTHESES CONCEPTION'!DU22</f>
        <v>0</v>
      </c>
    </row>
    <row r="24" spans="2:125" ht="15.75" thickBot="1"/>
    <row r="25" spans="2:125" ht="24" thickBot="1">
      <c r="B25" s="2593" t="s">
        <v>6787</v>
      </c>
      <c r="C25" s="2594"/>
      <c r="D25" s="2595"/>
    </row>
    <row r="26" spans="2:125" ht="15.75" thickBot="1"/>
    <row r="27" spans="2:125">
      <c r="B27" s="2021" t="s">
        <v>6596</v>
      </c>
      <c r="D27" s="2021" t="s">
        <v>6768</v>
      </c>
    </row>
    <row r="28" spans="2:125" ht="15.75" thickBot="1">
      <c r="B28" s="2022" t="s">
        <v>6597</v>
      </c>
      <c r="D28" s="2023" t="s">
        <v>6769</v>
      </c>
    </row>
    <row r="29" spans="2:125" ht="15.75" thickBot="1">
      <c r="B29" s="2023" t="s">
        <v>6598</v>
      </c>
    </row>
    <row r="30" spans="2:125" ht="15.75" thickBot="1"/>
    <row r="31" spans="2:125">
      <c r="B31" s="2024">
        <v>1</v>
      </c>
      <c r="D31" s="2021" t="s">
        <v>6529</v>
      </c>
    </row>
    <row r="32" spans="2:125" ht="15.75" thickBot="1">
      <c r="B32" s="2025">
        <v>2</v>
      </c>
      <c r="D32" s="2023" t="s">
        <v>6542</v>
      </c>
    </row>
    <row r="33" spans="2:2" ht="15.75" thickBot="1">
      <c r="B33" s="2026">
        <v>3</v>
      </c>
    </row>
  </sheetData>
  <mergeCells count="2">
    <mergeCell ref="B2:E4"/>
    <mergeCell ref="B25:D25"/>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8">
    <tabColor theme="9" tint="-0.499984740745262"/>
  </sheetPr>
  <dimension ref="A1:V400"/>
  <sheetViews>
    <sheetView tabSelected="1" topLeftCell="A331" zoomScale="85" zoomScaleNormal="85" workbookViewId="0">
      <selection activeCell="D344" sqref="D344"/>
    </sheetView>
  </sheetViews>
  <sheetFormatPr baseColWidth="10" defaultRowHeight="15" outlineLevelCol="1"/>
  <cols>
    <col min="1" max="2" width="11.42578125" style="1810" customWidth="1" outlineLevel="1"/>
    <col min="3" max="3" width="14.140625" style="1810" customWidth="1" outlineLevel="1"/>
    <col min="4" max="4" width="83.140625" style="1810" customWidth="1"/>
    <col min="5" max="5" width="21.28515625" style="1810" customWidth="1"/>
    <col min="6" max="6" width="19.5703125" style="1810" customWidth="1"/>
    <col min="7" max="7" width="20.85546875" style="1810" customWidth="1"/>
    <col min="8" max="8" width="17.5703125" style="1810" customWidth="1" outlineLevel="1"/>
    <col min="9" max="9" width="42.28515625" style="1810" customWidth="1"/>
    <col min="10" max="10" width="18" style="1810" customWidth="1"/>
    <col min="11" max="11" width="14.28515625" style="1810" customWidth="1"/>
    <col min="12" max="12" width="15" style="1810" customWidth="1"/>
    <col min="13" max="13" width="18.85546875" style="1810" customWidth="1"/>
    <col min="14" max="14" width="15.5703125" style="1810" customWidth="1"/>
    <col min="15" max="15" width="14.140625" style="1810" customWidth="1"/>
    <col min="16" max="16" width="11.42578125" style="1810" customWidth="1"/>
    <col min="17" max="17" width="19.5703125" style="1810" customWidth="1"/>
    <col min="18" max="18" width="14.42578125" style="1810" customWidth="1"/>
    <col min="19" max="19" width="14.140625" style="1810" customWidth="1"/>
    <col min="20" max="20" width="10.140625" style="1810" customWidth="1"/>
    <col min="21" max="21" width="18.85546875" style="1810" customWidth="1"/>
    <col min="22" max="22" width="95.85546875" style="1810" customWidth="1" outlineLevel="1"/>
    <col min="23" max="16384" width="11.42578125" style="1810"/>
  </cols>
  <sheetData>
    <row r="1" spans="1:22" ht="15.75" thickBot="1"/>
    <row r="2" spans="1:22" ht="78" customHeight="1" thickBot="1">
      <c r="B2" s="1926"/>
      <c r="D2" s="2598" t="s">
        <v>6435</v>
      </c>
      <c r="E2" s="2600" t="s">
        <v>6844</v>
      </c>
      <c r="F2" s="2602" t="s">
        <v>6579</v>
      </c>
      <c r="G2" s="2604" t="s">
        <v>6436</v>
      </c>
      <c r="H2" s="2598" t="s">
        <v>6669</v>
      </c>
      <c r="I2" s="2598" t="s">
        <v>6522</v>
      </c>
      <c r="J2" s="2606" t="s">
        <v>6670</v>
      </c>
      <c r="K2" s="2607"/>
      <c r="L2" s="2607"/>
      <c r="M2" s="2607"/>
      <c r="N2" s="2607"/>
      <c r="O2" s="2607"/>
      <c r="P2" s="2607"/>
      <c r="Q2" s="2607"/>
      <c r="R2" s="2607"/>
      <c r="S2" s="2607"/>
      <c r="T2" s="2607"/>
      <c r="U2" s="2608"/>
      <c r="V2" s="2596" t="s">
        <v>6671</v>
      </c>
    </row>
    <row r="3" spans="1:22" ht="15.75" customHeight="1" thickBot="1">
      <c r="B3" s="1926"/>
      <c r="D3" s="2599"/>
      <c r="E3" s="2601"/>
      <c r="F3" s="2603"/>
      <c r="G3" s="2605"/>
      <c r="H3" s="2599"/>
      <c r="I3" s="2599"/>
      <c r="J3" s="2464" t="s">
        <v>6832</v>
      </c>
      <c r="K3" s="2464" t="s">
        <v>38</v>
      </c>
      <c r="L3" s="2464" t="s">
        <v>6833</v>
      </c>
      <c r="M3" s="2464" t="s">
        <v>6834</v>
      </c>
      <c r="N3" s="2464" t="s">
        <v>6835</v>
      </c>
      <c r="O3" s="2464" t="s">
        <v>38</v>
      </c>
      <c r="P3" s="2464" t="s">
        <v>6833</v>
      </c>
      <c r="Q3" s="2464" t="s">
        <v>6834</v>
      </c>
      <c r="R3" s="2464" t="s">
        <v>6836</v>
      </c>
      <c r="S3" s="2464" t="s">
        <v>38</v>
      </c>
      <c r="T3" s="2464" t="s">
        <v>6833</v>
      </c>
      <c r="U3" s="2464" t="s">
        <v>6834</v>
      </c>
      <c r="V3" s="2597"/>
    </row>
    <row r="4" spans="1:22" ht="24.75" customHeight="1" thickBot="1">
      <c r="A4" s="2419" t="s">
        <v>6366</v>
      </c>
      <c r="B4" s="2419">
        <v>1</v>
      </c>
      <c r="C4" s="2419" t="str">
        <f t="shared" ref="C4:C20" si="0">CONCATENATE(A4,".",B4,".")</f>
        <v>INST.1.</v>
      </c>
      <c r="D4" s="1968" t="str">
        <f>'[19]ANALYSE COMPARATIVE AFFAIRES'!$E$44</f>
        <v>Installations de Chantier</v>
      </c>
      <c r="E4" s="1988">
        <f>SUM(E5:E13)</f>
        <v>3238641.7406573957</v>
      </c>
      <c r="F4" s="2499">
        <f>IF(ISNUMBER(E4),E4/VLOOKUP($F$2,'FICHE D''INFORMATIONS'!M:N,2,FALSE),"")</f>
        <v>50.087252407321309</v>
      </c>
      <c r="G4" s="1989">
        <f t="shared" ref="G4:G19" si="1">E4/$E$380</f>
        <v>2.2317986683761708E-2</v>
      </c>
      <c r="H4" s="2506">
        <f>IFERROR(IF('FICHE D''INFORMATIONS'!$P$31="",F4*'FICHE D''INFORMATIONS'!$P$32,F4*'FICHE D''INFORMATIONS'!$P$31),"")</f>
        <v>49.995517512802408</v>
      </c>
      <c r="I4" s="1996" t="s">
        <v>6706</v>
      </c>
      <c r="J4" s="2462" t="s">
        <v>6728</v>
      </c>
      <c r="K4" s="2299">
        <v>28</v>
      </c>
      <c r="L4" s="2463" t="s">
        <v>93</v>
      </c>
      <c r="M4" s="2312">
        <f t="shared" ref="M4:M12" si="2">IFERROR(E4/K4,"")</f>
        <v>115665.77645204985</v>
      </c>
      <c r="N4" s="2462" t="s">
        <v>6729</v>
      </c>
      <c r="O4" s="2299"/>
      <c r="P4" s="2463"/>
      <c r="Q4" s="2312"/>
      <c r="R4" s="2400"/>
      <c r="S4" s="2257"/>
      <c r="T4" s="2257"/>
      <c r="U4" s="2367"/>
      <c r="V4" s="2203"/>
    </row>
    <row r="5" spans="1:22" ht="15.75" thickBot="1">
      <c r="A5" s="2202" t="s">
        <v>6366</v>
      </c>
      <c r="B5" s="2202" t="s">
        <v>181</v>
      </c>
      <c r="C5" s="2202" t="str">
        <f t="shared" si="0"/>
        <v>INST.1.1.</v>
      </c>
      <c r="D5" s="1929" t="s">
        <v>55</v>
      </c>
      <c r="E5" s="2010">
        <f>SUMIF('0 Logistique'!R:R,'FICHE RATIOS'!C5,'0 Logistique'!M:M)</f>
        <v>175765.06806399999</v>
      </c>
      <c r="F5" s="2500">
        <f>IF(ISNUMBER(E5),E5/VLOOKUP($F$2,'FICHE D''INFORMATIONS'!M:N,2,FALSE),"")</f>
        <v>2.7182967532322917</v>
      </c>
      <c r="G5" s="1928">
        <f t="shared" si="1"/>
        <v>1.2112245696328759E-3</v>
      </c>
      <c r="H5" s="2507">
        <f>IFERROR(IF('FICHE D''INFORMATIONS'!$P$31="",F5*'FICHE D''INFORMATIONS'!$P$32,F5*'FICHE D''INFORMATIONS'!$P$31),"")</f>
        <v>2.7133181877501813</v>
      </c>
      <c r="I5" s="1997"/>
      <c r="J5" s="2346"/>
      <c r="K5" s="2347"/>
      <c r="L5" s="2348"/>
      <c r="M5" s="2349" t="str">
        <f t="shared" si="2"/>
        <v/>
      </c>
      <c r="N5" s="2350"/>
      <c r="O5" s="2350"/>
      <c r="P5" s="2350"/>
      <c r="Q5" s="2351"/>
      <c r="R5" s="2352"/>
      <c r="S5" s="2350"/>
      <c r="T5" s="2350"/>
      <c r="U5" s="2351"/>
      <c r="V5" s="2204"/>
    </row>
    <row r="6" spans="1:22" ht="15.75" thickBot="1">
      <c r="A6" s="2202" t="s">
        <v>6366</v>
      </c>
      <c r="B6" s="2202" t="s">
        <v>183</v>
      </c>
      <c r="C6" s="2202" t="str">
        <f t="shared" si="0"/>
        <v>INST.1.2.</v>
      </c>
      <c r="D6" s="1929" t="s">
        <v>6151</v>
      </c>
      <c r="E6" s="2010">
        <f>SUMIF('0 Logistique'!R:R,'FICHE RATIOS'!C6,'0 Logistique'!M:M)</f>
        <v>909917.22162959969</v>
      </c>
      <c r="F6" s="2500">
        <f>IF(ISNUMBER(E6),E6/VLOOKUP($F$2,'FICHE D''INFORMATIONS'!M:N,2,FALSE),"")</f>
        <v>14.072335626811007</v>
      </c>
      <c r="G6" s="1928">
        <f t="shared" si="1"/>
        <v>6.2703818643221514E-3</v>
      </c>
      <c r="H6" s="2507">
        <f>IFERROR(IF('FICHE D''INFORMATIONS'!$P$31="",F6*'FICHE D''INFORMATIONS'!$P$32,F6*'FICHE D''INFORMATIONS'!$P$31),"")</f>
        <v>14.046562118336995</v>
      </c>
      <c r="I6" s="1995"/>
      <c r="J6" s="2352"/>
      <c r="K6" s="2350"/>
      <c r="L6" s="2353"/>
      <c r="M6" s="2349" t="str">
        <f t="shared" si="2"/>
        <v/>
      </c>
      <c r="N6" s="2350"/>
      <c r="O6" s="2350"/>
      <c r="P6" s="2350"/>
      <c r="Q6" s="2351"/>
      <c r="R6" s="2352"/>
      <c r="S6" s="2350"/>
      <c r="T6" s="2350"/>
      <c r="U6" s="2351"/>
      <c r="V6" s="2205"/>
    </row>
    <row r="7" spans="1:22" ht="15.75" thickBot="1">
      <c r="A7" s="2202" t="s">
        <v>6366</v>
      </c>
      <c r="B7" s="2202" t="s">
        <v>185</v>
      </c>
      <c r="C7" s="2202" t="str">
        <f t="shared" si="0"/>
        <v>INST.1.3.</v>
      </c>
      <c r="D7" s="1929" t="s">
        <v>6152</v>
      </c>
      <c r="E7" s="2010">
        <f>SUMIF('0 Logistique'!R:R,'FICHE RATIOS'!C7,'0 Logistique'!M:M)</f>
        <v>151257.81511895996</v>
      </c>
      <c r="F7" s="2500">
        <f>IF(ISNUMBER(E7),E7/VLOOKUP($F$2,'FICHE D''INFORMATIONS'!M:N,2,FALSE),"")</f>
        <v>2.3392795409675218</v>
      </c>
      <c r="G7" s="1928">
        <f t="shared" si="1"/>
        <v>1.0423412572193331E-3</v>
      </c>
      <c r="H7" s="2507">
        <f>IFERROR(IF('FICHE D''INFORMATIONS'!$P$31="",F7*'FICHE D''INFORMATIONS'!$P$32,F7*'FICHE D''INFORMATIONS'!$P$31),"")</f>
        <v>2.3349951462038452</v>
      </c>
      <c r="I7" s="1995"/>
      <c r="J7" s="2352"/>
      <c r="K7" s="2350"/>
      <c r="L7" s="2353"/>
      <c r="M7" s="2349" t="str">
        <f t="shared" si="2"/>
        <v/>
      </c>
      <c r="N7" s="2350"/>
      <c r="O7" s="2350"/>
      <c r="P7" s="2350"/>
      <c r="Q7" s="2351"/>
      <c r="R7" s="2352"/>
      <c r="S7" s="2350"/>
      <c r="T7" s="2350"/>
      <c r="U7" s="2351"/>
      <c r="V7" s="2205"/>
    </row>
    <row r="8" spans="1:22" ht="15.75" thickBot="1">
      <c r="A8" s="2202" t="s">
        <v>6366</v>
      </c>
      <c r="B8" s="2202" t="s">
        <v>187</v>
      </c>
      <c r="C8" s="2202" t="str">
        <f t="shared" si="0"/>
        <v>INST.1.4.</v>
      </c>
      <c r="D8" s="1929" t="s">
        <v>98</v>
      </c>
      <c r="E8" s="2010">
        <f>SUMIF('0 Logistique'!R:R,'FICHE RATIOS'!C8,'0 Logistique'!M:M)</f>
        <v>82157.714559999993</v>
      </c>
      <c r="F8" s="2500">
        <f>IF(ISNUMBER(E8),E8/VLOOKUP($F$2,'FICHE D''INFORMATIONS'!M:N,2,FALSE),"")</f>
        <v>1.2706111128982369</v>
      </c>
      <c r="G8" s="1928">
        <f t="shared" si="1"/>
        <v>5.6616165860512348E-4</v>
      </c>
      <c r="H8" s="2507">
        <f>IFERROR(IF('FICHE D''INFORMATIONS'!$P$31="",F8*'FICHE D''INFORMATIONS'!$P$32,F8*'FICHE D''INFORMATIONS'!$P$31),"")</f>
        <v>1.2682839863178372</v>
      </c>
      <c r="I8" s="1995"/>
      <c r="J8" s="2352"/>
      <c r="K8" s="2350"/>
      <c r="L8" s="2353"/>
      <c r="M8" s="2349" t="str">
        <f t="shared" si="2"/>
        <v/>
      </c>
      <c r="N8" s="2350"/>
      <c r="O8" s="2350"/>
      <c r="P8" s="2350"/>
      <c r="Q8" s="2351"/>
      <c r="R8" s="2352"/>
      <c r="S8" s="2350"/>
      <c r="T8" s="2350"/>
      <c r="U8" s="2351"/>
      <c r="V8" s="2205"/>
    </row>
    <row r="9" spans="1:22" ht="15.75" thickBot="1">
      <c r="A9" s="2202" t="s">
        <v>6366</v>
      </c>
      <c r="B9" s="2202" t="s">
        <v>189</v>
      </c>
      <c r="C9" s="2202" t="str">
        <f t="shared" si="0"/>
        <v>INST.1.5.</v>
      </c>
      <c r="D9" s="1929" t="s">
        <v>6153</v>
      </c>
      <c r="E9" s="2010">
        <f>SUMIF('0 Logistique'!R:R,'FICHE RATIOS'!C9,'0 Logistique'!M:M)</f>
        <v>422653.04088803602</v>
      </c>
      <c r="F9" s="2500">
        <f>IF(ISNUMBER(E9),E9/VLOOKUP($F$2,'FICHE D''INFORMATIONS'!M:N,2,FALSE),"")</f>
        <v>6.5365456369940613</v>
      </c>
      <c r="G9" s="1928">
        <f t="shared" si="1"/>
        <v>2.9125681979495117E-3</v>
      </c>
      <c r="H9" s="2507">
        <f>IFERROR(IF('FICHE D''INFORMATIONS'!$P$31="",F9*'FICHE D''INFORMATIONS'!$P$32,F9*'FICHE D''INFORMATIONS'!$P$31),"")</f>
        <v>6.5245739416882111</v>
      </c>
      <c r="I9" s="1995"/>
      <c r="J9" s="2352"/>
      <c r="K9" s="2350"/>
      <c r="L9" s="2353"/>
      <c r="M9" s="2349" t="str">
        <f t="shared" si="2"/>
        <v/>
      </c>
      <c r="N9" s="2350"/>
      <c r="O9" s="2350"/>
      <c r="P9" s="2350"/>
      <c r="Q9" s="2351"/>
      <c r="R9" s="2352"/>
      <c r="S9" s="2350"/>
      <c r="T9" s="2350"/>
      <c r="U9" s="2351"/>
      <c r="V9" s="2205"/>
    </row>
    <row r="10" spans="1:22" ht="15.75" thickBot="1">
      <c r="A10" s="2202" t="s">
        <v>6366</v>
      </c>
      <c r="B10" s="2202" t="s">
        <v>192</v>
      </c>
      <c r="C10" s="2202" t="str">
        <f t="shared" si="0"/>
        <v>INST.1.6.</v>
      </c>
      <c r="D10" s="1929" t="s">
        <v>6810</v>
      </c>
      <c r="E10" s="2010">
        <f>SUMIF('0 Logistique'!R:R,'FICHE RATIOS'!C10,'0 Logistique'!M:M)</f>
        <v>250668.43123199997</v>
      </c>
      <c r="F10" s="2500">
        <f>IF(ISNUMBER(E10),E10/VLOOKUP($F$2,'FICHE D''INFORMATIONS'!M:N,2,FALSE),"")</f>
        <v>3.8767156082895138</v>
      </c>
      <c r="G10" s="1928">
        <f t="shared" si="1"/>
        <v>1.7273953583824405E-3</v>
      </c>
      <c r="H10" s="2507">
        <f>IFERROR(IF('FICHE D''INFORMATIONS'!$P$31="",F10*'FICHE D''INFORMATIONS'!$P$32,F10*'FICHE D''INFORMATIONS'!$P$31),"")</f>
        <v>3.86961539655272</v>
      </c>
      <c r="I10" s="1995"/>
      <c r="J10" s="2352"/>
      <c r="K10" s="2350"/>
      <c r="L10" s="2353"/>
      <c r="M10" s="2349" t="str">
        <f t="shared" si="2"/>
        <v/>
      </c>
      <c r="N10" s="2350"/>
      <c r="O10" s="2350"/>
      <c r="P10" s="2350"/>
      <c r="Q10" s="2351"/>
      <c r="R10" s="2352"/>
      <c r="S10" s="2350"/>
      <c r="T10" s="2350"/>
      <c r="U10" s="2351"/>
      <c r="V10" s="2205"/>
    </row>
    <row r="11" spans="1:22" ht="15" customHeight="1" thickBot="1">
      <c r="A11" s="2202" t="s">
        <v>6366</v>
      </c>
      <c r="B11" s="2202" t="s">
        <v>195</v>
      </c>
      <c r="C11" s="2202" t="str">
        <f t="shared" si="0"/>
        <v>INST.1.7.</v>
      </c>
      <c r="D11" s="1929" t="s">
        <v>6811</v>
      </c>
      <c r="E11" s="2010">
        <f>SUMIF('0 Logistique'!R:R,'FICHE RATIOS'!C11,'0 Logistique'!M:M)</f>
        <v>1227786.1269147997</v>
      </c>
      <c r="F11" s="2500">
        <f>IF(ISNUMBER(E11),E11/VLOOKUP($F$2,'FICHE D''INFORMATIONS'!M:N,2,FALSE),"")</f>
        <v>18.98834096682338</v>
      </c>
      <c r="G11" s="1928">
        <f t="shared" si="1"/>
        <v>8.4608661980098247E-3</v>
      </c>
      <c r="H11" s="2507">
        <f>IFERROR(IF('FICHE D''INFORMATIONS'!$P$31="",F11*'FICHE D''INFORMATIONS'!$P$32,F11*'FICHE D''INFORMATIONS'!$P$31),"")</f>
        <v>18.953563785565461</v>
      </c>
      <c r="I11" s="1995"/>
      <c r="J11" s="2352"/>
      <c r="K11" s="2350"/>
      <c r="L11" s="2353"/>
      <c r="M11" s="2349" t="str">
        <f t="shared" si="2"/>
        <v/>
      </c>
      <c r="N11" s="2350"/>
      <c r="O11" s="2350"/>
      <c r="P11" s="2350"/>
      <c r="Q11" s="2351"/>
      <c r="R11" s="2352"/>
      <c r="S11" s="2350"/>
      <c r="T11" s="2350"/>
      <c r="U11" s="2351"/>
      <c r="V11" s="2205"/>
    </row>
    <row r="12" spans="1:22" ht="15.75" thickBot="1">
      <c r="A12" s="2202" t="s">
        <v>6366</v>
      </c>
      <c r="B12" s="2202" t="s">
        <v>197</v>
      </c>
      <c r="C12" s="2202" t="str">
        <f t="shared" si="0"/>
        <v>INST.1.8.</v>
      </c>
      <c r="D12" s="1929" t="s">
        <v>6812</v>
      </c>
      <c r="E12" s="2010">
        <f>SUMIF('0 Logistique'!R:R,'FICHE RATIOS'!C12,'0 Logistique'!M:M)</f>
        <v>18436.322250000001</v>
      </c>
      <c r="F12" s="2500">
        <f>IF(ISNUMBER(E12),E12/VLOOKUP($F$2,'FICHE D''INFORMATIONS'!M:N,2,FALSE),"")</f>
        <v>0.2851271613052892</v>
      </c>
      <c r="G12" s="1928">
        <f t="shared" si="1"/>
        <v>1.2704757964044494E-4</v>
      </c>
      <c r="H12" s="2507">
        <f>IFERROR(IF('FICHE D''INFORMATIONS'!$P$31="",F12*'FICHE D''INFORMATIONS'!$P$32,F12*'FICHE D''INFORMATIONS'!$P$31),"")</f>
        <v>0.28460495038714767</v>
      </c>
      <c r="I12" s="1995"/>
      <c r="J12" s="2346"/>
      <c r="K12" s="2347"/>
      <c r="L12" s="2353"/>
      <c r="M12" s="2349" t="str">
        <f t="shared" si="2"/>
        <v/>
      </c>
      <c r="N12" s="2350"/>
      <c r="O12" s="2350"/>
      <c r="P12" s="2350"/>
      <c r="Q12" s="2351"/>
      <c r="R12" s="2352"/>
      <c r="S12" s="2350"/>
      <c r="T12" s="2350"/>
      <c r="U12" s="2351"/>
      <c r="V12" s="2205"/>
    </row>
    <row r="13" spans="1:22" ht="15.75" thickBot="1">
      <c r="A13" s="2202" t="s">
        <v>6366</v>
      </c>
      <c r="B13" s="2202" t="s">
        <v>199</v>
      </c>
      <c r="C13" s="2202" t="str">
        <f t="shared" si="0"/>
        <v>INST.1.9.</v>
      </c>
      <c r="D13" s="1929" t="s">
        <v>6155</v>
      </c>
      <c r="E13" s="2010">
        <v>0</v>
      </c>
      <c r="F13" s="2500">
        <f>IF(ISNUMBER(E13),E13/VLOOKUP($F$2,'FICHE D''INFORMATIONS'!M:N,2,FALSE),"")</f>
        <v>0</v>
      </c>
      <c r="G13" s="1928">
        <f t="shared" si="1"/>
        <v>0</v>
      </c>
      <c r="H13" s="2507">
        <f>IFERROR(IF('FICHE D''INFORMATIONS'!$P$31="",F13*'FICHE D''INFORMATIONS'!$P$32,F13*'FICHE D''INFORMATIONS'!$P$31),"")</f>
        <v>0</v>
      </c>
      <c r="I13" s="1995"/>
      <c r="J13" s="2346"/>
      <c r="K13" s="2347"/>
      <c r="L13" s="2353"/>
      <c r="M13" s="2349"/>
      <c r="N13" s="2350"/>
      <c r="O13" s="2350"/>
      <c r="P13" s="2350"/>
      <c r="Q13" s="2354"/>
      <c r="R13" s="2352"/>
      <c r="S13" s="2350"/>
      <c r="T13" s="2350"/>
      <c r="U13" s="2354"/>
      <c r="V13" s="2205"/>
    </row>
    <row r="14" spans="1:22" ht="15" customHeight="1" thickBot="1">
      <c r="A14" s="2419" t="s">
        <v>6366</v>
      </c>
      <c r="B14" s="2419">
        <v>2</v>
      </c>
      <c r="C14" s="2419" t="str">
        <f t="shared" si="0"/>
        <v>INST.2.</v>
      </c>
      <c r="D14" s="1969" t="str">
        <f>'[19]ANALYSE COMPARATIVE AFFAIRES'!$E$45</f>
        <v>Frais EG / Macro Lots</v>
      </c>
      <c r="E14" s="1990">
        <f>SUM(E15:E19)</f>
        <v>5640336.6426899992</v>
      </c>
      <c r="F14" s="2499">
        <f>IF(ISNUMBER(E14),E14/VLOOKUP($F$2,'FICHE D''INFORMATIONS'!M:N,2,FALSE),"")</f>
        <v>87.23069351515619</v>
      </c>
      <c r="G14" s="1989">
        <f t="shared" si="1"/>
        <v>3.8868441823372742E-2</v>
      </c>
      <c r="H14" s="2506">
        <f>IFERROR(IF('FICHE D''INFORMATIONS'!$P$31="",F14*'FICHE D''INFORMATIONS'!$P$32,F14*'FICHE D''INFORMATIONS'!$P$31),"")</f>
        <v>87.070930340220002</v>
      </c>
      <c r="I14" s="1936" t="s">
        <v>6561</v>
      </c>
      <c r="J14" s="2280" t="s">
        <v>6728</v>
      </c>
      <c r="K14" s="1998"/>
      <c r="L14" s="2281" t="s">
        <v>93</v>
      </c>
      <c r="M14" s="2282"/>
      <c r="N14" s="2283" t="s">
        <v>6729</v>
      </c>
      <c r="O14" s="1999"/>
      <c r="P14" s="2284"/>
      <c r="Q14" s="2285"/>
      <c r="R14" s="2352"/>
      <c r="S14" s="2350"/>
      <c r="T14" s="2350"/>
      <c r="U14" s="2351"/>
      <c r="V14" s="2206"/>
    </row>
    <row r="15" spans="1:22" ht="15.75" thickBot="1">
      <c r="A15" s="2202" t="s">
        <v>6366</v>
      </c>
      <c r="B15" s="2202" t="s">
        <v>212</v>
      </c>
      <c r="C15" s="2202" t="str">
        <f t="shared" si="0"/>
        <v>INST.2.1.</v>
      </c>
      <c r="D15" s="1929" t="s">
        <v>6677</v>
      </c>
      <c r="E15" s="2010">
        <f>+SUMIF('0 Logistique'!R:R,'FICHE RATIOS'!C15,'0 Logistique'!P:P)</f>
        <v>2474952.2264999999</v>
      </c>
      <c r="F15" s="2500">
        <f>IF(ISNUMBER(E15),E15/VLOOKUP($F$2,'FICHE D''INFORMATIONS'!M:N,2,FALSE),"")</f>
        <v>38.276403131766159</v>
      </c>
      <c r="G15" s="1928">
        <f t="shared" si="1"/>
        <v>1.7055282818272243E-2</v>
      </c>
      <c r="H15" s="2507">
        <f>IFERROR(IF('FICHE D''INFORMATIONS'!$P$31="",F15*'FICHE D''INFORMATIONS'!$P$32,F15*'FICHE D''INFORMATIONS'!$P$31),"")</f>
        <v>38.20629982932703</v>
      </c>
      <c r="I15" s="1995"/>
      <c r="J15" s="2352"/>
      <c r="K15" s="2350"/>
      <c r="L15" s="2353"/>
      <c r="M15" s="2349" t="str">
        <f t="shared" ref="M15:M19" si="3">IFERROR(E15/K15,"")</f>
        <v/>
      </c>
      <c r="N15" s="2350"/>
      <c r="O15" s="2350"/>
      <c r="P15" s="2350"/>
      <c r="Q15" s="2351"/>
      <c r="R15" s="2352"/>
      <c r="S15" s="2350"/>
      <c r="T15" s="2350"/>
      <c r="U15" s="2351"/>
      <c r="V15" s="2205"/>
    </row>
    <row r="16" spans="1:22" ht="15.75" thickBot="1">
      <c r="A16" s="2202" t="s">
        <v>6366</v>
      </c>
      <c r="B16" s="2202" t="s">
        <v>214</v>
      </c>
      <c r="C16" s="2202" t="str">
        <f t="shared" si="0"/>
        <v>INST.2.2.</v>
      </c>
      <c r="D16" s="1929" t="s">
        <v>6789</v>
      </c>
      <c r="E16" s="2010">
        <f>+SUMIF('0 Logistique'!R:R,'FICHE RATIOS'!C16,'0 Logistique'!P:P)</f>
        <v>179732.89299999969</v>
      </c>
      <c r="F16" s="2500">
        <f>IF(ISNUMBER(E16),E16/VLOOKUP($F$2,'FICHE D''INFORMATIONS'!M:N,2,FALSE),"")</f>
        <v>2.7796611970306171</v>
      </c>
      <c r="G16" s="1928">
        <f t="shared" si="1"/>
        <v>1.2385674717431796E-3</v>
      </c>
      <c r="H16" s="2507">
        <f>IFERROR(IF('FICHE D''INFORMATIONS'!$P$31="",F16*'FICHE D''INFORMATIONS'!$P$32,F16*'FICHE D''INFORMATIONS'!$P$31),"")</f>
        <v>2.7745702424573011</v>
      </c>
      <c r="I16" s="1995"/>
      <c r="J16" s="2356"/>
      <c r="K16" s="1930"/>
      <c r="L16" s="1931"/>
      <c r="M16" s="2349" t="str">
        <f t="shared" si="3"/>
        <v/>
      </c>
      <c r="N16" s="2350"/>
      <c r="O16" s="2350"/>
      <c r="P16" s="2350"/>
      <c r="Q16" s="2351"/>
      <c r="R16" s="2352"/>
      <c r="S16" s="2350"/>
      <c r="T16" s="2350"/>
      <c r="U16" s="2351"/>
      <c r="V16" s="2205"/>
    </row>
    <row r="17" spans="1:22" ht="15.75" thickBot="1">
      <c r="A17" s="2202" t="s">
        <v>6366</v>
      </c>
      <c r="B17" s="2202" t="s">
        <v>216</v>
      </c>
      <c r="C17" s="2202" t="str">
        <f t="shared" si="0"/>
        <v>INST.2.3.</v>
      </c>
      <c r="D17" s="1929" t="s">
        <v>6154</v>
      </c>
      <c r="E17" s="2010">
        <f>+SUMIF('0 Logistique'!R:R,'FICHE RATIOS'!C17,'0 Logistique'!M:M)</f>
        <v>0</v>
      </c>
      <c r="F17" s="2500">
        <f>IF(ISNUMBER(E17),E17/VLOOKUP($F$2,'FICHE D''INFORMATIONS'!M:N,2,FALSE),"")</f>
        <v>0</v>
      </c>
      <c r="G17" s="1928">
        <f t="shared" si="1"/>
        <v>0</v>
      </c>
      <c r="H17" s="2507">
        <f>IFERROR(IF('FICHE D''INFORMATIONS'!$P$31="",F17*'FICHE D''INFORMATIONS'!$P$32,F17*'FICHE D''INFORMATIONS'!$P$31),"")</f>
        <v>0</v>
      </c>
      <c r="I17" s="1995"/>
      <c r="J17" s="2356"/>
      <c r="K17" s="1930"/>
      <c r="L17" s="1931"/>
      <c r="M17" s="2349" t="str">
        <f t="shared" si="3"/>
        <v/>
      </c>
      <c r="N17" s="2350"/>
      <c r="O17" s="2350"/>
      <c r="P17" s="2350"/>
      <c r="Q17" s="2351"/>
      <c r="R17" s="2352"/>
      <c r="S17" s="2350"/>
      <c r="T17" s="2350"/>
      <c r="U17" s="2351"/>
      <c r="V17" s="2205"/>
    </row>
    <row r="18" spans="1:22" ht="15.75" customHeight="1" thickBot="1">
      <c r="A18" s="2202" t="s">
        <v>6366</v>
      </c>
      <c r="B18" s="2202" t="s">
        <v>478</v>
      </c>
      <c r="C18" s="2202" t="str">
        <f t="shared" si="0"/>
        <v>INST.2.4.</v>
      </c>
      <c r="D18" s="1929" t="s">
        <v>6156</v>
      </c>
      <c r="E18" s="2010">
        <f>+SUMIF('0 Logistique'!R:R,'FICHE RATIOS'!C18,'0 Logistique'!M:M)</f>
        <v>0</v>
      </c>
      <c r="F18" s="2500">
        <f>IF(ISNUMBER(E18),E18/VLOOKUP($F$2,'FICHE D''INFORMATIONS'!M:N,2,FALSE),"")</f>
        <v>0</v>
      </c>
      <c r="G18" s="1928">
        <f t="shared" si="1"/>
        <v>0</v>
      </c>
      <c r="H18" s="2507">
        <f>IFERROR(IF('FICHE D''INFORMATIONS'!$P$31="",F18*'FICHE D''INFORMATIONS'!$P$32,F18*'FICHE D''INFORMATIONS'!$P$31),"")</f>
        <v>0</v>
      </c>
      <c r="I18" s="1995"/>
      <c r="J18" s="2356"/>
      <c r="K18" s="1930"/>
      <c r="L18" s="1931"/>
      <c r="M18" s="2349" t="str">
        <f t="shared" si="3"/>
        <v/>
      </c>
      <c r="N18" s="2350"/>
      <c r="O18" s="2350"/>
      <c r="P18" s="2350"/>
      <c r="Q18" s="2351"/>
      <c r="R18" s="2352"/>
      <c r="S18" s="2350"/>
      <c r="T18" s="2350"/>
      <c r="U18" s="2351"/>
      <c r="V18" s="2206"/>
    </row>
    <row r="19" spans="1:22" ht="19.5" customHeight="1" thickBot="1">
      <c r="A19" s="2202" t="s">
        <v>6366</v>
      </c>
      <c r="B19" s="2202" t="s">
        <v>571</v>
      </c>
      <c r="C19" s="2202" t="str">
        <f t="shared" si="0"/>
        <v>INST.2.5.</v>
      </c>
      <c r="D19" s="1932" t="s">
        <v>6790</v>
      </c>
      <c r="E19" s="2011">
        <f>+SUMIF('0 Logistique'!R:R,'FICHE RATIOS'!C19,'0 Logistique'!M:M)+SUMIF('18 CVCD'!J:J,'FICHE RATIOS'!C19,'18 CVCD'!H:H)+SUMIF('19 Plomb'!J:J,'FICHE RATIOS'!C19,'19 Plomb'!H:H)+SUMIF('20 Sprink'!J:J,'FICHE RATIOS'!C19,'20 Sprink'!H:H)+SUMIF('21 Elec CFO'!J:J,'FICHE RATIOS'!C19,'21 Elec CFO'!H:H)+SUMIF('22 - 23 Elec CFA'!J:J,'FICHE RATIOS'!C19,'22 - 23 Elec CFA'!H:H)+SUMIF('24 GTB'!J:J,'FICHE RATIOS'!C19,'24 GTB'!H:H)+SUMIF('25 Asc'!J:J,'FICHE RATIOS'!C19,'25 Asc'!H:H)+SUMIF('26 Eq Cuis'!M:M,'FICHE RATIOS'!C19,'26 Eq Cuis'!K:K)+SUMIF('3 Démol'!J:J,'FICHE RATIOS'!C19,'3 Démol'!H:H)+SUMIF('4 5 6 Sout Terra GO'!J:J,'FICHE RATIOS'!C19,'4 5 6 Sout Terra GO'!H:H)</f>
        <v>2985651.5231900001</v>
      </c>
      <c r="F19" s="2500">
        <f>IF(ISNUMBER(E19),E19/VLOOKUP($F$2,'FICHE D''INFORMATIONS'!M:N,2,FALSE),"")</f>
        <v>46.174629186359418</v>
      </c>
      <c r="G19" s="1928">
        <f t="shared" si="1"/>
        <v>2.0574591533357327E-2</v>
      </c>
      <c r="H19" s="2507">
        <f>IFERROR(IF('FICHE D''INFORMATIONS'!$P$31="",F19*'FICHE D''INFORMATIONS'!$P$32,F19*'FICHE D''INFORMATIONS'!$P$31),"")</f>
        <v>46.090060268435685</v>
      </c>
      <c r="I19" s="1995"/>
      <c r="J19" s="2356"/>
      <c r="K19" s="1930"/>
      <c r="L19" s="1931"/>
      <c r="M19" s="2349" t="str">
        <f t="shared" si="3"/>
        <v/>
      </c>
      <c r="N19" s="2352"/>
      <c r="O19" s="2350"/>
      <c r="P19" s="2350"/>
      <c r="Q19" s="2351"/>
      <c r="R19" s="2352"/>
      <c r="S19" s="2350"/>
      <c r="T19" s="2350"/>
      <c r="U19" s="2351"/>
      <c r="V19" s="2207"/>
    </row>
    <row r="20" spans="1:22" ht="19.5" thickBot="1">
      <c r="A20" s="2202"/>
      <c r="B20" s="2202"/>
      <c r="C20" s="2202" t="str">
        <f t="shared" si="0"/>
        <v>..</v>
      </c>
      <c r="D20" s="2459" t="s">
        <v>6825</v>
      </c>
      <c r="E20" s="2460">
        <f>E4+E14</f>
        <v>8878978.3833473958</v>
      </c>
      <c r="F20" s="2460">
        <f>F4+F14</f>
        <v>137.31794592247749</v>
      </c>
      <c r="G20" s="2461">
        <f>G4+G14</f>
        <v>6.1186428507134447E-2</v>
      </c>
      <c r="H20" s="2460">
        <f>H4+H14</f>
        <v>137.0664478530224</v>
      </c>
      <c r="I20" s="2447"/>
      <c r="J20" s="2274"/>
      <c r="K20" s="2275"/>
      <c r="L20" s="2275"/>
      <c r="M20" s="2276"/>
      <c r="N20" s="2275"/>
      <c r="O20" s="2275"/>
      <c r="P20" s="2275"/>
      <c r="Q20" s="2276"/>
      <c r="R20" s="2275"/>
      <c r="S20" s="2275"/>
      <c r="T20" s="2275"/>
      <c r="U20" s="2276"/>
      <c r="V20" s="2277"/>
    </row>
    <row r="21" spans="1:22" ht="24.75" thickBot="1">
      <c r="A21" s="2419" t="s">
        <v>6243</v>
      </c>
      <c r="B21" s="2419">
        <v>1</v>
      </c>
      <c r="C21" s="2419" t="str">
        <f>CONCATENATE(A21,".",B21,".")</f>
        <v>PREP.1.</v>
      </c>
      <c r="D21" s="1970" t="str">
        <f>'[19]ANALYSE COMPARATIVE AFFAIRES'!$E$50</f>
        <v>Désamiantage</v>
      </c>
      <c r="E21" s="1988">
        <f>SUMIF('3 Démol'!J:J,'FICHE RATIOS'!C21,'3 Démol'!H:H)</f>
        <v>8905</v>
      </c>
      <c r="F21" s="2499">
        <f>IF(ISNUMBER(E21),E21/VLOOKUP($F$2,'FICHE D''INFORMATIONS'!M:N,2,FALSE),"")</f>
        <v>0.13772038354469532</v>
      </c>
      <c r="G21" s="1989">
        <f t="shared" ref="G21:G26" si="4">E21/$E$380</f>
        <v>6.1365747536668396E-5</v>
      </c>
      <c r="H21" s="2506">
        <f>IFERROR(IF('FICHE D''INFORMATIONS'!$P$31="",F21*'FICHE D''INFORMATIONS'!$P$32,F21*'FICHE D''INFORMATIONS'!$P$31),"")</f>
        <v>0.13746814840999808</v>
      </c>
      <c r="I21" s="1936" t="s">
        <v>6529</v>
      </c>
      <c r="J21" s="2286" t="s">
        <v>6730</v>
      </c>
      <c r="K21" s="1942"/>
      <c r="L21" s="2288" t="s">
        <v>70</v>
      </c>
      <c r="M21" s="2282" t="str">
        <f>IFERROR(E21/K21,"")</f>
        <v/>
      </c>
      <c r="N21" s="2357"/>
      <c r="O21" s="2358"/>
      <c r="P21" s="2358"/>
      <c r="Q21" s="2359"/>
      <c r="R21" s="2357"/>
      <c r="S21" s="2358"/>
      <c r="T21" s="2358"/>
      <c r="U21" s="2359"/>
      <c r="V21" s="2224"/>
    </row>
    <row r="22" spans="1:22" ht="24.75" thickBot="1">
      <c r="A22" s="2419" t="s">
        <v>6243</v>
      </c>
      <c r="B22" s="2419">
        <v>2</v>
      </c>
      <c r="C22" s="2419" t="str">
        <f t="shared" ref="C22:C82" si="5">CONCATENATE(A22,".",B22,".")</f>
        <v>PREP.2.</v>
      </c>
      <c r="D22" s="1971" t="str">
        <f>'[19]ANALYSE COMPARATIVE AFFAIRES'!$E$51</f>
        <v>Déplombage</v>
      </c>
      <c r="E22" s="1990">
        <f>SUMIF('3 Démol'!J:J,'FICHE RATIOS'!C22,'3 Démol'!H:H)</f>
        <v>0</v>
      </c>
      <c r="F22" s="2499">
        <f>IF(ISNUMBER(E22),E22/VLOOKUP($F$2,'FICHE D''INFORMATIONS'!M:N,2,FALSE),"")</f>
        <v>0</v>
      </c>
      <c r="G22" s="1989">
        <f t="shared" si="4"/>
        <v>0</v>
      </c>
      <c r="H22" s="2506">
        <f>IFERROR(IF('FICHE D''INFORMATIONS'!$P$31="",F22*'FICHE D''INFORMATIONS'!$P$32,F22*'FICHE D''INFORMATIONS'!$P$31),"")</f>
        <v>0</v>
      </c>
      <c r="I22" s="1936" t="s">
        <v>6542</v>
      </c>
      <c r="J22" s="2286" t="s">
        <v>6731</v>
      </c>
      <c r="K22" s="1942"/>
      <c r="L22" s="2288" t="s">
        <v>70</v>
      </c>
      <c r="M22" s="2282" t="str">
        <f t="shared" ref="M22:M26" si="6">IFERROR(E22/K22,"")</f>
        <v/>
      </c>
      <c r="N22" s="2357"/>
      <c r="O22" s="2358"/>
      <c r="P22" s="2358"/>
      <c r="Q22" s="2359"/>
      <c r="R22" s="2357"/>
      <c r="S22" s="2358"/>
      <c r="T22" s="2358"/>
      <c r="U22" s="2359"/>
      <c r="V22" s="2209"/>
    </row>
    <row r="23" spans="1:22" ht="16.5" thickBot="1">
      <c r="A23" s="2419" t="s">
        <v>6243</v>
      </c>
      <c r="B23" s="2419">
        <v>3</v>
      </c>
      <c r="C23" s="2419" t="str">
        <f t="shared" si="5"/>
        <v>PREP.3.</v>
      </c>
      <c r="D23" s="1971" t="str">
        <f>'[19]ANALYSE COMPARATIVE AFFAIRES'!$E$52</f>
        <v>Curage - Hors Façade</v>
      </c>
      <c r="E23" s="1990">
        <f>SUMIF('3 Démol'!J:J,'FICHE RATIOS'!C23,'3 Démol'!H:H)</f>
        <v>7025</v>
      </c>
      <c r="F23" s="2499">
        <f>IF(ISNUMBER(E23),E23/VLOOKUP($F$2,'FICHE D''INFORMATIONS'!M:N,2,FALSE),"")</f>
        <v>0.10864522115682029</v>
      </c>
      <c r="G23" s="1989">
        <f t="shared" si="4"/>
        <v>4.8410373548017455E-5</v>
      </c>
      <c r="H23" s="2506">
        <f>IFERROR(IF('FICHE D''INFORMATIONS'!$P$31="",F23*'FICHE D''INFORMATIONS'!$P$32,F23*'FICHE D''INFORMATIONS'!$P$31),"")</f>
        <v>0.10844623723528765</v>
      </c>
      <c r="I23" s="1936" t="s">
        <v>6529</v>
      </c>
      <c r="J23" s="2286" t="s">
        <v>6732</v>
      </c>
      <c r="K23" s="1942"/>
      <c r="L23" s="2288" t="s">
        <v>70</v>
      </c>
      <c r="M23" s="2282" t="str">
        <f t="shared" si="6"/>
        <v/>
      </c>
      <c r="N23" s="2357"/>
      <c r="O23" s="2358"/>
      <c r="P23" s="2358"/>
      <c r="Q23" s="2359"/>
      <c r="R23" s="2357"/>
      <c r="S23" s="2358"/>
      <c r="T23" s="2358"/>
      <c r="U23" s="2359"/>
      <c r="V23" s="2209"/>
    </row>
    <row r="24" spans="1:22" ht="24.75" thickBot="1">
      <c r="A24" s="2419" t="s">
        <v>6243</v>
      </c>
      <c r="B24" s="2419">
        <v>4</v>
      </c>
      <c r="C24" s="2419" t="str">
        <f t="shared" si="5"/>
        <v>PREP.4.</v>
      </c>
      <c r="D24" s="1971" t="str">
        <f>'[19]ANALYSE COMPARATIVE AFFAIRES'!$E$53</f>
        <v>Curage - Façade</v>
      </c>
      <c r="E24" s="1990">
        <f>SUMIF('3 Démol'!J:J,'FICHE RATIOS'!C24,'3 Démol'!H:H)</f>
        <v>59250</v>
      </c>
      <c r="F24" s="2499">
        <f>IF(ISNUMBER(E24),E24/VLOOKUP($F$2,'FICHE D''INFORMATIONS'!M:N,2,FALSE),"")</f>
        <v>0.91633158057531705</v>
      </c>
      <c r="G24" s="1989">
        <f t="shared" si="4"/>
        <v>4.0830101533381269E-4</v>
      </c>
      <c r="H24" s="2506">
        <f>IFERROR(IF('FICHE D''INFORMATIONS'!$P$31="",F24*'FICHE D''INFORMATIONS'!$P$32,F24*'FICHE D''INFORMATIONS'!$P$31),"")</f>
        <v>0.91465331760723034</v>
      </c>
      <c r="I24" s="1936" t="s">
        <v>6529</v>
      </c>
      <c r="J24" s="2286" t="s">
        <v>6733</v>
      </c>
      <c r="K24" s="2000">
        <v>18750</v>
      </c>
      <c r="L24" s="2288" t="s">
        <v>70</v>
      </c>
      <c r="M24" s="2282">
        <f t="shared" si="6"/>
        <v>3.16</v>
      </c>
      <c r="N24" s="2360"/>
      <c r="O24" s="2361"/>
      <c r="P24" s="2361"/>
      <c r="Q24" s="2362"/>
      <c r="R24" s="2360"/>
      <c r="S24" s="2361"/>
      <c r="T24" s="2361"/>
      <c r="U24" s="2362"/>
      <c r="V24" s="2210"/>
    </row>
    <row r="25" spans="1:22" ht="16.5" customHeight="1" thickBot="1">
      <c r="A25" s="2419" t="s">
        <v>6243</v>
      </c>
      <c r="B25" s="2419">
        <v>5</v>
      </c>
      <c r="C25" s="2419" t="str">
        <f t="shared" si="5"/>
        <v>PREP.5.</v>
      </c>
      <c r="D25" s="1971" t="str">
        <f>'[19]ANALYSE COMPARATIVE AFFAIRES'!$E$54</f>
        <v>Démolitions</v>
      </c>
      <c r="E25" s="1990">
        <f>SUMIF('3 Démol'!J:J,'FICHE RATIOS'!C25,'3 Démol'!H:H)</f>
        <v>839888</v>
      </c>
      <c r="F25" s="2499">
        <f>IF(ISNUMBER(E25),E25/VLOOKUP($F$2,'FICHE D''INFORMATIONS'!M:N,2,FALSE),"")</f>
        <v>12.989297865759356</v>
      </c>
      <c r="G25" s="1989">
        <f t="shared" si="4"/>
        <v>5.787799547117051E-3</v>
      </c>
      <c r="H25" s="2506">
        <f>IFERROR(IF('FICHE D''INFORMATIONS'!$P$31="",F25*'FICHE D''INFORMATIONS'!$P$32,F25*'FICHE D''INFORMATIONS'!$P$31),"")</f>
        <v>12.965507942928296</v>
      </c>
      <c r="I25" s="1936" t="s">
        <v>6529</v>
      </c>
      <c r="J25" s="2287" t="s">
        <v>6734</v>
      </c>
      <c r="K25" s="2000">
        <v>35540</v>
      </c>
      <c r="L25" s="2289" t="s">
        <v>70</v>
      </c>
      <c r="M25" s="2282">
        <f t="shared" si="6"/>
        <v>23.632189082723691</v>
      </c>
      <c r="N25" s="2287" t="s">
        <v>6737</v>
      </c>
      <c r="O25" s="2000">
        <f>26650</f>
        <v>26650</v>
      </c>
      <c r="P25" s="2290" t="s">
        <v>70</v>
      </c>
      <c r="Q25" s="2403">
        <f>E25/O25</f>
        <v>31.51549718574109</v>
      </c>
      <c r="R25" s="2360"/>
      <c r="S25" s="2361"/>
      <c r="T25" s="2361"/>
      <c r="U25" s="2362"/>
      <c r="V25" s="2210"/>
    </row>
    <row r="26" spans="1:22" ht="19.5" customHeight="1" thickBot="1">
      <c r="A26" s="2419" t="s">
        <v>6243</v>
      </c>
      <c r="B26" s="2419">
        <v>6</v>
      </c>
      <c r="C26" s="2419" t="str">
        <f t="shared" si="5"/>
        <v>PREP.6.</v>
      </c>
      <c r="D26" s="1972" t="str">
        <f>'[19]ANALYSE COMPARATIVE AFFAIRES'!$E$55</f>
        <v>Gestion des déchets, Traitements de Pollution des Sols &amp; Autres</v>
      </c>
      <c r="E26" s="1991">
        <f>SUMIF('3 Démol'!J:J,'FICHE RATIOS'!C26,'3 Démol'!H:H)</f>
        <v>139932</v>
      </c>
      <c r="F26" s="2499">
        <f>IF(ISNUMBER(E26),E26/VLOOKUP($F$2,'FICHE D''INFORMATIONS'!M:N,2,FALSE),"")</f>
        <v>2.1641200123724094</v>
      </c>
      <c r="G26" s="1989">
        <f t="shared" si="4"/>
        <v>9.6429329413824606E-4</v>
      </c>
      <c r="H26" s="2506">
        <f>IFERROR(IF('FICHE D''INFORMATIONS'!$P$31="",F26*'FICHE D''INFORMATIONS'!$P$32,F26*'FICHE D''INFORMATIONS'!$P$31),"")</f>
        <v>2.1601564226061596</v>
      </c>
      <c r="I26" s="1936" t="s">
        <v>6529</v>
      </c>
      <c r="J26" s="2287" t="s">
        <v>6735</v>
      </c>
      <c r="K26" s="1943"/>
      <c r="L26" s="2289" t="s">
        <v>6736</v>
      </c>
      <c r="M26" s="2282" t="str">
        <f t="shared" si="6"/>
        <v/>
      </c>
      <c r="N26" s="2360"/>
      <c r="O26" s="2361"/>
      <c r="P26" s="2361"/>
      <c r="Q26" s="2362"/>
      <c r="R26" s="2360"/>
      <c r="S26" s="2361"/>
      <c r="T26" s="2361"/>
      <c r="U26" s="2362"/>
      <c r="V26" s="2211"/>
    </row>
    <row r="27" spans="1:22" ht="15.75" customHeight="1" thickBot="1">
      <c r="A27" s="2202"/>
      <c r="B27" s="2202"/>
      <c r="C27" s="2202" t="str">
        <f t="shared" si="5"/>
        <v>..</v>
      </c>
      <c r="D27" s="2459" t="s">
        <v>6144</v>
      </c>
      <c r="E27" s="2455">
        <f>SUM(E21:E26)</f>
        <v>1055000</v>
      </c>
      <c r="F27" s="2455">
        <f>SUM(F21:F26)</f>
        <v>16.316115063408596</v>
      </c>
      <c r="G27" s="2456">
        <f>SUM(G21:G26)</f>
        <v>7.270169977673796E-3</v>
      </c>
      <c r="H27" s="2455">
        <f>SUM(H21:H26)</f>
        <v>16.286232068786973</v>
      </c>
      <c r="I27" s="2448"/>
      <c r="J27" s="2270"/>
      <c r="K27" s="2271"/>
      <c r="L27" s="2271"/>
      <c r="M27" s="2272"/>
      <c r="N27" s="2271"/>
      <c r="O27" s="2271"/>
      <c r="P27" s="2271"/>
      <c r="Q27" s="2272"/>
      <c r="R27" s="2271"/>
      <c r="S27" s="2271"/>
      <c r="T27" s="2271"/>
      <c r="U27" s="2272"/>
      <c r="V27" s="2273"/>
    </row>
    <row r="28" spans="1:22" ht="16.5" thickBot="1">
      <c r="A28" s="2419" t="s">
        <v>6244</v>
      </c>
      <c r="B28" s="2419">
        <v>1</v>
      </c>
      <c r="C28" s="2419" t="str">
        <f t="shared" si="5"/>
        <v>STR.1.</v>
      </c>
      <c r="D28" s="1973" t="str">
        <f>'[19]ANALYSE COMPARATIVE AFFAIRES'!$E$60</f>
        <v>Moyens de levage, Etudes &amp; Encadrement GO</v>
      </c>
      <c r="E28" s="1988">
        <f>SUM(E29:E31)</f>
        <v>4177990.1595000001</v>
      </c>
      <c r="F28" s="2499">
        <f>IF(ISNUMBER(E28),E28/VLOOKUP($F$2,'FICHE D''INFORMATIONS'!M:N,2,FALSE),"")</f>
        <v>64.614756565109801</v>
      </c>
      <c r="G28" s="1989">
        <f t="shared" ref="G28:G91" si="7">E28/$E$380</f>
        <v>2.8791183530439295E-2</v>
      </c>
      <c r="H28" s="2506">
        <f>IFERROR(IF('FICHE D''INFORMATIONS'!$P$31="",F28*'FICHE D''INFORMATIONS'!$P$32,F28*'FICHE D''INFORMATIONS'!$P$31),"")</f>
        <v>64.496414520118762</v>
      </c>
      <c r="I28" s="2237"/>
      <c r="J28" s="2360"/>
      <c r="K28" s="2361"/>
      <c r="L28" s="2363"/>
      <c r="M28" s="2364" t="str">
        <f>IFERROR(E28/K28,"")</f>
        <v/>
      </c>
      <c r="N28" s="2360"/>
      <c r="O28" s="2361"/>
      <c r="P28" s="2361"/>
      <c r="Q28" s="2362"/>
      <c r="R28" s="2360"/>
      <c r="S28" s="2361"/>
      <c r="T28" s="2361"/>
      <c r="U28" s="2362"/>
      <c r="V28" s="2224"/>
    </row>
    <row r="29" spans="1:22" ht="36.75" thickBot="1">
      <c r="A29" s="2202" t="s">
        <v>6244</v>
      </c>
      <c r="B29" s="2202" t="s">
        <v>181</v>
      </c>
      <c r="C29" s="2202" t="str">
        <f t="shared" si="5"/>
        <v>STR.1.1.</v>
      </c>
      <c r="D29" s="1933" t="s">
        <v>6134</v>
      </c>
      <c r="E29" s="2012">
        <f>+SUMIF('0 Logistique'!R:R,'FICHE RATIOS'!C29,'0 Logistique'!M:M)</f>
        <v>0</v>
      </c>
      <c r="F29" s="2500">
        <f>IF(ISNUMBER(E29),E29/VLOOKUP($F$2,'FICHE D''INFORMATIONS'!M:N,2,FALSE),"")</f>
        <v>0</v>
      </c>
      <c r="G29" s="1928">
        <f t="shared" si="7"/>
        <v>0</v>
      </c>
      <c r="H29" s="2507">
        <f>IFERROR(IF('FICHE D''INFORMATIONS'!$P$31="",F29*'FICHE D''INFORMATIONS'!$P$32,F29*'FICHE D''INFORMATIONS'!$P$31),"")</f>
        <v>0</v>
      </c>
      <c r="I29" s="1936" t="s">
        <v>6707</v>
      </c>
      <c r="J29" s="2291" t="s">
        <v>6738</v>
      </c>
      <c r="K29" s="2000"/>
      <c r="L29" s="2289" t="s">
        <v>66</v>
      </c>
      <c r="M29" s="2282" t="str">
        <f t="shared" ref="M29:M30" si="8">IFERROR(E29/K29,"")</f>
        <v/>
      </c>
      <c r="N29" s="2292" t="s">
        <v>6740</v>
      </c>
      <c r="O29" s="2293"/>
      <c r="P29" s="2294" t="s">
        <v>66</v>
      </c>
      <c r="Q29" s="2317" t="str">
        <f t="shared" ref="Q29" si="9">IFERROR(I29/O29,"")</f>
        <v/>
      </c>
      <c r="R29" s="2360"/>
      <c r="S29" s="2361"/>
      <c r="T29" s="2361"/>
      <c r="U29" s="2362"/>
      <c r="V29" s="2212"/>
    </row>
    <row r="30" spans="1:22" ht="15.75" customHeight="1" thickBot="1">
      <c r="A30" s="2202" t="s">
        <v>6244</v>
      </c>
      <c r="B30" s="2202" t="s">
        <v>183</v>
      </c>
      <c r="C30" s="2202" t="str">
        <f t="shared" si="5"/>
        <v>STR.1.2.</v>
      </c>
      <c r="D30" s="1933" t="s">
        <v>6762</v>
      </c>
      <c r="E30" s="2012">
        <f>+SUMIF('0 Logistique'!R:R,'FICHE RATIOS'!C30,'0 Logistique'!M:M)</f>
        <v>0</v>
      </c>
      <c r="F30" s="2500">
        <f>IF(ISNUMBER(E30),E30/VLOOKUP($F$2,'FICHE D''INFORMATIONS'!M:N,2,FALSE),"")</f>
        <v>0</v>
      </c>
      <c r="G30" s="1928">
        <f t="shared" si="7"/>
        <v>0</v>
      </c>
      <c r="H30" s="2507">
        <f>IFERROR(IF('FICHE D''INFORMATIONS'!$P$31="",F30*'FICHE D''INFORMATIONS'!$P$32,F30*'FICHE D''INFORMATIONS'!$P$31),"")</f>
        <v>0</v>
      </c>
      <c r="I30" s="1995"/>
      <c r="J30" s="2286" t="s">
        <v>6739</v>
      </c>
      <c r="K30" s="1998"/>
      <c r="L30" s="2288" t="s">
        <v>93</v>
      </c>
      <c r="M30" s="2282" t="str">
        <f t="shared" si="8"/>
        <v/>
      </c>
      <c r="N30" s="2286" t="s">
        <v>6741</v>
      </c>
      <c r="O30" s="2295"/>
      <c r="P30" s="2288" t="s">
        <v>70</v>
      </c>
      <c r="Q30" s="2282"/>
      <c r="R30" s="2360"/>
      <c r="S30" s="2361"/>
      <c r="T30" s="2361"/>
      <c r="U30" s="2362"/>
      <c r="V30" s="2213"/>
    </row>
    <row r="31" spans="1:22" ht="15.75" customHeight="1" thickBot="1">
      <c r="A31" s="2202" t="s">
        <v>6244</v>
      </c>
      <c r="B31" s="2202" t="s">
        <v>185</v>
      </c>
      <c r="C31" s="2202" t="str">
        <f t="shared" si="5"/>
        <v>STR.1.3.</v>
      </c>
      <c r="D31" s="1933" t="s">
        <v>6761</v>
      </c>
      <c r="E31" s="2012">
        <f>SUMIF('0 Logistique'!T:T,'FICHE RATIOS'!C31,'0 Logistique'!O:O)</f>
        <v>4177990.1595000001</v>
      </c>
      <c r="F31" s="2500"/>
      <c r="G31" s="1928">
        <f t="shared" si="7"/>
        <v>2.8791183530439295E-2</v>
      </c>
      <c r="H31" s="2507">
        <f>IFERROR(IF('FICHE D''INFORMATIONS'!$P$31="",F31*'FICHE D''INFORMATIONS'!$P$32,F31*'FICHE D''INFORMATIONS'!$P$31),"")</f>
        <v>0</v>
      </c>
      <c r="I31" s="2237"/>
      <c r="J31" s="2365"/>
      <c r="K31" s="2366"/>
      <c r="L31" s="2366"/>
      <c r="M31" s="2367"/>
      <c r="N31" s="2365"/>
      <c r="O31" s="2361"/>
      <c r="P31" s="2361"/>
      <c r="Q31" s="2362"/>
      <c r="R31" s="2360"/>
      <c r="S31" s="2361"/>
      <c r="T31" s="2361"/>
      <c r="U31" s="2362"/>
      <c r="V31" s="2213"/>
    </row>
    <row r="32" spans="1:22" ht="16.5" thickBot="1">
      <c r="A32" s="2419" t="s">
        <v>6244</v>
      </c>
      <c r="B32" s="2419">
        <v>2</v>
      </c>
      <c r="C32" s="2419" t="str">
        <f t="shared" si="5"/>
        <v>STR.2.</v>
      </c>
      <c r="D32" s="1974" t="str">
        <f>'[19]ANALYSE COMPARATIVE AFFAIRES'!$E$61</f>
        <v>Fondations &amp; Ouvrages Associés (Hors Radiers &amp; Parois Périmétriques)</v>
      </c>
      <c r="E32" s="1988">
        <f>SUM(E33:E39)</f>
        <v>1102711.7149999999</v>
      </c>
      <c r="F32" s="2499">
        <f>IF(ISNUMBER(E32),E32/VLOOKUP($F$2,'FICHE D''INFORMATIONS'!M:N,2,FALSE),"")</f>
        <v>17.05400115991339</v>
      </c>
      <c r="G32" s="1989">
        <f t="shared" si="7"/>
        <v>7.598958866750884E-3</v>
      </c>
      <c r="H32" s="2506">
        <f>IFERROR(IF('FICHE D''INFORMATIONS'!$P$31="",F32*'FICHE D''INFORMATIONS'!$P$32,F32*'FICHE D''INFORMATIONS'!$P$31),"")</f>
        <v>17.022766725554575</v>
      </c>
      <c r="I32" s="1936" t="s">
        <v>6708</v>
      </c>
      <c r="J32" s="2609" t="s">
        <v>6742</v>
      </c>
      <c r="K32" s="2610"/>
      <c r="L32" s="2610"/>
      <c r="M32" s="2611"/>
      <c r="N32" s="2609" t="s">
        <v>6743</v>
      </c>
      <c r="O32" s="2610"/>
      <c r="P32" s="2610"/>
      <c r="Q32" s="2611"/>
      <c r="R32" s="2609" t="s">
        <v>6744</v>
      </c>
      <c r="S32" s="2610"/>
      <c r="T32" s="2610"/>
      <c r="U32" s="2611"/>
      <c r="V32" s="2214"/>
    </row>
    <row r="33" spans="1:22" ht="15.75" thickBot="1">
      <c r="A33" s="2202" t="s">
        <v>6244</v>
      </c>
      <c r="B33" s="2202" t="s">
        <v>212</v>
      </c>
      <c r="C33" s="2202" t="str">
        <f t="shared" si="5"/>
        <v>STR.2.1.</v>
      </c>
      <c r="D33" s="1933" t="s">
        <v>6157</v>
      </c>
      <c r="E33" s="2012">
        <f>SUMIF('4 5 6 Sout Terra GO'!J:J,'FICHE RATIOS'!C33,'4 5 6 Sout Terra GO'!H:H)</f>
        <v>958776.28999999992</v>
      </c>
      <c r="F33" s="2500">
        <f>IF(ISNUMBER(E33),E33/VLOOKUP($F$2,'FICHE D''INFORMATIONS'!M:N,2,FALSE),"")</f>
        <v>14.827966130528919</v>
      </c>
      <c r="G33" s="1928">
        <f t="shared" si="7"/>
        <v>6.6070773448942792E-3</v>
      </c>
      <c r="H33" s="2507">
        <f>IFERROR(IF('FICHE D''INFORMATIONS'!$P$31="",F33*'FICHE D''INFORMATIONS'!$P$32,F33*'FICHE D''INFORMATIONS'!$P$31),"")</f>
        <v>14.800808683403408</v>
      </c>
      <c r="I33" s="1995"/>
      <c r="J33" s="2296" t="s">
        <v>6745</v>
      </c>
      <c r="K33" s="2000">
        <v>2217</v>
      </c>
      <c r="L33" s="2297" t="s">
        <v>6736</v>
      </c>
      <c r="M33" s="2312">
        <f t="shared" ref="M33:M38" si="10">IFERROR(E33/K33,"")</f>
        <v>432.4656247180875</v>
      </c>
      <c r="N33" s="2404"/>
      <c r="O33" s="2405"/>
      <c r="P33" s="2406"/>
      <c r="Q33" s="2407"/>
      <c r="R33" s="2287" t="s">
        <v>6521</v>
      </c>
      <c r="S33" s="2000">
        <f>'4 5 6 Sout Terra GO'!F308+'4 5 6 Sout Terra GO'!F314</f>
        <v>132840</v>
      </c>
      <c r="T33" s="2290" t="s">
        <v>428</v>
      </c>
      <c r="U33" s="2409">
        <f>S33/K33</f>
        <v>59.918809201623816</v>
      </c>
      <c r="V33" s="2214"/>
    </row>
    <row r="34" spans="1:22" ht="15.75" thickBot="1">
      <c r="A34" s="2202" t="s">
        <v>6244</v>
      </c>
      <c r="B34" s="2202" t="s">
        <v>214</v>
      </c>
      <c r="C34" s="2202" t="str">
        <f t="shared" si="5"/>
        <v>STR.2.2.</v>
      </c>
      <c r="D34" s="1933" t="s">
        <v>6158</v>
      </c>
      <c r="E34" s="2012">
        <f>SUMIF('4 5 6 Sout Terra GO'!J:J,'FICHE RATIOS'!C34,'4 5 6 Sout Terra GO'!H:H)</f>
        <v>0</v>
      </c>
      <c r="F34" s="2500">
        <f>IF(ISNUMBER(E34),E34/VLOOKUP($F$2,'FICHE D''INFORMATIONS'!M:N,2,FALSE),"")</f>
        <v>0</v>
      </c>
      <c r="G34" s="1928">
        <f t="shared" si="7"/>
        <v>0</v>
      </c>
      <c r="H34" s="2507">
        <f>IFERROR(IF('FICHE D''INFORMATIONS'!$P$31="",F34*'FICHE D''INFORMATIONS'!$P$32,F34*'FICHE D''INFORMATIONS'!$P$31),"")</f>
        <v>0</v>
      </c>
      <c r="I34" s="1995"/>
      <c r="J34" s="2286" t="s">
        <v>6745</v>
      </c>
      <c r="K34" s="1998"/>
      <c r="L34" s="2289" t="s">
        <v>6736</v>
      </c>
      <c r="M34" s="2282" t="str">
        <f t="shared" si="10"/>
        <v/>
      </c>
      <c r="N34" s="2286" t="s">
        <v>6746</v>
      </c>
      <c r="O34" s="1998"/>
      <c r="P34" s="2289" t="s">
        <v>66</v>
      </c>
      <c r="Q34" s="2282"/>
      <c r="R34" s="2287" t="s">
        <v>6521</v>
      </c>
      <c r="S34" s="2000"/>
      <c r="T34" s="2290" t="s">
        <v>428</v>
      </c>
      <c r="U34" s="2409"/>
      <c r="V34" s="2214"/>
    </row>
    <row r="35" spans="1:22" ht="24.75" thickBot="1">
      <c r="A35" s="2202" t="s">
        <v>6244</v>
      </c>
      <c r="B35" s="2202" t="s">
        <v>216</v>
      </c>
      <c r="C35" s="2202" t="str">
        <f t="shared" si="5"/>
        <v>STR.2.3.</v>
      </c>
      <c r="D35" s="1933" t="s">
        <v>6159</v>
      </c>
      <c r="E35" s="2012">
        <f>SUMIF('4 5 6 Sout Terra GO'!J:J,'FICHE RATIOS'!C35,'4 5 6 Sout Terra GO'!H:H)</f>
        <v>0</v>
      </c>
      <c r="F35" s="2500">
        <f>IF(ISNUMBER(E35),E35/VLOOKUP($F$2,'FICHE D''INFORMATIONS'!M:N,2,FALSE),"")</f>
        <v>0</v>
      </c>
      <c r="G35" s="1928">
        <f t="shared" si="7"/>
        <v>0</v>
      </c>
      <c r="H35" s="2507">
        <f>IFERROR(IF('FICHE D''INFORMATIONS'!$P$31="",F35*'FICHE D''INFORMATIONS'!$P$32,F35*'FICHE D''INFORMATIONS'!$P$31),"")</f>
        <v>0</v>
      </c>
      <c r="I35" s="1995"/>
      <c r="J35" s="2286" t="s">
        <v>6745</v>
      </c>
      <c r="K35" s="1998"/>
      <c r="L35" s="2289" t="s">
        <v>6736</v>
      </c>
      <c r="M35" s="2282" t="str">
        <f t="shared" si="10"/>
        <v/>
      </c>
      <c r="N35" s="2286" t="s">
        <v>6747</v>
      </c>
      <c r="O35" s="1998"/>
      <c r="P35" s="2289" t="s">
        <v>235</v>
      </c>
      <c r="Q35" s="2282"/>
      <c r="R35" s="2287" t="s">
        <v>6521</v>
      </c>
      <c r="S35" s="2000"/>
      <c r="T35" s="2290" t="s">
        <v>428</v>
      </c>
      <c r="U35" s="2409"/>
      <c r="V35" s="2214"/>
    </row>
    <row r="36" spans="1:22" ht="24.75" thickBot="1">
      <c r="A36" s="2202" t="s">
        <v>6244</v>
      </c>
      <c r="B36" s="2202" t="s">
        <v>478</v>
      </c>
      <c r="C36" s="2202" t="str">
        <f t="shared" si="5"/>
        <v>STR.2.4.</v>
      </c>
      <c r="D36" s="1933" t="s">
        <v>6160</v>
      </c>
      <c r="E36" s="2012">
        <f>SUMIF('4 5 6 Sout Terra GO'!J:J,'FICHE RATIOS'!C36,'4 5 6 Sout Terra GO'!H:H)</f>
        <v>0</v>
      </c>
      <c r="F36" s="2500">
        <f>IF(ISNUMBER(E36),E36/VLOOKUP($F$2,'FICHE D''INFORMATIONS'!M:N,2,FALSE),"")</f>
        <v>0</v>
      </c>
      <c r="G36" s="1928">
        <f t="shared" si="7"/>
        <v>0</v>
      </c>
      <c r="H36" s="2507">
        <f>IFERROR(IF('FICHE D''INFORMATIONS'!$P$31="",F36*'FICHE D''INFORMATIONS'!$P$32,F36*'FICHE D''INFORMATIONS'!$P$31),"")</f>
        <v>0</v>
      </c>
      <c r="I36" s="1995"/>
      <c r="J36" s="2286" t="s">
        <v>6745</v>
      </c>
      <c r="K36" s="1998"/>
      <c r="L36" s="2289" t="s">
        <v>6736</v>
      </c>
      <c r="M36" s="2282" t="str">
        <f t="shared" si="10"/>
        <v/>
      </c>
      <c r="N36" s="2286" t="s">
        <v>6747</v>
      </c>
      <c r="O36" s="1998"/>
      <c r="P36" s="2289" t="s">
        <v>235</v>
      </c>
      <c r="Q36" s="2282"/>
      <c r="R36" s="2287" t="s">
        <v>6521</v>
      </c>
      <c r="S36" s="2000"/>
      <c r="T36" s="2290" t="s">
        <v>428</v>
      </c>
      <c r="U36" s="2409"/>
      <c r="V36" s="2214"/>
    </row>
    <row r="37" spans="1:22" ht="15.75" thickBot="1">
      <c r="A37" s="2202" t="s">
        <v>6244</v>
      </c>
      <c r="B37" s="2202" t="s">
        <v>571</v>
      </c>
      <c r="C37" s="2202" t="str">
        <f t="shared" si="5"/>
        <v>STR.2.5.</v>
      </c>
      <c r="D37" s="1933" t="s">
        <v>6161</v>
      </c>
      <c r="E37" s="2012">
        <f>SUMIF('4 5 6 Sout Terra GO'!J:J,'FICHE RATIOS'!C37,'4 5 6 Sout Terra GO'!H:H)</f>
        <v>0</v>
      </c>
      <c r="F37" s="2500">
        <f>IF(ISNUMBER(E37),E37/VLOOKUP($F$2,'FICHE D''INFORMATIONS'!M:N,2,FALSE),"")</f>
        <v>0</v>
      </c>
      <c r="G37" s="1928">
        <f t="shared" si="7"/>
        <v>0</v>
      </c>
      <c r="H37" s="2507">
        <f>IFERROR(IF('FICHE D''INFORMATIONS'!$P$31="",F37*'FICHE D''INFORMATIONS'!$P$32,F37*'FICHE D''INFORMATIONS'!$P$31),"")</f>
        <v>0</v>
      </c>
      <c r="I37" s="1995"/>
      <c r="J37" s="2286" t="s">
        <v>6745</v>
      </c>
      <c r="K37" s="1998"/>
      <c r="L37" s="2289" t="s">
        <v>6736</v>
      </c>
      <c r="M37" s="2282" t="str">
        <f t="shared" si="10"/>
        <v/>
      </c>
      <c r="N37" s="2286" t="s">
        <v>6748</v>
      </c>
      <c r="O37" s="1998"/>
      <c r="P37" s="2289" t="s">
        <v>70</v>
      </c>
      <c r="Q37" s="2282"/>
      <c r="R37" s="2287" t="s">
        <v>6521</v>
      </c>
      <c r="S37" s="2000"/>
      <c r="T37" s="2290" t="s">
        <v>428</v>
      </c>
      <c r="U37" s="2409"/>
      <c r="V37" s="2214"/>
    </row>
    <row r="38" spans="1:22" ht="21.75" customHeight="1" thickBot="1">
      <c r="A38" s="2202" t="s">
        <v>6244</v>
      </c>
      <c r="B38" s="2202" t="s">
        <v>631</v>
      </c>
      <c r="C38" s="2202" t="str">
        <f t="shared" si="5"/>
        <v>STR.2.6.</v>
      </c>
      <c r="D38" s="1933" t="s">
        <v>488</v>
      </c>
      <c r="E38" s="2012">
        <f>SUMIF('4 5 6 Sout Terra GO'!J:J,'FICHE RATIOS'!C38,'4 5 6 Sout Terra GO'!H:H)</f>
        <v>143935.42499999999</v>
      </c>
      <c r="F38" s="2500">
        <f>IF(ISNUMBER(E38),E38/VLOOKUP($F$2,'FICHE D''INFORMATIONS'!M:N,2,FALSE),"")</f>
        <v>2.2260350293844726</v>
      </c>
      <c r="G38" s="1928">
        <f t="shared" si="7"/>
        <v>9.9188152185660503E-4</v>
      </c>
      <c r="H38" s="2507">
        <f>IFERROR(IF('FICHE D''INFORMATIONS'!$P$31="",F38*'FICHE D''INFORMATIONS'!$P$32,F38*'FICHE D''INFORMATIONS'!$P$31),"")</f>
        <v>2.2219580421511678</v>
      </c>
      <c r="I38" s="1995"/>
      <c r="J38" s="2286" t="s">
        <v>6745</v>
      </c>
      <c r="K38" s="2000">
        <v>152.5</v>
      </c>
      <c r="L38" s="2289" t="s">
        <v>6736</v>
      </c>
      <c r="M38" s="2282">
        <f t="shared" si="10"/>
        <v>943.83885245901627</v>
      </c>
      <c r="N38" s="2286" t="s">
        <v>6747</v>
      </c>
      <c r="O38" s="1998"/>
      <c r="P38" s="2289" t="s">
        <v>235</v>
      </c>
      <c r="Q38" s="2282"/>
      <c r="R38" s="2287" t="s">
        <v>6521</v>
      </c>
      <c r="S38" s="2000">
        <f>'4 5 6 Sout Terra GO'!F320</f>
        <v>43740</v>
      </c>
      <c r="T38" s="2290" t="s">
        <v>428</v>
      </c>
      <c r="U38" s="2409">
        <f>S38/K38</f>
        <v>286.81967213114751</v>
      </c>
      <c r="V38" s="2214"/>
    </row>
    <row r="39" spans="1:22" ht="16.5" customHeight="1" thickBot="1">
      <c r="A39" s="2202" t="s">
        <v>6244</v>
      </c>
      <c r="B39" s="2202" t="s">
        <v>657</v>
      </c>
      <c r="C39" s="2202" t="str">
        <f t="shared" si="5"/>
        <v>STR.2.7.</v>
      </c>
      <c r="D39" s="1933" t="s">
        <v>6791</v>
      </c>
      <c r="E39" s="2012">
        <f>SUMIF('4 5 6 Sout Terra GO'!J:J,'FICHE RATIOS'!C39,'4 5 6 Sout Terra GO'!H:H)</f>
        <v>0</v>
      </c>
      <c r="F39" s="2500">
        <f>IF(ISNUMBER(E39),E39/VLOOKUP($F$2,'FICHE D''INFORMATIONS'!M:N,2,FALSE),"")</f>
        <v>0</v>
      </c>
      <c r="G39" s="1928">
        <f t="shared" si="7"/>
        <v>0</v>
      </c>
      <c r="H39" s="2507">
        <f>IFERROR(IF('FICHE D''INFORMATIONS'!$P$31="",F39*'FICHE D''INFORMATIONS'!$P$32,F39*'FICHE D''INFORMATIONS'!$P$31),"")</f>
        <v>0</v>
      </c>
      <c r="I39" s="1995"/>
      <c r="J39" s="2360"/>
      <c r="K39" s="2361"/>
      <c r="L39" s="2361"/>
      <c r="M39" s="2349" t="str">
        <f t="shared" ref="M39:M63" si="11">IFERROR(E39/K39,"")</f>
        <v/>
      </c>
      <c r="N39" s="2360"/>
      <c r="O39" s="2361"/>
      <c r="P39" s="2361"/>
      <c r="Q39" s="2368"/>
      <c r="R39" s="2360"/>
      <c r="S39" s="2361"/>
      <c r="T39" s="2361"/>
      <c r="U39" s="2362"/>
      <c r="V39" s="2213"/>
    </row>
    <row r="40" spans="1:22" ht="15" customHeight="1" thickBot="1">
      <c r="A40" s="2419" t="s">
        <v>6244</v>
      </c>
      <c r="B40" s="2419">
        <v>3</v>
      </c>
      <c r="C40" s="2419" t="str">
        <f t="shared" si="5"/>
        <v>STR.3.</v>
      </c>
      <c r="D40" s="1974" t="str">
        <f>'[19]ANALYSE COMPARATIVE AFFAIRES'!$E$62</f>
        <v>Dalles basses &amp; Ouvrages Associés</v>
      </c>
      <c r="E40" s="1988">
        <f>SUM(E41:E45)</f>
        <v>1093506.8419999999</v>
      </c>
      <c r="F40" s="2499">
        <f>IF(ISNUMBER(E40),E40/VLOOKUP($F$2,'FICHE D''INFORMATIONS'!M:N,2,FALSE),"")</f>
        <v>16.911643086916175</v>
      </c>
      <c r="G40" s="1989">
        <f t="shared" si="7"/>
        <v>7.535526647477993E-3</v>
      </c>
      <c r="H40" s="2506">
        <f>IFERROR(IF('FICHE D''INFORMATIONS'!$P$31="",F40*'FICHE D''INFORMATIONS'!$P$32,F40*'FICHE D''INFORMATIONS'!$P$31),"")</f>
        <v>16.880669381628785</v>
      </c>
      <c r="I40" s="1936" t="s">
        <v>6632</v>
      </c>
      <c r="J40" s="2609" t="s">
        <v>6742</v>
      </c>
      <c r="K40" s="2610"/>
      <c r="L40" s="2610"/>
      <c r="M40" s="2611"/>
      <c r="N40" s="2609" t="s">
        <v>6743</v>
      </c>
      <c r="O40" s="2610"/>
      <c r="P40" s="2610"/>
      <c r="Q40" s="2611"/>
      <c r="R40" s="2609" t="s">
        <v>6744</v>
      </c>
      <c r="S40" s="2610"/>
      <c r="T40" s="2610"/>
      <c r="U40" s="2611"/>
      <c r="V40" s="2213"/>
    </row>
    <row r="41" spans="1:22" ht="15.75" thickBot="1">
      <c r="A41" s="2202" t="s">
        <v>6244</v>
      </c>
      <c r="B41" s="2202" t="s">
        <v>220</v>
      </c>
      <c r="C41" s="2202" t="str">
        <f>CONCATENATE(A41,".",B41,".")</f>
        <v>STR.3.1.</v>
      </c>
      <c r="D41" s="1933" t="s">
        <v>6792</v>
      </c>
      <c r="E41" s="2012">
        <f>SUMIF('4 5 6 Sout Terra GO'!J:J,'FICHE RATIOS'!C41,'4 5 6 Sout Terra GO'!H:H)</f>
        <v>0</v>
      </c>
      <c r="F41" s="2500">
        <f>IF(ISNUMBER(E41),E41/VLOOKUP($F$2,'FICHE D''INFORMATIONS'!M:N,2,FALSE),"")</f>
        <v>0</v>
      </c>
      <c r="G41" s="1928">
        <f t="shared" si="7"/>
        <v>0</v>
      </c>
      <c r="H41" s="2507">
        <f>IFERROR(IF('FICHE D''INFORMATIONS'!$P$31="",F41*'FICHE D''INFORMATIONS'!$P$32,F41*'FICHE D''INFORMATIONS'!$P$31),"")</f>
        <v>0</v>
      </c>
      <c r="I41" s="1995"/>
      <c r="J41" s="2360"/>
      <c r="K41" s="2361"/>
      <c r="L41" s="2361"/>
      <c r="M41" s="2349" t="str">
        <f t="shared" si="11"/>
        <v/>
      </c>
      <c r="N41" s="2360"/>
      <c r="O41" s="2361"/>
      <c r="P41" s="2361"/>
      <c r="Q41" s="2368"/>
      <c r="R41" s="2360"/>
      <c r="S41" s="2361"/>
      <c r="T41" s="2361"/>
      <c r="U41" s="2362"/>
      <c r="V41" s="2213"/>
    </row>
    <row r="42" spans="1:22" ht="15.75" thickBot="1">
      <c r="A42" s="2202" t="s">
        <v>6244</v>
      </c>
      <c r="B42" s="2202" t="s">
        <v>229</v>
      </c>
      <c r="C42" s="2202" t="str">
        <f t="shared" si="5"/>
        <v>STR.3.2.</v>
      </c>
      <c r="D42" s="1933" t="s">
        <v>6162</v>
      </c>
      <c r="E42" s="2012">
        <f>SUMIF('4 5 6 Sout Terra GO'!J:J,'FICHE RATIOS'!C42,'4 5 6 Sout Terra GO'!H:H)</f>
        <v>1029240.1419999999</v>
      </c>
      <c r="F42" s="2500">
        <f>IF(ISNUMBER(E42),E42/VLOOKUP($F$2,'FICHE D''INFORMATIONS'!M:N,2,FALSE),"")</f>
        <v>15.917725672749766</v>
      </c>
      <c r="G42" s="1928">
        <f t="shared" si="7"/>
        <v>7.0926547679479755E-3</v>
      </c>
      <c r="H42" s="2507">
        <f>IFERROR(IF('FICHE D''INFORMATIONS'!$P$31="",F42*'FICHE D''INFORMATIONS'!$P$32,F42*'FICHE D''INFORMATIONS'!$P$31),"")</f>
        <v>15.888572329026781</v>
      </c>
      <c r="I42" s="1995"/>
      <c r="J42" s="2286" t="s">
        <v>6745</v>
      </c>
      <c r="K42" s="2000">
        <f>'4 5 6 Sout Terra GO'!F332</f>
        <v>13426</v>
      </c>
      <c r="L42" s="2289" t="s">
        <v>6736</v>
      </c>
      <c r="M42" s="2282">
        <f t="shared" si="11"/>
        <v>76.660222106360777</v>
      </c>
      <c r="N42" s="2286" t="s">
        <v>6748</v>
      </c>
      <c r="O42" s="1998"/>
      <c r="P42" s="2289" t="s">
        <v>70</v>
      </c>
      <c r="Q42" s="2408" t="str">
        <f t="shared" ref="Q42:Q44" si="12">IFERROR(I42/O42,"")</f>
        <v/>
      </c>
      <c r="R42" s="2287" t="s">
        <v>6521</v>
      </c>
      <c r="S42" s="2000"/>
      <c r="T42" s="2290" t="s">
        <v>428</v>
      </c>
      <c r="U42" s="2409" t="e">
        <f>S42/O42</f>
        <v>#DIV/0!</v>
      </c>
      <c r="V42" s="2213"/>
    </row>
    <row r="43" spans="1:22" ht="15.75" thickBot="1">
      <c r="A43" s="2202" t="s">
        <v>6244</v>
      </c>
      <c r="B43" s="2202" t="s">
        <v>236</v>
      </c>
      <c r="C43" s="2202" t="str">
        <f t="shared" si="5"/>
        <v>STR.3.3.</v>
      </c>
      <c r="D43" s="1933" t="s">
        <v>6163</v>
      </c>
      <c r="E43" s="2012">
        <f>SUMIF('4 5 6 Sout Terra GO'!J:J,'FICHE RATIOS'!C43,'4 5 6 Sout Terra GO'!H:H)</f>
        <v>0</v>
      </c>
      <c r="F43" s="2500">
        <f>IF(ISNUMBER(E43),E43/VLOOKUP($F$2,'FICHE D''INFORMATIONS'!M:N,2,FALSE),"")</f>
        <v>0</v>
      </c>
      <c r="G43" s="1928">
        <f t="shared" si="7"/>
        <v>0</v>
      </c>
      <c r="H43" s="2507">
        <f>IFERROR(IF('FICHE D''INFORMATIONS'!$P$31="",F43*'FICHE D''INFORMATIONS'!$P$32,F43*'FICHE D''INFORMATIONS'!$P$31),"")</f>
        <v>0</v>
      </c>
      <c r="I43" s="1995"/>
      <c r="J43" s="2296" t="s">
        <v>6745</v>
      </c>
      <c r="K43" s="1943"/>
      <c r="L43" s="2289" t="s">
        <v>6736</v>
      </c>
      <c r="M43" s="2349" t="str">
        <f t="shared" si="11"/>
        <v/>
      </c>
      <c r="N43" s="2286" t="s">
        <v>6748</v>
      </c>
      <c r="O43" s="1998"/>
      <c r="P43" s="2289" t="s">
        <v>70</v>
      </c>
      <c r="Q43" s="2408" t="str">
        <f t="shared" si="12"/>
        <v/>
      </c>
      <c r="R43" s="2287" t="s">
        <v>6521</v>
      </c>
      <c r="S43" s="2000"/>
      <c r="T43" s="2290" t="s">
        <v>428</v>
      </c>
      <c r="U43" s="2409" t="e">
        <f t="shared" ref="U43:U44" si="13">S43/O43</f>
        <v>#DIV/0!</v>
      </c>
      <c r="V43" s="2213"/>
    </row>
    <row r="44" spans="1:22" ht="15.75" thickBot="1">
      <c r="A44" s="2202" t="s">
        <v>6244</v>
      </c>
      <c r="B44" s="2202" t="s">
        <v>1080</v>
      </c>
      <c r="C44" s="2202" t="str">
        <f t="shared" si="5"/>
        <v>STR.3.4.</v>
      </c>
      <c r="D44" s="1933" t="s">
        <v>6164</v>
      </c>
      <c r="E44" s="2012">
        <f>SUMIF('4 5 6 Sout Terra GO'!J:J,'FICHE RATIOS'!C44,'4 5 6 Sout Terra GO'!H:H)</f>
        <v>64266.7</v>
      </c>
      <c r="F44" s="2500">
        <f>IF(ISNUMBER(E44),E44/VLOOKUP($F$2,'FICHE D''INFORMATIONS'!M:N,2,FALSE),"")</f>
        <v>0.99391741416640889</v>
      </c>
      <c r="G44" s="1928">
        <f t="shared" si="7"/>
        <v>4.4287187953001756E-4</v>
      </c>
      <c r="H44" s="2507">
        <f>IFERROR(IF('FICHE D''INFORMATIONS'!$P$31="",F44*'FICHE D''INFORMATIONS'!$P$32,F44*'FICHE D''INFORMATIONS'!$P$31),"")</f>
        <v>0.99209705260200154</v>
      </c>
      <c r="I44" s="1995"/>
      <c r="J44" s="2296" t="s">
        <v>6745</v>
      </c>
      <c r="K44" s="2000">
        <v>175</v>
      </c>
      <c r="L44" s="2289" t="s">
        <v>6736</v>
      </c>
      <c r="M44" s="2282">
        <f t="shared" si="11"/>
        <v>367.23828571428572</v>
      </c>
      <c r="N44" s="2286" t="s">
        <v>6748</v>
      </c>
      <c r="O44" s="1998"/>
      <c r="P44" s="2289" t="s">
        <v>70</v>
      </c>
      <c r="Q44" s="2408" t="str">
        <f t="shared" si="12"/>
        <v/>
      </c>
      <c r="R44" s="2287" t="s">
        <v>6521</v>
      </c>
      <c r="S44" s="2000"/>
      <c r="T44" s="2290" t="s">
        <v>428</v>
      </c>
      <c r="U44" s="2409" t="e">
        <f t="shared" si="13"/>
        <v>#DIV/0!</v>
      </c>
      <c r="V44" s="2213"/>
    </row>
    <row r="45" spans="1:22" ht="15.75" thickBot="1">
      <c r="A45" s="2202" t="s">
        <v>6244</v>
      </c>
      <c r="B45" s="2202" t="s">
        <v>1114</v>
      </c>
      <c r="C45" s="2202" t="str">
        <f t="shared" si="5"/>
        <v>STR.3.5.</v>
      </c>
      <c r="D45" s="1933" t="s">
        <v>164</v>
      </c>
      <c r="E45" s="2012">
        <f>SUMIF('4 5 6 Sout Terra GO'!J:J,'FICHE RATIOS'!C45,'4 5 6 Sout Terra GO'!H:H)</f>
        <v>0</v>
      </c>
      <c r="F45" s="2500">
        <f>IF(ISNUMBER(E45),E45/VLOOKUP($F$2,'FICHE D''INFORMATIONS'!M:N,2,FALSE),"")</f>
        <v>0</v>
      </c>
      <c r="G45" s="1928">
        <f t="shared" si="7"/>
        <v>0</v>
      </c>
      <c r="H45" s="2507">
        <f>IFERROR(IF('FICHE D''INFORMATIONS'!$P$31="",F45*'FICHE D''INFORMATIONS'!$P$32,F45*'FICHE D''INFORMATIONS'!$P$31),"")</f>
        <v>0</v>
      </c>
      <c r="I45" s="1995"/>
      <c r="J45" s="2360"/>
      <c r="K45" s="2361"/>
      <c r="L45" s="2361"/>
      <c r="M45" s="2349" t="str">
        <f t="shared" si="11"/>
        <v/>
      </c>
      <c r="N45" s="2360"/>
      <c r="O45" s="2361"/>
      <c r="P45" s="2361"/>
      <c r="Q45" s="2368"/>
      <c r="R45" s="2360"/>
      <c r="S45" s="2361"/>
      <c r="T45" s="2361"/>
      <c r="U45" s="2362"/>
      <c r="V45" s="2213"/>
    </row>
    <row r="46" spans="1:22" ht="24" customHeight="1" thickBot="1">
      <c r="A46" s="2419" t="s">
        <v>6244</v>
      </c>
      <c r="B46" s="2419">
        <v>4</v>
      </c>
      <c r="C46" s="2419" t="str">
        <f t="shared" si="5"/>
        <v>STR.4.</v>
      </c>
      <c r="D46" s="1969" t="str">
        <f>'[19]ANALYSE COMPARATIVE AFFAIRES'!$E$63</f>
        <v>Réseaux intérieurs enterrés</v>
      </c>
      <c r="E46" s="1988">
        <f>SUMIF('4 5 6 Sout Terra GO'!J:J,'FICHE RATIOS'!C46,'4 5 6 Sout Terra GO'!H:H)</f>
        <v>1311874.6500000004</v>
      </c>
      <c r="F46" s="2499">
        <f>IF(ISNUMBER(E46),E46/VLOOKUP($F$2,'FICHE D''INFORMATIONS'!M:N,2,FALSE),"")</f>
        <v>20.288813021961033</v>
      </c>
      <c r="G46" s="1989">
        <f t="shared" si="7"/>
        <v>9.0403333600960391E-3</v>
      </c>
      <c r="H46" s="2506">
        <f>IFERROR(IF('FICHE D''INFORMATIONS'!$P$31="",F46*'FICHE D''INFORMATIONS'!$P$32,F46*'FICHE D''INFORMATIONS'!$P$31),"")</f>
        <v>20.251654023752312</v>
      </c>
      <c r="I46" s="1995"/>
      <c r="J46" s="2286" t="s">
        <v>6749</v>
      </c>
      <c r="K46" s="1998">
        <f>O44+O45+O43</f>
        <v>0</v>
      </c>
      <c r="L46" s="2289" t="s">
        <v>70</v>
      </c>
      <c r="M46" s="2282" t="str">
        <f>IFERROR(E47/K46,"")</f>
        <v/>
      </c>
      <c r="N46" s="2360"/>
      <c r="O46" s="2361"/>
      <c r="P46" s="2361"/>
      <c r="Q46" s="2362"/>
      <c r="R46" s="2360"/>
      <c r="S46" s="2361"/>
      <c r="T46" s="2361"/>
      <c r="U46" s="2362"/>
      <c r="V46" s="2213"/>
    </row>
    <row r="47" spans="1:22" ht="24.75" thickBot="1">
      <c r="A47" s="2419" t="s">
        <v>6244</v>
      </c>
      <c r="B47" s="2419">
        <v>5</v>
      </c>
      <c r="C47" s="2419" t="str">
        <f t="shared" si="5"/>
        <v>STR.5.</v>
      </c>
      <c r="D47" s="1969" t="str">
        <f>'[19]ANALYSE COMPARATIVE AFFAIRES'!$E$64</f>
        <v>Protection des Ouvrages enterrés</v>
      </c>
      <c r="E47" s="1988">
        <f>SUMIF('4 5 6 Sout Terra GO'!J:J,'FICHE RATIOS'!C47,'4 5 6 Sout Terra GO'!H:H)</f>
        <v>0</v>
      </c>
      <c r="F47" s="2499">
        <f>IF(ISNUMBER(E47),E47/VLOOKUP($F$2,'FICHE D''INFORMATIONS'!M:N,2,FALSE),"")</f>
        <v>0</v>
      </c>
      <c r="G47" s="1989">
        <f t="shared" si="7"/>
        <v>0</v>
      </c>
      <c r="H47" s="2506">
        <f>IFERROR(IF('FICHE D''INFORMATIONS'!$P$31="",F47*'FICHE D''INFORMATIONS'!$P$32,F47*'FICHE D''INFORMATIONS'!$P$31),"")</f>
        <v>0</v>
      </c>
      <c r="I47" s="1936" t="s">
        <v>6633</v>
      </c>
      <c r="J47" s="2286" t="s">
        <v>6750</v>
      </c>
      <c r="K47" s="1998"/>
      <c r="L47" s="2289" t="s">
        <v>70</v>
      </c>
      <c r="M47" s="2282" t="str">
        <f>IFERROR(E48/K47,"")</f>
        <v/>
      </c>
      <c r="N47" s="2360"/>
      <c r="O47" s="2361"/>
      <c r="P47" s="2361"/>
      <c r="Q47" s="2369"/>
      <c r="R47" s="2360"/>
      <c r="S47" s="2361"/>
      <c r="T47" s="2361"/>
      <c r="U47" s="2362"/>
      <c r="V47" s="2213"/>
    </row>
    <row r="48" spans="1:22" ht="16.5" thickBot="1">
      <c r="A48" s="2419" t="s">
        <v>6244</v>
      </c>
      <c r="B48" s="2419">
        <v>6</v>
      </c>
      <c r="C48" s="2419" t="str">
        <f t="shared" si="5"/>
        <v>STR.6.</v>
      </c>
      <c r="D48" s="1969" t="str">
        <f>'[19]ANALYSE COMPARATIVE AFFAIRES'!$E$65</f>
        <v>Terrassements &amp; divers</v>
      </c>
      <c r="E48" s="1988">
        <f>SUM(E49:E55)</f>
        <v>2010000</v>
      </c>
      <c r="F48" s="2499">
        <f>IF(ISNUMBER(E48),E48/VLOOKUP($F$2,'FICHE D''INFORMATIONS'!M:N,2,FALSE),"")</f>
        <v>31.08567893597278</v>
      </c>
      <c r="G48" s="1989">
        <f t="shared" si="7"/>
        <v>1.3851224317653394E-2</v>
      </c>
      <c r="H48" s="2506">
        <f>IFERROR(IF('FICHE D''INFORMATIONS'!$P$31="",F48*'FICHE D''INFORMATIONS'!$P$32,F48*'FICHE D''INFORMATIONS'!$P$31),"")</f>
        <v>31.028745458068069</v>
      </c>
      <c r="I48" s="1995"/>
      <c r="J48" s="2609" t="s">
        <v>6742</v>
      </c>
      <c r="K48" s="2610"/>
      <c r="L48" s="2610"/>
      <c r="M48" s="2611"/>
      <c r="N48" s="2360"/>
      <c r="O48" s="2361"/>
      <c r="P48" s="2361"/>
      <c r="Q48" s="2362"/>
      <c r="R48" s="2360"/>
      <c r="S48" s="2361"/>
      <c r="T48" s="2361"/>
      <c r="U48" s="2362"/>
      <c r="V48" s="2213"/>
    </row>
    <row r="49" spans="1:22" ht="15" customHeight="1" thickBot="1">
      <c r="A49" s="2202" t="s">
        <v>6244</v>
      </c>
      <c r="B49" s="2202" t="s">
        <v>280</v>
      </c>
      <c r="C49" s="2202" t="str">
        <f t="shared" si="5"/>
        <v>STR.6.1.</v>
      </c>
      <c r="D49" s="1929" t="s">
        <v>316</v>
      </c>
      <c r="E49" s="2012">
        <f>SUMIF('4 5 6 Sout Terra GO'!J:J,'FICHE RATIOS'!C49,'4 5 6 Sout Terra GO'!H:H)</f>
        <v>2010000</v>
      </c>
      <c r="F49" s="2500">
        <f>IF(ISNUMBER(E49),E49/VLOOKUP($F$2,'FICHE D''INFORMATIONS'!M:N,2,FALSE),"")</f>
        <v>31.08567893597278</v>
      </c>
      <c r="G49" s="1928">
        <f t="shared" si="7"/>
        <v>1.3851224317653394E-2</v>
      </c>
      <c r="H49" s="2507">
        <f>IFERROR(IF('FICHE D''INFORMATIONS'!$P$31="",F49*'FICHE D''INFORMATIONS'!$P$32,F49*'FICHE D''INFORMATIONS'!$P$31),"")</f>
        <v>31.028745458068069</v>
      </c>
      <c r="I49" s="1995"/>
      <c r="J49" s="2286" t="s">
        <v>6745</v>
      </c>
      <c r="K49" s="2000">
        <v>136725</v>
      </c>
      <c r="L49" s="2289" t="s">
        <v>6736</v>
      </c>
      <c r="M49" s="2282">
        <f t="shared" si="11"/>
        <v>14.701042238069117</v>
      </c>
      <c r="N49" s="2360"/>
      <c r="O49" s="2361"/>
      <c r="P49" s="2361"/>
      <c r="Q49" s="2362"/>
      <c r="R49" s="2360"/>
      <c r="S49" s="2361"/>
      <c r="T49" s="2361"/>
      <c r="U49" s="2362"/>
      <c r="V49" s="2213"/>
    </row>
    <row r="50" spans="1:22" ht="15" customHeight="1" thickBot="1">
      <c r="A50" s="2202" t="s">
        <v>6244</v>
      </c>
      <c r="B50" s="2202" t="s">
        <v>282</v>
      </c>
      <c r="C50" s="2202" t="str">
        <f t="shared" si="5"/>
        <v>STR.6.2.</v>
      </c>
      <c r="D50" s="1929" t="s">
        <v>6165</v>
      </c>
      <c r="E50" s="2012">
        <f>SUMIF('4 5 6 Sout Terra GO'!J:J,'FICHE RATIOS'!C50,'4 5 6 Sout Terra GO'!H:H)</f>
        <v>0</v>
      </c>
      <c r="F50" s="2500">
        <f>IF(ISNUMBER(E50),E50/VLOOKUP($F$2,'FICHE D''INFORMATIONS'!M:N,2,FALSE),"")</f>
        <v>0</v>
      </c>
      <c r="G50" s="1928">
        <f t="shared" si="7"/>
        <v>0</v>
      </c>
      <c r="H50" s="2507">
        <f>IFERROR(IF('FICHE D''INFORMATIONS'!$P$31="",F50*'FICHE D''INFORMATIONS'!$P$32,F50*'FICHE D''INFORMATIONS'!$P$31),"")</f>
        <v>0</v>
      </c>
      <c r="I50" s="1995"/>
      <c r="J50" s="2286" t="s">
        <v>6745</v>
      </c>
      <c r="K50" s="2000"/>
      <c r="L50" s="2289" t="s">
        <v>6736</v>
      </c>
      <c r="M50" s="2282" t="str">
        <f t="shared" si="11"/>
        <v/>
      </c>
      <c r="N50" s="2360"/>
      <c r="O50" s="2361"/>
      <c r="P50" s="2361"/>
      <c r="Q50" s="2362"/>
      <c r="R50" s="2360"/>
      <c r="S50" s="2361"/>
      <c r="T50" s="2361"/>
      <c r="U50" s="2362"/>
      <c r="V50" s="2213"/>
    </row>
    <row r="51" spans="1:22" ht="15.75" thickBot="1">
      <c r="A51" s="2202" t="s">
        <v>6244</v>
      </c>
      <c r="B51" s="2202" t="s">
        <v>284</v>
      </c>
      <c r="C51" s="2202" t="str">
        <f t="shared" si="5"/>
        <v>STR.6.3.</v>
      </c>
      <c r="D51" s="1929" t="s">
        <v>6166</v>
      </c>
      <c r="E51" s="2012">
        <f>SUMIF('4 5 6 Sout Terra GO'!J:J,'FICHE RATIOS'!C51,'4 5 6 Sout Terra GO'!H:H)</f>
        <v>0</v>
      </c>
      <c r="F51" s="2500">
        <f>IF(ISNUMBER(E51),E51/VLOOKUP($F$2,'FICHE D''INFORMATIONS'!M:N,2,FALSE),"")</f>
        <v>0</v>
      </c>
      <c r="G51" s="1928">
        <f t="shared" si="7"/>
        <v>0</v>
      </c>
      <c r="H51" s="2507">
        <f>IFERROR(IF('FICHE D''INFORMATIONS'!$P$31="",F51*'FICHE D''INFORMATIONS'!$P$32,F51*'FICHE D''INFORMATIONS'!$P$31),"")</f>
        <v>0</v>
      </c>
      <c r="I51" s="1995"/>
      <c r="J51" s="2286" t="s">
        <v>6745</v>
      </c>
      <c r="K51" s="2000"/>
      <c r="L51" s="2289" t="s">
        <v>6736</v>
      </c>
      <c r="M51" s="2282" t="str">
        <f t="shared" si="11"/>
        <v/>
      </c>
      <c r="N51" s="2360"/>
      <c r="O51" s="2361"/>
      <c r="P51" s="2361"/>
      <c r="Q51" s="2362"/>
      <c r="R51" s="2360"/>
      <c r="S51" s="2361"/>
      <c r="T51" s="2361"/>
      <c r="U51" s="2362"/>
      <c r="V51" s="2213"/>
    </row>
    <row r="52" spans="1:22" ht="15.75" thickBot="1">
      <c r="A52" s="2202" t="s">
        <v>6244</v>
      </c>
      <c r="B52" s="2202" t="s">
        <v>6245</v>
      </c>
      <c r="C52" s="2202" t="str">
        <f t="shared" si="5"/>
        <v>STR.6.4.</v>
      </c>
      <c r="D52" s="1929" t="s">
        <v>6167</v>
      </c>
      <c r="E52" s="2012">
        <f>SUMIF('4 5 6 Sout Terra GO'!J:J,'FICHE RATIOS'!C52,'4 5 6 Sout Terra GO'!H:H)</f>
        <v>0</v>
      </c>
      <c r="F52" s="2500">
        <f>IF(ISNUMBER(E52),E52/VLOOKUP($F$2,'FICHE D''INFORMATIONS'!M:N,2,FALSE),"")</f>
        <v>0</v>
      </c>
      <c r="G52" s="1928">
        <f t="shared" si="7"/>
        <v>0</v>
      </c>
      <c r="H52" s="2507">
        <f>IFERROR(IF('FICHE D''INFORMATIONS'!$P$31="",F52*'FICHE D''INFORMATIONS'!$P$32,F52*'FICHE D''INFORMATIONS'!$P$31),"")</f>
        <v>0</v>
      </c>
      <c r="I52" s="1995"/>
      <c r="J52" s="2298" t="s">
        <v>6751</v>
      </c>
      <c r="K52" s="2000"/>
      <c r="L52" s="2289" t="s">
        <v>6736</v>
      </c>
      <c r="M52" s="2282" t="str">
        <f t="shared" si="11"/>
        <v/>
      </c>
      <c r="N52" s="2360"/>
      <c r="O52" s="2361"/>
      <c r="P52" s="2361"/>
      <c r="Q52" s="2362"/>
      <c r="R52" s="2360"/>
      <c r="S52" s="2361"/>
      <c r="T52" s="2361"/>
      <c r="U52" s="2362"/>
      <c r="V52" s="2213"/>
    </row>
    <row r="53" spans="1:22" ht="24.75" thickBot="1">
      <c r="A53" s="2202" t="s">
        <v>6244</v>
      </c>
      <c r="B53" s="2202" t="s">
        <v>6246</v>
      </c>
      <c r="C53" s="2202" t="str">
        <f t="shared" si="5"/>
        <v>STR.6.5.</v>
      </c>
      <c r="D53" s="1929" t="s">
        <v>6168</v>
      </c>
      <c r="E53" s="2012">
        <f>SUMIF('4 5 6 Sout Terra GO'!J:J,'FICHE RATIOS'!C53,'4 5 6 Sout Terra GO'!H:H)</f>
        <v>0</v>
      </c>
      <c r="F53" s="2500">
        <f>IF(ISNUMBER(E53),E53/VLOOKUP($F$2,'FICHE D''INFORMATIONS'!M:N,2,FALSE),"")</f>
        <v>0</v>
      </c>
      <c r="G53" s="1928">
        <f t="shared" si="7"/>
        <v>0</v>
      </c>
      <c r="H53" s="2507">
        <f>IFERROR(IF('FICHE D''INFORMATIONS'!$P$31="",F53*'FICHE D''INFORMATIONS'!$P$32,F53*'FICHE D''INFORMATIONS'!$P$31),"")</f>
        <v>0</v>
      </c>
      <c r="I53" s="1995"/>
      <c r="J53" s="2360"/>
      <c r="K53" s="2361"/>
      <c r="L53" s="2361"/>
      <c r="M53" s="2349" t="str">
        <f t="shared" si="11"/>
        <v/>
      </c>
      <c r="N53" s="2286" t="s">
        <v>6752</v>
      </c>
      <c r="O53" s="1998"/>
      <c r="P53" s="2289" t="s">
        <v>6736</v>
      </c>
      <c r="Q53" s="2282" t="str">
        <f t="shared" ref="Q53" si="14">IFERROR(I53/O53,"")</f>
        <v/>
      </c>
      <c r="R53" s="2286" t="s">
        <v>6753</v>
      </c>
      <c r="S53" s="1998"/>
      <c r="T53" s="2289" t="s">
        <v>6736</v>
      </c>
      <c r="U53" s="2282" t="str">
        <f t="shared" ref="U53" si="15">IFERROR(M53/S53,"")</f>
        <v/>
      </c>
      <c r="V53" s="2213"/>
    </row>
    <row r="54" spans="1:22" ht="15.75" thickBot="1">
      <c r="A54" s="2202" t="s">
        <v>6244</v>
      </c>
      <c r="B54" s="2202" t="s">
        <v>6247</v>
      </c>
      <c r="C54" s="2202" t="str">
        <f t="shared" si="5"/>
        <v>STR.6.6.</v>
      </c>
      <c r="D54" s="1929" t="s">
        <v>6169</v>
      </c>
      <c r="E54" s="2012">
        <f>SUMIF('4 5 6 Sout Terra GO'!J:J,'FICHE RATIOS'!C54,'4 5 6 Sout Terra GO'!H:H)</f>
        <v>0</v>
      </c>
      <c r="F54" s="2500">
        <f>IF(ISNUMBER(E54),E54/VLOOKUP($F$2,'FICHE D''INFORMATIONS'!M:N,2,FALSE),"")</f>
        <v>0</v>
      </c>
      <c r="G54" s="1928">
        <f t="shared" si="7"/>
        <v>0</v>
      </c>
      <c r="H54" s="2507">
        <f>IFERROR(IF('FICHE D''INFORMATIONS'!$P$31="",F54*'FICHE D''INFORMATIONS'!$P$32,F54*'FICHE D''INFORMATIONS'!$P$31),"")</f>
        <v>0</v>
      </c>
      <c r="I54" s="1995"/>
      <c r="J54" s="2360"/>
      <c r="K54" s="2361"/>
      <c r="L54" s="2361"/>
      <c r="M54" s="2349" t="str">
        <f t="shared" si="11"/>
        <v/>
      </c>
      <c r="N54" s="2360"/>
      <c r="O54" s="2361"/>
      <c r="P54" s="2361"/>
      <c r="Q54" s="2362"/>
      <c r="R54" s="2360"/>
      <c r="S54" s="2361"/>
      <c r="T54" s="2361"/>
      <c r="U54" s="2362"/>
      <c r="V54" s="2213"/>
    </row>
    <row r="55" spans="1:22" ht="15.75" thickBot="1">
      <c r="A55" s="2202" t="s">
        <v>6244</v>
      </c>
      <c r="B55" s="2202" t="s">
        <v>6248</v>
      </c>
      <c r="C55" s="2202" t="str">
        <f t="shared" si="5"/>
        <v>STR.6.7.</v>
      </c>
      <c r="D55" s="1929" t="s">
        <v>164</v>
      </c>
      <c r="E55" s="2012">
        <f>SUMIF('4 5 6 Sout Terra GO'!J:J,'FICHE RATIOS'!C55,'4 5 6 Sout Terra GO'!H:H)</f>
        <v>0</v>
      </c>
      <c r="F55" s="2500">
        <f>IF(ISNUMBER(E55),E55/VLOOKUP($F$2,'FICHE D''INFORMATIONS'!M:N,2,FALSE),"")</f>
        <v>0</v>
      </c>
      <c r="G55" s="1928">
        <f t="shared" si="7"/>
        <v>0</v>
      </c>
      <c r="H55" s="2507">
        <f>IFERROR(IF('FICHE D''INFORMATIONS'!$P$31="",F55*'FICHE D''INFORMATIONS'!$P$32,F55*'FICHE D''INFORMATIONS'!$P$31),"")</f>
        <v>0</v>
      </c>
      <c r="I55" s="1995"/>
      <c r="J55" s="2286" t="s">
        <v>6735</v>
      </c>
      <c r="K55" s="1998"/>
      <c r="L55" s="2289" t="s">
        <v>6736</v>
      </c>
      <c r="M55" s="2282" t="str">
        <f t="shared" si="11"/>
        <v/>
      </c>
      <c r="N55" s="2360"/>
      <c r="O55" s="2361"/>
      <c r="P55" s="2361"/>
      <c r="Q55" s="2362"/>
      <c r="R55" s="2360"/>
      <c r="S55" s="2361"/>
      <c r="T55" s="2361"/>
      <c r="U55" s="2362"/>
      <c r="V55" s="2213"/>
    </row>
    <row r="56" spans="1:22" ht="26.25" customHeight="1" thickBot="1">
      <c r="A56" s="2419" t="s">
        <v>6244</v>
      </c>
      <c r="B56" s="2419">
        <v>7</v>
      </c>
      <c r="C56" s="2419" t="str">
        <f t="shared" si="5"/>
        <v>STR.7.</v>
      </c>
      <c r="D56" s="1969" t="str">
        <f>'[19]ANALYSE COMPARATIVE AFFAIRES'!$E$66</f>
        <v>Voiles contre terre</v>
      </c>
      <c r="E56" s="1988">
        <f>SUM(E57:E66)</f>
        <v>2399764.41</v>
      </c>
      <c r="F56" s="2499">
        <f>IF(ISNUMBER(E56),E56/VLOOKUP($F$2,'FICHE D''INFORMATIONS'!M:N,2,FALSE),"")</f>
        <v>37.113585060315501</v>
      </c>
      <c r="G56" s="1989">
        <f t="shared" si="7"/>
        <v>1.6537151817129926E-2</v>
      </c>
      <c r="H56" s="2506">
        <f>IFERROR(IF('FICHE D''INFORMATIONS'!$P$31="",F56*'FICHE D''INFORMATIONS'!$P$32,F56*'FICHE D''INFORMATIONS'!$P$31),"")</f>
        <v>37.045611461303935</v>
      </c>
      <c r="I56" s="1936" t="s">
        <v>6634</v>
      </c>
      <c r="J56" s="2609" t="s">
        <v>6742</v>
      </c>
      <c r="K56" s="2610"/>
      <c r="L56" s="2610"/>
      <c r="M56" s="2611"/>
      <c r="N56" s="2609" t="s">
        <v>6748</v>
      </c>
      <c r="O56" s="2610"/>
      <c r="P56" s="2610"/>
      <c r="Q56" s="2611"/>
      <c r="R56" s="2609" t="s">
        <v>6744</v>
      </c>
      <c r="S56" s="2610"/>
      <c r="T56" s="2610"/>
      <c r="U56" s="2611"/>
      <c r="V56" s="2213"/>
    </row>
    <row r="57" spans="1:22" ht="15" customHeight="1" thickBot="1">
      <c r="A57" s="2202" t="s">
        <v>6244</v>
      </c>
      <c r="B57" s="2202" t="s">
        <v>6014</v>
      </c>
      <c r="C57" s="2202" t="str">
        <f t="shared" si="5"/>
        <v>STR.7.1.</v>
      </c>
      <c r="D57" s="1929" t="s">
        <v>6813</v>
      </c>
      <c r="E57" s="2012">
        <f>SUMIF('4 5 6 Sout Terra GO'!J:J,'FICHE RATIOS'!C57,'4 5 6 Sout Terra GO'!H:H)</f>
        <v>493941.82999999996</v>
      </c>
      <c r="F57" s="2500">
        <f>IF(ISNUMBER(E57),E57/VLOOKUP($F$2,'FICHE D''INFORMATIONS'!M:N,2,FALSE),"")</f>
        <v>7.6390632539437044</v>
      </c>
      <c r="G57" s="1928">
        <f t="shared" si="7"/>
        <v>3.4038303916428944E-3</v>
      </c>
      <c r="H57" s="2507">
        <f>IFERROR(IF('FICHE D''INFORMATIONS'!$P$31="",F57*'FICHE D''INFORMATIONS'!$P$32,F57*'FICHE D''INFORMATIONS'!$P$31),"")</f>
        <v>7.6250722956031485</v>
      </c>
      <c r="I57" s="1995"/>
      <c r="J57" s="2001" t="s">
        <v>6513</v>
      </c>
      <c r="K57" s="2000">
        <v>378</v>
      </c>
      <c r="L57" s="2000" t="s">
        <v>264</v>
      </c>
      <c r="M57" s="2282">
        <f t="shared" si="11"/>
        <v>1306.7244179894178</v>
      </c>
      <c r="N57" s="2360"/>
      <c r="O57" s="2361"/>
      <c r="P57" s="2361"/>
      <c r="Q57" s="2362"/>
      <c r="R57" s="2360"/>
      <c r="S57" s="2361"/>
      <c r="T57" s="2361"/>
      <c r="U57" s="2362"/>
      <c r="V57" s="2213"/>
    </row>
    <row r="58" spans="1:22" ht="15.75" thickBot="1">
      <c r="A58" s="2202" t="s">
        <v>6244</v>
      </c>
      <c r="B58" s="2202" t="s">
        <v>6249</v>
      </c>
      <c r="C58" s="2202" t="str">
        <f t="shared" si="5"/>
        <v>STR.7.2.</v>
      </c>
      <c r="D58" s="1929" t="s">
        <v>6814</v>
      </c>
      <c r="E58" s="2012">
        <f>SUMIF('4 5 6 Sout Terra GO'!J:J,'FICHE RATIOS'!C58,'4 5 6 Sout Terra GO'!H:H)</f>
        <v>0</v>
      </c>
      <c r="F58" s="2500">
        <f>IF(ISNUMBER(E58),E58/VLOOKUP($F$2,'FICHE D''INFORMATIONS'!M:N,2,FALSE),"")</f>
        <v>0</v>
      </c>
      <c r="G58" s="1928">
        <f t="shared" si="7"/>
        <v>0</v>
      </c>
      <c r="H58" s="2507">
        <f>IFERROR(IF('FICHE D''INFORMATIONS'!$P$31="",F58*'FICHE D''INFORMATIONS'!$P$32,F58*'FICHE D''INFORMATIONS'!$P$31),"")</f>
        <v>0</v>
      </c>
      <c r="I58" s="1995"/>
      <c r="J58" s="2360"/>
      <c r="K58" s="2361"/>
      <c r="L58" s="2361"/>
      <c r="M58" s="2349" t="str">
        <f t="shared" si="11"/>
        <v/>
      </c>
      <c r="N58" s="2360"/>
      <c r="O58" s="2361"/>
      <c r="P58" s="2361"/>
      <c r="Q58" s="2362"/>
      <c r="R58" s="2360"/>
      <c r="S58" s="2361"/>
      <c r="T58" s="2361"/>
      <c r="U58" s="2362"/>
      <c r="V58" s="2213"/>
    </row>
    <row r="59" spans="1:22" ht="15.75" thickBot="1">
      <c r="A59" s="2202" t="s">
        <v>6244</v>
      </c>
      <c r="B59" s="2202" t="s">
        <v>6250</v>
      </c>
      <c r="C59" s="2202" t="str">
        <f t="shared" si="5"/>
        <v>STR.7.3.</v>
      </c>
      <c r="D59" s="1929" t="s">
        <v>6170</v>
      </c>
      <c r="E59" s="2012">
        <f>SUMIF('4 5 6 Sout Terra GO'!J:J,'FICHE RATIOS'!C59,'4 5 6 Sout Terra GO'!H:H)</f>
        <v>0</v>
      </c>
      <c r="F59" s="2500">
        <f>IF(ISNUMBER(E59),E59/VLOOKUP($F$2,'FICHE D''INFORMATIONS'!M:N,2,FALSE),"")</f>
        <v>0</v>
      </c>
      <c r="G59" s="1928">
        <f t="shared" si="7"/>
        <v>0</v>
      </c>
      <c r="H59" s="2507">
        <f>IFERROR(IF('FICHE D''INFORMATIONS'!$P$31="",F59*'FICHE D''INFORMATIONS'!$P$32,F59*'FICHE D''INFORMATIONS'!$P$31),"")</f>
        <v>0</v>
      </c>
      <c r="I59" s="1995"/>
      <c r="J59" s="2360"/>
      <c r="K59" s="2361"/>
      <c r="L59" s="2361"/>
      <c r="M59" s="2349" t="str">
        <f t="shared" si="11"/>
        <v/>
      </c>
      <c r="N59" s="2360"/>
      <c r="O59" s="2361"/>
      <c r="P59" s="2361"/>
      <c r="Q59" s="2362"/>
      <c r="R59" s="2360"/>
      <c r="S59" s="2361"/>
      <c r="T59" s="2361"/>
      <c r="U59" s="2362"/>
      <c r="V59" s="2213"/>
    </row>
    <row r="60" spans="1:22" ht="15.75" thickBot="1">
      <c r="A60" s="2202" t="s">
        <v>6244</v>
      </c>
      <c r="B60" s="2202" t="s">
        <v>6251</v>
      </c>
      <c r="C60" s="2202" t="str">
        <f t="shared" si="5"/>
        <v>STR.7.4.</v>
      </c>
      <c r="D60" s="1929" t="s">
        <v>6171</v>
      </c>
      <c r="E60" s="2012">
        <f>SUMIF('4 5 6 Sout Terra GO'!J:J,'FICHE RATIOS'!C60,'4 5 6 Sout Terra GO'!H:H)</f>
        <v>0</v>
      </c>
      <c r="F60" s="2500">
        <f>IF(ISNUMBER(E60),E60/VLOOKUP($F$2,'FICHE D''INFORMATIONS'!M:N,2,FALSE),"")</f>
        <v>0</v>
      </c>
      <c r="G60" s="1928">
        <f t="shared" si="7"/>
        <v>0</v>
      </c>
      <c r="H60" s="2507">
        <f>IFERROR(IF('FICHE D''INFORMATIONS'!$P$31="",F60*'FICHE D''INFORMATIONS'!$P$32,F60*'FICHE D''INFORMATIONS'!$P$31),"")</f>
        <v>0</v>
      </c>
      <c r="I60" s="1995"/>
      <c r="J60" s="2360"/>
      <c r="K60" s="2361"/>
      <c r="L60" s="2361"/>
      <c r="M60" s="2349" t="str">
        <f t="shared" si="11"/>
        <v/>
      </c>
      <c r="N60" s="2360"/>
      <c r="O60" s="2361"/>
      <c r="P60" s="2361"/>
      <c r="Q60" s="2362"/>
      <c r="R60" s="2360"/>
      <c r="S60" s="2361"/>
      <c r="T60" s="2361"/>
      <c r="U60" s="2362"/>
      <c r="V60" s="2213"/>
    </row>
    <row r="61" spans="1:22" ht="15.75" thickBot="1">
      <c r="A61" s="2202" t="s">
        <v>6244</v>
      </c>
      <c r="B61" s="2202" t="s">
        <v>6252</v>
      </c>
      <c r="C61" s="2202" t="str">
        <f t="shared" si="5"/>
        <v>STR.7.5.</v>
      </c>
      <c r="D61" s="1929" t="s">
        <v>6172</v>
      </c>
      <c r="E61" s="2012">
        <f>SUMIF('4 5 6 Sout Terra GO'!J:J,'FICHE RATIOS'!C61,'4 5 6 Sout Terra GO'!H:H)</f>
        <v>1905822.58</v>
      </c>
      <c r="F61" s="2500">
        <f>IF(ISNUMBER(E61),E61/VLOOKUP($F$2,'FICHE D''INFORMATIONS'!M:N,2,FALSE),"")</f>
        <v>29.474521806371794</v>
      </c>
      <c r="G61" s="1928">
        <f t="shared" si="7"/>
        <v>1.3133321425487031E-2</v>
      </c>
      <c r="H61" s="2507">
        <f>IFERROR(IF('FICHE D''INFORMATIONS'!$P$31="",F61*'FICHE D''INFORMATIONS'!$P$32,F61*'FICHE D''INFORMATIONS'!$P$31),"")</f>
        <v>29.420539165700784</v>
      </c>
      <c r="I61" s="1995"/>
      <c r="J61" s="2001" t="s">
        <v>6514</v>
      </c>
      <c r="K61" s="2000">
        <v>3975</v>
      </c>
      <c r="L61" s="2000" t="s">
        <v>70</v>
      </c>
      <c r="M61" s="2282">
        <f t="shared" si="11"/>
        <v>479.45222138364784</v>
      </c>
      <c r="N61" s="2360"/>
      <c r="O61" s="2361"/>
      <c r="P61" s="2361"/>
      <c r="Q61" s="2362"/>
      <c r="R61" s="2360"/>
      <c r="S61" s="2361"/>
      <c r="T61" s="2361"/>
      <c r="U61" s="2362"/>
      <c r="V61" s="2213"/>
    </row>
    <row r="62" spans="1:22" ht="15.75" thickBot="1">
      <c r="A62" s="2202" t="s">
        <v>6244</v>
      </c>
      <c r="B62" s="2202" t="s">
        <v>6253</v>
      </c>
      <c r="C62" s="2202" t="str">
        <f t="shared" si="5"/>
        <v>STR.7.6.</v>
      </c>
      <c r="D62" s="1929" t="s">
        <v>6173</v>
      </c>
      <c r="E62" s="2012">
        <f>SUMIF('4 5 6 Sout Terra GO'!J:J,'FICHE RATIOS'!C62,'4 5 6 Sout Terra GO'!H:H)</f>
        <v>0</v>
      </c>
      <c r="F62" s="2500">
        <f>IF(ISNUMBER(E62),E62/VLOOKUP($F$2,'FICHE D''INFORMATIONS'!M:N,2,FALSE),"")</f>
        <v>0</v>
      </c>
      <c r="G62" s="1928">
        <f t="shared" si="7"/>
        <v>0</v>
      </c>
      <c r="H62" s="2507">
        <f>IFERROR(IF('FICHE D''INFORMATIONS'!$P$31="",F62*'FICHE D''INFORMATIONS'!$P$32,F62*'FICHE D''INFORMATIONS'!$P$31),"")</f>
        <v>0</v>
      </c>
      <c r="I62" s="1995"/>
      <c r="J62" s="2360"/>
      <c r="K62" s="2361"/>
      <c r="L62" s="2361"/>
      <c r="M62" s="2349" t="str">
        <f t="shared" si="11"/>
        <v/>
      </c>
      <c r="N62" s="2360"/>
      <c r="O62" s="2370"/>
      <c r="P62" s="2361"/>
      <c r="Q62" s="2362"/>
      <c r="R62" s="2360"/>
      <c r="S62" s="2361"/>
      <c r="T62" s="2361"/>
      <c r="U62" s="2362"/>
      <c r="V62" s="2213"/>
    </row>
    <row r="63" spans="1:22" ht="15.75" thickBot="1">
      <c r="A63" s="2202" t="s">
        <v>6244</v>
      </c>
      <c r="B63" s="2202" t="s">
        <v>6254</v>
      </c>
      <c r="C63" s="2202" t="str">
        <f t="shared" si="5"/>
        <v>STR.7.7.</v>
      </c>
      <c r="D63" s="1929" t="s">
        <v>6174</v>
      </c>
      <c r="E63" s="2012">
        <f>SUMIF('4 5 6 Sout Terra GO'!J:J,'FICHE RATIOS'!C63,'4 5 6 Sout Terra GO'!H:H)</f>
        <v>0</v>
      </c>
      <c r="F63" s="2500">
        <f>IF(ISNUMBER(E63),E63/VLOOKUP($F$2,'FICHE D''INFORMATIONS'!M:N,2,FALSE),"")</f>
        <v>0</v>
      </c>
      <c r="G63" s="1928">
        <f t="shared" si="7"/>
        <v>0</v>
      </c>
      <c r="H63" s="2507">
        <f>IFERROR(IF('FICHE D''INFORMATIONS'!$P$31="",F63*'FICHE D''INFORMATIONS'!$P$32,F63*'FICHE D''INFORMATIONS'!$P$31),"")</f>
        <v>0</v>
      </c>
      <c r="I63" s="1995"/>
      <c r="J63" s="2360"/>
      <c r="K63" s="2361"/>
      <c r="L63" s="2361"/>
      <c r="M63" s="2349" t="str">
        <f t="shared" si="11"/>
        <v/>
      </c>
      <c r="N63" s="2360"/>
      <c r="O63" s="2361"/>
      <c r="P63" s="2361"/>
      <c r="Q63" s="2362"/>
      <c r="R63" s="2360"/>
      <c r="S63" s="2361"/>
      <c r="T63" s="2361"/>
      <c r="U63" s="2362"/>
      <c r="V63" s="2213"/>
    </row>
    <row r="64" spans="1:22" ht="15.75" thickBot="1">
      <c r="A64" s="2202" t="s">
        <v>6244</v>
      </c>
      <c r="B64" s="2202" t="s">
        <v>6255</v>
      </c>
      <c r="C64" s="2202" t="str">
        <f t="shared" si="5"/>
        <v>STR.7.8.</v>
      </c>
      <c r="D64" s="1929" t="s">
        <v>6815</v>
      </c>
      <c r="E64" s="2012">
        <f>SUMIF('4 5 6 Sout Terra GO'!J:J,'FICHE RATIOS'!C64,'4 5 6 Sout Terra GO'!H:H)</f>
        <v>0</v>
      </c>
      <c r="F64" s="2500">
        <f>IF(ISNUMBER(E64),E64/VLOOKUP($F$2,'FICHE D''INFORMATIONS'!M:N,2,FALSE),"")</f>
        <v>0</v>
      </c>
      <c r="G64" s="1928">
        <f t="shared" si="7"/>
        <v>0</v>
      </c>
      <c r="H64" s="2507">
        <f>IFERROR(IF('FICHE D''INFORMATIONS'!$P$31="",F64*'FICHE D''INFORMATIONS'!$P$32,F64*'FICHE D''INFORMATIONS'!$P$31),"")</f>
        <v>0</v>
      </c>
      <c r="I64" s="1995"/>
      <c r="J64" s="2360"/>
      <c r="K64" s="2361"/>
      <c r="L64" s="2361"/>
      <c r="M64" s="2349" t="str">
        <f t="shared" ref="M64:M99" si="16">IFERROR(E64/K64,"")</f>
        <v/>
      </c>
      <c r="N64" s="2360"/>
      <c r="O64" s="2361"/>
      <c r="P64" s="2361"/>
      <c r="Q64" s="2362"/>
      <c r="R64" s="2360"/>
      <c r="S64" s="2361"/>
      <c r="T64" s="2361"/>
      <c r="U64" s="2362"/>
      <c r="V64" s="2213"/>
    </row>
    <row r="65" spans="1:22" ht="15" customHeight="1" thickBot="1">
      <c r="A65" s="2202" t="s">
        <v>6244</v>
      </c>
      <c r="B65" s="2202" t="s">
        <v>6256</v>
      </c>
      <c r="C65" s="2202" t="str">
        <f t="shared" si="5"/>
        <v>STR.7.9.</v>
      </c>
      <c r="D65" s="1929" t="s">
        <v>6816</v>
      </c>
      <c r="E65" s="2012">
        <f>SUMIF('4 5 6 Sout Terra GO'!J:J,'FICHE RATIOS'!C65,'4 5 6 Sout Terra GO'!H:H)</f>
        <v>0</v>
      </c>
      <c r="F65" s="2500">
        <f>IF(ISNUMBER(E65),E65/VLOOKUP($F$2,'FICHE D''INFORMATIONS'!M:N,2,FALSE),"")</f>
        <v>0</v>
      </c>
      <c r="G65" s="1928">
        <f t="shared" si="7"/>
        <v>0</v>
      </c>
      <c r="H65" s="2507">
        <f>IFERROR(IF('FICHE D''INFORMATIONS'!$P$31="",F65*'FICHE D''INFORMATIONS'!$P$32,F65*'FICHE D''INFORMATIONS'!$P$31),"")</f>
        <v>0</v>
      </c>
      <c r="I65" s="1995"/>
      <c r="J65" s="2360"/>
      <c r="K65" s="2361"/>
      <c r="L65" s="2361"/>
      <c r="M65" s="2349" t="str">
        <f t="shared" si="16"/>
        <v/>
      </c>
      <c r="N65" s="2360"/>
      <c r="O65" s="2361"/>
      <c r="P65" s="2361"/>
      <c r="Q65" s="2362"/>
      <c r="R65" s="2360"/>
      <c r="S65" s="2361"/>
      <c r="T65" s="2361"/>
      <c r="U65" s="2362"/>
      <c r="V65" s="2213"/>
    </row>
    <row r="66" spans="1:22" ht="15.75" thickBot="1">
      <c r="A66" s="2202" t="s">
        <v>6244</v>
      </c>
      <c r="B66" s="2202" t="s">
        <v>6257</v>
      </c>
      <c r="C66" s="2202" t="str">
        <f t="shared" si="5"/>
        <v>STR.7.10.</v>
      </c>
      <c r="D66" s="1929" t="s">
        <v>6817</v>
      </c>
      <c r="E66" s="2012">
        <f>SUMIF('4 5 6 Sout Terra GO'!J:J,'FICHE RATIOS'!C66,'4 5 6 Sout Terra GO'!H:H)</f>
        <v>0</v>
      </c>
      <c r="F66" s="2500">
        <f>IF(ISNUMBER(E66),E66/VLOOKUP($F$2,'FICHE D''INFORMATIONS'!M:N,2,FALSE),"")</f>
        <v>0</v>
      </c>
      <c r="G66" s="1928">
        <f t="shared" si="7"/>
        <v>0</v>
      </c>
      <c r="H66" s="2507">
        <f>IFERROR(IF('FICHE D''INFORMATIONS'!$P$31="",F66*'FICHE D''INFORMATIONS'!$P$32,F66*'FICHE D''INFORMATIONS'!$P$31),"")</f>
        <v>0</v>
      </c>
      <c r="I66" s="1995"/>
      <c r="J66" s="2360"/>
      <c r="K66" s="2361"/>
      <c r="L66" s="2361"/>
      <c r="M66" s="2349" t="str">
        <f t="shared" si="16"/>
        <v/>
      </c>
      <c r="N66" s="2360"/>
      <c r="O66" s="2361"/>
      <c r="P66" s="2361"/>
      <c r="Q66" s="2362"/>
      <c r="R66" s="2360"/>
      <c r="S66" s="2361"/>
      <c r="T66" s="2361"/>
      <c r="U66" s="2362"/>
      <c r="V66" s="2213"/>
    </row>
    <row r="67" spans="1:22" ht="16.5" thickBot="1">
      <c r="A67" s="2419" t="s">
        <v>6244</v>
      </c>
      <c r="B67" s="2419">
        <v>8</v>
      </c>
      <c r="C67" s="2419" t="str">
        <f t="shared" si="5"/>
        <v>STR.8.</v>
      </c>
      <c r="D67" s="1969" t="str">
        <f>'[19]ANALYSE COMPARATIVE AFFAIRES'!$E$67</f>
        <v>Infrastructure - Noyau (si IGH)</v>
      </c>
      <c r="E67" s="1988">
        <f>E68+E72+E75</f>
        <v>0</v>
      </c>
      <c r="F67" s="2499">
        <f>IF(ISNUMBER(E67),E67/VLOOKUP($F$2,'FICHE D''INFORMATIONS'!M:N,2,FALSE),"")</f>
        <v>0</v>
      </c>
      <c r="G67" s="1989">
        <f t="shared" si="7"/>
        <v>0</v>
      </c>
      <c r="H67" s="2506">
        <f>IFERROR(IF('FICHE D''INFORMATIONS'!$P$31="",F67*'FICHE D''INFORMATIONS'!$P$32,F67*'FICHE D''INFORMATIONS'!$P$31),"")</f>
        <v>0</v>
      </c>
      <c r="I67" s="1995"/>
      <c r="J67" s="2609" t="s">
        <v>6742</v>
      </c>
      <c r="K67" s="2610"/>
      <c r="L67" s="2610"/>
      <c r="M67" s="2611"/>
      <c r="N67" s="2609" t="s">
        <v>6743</v>
      </c>
      <c r="O67" s="2610"/>
      <c r="P67" s="2610"/>
      <c r="Q67" s="2611"/>
      <c r="R67" s="2609" t="s">
        <v>6744</v>
      </c>
      <c r="S67" s="2610"/>
      <c r="T67" s="2610"/>
      <c r="U67" s="2611"/>
      <c r="V67" s="2213"/>
    </row>
    <row r="68" spans="1:22" ht="15.75" thickBot="1">
      <c r="A68" s="2201" t="s">
        <v>6244</v>
      </c>
      <c r="B68" s="2201" t="s">
        <v>6258</v>
      </c>
      <c r="C68" s="2201" t="str">
        <f t="shared" si="5"/>
        <v>STR.8.1.</v>
      </c>
      <c r="D68" s="2200" t="s">
        <v>6175</v>
      </c>
      <c r="E68" s="2476">
        <f>SUM(E69:E71)</f>
        <v>0</v>
      </c>
      <c r="F68" s="2500">
        <f>IF(ISNUMBER(E68),E68/VLOOKUP($F$2,'FICHE D''INFORMATIONS'!M:N,2,FALSE),"")</f>
        <v>0</v>
      </c>
      <c r="G68" s="1928">
        <f t="shared" si="7"/>
        <v>0</v>
      </c>
      <c r="H68" s="2507">
        <f>IFERROR(IF('FICHE D''INFORMATIONS'!$P$31="",F68*'FICHE D''INFORMATIONS'!$P$32,F68*'FICHE D''INFORMATIONS'!$P$31),"")</f>
        <v>0</v>
      </c>
      <c r="I68" s="1995"/>
      <c r="J68" s="2360"/>
      <c r="K68" s="2361"/>
      <c r="L68" s="2361"/>
      <c r="M68" s="2349" t="str">
        <f t="shared" si="16"/>
        <v/>
      </c>
      <c r="N68" s="2360"/>
      <c r="O68" s="2361"/>
      <c r="P68" s="2361"/>
      <c r="Q68" s="2362"/>
      <c r="R68" s="2360"/>
      <c r="S68" s="2361"/>
      <c r="T68" s="2361"/>
      <c r="U68" s="2362"/>
      <c r="V68" s="2213"/>
    </row>
    <row r="69" spans="1:22" ht="15.75" thickBot="1">
      <c r="A69" s="2420" t="s">
        <v>6244</v>
      </c>
      <c r="B69" s="2420" t="s">
        <v>6259</v>
      </c>
      <c r="C69" s="2420" t="str">
        <f t="shared" si="5"/>
        <v>STR.8.1.1.</v>
      </c>
      <c r="D69" s="1934" t="s">
        <v>6139</v>
      </c>
      <c r="E69" s="2012">
        <v>0</v>
      </c>
      <c r="F69" s="2500">
        <f>IF(ISNUMBER(E69),E69/VLOOKUP($F$2,'FICHE D''INFORMATIONS'!M:N,2,FALSE),"")</f>
        <v>0</v>
      </c>
      <c r="G69" s="1928">
        <f t="shared" si="7"/>
        <v>0</v>
      </c>
      <c r="H69" s="2507">
        <f>IFERROR(IF('FICHE D''INFORMATIONS'!$P$31="",F69*'FICHE D''INFORMATIONS'!$P$32,F69*'FICHE D''INFORMATIONS'!$P$31),"")</f>
        <v>0</v>
      </c>
      <c r="I69" s="1995"/>
      <c r="J69" s="2286" t="s">
        <v>6745</v>
      </c>
      <c r="K69" s="1998"/>
      <c r="L69" s="2289" t="s">
        <v>6736</v>
      </c>
      <c r="M69" s="2282" t="str">
        <f t="shared" si="16"/>
        <v/>
      </c>
      <c r="N69" s="2286" t="s">
        <v>6748</v>
      </c>
      <c r="O69" s="1998"/>
      <c r="P69" s="2289" t="s">
        <v>70</v>
      </c>
      <c r="Q69" s="2282" t="str">
        <f t="shared" ref="Q69:Q71" si="17">IFERROR(I69/O69,"")</f>
        <v/>
      </c>
      <c r="R69" s="2287" t="s">
        <v>6521</v>
      </c>
      <c r="S69" s="2000"/>
      <c r="T69" s="2290" t="s">
        <v>428</v>
      </c>
      <c r="U69" s="2409" t="e">
        <f>S69/O69</f>
        <v>#DIV/0!</v>
      </c>
      <c r="V69" s="2213"/>
    </row>
    <row r="70" spans="1:22" ht="15.75" thickBot="1">
      <c r="A70" s="2420" t="s">
        <v>6244</v>
      </c>
      <c r="B70" s="2420" t="s">
        <v>6260</v>
      </c>
      <c r="C70" s="2420" t="str">
        <f t="shared" si="5"/>
        <v>STR.8.1.2.</v>
      </c>
      <c r="D70" s="1934" t="s">
        <v>599</v>
      </c>
      <c r="E70" s="2012">
        <v>0</v>
      </c>
      <c r="F70" s="2500">
        <f>IF(ISNUMBER(E70),E70/VLOOKUP($F$2,'FICHE D''INFORMATIONS'!M:N,2,FALSE),"")</f>
        <v>0</v>
      </c>
      <c r="G70" s="1928">
        <f t="shared" si="7"/>
        <v>0</v>
      </c>
      <c r="H70" s="2507">
        <f>IFERROR(IF('FICHE D''INFORMATIONS'!$P$31="",F70*'FICHE D''INFORMATIONS'!$P$32,F70*'FICHE D''INFORMATIONS'!$P$31),"")</f>
        <v>0</v>
      </c>
      <c r="I70" s="1995"/>
      <c r="J70" s="2296" t="s">
        <v>6745</v>
      </c>
      <c r="K70" s="2299"/>
      <c r="L70" s="2297" t="s">
        <v>6736</v>
      </c>
      <c r="M70" s="2312" t="str">
        <f t="shared" si="16"/>
        <v/>
      </c>
      <c r="N70" s="2286" t="s">
        <v>6754</v>
      </c>
      <c r="O70" s="1998"/>
      <c r="P70" s="2289" t="s">
        <v>66</v>
      </c>
      <c r="Q70" s="2282" t="str">
        <f t="shared" si="17"/>
        <v/>
      </c>
      <c r="R70" s="2287" t="s">
        <v>6521</v>
      </c>
      <c r="S70" s="2000"/>
      <c r="T70" s="2290" t="s">
        <v>428</v>
      </c>
      <c r="U70" s="2409" t="e">
        <f>S70/O70</f>
        <v>#DIV/0!</v>
      </c>
      <c r="V70" s="2213"/>
    </row>
    <row r="71" spans="1:22" ht="15.75" thickBot="1">
      <c r="A71" s="2420" t="s">
        <v>6244</v>
      </c>
      <c r="B71" s="2420" t="s">
        <v>6261</v>
      </c>
      <c r="C71" s="2420" t="str">
        <f t="shared" si="5"/>
        <v>STR.8.1.3.</v>
      </c>
      <c r="D71" s="1934" t="s">
        <v>6138</v>
      </c>
      <c r="E71" s="2012">
        <v>0</v>
      </c>
      <c r="F71" s="2500">
        <f>IF(ISNUMBER(E71),E71/VLOOKUP($F$2,'FICHE D''INFORMATIONS'!M:N,2,FALSE),"")</f>
        <v>0</v>
      </c>
      <c r="G71" s="1928">
        <f t="shared" si="7"/>
        <v>0</v>
      </c>
      <c r="H71" s="2507">
        <f>IFERROR(IF('FICHE D''INFORMATIONS'!$P$31="",F71*'FICHE D''INFORMATIONS'!$P$32,F71*'FICHE D''INFORMATIONS'!$P$31),"")</f>
        <v>0</v>
      </c>
      <c r="I71" s="1995"/>
      <c r="J71" s="2296" t="s">
        <v>6745</v>
      </c>
      <c r="K71" s="2299"/>
      <c r="L71" s="2297" t="s">
        <v>6736</v>
      </c>
      <c r="M71" s="2312" t="str">
        <f t="shared" si="16"/>
        <v/>
      </c>
      <c r="N71" s="2286" t="s">
        <v>6748</v>
      </c>
      <c r="O71" s="1998"/>
      <c r="P71" s="2289" t="s">
        <v>70</v>
      </c>
      <c r="Q71" s="2282" t="str">
        <f t="shared" si="17"/>
        <v/>
      </c>
      <c r="R71" s="2376"/>
      <c r="S71" s="2377"/>
      <c r="T71" s="2378"/>
      <c r="U71" s="2379"/>
      <c r="V71" s="2213"/>
    </row>
    <row r="72" spans="1:22" ht="15.75" thickBot="1">
      <c r="A72" s="2201" t="s">
        <v>6244</v>
      </c>
      <c r="B72" s="2201" t="s">
        <v>6262</v>
      </c>
      <c r="C72" s="2201" t="str">
        <f t="shared" si="5"/>
        <v>STR.8.2.</v>
      </c>
      <c r="D72" s="2200" t="s">
        <v>6176</v>
      </c>
      <c r="E72" s="2476">
        <f>SUM(E73:E74)</f>
        <v>0</v>
      </c>
      <c r="F72" s="2500">
        <f>IF(ISNUMBER(E72),E72/VLOOKUP($F$2,'FICHE D''INFORMATIONS'!M:N,2,FALSE),"")</f>
        <v>0</v>
      </c>
      <c r="G72" s="1928">
        <f t="shared" si="7"/>
        <v>0</v>
      </c>
      <c r="H72" s="2507">
        <f>IFERROR(IF('FICHE D''INFORMATIONS'!$P$31="",F72*'FICHE D''INFORMATIONS'!$P$32,F72*'FICHE D''INFORMATIONS'!$P$31),"")</f>
        <v>0</v>
      </c>
      <c r="I72" s="1995"/>
      <c r="J72" s="2360"/>
      <c r="K72" s="2361"/>
      <c r="L72" s="2361"/>
      <c r="M72" s="2349" t="str">
        <f t="shared" si="16"/>
        <v/>
      </c>
      <c r="N72" s="2360"/>
      <c r="O72" s="2361"/>
      <c r="P72" s="2361"/>
      <c r="Q72" s="2371"/>
      <c r="R72" s="2372"/>
      <c r="S72" s="2373"/>
      <c r="T72" s="2374"/>
      <c r="U72" s="2375"/>
      <c r="V72" s="2213"/>
    </row>
    <row r="73" spans="1:22" ht="18.75" customHeight="1" thickBot="1">
      <c r="A73" s="2420" t="s">
        <v>6244</v>
      </c>
      <c r="B73" s="2420" t="s">
        <v>6263</v>
      </c>
      <c r="C73" s="2420" t="str">
        <f t="shared" si="5"/>
        <v>STR.8.2.1.</v>
      </c>
      <c r="D73" s="1934" t="s">
        <v>6140</v>
      </c>
      <c r="E73" s="2012">
        <v>0</v>
      </c>
      <c r="F73" s="2500">
        <f>IF(ISNUMBER(E73),E73/VLOOKUP($F$2,'FICHE D''INFORMATIONS'!M:N,2,FALSE),"")</f>
        <v>0</v>
      </c>
      <c r="G73" s="1928">
        <f t="shared" si="7"/>
        <v>0</v>
      </c>
      <c r="H73" s="2507">
        <f>IFERROR(IF('FICHE D''INFORMATIONS'!$P$31="",F73*'FICHE D''INFORMATIONS'!$P$32,F73*'FICHE D''INFORMATIONS'!$P$31),"")</f>
        <v>0</v>
      </c>
      <c r="I73" s="1995"/>
      <c r="J73" s="2286" t="s">
        <v>6745</v>
      </c>
      <c r="K73" s="1998"/>
      <c r="L73" s="2289" t="s">
        <v>6736</v>
      </c>
      <c r="M73" s="2282" t="str">
        <f t="shared" si="16"/>
        <v/>
      </c>
      <c r="N73" s="2286" t="s">
        <v>6747</v>
      </c>
      <c r="O73" s="1998"/>
      <c r="P73" s="2289" t="s">
        <v>235</v>
      </c>
      <c r="Q73" s="2282" t="str">
        <f t="shared" ref="Q73:Q74" si="18">IFERROR(I73/O73,"")</f>
        <v/>
      </c>
      <c r="R73" s="2287" t="s">
        <v>6521</v>
      </c>
      <c r="S73" s="2000"/>
      <c r="T73" s="2290" t="s">
        <v>428</v>
      </c>
      <c r="U73" s="2409" t="e">
        <f t="shared" ref="U73:U74" si="19">S73/O73</f>
        <v>#DIV/0!</v>
      </c>
      <c r="V73" s="2213"/>
    </row>
    <row r="74" spans="1:22" ht="15.75" thickBot="1">
      <c r="A74" s="2420" t="s">
        <v>6244</v>
      </c>
      <c r="B74" s="2420" t="s">
        <v>6264</v>
      </c>
      <c r="C74" s="2420" t="str">
        <f t="shared" si="5"/>
        <v>STR.8.2.2.</v>
      </c>
      <c r="D74" s="1934" t="s">
        <v>6177</v>
      </c>
      <c r="E74" s="2012">
        <v>0</v>
      </c>
      <c r="F74" s="2500">
        <f>IF(ISNUMBER(E74),E74/VLOOKUP($F$2,'FICHE D''INFORMATIONS'!M:N,2,FALSE),"")</f>
        <v>0</v>
      </c>
      <c r="G74" s="1928">
        <f t="shared" si="7"/>
        <v>0</v>
      </c>
      <c r="H74" s="2507">
        <f>IFERROR(IF('FICHE D''INFORMATIONS'!$P$31="",F74*'FICHE D''INFORMATIONS'!$P$32,F74*'FICHE D''INFORMATIONS'!$P$31),"")</f>
        <v>0</v>
      </c>
      <c r="I74" s="1995"/>
      <c r="J74" s="2296" t="s">
        <v>6745</v>
      </c>
      <c r="K74" s="2299"/>
      <c r="L74" s="2297" t="s">
        <v>6736</v>
      </c>
      <c r="M74" s="2312" t="str">
        <f t="shared" si="16"/>
        <v/>
      </c>
      <c r="N74" s="2286" t="s">
        <v>6748</v>
      </c>
      <c r="O74" s="1998"/>
      <c r="P74" s="2289" t="s">
        <v>70</v>
      </c>
      <c r="Q74" s="2282" t="str">
        <f t="shared" si="18"/>
        <v/>
      </c>
      <c r="R74" s="2287" t="s">
        <v>6521</v>
      </c>
      <c r="S74" s="2000"/>
      <c r="T74" s="2290" t="s">
        <v>428</v>
      </c>
      <c r="U74" s="2409" t="e">
        <f t="shared" si="19"/>
        <v>#DIV/0!</v>
      </c>
      <c r="V74" s="2213"/>
    </row>
    <row r="75" spans="1:22" ht="15.75" thickBot="1">
      <c r="A75" s="2201" t="s">
        <v>6244</v>
      </c>
      <c r="B75" s="2201" t="s">
        <v>6265</v>
      </c>
      <c r="C75" s="2201" t="str">
        <f t="shared" si="5"/>
        <v>STR.8.3.</v>
      </c>
      <c r="D75" s="2200" t="s">
        <v>1032</v>
      </c>
      <c r="E75" s="2476">
        <f>SUM(E76:E77)</f>
        <v>0</v>
      </c>
      <c r="F75" s="2500">
        <f>IF(ISNUMBER(E75),E75/VLOOKUP($F$2,'FICHE D''INFORMATIONS'!M:N,2,FALSE),"")</f>
        <v>0</v>
      </c>
      <c r="G75" s="1928">
        <f t="shared" si="7"/>
        <v>0</v>
      </c>
      <c r="H75" s="2507">
        <f>IFERROR(IF('FICHE D''INFORMATIONS'!$P$31="",F75*'FICHE D''INFORMATIONS'!$P$32,F75*'FICHE D''INFORMATIONS'!$P$31),"")</f>
        <v>0</v>
      </c>
      <c r="I75" s="1995"/>
      <c r="J75" s="2360"/>
      <c r="K75" s="2361"/>
      <c r="L75" s="2361"/>
      <c r="M75" s="2349" t="str">
        <f t="shared" si="16"/>
        <v/>
      </c>
      <c r="N75" s="2360"/>
      <c r="O75" s="2361"/>
      <c r="P75" s="2361"/>
      <c r="Q75" s="2371"/>
      <c r="R75" s="2360"/>
      <c r="S75" s="2361"/>
      <c r="T75" s="2361"/>
      <c r="U75" s="2371"/>
      <c r="V75" s="2213"/>
    </row>
    <row r="76" spans="1:22" ht="15.75" thickBot="1">
      <c r="A76" s="2420" t="s">
        <v>6244</v>
      </c>
      <c r="B76" s="2420" t="s">
        <v>6266</v>
      </c>
      <c r="C76" s="2420" t="str">
        <f t="shared" si="5"/>
        <v>STR.8.3.1.</v>
      </c>
      <c r="D76" s="1934" t="s">
        <v>6178</v>
      </c>
      <c r="E76" s="2012">
        <v>0</v>
      </c>
      <c r="F76" s="2500">
        <f>IF(ISNUMBER(E76),E76/VLOOKUP($F$2,'FICHE D''INFORMATIONS'!M:N,2,FALSE),"")</f>
        <v>0</v>
      </c>
      <c r="G76" s="1928">
        <f t="shared" si="7"/>
        <v>0</v>
      </c>
      <c r="H76" s="2507">
        <f>IFERROR(IF('FICHE D''INFORMATIONS'!$P$31="",F76*'FICHE D''INFORMATIONS'!$P$32,F76*'FICHE D''INFORMATIONS'!$P$31),"")</f>
        <v>0</v>
      </c>
      <c r="I76" s="1995"/>
      <c r="J76" s="2286" t="s">
        <v>6745</v>
      </c>
      <c r="K76" s="1998"/>
      <c r="L76" s="2289" t="s">
        <v>6736</v>
      </c>
      <c r="M76" s="2282" t="str">
        <f t="shared" si="16"/>
        <v/>
      </c>
      <c r="N76" s="2286" t="s">
        <v>6754</v>
      </c>
      <c r="O76" s="1998"/>
      <c r="P76" s="2289" t="s">
        <v>70</v>
      </c>
      <c r="Q76" s="2282" t="str">
        <f t="shared" ref="Q76" si="20">IFERROR(I76/O76,"")</f>
        <v/>
      </c>
      <c r="R76" s="2360"/>
      <c r="S76" s="2361"/>
      <c r="T76" s="2361"/>
      <c r="U76" s="2371"/>
      <c r="V76" s="2213"/>
    </row>
    <row r="77" spans="1:22" ht="15.75" thickBot="1">
      <c r="A77" s="2420" t="s">
        <v>6244</v>
      </c>
      <c r="B77" s="2420" t="s">
        <v>6267</v>
      </c>
      <c r="C77" s="2420" t="str">
        <f t="shared" si="5"/>
        <v>STR.8.3.2.</v>
      </c>
      <c r="D77" s="1934" t="s">
        <v>6818</v>
      </c>
      <c r="E77" s="2012">
        <v>0</v>
      </c>
      <c r="F77" s="2500">
        <f>IF(ISNUMBER(E77),E77/VLOOKUP($F$2,'FICHE D''INFORMATIONS'!M:N,2,FALSE),"")</f>
        <v>0</v>
      </c>
      <c r="G77" s="1928">
        <f t="shared" si="7"/>
        <v>0</v>
      </c>
      <c r="H77" s="2507">
        <f>IFERROR(IF('FICHE D''INFORMATIONS'!$P$31="",F77*'FICHE D''INFORMATIONS'!$P$32,F77*'FICHE D''INFORMATIONS'!$P$31),"")</f>
        <v>0</v>
      </c>
      <c r="I77" s="1995"/>
      <c r="J77" s="2296" t="s">
        <v>6745</v>
      </c>
      <c r="K77" s="2299"/>
      <c r="L77" s="2297" t="s">
        <v>6736</v>
      </c>
      <c r="M77" s="2312" t="str">
        <f t="shared" si="16"/>
        <v/>
      </c>
      <c r="N77" s="2360"/>
      <c r="O77" s="2361"/>
      <c r="P77" s="2361"/>
      <c r="Q77" s="2371"/>
      <c r="R77" s="2360"/>
      <c r="S77" s="2361"/>
      <c r="T77" s="2361"/>
      <c r="U77" s="2371"/>
      <c r="V77" s="2213"/>
    </row>
    <row r="78" spans="1:22" ht="16.5" thickBot="1">
      <c r="A78" s="2419" t="s">
        <v>6244</v>
      </c>
      <c r="B78" s="2419">
        <v>9</v>
      </c>
      <c r="C78" s="2419" t="str">
        <f t="shared" si="5"/>
        <v>STR.9.</v>
      </c>
      <c r="D78" s="1969" t="str">
        <f>'[19]ANALYSE COMPARATIVE AFFAIRES'!$E$68</f>
        <v>Infrastructure</v>
      </c>
      <c r="E78" s="1988">
        <f>E79+E83+E86</f>
        <v>7290997.6538319997</v>
      </c>
      <c r="F78" s="2499">
        <f>IF(ISNUMBER(E78),E78/VLOOKUP($F$2,'FICHE D''INFORMATIONS'!M:N,2,FALSE),"")</f>
        <v>112.75901103977729</v>
      </c>
      <c r="G78" s="1989">
        <f t="shared" si="7"/>
        <v>5.0243404976473449E-2</v>
      </c>
      <c r="H78" s="2506">
        <f>IFERROR(IF('FICHE D''INFORMATIONS'!$P$31="",F78*'FICHE D''INFORMATIONS'!$P$32,F78*'FICHE D''INFORMATIONS'!$P$31),"")</f>
        <v>112.5524927045396</v>
      </c>
      <c r="I78" s="1995"/>
      <c r="J78" s="2360"/>
      <c r="K78" s="2361"/>
      <c r="L78" s="2361"/>
      <c r="M78" s="2349" t="str">
        <f t="shared" si="16"/>
        <v/>
      </c>
      <c r="N78" s="2360"/>
      <c r="O78" s="2361"/>
      <c r="P78" s="2361"/>
      <c r="Q78" s="2362"/>
      <c r="R78" s="2360"/>
      <c r="S78" s="2361"/>
      <c r="T78" s="2361"/>
      <c r="U78" s="2362"/>
      <c r="V78" s="2213"/>
    </row>
    <row r="79" spans="1:22" ht="15.75" thickBot="1">
      <c r="A79" s="2201" t="s">
        <v>6244</v>
      </c>
      <c r="B79" s="2201" t="s">
        <v>6268</v>
      </c>
      <c r="C79" s="2201" t="str">
        <f t="shared" si="5"/>
        <v>STR.9.1.</v>
      </c>
      <c r="D79" s="2200" t="s">
        <v>6175</v>
      </c>
      <c r="E79" s="2476">
        <f>SUM(E80:E82)</f>
        <v>1770895.4300000002</v>
      </c>
      <c r="F79" s="2500">
        <f>IF(ISNUMBER(E79),E79/VLOOKUP($F$2,'FICHE D''INFORMATIONS'!M:N,2,FALSE),"")</f>
        <v>27.387804361274362</v>
      </c>
      <c r="G79" s="1928">
        <f t="shared" si="7"/>
        <v>1.2203517335341923E-2</v>
      </c>
      <c r="H79" s="2507">
        <f>IFERROR(IF('FICHE D''INFORMATIONS'!$P$31="",F79*'FICHE D''INFORMATIONS'!$P$32,F79*'FICHE D''INFORMATIONS'!$P$31),"")</f>
        <v>27.337643547425873</v>
      </c>
      <c r="I79" s="1995"/>
      <c r="J79" s="2360"/>
      <c r="K79" s="2361"/>
      <c r="L79" s="2361"/>
      <c r="M79" s="2349" t="str">
        <f t="shared" si="16"/>
        <v/>
      </c>
      <c r="N79" s="2360"/>
      <c r="O79" s="2361"/>
      <c r="P79" s="2361"/>
      <c r="Q79" s="2362"/>
      <c r="R79" s="2360"/>
      <c r="S79" s="2361"/>
      <c r="T79" s="2361"/>
      <c r="U79" s="2362"/>
      <c r="V79" s="2213"/>
    </row>
    <row r="80" spans="1:22" ht="15.75" thickBot="1">
      <c r="A80" s="2420" t="s">
        <v>6244</v>
      </c>
      <c r="B80" s="2420" t="s">
        <v>6271</v>
      </c>
      <c r="C80" s="2420" t="str">
        <f t="shared" si="5"/>
        <v>STR.9.1.1.</v>
      </c>
      <c r="D80" s="1934" t="s">
        <v>6139</v>
      </c>
      <c r="E80" s="2012">
        <f>SUMIF('4 5 6 Sout Terra GO'!J:J,'FICHE RATIOS'!C80,'4 5 6 Sout Terra GO'!H:H)</f>
        <v>1376759.33</v>
      </c>
      <c r="F80" s="2500">
        <f>IF(ISNUMBER(E80),E80/VLOOKUP($F$2,'FICHE D''INFORMATIONS'!M:N,2,FALSE),"")</f>
        <v>21.292287813176618</v>
      </c>
      <c r="G80" s="1928">
        <f t="shared" si="7"/>
        <v>9.4874638364438775E-3</v>
      </c>
      <c r="H80" s="2507">
        <f>IFERROR(IF('FICHE D''INFORMATIONS'!$P$31="",F80*'FICHE D''INFORMATIONS'!$P$32,F80*'FICHE D''INFORMATIONS'!$P$31),"")</f>
        <v>21.253290949049919</v>
      </c>
      <c r="I80" s="1995"/>
      <c r="J80" s="2286" t="s">
        <v>6745</v>
      </c>
      <c r="K80" s="2000">
        <v>1527</v>
      </c>
      <c r="L80" s="2289" t="s">
        <v>6736</v>
      </c>
      <c r="M80" s="2282">
        <f t="shared" si="16"/>
        <v>901.61056319580882</v>
      </c>
      <c r="N80" s="2286" t="s">
        <v>6748</v>
      </c>
      <c r="O80" s="1998"/>
      <c r="P80" s="2289" t="s">
        <v>70</v>
      </c>
      <c r="Q80" s="2282" t="str">
        <f t="shared" ref="Q80:Q82" si="21">IFERROR(I80/O80,"")</f>
        <v/>
      </c>
      <c r="R80" s="2287" t="s">
        <v>6521</v>
      </c>
      <c r="S80" s="2000">
        <f>'4 5 6 Sout Terra GO'!F383+'4 5 6 Sout Terra GO'!F384+'4 5 6 Sout Terra GO'!F391+'4 5 6 Sout Terra GO'!F392+'4 5 6 Sout Terra GO'!F399+'4 5 6 Sout Terra GO'!F400+'4 5 6 Sout Terra GO'!F458+'4 5 6 Sout Terra GO'!F469</f>
        <v>112800</v>
      </c>
      <c r="T80" s="2290" t="s">
        <v>428</v>
      </c>
      <c r="U80" s="2409" t="e">
        <f>S80/O80</f>
        <v>#DIV/0!</v>
      </c>
      <c r="V80" s="2213"/>
    </row>
    <row r="81" spans="1:22" ht="15.75" thickBot="1">
      <c r="A81" s="2420" t="s">
        <v>6244</v>
      </c>
      <c r="B81" s="2420" t="s">
        <v>6272</v>
      </c>
      <c r="C81" s="2420" t="str">
        <f t="shared" si="5"/>
        <v>STR.9.1.2.</v>
      </c>
      <c r="D81" s="1934" t="s">
        <v>599</v>
      </c>
      <c r="E81" s="2012">
        <f>SUMIF('4 5 6 Sout Terra GO'!J:J,'FICHE RATIOS'!C81,'4 5 6 Sout Terra GO'!H:H)</f>
        <v>351646.02</v>
      </c>
      <c r="F81" s="2500">
        <f>IF(ISNUMBER(E81),E81/VLOOKUP($F$2,'FICHE D''INFORMATIONS'!M:N,2,FALSE),"")</f>
        <v>5.4383857098669965</v>
      </c>
      <c r="G81" s="1928">
        <f t="shared" si="7"/>
        <v>2.4232477131492696E-3</v>
      </c>
      <c r="H81" s="2507">
        <f>IFERROR(IF('FICHE D''INFORMATIONS'!$P$31="",F81*'FICHE D''INFORMATIONS'!$P$32,F81*'FICHE D''INFORMATIONS'!$P$31),"")</f>
        <v>5.4284252964789621</v>
      </c>
      <c r="I81" s="1995"/>
      <c r="J81" s="2296" t="s">
        <v>6745</v>
      </c>
      <c r="K81" s="2000">
        <v>313</v>
      </c>
      <c r="L81" s="2297" t="s">
        <v>6736</v>
      </c>
      <c r="M81" s="2282">
        <f t="shared" si="16"/>
        <v>1123.4697124600639</v>
      </c>
      <c r="N81" s="2286" t="s">
        <v>6754</v>
      </c>
      <c r="O81" s="1998"/>
      <c r="P81" s="2289" t="s">
        <v>66</v>
      </c>
      <c r="Q81" s="2282" t="str">
        <f t="shared" si="21"/>
        <v/>
      </c>
      <c r="R81" s="2287" t="s">
        <v>6521</v>
      </c>
      <c r="S81" s="2000">
        <f>'4 5 6 Sout Terra GO'!F407</f>
        <v>34220</v>
      </c>
      <c r="T81" s="2290" t="s">
        <v>428</v>
      </c>
      <c r="U81" s="2409" t="e">
        <f>S81/O81</f>
        <v>#DIV/0!</v>
      </c>
      <c r="V81" s="2213"/>
    </row>
    <row r="82" spans="1:22" ht="15.75" thickBot="1">
      <c r="A82" s="2420" t="s">
        <v>6244</v>
      </c>
      <c r="B82" s="2420" t="s">
        <v>6273</v>
      </c>
      <c r="C82" s="2420" t="str">
        <f t="shared" si="5"/>
        <v>STR.9.1.3.</v>
      </c>
      <c r="D82" s="1934" t="s">
        <v>6138</v>
      </c>
      <c r="E82" s="2012">
        <f>SUMIF('4 5 6 Sout Terra GO'!J:J,'FICHE RATIOS'!C82,'4 5 6 Sout Terra GO'!H:H)</f>
        <v>42490.080000000002</v>
      </c>
      <c r="F82" s="2500">
        <f>IF(ISNUMBER(E82),E82/VLOOKUP($F$2,'FICHE D''INFORMATIONS'!M:N,2,FALSE),"")</f>
        <v>0.65713083823074547</v>
      </c>
      <c r="G82" s="1928">
        <f t="shared" si="7"/>
        <v>2.9280578574877517E-4</v>
      </c>
      <c r="H82" s="2507">
        <f>IFERROR(IF('FICHE D''INFORMATIONS'!$P$31="",F82*'FICHE D''INFORMATIONS'!$P$32,F82*'FICHE D''INFORMATIONS'!$P$31),"")</f>
        <v>0.65592730189698956</v>
      </c>
      <c r="I82" s="1995"/>
      <c r="J82" s="2296" t="s">
        <v>6745</v>
      </c>
      <c r="K82" s="2005"/>
      <c r="L82" s="2297" t="s">
        <v>6736</v>
      </c>
      <c r="M82" s="2282" t="str">
        <f t="shared" si="16"/>
        <v/>
      </c>
      <c r="N82" s="2286" t="s">
        <v>6748</v>
      </c>
      <c r="O82" s="1998"/>
      <c r="P82" s="2289" t="s">
        <v>70</v>
      </c>
      <c r="Q82" s="2282" t="str">
        <f t="shared" si="21"/>
        <v/>
      </c>
      <c r="R82" s="2376"/>
      <c r="S82" s="2361"/>
      <c r="T82" s="2378"/>
      <c r="U82" s="2379"/>
      <c r="V82" s="2213"/>
    </row>
    <row r="83" spans="1:22" ht="15.75" thickBot="1">
      <c r="A83" s="2201" t="s">
        <v>6244</v>
      </c>
      <c r="B83" s="2201" t="s">
        <v>6269</v>
      </c>
      <c r="C83" s="2201" t="str">
        <f t="shared" ref="C83:C146" si="22">CONCATENATE(A83,".",B83,".")</f>
        <v>STR.9.2.</v>
      </c>
      <c r="D83" s="2200" t="s">
        <v>6176</v>
      </c>
      <c r="E83" s="2476">
        <f>SUM(E84:E85)</f>
        <v>5441236.4288320001</v>
      </c>
      <c r="F83" s="2500">
        <f>IF(ISNUMBER(E83),E83/VLOOKUP($F$2,'FICHE D''INFORMATIONS'!M:N,2,FALSE),"")</f>
        <v>84.15150678676153</v>
      </c>
      <c r="G83" s="1928">
        <f t="shared" si="7"/>
        <v>3.7496411114994681E-2</v>
      </c>
      <c r="H83" s="2507">
        <f>IFERROR(IF('FICHE D''INFORMATIONS'!$P$31="",F83*'FICHE D''INFORMATIONS'!$P$32,F83*'FICHE D''INFORMATIONS'!$P$31),"")</f>
        <v>83.997383147957933</v>
      </c>
      <c r="I83" s="1995"/>
      <c r="J83" s="2360"/>
      <c r="K83" s="2361"/>
      <c r="L83" s="2361"/>
      <c r="M83" s="2349" t="str">
        <f t="shared" si="16"/>
        <v/>
      </c>
      <c r="N83" s="2360"/>
      <c r="O83" s="2361"/>
      <c r="P83" s="2361"/>
      <c r="Q83" s="2371"/>
      <c r="R83" s="2372"/>
      <c r="S83" s="2361"/>
      <c r="T83" s="2374"/>
      <c r="U83" s="2375"/>
      <c r="V83" s="2213"/>
    </row>
    <row r="84" spans="1:22" ht="20.25" customHeight="1" thickBot="1">
      <c r="A84" s="2420" t="s">
        <v>6244</v>
      </c>
      <c r="B84" s="2420" t="s">
        <v>6274</v>
      </c>
      <c r="C84" s="2420" t="str">
        <f t="shared" si="22"/>
        <v>STR.9.2.1.</v>
      </c>
      <c r="D84" s="1934" t="s">
        <v>6140</v>
      </c>
      <c r="E84" s="2012">
        <f>SUMIF('4 5 6 Sout Terra GO'!J:J,'FICHE RATIOS'!C84,'4 5 6 Sout Terra GO'!H:H)</f>
        <v>2056933.05</v>
      </c>
      <c r="F84" s="2500">
        <f>IF(ISNUMBER(E84),E84/VLOOKUP($F$2,'FICHE D''INFORMATIONS'!M:N,2,FALSE),"")</f>
        <v>31.811522579647388</v>
      </c>
      <c r="G84" s="1928">
        <f t="shared" si="7"/>
        <v>1.4174647304450231E-2</v>
      </c>
      <c r="H84" s="2507">
        <f>IFERROR(IF('FICHE D''INFORMATIONS'!$P$31="",F84*'FICHE D''INFORMATIONS'!$P$32,F84*'FICHE D''INFORMATIONS'!$P$31),"")</f>
        <v>31.753259717779901</v>
      </c>
      <c r="I84" s="1995"/>
      <c r="J84" s="2286" t="s">
        <v>6745</v>
      </c>
      <c r="K84" s="2002">
        <v>1637</v>
      </c>
      <c r="L84" s="2289" t="s">
        <v>6736</v>
      </c>
      <c r="M84" s="2282">
        <f t="shared" si="16"/>
        <v>1256.5259926695173</v>
      </c>
      <c r="N84" s="2286" t="s">
        <v>6747</v>
      </c>
      <c r="O84" s="1998"/>
      <c r="P84" s="2289" t="s">
        <v>235</v>
      </c>
      <c r="Q84" s="2282" t="str">
        <f t="shared" ref="Q84:Q85" si="23">IFERROR(I84/O84,"")</f>
        <v/>
      </c>
      <c r="R84" s="2287" t="s">
        <v>6521</v>
      </c>
      <c r="S84" s="2000">
        <f>'4 5 6 Sout Terra GO'!F413+'4 5 6 Sout Terra GO'!F421+'4 5 6 Sout Terra GO'!F429</f>
        <v>387582</v>
      </c>
      <c r="T84" s="2290" t="s">
        <v>428</v>
      </c>
      <c r="U84" s="2409" t="e">
        <f t="shared" ref="U84:U85" si="24">S84/O84</f>
        <v>#DIV/0!</v>
      </c>
      <c r="V84" s="2213"/>
    </row>
    <row r="85" spans="1:22" ht="15.75" thickBot="1">
      <c r="A85" s="2420" t="s">
        <v>6244</v>
      </c>
      <c r="B85" s="2420" t="s">
        <v>6275</v>
      </c>
      <c r="C85" s="2420" t="str">
        <f t="shared" si="22"/>
        <v>STR.9.2.2.</v>
      </c>
      <c r="D85" s="1934" t="s">
        <v>6177</v>
      </c>
      <c r="E85" s="2012">
        <f>SUMIF('4 5 6 Sout Terra GO'!J:J,'FICHE RATIOS'!C85,'4 5 6 Sout Terra GO'!H:H)</f>
        <v>3384303.3788319998</v>
      </c>
      <c r="F85" s="2500">
        <f>IF(ISNUMBER(E85),E85/VLOOKUP($F$2,'FICHE D''INFORMATIONS'!M:N,2,FALSE),"")</f>
        <v>52.339984207114135</v>
      </c>
      <c r="G85" s="1928">
        <f t="shared" si="7"/>
        <v>2.332176381054445E-2</v>
      </c>
      <c r="H85" s="2507">
        <f>IFERROR(IF('FICHE D''INFORMATIONS'!$P$31="",F85*'FICHE D''INFORMATIONS'!$P$32,F85*'FICHE D''INFORMATIONS'!$P$31),"")</f>
        <v>52.244123430178028</v>
      </c>
      <c r="I85" s="1995"/>
      <c r="J85" s="2296" t="s">
        <v>6745</v>
      </c>
      <c r="K85" s="2000">
        <v>10999</v>
      </c>
      <c r="L85" s="2297" t="s">
        <v>6736</v>
      </c>
      <c r="M85" s="2282">
        <f t="shared" si="16"/>
        <v>307.69191552250203</v>
      </c>
      <c r="N85" s="2286" t="s">
        <v>6748</v>
      </c>
      <c r="O85" s="1998"/>
      <c r="P85" s="2289" t="s">
        <v>70</v>
      </c>
      <c r="Q85" s="2282" t="str">
        <f t="shared" si="23"/>
        <v/>
      </c>
      <c r="R85" s="2287" t="s">
        <v>6521</v>
      </c>
      <c r="S85" s="2000">
        <f>'4 5 6 Sout Terra GO'!F435+'4 5 6 Sout Terra GO'!F436+'4 5 6 Sout Terra GO'!F445+'4 5 6 Sout Terra GO'!F446+'4 5 6 Sout Terra GO'!F453+'4 5 6 Sout Terra GO'!F464</f>
        <v>286140</v>
      </c>
      <c r="T85" s="2290" t="s">
        <v>428</v>
      </c>
      <c r="U85" s="2409" t="e">
        <f t="shared" si="24"/>
        <v>#DIV/0!</v>
      </c>
      <c r="V85" s="2213"/>
    </row>
    <row r="86" spans="1:22" ht="15.75" thickBot="1">
      <c r="A86" s="2201" t="s">
        <v>6244</v>
      </c>
      <c r="B86" s="2201" t="s">
        <v>6270</v>
      </c>
      <c r="C86" s="2201" t="str">
        <f t="shared" si="22"/>
        <v>STR.9.3.</v>
      </c>
      <c r="D86" s="2200" t="s">
        <v>1032</v>
      </c>
      <c r="E86" s="2476">
        <f>SUM(E87:E88)</f>
        <v>78865.794999999998</v>
      </c>
      <c r="F86" s="2500">
        <f>IF(ISNUMBER(E86),E86/VLOOKUP($F$2,'FICHE D''INFORMATIONS'!M:N,2,FALSE),"")</f>
        <v>1.2196998917414166</v>
      </c>
      <c r="G86" s="1928">
        <f t="shared" si="7"/>
        <v>5.4347652613684946E-4</v>
      </c>
      <c r="H86" s="2507">
        <f>IFERROR(IF('FICHE D''INFORMATIONS'!$P$31="",F86*'FICHE D''INFORMATIONS'!$P$32,F86*'FICHE D''INFORMATIONS'!$P$31),"")</f>
        <v>1.2174660091558096</v>
      </c>
      <c r="I86" s="1995"/>
      <c r="J86" s="2360"/>
      <c r="K86" s="2361"/>
      <c r="L86" s="2361"/>
      <c r="M86" s="2349" t="str">
        <f t="shared" si="16"/>
        <v/>
      </c>
      <c r="N86" s="2360"/>
      <c r="O86" s="2361"/>
      <c r="P86" s="2361"/>
      <c r="Q86" s="2371"/>
      <c r="R86" s="2360"/>
      <c r="S86" s="2361"/>
      <c r="T86" s="2361"/>
      <c r="U86" s="2362"/>
      <c r="V86" s="2213"/>
    </row>
    <row r="87" spans="1:22" ht="15.75" thickBot="1">
      <c r="A87" s="2420" t="s">
        <v>6244</v>
      </c>
      <c r="B87" s="2420" t="s">
        <v>6276</v>
      </c>
      <c r="C87" s="2420" t="str">
        <f t="shared" si="22"/>
        <v>STR.9.3.1.</v>
      </c>
      <c r="D87" s="1934" t="s">
        <v>6178</v>
      </c>
      <c r="E87" s="2012">
        <f>SUMIF('4 5 6 Sout Terra GO'!J:J,'FICHE RATIOS'!C87,'4 5 6 Sout Terra GO'!H:H)</f>
        <v>58876.399999999994</v>
      </c>
      <c r="F87" s="2500">
        <f>IF(ISNUMBER(E87),E87/VLOOKUP($F$2,'FICHE D''INFORMATIONS'!M:N,2,FALSE),"")</f>
        <v>0.9105536653263222</v>
      </c>
      <c r="G87" s="1928">
        <f t="shared" si="7"/>
        <v>4.0572647931138715E-4</v>
      </c>
      <c r="H87" s="2507">
        <f>IFERROR(IF('FICHE D''INFORMATIONS'!$P$31="",F87*'FICHE D''INFORMATIONS'!$P$32,F87*'FICHE D''INFORMATIONS'!$P$31),"")</f>
        <v>0.90888598462059633</v>
      </c>
      <c r="I87" s="1995"/>
      <c r="J87" s="2286" t="s">
        <v>6745</v>
      </c>
      <c r="K87" s="2002"/>
      <c r="L87" s="2289" t="s">
        <v>6736</v>
      </c>
      <c r="M87" s="2282" t="str">
        <f t="shared" si="16"/>
        <v/>
      </c>
      <c r="N87" s="2286" t="s">
        <v>6754</v>
      </c>
      <c r="O87" s="1998"/>
      <c r="P87" s="2289" t="s">
        <v>70</v>
      </c>
      <c r="Q87" s="2282" t="str">
        <f t="shared" ref="Q87" si="25">IFERROR(I87/O87,"")</f>
        <v/>
      </c>
      <c r="R87" s="2360"/>
      <c r="S87" s="2361"/>
      <c r="T87" s="2361"/>
      <c r="U87" s="2362"/>
      <c r="V87" s="2213"/>
    </row>
    <row r="88" spans="1:22" ht="15.75" thickBot="1">
      <c r="A88" s="2420" t="s">
        <v>6244</v>
      </c>
      <c r="B88" s="2420" t="s">
        <v>6277</v>
      </c>
      <c r="C88" s="2420" t="str">
        <f t="shared" si="22"/>
        <v>STR.9.3.2.</v>
      </c>
      <c r="D88" s="1934" t="s">
        <v>6818</v>
      </c>
      <c r="E88" s="2012">
        <f>SUMIF('4 5 6 Sout Terra GO'!J:J,'FICHE RATIOS'!C88,'4 5 6 Sout Terra GO'!H:H)</f>
        <v>19989.395</v>
      </c>
      <c r="F88" s="2500">
        <f>IF(ISNUMBER(E88),E88/VLOOKUP($F$2,'FICHE D''INFORMATIONS'!M:N,2,FALSE),"")</f>
        <v>0.30914622641509437</v>
      </c>
      <c r="G88" s="1928">
        <f t="shared" si="7"/>
        <v>1.3775004682546228E-4</v>
      </c>
      <c r="H88" s="2507">
        <f>IFERROR(IF('FICHE D''INFORMATIONS'!$P$31="",F88*'FICHE D''INFORMATIONS'!$P$32,F88*'FICHE D''INFORMATIONS'!$P$31),"")</f>
        <v>0.30858002453521327</v>
      </c>
      <c r="I88" s="1995"/>
      <c r="J88" s="2296" t="s">
        <v>6745</v>
      </c>
      <c r="K88" s="2000"/>
      <c r="L88" s="2297" t="s">
        <v>6736</v>
      </c>
      <c r="M88" s="2282" t="str">
        <f t="shared" si="16"/>
        <v/>
      </c>
      <c r="N88" s="2360"/>
      <c r="O88" s="2361"/>
      <c r="P88" s="2361"/>
      <c r="Q88" s="2371"/>
      <c r="R88" s="2360"/>
      <c r="S88" s="2361"/>
      <c r="T88" s="2361"/>
      <c r="U88" s="2362"/>
      <c r="V88" s="2213"/>
    </row>
    <row r="89" spans="1:22" ht="32.25" thickBot="1">
      <c r="A89" s="2419" t="s">
        <v>6244</v>
      </c>
      <c r="B89" s="2419">
        <v>10</v>
      </c>
      <c r="C89" s="2419" t="str">
        <f t="shared" si="22"/>
        <v>STR.10.</v>
      </c>
      <c r="D89" s="1969" t="str">
        <f>'[19]ANALYSE COMPARATIVE AFFAIRES'!$E$69</f>
        <v>Superstructure type 1 : Poteaux béton, Voiles béton, Poutres béton, Dalles béton  - Noyau (si IGH)</v>
      </c>
      <c r="E89" s="1988">
        <f>E90+E94+E97</f>
        <v>0</v>
      </c>
      <c r="F89" s="2499">
        <f>IF(ISNUMBER(E89),E89/VLOOKUP($F$2,'FICHE D''INFORMATIONS'!M:N,2,FALSE),"")</f>
        <v>0</v>
      </c>
      <c r="G89" s="1989">
        <f t="shared" si="7"/>
        <v>0</v>
      </c>
      <c r="H89" s="2506">
        <f>IFERROR(IF('FICHE D''INFORMATIONS'!$P$31="",F89*'FICHE D''INFORMATIONS'!$P$32,F89*'FICHE D''INFORMATIONS'!$P$31),"")</f>
        <v>0</v>
      </c>
      <c r="I89" s="1995"/>
      <c r="J89" s="2360"/>
      <c r="K89" s="2361"/>
      <c r="L89" s="2361"/>
      <c r="M89" s="2349" t="str">
        <f t="shared" si="16"/>
        <v/>
      </c>
      <c r="N89" s="2360"/>
      <c r="O89" s="2361"/>
      <c r="P89" s="2361"/>
      <c r="Q89" s="2362"/>
      <c r="R89" s="2360"/>
      <c r="S89" s="2361"/>
      <c r="T89" s="2361"/>
      <c r="U89" s="2362"/>
      <c r="V89" s="2213"/>
    </row>
    <row r="90" spans="1:22" ht="15.75" thickBot="1">
      <c r="A90" s="2201" t="s">
        <v>6244</v>
      </c>
      <c r="B90" s="2201" t="s">
        <v>6278</v>
      </c>
      <c r="C90" s="2201" t="str">
        <f t="shared" si="22"/>
        <v>STR.10.1.</v>
      </c>
      <c r="D90" s="2200" t="s">
        <v>6175</v>
      </c>
      <c r="E90" s="2476">
        <f>SUM(E91:E93)</f>
        <v>0</v>
      </c>
      <c r="F90" s="2500">
        <f>IF(ISNUMBER(E90),E90/VLOOKUP($F$2,'FICHE D''INFORMATIONS'!M:N,2,FALSE),"")</f>
        <v>0</v>
      </c>
      <c r="G90" s="1928">
        <f t="shared" si="7"/>
        <v>0</v>
      </c>
      <c r="H90" s="2507">
        <f>IFERROR(IF('FICHE D''INFORMATIONS'!$P$31="",F90*'FICHE D''INFORMATIONS'!$P$32,F90*'FICHE D''INFORMATIONS'!$P$31),"")</f>
        <v>0</v>
      </c>
      <c r="I90" s="1995"/>
      <c r="J90" s="2360"/>
      <c r="K90" s="2361"/>
      <c r="L90" s="2361"/>
      <c r="M90" s="2349" t="str">
        <f t="shared" si="16"/>
        <v/>
      </c>
      <c r="N90" s="2360"/>
      <c r="O90" s="2361"/>
      <c r="P90" s="2361"/>
      <c r="Q90" s="2368"/>
      <c r="R90" s="2360"/>
      <c r="S90" s="2361"/>
      <c r="T90" s="2361"/>
      <c r="U90" s="2362"/>
      <c r="V90" s="2213"/>
    </row>
    <row r="91" spans="1:22" ht="15.75" thickBot="1">
      <c r="A91" s="2420" t="s">
        <v>6244</v>
      </c>
      <c r="B91" s="2420" t="s">
        <v>6279</v>
      </c>
      <c r="C91" s="2420" t="str">
        <f t="shared" si="22"/>
        <v>STR.10.1.1.</v>
      </c>
      <c r="D91" s="1934" t="s">
        <v>6139</v>
      </c>
      <c r="E91" s="2012">
        <v>0</v>
      </c>
      <c r="F91" s="2500">
        <f>IF(ISNUMBER(E91),E91/VLOOKUP($F$2,'FICHE D''INFORMATIONS'!M:N,2,FALSE),"")</f>
        <v>0</v>
      </c>
      <c r="G91" s="1928">
        <f t="shared" si="7"/>
        <v>0</v>
      </c>
      <c r="H91" s="2507">
        <f>IFERROR(IF('FICHE D''INFORMATIONS'!$P$31="",F91*'FICHE D''INFORMATIONS'!$P$32,F91*'FICHE D''INFORMATIONS'!$P$31),"")</f>
        <v>0</v>
      </c>
      <c r="I91" s="1995"/>
      <c r="J91" s="2286" t="s">
        <v>6745</v>
      </c>
      <c r="K91" s="1998"/>
      <c r="L91" s="2289" t="s">
        <v>6736</v>
      </c>
      <c r="M91" s="2282" t="str">
        <f t="shared" si="16"/>
        <v/>
      </c>
      <c r="N91" s="2286" t="s">
        <v>6748</v>
      </c>
      <c r="O91" s="1998"/>
      <c r="P91" s="2289" t="s">
        <v>70</v>
      </c>
      <c r="Q91" s="2282" t="str">
        <f t="shared" ref="Q91:Q93" si="26">IFERROR(I91/O91,"")</f>
        <v/>
      </c>
      <c r="R91" s="2287" t="s">
        <v>6521</v>
      </c>
      <c r="S91" s="2000"/>
      <c r="T91" s="2290" t="s">
        <v>428</v>
      </c>
      <c r="U91" s="2409" t="e">
        <f>S91/O91</f>
        <v>#DIV/0!</v>
      </c>
      <c r="V91" s="2213"/>
    </row>
    <row r="92" spans="1:22" ht="15" customHeight="1" thickBot="1">
      <c r="A92" s="2420" t="s">
        <v>6244</v>
      </c>
      <c r="B92" s="2420" t="s">
        <v>6280</v>
      </c>
      <c r="C92" s="2420" t="str">
        <f t="shared" si="22"/>
        <v>STR.10.1.2.</v>
      </c>
      <c r="D92" s="1934" t="s">
        <v>599</v>
      </c>
      <c r="E92" s="2012">
        <v>0</v>
      </c>
      <c r="F92" s="2500">
        <f>IF(ISNUMBER(E92),E92/VLOOKUP($F$2,'FICHE D''INFORMATIONS'!M:N,2,FALSE),"")</f>
        <v>0</v>
      </c>
      <c r="G92" s="1928">
        <f t="shared" ref="G92:G155" si="27">E92/$E$380</f>
        <v>0</v>
      </c>
      <c r="H92" s="2507">
        <f>IFERROR(IF('FICHE D''INFORMATIONS'!$P$31="",F92*'FICHE D''INFORMATIONS'!$P$32,F92*'FICHE D''INFORMATIONS'!$P$31),"")</f>
        <v>0</v>
      </c>
      <c r="I92" s="1995"/>
      <c r="J92" s="2296" t="s">
        <v>6745</v>
      </c>
      <c r="K92" s="2299"/>
      <c r="L92" s="2297" t="s">
        <v>6736</v>
      </c>
      <c r="M92" s="2312" t="str">
        <f t="shared" si="16"/>
        <v/>
      </c>
      <c r="N92" s="2286" t="s">
        <v>6754</v>
      </c>
      <c r="O92" s="1998"/>
      <c r="P92" s="2289" t="s">
        <v>66</v>
      </c>
      <c r="Q92" s="2282" t="str">
        <f t="shared" si="26"/>
        <v/>
      </c>
      <c r="R92" s="2287" t="s">
        <v>6521</v>
      </c>
      <c r="S92" s="2000"/>
      <c r="T92" s="2290" t="s">
        <v>428</v>
      </c>
      <c r="U92" s="2409" t="e">
        <f>S92/O92</f>
        <v>#DIV/0!</v>
      </c>
      <c r="V92" s="2213"/>
    </row>
    <row r="93" spans="1:22" ht="15.75" thickBot="1">
      <c r="A93" s="2420" t="s">
        <v>6244</v>
      </c>
      <c r="B93" s="2420" t="s">
        <v>6281</v>
      </c>
      <c r="C93" s="2420" t="str">
        <f t="shared" si="22"/>
        <v>STR.10.1.3.</v>
      </c>
      <c r="D93" s="1934" t="s">
        <v>6138</v>
      </c>
      <c r="E93" s="2012">
        <v>0</v>
      </c>
      <c r="F93" s="2500">
        <f>IF(ISNUMBER(E93),E93/VLOOKUP($F$2,'FICHE D''INFORMATIONS'!M:N,2,FALSE),"")</f>
        <v>0</v>
      </c>
      <c r="G93" s="1928">
        <f t="shared" si="27"/>
        <v>0</v>
      </c>
      <c r="H93" s="2507">
        <f>IFERROR(IF('FICHE D''INFORMATIONS'!$P$31="",F93*'FICHE D''INFORMATIONS'!$P$32,F93*'FICHE D''INFORMATIONS'!$P$31),"")</f>
        <v>0</v>
      </c>
      <c r="I93" s="1995"/>
      <c r="J93" s="2296" t="s">
        <v>6745</v>
      </c>
      <c r="K93" s="2299"/>
      <c r="L93" s="2297" t="s">
        <v>6736</v>
      </c>
      <c r="M93" s="2312" t="str">
        <f t="shared" si="16"/>
        <v/>
      </c>
      <c r="N93" s="2286" t="s">
        <v>6748</v>
      </c>
      <c r="O93" s="1998"/>
      <c r="P93" s="2289" t="s">
        <v>70</v>
      </c>
      <c r="Q93" s="2282" t="str">
        <f t="shared" si="26"/>
        <v/>
      </c>
      <c r="R93" s="2376"/>
      <c r="S93" s="2377"/>
      <c r="T93" s="2378"/>
      <c r="U93" s="2379"/>
      <c r="V93" s="2213"/>
    </row>
    <row r="94" spans="1:22" ht="15.75" thickBot="1">
      <c r="A94" s="2201" t="s">
        <v>6244</v>
      </c>
      <c r="B94" s="2201" t="s">
        <v>6282</v>
      </c>
      <c r="C94" s="2201" t="str">
        <f t="shared" si="22"/>
        <v>STR.10.2.</v>
      </c>
      <c r="D94" s="2200" t="s">
        <v>6176</v>
      </c>
      <c r="E94" s="2476">
        <f>SUM(E95:E96)</f>
        <v>0</v>
      </c>
      <c r="F94" s="2500">
        <f>IF(ISNUMBER(E94),E94/VLOOKUP($F$2,'FICHE D''INFORMATIONS'!M:N,2,FALSE),"")</f>
        <v>0</v>
      </c>
      <c r="G94" s="1928">
        <f t="shared" si="27"/>
        <v>0</v>
      </c>
      <c r="H94" s="2507">
        <f>IFERROR(IF('FICHE D''INFORMATIONS'!$P$31="",F94*'FICHE D''INFORMATIONS'!$P$32,F94*'FICHE D''INFORMATIONS'!$P$31),"")</f>
        <v>0</v>
      </c>
      <c r="I94" s="1995"/>
      <c r="J94" s="2360"/>
      <c r="K94" s="2361"/>
      <c r="L94" s="2361"/>
      <c r="M94" s="2349" t="str">
        <f t="shared" si="16"/>
        <v/>
      </c>
      <c r="N94" s="2360"/>
      <c r="O94" s="2361"/>
      <c r="P94" s="2361"/>
      <c r="Q94" s="2371"/>
      <c r="R94" s="2372"/>
      <c r="S94" s="2373"/>
      <c r="T94" s="2374"/>
      <c r="U94" s="2375"/>
      <c r="V94" s="2213"/>
    </row>
    <row r="95" spans="1:22" ht="15" customHeight="1" thickBot="1">
      <c r="A95" s="2420" t="s">
        <v>6244</v>
      </c>
      <c r="B95" s="2420" t="s">
        <v>6283</v>
      </c>
      <c r="C95" s="2420" t="str">
        <f t="shared" si="22"/>
        <v>STR.10.2.1.</v>
      </c>
      <c r="D95" s="1934" t="s">
        <v>6140</v>
      </c>
      <c r="E95" s="2012">
        <v>0</v>
      </c>
      <c r="F95" s="2500">
        <f>IF(ISNUMBER(E95),E95/VLOOKUP($F$2,'FICHE D''INFORMATIONS'!M:N,2,FALSE),"")</f>
        <v>0</v>
      </c>
      <c r="G95" s="1928">
        <f t="shared" si="27"/>
        <v>0</v>
      </c>
      <c r="H95" s="2507">
        <f>IFERROR(IF('FICHE D''INFORMATIONS'!$P$31="",F95*'FICHE D''INFORMATIONS'!$P$32,F95*'FICHE D''INFORMATIONS'!$P$31),"")</f>
        <v>0</v>
      </c>
      <c r="I95" s="1995"/>
      <c r="J95" s="2286" t="s">
        <v>6745</v>
      </c>
      <c r="K95" s="1998"/>
      <c r="L95" s="2289" t="s">
        <v>6736</v>
      </c>
      <c r="M95" s="2282" t="str">
        <f t="shared" si="16"/>
        <v/>
      </c>
      <c r="N95" s="2286" t="s">
        <v>6747</v>
      </c>
      <c r="O95" s="1998"/>
      <c r="P95" s="2289" t="s">
        <v>235</v>
      </c>
      <c r="Q95" s="2282" t="str">
        <f t="shared" ref="Q95:Q96" si="28">IFERROR(I95/O95,"")</f>
        <v/>
      </c>
      <c r="R95" s="2287" t="s">
        <v>6521</v>
      </c>
      <c r="S95" s="2000"/>
      <c r="T95" s="2290" t="s">
        <v>428</v>
      </c>
      <c r="U95" s="2409" t="e">
        <f t="shared" ref="U95:U96" si="29">S95/O95</f>
        <v>#DIV/0!</v>
      </c>
      <c r="V95" s="2213"/>
    </row>
    <row r="96" spans="1:22" ht="15" customHeight="1" thickBot="1">
      <c r="A96" s="2420" t="s">
        <v>6244</v>
      </c>
      <c r="B96" s="2420" t="s">
        <v>6284</v>
      </c>
      <c r="C96" s="2420" t="str">
        <f t="shared" si="22"/>
        <v>STR.10.2.2.</v>
      </c>
      <c r="D96" s="1934" t="s">
        <v>6177</v>
      </c>
      <c r="E96" s="2012">
        <v>0</v>
      </c>
      <c r="F96" s="2500">
        <f>IF(ISNUMBER(E96),E96/VLOOKUP($F$2,'FICHE D''INFORMATIONS'!M:N,2,FALSE),"")</f>
        <v>0</v>
      </c>
      <c r="G96" s="1928">
        <f t="shared" si="27"/>
        <v>0</v>
      </c>
      <c r="H96" s="2507">
        <f>IFERROR(IF('FICHE D''INFORMATIONS'!$P$31="",F96*'FICHE D''INFORMATIONS'!$P$32,F96*'FICHE D''INFORMATIONS'!$P$31),"")</f>
        <v>0</v>
      </c>
      <c r="I96" s="1995"/>
      <c r="J96" s="2296" t="s">
        <v>6745</v>
      </c>
      <c r="K96" s="2299"/>
      <c r="L96" s="2297" t="s">
        <v>6736</v>
      </c>
      <c r="M96" s="2312" t="str">
        <f t="shared" si="16"/>
        <v/>
      </c>
      <c r="N96" s="2286" t="s">
        <v>6748</v>
      </c>
      <c r="O96" s="1998"/>
      <c r="P96" s="2289" t="s">
        <v>70</v>
      </c>
      <c r="Q96" s="2282" t="str">
        <f t="shared" si="28"/>
        <v/>
      </c>
      <c r="R96" s="2287" t="s">
        <v>6521</v>
      </c>
      <c r="S96" s="2000"/>
      <c r="T96" s="2290" t="s">
        <v>428</v>
      </c>
      <c r="U96" s="2409" t="e">
        <f t="shared" si="29"/>
        <v>#DIV/0!</v>
      </c>
      <c r="V96" s="2213"/>
    </row>
    <row r="97" spans="1:22" ht="15" customHeight="1" thickBot="1">
      <c r="A97" s="2201" t="s">
        <v>6244</v>
      </c>
      <c r="B97" s="2201" t="s">
        <v>6285</v>
      </c>
      <c r="C97" s="2201" t="str">
        <f t="shared" si="22"/>
        <v>STR.10.3.</v>
      </c>
      <c r="D97" s="2200" t="s">
        <v>1032</v>
      </c>
      <c r="E97" s="2476">
        <f>SUM(E98:E99)</f>
        <v>0</v>
      </c>
      <c r="F97" s="2500">
        <f>IF(ISNUMBER(E97),E97/VLOOKUP($F$2,'FICHE D''INFORMATIONS'!M:N,2,FALSE),"")</f>
        <v>0</v>
      </c>
      <c r="G97" s="1928">
        <f t="shared" si="27"/>
        <v>0</v>
      </c>
      <c r="H97" s="2507">
        <f>IFERROR(IF('FICHE D''INFORMATIONS'!$P$31="",F97*'FICHE D''INFORMATIONS'!$P$32,F97*'FICHE D''INFORMATIONS'!$P$31),"")</f>
        <v>0</v>
      </c>
      <c r="I97" s="1995"/>
      <c r="J97" s="2360"/>
      <c r="K97" s="2361"/>
      <c r="L97" s="2361"/>
      <c r="M97" s="2349" t="str">
        <f t="shared" si="16"/>
        <v/>
      </c>
      <c r="N97" s="2360"/>
      <c r="O97" s="2361"/>
      <c r="P97" s="2361"/>
      <c r="Q97" s="2371"/>
      <c r="R97" s="2360"/>
      <c r="S97" s="2361"/>
      <c r="T97" s="2361"/>
      <c r="U97" s="2371"/>
      <c r="V97" s="2213"/>
    </row>
    <row r="98" spans="1:22" ht="15" customHeight="1" thickBot="1">
      <c r="A98" s="2420" t="s">
        <v>6244</v>
      </c>
      <c r="B98" s="2420" t="s">
        <v>6286</v>
      </c>
      <c r="C98" s="2420" t="str">
        <f t="shared" si="22"/>
        <v>STR.10.3.1.</v>
      </c>
      <c r="D98" s="1934" t="s">
        <v>6178</v>
      </c>
      <c r="E98" s="2012">
        <v>0</v>
      </c>
      <c r="F98" s="2500">
        <f>IF(ISNUMBER(E98),E98/VLOOKUP($F$2,'FICHE D''INFORMATIONS'!M:N,2,FALSE),"")</f>
        <v>0</v>
      </c>
      <c r="G98" s="1928">
        <f t="shared" si="27"/>
        <v>0</v>
      </c>
      <c r="H98" s="2507">
        <f>IFERROR(IF('FICHE D''INFORMATIONS'!$P$31="",F98*'FICHE D''INFORMATIONS'!$P$32,F98*'FICHE D''INFORMATIONS'!$P$31),"")</f>
        <v>0</v>
      </c>
      <c r="I98" s="1995"/>
      <c r="J98" s="2286" t="s">
        <v>6745</v>
      </c>
      <c r="K98" s="1998"/>
      <c r="L98" s="2289" t="s">
        <v>6736</v>
      </c>
      <c r="M98" s="2282" t="str">
        <f t="shared" si="16"/>
        <v/>
      </c>
      <c r="N98" s="2286" t="s">
        <v>6754</v>
      </c>
      <c r="O98" s="1998"/>
      <c r="P98" s="2289" t="s">
        <v>70</v>
      </c>
      <c r="Q98" s="2282" t="str">
        <f t="shared" ref="Q98" si="30">IFERROR(I98/O98,"")</f>
        <v/>
      </c>
      <c r="R98" s="2360"/>
      <c r="S98" s="2361"/>
      <c r="T98" s="2361"/>
      <c r="U98" s="2371"/>
      <c r="V98" s="2213"/>
    </row>
    <row r="99" spans="1:22" ht="15.75" thickBot="1">
      <c r="A99" s="2420" t="s">
        <v>6244</v>
      </c>
      <c r="B99" s="2420" t="s">
        <v>6287</v>
      </c>
      <c r="C99" s="2420" t="str">
        <f t="shared" si="22"/>
        <v>STR.10.3.2.</v>
      </c>
      <c r="D99" s="1934" t="s">
        <v>6819</v>
      </c>
      <c r="E99" s="2012">
        <v>0</v>
      </c>
      <c r="F99" s="2500">
        <f>IF(ISNUMBER(E99),E99/VLOOKUP($F$2,'FICHE D''INFORMATIONS'!M:N,2,FALSE),"")</f>
        <v>0</v>
      </c>
      <c r="G99" s="1928">
        <f t="shared" si="27"/>
        <v>0</v>
      </c>
      <c r="H99" s="2507">
        <f>IFERROR(IF('FICHE D''INFORMATIONS'!$P$31="",F99*'FICHE D''INFORMATIONS'!$P$32,F99*'FICHE D''INFORMATIONS'!$P$31),"")</f>
        <v>0</v>
      </c>
      <c r="I99" s="1995"/>
      <c r="J99" s="2296" t="s">
        <v>6745</v>
      </c>
      <c r="K99" s="2299"/>
      <c r="L99" s="2297" t="s">
        <v>6736</v>
      </c>
      <c r="M99" s="2312" t="str">
        <f t="shared" si="16"/>
        <v/>
      </c>
      <c r="N99" s="2360"/>
      <c r="O99" s="2361"/>
      <c r="P99" s="2361"/>
      <c r="Q99" s="2371"/>
      <c r="R99" s="2360"/>
      <c r="S99" s="2361"/>
      <c r="T99" s="2361"/>
      <c r="U99" s="2371"/>
      <c r="V99" s="2213"/>
    </row>
    <row r="100" spans="1:22" ht="16.5" thickBot="1">
      <c r="A100" s="2419" t="s">
        <v>6244</v>
      </c>
      <c r="B100" s="2419">
        <v>11</v>
      </c>
      <c r="C100" s="2419" t="str">
        <f t="shared" si="22"/>
        <v>STR.11.</v>
      </c>
      <c r="D100" s="1969" t="str">
        <f>'[19]ANALYSE COMPARATIVE AFFAIRES'!$E$70</f>
        <v>Superstructure type 1 : Poteaux béton, Voiles béton, Poutres béton, Dalles béton</v>
      </c>
      <c r="E100" s="1988">
        <f>E101+E105+E108</f>
        <v>20076194.739999998</v>
      </c>
      <c r="F100" s="2499">
        <f>IF(ISNUMBER(E100),E100/VLOOKUP($F$2,'FICHE D''INFORMATIONS'!M:N,2,FALSE),"")</f>
        <v>310.48862882771419</v>
      </c>
      <c r="G100" s="1989">
        <f t="shared" si="27"/>
        <v>0.13834819740728016</v>
      </c>
      <c r="H100" s="2506">
        <f>IFERROR(IF('FICHE D''INFORMATIONS'!$P$31="",F100*'FICHE D''INFORMATIONS'!$P$32,F100*'FICHE D''INFORMATIONS'!$P$31),"")</f>
        <v>309.91996833535575</v>
      </c>
      <c r="I100" s="1995"/>
      <c r="J100" s="2360"/>
      <c r="K100" s="2361"/>
      <c r="L100" s="2361"/>
      <c r="M100" s="2349" t="str">
        <f t="shared" ref="M100:M132" si="31">IFERROR(E100/K100,"")</f>
        <v/>
      </c>
      <c r="N100" s="2360"/>
      <c r="O100" s="2361"/>
      <c r="P100" s="2361"/>
      <c r="Q100" s="2362"/>
      <c r="R100" s="2360"/>
      <c r="S100" s="2361"/>
      <c r="T100" s="2361"/>
      <c r="U100" s="2362"/>
      <c r="V100" s="2213"/>
    </row>
    <row r="101" spans="1:22" ht="15.75" thickBot="1">
      <c r="A101" s="2201" t="s">
        <v>6244</v>
      </c>
      <c r="B101" s="2201" t="s">
        <v>6288</v>
      </c>
      <c r="C101" s="2201" t="str">
        <f t="shared" si="22"/>
        <v>STR.11.1.</v>
      </c>
      <c r="D101" s="2200" t="s">
        <v>6175</v>
      </c>
      <c r="E101" s="2476">
        <f>SUM(E102:E104)</f>
        <v>7425340.0430000015</v>
      </c>
      <c r="F101" s="2500">
        <f>IF(ISNUMBER(E101),E101/VLOOKUP($F$2,'FICHE D''INFORMATIONS'!M:N,2,FALSE),"")</f>
        <v>114.83668485926387</v>
      </c>
      <c r="G101" s="1928">
        <f t="shared" si="27"/>
        <v>5.1169179388282145E-2</v>
      </c>
      <c r="H101" s="2507">
        <f>IFERROR(IF('FICHE D''INFORMATIONS'!$P$31="",F101*'FICHE D''INFORMATIONS'!$P$32,F101*'FICHE D''INFORMATIONS'!$P$31),"")</f>
        <v>114.62636126062053</v>
      </c>
      <c r="I101" s="1995"/>
      <c r="J101" s="2360"/>
      <c r="K101" s="2361"/>
      <c r="L101" s="2361"/>
      <c r="M101" s="2349" t="str">
        <f t="shared" si="31"/>
        <v/>
      </c>
      <c r="N101" s="2360"/>
      <c r="O101" s="2361"/>
      <c r="P101" s="2361"/>
      <c r="Q101" s="2368"/>
      <c r="R101" s="2360"/>
      <c r="S101" s="2361"/>
      <c r="T101" s="2361"/>
      <c r="U101" s="2362"/>
      <c r="V101" s="2213"/>
    </row>
    <row r="102" spans="1:22" ht="15.75" thickBot="1">
      <c r="A102" s="2420" t="s">
        <v>6244</v>
      </c>
      <c r="B102" s="2420" t="s">
        <v>6289</v>
      </c>
      <c r="C102" s="2420" t="str">
        <f t="shared" si="22"/>
        <v>STR.11.1.1.</v>
      </c>
      <c r="D102" s="1934" t="s">
        <v>6139</v>
      </c>
      <c r="E102" s="2012">
        <f>SUMIF('4 5 6 Sout Terra GO'!J:J,'FICHE RATIOS'!C102,'4 5 6 Sout Terra GO'!H:H)</f>
        <v>5911020.8030000012</v>
      </c>
      <c r="F102" s="2500">
        <f>IF(ISNUMBER(E102),E102/VLOOKUP($F$2,'FICHE D''INFORMATIONS'!M:N,2,FALSE),"")</f>
        <v>91.416962619857742</v>
      </c>
      <c r="G102" s="1928">
        <f t="shared" si="27"/>
        <v>4.0733768700830203E-2</v>
      </c>
      <c r="H102" s="2507">
        <f>IFERROR(IF('FICHE D''INFORMATIONS'!$P$31="",F102*'FICHE D''INFORMATIONS'!$P$32,F102*'FICHE D''INFORMATIONS'!$P$31),"")</f>
        <v>91.249532285389137</v>
      </c>
      <c r="I102" s="1995"/>
      <c r="J102" s="2286" t="s">
        <v>6745</v>
      </c>
      <c r="K102" s="2000">
        <v>7283</v>
      </c>
      <c r="L102" s="2289" t="s">
        <v>6736</v>
      </c>
      <c r="M102" s="2282">
        <f t="shared" si="31"/>
        <v>811.61894864753549</v>
      </c>
      <c r="N102" s="2286" t="s">
        <v>6748</v>
      </c>
      <c r="O102" s="1998"/>
      <c r="P102" s="2289" t="s">
        <v>70</v>
      </c>
      <c r="Q102" s="2282" t="str">
        <f t="shared" ref="Q102:Q104" si="32">IFERROR(I102/O102,"")</f>
        <v/>
      </c>
      <c r="R102" s="2287" t="s">
        <v>6521</v>
      </c>
      <c r="S102" s="2000">
        <f>'4 5 6 Sout Terra GO'!F480+'4 5 6 Sout Terra GO'!F481+'4 5 6 Sout Terra GO'!F488+'4 5 6 Sout Terra GO'!F489+'4 5 6 Sout Terra GO'!F495+'4 5 6 Sout Terra GO'!F496+'4 5 6 Sout Terra GO'!F502+'4 5 6 Sout Terra GO'!F503+'4 5 6 Sout Terra GO'!F575+'4 5 6 Sout Terra GO'!F576</f>
        <v>368047.22</v>
      </c>
      <c r="T102" s="2290" t="s">
        <v>428</v>
      </c>
      <c r="U102" s="2409" t="e">
        <f>S102/O102</f>
        <v>#DIV/0!</v>
      </c>
      <c r="V102" s="2213"/>
    </row>
    <row r="103" spans="1:22" ht="15" customHeight="1" thickBot="1">
      <c r="A103" s="2420" t="s">
        <v>6244</v>
      </c>
      <c r="B103" s="2420" t="s">
        <v>6290</v>
      </c>
      <c r="C103" s="2420" t="str">
        <f t="shared" si="22"/>
        <v>STR.11.1.2.</v>
      </c>
      <c r="D103" s="1934" t="s">
        <v>599</v>
      </c>
      <c r="E103" s="2012">
        <f>SUMIF('4 5 6 Sout Terra GO'!J:J,'FICHE RATIOS'!C103,'4 5 6 Sout Terra GO'!H:H)</f>
        <v>1116059.01</v>
      </c>
      <c r="F103" s="2500">
        <f>IF(ISNUMBER(E103),E103/VLOOKUP($F$2,'FICHE D''INFORMATIONS'!M:N,2,FALSE),"")</f>
        <v>17.26042390968141</v>
      </c>
      <c r="G103" s="1928">
        <f t="shared" si="27"/>
        <v>7.6909371638050608E-3</v>
      </c>
      <c r="H103" s="2507">
        <f>IFERROR(IF('FICHE D''INFORMATIONS'!$P$31="",F103*'FICHE D''INFORMATIONS'!$P$32,F103*'FICHE D''INFORMATIONS'!$P$31),"")</f>
        <v>17.228811411678333</v>
      </c>
      <c r="I103" s="1995"/>
      <c r="J103" s="2296" t="s">
        <v>6745</v>
      </c>
      <c r="K103" s="2000">
        <v>986</v>
      </c>
      <c r="L103" s="2297" t="s">
        <v>6736</v>
      </c>
      <c r="M103" s="2282">
        <f t="shared" si="31"/>
        <v>1131.9056896551724</v>
      </c>
      <c r="N103" s="2286" t="s">
        <v>6754</v>
      </c>
      <c r="O103" s="1998"/>
      <c r="P103" s="2289" t="s">
        <v>66</v>
      </c>
      <c r="Q103" s="2282" t="str">
        <f t="shared" si="32"/>
        <v/>
      </c>
      <c r="R103" s="2287" t="s">
        <v>6521</v>
      </c>
      <c r="S103" s="2000">
        <f>'4 5 6 Sout Terra GO'!F560+'4 5 6 Sout Terra GO'!F566</f>
        <v>98800</v>
      </c>
      <c r="T103" s="2290" t="s">
        <v>428</v>
      </c>
      <c r="U103" s="2409" t="e">
        <f>S103/O103</f>
        <v>#DIV/0!</v>
      </c>
      <c r="V103" s="2213"/>
    </row>
    <row r="104" spans="1:22" ht="15.75" thickBot="1">
      <c r="A104" s="2420" t="s">
        <v>6244</v>
      </c>
      <c r="B104" s="2420" t="s">
        <v>6291</v>
      </c>
      <c r="C104" s="2420" t="str">
        <f t="shared" si="22"/>
        <v>STR.11.1.3.</v>
      </c>
      <c r="D104" s="1934" t="s">
        <v>6138</v>
      </c>
      <c r="E104" s="2012">
        <f>SUMIF('4 5 6 Sout Terra GO'!J:J,'FICHE RATIOS'!C104,'4 5 6 Sout Terra GO'!H:H)</f>
        <v>398260.23</v>
      </c>
      <c r="F104" s="2500">
        <f>IF(ISNUMBER(E104),E104/VLOOKUP($F$2,'FICHE D''INFORMATIONS'!M:N,2,FALSE),"")</f>
        <v>6.1592983297247139</v>
      </c>
      <c r="G104" s="1928">
        <f t="shared" si="27"/>
        <v>2.7444735236468822E-3</v>
      </c>
      <c r="H104" s="2507">
        <f>IFERROR(IF('FICHE D''INFORMATIONS'!$P$31="",F104*'FICHE D''INFORMATIONS'!$P$32,F104*'FICHE D''INFORMATIONS'!$P$31),"")</f>
        <v>6.148017563553057</v>
      </c>
      <c r="I104" s="1995"/>
      <c r="J104" s="2296" t="s">
        <v>6745</v>
      </c>
      <c r="K104" s="2000">
        <v>8025</v>
      </c>
      <c r="L104" s="2297" t="s">
        <v>6736</v>
      </c>
      <c r="M104" s="2282">
        <f t="shared" si="31"/>
        <v>49.627442990654203</v>
      </c>
      <c r="N104" s="2286" t="s">
        <v>6748</v>
      </c>
      <c r="O104" s="1998"/>
      <c r="P104" s="2289" t="s">
        <v>70</v>
      </c>
      <c r="Q104" s="2282" t="str">
        <f t="shared" si="32"/>
        <v/>
      </c>
      <c r="R104" s="2376"/>
      <c r="S104" s="2361"/>
      <c r="T104" s="2378"/>
      <c r="U104" s="2379"/>
      <c r="V104" s="2213"/>
    </row>
    <row r="105" spans="1:22" ht="15.75" thickBot="1">
      <c r="A105" s="2201" t="s">
        <v>6244</v>
      </c>
      <c r="B105" s="2201" t="s">
        <v>6292</v>
      </c>
      <c r="C105" s="2201" t="str">
        <f t="shared" si="22"/>
        <v>STR.11.2.</v>
      </c>
      <c r="D105" s="2200" t="s">
        <v>6176</v>
      </c>
      <c r="E105" s="2476">
        <f>SUM(E106:E107)</f>
        <v>11304475.301999999</v>
      </c>
      <c r="F105" s="2500">
        <f>IF(ISNUMBER(E105),E105/VLOOKUP($F$2,'FICHE D''INFORMATIONS'!M:N,2,FALSE),"")</f>
        <v>174.82949740179399</v>
      </c>
      <c r="G105" s="1928">
        <f t="shared" si="27"/>
        <v>7.7900907065360486E-2</v>
      </c>
      <c r="H105" s="2507">
        <f>IFERROR(IF('FICHE D''INFORMATIONS'!$P$31="",F105*'FICHE D''INFORMATIONS'!$P$32,F105*'FICHE D''INFORMATIONS'!$P$31),"")</f>
        <v>174.50929685710204</v>
      </c>
      <c r="I105" s="1995"/>
      <c r="J105" s="2360"/>
      <c r="K105" s="2361"/>
      <c r="L105" s="2361"/>
      <c r="M105" s="2349" t="str">
        <f t="shared" si="31"/>
        <v/>
      </c>
      <c r="N105" s="2360"/>
      <c r="O105" s="2361"/>
      <c r="P105" s="2361"/>
      <c r="Q105" s="2371"/>
      <c r="R105" s="2372"/>
      <c r="S105" s="2361"/>
      <c r="T105" s="2374"/>
      <c r="U105" s="2375"/>
      <c r="V105" s="2213"/>
    </row>
    <row r="106" spans="1:22" ht="15" customHeight="1" thickBot="1">
      <c r="A106" s="2420" t="s">
        <v>6244</v>
      </c>
      <c r="B106" s="2420" t="s">
        <v>6293</v>
      </c>
      <c r="C106" s="2420" t="str">
        <f t="shared" si="22"/>
        <v>STR.11.2.1.</v>
      </c>
      <c r="D106" s="1934" t="s">
        <v>6140</v>
      </c>
      <c r="E106" s="2012">
        <f>SUMIF('4 5 6 Sout Terra GO'!J:J,'FICHE RATIOS'!C106,'4 5 6 Sout Terra GO'!H:H)</f>
        <v>2885213.02</v>
      </c>
      <c r="F106" s="2500">
        <f>IF(ISNUMBER(E106),E106/VLOOKUP($F$2,'FICHE D''INFORMATIONS'!M:N,2,FALSE),"")</f>
        <v>44.621296319208163</v>
      </c>
      <c r="G106" s="1928">
        <f t="shared" si="27"/>
        <v>1.9882454101609048E-2</v>
      </c>
      <c r="H106" s="2507">
        <f>IFERROR(IF('FICHE D''INFORMATIONS'!$P$31="",F106*'FICHE D''INFORMATIONS'!$P$32,F106*'FICHE D''INFORMATIONS'!$P$31),"")</f>
        <v>44.539572333275551</v>
      </c>
      <c r="I106" s="1995"/>
      <c r="J106" s="2286" t="s">
        <v>6745</v>
      </c>
      <c r="K106" s="2000">
        <v>11273</v>
      </c>
      <c r="L106" s="2289" t="s">
        <v>6736</v>
      </c>
      <c r="M106" s="2282">
        <f t="shared" si="31"/>
        <v>255.94012419054377</v>
      </c>
      <c r="N106" s="2286" t="s">
        <v>6747</v>
      </c>
      <c r="O106" s="1998"/>
      <c r="P106" s="2289" t="s">
        <v>235</v>
      </c>
      <c r="Q106" s="2282" t="str">
        <f t="shared" ref="Q106:Q107" si="33">IFERROR(I106/O106,"")</f>
        <v/>
      </c>
      <c r="R106" s="2287" t="s">
        <v>6521</v>
      </c>
      <c r="S106" s="2000">
        <f>'4 5 6 Sout Terra GO'!F542+'4 5 6 Sout Terra GO'!F554</f>
        <v>39493</v>
      </c>
      <c r="T106" s="2290" t="s">
        <v>428</v>
      </c>
      <c r="U106" s="2409" t="e">
        <f t="shared" ref="U106:U107" si="34">S106/O106</f>
        <v>#DIV/0!</v>
      </c>
      <c r="V106" s="2213"/>
    </row>
    <row r="107" spans="1:22" ht="15" customHeight="1" thickBot="1">
      <c r="A107" s="2420" t="s">
        <v>6244</v>
      </c>
      <c r="B107" s="2420" t="s">
        <v>6294</v>
      </c>
      <c r="C107" s="2420" t="str">
        <f t="shared" si="22"/>
        <v>STR.11.2.2.</v>
      </c>
      <c r="D107" s="1934" t="s">
        <v>6177</v>
      </c>
      <c r="E107" s="2012">
        <f>SUMIF('4 5 6 Sout Terra GO'!J:J,'FICHE RATIOS'!C107,'4 5 6 Sout Terra GO'!H:H)</f>
        <v>8419262.2819999997</v>
      </c>
      <c r="F107" s="2500">
        <f>IF(ISNUMBER(E107),E107/VLOOKUP($F$2,'FICHE D''INFORMATIONS'!M:N,2,FALSE),"")</f>
        <v>130.20820108258582</v>
      </c>
      <c r="G107" s="1928">
        <f t="shared" si="27"/>
        <v>5.8018452963751438E-2</v>
      </c>
      <c r="H107" s="2507">
        <f>IFERROR(IF('FICHE D''INFORMATIONS'!$P$31="",F107*'FICHE D''INFORMATIONS'!$P$32,F107*'FICHE D''INFORMATIONS'!$P$31),"")</f>
        <v>129.9697245238265</v>
      </c>
      <c r="I107" s="1995"/>
      <c r="J107" s="2296" t="s">
        <v>6745</v>
      </c>
      <c r="K107" s="2000">
        <v>31128.5</v>
      </c>
      <c r="L107" s="2297" t="s">
        <v>6736</v>
      </c>
      <c r="M107" s="2282">
        <f t="shared" si="31"/>
        <v>270.4679725010842</v>
      </c>
      <c r="N107" s="2286" t="s">
        <v>6748</v>
      </c>
      <c r="O107" s="1998"/>
      <c r="P107" s="2289" t="s">
        <v>70</v>
      </c>
      <c r="Q107" s="2282" t="str">
        <f t="shared" si="33"/>
        <v/>
      </c>
      <c r="R107" s="2287" t="s">
        <v>6521</v>
      </c>
      <c r="S107" s="2000">
        <f>'4 5 6 Sout Terra GO'!F510+'4 5 6 Sout Terra GO'!F511+'4 5 6 Sout Terra GO'!F522+'4 5 6 Sout Terra GO'!F523+'4 5 6 Sout Terra GO'!F583+'4 5 6 Sout Terra GO'!F584</f>
        <v>670920.89999999991</v>
      </c>
      <c r="T107" s="2290" t="s">
        <v>428</v>
      </c>
      <c r="U107" s="2409" t="e">
        <f t="shared" si="34"/>
        <v>#DIV/0!</v>
      </c>
      <c r="V107" s="2213"/>
    </row>
    <row r="108" spans="1:22" ht="15" customHeight="1" thickBot="1">
      <c r="A108" s="2201" t="s">
        <v>6244</v>
      </c>
      <c r="B108" s="2201" t="s">
        <v>6295</v>
      </c>
      <c r="C108" s="2201" t="str">
        <f t="shared" si="22"/>
        <v>STR.11.3.</v>
      </c>
      <c r="D108" s="2200" t="s">
        <v>1032</v>
      </c>
      <c r="E108" s="2476">
        <f>SUM(E109:E110)</f>
        <v>1346379.395</v>
      </c>
      <c r="F108" s="2500">
        <f>IF(ISNUMBER(E108),E108/VLOOKUP($F$2,'FICHE D''INFORMATIONS'!M:N,2,FALSE),"")</f>
        <v>20.822446566656357</v>
      </c>
      <c r="G108" s="1928">
        <f t="shared" si="27"/>
        <v>9.2781109536375448E-3</v>
      </c>
      <c r="H108" s="2507">
        <f>IFERROR(IF('FICHE D''INFORMATIONS'!$P$31="",F108*'FICHE D''INFORMATIONS'!$P$32,F108*'FICHE D''INFORMATIONS'!$P$31),"")</f>
        <v>20.784310217633177</v>
      </c>
      <c r="I108" s="1995"/>
      <c r="J108" s="2360"/>
      <c r="K108" s="2361"/>
      <c r="L108" s="2361"/>
      <c r="M108" s="2349" t="str">
        <f t="shared" si="31"/>
        <v/>
      </c>
      <c r="N108" s="2360"/>
      <c r="O108" s="2361"/>
      <c r="P108" s="2361"/>
      <c r="Q108" s="2371"/>
      <c r="R108" s="2360"/>
      <c r="S108" s="2361"/>
      <c r="T108" s="2361"/>
      <c r="U108" s="2362"/>
      <c r="V108" s="2213"/>
    </row>
    <row r="109" spans="1:22" ht="15" customHeight="1" thickBot="1">
      <c r="A109" s="2420" t="s">
        <v>6244</v>
      </c>
      <c r="B109" s="2420" t="s">
        <v>6296</v>
      </c>
      <c r="C109" s="2420" t="str">
        <f t="shared" si="22"/>
        <v>STR.11.3.1.</v>
      </c>
      <c r="D109" s="1934" t="s">
        <v>6178</v>
      </c>
      <c r="E109" s="2012">
        <f>SUMIF('4 5 6 Sout Terra GO'!J:J,'FICHE RATIOS'!C109,'4 5 6 Sout Terra GO'!H:H)</f>
        <v>980377.42499999993</v>
      </c>
      <c r="F109" s="2500">
        <f>IF(ISNUMBER(E109),E109/VLOOKUP($F$2,'FICHE D''INFORMATIONS'!M:N,2,FALSE),"")</f>
        <v>15.162038741107329</v>
      </c>
      <c r="G109" s="1928">
        <f t="shared" si="27"/>
        <v>6.7559341440987138E-3</v>
      </c>
      <c r="H109" s="2507">
        <f>IFERROR(IF('FICHE D''INFORMATIONS'!$P$31="",F109*'FICHE D''INFORMATIONS'!$P$32,F109*'FICHE D''INFORMATIONS'!$P$31),"")</f>
        <v>15.13426943938369</v>
      </c>
      <c r="I109" s="1995"/>
      <c r="J109" s="2286" t="s">
        <v>6745</v>
      </c>
      <c r="K109" s="2000">
        <f>280+213</f>
        <v>493</v>
      </c>
      <c r="L109" s="2289" t="s">
        <v>6736</v>
      </c>
      <c r="M109" s="2282">
        <f t="shared" si="31"/>
        <v>1988.5951825557809</v>
      </c>
      <c r="N109" s="2286" t="s">
        <v>6754</v>
      </c>
      <c r="O109" s="1998"/>
      <c r="P109" s="2289" t="s">
        <v>70</v>
      </c>
      <c r="Q109" s="2282" t="str">
        <f t="shared" ref="Q109" si="35">IFERROR(I109/O109,"")</f>
        <v/>
      </c>
      <c r="R109" s="2360"/>
      <c r="S109" s="2361"/>
      <c r="T109" s="2361"/>
      <c r="U109" s="2362"/>
      <c r="V109" s="2213"/>
    </row>
    <row r="110" spans="1:22" ht="15.75" thickBot="1">
      <c r="A110" s="2420" t="s">
        <v>6244</v>
      </c>
      <c r="B110" s="2420" t="s">
        <v>6297</v>
      </c>
      <c r="C110" s="2420" t="str">
        <f t="shared" si="22"/>
        <v>STR.11.3.2.</v>
      </c>
      <c r="D110" s="1934" t="s">
        <v>6819</v>
      </c>
      <c r="E110" s="2012">
        <f>SUMIF('4 5 6 Sout Terra GO'!J:J,'FICHE RATIOS'!C110,'4 5 6 Sout Terra GO'!H:H)</f>
        <v>366001.97</v>
      </c>
      <c r="F110" s="2500">
        <f>IF(ISNUMBER(E110),E110/VLOOKUP($F$2,'FICHE D''INFORMATIONS'!M:N,2,FALSE),"")</f>
        <v>5.6604078255490249</v>
      </c>
      <c r="G110" s="1928">
        <f t="shared" si="27"/>
        <v>2.5221768095388297E-3</v>
      </c>
      <c r="H110" s="2507">
        <f>IFERROR(IF('FICHE D''INFORMATIONS'!$P$31="",F110*'FICHE D''INFORMATIONS'!$P$32,F110*'FICHE D''INFORMATIONS'!$P$31),"")</f>
        <v>5.6500407782494841</v>
      </c>
      <c r="I110" s="1995"/>
      <c r="J110" s="2296" t="s">
        <v>6745</v>
      </c>
      <c r="K110" s="2000">
        <v>163.5</v>
      </c>
      <c r="L110" s="2297" t="s">
        <v>6736</v>
      </c>
      <c r="M110" s="2282">
        <f t="shared" si="31"/>
        <v>2238.5441590214064</v>
      </c>
      <c r="N110" s="1927"/>
      <c r="O110" s="1927"/>
      <c r="P110" s="1927"/>
      <c r="Q110" s="2362"/>
      <c r="R110" s="2360"/>
      <c r="S110" s="2361"/>
      <c r="T110" s="2361"/>
      <c r="U110" s="2362"/>
      <c r="V110" s="2213"/>
    </row>
    <row r="111" spans="1:22" ht="16.5" thickBot="1">
      <c r="A111" s="2419" t="s">
        <v>6244</v>
      </c>
      <c r="B111" s="2419">
        <v>12</v>
      </c>
      <c r="C111" s="2419" t="str">
        <f t="shared" si="22"/>
        <v>STR.12.</v>
      </c>
      <c r="D111" s="1969" t="str">
        <f>'[19]ANALYSE COMPARATIVE AFFAIRES'!$E$71</f>
        <v>Superstructure type 2 : Poteaux béton, Voiles béton, Poutres métal, Dalles béton</v>
      </c>
      <c r="E111" s="1988">
        <f>E112+E116+E119</f>
        <v>0</v>
      </c>
      <c r="F111" s="2499">
        <f>IF(ISNUMBER(E111),E111/VLOOKUP($F$2,'FICHE D''INFORMATIONS'!M:N,2,FALSE),"")</f>
        <v>0</v>
      </c>
      <c r="G111" s="1989">
        <f t="shared" si="27"/>
        <v>0</v>
      </c>
      <c r="H111" s="2506">
        <f>IFERROR(IF('FICHE D''INFORMATIONS'!$P$31="",F111*'FICHE D''INFORMATIONS'!$P$32,F111*'FICHE D''INFORMATIONS'!$P$31),"")</f>
        <v>0</v>
      </c>
      <c r="I111" s="1995"/>
      <c r="J111" s="2360"/>
      <c r="K111" s="2361"/>
      <c r="L111" s="2361"/>
      <c r="M111" s="2349" t="str">
        <f t="shared" si="31"/>
        <v/>
      </c>
      <c r="N111" s="2360"/>
      <c r="O111" s="2361"/>
      <c r="P111" s="2361"/>
      <c r="Q111" s="2362"/>
      <c r="R111" s="2360"/>
      <c r="S111" s="2361"/>
      <c r="T111" s="2361"/>
      <c r="U111" s="2362"/>
      <c r="V111" s="2213"/>
    </row>
    <row r="112" spans="1:22" ht="15.75" thickBot="1">
      <c r="A112" s="2201" t="s">
        <v>6244</v>
      </c>
      <c r="B112" s="2201" t="s">
        <v>6298</v>
      </c>
      <c r="C112" s="2201" t="str">
        <f t="shared" si="22"/>
        <v>STR.12.1.</v>
      </c>
      <c r="D112" s="2200" t="s">
        <v>6175</v>
      </c>
      <c r="E112" s="2476">
        <f>SUM(E113:E115)</f>
        <v>0</v>
      </c>
      <c r="F112" s="2500">
        <f>IF(ISNUMBER(E112),E112/VLOOKUP($F$2,'FICHE D''INFORMATIONS'!M:N,2,FALSE),"")</f>
        <v>0</v>
      </c>
      <c r="G112" s="1928">
        <f t="shared" si="27"/>
        <v>0</v>
      </c>
      <c r="H112" s="2507">
        <f>IFERROR(IF('FICHE D''INFORMATIONS'!$P$31="",F112*'FICHE D''INFORMATIONS'!$P$32,F112*'FICHE D''INFORMATIONS'!$P$31),"")</f>
        <v>0</v>
      </c>
      <c r="I112" s="1995"/>
      <c r="J112" s="2360"/>
      <c r="K112" s="2361"/>
      <c r="L112" s="2361"/>
      <c r="M112" s="2349" t="str">
        <f t="shared" si="31"/>
        <v/>
      </c>
      <c r="N112" s="2360"/>
      <c r="O112" s="2361"/>
      <c r="P112" s="2361"/>
      <c r="Q112" s="2362"/>
      <c r="R112" s="2360"/>
      <c r="S112" s="2361"/>
      <c r="T112" s="2361"/>
      <c r="U112" s="2362"/>
      <c r="V112" s="2213"/>
    </row>
    <row r="113" spans="1:22" ht="15.75" thickBot="1">
      <c r="A113" s="2420" t="s">
        <v>6244</v>
      </c>
      <c r="B113" s="2420" t="s">
        <v>6299</v>
      </c>
      <c r="C113" s="2420" t="str">
        <f t="shared" si="22"/>
        <v>STR.12.1.1.</v>
      </c>
      <c r="D113" s="1934" t="s">
        <v>6139</v>
      </c>
      <c r="E113" s="2012">
        <v>0</v>
      </c>
      <c r="F113" s="2500">
        <f>IF(ISNUMBER(E113),E113/VLOOKUP($F$2,'FICHE D''INFORMATIONS'!M:N,2,FALSE),"")</f>
        <v>0</v>
      </c>
      <c r="G113" s="1928">
        <f t="shared" si="27"/>
        <v>0</v>
      </c>
      <c r="H113" s="2507">
        <f>IFERROR(IF('FICHE D''INFORMATIONS'!$P$31="",F113*'FICHE D''INFORMATIONS'!$P$32,F113*'FICHE D''INFORMATIONS'!$P$31),"")</f>
        <v>0</v>
      </c>
      <c r="I113" s="1995"/>
      <c r="J113" s="2286" t="s">
        <v>6745</v>
      </c>
      <c r="K113" s="1998"/>
      <c r="L113" s="2289" t="s">
        <v>6736</v>
      </c>
      <c r="M113" s="2282" t="str">
        <f t="shared" si="31"/>
        <v/>
      </c>
      <c r="N113" s="2286" t="s">
        <v>6748</v>
      </c>
      <c r="O113" s="1998"/>
      <c r="P113" s="2289" t="s">
        <v>70</v>
      </c>
      <c r="Q113" s="2282" t="str">
        <f t="shared" ref="Q113:Q115" si="36">IFERROR(I113/O113,"")</f>
        <v/>
      </c>
      <c r="R113" s="2287" t="s">
        <v>6521</v>
      </c>
      <c r="S113" s="2000"/>
      <c r="T113" s="2290" t="s">
        <v>428</v>
      </c>
      <c r="U113" s="2409" t="e">
        <f>S113/O113</f>
        <v>#DIV/0!</v>
      </c>
      <c r="V113" s="2213"/>
    </row>
    <row r="114" spans="1:22" ht="15" customHeight="1" thickBot="1">
      <c r="A114" s="2420" t="s">
        <v>6244</v>
      </c>
      <c r="B114" s="2420" t="s">
        <v>6300</v>
      </c>
      <c r="C114" s="2420" t="str">
        <f t="shared" si="22"/>
        <v>STR.12.1.2.</v>
      </c>
      <c r="D114" s="1934" t="s">
        <v>599</v>
      </c>
      <c r="E114" s="2012">
        <v>0</v>
      </c>
      <c r="F114" s="2500">
        <f>IF(ISNUMBER(E114),E114/VLOOKUP($F$2,'FICHE D''INFORMATIONS'!M:N,2,FALSE),"")</f>
        <v>0</v>
      </c>
      <c r="G114" s="1928">
        <f t="shared" si="27"/>
        <v>0</v>
      </c>
      <c r="H114" s="2507">
        <f>IFERROR(IF('FICHE D''INFORMATIONS'!$P$31="",F114*'FICHE D''INFORMATIONS'!$P$32,F114*'FICHE D''INFORMATIONS'!$P$31),"")</f>
        <v>0</v>
      </c>
      <c r="I114" s="1995"/>
      <c r="J114" s="2296" t="s">
        <v>6745</v>
      </c>
      <c r="K114" s="2299"/>
      <c r="L114" s="2297" t="s">
        <v>6736</v>
      </c>
      <c r="M114" s="2312" t="str">
        <f t="shared" si="31"/>
        <v/>
      </c>
      <c r="N114" s="2286" t="s">
        <v>6754</v>
      </c>
      <c r="O114" s="1998"/>
      <c r="P114" s="2289" t="s">
        <v>66</v>
      </c>
      <c r="Q114" s="2282" t="str">
        <f t="shared" si="36"/>
        <v/>
      </c>
      <c r="R114" s="2287" t="s">
        <v>6521</v>
      </c>
      <c r="S114" s="2000"/>
      <c r="T114" s="2290" t="s">
        <v>428</v>
      </c>
      <c r="U114" s="2409" t="e">
        <f>S114/O114</f>
        <v>#DIV/0!</v>
      </c>
      <c r="V114" s="2213"/>
    </row>
    <row r="115" spans="1:22" ht="15.75" thickBot="1">
      <c r="A115" s="2420" t="s">
        <v>6244</v>
      </c>
      <c r="B115" s="2420" t="s">
        <v>6301</v>
      </c>
      <c r="C115" s="2420" t="str">
        <f t="shared" si="22"/>
        <v>STR.12.1.3.</v>
      </c>
      <c r="D115" s="1934" t="s">
        <v>6138</v>
      </c>
      <c r="E115" s="2012">
        <v>0</v>
      </c>
      <c r="F115" s="2500">
        <f>IF(ISNUMBER(E115),E115/VLOOKUP($F$2,'FICHE D''INFORMATIONS'!M:N,2,FALSE),"")</f>
        <v>0</v>
      </c>
      <c r="G115" s="1928">
        <f t="shared" si="27"/>
        <v>0</v>
      </c>
      <c r="H115" s="2507">
        <f>IFERROR(IF('FICHE D''INFORMATIONS'!$P$31="",F115*'FICHE D''INFORMATIONS'!$P$32,F115*'FICHE D''INFORMATIONS'!$P$31),"")</f>
        <v>0</v>
      </c>
      <c r="I115" s="1995"/>
      <c r="J115" s="2296" t="s">
        <v>6745</v>
      </c>
      <c r="K115" s="2299"/>
      <c r="L115" s="2297" t="s">
        <v>6736</v>
      </c>
      <c r="M115" s="2312" t="str">
        <f t="shared" si="31"/>
        <v/>
      </c>
      <c r="N115" s="2286" t="s">
        <v>6748</v>
      </c>
      <c r="O115" s="1998"/>
      <c r="P115" s="2289" t="s">
        <v>70</v>
      </c>
      <c r="Q115" s="2282" t="str">
        <f t="shared" si="36"/>
        <v/>
      </c>
      <c r="R115" s="2376"/>
      <c r="S115" s="2377"/>
      <c r="T115" s="2378"/>
      <c r="U115" s="2379"/>
      <c r="V115" s="2213"/>
    </row>
    <row r="116" spans="1:22" ht="15.75" thickBot="1">
      <c r="A116" s="2201" t="s">
        <v>6244</v>
      </c>
      <c r="B116" s="2201" t="s">
        <v>6302</v>
      </c>
      <c r="C116" s="2201" t="str">
        <f t="shared" si="22"/>
        <v>STR.12.2.</v>
      </c>
      <c r="D116" s="2200" t="s">
        <v>6176</v>
      </c>
      <c r="E116" s="2476">
        <f>SUM(E117:E118)</f>
        <v>0</v>
      </c>
      <c r="F116" s="2500">
        <f>IF(ISNUMBER(E116),E116/VLOOKUP($F$2,'FICHE D''INFORMATIONS'!M:N,2,FALSE),"")</f>
        <v>0</v>
      </c>
      <c r="G116" s="1928">
        <f t="shared" si="27"/>
        <v>0</v>
      </c>
      <c r="H116" s="2507">
        <f>IFERROR(IF('FICHE D''INFORMATIONS'!$P$31="",F116*'FICHE D''INFORMATIONS'!$P$32,F116*'FICHE D''INFORMATIONS'!$P$31),"")</f>
        <v>0</v>
      </c>
      <c r="I116" s="1995"/>
      <c r="J116" s="2360"/>
      <c r="K116" s="2361"/>
      <c r="L116" s="2361"/>
      <c r="M116" s="2349" t="str">
        <f t="shared" si="31"/>
        <v/>
      </c>
      <c r="N116" s="2360"/>
      <c r="O116" s="2361"/>
      <c r="P116" s="2361"/>
      <c r="Q116" s="2371"/>
      <c r="R116" s="2372"/>
      <c r="S116" s="2373"/>
      <c r="T116" s="2374"/>
      <c r="U116" s="2375"/>
      <c r="V116" s="2213"/>
    </row>
    <row r="117" spans="1:22" ht="15" customHeight="1" thickBot="1">
      <c r="A117" s="2420" t="s">
        <v>6244</v>
      </c>
      <c r="B117" s="2420" t="s">
        <v>6303</v>
      </c>
      <c r="C117" s="2420" t="str">
        <f t="shared" si="22"/>
        <v>STR.12.2.1.</v>
      </c>
      <c r="D117" s="1934" t="s">
        <v>6140</v>
      </c>
      <c r="E117" s="2012">
        <v>0</v>
      </c>
      <c r="F117" s="2500">
        <f>IF(ISNUMBER(E117),E117/VLOOKUP($F$2,'FICHE D''INFORMATIONS'!M:N,2,FALSE),"")</f>
        <v>0</v>
      </c>
      <c r="G117" s="1928">
        <f t="shared" si="27"/>
        <v>0</v>
      </c>
      <c r="H117" s="2507">
        <f>IFERROR(IF('FICHE D''INFORMATIONS'!$P$31="",F117*'FICHE D''INFORMATIONS'!$P$32,F117*'FICHE D''INFORMATIONS'!$P$31),"")</f>
        <v>0</v>
      </c>
      <c r="I117" s="1995"/>
      <c r="J117" s="2286" t="s">
        <v>6745</v>
      </c>
      <c r="K117" s="1998"/>
      <c r="L117" s="2289" t="s">
        <v>6736</v>
      </c>
      <c r="M117" s="2282" t="str">
        <f t="shared" si="31"/>
        <v/>
      </c>
      <c r="N117" s="2286" t="s">
        <v>6747</v>
      </c>
      <c r="O117" s="1998"/>
      <c r="P117" s="2289" t="s">
        <v>235</v>
      </c>
      <c r="Q117" s="2282" t="str">
        <f t="shared" ref="Q117:Q118" si="37">IFERROR(I117/O117,"")</f>
        <v/>
      </c>
      <c r="R117" s="2287" t="s">
        <v>6521</v>
      </c>
      <c r="S117" s="2000"/>
      <c r="T117" s="2290" t="s">
        <v>428</v>
      </c>
      <c r="U117" s="2409" t="e">
        <f t="shared" ref="U117:U118" si="38">S117/O117</f>
        <v>#DIV/0!</v>
      </c>
      <c r="V117" s="2213"/>
    </row>
    <row r="118" spans="1:22" ht="15" customHeight="1" thickBot="1">
      <c r="A118" s="2420" t="s">
        <v>6244</v>
      </c>
      <c r="B118" s="2420" t="s">
        <v>6304</v>
      </c>
      <c r="C118" s="2420" t="str">
        <f t="shared" si="22"/>
        <v>STR.12.2.2.</v>
      </c>
      <c r="D118" s="1934" t="s">
        <v>6177</v>
      </c>
      <c r="E118" s="2012">
        <v>0</v>
      </c>
      <c r="F118" s="2500">
        <f>IF(ISNUMBER(E118),E118/VLOOKUP($F$2,'FICHE D''INFORMATIONS'!M:N,2,FALSE),"")</f>
        <v>0</v>
      </c>
      <c r="G118" s="1928">
        <f t="shared" si="27"/>
        <v>0</v>
      </c>
      <c r="H118" s="2507">
        <f>IFERROR(IF('FICHE D''INFORMATIONS'!$P$31="",F118*'FICHE D''INFORMATIONS'!$P$32,F118*'FICHE D''INFORMATIONS'!$P$31),"")</f>
        <v>0</v>
      </c>
      <c r="I118" s="1995"/>
      <c r="J118" s="2296" t="s">
        <v>6745</v>
      </c>
      <c r="K118" s="2299"/>
      <c r="L118" s="2297" t="s">
        <v>6736</v>
      </c>
      <c r="M118" s="2312" t="str">
        <f t="shared" si="31"/>
        <v/>
      </c>
      <c r="N118" s="2286" t="s">
        <v>6748</v>
      </c>
      <c r="O118" s="1998"/>
      <c r="P118" s="2289" t="s">
        <v>70</v>
      </c>
      <c r="Q118" s="2282" t="str">
        <f t="shared" si="37"/>
        <v/>
      </c>
      <c r="R118" s="2287" t="s">
        <v>6521</v>
      </c>
      <c r="S118" s="2000"/>
      <c r="T118" s="2290" t="s">
        <v>428</v>
      </c>
      <c r="U118" s="2409" t="e">
        <f t="shared" si="38"/>
        <v>#DIV/0!</v>
      </c>
      <c r="V118" s="2213"/>
    </row>
    <row r="119" spans="1:22" ht="15" customHeight="1" thickBot="1">
      <c r="A119" s="2201" t="s">
        <v>6244</v>
      </c>
      <c r="B119" s="2201" t="s">
        <v>6305</v>
      </c>
      <c r="C119" s="2201" t="str">
        <f t="shared" si="22"/>
        <v>STR.12.3.</v>
      </c>
      <c r="D119" s="2200" t="s">
        <v>1032</v>
      </c>
      <c r="E119" s="2476">
        <f>SUM(E120:E121)</f>
        <v>0</v>
      </c>
      <c r="F119" s="2500">
        <f>IF(ISNUMBER(E119),E119/VLOOKUP($F$2,'FICHE D''INFORMATIONS'!M:N,2,FALSE),"")</f>
        <v>0</v>
      </c>
      <c r="G119" s="1928">
        <f t="shared" si="27"/>
        <v>0</v>
      </c>
      <c r="H119" s="2507">
        <f>IFERROR(IF('FICHE D''INFORMATIONS'!$P$31="",F119*'FICHE D''INFORMATIONS'!$P$32,F119*'FICHE D''INFORMATIONS'!$P$31),"")</f>
        <v>0</v>
      </c>
      <c r="I119" s="1995"/>
      <c r="J119" s="2360"/>
      <c r="K119" s="2361"/>
      <c r="L119" s="2361"/>
      <c r="M119" s="2349" t="str">
        <f t="shared" si="31"/>
        <v/>
      </c>
      <c r="N119" s="2360"/>
      <c r="O119" s="2361"/>
      <c r="P119" s="2361"/>
      <c r="Q119" s="2371"/>
      <c r="R119" s="2360"/>
      <c r="S119" s="2361"/>
      <c r="T119" s="2361"/>
      <c r="U119" s="2371"/>
      <c r="V119" s="2213"/>
    </row>
    <row r="120" spans="1:22" ht="15" customHeight="1" thickBot="1">
      <c r="A120" s="2420" t="s">
        <v>6244</v>
      </c>
      <c r="B120" s="2420" t="s">
        <v>6306</v>
      </c>
      <c r="C120" s="2420" t="str">
        <f t="shared" si="22"/>
        <v>STR.12.3.1.</v>
      </c>
      <c r="D120" s="1934" t="s">
        <v>6178</v>
      </c>
      <c r="E120" s="2012">
        <v>0</v>
      </c>
      <c r="F120" s="2500">
        <f>IF(ISNUMBER(E120),E120/VLOOKUP($F$2,'FICHE D''INFORMATIONS'!M:N,2,FALSE),"")</f>
        <v>0</v>
      </c>
      <c r="G120" s="1928">
        <f t="shared" si="27"/>
        <v>0</v>
      </c>
      <c r="H120" s="2507">
        <f>IFERROR(IF('FICHE D''INFORMATIONS'!$P$31="",F120*'FICHE D''INFORMATIONS'!$P$32,F120*'FICHE D''INFORMATIONS'!$P$31),"")</f>
        <v>0</v>
      </c>
      <c r="I120" s="1995"/>
      <c r="J120" s="2286" t="s">
        <v>6745</v>
      </c>
      <c r="K120" s="1998"/>
      <c r="L120" s="2289" t="s">
        <v>6736</v>
      </c>
      <c r="M120" s="2282" t="str">
        <f t="shared" si="31"/>
        <v/>
      </c>
      <c r="N120" s="2286" t="s">
        <v>6754</v>
      </c>
      <c r="O120" s="1998"/>
      <c r="P120" s="2289" t="s">
        <v>70</v>
      </c>
      <c r="Q120" s="2282" t="str">
        <f t="shared" ref="Q120" si="39">IFERROR(I120/O120,"")</f>
        <v/>
      </c>
      <c r="R120" s="2360"/>
      <c r="S120" s="2361"/>
      <c r="T120" s="2361"/>
      <c r="U120" s="2371"/>
      <c r="V120" s="2213"/>
    </row>
    <row r="121" spans="1:22" ht="15.75" thickBot="1">
      <c r="A121" s="2420" t="s">
        <v>6244</v>
      </c>
      <c r="B121" s="2420" t="s">
        <v>6307</v>
      </c>
      <c r="C121" s="2420" t="str">
        <f t="shared" si="22"/>
        <v>STR.12.3.2.</v>
      </c>
      <c r="D121" s="1934" t="s">
        <v>6819</v>
      </c>
      <c r="E121" s="2012">
        <v>0</v>
      </c>
      <c r="F121" s="2500">
        <f>IF(ISNUMBER(E121),E121/VLOOKUP($F$2,'FICHE D''INFORMATIONS'!M:N,2,FALSE),"")</f>
        <v>0</v>
      </c>
      <c r="G121" s="1928">
        <f t="shared" si="27"/>
        <v>0</v>
      </c>
      <c r="H121" s="2507">
        <f>IFERROR(IF('FICHE D''INFORMATIONS'!$P$31="",F121*'FICHE D''INFORMATIONS'!$P$32,F121*'FICHE D''INFORMATIONS'!$P$31),"")</f>
        <v>0</v>
      </c>
      <c r="I121" s="1995"/>
      <c r="J121" s="2296" t="s">
        <v>6745</v>
      </c>
      <c r="K121" s="2299"/>
      <c r="L121" s="2297" t="s">
        <v>6736</v>
      </c>
      <c r="M121" s="2312" t="str">
        <f t="shared" si="31"/>
        <v/>
      </c>
      <c r="N121" s="2360"/>
      <c r="O121" s="2361"/>
      <c r="P121" s="2361"/>
      <c r="Q121" s="2371"/>
      <c r="R121" s="2360"/>
      <c r="S121" s="2361"/>
      <c r="T121" s="2361"/>
      <c r="U121" s="2371"/>
      <c r="V121" s="2213"/>
    </row>
    <row r="122" spans="1:22" ht="16.5" thickBot="1">
      <c r="A122" s="2419" t="s">
        <v>6244</v>
      </c>
      <c r="B122" s="2419">
        <v>13</v>
      </c>
      <c r="C122" s="2419" t="str">
        <f t="shared" si="22"/>
        <v>STR.13.</v>
      </c>
      <c r="D122" s="1969" t="str">
        <f>'[19]ANALYSE COMPARATIVE AFFAIRES'!$E$72</f>
        <v>Superstructure type 3 : Poteaux métal, Voiles béton, Poutres : métal, Dalles béton</v>
      </c>
      <c r="E122" s="1988">
        <f>E123+E127+E130</f>
        <v>3009414.82</v>
      </c>
      <c r="F122" s="2499">
        <f>IF(ISNUMBER(E122),E122/VLOOKUP($F$2,'FICHE D''INFORMATIONS'!M:N,2,FALSE),"")</f>
        <v>46.542140736158366</v>
      </c>
      <c r="G122" s="1989">
        <f t="shared" si="27"/>
        <v>2.073834812770672E-2</v>
      </c>
      <c r="H122" s="2506">
        <f>IFERROR(IF('FICHE D''INFORMATIONS'!$P$31="",F122*'FICHE D''INFORMATIONS'!$P$32,F122*'FICHE D''INFORMATIONS'!$P$31),"")</f>
        <v>46.45689872015808</v>
      </c>
      <c r="I122" s="1995"/>
      <c r="J122" s="2360"/>
      <c r="K122" s="2361"/>
      <c r="L122" s="2361"/>
      <c r="M122" s="2349" t="str">
        <f t="shared" si="31"/>
        <v/>
      </c>
      <c r="N122" s="2360"/>
      <c r="O122" s="2361"/>
      <c r="P122" s="2361"/>
      <c r="Q122" s="2362"/>
      <c r="R122" s="2360"/>
      <c r="S122" s="2361"/>
      <c r="T122" s="2361"/>
      <c r="U122" s="2362"/>
      <c r="V122" s="2213"/>
    </row>
    <row r="123" spans="1:22" ht="15.75" thickBot="1">
      <c r="A123" s="2201" t="s">
        <v>6244</v>
      </c>
      <c r="B123" s="2201" t="s">
        <v>6308</v>
      </c>
      <c r="C123" s="2201" t="str">
        <f t="shared" si="22"/>
        <v>STR.13.1.</v>
      </c>
      <c r="D123" s="2200" t="s">
        <v>6175</v>
      </c>
      <c r="E123" s="2476">
        <f>SUM(E124:E126)</f>
        <v>1966024.2</v>
      </c>
      <c r="F123" s="2500">
        <f>IF(ISNUMBER(E123),E123/VLOOKUP($F$2,'FICHE D''INFORMATIONS'!M:N,2,FALSE),"")</f>
        <v>30.40557067738942</v>
      </c>
      <c r="G123" s="1928">
        <f t="shared" si="27"/>
        <v>1.3548180203052268E-2</v>
      </c>
      <c r="H123" s="2507">
        <f>IFERROR(IF('FICHE D''INFORMATIONS'!$P$31="",F123*'FICHE D''INFORMATIONS'!$P$32,F123*'FICHE D''INFORMATIONS'!$P$31),"")</f>
        <v>30.349882819005924</v>
      </c>
      <c r="I123" s="1995"/>
      <c r="J123" s="2360"/>
      <c r="K123" s="2361"/>
      <c r="L123" s="2361"/>
      <c r="M123" s="2349" t="str">
        <f t="shared" si="31"/>
        <v/>
      </c>
      <c r="N123" s="2360"/>
      <c r="O123" s="2361"/>
      <c r="P123" s="2361"/>
      <c r="Q123" s="2362"/>
      <c r="R123" s="2360"/>
      <c r="S123" s="2361"/>
      <c r="T123" s="2361"/>
      <c r="U123" s="2362"/>
      <c r="V123" s="2213"/>
    </row>
    <row r="124" spans="1:22" ht="15.75" thickBot="1">
      <c r="A124" s="2420" t="s">
        <v>6244</v>
      </c>
      <c r="B124" s="2420" t="s">
        <v>6309</v>
      </c>
      <c r="C124" s="2420" t="str">
        <f t="shared" si="22"/>
        <v>STR.13.1.1.</v>
      </c>
      <c r="D124" s="1934" t="s">
        <v>6139</v>
      </c>
      <c r="E124" s="2012">
        <f>SUMIF('4 5 6 Sout Terra GO'!J:J,'FICHE RATIOS'!C124,'4 5 6 Sout Terra GO'!H:H)</f>
        <v>0</v>
      </c>
      <c r="F124" s="2500">
        <f>IF(ISNUMBER(E124),E124/VLOOKUP($F$2,'FICHE D''INFORMATIONS'!M:N,2,FALSE),"")</f>
        <v>0</v>
      </c>
      <c r="G124" s="1928">
        <f t="shared" si="27"/>
        <v>0</v>
      </c>
      <c r="H124" s="2507">
        <f>IFERROR(IF('FICHE D''INFORMATIONS'!$P$31="",F124*'FICHE D''INFORMATIONS'!$P$32,F124*'FICHE D''INFORMATIONS'!$P$31),"")</f>
        <v>0</v>
      </c>
      <c r="I124" s="1995"/>
      <c r="J124" s="2286" t="s">
        <v>6745</v>
      </c>
      <c r="K124" s="2000"/>
      <c r="L124" s="2289" t="s">
        <v>6736</v>
      </c>
      <c r="M124" s="2282" t="str">
        <f t="shared" si="31"/>
        <v/>
      </c>
      <c r="N124" s="2286" t="s">
        <v>6748</v>
      </c>
      <c r="O124" s="1998"/>
      <c r="P124" s="2289" t="s">
        <v>70</v>
      </c>
      <c r="Q124" s="2282" t="str">
        <f t="shared" ref="Q124:Q126" si="40">IFERROR(I124/O124,"")</f>
        <v/>
      </c>
      <c r="R124" s="2287" t="s">
        <v>6521</v>
      </c>
      <c r="S124" s="2000"/>
      <c r="T124" s="2290" t="s">
        <v>428</v>
      </c>
      <c r="U124" s="2409" t="e">
        <f>S124/O124</f>
        <v>#DIV/0!</v>
      </c>
      <c r="V124" s="2213"/>
    </row>
    <row r="125" spans="1:22" ht="15" customHeight="1" thickBot="1">
      <c r="A125" s="2420" t="s">
        <v>6244</v>
      </c>
      <c r="B125" s="2420" t="s">
        <v>6310</v>
      </c>
      <c r="C125" s="2420" t="str">
        <f t="shared" si="22"/>
        <v>STR.13.1.2.</v>
      </c>
      <c r="D125" s="1934" t="s">
        <v>599</v>
      </c>
      <c r="E125" s="2012">
        <f>SUMIF('4 5 6 Sout Terra GO'!J:J,'FICHE RATIOS'!C125,'4 5 6 Sout Terra GO'!H:H)</f>
        <v>1966024.2</v>
      </c>
      <c r="F125" s="2500">
        <f>IF(ISNUMBER(E125),E125/VLOOKUP($F$2,'FICHE D''INFORMATIONS'!M:N,2,FALSE),"")</f>
        <v>30.40557067738942</v>
      </c>
      <c r="G125" s="1928">
        <f t="shared" si="27"/>
        <v>1.3548180203052268E-2</v>
      </c>
      <c r="H125" s="2507">
        <f>IFERROR(IF('FICHE D''INFORMATIONS'!$P$31="",F125*'FICHE D''INFORMATIONS'!$P$32,F125*'FICHE D''INFORMATIONS'!$P$31),"")</f>
        <v>30.349882819005924</v>
      </c>
      <c r="I125" s="1995"/>
      <c r="J125" s="2296" t="s">
        <v>6745</v>
      </c>
      <c r="K125" s="2300">
        <f>'4 5 6 Sout Terra GO'!F700+'4 5 6 Sout Terra GO'!F705+'4 5 6 Sout Terra GO'!F710+'4 5 6 Sout Terra GO'!F715+'4 5 6 Sout Terra GO'!F720+'4 5 6 Sout Terra GO'!F725+'4 5 6 Sout Terra GO'!F730+'4 5 6 Sout Terra GO'!F735+'4 5 6 Sout Terra GO'!F741</f>
        <v>874074</v>
      </c>
      <c r="L125" s="2297" t="s">
        <v>6736</v>
      </c>
      <c r="M125" s="2312">
        <f t="shared" si="31"/>
        <v>2.2492651651919631</v>
      </c>
      <c r="N125" s="2286" t="s">
        <v>6754</v>
      </c>
      <c r="O125" s="1998"/>
      <c r="P125" s="2289" t="s">
        <v>66</v>
      </c>
      <c r="Q125" s="2282" t="str">
        <f t="shared" si="40"/>
        <v/>
      </c>
      <c r="R125" s="2287" t="s">
        <v>6521</v>
      </c>
      <c r="S125" s="2000"/>
      <c r="T125" s="2290" t="s">
        <v>428</v>
      </c>
      <c r="U125" s="2409" t="e">
        <f>S125/O125</f>
        <v>#DIV/0!</v>
      </c>
      <c r="V125" s="2213" t="s">
        <v>6705</v>
      </c>
    </row>
    <row r="126" spans="1:22" ht="15.75" thickBot="1">
      <c r="A126" s="2420" t="s">
        <v>6244</v>
      </c>
      <c r="B126" s="2420" t="s">
        <v>6311</v>
      </c>
      <c r="C126" s="2420" t="str">
        <f t="shared" si="22"/>
        <v>STR.13.1.3.</v>
      </c>
      <c r="D126" s="1934" t="s">
        <v>6138</v>
      </c>
      <c r="E126" s="2012">
        <f>SUMIF('4 5 6 Sout Terra GO'!J:J,'FICHE RATIOS'!C126,'4 5 6 Sout Terra GO'!H:H)</f>
        <v>0</v>
      </c>
      <c r="F126" s="2500">
        <f>IF(ISNUMBER(E126),E126/VLOOKUP($F$2,'FICHE D''INFORMATIONS'!M:N,2,FALSE),"")</f>
        <v>0</v>
      </c>
      <c r="G126" s="1928">
        <f t="shared" si="27"/>
        <v>0</v>
      </c>
      <c r="H126" s="2507">
        <f>IFERROR(IF('FICHE D''INFORMATIONS'!$P$31="",F126*'FICHE D''INFORMATIONS'!$P$32,F126*'FICHE D''INFORMATIONS'!$P$31),"")</f>
        <v>0</v>
      </c>
      <c r="I126" s="1995"/>
      <c r="J126" s="2296" t="s">
        <v>6745</v>
      </c>
      <c r="K126" s="2000"/>
      <c r="L126" s="2297" t="s">
        <v>6736</v>
      </c>
      <c r="M126" s="2312" t="str">
        <f t="shared" si="31"/>
        <v/>
      </c>
      <c r="N126" s="2286" t="s">
        <v>6748</v>
      </c>
      <c r="O126" s="1998"/>
      <c r="P126" s="2289" t="s">
        <v>70</v>
      </c>
      <c r="Q126" s="2282" t="str">
        <f t="shared" si="40"/>
        <v/>
      </c>
      <c r="R126" s="2376"/>
      <c r="S126" s="2377"/>
      <c r="T126" s="2378"/>
      <c r="U126" s="2379"/>
      <c r="V126" s="2213"/>
    </row>
    <row r="127" spans="1:22" ht="15.75" thickBot="1">
      <c r="A127" s="2201" t="s">
        <v>6244</v>
      </c>
      <c r="B127" s="2201" t="s">
        <v>6312</v>
      </c>
      <c r="C127" s="2201" t="str">
        <f t="shared" si="22"/>
        <v>STR.13.2.</v>
      </c>
      <c r="D127" s="2200" t="s">
        <v>6176</v>
      </c>
      <c r="E127" s="2476">
        <f>SUM(E128:E129)</f>
        <v>1043390.6199999999</v>
      </c>
      <c r="F127" s="2500">
        <f>IF(ISNUMBER(E127),E127/VLOOKUP($F$2,'FICHE D''INFORMATIONS'!M:N,2,FALSE),"")</f>
        <v>16.136570058768942</v>
      </c>
      <c r="G127" s="1928">
        <f t="shared" si="27"/>
        <v>7.1901679246544527E-3</v>
      </c>
      <c r="H127" s="2507">
        <f>IFERROR(IF('FICHE D''INFORMATIONS'!$P$31="",F127*'FICHE D''INFORMATIONS'!$P$32,F127*'FICHE D''INFORMATIONS'!$P$31),"")</f>
        <v>16.107015901152149</v>
      </c>
      <c r="I127" s="1995"/>
      <c r="J127" s="2360"/>
      <c r="K127" s="2361"/>
      <c r="L127" s="2361"/>
      <c r="M127" s="2349" t="str">
        <f t="shared" si="31"/>
        <v/>
      </c>
      <c r="N127" s="2360"/>
      <c r="O127" s="2361"/>
      <c r="P127" s="2361"/>
      <c r="Q127" s="2371"/>
      <c r="R127" s="2372"/>
      <c r="S127" s="2373"/>
      <c r="T127" s="2374"/>
      <c r="U127" s="2375"/>
      <c r="V127" s="2213"/>
    </row>
    <row r="128" spans="1:22" ht="15" customHeight="1" thickBot="1">
      <c r="A128" s="2420" t="s">
        <v>6244</v>
      </c>
      <c r="B128" s="2420" t="s">
        <v>6313</v>
      </c>
      <c r="C128" s="2420" t="str">
        <f t="shared" si="22"/>
        <v>STR.13.2.1.</v>
      </c>
      <c r="D128" s="1934" t="s">
        <v>6140</v>
      </c>
      <c r="E128" s="2012">
        <f>SUMIF('4 5 6 Sout Terra GO'!J:J,'FICHE RATIOS'!C128,'4 5 6 Sout Terra GO'!H:H)</f>
        <v>503331.66</v>
      </c>
      <c r="F128" s="2500">
        <f>IF(ISNUMBER(E128),E128/VLOOKUP($F$2,'FICHE D''INFORMATIONS'!M:N,2,FALSE),"")</f>
        <v>7.7842817816269712</v>
      </c>
      <c r="G128" s="1928">
        <f t="shared" si="27"/>
        <v>3.4685371785257955E-3</v>
      </c>
      <c r="H128" s="2507">
        <f>IFERROR(IF('FICHE D''INFORMATIONS'!$P$31="",F128*'FICHE D''INFORMATIONS'!$P$32,F128*'FICHE D''INFORMATIONS'!$P$31),"")</f>
        <v>7.7700248552869953</v>
      </c>
      <c r="I128" s="1995"/>
      <c r="J128" s="2286" t="s">
        <v>6745</v>
      </c>
      <c r="K128" s="2000"/>
      <c r="L128" s="2289" t="s">
        <v>6736</v>
      </c>
      <c r="M128" s="2282" t="str">
        <f t="shared" si="31"/>
        <v/>
      </c>
      <c r="N128" s="2286" t="s">
        <v>6747</v>
      </c>
      <c r="O128" s="1998"/>
      <c r="P128" s="2289" t="s">
        <v>235</v>
      </c>
      <c r="Q128" s="2282" t="str">
        <f t="shared" ref="Q128:Q129" si="41">IFERROR(I128/O128,"")</f>
        <v/>
      </c>
      <c r="R128" s="2287" t="s">
        <v>6521</v>
      </c>
      <c r="S128" s="2000"/>
      <c r="T128" s="2290" t="s">
        <v>428</v>
      </c>
      <c r="U128" s="2409" t="e">
        <f t="shared" ref="U128:U129" si="42">S128/O128</f>
        <v>#DIV/0!</v>
      </c>
      <c r="V128" s="2213"/>
    </row>
    <row r="129" spans="1:22" ht="22.5" customHeight="1" thickBot="1">
      <c r="A129" s="2420" t="s">
        <v>6244</v>
      </c>
      <c r="B129" s="2420" t="s">
        <v>6314</v>
      </c>
      <c r="C129" s="2420" t="str">
        <f t="shared" si="22"/>
        <v>STR.13.2.2.</v>
      </c>
      <c r="D129" s="1934" t="s">
        <v>6177</v>
      </c>
      <c r="E129" s="2012">
        <f>SUMIF('4 5 6 Sout Terra GO'!J:J,'FICHE RATIOS'!C129,'4 5 6 Sout Terra GO'!H:H)</f>
        <v>540058.96</v>
      </c>
      <c r="F129" s="2500">
        <f>IF(ISNUMBER(E129),E129/VLOOKUP($F$2,'FICHE D''INFORMATIONS'!M:N,2,FALSE),"")</f>
        <v>8.3522882771419731</v>
      </c>
      <c r="G129" s="1928">
        <f t="shared" si="27"/>
        <v>3.7216307461286572E-3</v>
      </c>
      <c r="H129" s="2507">
        <f>IFERROR(IF('FICHE D''INFORMATIONS'!$P$31="",F129*'FICHE D''INFORMATIONS'!$P$32,F129*'FICHE D''INFORMATIONS'!$P$31),"")</f>
        <v>8.3369910458651564</v>
      </c>
      <c r="I129" s="1995"/>
      <c r="J129" s="2296" t="s">
        <v>6745</v>
      </c>
      <c r="K129" s="2007">
        <v>966</v>
      </c>
      <c r="L129" s="2297" t="s">
        <v>6736</v>
      </c>
      <c r="M129" s="2312">
        <f t="shared" si="31"/>
        <v>559.06724637681157</v>
      </c>
      <c r="N129" s="2286" t="s">
        <v>6748</v>
      </c>
      <c r="O129" s="1998"/>
      <c r="P129" s="2289" t="s">
        <v>70</v>
      </c>
      <c r="Q129" s="2282" t="str">
        <f t="shared" si="41"/>
        <v/>
      </c>
      <c r="R129" s="2287" t="s">
        <v>6521</v>
      </c>
      <c r="S129" s="2000"/>
      <c r="T129" s="2290" t="s">
        <v>428</v>
      </c>
      <c r="U129" s="2409" t="e">
        <f t="shared" si="42"/>
        <v>#DIV/0!</v>
      </c>
      <c r="V129" s="2213"/>
    </row>
    <row r="130" spans="1:22" ht="15" customHeight="1" thickBot="1">
      <c r="A130" s="2201" t="s">
        <v>6244</v>
      </c>
      <c r="B130" s="2201" t="s">
        <v>6315</v>
      </c>
      <c r="C130" s="2201" t="str">
        <f t="shared" si="22"/>
        <v>STR.13.3.</v>
      </c>
      <c r="D130" s="2200" t="s">
        <v>1032</v>
      </c>
      <c r="E130" s="2476">
        <f>SUMIF('4 5 6 Sout Terra GO'!J:J,'FICHE RATIOS'!C130,'4 5 6 Sout Terra GO'!H:H)</f>
        <v>0</v>
      </c>
      <c r="F130" s="2500">
        <f>IF(ISNUMBER(E130),E130/VLOOKUP($F$2,'FICHE D''INFORMATIONS'!M:N,2,FALSE),"")</f>
        <v>0</v>
      </c>
      <c r="G130" s="1928">
        <f t="shared" si="27"/>
        <v>0</v>
      </c>
      <c r="H130" s="2507">
        <f>IFERROR(IF('FICHE D''INFORMATIONS'!$P$31="",F130*'FICHE D''INFORMATIONS'!$P$32,F130*'FICHE D''INFORMATIONS'!$P$31),"")</f>
        <v>0</v>
      </c>
      <c r="I130" s="1995"/>
      <c r="J130" s="2360"/>
      <c r="K130" s="2361"/>
      <c r="L130" s="2361"/>
      <c r="M130" s="2349" t="str">
        <f t="shared" si="31"/>
        <v/>
      </c>
      <c r="N130" s="2360"/>
      <c r="O130" s="2361"/>
      <c r="P130" s="2361"/>
      <c r="Q130" s="2371"/>
      <c r="R130" s="2360"/>
      <c r="S130" s="2361"/>
      <c r="T130" s="2361"/>
      <c r="U130" s="2371"/>
      <c r="V130" s="2213"/>
    </row>
    <row r="131" spans="1:22" ht="15" customHeight="1" thickBot="1">
      <c r="A131" s="2420" t="s">
        <v>6244</v>
      </c>
      <c r="B131" s="2420" t="s">
        <v>6316</v>
      </c>
      <c r="C131" s="2420" t="str">
        <f t="shared" si="22"/>
        <v>STR.13.3.1.</v>
      </c>
      <c r="D131" s="1934" t="s">
        <v>6178</v>
      </c>
      <c r="E131" s="2012">
        <f>SUMIF('4 5 6 Sout Terra GO'!J:J,'FICHE RATIOS'!C131,'4 5 6 Sout Terra GO'!H:H)</f>
        <v>0</v>
      </c>
      <c r="F131" s="2500">
        <f>IF(ISNUMBER(E131),E131/VLOOKUP($F$2,'FICHE D''INFORMATIONS'!M:N,2,FALSE),"")</f>
        <v>0</v>
      </c>
      <c r="G131" s="1928">
        <f t="shared" si="27"/>
        <v>0</v>
      </c>
      <c r="H131" s="2507">
        <f>IFERROR(IF('FICHE D''INFORMATIONS'!$P$31="",F131*'FICHE D''INFORMATIONS'!$P$32,F131*'FICHE D''INFORMATIONS'!$P$31),"")</f>
        <v>0</v>
      </c>
      <c r="I131" s="1995"/>
      <c r="J131" s="2286" t="s">
        <v>6745</v>
      </c>
      <c r="K131" s="2000"/>
      <c r="L131" s="2289" t="s">
        <v>6736</v>
      </c>
      <c r="M131" s="2282" t="str">
        <f t="shared" si="31"/>
        <v/>
      </c>
      <c r="N131" s="2286" t="s">
        <v>6754</v>
      </c>
      <c r="O131" s="1998"/>
      <c r="P131" s="2289" t="s">
        <v>70</v>
      </c>
      <c r="Q131" s="2282" t="str">
        <f t="shared" ref="Q131" si="43">IFERROR(I131/O131,"")</f>
        <v/>
      </c>
      <c r="R131" s="2360"/>
      <c r="S131" s="2361"/>
      <c r="T131" s="2361"/>
      <c r="U131" s="2371"/>
      <c r="V131" s="2213"/>
    </row>
    <row r="132" spans="1:22" ht="15.75" thickBot="1">
      <c r="A132" s="2420" t="s">
        <v>6244</v>
      </c>
      <c r="B132" s="2420" t="s">
        <v>6317</v>
      </c>
      <c r="C132" s="2420" t="str">
        <f t="shared" si="22"/>
        <v>STR.13.3.2.</v>
      </c>
      <c r="D132" s="1934" t="s">
        <v>6819</v>
      </c>
      <c r="E132" s="2012">
        <f>SUMIF('4 5 6 Sout Terra GO'!J:J,'FICHE RATIOS'!C132,'4 5 6 Sout Terra GO'!H:H)</f>
        <v>0</v>
      </c>
      <c r="F132" s="2500">
        <f>IF(ISNUMBER(E132),E132/VLOOKUP($F$2,'FICHE D''INFORMATIONS'!M:N,2,FALSE),"")</f>
        <v>0</v>
      </c>
      <c r="G132" s="1928">
        <f t="shared" si="27"/>
        <v>0</v>
      </c>
      <c r="H132" s="2507">
        <f>IFERROR(IF('FICHE D''INFORMATIONS'!$P$31="",F132*'FICHE D''INFORMATIONS'!$P$32,F132*'FICHE D''INFORMATIONS'!$P$31),"")</f>
        <v>0</v>
      </c>
      <c r="I132" s="1995"/>
      <c r="J132" s="2296" t="s">
        <v>6745</v>
      </c>
      <c r="K132" s="2000"/>
      <c r="L132" s="2297" t="s">
        <v>6736</v>
      </c>
      <c r="M132" s="2312" t="str">
        <f t="shared" si="31"/>
        <v/>
      </c>
      <c r="N132" s="2360"/>
      <c r="O132" s="2361"/>
      <c r="P132" s="2361"/>
      <c r="Q132" s="2362"/>
      <c r="R132" s="2360"/>
      <c r="S132" s="2361"/>
      <c r="T132" s="2361"/>
      <c r="U132" s="2362"/>
      <c r="V132" s="2213"/>
    </row>
    <row r="133" spans="1:22" ht="16.5" thickBot="1">
      <c r="A133" s="2419" t="s">
        <v>6244</v>
      </c>
      <c r="B133" s="2419">
        <v>14</v>
      </c>
      <c r="C133" s="2419" t="str">
        <f t="shared" si="22"/>
        <v>STR.14.</v>
      </c>
      <c r="D133" s="1969" t="str">
        <f>'[19]ANALYSE COMPARATIVE AFFAIRES'!$E$73</f>
        <v>Superstructure type 4 : Poteaux métal, Voiles béton, Poutres bois, Dalles, bois</v>
      </c>
      <c r="E133" s="1988">
        <f>E134+E138+E141</f>
        <v>0</v>
      </c>
      <c r="F133" s="2499">
        <f>IF(ISNUMBER(E133),E133/VLOOKUP($F$2,'FICHE D''INFORMATIONS'!M:N,2,FALSE),"")</f>
        <v>0</v>
      </c>
      <c r="G133" s="1989">
        <f t="shared" si="27"/>
        <v>0</v>
      </c>
      <c r="H133" s="2506">
        <f>IFERROR(IF('FICHE D''INFORMATIONS'!$P$31="",F133*'FICHE D''INFORMATIONS'!$P$32,F133*'FICHE D''INFORMATIONS'!$P$31),"")</f>
        <v>0</v>
      </c>
      <c r="I133" s="1995"/>
      <c r="J133" s="2360"/>
      <c r="K133" s="2361"/>
      <c r="L133" s="2361"/>
      <c r="M133" s="2349" t="str">
        <f t="shared" ref="M133:M165" si="44">IFERROR(E133/K133,"")</f>
        <v/>
      </c>
      <c r="N133" s="2360"/>
      <c r="O133" s="2361"/>
      <c r="P133" s="2361"/>
      <c r="Q133" s="2362"/>
      <c r="R133" s="2360"/>
      <c r="S133" s="2361"/>
      <c r="T133" s="2361"/>
      <c r="U133" s="2362"/>
      <c r="V133" s="2213"/>
    </row>
    <row r="134" spans="1:22" ht="15.75" thickBot="1">
      <c r="A134" s="2201" t="s">
        <v>6244</v>
      </c>
      <c r="B134" s="2201" t="s">
        <v>6318</v>
      </c>
      <c r="C134" s="2201" t="str">
        <f t="shared" si="22"/>
        <v>STR.14.1.</v>
      </c>
      <c r="D134" s="2200" t="s">
        <v>6175</v>
      </c>
      <c r="E134" s="2476">
        <f>SUM(E135:E137)</f>
        <v>0</v>
      </c>
      <c r="F134" s="2500">
        <f>IF(ISNUMBER(E134),E134/VLOOKUP($F$2,'FICHE D''INFORMATIONS'!M:N,2,FALSE),"")</f>
        <v>0</v>
      </c>
      <c r="G134" s="1928">
        <f t="shared" si="27"/>
        <v>0</v>
      </c>
      <c r="H134" s="2507">
        <f>IFERROR(IF('FICHE D''INFORMATIONS'!$P$31="",F134*'FICHE D''INFORMATIONS'!$P$32,F134*'FICHE D''INFORMATIONS'!$P$31),"")</f>
        <v>0</v>
      </c>
      <c r="I134" s="1995"/>
      <c r="J134" s="2360"/>
      <c r="K134" s="2361"/>
      <c r="L134" s="2361"/>
      <c r="M134" s="2349" t="str">
        <f t="shared" si="44"/>
        <v/>
      </c>
      <c r="N134" s="2360"/>
      <c r="O134" s="2361"/>
      <c r="P134" s="2361"/>
      <c r="Q134" s="2362"/>
      <c r="R134" s="2360"/>
      <c r="S134" s="2361"/>
      <c r="T134" s="2361"/>
      <c r="U134" s="2362"/>
      <c r="V134" s="2213"/>
    </row>
    <row r="135" spans="1:22" ht="15.75" thickBot="1">
      <c r="A135" s="2420" t="s">
        <v>6244</v>
      </c>
      <c r="B135" s="2420" t="s">
        <v>6319</v>
      </c>
      <c r="C135" s="2420" t="str">
        <f t="shared" si="22"/>
        <v>STR.14.1.1.</v>
      </c>
      <c r="D135" s="1934" t="s">
        <v>6139</v>
      </c>
      <c r="E135" s="2012">
        <v>0</v>
      </c>
      <c r="F135" s="2500">
        <f>IF(ISNUMBER(E135),E135/VLOOKUP($F$2,'FICHE D''INFORMATIONS'!M:N,2,FALSE),"")</f>
        <v>0</v>
      </c>
      <c r="G135" s="1928">
        <f t="shared" si="27"/>
        <v>0</v>
      </c>
      <c r="H135" s="2507">
        <f>IFERROR(IF('FICHE D''INFORMATIONS'!$P$31="",F135*'FICHE D''INFORMATIONS'!$P$32,F135*'FICHE D''INFORMATIONS'!$P$31),"")</f>
        <v>0</v>
      </c>
      <c r="I135" s="1995"/>
      <c r="J135" s="2286" t="s">
        <v>6745</v>
      </c>
      <c r="K135" s="1998"/>
      <c r="L135" s="2289" t="s">
        <v>6736</v>
      </c>
      <c r="M135" s="2282" t="str">
        <f t="shared" si="44"/>
        <v/>
      </c>
      <c r="N135" s="2286" t="s">
        <v>6748</v>
      </c>
      <c r="O135" s="1998"/>
      <c r="P135" s="2289" t="s">
        <v>70</v>
      </c>
      <c r="Q135" s="2282" t="str">
        <f t="shared" ref="Q135:Q137" si="45">IFERROR(I135/O135,"")</f>
        <v/>
      </c>
      <c r="R135" s="2287" t="s">
        <v>6521</v>
      </c>
      <c r="S135" s="2000"/>
      <c r="T135" s="2290" t="s">
        <v>428</v>
      </c>
      <c r="U135" s="2409" t="e">
        <f>S135/O135</f>
        <v>#DIV/0!</v>
      </c>
      <c r="V135" s="2213"/>
    </row>
    <row r="136" spans="1:22" ht="15" customHeight="1" thickBot="1">
      <c r="A136" s="2420" t="s">
        <v>6244</v>
      </c>
      <c r="B136" s="2420" t="s">
        <v>6320</v>
      </c>
      <c r="C136" s="2420" t="str">
        <f t="shared" si="22"/>
        <v>STR.14.1.2.</v>
      </c>
      <c r="D136" s="1934" t="s">
        <v>599</v>
      </c>
      <c r="E136" s="2012">
        <v>0</v>
      </c>
      <c r="F136" s="2500">
        <f>IF(ISNUMBER(E136),E136/VLOOKUP($F$2,'FICHE D''INFORMATIONS'!M:N,2,FALSE),"")</f>
        <v>0</v>
      </c>
      <c r="G136" s="1928">
        <f t="shared" si="27"/>
        <v>0</v>
      </c>
      <c r="H136" s="2507">
        <f>IFERROR(IF('FICHE D''INFORMATIONS'!$P$31="",F136*'FICHE D''INFORMATIONS'!$P$32,F136*'FICHE D''INFORMATIONS'!$P$31),"")</f>
        <v>0</v>
      </c>
      <c r="I136" s="1995"/>
      <c r="J136" s="2296" t="s">
        <v>6745</v>
      </c>
      <c r="K136" s="2299"/>
      <c r="L136" s="2297" t="s">
        <v>6736</v>
      </c>
      <c r="M136" s="2312" t="str">
        <f t="shared" si="44"/>
        <v/>
      </c>
      <c r="N136" s="2286" t="s">
        <v>6754</v>
      </c>
      <c r="O136" s="1998"/>
      <c r="P136" s="2289" t="s">
        <v>66</v>
      </c>
      <c r="Q136" s="2282" t="str">
        <f t="shared" si="45"/>
        <v/>
      </c>
      <c r="R136" s="2287" t="s">
        <v>6521</v>
      </c>
      <c r="S136" s="2000"/>
      <c r="T136" s="2290" t="s">
        <v>428</v>
      </c>
      <c r="U136" s="2409" t="e">
        <f>S136/O136</f>
        <v>#DIV/0!</v>
      </c>
      <c r="V136" s="2213"/>
    </row>
    <row r="137" spans="1:22" ht="15.75" thickBot="1">
      <c r="A137" s="2420" t="s">
        <v>6244</v>
      </c>
      <c r="B137" s="2420" t="s">
        <v>6321</v>
      </c>
      <c r="C137" s="2420" t="str">
        <f t="shared" si="22"/>
        <v>STR.14.1.3.</v>
      </c>
      <c r="D137" s="1934" t="s">
        <v>6138</v>
      </c>
      <c r="E137" s="2012">
        <v>0</v>
      </c>
      <c r="F137" s="2500">
        <f>IF(ISNUMBER(E137),E137/VLOOKUP($F$2,'FICHE D''INFORMATIONS'!M:N,2,FALSE),"")</f>
        <v>0</v>
      </c>
      <c r="G137" s="1928">
        <f t="shared" si="27"/>
        <v>0</v>
      </c>
      <c r="H137" s="2507">
        <f>IFERROR(IF('FICHE D''INFORMATIONS'!$P$31="",F137*'FICHE D''INFORMATIONS'!$P$32,F137*'FICHE D''INFORMATIONS'!$P$31),"")</f>
        <v>0</v>
      </c>
      <c r="I137" s="1995"/>
      <c r="J137" s="2296" t="s">
        <v>6745</v>
      </c>
      <c r="K137" s="2299"/>
      <c r="L137" s="2297" t="s">
        <v>6736</v>
      </c>
      <c r="M137" s="2312" t="str">
        <f t="shared" si="44"/>
        <v/>
      </c>
      <c r="N137" s="2286" t="s">
        <v>6748</v>
      </c>
      <c r="O137" s="1998"/>
      <c r="P137" s="2289" t="s">
        <v>70</v>
      </c>
      <c r="Q137" s="2282" t="str">
        <f t="shared" si="45"/>
        <v/>
      </c>
      <c r="R137" s="2376"/>
      <c r="S137" s="2377"/>
      <c r="T137" s="2378"/>
      <c r="U137" s="2379"/>
      <c r="V137" s="2213"/>
    </row>
    <row r="138" spans="1:22" ht="15.75" thickBot="1">
      <c r="A138" s="2201" t="s">
        <v>6244</v>
      </c>
      <c r="B138" s="2201" t="s">
        <v>6322</v>
      </c>
      <c r="C138" s="2201" t="str">
        <f t="shared" si="22"/>
        <v>STR.14.2.</v>
      </c>
      <c r="D138" s="2200" t="s">
        <v>6176</v>
      </c>
      <c r="E138" s="2476">
        <f>SUM(E139:E140)</f>
        <v>0</v>
      </c>
      <c r="F138" s="2500">
        <f>IF(ISNUMBER(E138),E138/VLOOKUP($F$2,'FICHE D''INFORMATIONS'!M:N,2,FALSE),"")</f>
        <v>0</v>
      </c>
      <c r="G138" s="1928">
        <f t="shared" si="27"/>
        <v>0</v>
      </c>
      <c r="H138" s="2507">
        <f>IFERROR(IF('FICHE D''INFORMATIONS'!$P$31="",F138*'FICHE D''INFORMATIONS'!$P$32,F138*'FICHE D''INFORMATIONS'!$P$31),"")</f>
        <v>0</v>
      </c>
      <c r="I138" s="1995"/>
      <c r="J138" s="2360"/>
      <c r="K138" s="2361"/>
      <c r="L138" s="2361"/>
      <c r="M138" s="2349" t="str">
        <f t="shared" si="44"/>
        <v/>
      </c>
      <c r="N138" s="2360"/>
      <c r="O138" s="2361"/>
      <c r="P138" s="2361"/>
      <c r="Q138" s="2371"/>
      <c r="R138" s="2372"/>
      <c r="S138" s="2373"/>
      <c r="T138" s="2374"/>
      <c r="U138" s="2375"/>
      <c r="V138" s="2213"/>
    </row>
    <row r="139" spans="1:22" ht="15" customHeight="1" thickBot="1">
      <c r="A139" s="2420" t="s">
        <v>6244</v>
      </c>
      <c r="B139" s="2420" t="s">
        <v>6323</v>
      </c>
      <c r="C139" s="2420" t="str">
        <f t="shared" si="22"/>
        <v>STR.14.2.1.</v>
      </c>
      <c r="D139" s="1934" t="s">
        <v>6140</v>
      </c>
      <c r="E139" s="2012">
        <v>0</v>
      </c>
      <c r="F139" s="2500">
        <f>IF(ISNUMBER(E139),E139/VLOOKUP($F$2,'FICHE D''INFORMATIONS'!M:N,2,FALSE),"")</f>
        <v>0</v>
      </c>
      <c r="G139" s="1928">
        <f t="shared" si="27"/>
        <v>0</v>
      </c>
      <c r="H139" s="2507">
        <f>IFERROR(IF('FICHE D''INFORMATIONS'!$P$31="",F139*'FICHE D''INFORMATIONS'!$P$32,F139*'FICHE D''INFORMATIONS'!$P$31),"")</f>
        <v>0</v>
      </c>
      <c r="I139" s="1995"/>
      <c r="J139" s="2286" t="s">
        <v>6745</v>
      </c>
      <c r="K139" s="1998"/>
      <c r="L139" s="2289" t="s">
        <v>6736</v>
      </c>
      <c r="M139" s="2282" t="str">
        <f t="shared" si="44"/>
        <v/>
      </c>
      <c r="N139" s="2286" t="s">
        <v>6747</v>
      </c>
      <c r="O139" s="1998"/>
      <c r="P139" s="2289" t="s">
        <v>235</v>
      </c>
      <c r="Q139" s="2282" t="str">
        <f t="shared" ref="Q139:Q140" si="46">IFERROR(I139/O139,"")</f>
        <v/>
      </c>
      <c r="R139" s="2287" t="s">
        <v>6521</v>
      </c>
      <c r="S139" s="2000"/>
      <c r="T139" s="2290" t="s">
        <v>428</v>
      </c>
      <c r="U139" s="2409" t="e">
        <f t="shared" ref="U139:U140" si="47">S139/O139</f>
        <v>#DIV/0!</v>
      </c>
      <c r="V139" s="2213"/>
    </row>
    <row r="140" spans="1:22" ht="15" customHeight="1" thickBot="1">
      <c r="A140" s="2420" t="s">
        <v>6244</v>
      </c>
      <c r="B140" s="2420" t="s">
        <v>6324</v>
      </c>
      <c r="C140" s="2420" t="str">
        <f t="shared" si="22"/>
        <v>STR.14.2.2.</v>
      </c>
      <c r="D140" s="1934" t="s">
        <v>6177</v>
      </c>
      <c r="E140" s="2012">
        <v>0</v>
      </c>
      <c r="F140" s="2500">
        <f>IF(ISNUMBER(E140),E140/VLOOKUP($F$2,'FICHE D''INFORMATIONS'!M:N,2,FALSE),"")</f>
        <v>0</v>
      </c>
      <c r="G140" s="1928">
        <f t="shared" si="27"/>
        <v>0</v>
      </c>
      <c r="H140" s="2507">
        <f>IFERROR(IF('FICHE D''INFORMATIONS'!$P$31="",F140*'FICHE D''INFORMATIONS'!$P$32,F140*'FICHE D''INFORMATIONS'!$P$31),"")</f>
        <v>0</v>
      </c>
      <c r="I140" s="1995"/>
      <c r="J140" s="2296" t="s">
        <v>6745</v>
      </c>
      <c r="K140" s="2299"/>
      <c r="L140" s="2297" t="s">
        <v>6736</v>
      </c>
      <c r="M140" s="2312" t="str">
        <f t="shared" si="44"/>
        <v/>
      </c>
      <c r="N140" s="2286" t="s">
        <v>6748</v>
      </c>
      <c r="O140" s="1998"/>
      <c r="P140" s="2289" t="s">
        <v>70</v>
      </c>
      <c r="Q140" s="2282" t="str">
        <f t="shared" si="46"/>
        <v/>
      </c>
      <c r="R140" s="2287" t="s">
        <v>6521</v>
      </c>
      <c r="S140" s="2000"/>
      <c r="T140" s="2290" t="s">
        <v>428</v>
      </c>
      <c r="U140" s="2409" t="e">
        <f t="shared" si="47"/>
        <v>#DIV/0!</v>
      </c>
      <c r="V140" s="2213"/>
    </row>
    <row r="141" spans="1:22" ht="15" customHeight="1" thickBot="1">
      <c r="A141" s="2201" t="s">
        <v>6244</v>
      </c>
      <c r="B141" s="2201" t="s">
        <v>6325</v>
      </c>
      <c r="C141" s="2201" t="str">
        <f t="shared" si="22"/>
        <v>STR.14.3.</v>
      </c>
      <c r="D141" s="2200" t="s">
        <v>1032</v>
      </c>
      <c r="E141" s="2476">
        <f>SUM(E142:E143)</f>
        <v>0</v>
      </c>
      <c r="F141" s="2500">
        <f>IF(ISNUMBER(E141),E141/VLOOKUP($F$2,'FICHE D''INFORMATIONS'!M:N,2,FALSE),"")</f>
        <v>0</v>
      </c>
      <c r="G141" s="1928">
        <f t="shared" si="27"/>
        <v>0</v>
      </c>
      <c r="H141" s="2507">
        <f>IFERROR(IF('FICHE D''INFORMATIONS'!$P$31="",F141*'FICHE D''INFORMATIONS'!$P$32,F141*'FICHE D''INFORMATIONS'!$P$31),"")</f>
        <v>0</v>
      </c>
      <c r="I141" s="1995"/>
      <c r="J141" s="2360"/>
      <c r="K141" s="2361"/>
      <c r="L141" s="2361"/>
      <c r="M141" s="2349" t="str">
        <f t="shared" si="44"/>
        <v/>
      </c>
      <c r="N141" s="2360"/>
      <c r="O141" s="2361"/>
      <c r="P141" s="2361"/>
      <c r="Q141" s="2371"/>
      <c r="R141" s="2360"/>
      <c r="S141" s="2361"/>
      <c r="T141" s="2361"/>
      <c r="U141" s="2371"/>
      <c r="V141" s="2213"/>
    </row>
    <row r="142" spans="1:22" ht="15" customHeight="1" thickBot="1">
      <c r="A142" s="2420" t="s">
        <v>6244</v>
      </c>
      <c r="B142" s="2420" t="s">
        <v>6326</v>
      </c>
      <c r="C142" s="2420" t="str">
        <f t="shared" si="22"/>
        <v>STR.14.3.1.</v>
      </c>
      <c r="D142" s="1934" t="s">
        <v>6178</v>
      </c>
      <c r="E142" s="2012">
        <v>0</v>
      </c>
      <c r="F142" s="2500">
        <f>IF(ISNUMBER(E142),E142/VLOOKUP($F$2,'FICHE D''INFORMATIONS'!M:N,2,FALSE),"")</f>
        <v>0</v>
      </c>
      <c r="G142" s="1928">
        <f t="shared" si="27"/>
        <v>0</v>
      </c>
      <c r="H142" s="2507">
        <f>IFERROR(IF('FICHE D''INFORMATIONS'!$P$31="",F142*'FICHE D''INFORMATIONS'!$P$32,F142*'FICHE D''INFORMATIONS'!$P$31),"")</f>
        <v>0</v>
      </c>
      <c r="I142" s="1995"/>
      <c r="J142" s="2286" t="s">
        <v>6745</v>
      </c>
      <c r="K142" s="1998"/>
      <c r="L142" s="2289" t="s">
        <v>6736</v>
      </c>
      <c r="M142" s="2282" t="str">
        <f t="shared" si="44"/>
        <v/>
      </c>
      <c r="N142" s="2286" t="s">
        <v>6754</v>
      </c>
      <c r="O142" s="1998"/>
      <c r="P142" s="2289" t="s">
        <v>70</v>
      </c>
      <c r="Q142" s="2282" t="str">
        <f t="shared" ref="Q142" si="48">IFERROR(I142/O142,"")</f>
        <v/>
      </c>
      <c r="R142" s="2360"/>
      <c r="S142" s="2361"/>
      <c r="T142" s="2361"/>
      <c r="U142" s="2371"/>
      <c r="V142" s="2213"/>
    </row>
    <row r="143" spans="1:22" ht="15.75" thickBot="1">
      <c r="A143" s="2420" t="s">
        <v>6244</v>
      </c>
      <c r="B143" s="2420" t="s">
        <v>6327</v>
      </c>
      <c r="C143" s="2420" t="str">
        <f t="shared" si="22"/>
        <v>STR.14.3.2.</v>
      </c>
      <c r="D143" s="1934" t="s">
        <v>6819</v>
      </c>
      <c r="E143" s="2012">
        <v>0</v>
      </c>
      <c r="F143" s="2500">
        <f>IF(ISNUMBER(E143),E143/VLOOKUP($F$2,'FICHE D''INFORMATIONS'!M:N,2,FALSE),"")</f>
        <v>0</v>
      </c>
      <c r="G143" s="1928">
        <f t="shared" si="27"/>
        <v>0</v>
      </c>
      <c r="H143" s="2507">
        <f>IFERROR(IF('FICHE D''INFORMATIONS'!$P$31="",F143*'FICHE D''INFORMATIONS'!$P$32,F143*'FICHE D''INFORMATIONS'!$P$31),"")</f>
        <v>0</v>
      </c>
      <c r="I143" s="1995"/>
      <c r="J143" s="2296" t="s">
        <v>6745</v>
      </c>
      <c r="K143" s="2299"/>
      <c r="L143" s="2297" t="s">
        <v>6736</v>
      </c>
      <c r="M143" s="2312" t="str">
        <f t="shared" si="44"/>
        <v/>
      </c>
      <c r="N143" s="2360"/>
      <c r="O143" s="2361"/>
      <c r="P143" s="2361"/>
      <c r="Q143" s="2371"/>
      <c r="R143" s="2360"/>
      <c r="S143" s="2361"/>
      <c r="T143" s="2361"/>
      <c r="U143" s="2371"/>
      <c r="V143" s="2213"/>
    </row>
    <row r="144" spans="1:22" ht="16.5" thickBot="1">
      <c r="A144" s="2419" t="s">
        <v>6244</v>
      </c>
      <c r="B144" s="2419">
        <v>15</v>
      </c>
      <c r="C144" s="2419" t="str">
        <f t="shared" si="22"/>
        <v>STR.15.</v>
      </c>
      <c r="D144" s="1969" t="str">
        <f>'[19]ANALYSE COMPARATIVE AFFAIRES'!$E$74</f>
        <v>Superstructure type 5 : Poteaux métal, Voiles béton, Poutres métal, Dalles bois</v>
      </c>
      <c r="E144" s="1988">
        <f>E145+E149+E152</f>
        <v>0</v>
      </c>
      <c r="F144" s="2499">
        <f>IF(ISNUMBER(E144),E144/VLOOKUP($F$2,'FICHE D''INFORMATIONS'!M:N,2,FALSE),"")</f>
        <v>0</v>
      </c>
      <c r="G144" s="1989">
        <f t="shared" si="27"/>
        <v>0</v>
      </c>
      <c r="H144" s="2506">
        <f>IFERROR(IF('FICHE D''INFORMATIONS'!$P$31="",F144*'FICHE D''INFORMATIONS'!$P$32,F144*'FICHE D''INFORMATIONS'!$P$31),"")</f>
        <v>0</v>
      </c>
      <c r="I144" s="1995"/>
      <c r="J144" s="2360"/>
      <c r="K144" s="2361"/>
      <c r="L144" s="2361"/>
      <c r="M144" s="2349" t="str">
        <f t="shared" si="44"/>
        <v/>
      </c>
      <c r="N144" s="2360"/>
      <c r="O144" s="2361"/>
      <c r="P144" s="2361"/>
      <c r="Q144" s="2362"/>
      <c r="R144" s="2360"/>
      <c r="S144" s="2361"/>
      <c r="T144" s="2361"/>
      <c r="U144" s="2362"/>
      <c r="V144" s="2213"/>
    </row>
    <row r="145" spans="1:22" ht="15.75" thickBot="1">
      <c r="A145" s="2201" t="s">
        <v>6244</v>
      </c>
      <c r="B145" s="2201" t="s">
        <v>6328</v>
      </c>
      <c r="C145" s="2201" t="str">
        <f t="shared" si="22"/>
        <v>STR.15.1.</v>
      </c>
      <c r="D145" s="2200" t="s">
        <v>6175</v>
      </c>
      <c r="E145" s="2476">
        <f>SUM(E146:E148)</f>
        <v>0</v>
      </c>
      <c r="F145" s="2500">
        <f>IF(ISNUMBER(E145),E145/VLOOKUP($F$2,'FICHE D''INFORMATIONS'!M:N,2,FALSE),"")</f>
        <v>0</v>
      </c>
      <c r="G145" s="1928">
        <f t="shared" si="27"/>
        <v>0</v>
      </c>
      <c r="H145" s="2507">
        <f>IFERROR(IF('FICHE D''INFORMATIONS'!$P$31="",F145*'FICHE D''INFORMATIONS'!$P$32,F145*'FICHE D''INFORMATIONS'!$P$31),"")</f>
        <v>0</v>
      </c>
      <c r="I145" s="1995"/>
      <c r="J145" s="2360"/>
      <c r="K145" s="2361"/>
      <c r="L145" s="2361"/>
      <c r="M145" s="2349" t="str">
        <f t="shared" si="44"/>
        <v/>
      </c>
      <c r="N145" s="2360"/>
      <c r="O145" s="2361"/>
      <c r="P145" s="2361"/>
      <c r="Q145" s="2362"/>
      <c r="R145" s="2360"/>
      <c r="S145" s="2361"/>
      <c r="T145" s="2361"/>
      <c r="U145" s="2362"/>
      <c r="V145" s="2213"/>
    </row>
    <row r="146" spans="1:22" ht="15.75" thickBot="1">
      <c r="A146" s="2420" t="s">
        <v>6244</v>
      </c>
      <c r="B146" s="2420" t="s">
        <v>6329</v>
      </c>
      <c r="C146" s="2420" t="str">
        <f t="shared" si="22"/>
        <v>STR.15.1.1.</v>
      </c>
      <c r="D146" s="1934" t="s">
        <v>6139</v>
      </c>
      <c r="E146" s="2012">
        <v>0</v>
      </c>
      <c r="F146" s="2500">
        <f>IF(ISNUMBER(E146),E146/VLOOKUP($F$2,'FICHE D''INFORMATIONS'!M:N,2,FALSE),"")</f>
        <v>0</v>
      </c>
      <c r="G146" s="1928">
        <f t="shared" si="27"/>
        <v>0</v>
      </c>
      <c r="H146" s="2507">
        <f>IFERROR(IF('FICHE D''INFORMATIONS'!$P$31="",F146*'FICHE D''INFORMATIONS'!$P$32,F146*'FICHE D''INFORMATIONS'!$P$31),"")</f>
        <v>0</v>
      </c>
      <c r="I146" s="1995"/>
      <c r="J146" s="2286" t="s">
        <v>6745</v>
      </c>
      <c r="K146" s="1998"/>
      <c r="L146" s="2289" t="s">
        <v>6736</v>
      </c>
      <c r="M146" s="2282" t="str">
        <f t="shared" si="44"/>
        <v/>
      </c>
      <c r="N146" s="2286" t="s">
        <v>6748</v>
      </c>
      <c r="O146" s="1998"/>
      <c r="P146" s="2289" t="s">
        <v>70</v>
      </c>
      <c r="Q146" s="2282" t="str">
        <f t="shared" ref="Q146:Q148" si="49">IFERROR(I146/O146,"")</f>
        <v/>
      </c>
      <c r="R146" s="2287" t="s">
        <v>6521</v>
      </c>
      <c r="S146" s="2000"/>
      <c r="T146" s="2290" t="s">
        <v>428</v>
      </c>
      <c r="U146" s="2409" t="e">
        <f>S146/O146</f>
        <v>#DIV/0!</v>
      </c>
      <c r="V146" s="2213"/>
    </row>
    <row r="147" spans="1:22" ht="15" customHeight="1" thickBot="1">
      <c r="A147" s="2420" t="s">
        <v>6244</v>
      </c>
      <c r="B147" s="2420" t="s">
        <v>6330</v>
      </c>
      <c r="C147" s="2420" t="str">
        <f t="shared" ref="C147:C216" si="50">CONCATENATE(A147,".",B147,".")</f>
        <v>STR.15.1.2.</v>
      </c>
      <c r="D147" s="1934" t="s">
        <v>599</v>
      </c>
      <c r="E147" s="2012">
        <v>0</v>
      </c>
      <c r="F147" s="2500">
        <f>IF(ISNUMBER(E147),E147/VLOOKUP($F$2,'FICHE D''INFORMATIONS'!M:N,2,FALSE),"")</f>
        <v>0</v>
      </c>
      <c r="G147" s="1928">
        <f t="shared" si="27"/>
        <v>0</v>
      </c>
      <c r="H147" s="2507">
        <f>IFERROR(IF('FICHE D''INFORMATIONS'!$P$31="",F147*'FICHE D''INFORMATIONS'!$P$32,F147*'FICHE D''INFORMATIONS'!$P$31),"")</f>
        <v>0</v>
      </c>
      <c r="I147" s="1995"/>
      <c r="J147" s="2296" t="s">
        <v>6745</v>
      </c>
      <c r="K147" s="2299"/>
      <c r="L147" s="2297" t="s">
        <v>6736</v>
      </c>
      <c r="M147" s="2312" t="str">
        <f t="shared" si="44"/>
        <v/>
      </c>
      <c r="N147" s="2286" t="s">
        <v>6754</v>
      </c>
      <c r="O147" s="1998"/>
      <c r="P147" s="2289" t="s">
        <v>66</v>
      </c>
      <c r="Q147" s="2282" t="str">
        <f t="shared" si="49"/>
        <v/>
      </c>
      <c r="R147" s="2287" t="s">
        <v>6521</v>
      </c>
      <c r="S147" s="2000"/>
      <c r="T147" s="2290" t="s">
        <v>428</v>
      </c>
      <c r="U147" s="2409" t="e">
        <f>S147/O147</f>
        <v>#DIV/0!</v>
      </c>
      <c r="V147" s="2213"/>
    </row>
    <row r="148" spans="1:22" ht="15.75" thickBot="1">
      <c r="A148" s="2420" t="s">
        <v>6244</v>
      </c>
      <c r="B148" s="2420" t="s">
        <v>6331</v>
      </c>
      <c r="C148" s="2420" t="str">
        <f t="shared" si="50"/>
        <v>STR.15.1.3.</v>
      </c>
      <c r="D148" s="1934" t="s">
        <v>6138</v>
      </c>
      <c r="E148" s="2012">
        <v>0</v>
      </c>
      <c r="F148" s="2500">
        <f>IF(ISNUMBER(E148),E148/VLOOKUP($F$2,'FICHE D''INFORMATIONS'!M:N,2,FALSE),"")</f>
        <v>0</v>
      </c>
      <c r="G148" s="1928">
        <f t="shared" si="27"/>
        <v>0</v>
      </c>
      <c r="H148" s="2507">
        <f>IFERROR(IF('FICHE D''INFORMATIONS'!$P$31="",F148*'FICHE D''INFORMATIONS'!$P$32,F148*'FICHE D''INFORMATIONS'!$P$31),"")</f>
        <v>0</v>
      </c>
      <c r="I148" s="1995"/>
      <c r="J148" s="2296" t="s">
        <v>6745</v>
      </c>
      <c r="K148" s="2299"/>
      <c r="L148" s="2297" t="s">
        <v>6736</v>
      </c>
      <c r="M148" s="2312" t="str">
        <f t="shared" si="44"/>
        <v/>
      </c>
      <c r="N148" s="2286" t="s">
        <v>6748</v>
      </c>
      <c r="O148" s="1998"/>
      <c r="P148" s="2289" t="s">
        <v>70</v>
      </c>
      <c r="Q148" s="2282" t="str">
        <f t="shared" si="49"/>
        <v/>
      </c>
      <c r="R148" s="2376"/>
      <c r="S148" s="2377"/>
      <c r="T148" s="2378"/>
      <c r="U148" s="2379"/>
      <c r="V148" s="2213"/>
    </row>
    <row r="149" spans="1:22" ht="15.75" thickBot="1">
      <c r="A149" s="2201" t="s">
        <v>6244</v>
      </c>
      <c r="B149" s="2201" t="s">
        <v>6332</v>
      </c>
      <c r="C149" s="2201" t="str">
        <f t="shared" si="50"/>
        <v>STR.15.2.</v>
      </c>
      <c r="D149" s="2200" t="s">
        <v>6176</v>
      </c>
      <c r="E149" s="2476">
        <f>SUM(E150:E151)</f>
        <v>0</v>
      </c>
      <c r="F149" s="2500">
        <f>IF(ISNUMBER(E149),E149/VLOOKUP($F$2,'FICHE D''INFORMATIONS'!M:N,2,FALSE),"")</f>
        <v>0</v>
      </c>
      <c r="G149" s="1928">
        <f t="shared" si="27"/>
        <v>0</v>
      </c>
      <c r="H149" s="2507">
        <f>IFERROR(IF('FICHE D''INFORMATIONS'!$P$31="",F149*'FICHE D''INFORMATIONS'!$P$32,F149*'FICHE D''INFORMATIONS'!$P$31),"")</f>
        <v>0</v>
      </c>
      <c r="I149" s="1995"/>
      <c r="J149" s="2360"/>
      <c r="K149" s="2361"/>
      <c r="L149" s="2361"/>
      <c r="M149" s="2349" t="str">
        <f t="shared" si="44"/>
        <v/>
      </c>
      <c r="N149" s="2360"/>
      <c r="O149" s="2361"/>
      <c r="P149" s="2361"/>
      <c r="Q149" s="2371"/>
      <c r="R149" s="2372"/>
      <c r="S149" s="2373"/>
      <c r="T149" s="2374"/>
      <c r="U149" s="2375"/>
      <c r="V149" s="2213"/>
    </row>
    <row r="150" spans="1:22" ht="15" customHeight="1" thickBot="1">
      <c r="A150" s="2420" t="s">
        <v>6244</v>
      </c>
      <c r="B150" s="2420" t="s">
        <v>6333</v>
      </c>
      <c r="C150" s="2420" t="str">
        <f t="shared" si="50"/>
        <v>STR.15.2.1.</v>
      </c>
      <c r="D150" s="1934" t="s">
        <v>6140</v>
      </c>
      <c r="E150" s="2012">
        <v>0</v>
      </c>
      <c r="F150" s="2500">
        <f>IF(ISNUMBER(E150),E150/VLOOKUP($F$2,'FICHE D''INFORMATIONS'!M:N,2,FALSE),"")</f>
        <v>0</v>
      </c>
      <c r="G150" s="1928">
        <f t="shared" si="27"/>
        <v>0</v>
      </c>
      <c r="H150" s="2507">
        <f>IFERROR(IF('FICHE D''INFORMATIONS'!$P$31="",F150*'FICHE D''INFORMATIONS'!$P$32,F150*'FICHE D''INFORMATIONS'!$P$31),"")</f>
        <v>0</v>
      </c>
      <c r="I150" s="1995"/>
      <c r="J150" s="2286" t="s">
        <v>6745</v>
      </c>
      <c r="K150" s="1998"/>
      <c r="L150" s="2289" t="s">
        <v>6736</v>
      </c>
      <c r="M150" s="2282" t="str">
        <f t="shared" si="44"/>
        <v/>
      </c>
      <c r="N150" s="2286" t="s">
        <v>6747</v>
      </c>
      <c r="O150" s="1998"/>
      <c r="P150" s="2289" t="s">
        <v>235</v>
      </c>
      <c r="Q150" s="2282" t="str">
        <f t="shared" ref="Q150:Q151" si="51">IFERROR(I150/O150,"")</f>
        <v/>
      </c>
      <c r="R150" s="2287" t="s">
        <v>6521</v>
      </c>
      <c r="S150" s="2000"/>
      <c r="T150" s="2290" t="s">
        <v>428</v>
      </c>
      <c r="U150" s="2409" t="e">
        <f t="shared" ref="U150:U151" si="52">S150/O150</f>
        <v>#DIV/0!</v>
      </c>
      <c r="V150" s="2213"/>
    </row>
    <row r="151" spans="1:22" ht="15" customHeight="1" thickBot="1">
      <c r="A151" s="2420" t="s">
        <v>6244</v>
      </c>
      <c r="B151" s="2420" t="s">
        <v>6334</v>
      </c>
      <c r="C151" s="2420" t="str">
        <f t="shared" si="50"/>
        <v>STR.15.2.2.</v>
      </c>
      <c r="D151" s="1934" t="s">
        <v>6177</v>
      </c>
      <c r="E151" s="2012">
        <v>0</v>
      </c>
      <c r="F151" s="2500">
        <f>IF(ISNUMBER(E151),E151/VLOOKUP($F$2,'FICHE D''INFORMATIONS'!M:N,2,FALSE),"")</f>
        <v>0</v>
      </c>
      <c r="G151" s="1928">
        <f t="shared" si="27"/>
        <v>0</v>
      </c>
      <c r="H151" s="2507">
        <f>IFERROR(IF('FICHE D''INFORMATIONS'!$P$31="",F151*'FICHE D''INFORMATIONS'!$P$32,F151*'FICHE D''INFORMATIONS'!$P$31),"")</f>
        <v>0</v>
      </c>
      <c r="I151" s="1995"/>
      <c r="J151" s="2296" t="s">
        <v>6745</v>
      </c>
      <c r="K151" s="2299"/>
      <c r="L151" s="2297" t="s">
        <v>6736</v>
      </c>
      <c r="M151" s="2312" t="str">
        <f t="shared" si="44"/>
        <v/>
      </c>
      <c r="N151" s="2286" t="s">
        <v>6748</v>
      </c>
      <c r="O151" s="1998"/>
      <c r="P151" s="2289" t="s">
        <v>70</v>
      </c>
      <c r="Q151" s="2282" t="str">
        <f t="shared" si="51"/>
        <v/>
      </c>
      <c r="R151" s="2287" t="s">
        <v>6521</v>
      </c>
      <c r="S151" s="2000"/>
      <c r="T151" s="2290" t="s">
        <v>428</v>
      </c>
      <c r="U151" s="2409" t="e">
        <f t="shared" si="52"/>
        <v>#DIV/0!</v>
      </c>
      <c r="V151" s="2213"/>
    </row>
    <row r="152" spans="1:22" ht="15" customHeight="1" thickBot="1">
      <c r="A152" s="2201" t="s">
        <v>6244</v>
      </c>
      <c r="B152" s="2201" t="s">
        <v>6335</v>
      </c>
      <c r="C152" s="2201" t="str">
        <f t="shared" si="50"/>
        <v>STR.15.3.</v>
      </c>
      <c r="D152" s="2200" t="s">
        <v>1032</v>
      </c>
      <c r="E152" s="2476">
        <f>SUM(E153:E154)</f>
        <v>0</v>
      </c>
      <c r="F152" s="2500">
        <f>IF(ISNUMBER(E152),E152/VLOOKUP($F$2,'FICHE D''INFORMATIONS'!M:N,2,FALSE),"")</f>
        <v>0</v>
      </c>
      <c r="G152" s="1928">
        <f t="shared" si="27"/>
        <v>0</v>
      </c>
      <c r="H152" s="2507">
        <f>IFERROR(IF('FICHE D''INFORMATIONS'!$P$31="",F152*'FICHE D''INFORMATIONS'!$P$32,F152*'FICHE D''INFORMATIONS'!$P$31),"")</f>
        <v>0</v>
      </c>
      <c r="I152" s="1995"/>
      <c r="J152" s="2360"/>
      <c r="K152" s="2361"/>
      <c r="L152" s="2361"/>
      <c r="M152" s="2349" t="str">
        <f t="shared" si="44"/>
        <v/>
      </c>
      <c r="N152" s="2360"/>
      <c r="O152" s="2361"/>
      <c r="P152" s="2361"/>
      <c r="Q152" s="2371"/>
      <c r="R152" s="2360"/>
      <c r="S152" s="2361"/>
      <c r="T152" s="2361"/>
      <c r="U152" s="2371"/>
      <c r="V152" s="2213"/>
    </row>
    <row r="153" spans="1:22" ht="15" customHeight="1" thickBot="1">
      <c r="A153" s="2420" t="s">
        <v>6244</v>
      </c>
      <c r="B153" s="2420" t="s">
        <v>6336</v>
      </c>
      <c r="C153" s="2420" t="str">
        <f t="shared" si="50"/>
        <v>STR.15.3.1.</v>
      </c>
      <c r="D153" s="1934" t="s">
        <v>6178</v>
      </c>
      <c r="E153" s="2012">
        <v>0</v>
      </c>
      <c r="F153" s="2500">
        <f>IF(ISNUMBER(E153),E153/VLOOKUP($F$2,'FICHE D''INFORMATIONS'!M:N,2,FALSE),"")</f>
        <v>0</v>
      </c>
      <c r="G153" s="1928">
        <f t="shared" si="27"/>
        <v>0</v>
      </c>
      <c r="H153" s="2507">
        <f>IFERROR(IF('FICHE D''INFORMATIONS'!$P$31="",F153*'FICHE D''INFORMATIONS'!$P$32,F153*'FICHE D''INFORMATIONS'!$P$31),"")</f>
        <v>0</v>
      </c>
      <c r="I153" s="1995"/>
      <c r="J153" s="2286" t="s">
        <v>6745</v>
      </c>
      <c r="K153" s="1998"/>
      <c r="L153" s="2289" t="s">
        <v>6736</v>
      </c>
      <c r="M153" s="2282" t="str">
        <f t="shared" si="44"/>
        <v/>
      </c>
      <c r="N153" s="2286" t="s">
        <v>6754</v>
      </c>
      <c r="O153" s="1998"/>
      <c r="P153" s="2289" t="s">
        <v>70</v>
      </c>
      <c r="Q153" s="2282" t="str">
        <f t="shared" ref="Q153" si="53">IFERROR(I153/O153,"")</f>
        <v/>
      </c>
      <c r="R153" s="2360"/>
      <c r="S153" s="2361"/>
      <c r="T153" s="2361"/>
      <c r="U153" s="2371"/>
      <c r="V153" s="2213"/>
    </row>
    <row r="154" spans="1:22" ht="15.75" thickBot="1">
      <c r="A154" s="2420" t="s">
        <v>6244</v>
      </c>
      <c r="B154" s="2420" t="s">
        <v>6337</v>
      </c>
      <c r="C154" s="2420" t="str">
        <f t="shared" si="50"/>
        <v>STR.15.3.2.</v>
      </c>
      <c r="D154" s="1934" t="s">
        <v>6819</v>
      </c>
      <c r="E154" s="2012">
        <v>0</v>
      </c>
      <c r="F154" s="2500">
        <f>IF(ISNUMBER(E154),E154/VLOOKUP($F$2,'FICHE D''INFORMATIONS'!M:N,2,FALSE),"")</f>
        <v>0</v>
      </c>
      <c r="G154" s="1928">
        <f t="shared" si="27"/>
        <v>0</v>
      </c>
      <c r="H154" s="2507">
        <f>IFERROR(IF('FICHE D''INFORMATIONS'!$P$31="",F154*'FICHE D''INFORMATIONS'!$P$32,F154*'FICHE D''INFORMATIONS'!$P$31),"")</f>
        <v>0</v>
      </c>
      <c r="I154" s="1995"/>
      <c r="J154" s="2296" t="s">
        <v>6745</v>
      </c>
      <c r="K154" s="2299"/>
      <c r="L154" s="2297" t="s">
        <v>6736</v>
      </c>
      <c r="M154" s="2312" t="str">
        <f t="shared" si="44"/>
        <v/>
      </c>
      <c r="N154" s="2360"/>
      <c r="O154" s="2361"/>
      <c r="P154" s="2361"/>
      <c r="Q154" s="2371"/>
      <c r="R154" s="2360"/>
      <c r="S154" s="2361"/>
      <c r="T154" s="2361"/>
      <c r="U154" s="2371"/>
      <c r="V154" s="2213"/>
    </row>
    <row r="155" spans="1:22" ht="32.25" thickBot="1">
      <c r="A155" s="2419" t="s">
        <v>6244</v>
      </c>
      <c r="B155" s="2419">
        <v>16</v>
      </c>
      <c r="C155" s="2419" t="str">
        <f t="shared" si="50"/>
        <v>STR.16.</v>
      </c>
      <c r="D155" s="1969" t="str">
        <f>'[19]ANALYSE COMPARATIVE AFFAIRES'!$E$75</f>
        <v>Superstructure type 6 : Poteaux métal, Voiles : bois / béton (noyaux), Poutres métal, Dalles bois</v>
      </c>
      <c r="E155" s="1988">
        <f>E156+E160+E163</f>
        <v>0</v>
      </c>
      <c r="F155" s="2499">
        <f>IF(ISNUMBER(E155),E155/VLOOKUP($F$2,'FICHE D''INFORMATIONS'!M:N,2,FALSE),"")</f>
        <v>0</v>
      </c>
      <c r="G155" s="1989">
        <f t="shared" si="27"/>
        <v>0</v>
      </c>
      <c r="H155" s="2506">
        <f>IFERROR(IF('FICHE D''INFORMATIONS'!$P$31="",F155*'FICHE D''INFORMATIONS'!$P$32,F155*'FICHE D''INFORMATIONS'!$P$31),"")</f>
        <v>0</v>
      </c>
      <c r="I155" s="1995"/>
      <c r="J155" s="2360"/>
      <c r="K155" s="2361"/>
      <c r="L155" s="2361"/>
      <c r="M155" s="2349" t="str">
        <f t="shared" si="44"/>
        <v/>
      </c>
      <c r="N155" s="2360"/>
      <c r="O155" s="2361"/>
      <c r="P155" s="2361"/>
      <c r="Q155" s="2362"/>
      <c r="R155" s="2360"/>
      <c r="S155" s="2361"/>
      <c r="T155" s="2361"/>
      <c r="U155" s="2362"/>
      <c r="V155" s="2213"/>
    </row>
    <row r="156" spans="1:22" ht="15.75" thickBot="1">
      <c r="A156" s="2201" t="s">
        <v>6244</v>
      </c>
      <c r="B156" s="2201" t="s">
        <v>6338</v>
      </c>
      <c r="C156" s="2201" t="str">
        <f t="shared" si="50"/>
        <v>STR.16.1.</v>
      </c>
      <c r="D156" s="2200" t="s">
        <v>6175</v>
      </c>
      <c r="E156" s="2476">
        <f>SUM(E157:E159)</f>
        <v>0</v>
      </c>
      <c r="F156" s="2500">
        <f>IF(ISNUMBER(E156),E156/VLOOKUP($F$2,'FICHE D''INFORMATIONS'!M:N,2,FALSE),"")</f>
        <v>0</v>
      </c>
      <c r="G156" s="1928">
        <f t="shared" ref="G156:G219" si="54">E156/$E$380</f>
        <v>0</v>
      </c>
      <c r="H156" s="2507">
        <f>IFERROR(IF('FICHE D''INFORMATIONS'!$P$31="",F156*'FICHE D''INFORMATIONS'!$P$32,F156*'FICHE D''INFORMATIONS'!$P$31),"")</f>
        <v>0</v>
      </c>
      <c r="I156" s="1995"/>
      <c r="J156" s="2360"/>
      <c r="K156" s="2361"/>
      <c r="L156" s="2361"/>
      <c r="M156" s="2349" t="str">
        <f t="shared" si="44"/>
        <v/>
      </c>
      <c r="N156" s="2360"/>
      <c r="O156" s="2361"/>
      <c r="P156" s="2361"/>
      <c r="Q156" s="2362"/>
      <c r="R156" s="2360"/>
      <c r="S156" s="2361"/>
      <c r="T156" s="2361"/>
      <c r="U156" s="2362"/>
      <c r="V156" s="2213"/>
    </row>
    <row r="157" spans="1:22" ht="15.75" thickBot="1">
      <c r="A157" s="2420" t="s">
        <v>6244</v>
      </c>
      <c r="B157" s="2420" t="s">
        <v>6339</v>
      </c>
      <c r="C157" s="2420" t="str">
        <f t="shared" si="50"/>
        <v>STR.16.1.1.</v>
      </c>
      <c r="D157" s="1934" t="s">
        <v>6139</v>
      </c>
      <c r="E157" s="2012">
        <v>0</v>
      </c>
      <c r="F157" s="2500">
        <f>IF(ISNUMBER(E157),E157/VLOOKUP($F$2,'FICHE D''INFORMATIONS'!M:N,2,FALSE),"")</f>
        <v>0</v>
      </c>
      <c r="G157" s="1928">
        <f t="shared" si="54"/>
        <v>0</v>
      </c>
      <c r="H157" s="2507">
        <f>IFERROR(IF('FICHE D''INFORMATIONS'!$P$31="",F157*'FICHE D''INFORMATIONS'!$P$32,F157*'FICHE D''INFORMATIONS'!$P$31),"")</f>
        <v>0</v>
      </c>
      <c r="I157" s="1995"/>
      <c r="J157" s="2286" t="s">
        <v>6745</v>
      </c>
      <c r="K157" s="1998"/>
      <c r="L157" s="2289" t="s">
        <v>6736</v>
      </c>
      <c r="M157" s="2282" t="str">
        <f t="shared" si="44"/>
        <v/>
      </c>
      <c r="N157" s="2286" t="s">
        <v>6748</v>
      </c>
      <c r="O157" s="1998"/>
      <c r="P157" s="2289" t="s">
        <v>70</v>
      </c>
      <c r="Q157" s="2282" t="str">
        <f t="shared" ref="Q157:Q159" si="55">IFERROR(I157/O157,"")</f>
        <v/>
      </c>
      <c r="R157" s="2287" t="s">
        <v>6521</v>
      </c>
      <c r="S157" s="2000"/>
      <c r="T157" s="2290" t="s">
        <v>428</v>
      </c>
      <c r="U157" s="2409" t="e">
        <f>S157/O157</f>
        <v>#DIV/0!</v>
      </c>
      <c r="V157" s="2213"/>
    </row>
    <row r="158" spans="1:22" ht="15" customHeight="1" thickBot="1">
      <c r="A158" s="2420" t="s">
        <v>6244</v>
      </c>
      <c r="B158" s="2420" t="s">
        <v>6340</v>
      </c>
      <c r="C158" s="2420" t="str">
        <f t="shared" si="50"/>
        <v>STR.16.1.2.</v>
      </c>
      <c r="D158" s="1934" t="s">
        <v>599</v>
      </c>
      <c r="E158" s="2012">
        <v>0</v>
      </c>
      <c r="F158" s="2500">
        <f>IF(ISNUMBER(E158),E158/VLOOKUP($F$2,'FICHE D''INFORMATIONS'!M:N,2,FALSE),"")</f>
        <v>0</v>
      </c>
      <c r="G158" s="1928">
        <f t="shared" si="54"/>
        <v>0</v>
      </c>
      <c r="H158" s="2507">
        <f>IFERROR(IF('FICHE D''INFORMATIONS'!$P$31="",F158*'FICHE D''INFORMATIONS'!$P$32,F158*'FICHE D''INFORMATIONS'!$P$31),"")</f>
        <v>0</v>
      </c>
      <c r="I158" s="1995"/>
      <c r="J158" s="2296" t="s">
        <v>6745</v>
      </c>
      <c r="K158" s="2299"/>
      <c r="L158" s="2297" t="s">
        <v>6736</v>
      </c>
      <c r="M158" s="2312" t="str">
        <f t="shared" si="44"/>
        <v/>
      </c>
      <c r="N158" s="2286" t="s">
        <v>6754</v>
      </c>
      <c r="O158" s="1998"/>
      <c r="P158" s="2289" t="s">
        <v>66</v>
      </c>
      <c r="Q158" s="2282" t="str">
        <f t="shared" si="55"/>
        <v/>
      </c>
      <c r="R158" s="2287" t="s">
        <v>6521</v>
      </c>
      <c r="S158" s="2000"/>
      <c r="T158" s="2290" t="s">
        <v>428</v>
      </c>
      <c r="U158" s="2409" t="e">
        <f>S158/O158</f>
        <v>#DIV/0!</v>
      </c>
      <c r="V158" s="2213"/>
    </row>
    <row r="159" spans="1:22" ht="15.75" thickBot="1">
      <c r="A159" s="2420" t="s">
        <v>6244</v>
      </c>
      <c r="B159" s="2420" t="s">
        <v>6341</v>
      </c>
      <c r="C159" s="2420" t="str">
        <f t="shared" si="50"/>
        <v>STR.16.1.3.</v>
      </c>
      <c r="D159" s="1934" t="s">
        <v>6138</v>
      </c>
      <c r="E159" s="2012">
        <v>0</v>
      </c>
      <c r="F159" s="2500">
        <f>IF(ISNUMBER(E159),E159/VLOOKUP($F$2,'FICHE D''INFORMATIONS'!M:N,2,FALSE),"")</f>
        <v>0</v>
      </c>
      <c r="G159" s="1928">
        <f t="shared" si="54"/>
        <v>0</v>
      </c>
      <c r="H159" s="2507">
        <f>IFERROR(IF('FICHE D''INFORMATIONS'!$P$31="",F159*'FICHE D''INFORMATIONS'!$P$32,F159*'FICHE D''INFORMATIONS'!$P$31),"")</f>
        <v>0</v>
      </c>
      <c r="I159" s="1995"/>
      <c r="J159" s="2296" t="s">
        <v>6745</v>
      </c>
      <c r="K159" s="2299"/>
      <c r="L159" s="2297" t="s">
        <v>6736</v>
      </c>
      <c r="M159" s="2312" t="str">
        <f t="shared" si="44"/>
        <v/>
      </c>
      <c r="N159" s="2286" t="s">
        <v>6748</v>
      </c>
      <c r="O159" s="1998"/>
      <c r="P159" s="2289" t="s">
        <v>70</v>
      </c>
      <c r="Q159" s="2282" t="str">
        <f t="shared" si="55"/>
        <v/>
      </c>
      <c r="R159" s="2376"/>
      <c r="S159" s="2377"/>
      <c r="T159" s="2378"/>
      <c r="U159" s="2379"/>
      <c r="V159" s="2213"/>
    </row>
    <row r="160" spans="1:22" ht="15.75" thickBot="1">
      <c r="A160" s="2201" t="s">
        <v>6244</v>
      </c>
      <c r="B160" s="2201" t="s">
        <v>6342</v>
      </c>
      <c r="C160" s="2201" t="str">
        <f t="shared" si="50"/>
        <v>STR.16.2.</v>
      </c>
      <c r="D160" s="2200" t="s">
        <v>6176</v>
      </c>
      <c r="E160" s="2476">
        <f>SUM(E161:E162)</f>
        <v>0</v>
      </c>
      <c r="F160" s="2500">
        <f>IF(ISNUMBER(E160),E160/VLOOKUP($F$2,'FICHE D''INFORMATIONS'!M:N,2,FALSE),"")</f>
        <v>0</v>
      </c>
      <c r="G160" s="1928">
        <f t="shared" si="54"/>
        <v>0</v>
      </c>
      <c r="H160" s="2507">
        <f>IFERROR(IF('FICHE D''INFORMATIONS'!$P$31="",F160*'FICHE D''INFORMATIONS'!$P$32,F160*'FICHE D''INFORMATIONS'!$P$31),"")</f>
        <v>0</v>
      </c>
      <c r="I160" s="1995"/>
      <c r="J160" s="2360"/>
      <c r="K160" s="2361"/>
      <c r="L160" s="2361"/>
      <c r="M160" s="2349" t="str">
        <f t="shared" si="44"/>
        <v/>
      </c>
      <c r="N160" s="2360"/>
      <c r="O160" s="2361"/>
      <c r="P160" s="2361"/>
      <c r="Q160" s="2371"/>
      <c r="R160" s="2372"/>
      <c r="S160" s="2373"/>
      <c r="T160" s="2374"/>
      <c r="U160" s="2375"/>
      <c r="V160" s="2213"/>
    </row>
    <row r="161" spans="1:22" ht="15" customHeight="1" thickBot="1">
      <c r="A161" s="2420" t="s">
        <v>6244</v>
      </c>
      <c r="B161" s="2420" t="s">
        <v>6343</v>
      </c>
      <c r="C161" s="2420" t="str">
        <f t="shared" si="50"/>
        <v>STR.16.2.1.</v>
      </c>
      <c r="D161" s="1934" t="s">
        <v>6140</v>
      </c>
      <c r="E161" s="2012">
        <v>0</v>
      </c>
      <c r="F161" s="2500">
        <f>IF(ISNUMBER(E161),E161/VLOOKUP($F$2,'FICHE D''INFORMATIONS'!M:N,2,FALSE),"")</f>
        <v>0</v>
      </c>
      <c r="G161" s="1928">
        <f t="shared" si="54"/>
        <v>0</v>
      </c>
      <c r="H161" s="2507">
        <f>IFERROR(IF('FICHE D''INFORMATIONS'!$P$31="",F161*'FICHE D''INFORMATIONS'!$P$32,F161*'FICHE D''INFORMATIONS'!$P$31),"")</f>
        <v>0</v>
      </c>
      <c r="I161" s="1995"/>
      <c r="J161" s="2286" t="s">
        <v>6745</v>
      </c>
      <c r="K161" s="1998"/>
      <c r="L161" s="2289" t="s">
        <v>6736</v>
      </c>
      <c r="M161" s="2282" t="str">
        <f t="shared" si="44"/>
        <v/>
      </c>
      <c r="N161" s="2286" t="s">
        <v>6747</v>
      </c>
      <c r="O161" s="1998"/>
      <c r="P161" s="2289" t="s">
        <v>235</v>
      </c>
      <c r="Q161" s="2282" t="str">
        <f t="shared" ref="Q161:Q162" si="56">IFERROR(I161/O161,"")</f>
        <v/>
      </c>
      <c r="R161" s="2287" t="s">
        <v>6521</v>
      </c>
      <c r="S161" s="2000"/>
      <c r="T161" s="2290" t="s">
        <v>428</v>
      </c>
      <c r="U161" s="2409" t="e">
        <f t="shared" ref="U161:U162" si="57">S161/O161</f>
        <v>#DIV/0!</v>
      </c>
      <c r="V161" s="2213"/>
    </row>
    <row r="162" spans="1:22" ht="15" customHeight="1" thickBot="1">
      <c r="A162" s="2420" t="s">
        <v>6244</v>
      </c>
      <c r="B162" s="2420" t="s">
        <v>6344</v>
      </c>
      <c r="C162" s="2420" t="str">
        <f t="shared" si="50"/>
        <v>STR.16.2.2.</v>
      </c>
      <c r="D162" s="1934" t="s">
        <v>6177</v>
      </c>
      <c r="E162" s="2012">
        <v>0</v>
      </c>
      <c r="F162" s="2500">
        <f>IF(ISNUMBER(E162),E162/VLOOKUP($F$2,'FICHE D''INFORMATIONS'!M:N,2,FALSE),"")</f>
        <v>0</v>
      </c>
      <c r="G162" s="1928">
        <f t="shared" si="54"/>
        <v>0</v>
      </c>
      <c r="H162" s="2507">
        <f>IFERROR(IF('FICHE D''INFORMATIONS'!$P$31="",F162*'FICHE D''INFORMATIONS'!$P$32,F162*'FICHE D''INFORMATIONS'!$P$31),"")</f>
        <v>0</v>
      </c>
      <c r="I162" s="1995"/>
      <c r="J162" s="2296" t="s">
        <v>6745</v>
      </c>
      <c r="K162" s="2299"/>
      <c r="L162" s="2297" t="s">
        <v>6736</v>
      </c>
      <c r="M162" s="2312" t="str">
        <f t="shared" si="44"/>
        <v/>
      </c>
      <c r="N162" s="2286" t="s">
        <v>6748</v>
      </c>
      <c r="O162" s="1998"/>
      <c r="P162" s="2289" t="s">
        <v>70</v>
      </c>
      <c r="Q162" s="2282" t="str">
        <f t="shared" si="56"/>
        <v/>
      </c>
      <c r="R162" s="2287" t="s">
        <v>6521</v>
      </c>
      <c r="S162" s="2000"/>
      <c r="T162" s="2290" t="s">
        <v>428</v>
      </c>
      <c r="U162" s="2409" t="e">
        <f t="shared" si="57"/>
        <v>#DIV/0!</v>
      </c>
      <c r="V162" s="2213"/>
    </row>
    <row r="163" spans="1:22" ht="15" customHeight="1" thickBot="1">
      <c r="A163" s="2201" t="s">
        <v>6244</v>
      </c>
      <c r="B163" s="2201" t="s">
        <v>6345</v>
      </c>
      <c r="C163" s="2201" t="str">
        <f t="shared" si="50"/>
        <v>STR.16.3.</v>
      </c>
      <c r="D163" s="2200" t="s">
        <v>1032</v>
      </c>
      <c r="E163" s="2476">
        <f>SUM(E164:E165)</f>
        <v>0</v>
      </c>
      <c r="F163" s="2500">
        <f>IF(ISNUMBER(E163),E163/VLOOKUP($F$2,'FICHE D''INFORMATIONS'!M:N,2,FALSE),"")</f>
        <v>0</v>
      </c>
      <c r="G163" s="1928">
        <f t="shared" si="54"/>
        <v>0</v>
      </c>
      <c r="H163" s="2507">
        <f>IFERROR(IF('FICHE D''INFORMATIONS'!$P$31="",F163*'FICHE D''INFORMATIONS'!$P$32,F163*'FICHE D''INFORMATIONS'!$P$31),"")</f>
        <v>0</v>
      </c>
      <c r="I163" s="1995"/>
      <c r="J163" s="2360"/>
      <c r="K163" s="2361"/>
      <c r="L163" s="2361"/>
      <c r="M163" s="2349" t="str">
        <f t="shared" si="44"/>
        <v/>
      </c>
      <c r="N163" s="2360"/>
      <c r="O163" s="2361"/>
      <c r="P163" s="2361"/>
      <c r="Q163" s="2371"/>
      <c r="R163" s="2360"/>
      <c r="S163" s="2361"/>
      <c r="T163" s="2361"/>
      <c r="U163" s="2371"/>
      <c r="V163" s="2213"/>
    </row>
    <row r="164" spans="1:22" ht="15" customHeight="1" thickBot="1">
      <c r="A164" s="2420" t="s">
        <v>6244</v>
      </c>
      <c r="B164" s="2420" t="s">
        <v>6346</v>
      </c>
      <c r="C164" s="2420" t="str">
        <f t="shared" si="50"/>
        <v>STR.16.3.1.</v>
      </c>
      <c r="D164" s="1934" t="s">
        <v>6178</v>
      </c>
      <c r="E164" s="2012">
        <v>0</v>
      </c>
      <c r="F164" s="2500">
        <f>IF(ISNUMBER(E164),E164/VLOOKUP($F$2,'FICHE D''INFORMATIONS'!M:N,2,FALSE),"")</f>
        <v>0</v>
      </c>
      <c r="G164" s="1928">
        <f t="shared" si="54"/>
        <v>0</v>
      </c>
      <c r="H164" s="2507">
        <f>IFERROR(IF('FICHE D''INFORMATIONS'!$P$31="",F164*'FICHE D''INFORMATIONS'!$P$32,F164*'FICHE D''INFORMATIONS'!$P$31),"")</f>
        <v>0</v>
      </c>
      <c r="I164" s="1995"/>
      <c r="J164" s="2286" t="s">
        <v>6745</v>
      </c>
      <c r="K164" s="1998"/>
      <c r="L164" s="2289" t="s">
        <v>6736</v>
      </c>
      <c r="M164" s="2282" t="str">
        <f t="shared" si="44"/>
        <v/>
      </c>
      <c r="N164" s="2286" t="s">
        <v>6754</v>
      </c>
      <c r="O164" s="1998"/>
      <c r="P164" s="2289" t="s">
        <v>70</v>
      </c>
      <c r="Q164" s="2282" t="str">
        <f t="shared" ref="Q164" si="58">IFERROR(I164/O164,"")</f>
        <v/>
      </c>
      <c r="R164" s="2360"/>
      <c r="S164" s="2361"/>
      <c r="T164" s="2361"/>
      <c r="U164" s="2371"/>
      <c r="V164" s="2213"/>
    </row>
    <row r="165" spans="1:22" ht="15.75" thickBot="1">
      <c r="A165" s="2420" t="s">
        <v>6244</v>
      </c>
      <c r="B165" s="2420" t="s">
        <v>6347</v>
      </c>
      <c r="C165" s="2420" t="str">
        <f t="shared" si="50"/>
        <v>STR.16.3.2.</v>
      </c>
      <c r="D165" s="1934" t="s">
        <v>6819</v>
      </c>
      <c r="E165" s="2012">
        <v>0</v>
      </c>
      <c r="F165" s="2500">
        <f>IF(ISNUMBER(E165),E165/VLOOKUP($F$2,'FICHE D''INFORMATIONS'!M:N,2,FALSE),"")</f>
        <v>0</v>
      </c>
      <c r="G165" s="1928">
        <f t="shared" si="54"/>
        <v>0</v>
      </c>
      <c r="H165" s="2507">
        <f>IFERROR(IF('FICHE D''INFORMATIONS'!$P$31="",F165*'FICHE D''INFORMATIONS'!$P$32,F165*'FICHE D''INFORMATIONS'!$P$31),"")</f>
        <v>0</v>
      </c>
      <c r="I165" s="1995"/>
      <c r="J165" s="2296" t="s">
        <v>6745</v>
      </c>
      <c r="K165" s="2299"/>
      <c r="L165" s="2297" t="s">
        <v>6736</v>
      </c>
      <c r="M165" s="2312" t="str">
        <f t="shared" si="44"/>
        <v/>
      </c>
      <c r="N165" s="2360"/>
      <c r="O165" s="2361"/>
      <c r="P165" s="2361"/>
      <c r="Q165" s="2371"/>
      <c r="R165" s="2360"/>
      <c r="S165" s="2361"/>
      <c r="T165" s="2361"/>
      <c r="U165" s="2371"/>
      <c r="V165" s="2213"/>
    </row>
    <row r="166" spans="1:22" ht="15.75" customHeight="1" thickBot="1">
      <c r="A166" s="2419" t="s">
        <v>6244</v>
      </c>
      <c r="B166" s="2419">
        <v>17</v>
      </c>
      <c r="C166" s="2419" t="str">
        <f t="shared" si="50"/>
        <v>STR.17.</v>
      </c>
      <c r="D166" s="1969" t="str">
        <f>'[19]ANALYSE COMPARATIVE AFFAIRES'!$E$76</f>
        <v>Superstructure type 7 : Poteaux bois, Voiles bois, Poutres bois, Dalles bois</v>
      </c>
      <c r="E166" s="1988">
        <f>E167+E171+E174</f>
        <v>0</v>
      </c>
      <c r="F166" s="2499">
        <f>IF(ISNUMBER(E166),E166/VLOOKUP($F$2,'FICHE D''INFORMATIONS'!M:N,2,FALSE),"")</f>
        <v>0</v>
      </c>
      <c r="G166" s="1989">
        <f t="shared" si="54"/>
        <v>0</v>
      </c>
      <c r="H166" s="2506">
        <f>IFERROR(IF('FICHE D''INFORMATIONS'!$P$31="",F166*'FICHE D''INFORMATIONS'!$P$32,F166*'FICHE D''INFORMATIONS'!$P$31),"")</f>
        <v>0</v>
      </c>
      <c r="I166" s="1995"/>
      <c r="J166" s="2360"/>
      <c r="K166" s="2361"/>
      <c r="L166" s="2361"/>
      <c r="M166" s="2349" t="str">
        <f t="shared" ref="M166:M197" si="59">IFERROR(E166/K166,"")</f>
        <v/>
      </c>
      <c r="N166" s="2360"/>
      <c r="O166" s="2361"/>
      <c r="P166" s="2361"/>
      <c r="Q166" s="2362"/>
      <c r="R166" s="2360"/>
      <c r="S166" s="2361"/>
      <c r="T166" s="2361"/>
      <c r="U166" s="2362"/>
      <c r="V166" s="2213"/>
    </row>
    <row r="167" spans="1:22" ht="15.75" thickBot="1">
      <c r="A167" s="2201" t="s">
        <v>6244</v>
      </c>
      <c r="B167" s="2201" t="s">
        <v>6437</v>
      </c>
      <c r="C167" s="2201" t="str">
        <f t="shared" si="50"/>
        <v>STR.17.1.</v>
      </c>
      <c r="D167" s="2200" t="s">
        <v>6175</v>
      </c>
      <c r="E167" s="2476">
        <f>SUM(E168:E170)</f>
        <v>0</v>
      </c>
      <c r="F167" s="2500">
        <f>IF(ISNUMBER(E167),E167/VLOOKUP($F$2,'FICHE D''INFORMATIONS'!M:N,2,FALSE),"")</f>
        <v>0</v>
      </c>
      <c r="G167" s="1928">
        <f t="shared" si="54"/>
        <v>0</v>
      </c>
      <c r="H167" s="2507">
        <f>IFERROR(IF('FICHE D''INFORMATIONS'!$P$31="",F167*'FICHE D''INFORMATIONS'!$P$32,F167*'FICHE D''INFORMATIONS'!$P$31),"")</f>
        <v>0</v>
      </c>
      <c r="I167" s="1995"/>
      <c r="J167" s="2360"/>
      <c r="K167" s="2361"/>
      <c r="L167" s="2361"/>
      <c r="M167" s="2349" t="str">
        <f t="shared" si="59"/>
        <v/>
      </c>
      <c r="N167" s="2360"/>
      <c r="O167" s="2361"/>
      <c r="P167" s="2361"/>
      <c r="Q167" s="2362"/>
      <c r="R167" s="2360"/>
      <c r="S167" s="2361"/>
      <c r="T167" s="2361"/>
      <c r="U167" s="2362"/>
      <c r="V167" s="2213"/>
    </row>
    <row r="168" spans="1:22" ht="15.75" thickBot="1">
      <c r="A168" s="2420" t="s">
        <v>6244</v>
      </c>
      <c r="B168" s="2420" t="s">
        <v>6438</v>
      </c>
      <c r="C168" s="2420" t="str">
        <f t="shared" si="50"/>
        <v>STR.17.1.1.</v>
      </c>
      <c r="D168" s="1934" t="s">
        <v>6139</v>
      </c>
      <c r="E168" s="2012">
        <v>0</v>
      </c>
      <c r="F168" s="2500">
        <f>IF(ISNUMBER(E168),E168/VLOOKUP($F$2,'FICHE D''INFORMATIONS'!M:N,2,FALSE),"")</f>
        <v>0</v>
      </c>
      <c r="G168" s="1928">
        <f t="shared" si="54"/>
        <v>0</v>
      </c>
      <c r="H168" s="2507">
        <f>IFERROR(IF('FICHE D''INFORMATIONS'!$P$31="",F168*'FICHE D''INFORMATIONS'!$P$32,F168*'FICHE D''INFORMATIONS'!$P$31),"")</f>
        <v>0</v>
      </c>
      <c r="I168" s="1995"/>
      <c r="J168" s="2286" t="s">
        <v>6745</v>
      </c>
      <c r="K168" s="1998"/>
      <c r="L168" s="2289" t="s">
        <v>6736</v>
      </c>
      <c r="M168" s="2282" t="str">
        <f t="shared" si="59"/>
        <v/>
      </c>
      <c r="N168" s="2286" t="s">
        <v>6748</v>
      </c>
      <c r="O168" s="1998"/>
      <c r="P168" s="2289" t="s">
        <v>70</v>
      </c>
      <c r="Q168" s="2282" t="str">
        <f t="shared" ref="Q168:Q170" si="60">IFERROR(I168/O168,"")</f>
        <v/>
      </c>
      <c r="R168" s="2287" t="s">
        <v>6521</v>
      </c>
      <c r="S168" s="2000"/>
      <c r="T168" s="2290" t="s">
        <v>428</v>
      </c>
      <c r="U168" s="2409" t="e">
        <f>S168/O168</f>
        <v>#DIV/0!</v>
      </c>
      <c r="V168" s="2213"/>
    </row>
    <row r="169" spans="1:22" ht="15.75" thickBot="1">
      <c r="A169" s="2420" t="s">
        <v>6244</v>
      </c>
      <c r="B169" s="2420" t="s">
        <v>6439</v>
      </c>
      <c r="C169" s="2420" t="str">
        <f t="shared" si="50"/>
        <v>STR.17.1.2.</v>
      </c>
      <c r="D169" s="1934" t="s">
        <v>599</v>
      </c>
      <c r="E169" s="2012">
        <v>0</v>
      </c>
      <c r="F169" s="2500">
        <f>IF(ISNUMBER(E169),E169/VLOOKUP($F$2,'FICHE D''INFORMATIONS'!M:N,2,FALSE),"")</f>
        <v>0</v>
      </c>
      <c r="G169" s="1928">
        <f t="shared" si="54"/>
        <v>0</v>
      </c>
      <c r="H169" s="2507">
        <f>IFERROR(IF('FICHE D''INFORMATIONS'!$P$31="",F169*'FICHE D''INFORMATIONS'!$P$32,F169*'FICHE D''INFORMATIONS'!$P$31),"")</f>
        <v>0</v>
      </c>
      <c r="I169" s="1995"/>
      <c r="J169" s="2296" t="s">
        <v>6745</v>
      </c>
      <c r="K169" s="2299"/>
      <c r="L169" s="2297" t="s">
        <v>6736</v>
      </c>
      <c r="M169" s="2312" t="str">
        <f t="shared" si="59"/>
        <v/>
      </c>
      <c r="N169" s="2286" t="s">
        <v>6754</v>
      </c>
      <c r="O169" s="1998"/>
      <c r="P169" s="2289" t="s">
        <v>66</v>
      </c>
      <c r="Q169" s="2282" t="str">
        <f t="shared" si="60"/>
        <v/>
      </c>
      <c r="R169" s="2287" t="s">
        <v>6521</v>
      </c>
      <c r="S169" s="2000"/>
      <c r="T169" s="2290" t="s">
        <v>428</v>
      </c>
      <c r="U169" s="2409" t="e">
        <f>S169/O169</f>
        <v>#DIV/0!</v>
      </c>
      <c r="V169" s="2213"/>
    </row>
    <row r="170" spans="1:22" ht="15.75" thickBot="1">
      <c r="A170" s="2420" t="s">
        <v>6244</v>
      </c>
      <c r="B170" s="2420" t="s">
        <v>6440</v>
      </c>
      <c r="C170" s="2420" t="str">
        <f t="shared" si="50"/>
        <v>STR.17.1.3.</v>
      </c>
      <c r="D170" s="1934" t="s">
        <v>6138</v>
      </c>
      <c r="E170" s="2012">
        <v>0</v>
      </c>
      <c r="F170" s="2500">
        <f>IF(ISNUMBER(E170),E170/VLOOKUP($F$2,'FICHE D''INFORMATIONS'!M:N,2,FALSE),"")</f>
        <v>0</v>
      </c>
      <c r="G170" s="1928">
        <f t="shared" si="54"/>
        <v>0</v>
      </c>
      <c r="H170" s="2507">
        <f>IFERROR(IF('FICHE D''INFORMATIONS'!$P$31="",F170*'FICHE D''INFORMATIONS'!$P$32,F170*'FICHE D''INFORMATIONS'!$P$31),"")</f>
        <v>0</v>
      </c>
      <c r="I170" s="1995"/>
      <c r="J170" s="2296" t="s">
        <v>6745</v>
      </c>
      <c r="K170" s="2299"/>
      <c r="L170" s="2297" t="s">
        <v>6736</v>
      </c>
      <c r="M170" s="2312" t="str">
        <f t="shared" si="59"/>
        <v/>
      </c>
      <c r="N170" s="2286" t="s">
        <v>6748</v>
      </c>
      <c r="O170" s="1998"/>
      <c r="P170" s="2289" t="s">
        <v>70</v>
      </c>
      <c r="Q170" s="2282" t="str">
        <f t="shared" si="60"/>
        <v/>
      </c>
      <c r="R170" s="2376"/>
      <c r="S170" s="2377"/>
      <c r="T170" s="2378"/>
      <c r="U170" s="2379"/>
      <c r="V170" s="2213"/>
    </row>
    <row r="171" spans="1:22" ht="15.75" thickBot="1">
      <c r="A171" s="2201" t="s">
        <v>6244</v>
      </c>
      <c r="B171" s="2201" t="s">
        <v>6441</v>
      </c>
      <c r="C171" s="2201" t="str">
        <f t="shared" si="50"/>
        <v>STR.17.2.</v>
      </c>
      <c r="D171" s="2200" t="s">
        <v>6176</v>
      </c>
      <c r="E171" s="2476">
        <f>SUM(E172:E173)</f>
        <v>0</v>
      </c>
      <c r="F171" s="2500">
        <f>IF(ISNUMBER(E171),E171/VLOOKUP($F$2,'FICHE D''INFORMATIONS'!M:N,2,FALSE),"")</f>
        <v>0</v>
      </c>
      <c r="G171" s="1928">
        <f t="shared" si="54"/>
        <v>0</v>
      </c>
      <c r="H171" s="2507">
        <f>IFERROR(IF('FICHE D''INFORMATIONS'!$P$31="",F171*'FICHE D''INFORMATIONS'!$P$32,F171*'FICHE D''INFORMATIONS'!$P$31),"")</f>
        <v>0</v>
      </c>
      <c r="I171" s="1995"/>
      <c r="J171" s="2360"/>
      <c r="K171" s="2361"/>
      <c r="L171" s="2361"/>
      <c r="M171" s="2349" t="str">
        <f t="shared" si="59"/>
        <v/>
      </c>
      <c r="N171" s="2360"/>
      <c r="O171" s="2361"/>
      <c r="P171" s="2361"/>
      <c r="Q171" s="2371"/>
      <c r="R171" s="2372"/>
      <c r="S171" s="2373"/>
      <c r="T171" s="2374"/>
      <c r="U171" s="2375"/>
      <c r="V171" s="2213"/>
    </row>
    <row r="172" spans="1:22" ht="24.75" thickBot="1">
      <c r="A172" s="2420" t="s">
        <v>6244</v>
      </c>
      <c r="B172" s="2420" t="s">
        <v>6442</v>
      </c>
      <c r="C172" s="2420" t="str">
        <f t="shared" si="50"/>
        <v>STR.17.2.1.</v>
      </c>
      <c r="D172" s="1934" t="s">
        <v>6140</v>
      </c>
      <c r="E172" s="2012">
        <v>0</v>
      </c>
      <c r="F172" s="2500">
        <f>IF(ISNUMBER(E172),E172/VLOOKUP($F$2,'FICHE D''INFORMATIONS'!M:N,2,FALSE),"")</f>
        <v>0</v>
      </c>
      <c r="G172" s="1928">
        <f t="shared" si="54"/>
        <v>0</v>
      </c>
      <c r="H172" s="2507">
        <f>IFERROR(IF('FICHE D''INFORMATIONS'!$P$31="",F172*'FICHE D''INFORMATIONS'!$P$32,F172*'FICHE D''INFORMATIONS'!$P$31),"")</f>
        <v>0</v>
      </c>
      <c r="I172" s="1995"/>
      <c r="J172" s="2286" t="s">
        <v>6745</v>
      </c>
      <c r="K172" s="1998"/>
      <c r="L172" s="2289" t="s">
        <v>6736</v>
      </c>
      <c r="M172" s="2282" t="str">
        <f t="shared" si="59"/>
        <v/>
      </c>
      <c r="N172" s="2286" t="s">
        <v>6747</v>
      </c>
      <c r="O172" s="1998"/>
      <c r="P172" s="2289" t="s">
        <v>235</v>
      </c>
      <c r="Q172" s="2282" t="str">
        <f t="shared" ref="Q172:Q173" si="61">IFERROR(I172/O172,"")</f>
        <v/>
      </c>
      <c r="R172" s="2287" t="s">
        <v>6521</v>
      </c>
      <c r="S172" s="2000"/>
      <c r="T172" s="2290" t="s">
        <v>428</v>
      </c>
      <c r="U172" s="2409" t="e">
        <f t="shared" ref="U172:U173" si="62">S172/O172</f>
        <v>#DIV/0!</v>
      </c>
      <c r="V172" s="2213"/>
    </row>
    <row r="173" spans="1:22" ht="15.75" thickBot="1">
      <c r="A173" s="2420" t="s">
        <v>6244</v>
      </c>
      <c r="B173" s="2420" t="s">
        <v>6443</v>
      </c>
      <c r="C173" s="2420" t="str">
        <f t="shared" si="50"/>
        <v>STR.17.2.2.</v>
      </c>
      <c r="D173" s="1934" t="s">
        <v>6177</v>
      </c>
      <c r="E173" s="2012">
        <v>0</v>
      </c>
      <c r="F173" s="2500">
        <f>IF(ISNUMBER(E173),E173/VLOOKUP($F$2,'FICHE D''INFORMATIONS'!M:N,2,FALSE),"")</f>
        <v>0</v>
      </c>
      <c r="G173" s="1928">
        <f t="shared" si="54"/>
        <v>0</v>
      </c>
      <c r="H173" s="2507">
        <f>IFERROR(IF('FICHE D''INFORMATIONS'!$P$31="",F173*'FICHE D''INFORMATIONS'!$P$32,F173*'FICHE D''INFORMATIONS'!$P$31),"")</f>
        <v>0</v>
      </c>
      <c r="I173" s="1995"/>
      <c r="J173" s="2296" t="s">
        <v>6745</v>
      </c>
      <c r="K173" s="2299"/>
      <c r="L173" s="2297" t="s">
        <v>6736</v>
      </c>
      <c r="M173" s="2312" t="str">
        <f t="shared" si="59"/>
        <v/>
      </c>
      <c r="N173" s="2286" t="s">
        <v>6748</v>
      </c>
      <c r="O173" s="1998"/>
      <c r="P173" s="2289" t="s">
        <v>70</v>
      </c>
      <c r="Q173" s="2282" t="str">
        <f t="shared" si="61"/>
        <v/>
      </c>
      <c r="R173" s="2287" t="s">
        <v>6521</v>
      </c>
      <c r="S173" s="2000"/>
      <c r="T173" s="2290" t="s">
        <v>428</v>
      </c>
      <c r="U173" s="2409" t="e">
        <f t="shared" si="62"/>
        <v>#DIV/0!</v>
      </c>
      <c r="V173" s="2213"/>
    </row>
    <row r="174" spans="1:22" ht="15.75" thickBot="1">
      <c r="A174" s="2201" t="s">
        <v>6244</v>
      </c>
      <c r="B174" s="2201" t="s">
        <v>6444</v>
      </c>
      <c r="C174" s="2201" t="str">
        <f t="shared" si="50"/>
        <v>STR.17.3.</v>
      </c>
      <c r="D174" s="2200" t="s">
        <v>1032</v>
      </c>
      <c r="E174" s="2476">
        <f>SUM(E175:E176)</f>
        <v>0</v>
      </c>
      <c r="F174" s="2500">
        <f>IF(ISNUMBER(E174),E174/VLOOKUP($F$2,'FICHE D''INFORMATIONS'!M:N,2,FALSE),"")</f>
        <v>0</v>
      </c>
      <c r="G174" s="1928">
        <f t="shared" si="54"/>
        <v>0</v>
      </c>
      <c r="H174" s="2507">
        <f>IFERROR(IF('FICHE D''INFORMATIONS'!$P$31="",F174*'FICHE D''INFORMATIONS'!$P$32,F174*'FICHE D''INFORMATIONS'!$P$31),"")</f>
        <v>0</v>
      </c>
      <c r="I174" s="1995"/>
      <c r="J174" s="2360"/>
      <c r="K174" s="2361"/>
      <c r="L174" s="2361"/>
      <c r="M174" s="2349" t="str">
        <f t="shared" si="59"/>
        <v/>
      </c>
      <c r="N174" s="2360"/>
      <c r="O174" s="2361"/>
      <c r="P174" s="2361"/>
      <c r="Q174" s="2371"/>
      <c r="R174" s="2360"/>
      <c r="S174" s="2361"/>
      <c r="T174" s="2361"/>
      <c r="U174" s="2371"/>
      <c r="V174" s="2213"/>
    </row>
    <row r="175" spans="1:22" ht="15.75" thickBot="1">
      <c r="A175" s="2420" t="s">
        <v>6244</v>
      </c>
      <c r="B175" s="2420" t="s">
        <v>6445</v>
      </c>
      <c r="C175" s="2420" t="str">
        <f t="shared" si="50"/>
        <v>STR.17.3.1.</v>
      </c>
      <c r="D175" s="1934" t="s">
        <v>6178</v>
      </c>
      <c r="E175" s="2012">
        <v>0</v>
      </c>
      <c r="F175" s="2500">
        <f>IF(ISNUMBER(E175),E175/VLOOKUP($F$2,'FICHE D''INFORMATIONS'!M:N,2,FALSE),"")</f>
        <v>0</v>
      </c>
      <c r="G175" s="1928">
        <f t="shared" si="54"/>
        <v>0</v>
      </c>
      <c r="H175" s="2507">
        <f>IFERROR(IF('FICHE D''INFORMATIONS'!$P$31="",F175*'FICHE D''INFORMATIONS'!$P$32,F175*'FICHE D''INFORMATIONS'!$P$31),"")</f>
        <v>0</v>
      </c>
      <c r="I175" s="1995"/>
      <c r="J175" s="2286" t="s">
        <v>6745</v>
      </c>
      <c r="K175" s="1998"/>
      <c r="L175" s="2289" t="s">
        <v>6736</v>
      </c>
      <c r="M175" s="2282" t="str">
        <f t="shared" si="59"/>
        <v/>
      </c>
      <c r="N175" s="2286" t="s">
        <v>6754</v>
      </c>
      <c r="O175" s="1998"/>
      <c r="P175" s="2289" t="s">
        <v>70</v>
      </c>
      <c r="Q175" s="2282" t="str">
        <f t="shared" ref="Q175" si="63">IFERROR(I175/O175,"")</f>
        <v/>
      </c>
      <c r="R175" s="2360"/>
      <c r="S175" s="2361"/>
      <c r="T175" s="2361"/>
      <c r="U175" s="2371"/>
      <c r="V175" s="2213"/>
    </row>
    <row r="176" spans="1:22" ht="15.75" thickBot="1">
      <c r="A176" s="2420" t="s">
        <v>6244</v>
      </c>
      <c r="B176" s="2420" t="s">
        <v>6446</v>
      </c>
      <c r="C176" s="2420" t="str">
        <f t="shared" si="50"/>
        <v>STR.17.3.2.</v>
      </c>
      <c r="D176" s="1934" t="s">
        <v>6819</v>
      </c>
      <c r="E176" s="2012">
        <v>0</v>
      </c>
      <c r="F176" s="2500">
        <f>IF(ISNUMBER(E176),E176/VLOOKUP($F$2,'FICHE D''INFORMATIONS'!M:N,2,FALSE),"")</f>
        <v>0</v>
      </c>
      <c r="G176" s="1928">
        <f t="shared" si="54"/>
        <v>0</v>
      </c>
      <c r="H176" s="2507">
        <f>IFERROR(IF('FICHE D''INFORMATIONS'!$P$31="",F176*'FICHE D''INFORMATIONS'!$P$32,F176*'FICHE D''INFORMATIONS'!$P$31),"")</f>
        <v>0</v>
      </c>
      <c r="I176" s="1995"/>
      <c r="J176" s="2296" t="s">
        <v>6745</v>
      </c>
      <c r="K176" s="2299"/>
      <c r="L176" s="2297" t="s">
        <v>6736</v>
      </c>
      <c r="M176" s="2312" t="str">
        <f t="shared" si="59"/>
        <v/>
      </c>
      <c r="N176" s="2360"/>
      <c r="O176" s="2361"/>
      <c r="P176" s="2361"/>
      <c r="Q176" s="2371"/>
      <c r="R176" s="2360"/>
      <c r="S176" s="2361"/>
      <c r="T176" s="2361"/>
      <c r="U176" s="2371"/>
      <c r="V176" s="2213"/>
    </row>
    <row r="177" spans="1:22" ht="32.25" thickBot="1">
      <c r="A177" s="2419" t="s">
        <v>6244</v>
      </c>
      <c r="B177" s="2419">
        <v>18</v>
      </c>
      <c r="C177" s="2419" t="str">
        <f t="shared" si="50"/>
        <v>STR.18.</v>
      </c>
      <c r="D177" s="1969" t="str">
        <f>'[19]ANALYSE COMPARATIVE AFFAIRES'!$E$77</f>
        <v>Superstructure type 8 : Poteaux bois, Voiles bois / béton (noyaux), Poutres bois Dalles bois</v>
      </c>
      <c r="E177" s="1988">
        <f>E178+E182+E185</f>
        <v>0</v>
      </c>
      <c r="F177" s="2499">
        <f>IF(ISNUMBER(E177),E177/VLOOKUP($F$2,'FICHE D''INFORMATIONS'!M:N,2,FALSE),"")</f>
        <v>0</v>
      </c>
      <c r="G177" s="1989">
        <f t="shared" si="54"/>
        <v>0</v>
      </c>
      <c r="H177" s="2506">
        <f>IFERROR(IF('FICHE D''INFORMATIONS'!$P$31="",F177*'FICHE D''INFORMATIONS'!$P$32,F177*'FICHE D''INFORMATIONS'!$P$31),"")</f>
        <v>0</v>
      </c>
      <c r="I177" s="1995"/>
      <c r="J177" s="2360"/>
      <c r="K177" s="2361"/>
      <c r="L177" s="2361"/>
      <c r="M177" s="2349" t="str">
        <f t="shared" ref="M177" si="64">IFERROR(E177/K177,"")</f>
        <v/>
      </c>
      <c r="N177" s="2360"/>
      <c r="O177" s="2361"/>
      <c r="P177" s="2361"/>
      <c r="Q177" s="2362"/>
      <c r="R177" s="2360"/>
      <c r="S177" s="2361"/>
      <c r="T177" s="2361"/>
      <c r="U177" s="2362"/>
      <c r="V177" s="2213"/>
    </row>
    <row r="178" spans="1:22" ht="15.75" thickBot="1">
      <c r="A178" s="2201" t="s">
        <v>6244</v>
      </c>
      <c r="B178" s="2201" t="s">
        <v>6348</v>
      </c>
      <c r="C178" s="2201" t="str">
        <f t="shared" si="50"/>
        <v>STR.18.1.</v>
      </c>
      <c r="D178" s="2200" t="s">
        <v>6175</v>
      </c>
      <c r="E178" s="2476">
        <f>SUM(E179:E181)</f>
        <v>0</v>
      </c>
      <c r="F178" s="2500">
        <f>IF(ISNUMBER(E178),E178/VLOOKUP($F$2,'FICHE D''INFORMATIONS'!M:N,2,FALSE),"")</f>
        <v>0</v>
      </c>
      <c r="G178" s="1928">
        <f t="shared" si="54"/>
        <v>0</v>
      </c>
      <c r="H178" s="2507">
        <f>IFERROR(IF('FICHE D''INFORMATIONS'!$P$31="",F178*'FICHE D''INFORMATIONS'!$P$32,F178*'FICHE D''INFORMATIONS'!$P$31),"")</f>
        <v>0</v>
      </c>
      <c r="I178" s="1995"/>
      <c r="J178" s="2360"/>
      <c r="K178" s="2361"/>
      <c r="L178" s="2361"/>
      <c r="M178" s="2349" t="str">
        <f t="shared" si="59"/>
        <v/>
      </c>
      <c r="N178" s="2360"/>
      <c r="O178" s="2361"/>
      <c r="P178" s="2361"/>
      <c r="Q178" s="2362"/>
      <c r="R178" s="2360"/>
      <c r="S178" s="2361"/>
      <c r="T178" s="2361"/>
      <c r="U178" s="2362"/>
      <c r="V178" s="2213"/>
    </row>
    <row r="179" spans="1:22" ht="15.75" thickBot="1">
      <c r="A179" s="2420" t="s">
        <v>6244</v>
      </c>
      <c r="B179" s="2420" t="s">
        <v>6349</v>
      </c>
      <c r="C179" s="2420" t="str">
        <f t="shared" si="50"/>
        <v>STR.18.1.1.</v>
      </c>
      <c r="D179" s="1934" t="s">
        <v>6139</v>
      </c>
      <c r="E179" s="2012">
        <v>0</v>
      </c>
      <c r="F179" s="2500">
        <f>IF(ISNUMBER(E179),E179/VLOOKUP($F$2,'FICHE D''INFORMATIONS'!M:N,2,FALSE),"")</f>
        <v>0</v>
      </c>
      <c r="G179" s="1928">
        <f t="shared" si="54"/>
        <v>0</v>
      </c>
      <c r="H179" s="2507">
        <f>IFERROR(IF('FICHE D''INFORMATIONS'!$P$31="",F179*'FICHE D''INFORMATIONS'!$P$32,F179*'FICHE D''INFORMATIONS'!$P$31),"")</f>
        <v>0</v>
      </c>
      <c r="I179" s="1995"/>
      <c r="J179" s="2286" t="s">
        <v>6745</v>
      </c>
      <c r="K179" s="1998"/>
      <c r="L179" s="2289" t="s">
        <v>6736</v>
      </c>
      <c r="M179" s="2282" t="str">
        <f t="shared" si="59"/>
        <v/>
      </c>
      <c r="N179" s="2286" t="s">
        <v>6748</v>
      </c>
      <c r="O179" s="1998"/>
      <c r="P179" s="2289" t="s">
        <v>70</v>
      </c>
      <c r="Q179" s="2282" t="str">
        <f t="shared" ref="Q179:Q181" si="65">IFERROR(I179/O179,"")</f>
        <v/>
      </c>
      <c r="R179" s="2287" t="s">
        <v>6521</v>
      </c>
      <c r="S179" s="2000"/>
      <c r="T179" s="2290" t="s">
        <v>428</v>
      </c>
      <c r="U179" s="2409" t="e">
        <f>S179/O179</f>
        <v>#DIV/0!</v>
      </c>
      <c r="V179" s="2213"/>
    </row>
    <row r="180" spans="1:22" ht="15.75" thickBot="1">
      <c r="A180" s="2420" t="s">
        <v>6244</v>
      </c>
      <c r="B180" s="2420" t="s">
        <v>6350</v>
      </c>
      <c r="C180" s="2420" t="str">
        <f t="shared" si="50"/>
        <v>STR.18.1.2.</v>
      </c>
      <c r="D180" s="1934" t="s">
        <v>599</v>
      </c>
      <c r="E180" s="2012">
        <v>0</v>
      </c>
      <c r="F180" s="2500">
        <f>IF(ISNUMBER(E180),E180/VLOOKUP($F$2,'FICHE D''INFORMATIONS'!M:N,2,FALSE),"")</f>
        <v>0</v>
      </c>
      <c r="G180" s="1928">
        <f t="shared" si="54"/>
        <v>0</v>
      </c>
      <c r="H180" s="2507">
        <f>IFERROR(IF('FICHE D''INFORMATIONS'!$P$31="",F180*'FICHE D''INFORMATIONS'!$P$32,F180*'FICHE D''INFORMATIONS'!$P$31),"")</f>
        <v>0</v>
      </c>
      <c r="I180" s="1995"/>
      <c r="J180" s="2296" t="s">
        <v>6745</v>
      </c>
      <c r="K180" s="2299"/>
      <c r="L180" s="2297" t="s">
        <v>6736</v>
      </c>
      <c r="M180" s="2312" t="str">
        <f t="shared" si="59"/>
        <v/>
      </c>
      <c r="N180" s="2286" t="s">
        <v>6754</v>
      </c>
      <c r="O180" s="1998"/>
      <c r="P180" s="2289" t="s">
        <v>66</v>
      </c>
      <c r="Q180" s="2282" t="str">
        <f t="shared" si="65"/>
        <v/>
      </c>
      <c r="R180" s="2287" t="s">
        <v>6521</v>
      </c>
      <c r="S180" s="2000"/>
      <c r="T180" s="2290" t="s">
        <v>428</v>
      </c>
      <c r="U180" s="2409" t="e">
        <f>S180/O180</f>
        <v>#DIV/0!</v>
      </c>
      <c r="V180" s="2213"/>
    </row>
    <row r="181" spans="1:22" ht="15" customHeight="1" thickBot="1">
      <c r="A181" s="2420" t="s">
        <v>6244</v>
      </c>
      <c r="B181" s="2420" t="s">
        <v>6351</v>
      </c>
      <c r="C181" s="2420" t="str">
        <f t="shared" si="50"/>
        <v>STR.18.1.3.</v>
      </c>
      <c r="D181" s="1934" t="s">
        <v>6138</v>
      </c>
      <c r="E181" s="2012">
        <v>0</v>
      </c>
      <c r="F181" s="2500">
        <f>IF(ISNUMBER(E181),E181/VLOOKUP($F$2,'FICHE D''INFORMATIONS'!M:N,2,FALSE),"")</f>
        <v>0</v>
      </c>
      <c r="G181" s="1928">
        <f t="shared" si="54"/>
        <v>0</v>
      </c>
      <c r="H181" s="2507">
        <f>IFERROR(IF('FICHE D''INFORMATIONS'!$P$31="",F181*'FICHE D''INFORMATIONS'!$P$32,F181*'FICHE D''INFORMATIONS'!$P$31),"")</f>
        <v>0</v>
      </c>
      <c r="I181" s="1995"/>
      <c r="J181" s="2296" t="s">
        <v>6745</v>
      </c>
      <c r="K181" s="2299"/>
      <c r="L181" s="2297" t="s">
        <v>6736</v>
      </c>
      <c r="M181" s="2312" t="str">
        <f t="shared" si="59"/>
        <v/>
      </c>
      <c r="N181" s="2286" t="s">
        <v>6748</v>
      </c>
      <c r="O181" s="1998"/>
      <c r="P181" s="2289" t="s">
        <v>70</v>
      </c>
      <c r="Q181" s="2282" t="str">
        <f t="shared" si="65"/>
        <v/>
      </c>
      <c r="R181" s="2376"/>
      <c r="S181" s="2377"/>
      <c r="T181" s="2378"/>
      <c r="U181" s="2379"/>
      <c r="V181" s="2213"/>
    </row>
    <row r="182" spans="1:22" ht="15.75" thickBot="1">
      <c r="A182" s="2201" t="s">
        <v>6244</v>
      </c>
      <c r="B182" s="2201" t="s">
        <v>6352</v>
      </c>
      <c r="C182" s="2201" t="str">
        <f t="shared" si="50"/>
        <v>STR.18.2.</v>
      </c>
      <c r="D182" s="2200" t="s">
        <v>6176</v>
      </c>
      <c r="E182" s="2476">
        <f>SUM(E183:E184)</f>
        <v>0</v>
      </c>
      <c r="F182" s="2500">
        <f>IF(ISNUMBER(E182),E182/VLOOKUP($F$2,'FICHE D''INFORMATIONS'!M:N,2,FALSE),"")</f>
        <v>0</v>
      </c>
      <c r="G182" s="1928">
        <f t="shared" si="54"/>
        <v>0</v>
      </c>
      <c r="H182" s="2507">
        <f>IFERROR(IF('FICHE D''INFORMATIONS'!$P$31="",F182*'FICHE D''INFORMATIONS'!$P$32,F182*'FICHE D''INFORMATIONS'!$P$31),"")</f>
        <v>0</v>
      </c>
      <c r="I182" s="1995"/>
      <c r="J182" s="2360"/>
      <c r="K182" s="2361"/>
      <c r="L182" s="2361"/>
      <c r="M182" s="2349" t="str">
        <f t="shared" si="59"/>
        <v/>
      </c>
      <c r="N182" s="2360"/>
      <c r="O182" s="2361"/>
      <c r="P182" s="2361"/>
      <c r="Q182" s="2371"/>
      <c r="R182" s="2372"/>
      <c r="S182" s="2373"/>
      <c r="T182" s="2374"/>
      <c r="U182" s="2375"/>
      <c r="V182" s="2213"/>
    </row>
    <row r="183" spans="1:22" ht="24.75" thickBot="1">
      <c r="A183" s="2420" t="s">
        <v>6244</v>
      </c>
      <c r="B183" s="2420" t="s">
        <v>6353</v>
      </c>
      <c r="C183" s="2420" t="str">
        <f t="shared" si="50"/>
        <v>STR.18.2.1.</v>
      </c>
      <c r="D183" s="1934" t="s">
        <v>6140</v>
      </c>
      <c r="E183" s="2012">
        <v>0</v>
      </c>
      <c r="F183" s="2500">
        <f>IF(ISNUMBER(E183),E183/VLOOKUP($F$2,'FICHE D''INFORMATIONS'!M:N,2,FALSE),"")</f>
        <v>0</v>
      </c>
      <c r="G183" s="1928">
        <f t="shared" si="54"/>
        <v>0</v>
      </c>
      <c r="H183" s="2507">
        <f>IFERROR(IF('FICHE D''INFORMATIONS'!$P$31="",F183*'FICHE D''INFORMATIONS'!$P$32,F183*'FICHE D''INFORMATIONS'!$P$31),"")</f>
        <v>0</v>
      </c>
      <c r="I183" s="1995"/>
      <c r="J183" s="2286" t="s">
        <v>6745</v>
      </c>
      <c r="K183" s="1998"/>
      <c r="L183" s="2289" t="s">
        <v>6736</v>
      </c>
      <c r="M183" s="2282" t="str">
        <f t="shared" si="59"/>
        <v/>
      </c>
      <c r="N183" s="2286" t="s">
        <v>6747</v>
      </c>
      <c r="O183" s="1998"/>
      <c r="P183" s="2289" t="s">
        <v>235</v>
      </c>
      <c r="Q183" s="2282" t="str">
        <f t="shared" ref="Q183:Q184" si="66">IFERROR(I183/O183,"")</f>
        <v/>
      </c>
      <c r="R183" s="2287" t="s">
        <v>6521</v>
      </c>
      <c r="S183" s="2000"/>
      <c r="T183" s="2290" t="s">
        <v>428</v>
      </c>
      <c r="U183" s="2409" t="e">
        <f t="shared" ref="U183:U184" si="67">S183/O183</f>
        <v>#DIV/0!</v>
      </c>
      <c r="V183" s="2213"/>
    </row>
    <row r="184" spans="1:22" ht="15.75" thickBot="1">
      <c r="A184" s="2420" t="s">
        <v>6244</v>
      </c>
      <c r="B184" s="2420" t="s">
        <v>6354</v>
      </c>
      <c r="C184" s="2420" t="str">
        <f t="shared" si="50"/>
        <v>STR.18.2.2.</v>
      </c>
      <c r="D184" s="1934" t="s">
        <v>6177</v>
      </c>
      <c r="E184" s="2012">
        <v>0</v>
      </c>
      <c r="F184" s="2500">
        <f>IF(ISNUMBER(E184),E184/VLOOKUP($F$2,'FICHE D''INFORMATIONS'!M:N,2,FALSE),"")</f>
        <v>0</v>
      </c>
      <c r="G184" s="1928">
        <f t="shared" si="54"/>
        <v>0</v>
      </c>
      <c r="H184" s="2507">
        <f>IFERROR(IF('FICHE D''INFORMATIONS'!$P$31="",F184*'FICHE D''INFORMATIONS'!$P$32,F184*'FICHE D''INFORMATIONS'!$P$31),"")</f>
        <v>0</v>
      </c>
      <c r="I184" s="1995"/>
      <c r="J184" s="2296" t="s">
        <v>6745</v>
      </c>
      <c r="K184" s="2299"/>
      <c r="L184" s="2297" t="s">
        <v>6736</v>
      </c>
      <c r="M184" s="2312" t="str">
        <f t="shared" si="59"/>
        <v/>
      </c>
      <c r="N184" s="2286" t="s">
        <v>6748</v>
      </c>
      <c r="O184" s="1998"/>
      <c r="P184" s="2289" t="s">
        <v>70</v>
      </c>
      <c r="Q184" s="2282" t="str">
        <f t="shared" si="66"/>
        <v/>
      </c>
      <c r="R184" s="2287" t="s">
        <v>6521</v>
      </c>
      <c r="S184" s="2000"/>
      <c r="T184" s="2290" t="s">
        <v>428</v>
      </c>
      <c r="U184" s="2409" t="e">
        <f t="shared" si="67"/>
        <v>#DIV/0!</v>
      </c>
      <c r="V184" s="2213"/>
    </row>
    <row r="185" spans="1:22" ht="15.75" thickBot="1">
      <c r="A185" s="2201" t="s">
        <v>6244</v>
      </c>
      <c r="B185" s="2201" t="s">
        <v>6355</v>
      </c>
      <c r="C185" s="2201" t="str">
        <f t="shared" si="50"/>
        <v>STR.18.3.</v>
      </c>
      <c r="D185" s="2200" t="s">
        <v>1032</v>
      </c>
      <c r="E185" s="2476">
        <f>SUM(E186:E187)</f>
        <v>0</v>
      </c>
      <c r="F185" s="2500">
        <f>IF(ISNUMBER(E185),E185/VLOOKUP($F$2,'FICHE D''INFORMATIONS'!M:N,2,FALSE),"")</f>
        <v>0</v>
      </c>
      <c r="G185" s="1928">
        <f t="shared" si="54"/>
        <v>0</v>
      </c>
      <c r="H185" s="2507">
        <f>IFERROR(IF('FICHE D''INFORMATIONS'!$P$31="",F185*'FICHE D''INFORMATIONS'!$P$32,F185*'FICHE D''INFORMATIONS'!$P$31),"")</f>
        <v>0</v>
      </c>
      <c r="I185" s="1995"/>
      <c r="J185" s="2360"/>
      <c r="K185" s="2361"/>
      <c r="L185" s="2361"/>
      <c r="M185" s="2349" t="str">
        <f t="shared" si="59"/>
        <v/>
      </c>
      <c r="N185" s="2360"/>
      <c r="O185" s="2361"/>
      <c r="P185" s="2361"/>
      <c r="Q185" s="2371"/>
      <c r="R185" s="2360"/>
      <c r="S185" s="2361"/>
      <c r="T185" s="2361"/>
      <c r="U185" s="2371"/>
      <c r="V185" s="2213"/>
    </row>
    <row r="186" spans="1:22" ht="15.75" thickBot="1">
      <c r="A186" s="2420" t="s">
        <v>6244</v>
      </c>
      <c r="B186" s="2420" t="s">
        <v>6356</v>
      </c>
      <c r="C186" s="2420" t="str">
        <f t="shared" si="50"/>
        <v>STR.18.3.1.</v>
      </c>
      <c r="D186" s="1934" t="s">
        <v>6178</v>
      </c>
      <c r="E186" s="2012">
        <v>0</v>
      </c>
      <c r="F186" s="2500">
        <f>IF(ISNUMBER(E186),E186/VLOOKUP($F$2,'FICHE D''INFORMATIONS'!M:N,2,FALSE),"")</f>
        <v>0</v>
      </c>
      <c r="G186" s="1928">
        <f t="shared" si="54"/>
        <v>0</v>
      </c>
      <c r="H186" s="2507">
        <f>IFERROR(IF('FICHE D''INFORMATIONS'!$P$31="",F186*'FICHE D''INFORMATIONS'!$P$32,F186*'FICHE D''INFORMATIONS'!$P$31),"")</f>
        <v>0</v>
      </c>
      <c r="I186" s="1995"/>
      <c r="J186" s="2286" t="s">
        <v>6745</v>
      </c>
      <c r="K186" s="1998"/>
      <c r="L186" s="2289" t="s">
        <v>6736</v>
      </c>
      <c r="M186" s="2282" t="str">
        <f t="shared" si="59"/>
        <v/>
      </c>
      <c r="N186" s="2286" t="s">
        <v>6754</v>
      </c>
      <c r="O186" s="1998"/>
      <c r="P186" s="2289" t="s">
        <v>70</v>
      </c>
      <c r="Q186" s="2282" t="str">
        <f t="shared" ref="Q186" si="68">IFERROR(I186/O186,"")</f>
        <v/>
      </c>
      <c r="R186" s="2360"/>
      <c r="S186" s="2361"/>
      <c r="T186" s="2361"/>
      <c r="U186" s="2371"/>
      <c r="V186" s="2213"/>
    </row>
    <row r="187" spans="1:22" ht="15.75" thickBot="1">
      <c r="A187" s="2420" t="s">
        <v>6244</v>
      </c>
      <c r="B187" s="2420" t="s">
        <v>6357</v>
      </c>
      <c r="C187" s="2420" t="str">
        <f t="shared" si="50"/>
        <v>STR.18.3.2.</v>
      </c>
      <c r="D187" s="1934" t="s">
        <v>6819</v>
      </c>
      <c r="E187" s="2012">
        <v>0</v>
      </c>
      <c r="F187" s="2500">
        <f>IF(ISNUMBER(E187),E187/VLOOKUP($F$2,'FICHE D''INFORMATIONS'!M:N,2,FALSE),"")</f>
        <v>0</v>
      </c>
      <c r="G187" s="1928">
        <f t="shared" si="54"/>
        <v>0</v>
      </c>
      <c r="H187" s="2507">
        <f>IFERROR(IF('FICHE D''INFORMATIONS'!$P$31="",F187*'FICHE D''INFORMATIONS'!$P$32,F187*'FICHE D''INFORMATIONS'!$P$31),"")</f>
        <v>0</v>
      </c>
      <c r="I187" s="1995"/>
      <c r="J187" s="2296" t="s">
        <v>6745</v>
      </c>
      <c r="K187" s="2299"/>
      <c r="L187" s="2297" t="s">
        <v>6736</v>
      </c>
      <c r="M187" s="2312" t="str">
        <f t="shared" si="59"/>
        <v/>
      </c>
      <c r="N187" s="2360"/>
      <c r="O187" s="2361"/>
      <c r="P187" s="2361"/>
      <c r="Q187" s="2371"/>
      <c r="R187" s="2360"/>
      <c r="S187" s="2361"/>
      <c r="T187" s="2361"/>
      <c r="U187" s="2371"/>
      <c r="V187" s="2213"/>
    </row>
    <row r="188" spans="1:22" ht="15" customHeight="1" thickBot="1">
      <c r="A188" s="2419" t="s">
        <v>6244</v>
      </c>
      <c r="B188" s="2419">
        <v>19</v>
      </c>
      <c r="C188" s="2419" t="str">
        <f t="shared" si="50"/>
        <v>STR.19.</v>
      </c>
      <c r="D188" s="1969" t="str">
        <f>'[19]ANALYSE COMPARATIVE AFFAIRES'!$E$78</f>
        <v>Plancher de reprise - métal</v>
      </c>
      <c r="E188" s="1988">
        <v>0</v>
      </c>
      <c r="F188" s="2499">
        <f>IF(ISNUMBER(E188),E188/VLOOKUP($F$2,'FICHE D''INFORMATIONS'!M:N,2,FALSE),"")</f>
        <v>0</v>
      </c>
      <c r="G188" s="1989">
        <f t="shared" si="54"/>
        <v>0</v>
      </c>
      <c r="H188" s="2506">
        <f>IFERROR(IF('FICHE D''INFORMATIONS'!$P$31="",F188*'FICHE D''INFORMATIONS'!$P$32,F188*'FICHE D''INFORMATIONS'!$P$31),"")</f>
        <v>0</v>
      </c>
      <c r="I188" s="1995"/>
      <c r="J188" s="2360"/>
      <c r="K188" s="2361"/>
      <c r="L188" s="2361"/>
      <c r="M188" s="2349" t="str">
        <f t="shared" si="59"/>
        <v/>
      </c>
      <c r="N188" s="2360"/>
      <c r="O188" s="2361"/>
      <c r="P188" s="2361"/>
      <c r="Q188" s="2362"/>
      <c r="R188" s="2360"/>
      <c r="S188" s="2361"/>
      <c r="T188" s="2361"/>
      <c r="U188" s="2362"/>
      <c r="V188" s="2213"/>
    </row>
    <row r="189" spans="1:22" ht="16.5" thickBot="1">
      <c r="A189" s="2419" t="s">
        <v>6244</v>
      </c>
      <c r="B189" s="2419">
        <v>20</v>
      </c>
      <c r="C189" s="2419" t="str">
        <f t="shared" si="50"/>
        <v>STR.20.</v>
      </c>
      <c r="D189" s="1969" t="str">
        <f>'[19]ANALYSE COMPARATIVE AFFAIRES'!$E$79</f>
        <v>Plancher de reprise - béton</v>
      </c>
      <c r="E189" s="1988">
        <v>0</v>
      </c>
      <c r="F189" s="2499">
        <f>IF(ISNUMBER(E189),E189/VLOOKUP($F$2,'FICHE D''INFORMATIONS'!M:N,2,FALSE),"")</f>
        <v>0</v>
      </c>
      <c r="G189" s="1989">
        <f t="shared" si="54"/>
        <v>0</v>
      </c>
      <c r="H189" s="2506">
        <f>IFERROR(IF('FICHE D''INFORMATIONS'!$P$31="",F189*'FICHE D''INFORMATIONS'!$P$32,F189*'FICHE D''INFORMATIONS'!$P$31),"")</f>
        <v>0</v>
      </c>
      <c r="I189" s="1995"/>
      <c r="J189" s="2360"/>
      <c r="K189" s="2361"/>
      <c r="L189" s="2361"/>
      <c r="M189" s="2349" t="str">
        <f t="shared" si="59"/>
        <v/>
      </c>
      <c r="N189" s="2360"/>
      <c r="O189" s="2361"/>
      <c r="P189" s="2361"/>
      <c r="Q189" s="2362"/>
      <c r="R189" s="2360"/>
      <c r="S189" s="2361"/>
      <c r="T189" s="2361"/>
      <c r="U189" s="2362"/>
      <c r="V189" s="2213"/>
    </row>
    <row r="190" spans="1:22" ht="15" customHeight="1" thickBot="1">
      <c r="A190" s="2419" t="s">
        <v>6244</v>
      </c>
      <c r="B190" s="2419">
        <v>21</v>
      </c>
      <c r="C190" s="2419" t="str">
        <f t="shared" si="50"/>
        <v>STR.21.</v>
      </c>
      <c r="D190" s="1969" t="str">
        <f>'[19]ANALYSE COMPARATIVE AFFAIRES'!$E$80</f>
        <v>Charpente bois - Support de couverture</v>
      </c>
      <c r="E190" s="1988">
        <v>0</v>
      </c>
      <c r="F190" s="2499">
        <f>IF(ISNUMBER(E190),E190/VLOOKUP($F$2,'FICHE D''INFORMATIONS'!M:N,2,FALSE),"")</f>
        <v>0</v>
      </c>
      <c r="G190" s="1989">
        <f t="shared" si="54"/>
        <v>0</v>
      </c>
      <c r="H190" s="2506">
        <f>IFERROR(IF('FICHE D''INFORMATIONS'!$P$31="",F190*'FICHE D''INFORMATIONS'!$P$32,F190*'FICHE D''INFORMATIONS'!$P$31),"")</f>
        <v>0</v>
      </c>
      <c r="I190" s="1995"/>
      <c r="J190" s="2360"/>
      <c r="K190" s="2361"/>
      <c r="L190" s="2361"/>
      <c r="M190" s="2349" t="str">
        <f t="shared" si="59"/>
        <v/>
      </c>
      <c r="N190" s="2360"/>
      <c r="O190" s="2361"/>
      <c r="P190" s="2361"/>
      <c r="Q190" s="2362"/>
      <c r="R190" s="2360"/>
      <c r="S190" s="2361"/>
      <c r="T190" s="2361"/>
      <c r="U190" s="2362"/>
      <c r="V190" s="2213"/>
    </row>
    <row r="191" spans="1:22" ht="15" customHeight="1" thickBot="1">
      <c r="A191" s="2419" t="s">
        <v>6244</v>
      </c>
      <c r="B191" s="2419">
        <v>22</v>
      </c>
      <c r="C191" s="2419" t="str">
        <f t="shared" ref="C191:C192" si="69">CONCATENATE(A191,".",B191,".")</f>
        <v>STR.22.</v>
      </c>
      <c r="D191" s="1969" t="str">
        <f>'[19]ANALYSE COMPARATIVE AFFAIRES'!$E$81</f>
        <v>Ouvrages Divers (Pour Ouvrages Neufs)</v>
      </c>
      <c r="E191" s="1988">
        <f>SUM(E192:E196)</f>
        <v>2479552.4734362802</v>
      </c>
      <c r="F191" s="2499">
        <f>IF(ISNUMBER(E191),E191/VLOOKUP($F$2,'FICHE D''INFORMATIONS'!M:N,2,FALSE),"")</f>
        <v>38.347548305540982</v>
      </c>
      <c r="G191" s="1989">
        <f t="shared" si="54"/>
        <v>1.7086983839282699E-2</v>
      </c>
      <c r="H191" s="2506">
        <f>IFERROR(IF('FICHE D''INFORMATIONS'!$P$31="",F191*'FICHE D''INFORMATIONS'!$P$32,F191*'FICHE D''INFORMATIONS'!$P$31),"")</f>
        <v>38.277314700585777</v>
      </c>
      <c r="I191" s="2475"/>
      <c r="J191" s="2360"/>
      <c r="K191" s="2361"/>
      <c r="L191" s="2361"/>
      <c r="M191" s="2367"/>
      <c r="N191" s="2360"/>
      <c r="O191" s="2361"/>
      <c r="P191" s="2361"/>
      <c r="Q191" s="2362"/>
      <c r="R191" s="2360"/>
      <c r="S191" s="2361"/>
      <c r="T191" s="2361"/>
      <c r="U191" s="2362"/>
      <c r="V191" s="2213"/>
    </row>
    <row r="192" spans="1:22" ht="15" customHeight="1" thickBot="1">
      <c r="A192" s="2420" t="s">
        <v>6244</v>
      </c>
      <c r="B192" s="2420" t="s">
        <v>6447</v>
      </c>
      <c r="C192" s="2420" t="str">
        <f t="shared" si="69"/>
        <v>STR.22.1.</v>
      </c>
      <c r="D192" s="1934" t="s">
        <v>6820</v>
      </c>
      <c r="E192" s="2496">
        <f>SUMIF('4 5 6 Sout Terra GO'!J:J,'FICHE RATIOS'!C192,'4 5 6 Sout Terra GO'!H:H)</f>
        <v>406215.82000000007</v>
      </c>
      <c r="F192" s="2501">
        <f>IF(ISNUMBER(E192),E192/VLOOKUP($F$2,'FICHE D''INFORMATIONS'!M:N,2,FALSE),"")</f>
        <v>6.2823356016084144</v>
      </c>
      <c r="G192" s="2474">
        <f t="shared" si="54"/>
        <v>2.7992967384077188E-3</v>
      </c>
      <c r="H192" s="2508">
        <f>IFERROR(IF('FICHE D''INFORMATIONS'!$P$31="",F192*'FICHE D''INFORMATIONS'!$P$32,F192*'FICHE D''INFORMATIONS'!$P$31),"")</f>
        <v>6.2708294924479597</v>
      </c>
      <c r="I192" s="2475"/>
      <c r="J192" s="2360"/>
      <c r="K192" s="2361"/>
      <c r="L192" s="2361"/>
      <c r="M192" s="2367"/>
      <c r="N192" s="2360"/>
      <c r="O192" s="2361"/>
      <c r="P192" s="2361"/>
      <c r="Q192" s="2362"/>
      <c r="R192" s="2360"/>
      <c r="S192" s="2361"/>
      <c r="T192" s="2361"/>
      <c r="U192" s="2362"/>
      <c r="V192" s="2213"/>
    </row>
    <row r="193" spans="1:22" ht="15" customHeight="1" thickBot="1">
      <c r="A193" s="2420" t="s">
        <v>6244</v>
      </c>
      <c r="B193" s="2420" t="s">
        <v>6448</v>
      </c>
      <c r="C193" s="2420" t="str">
        <f t="shared" ref="C193:C196" si="70">CONCATENATE(A193,".",B193,".")</f>
        <v>STR.22.2.</v>
      </c>
      <c r="D193" s="1934" t="s">
        <v>6803</v>
      </c>
      <c r="E193" s="2496">
        <f>SUMIF('4 5 6 Sout Terra GO'!J:J,'FICHE RATIOS'!C193,'4 5 6 Sout Terra GO'!H:H)</f>
        <v>71490.070080000005</v>
      </c>
      <c r="F193" s="2501">
        <f>IF(ISNUMBER(E193),E193/VLOOKUP($F$2,'FICHE D''INFORMATIONS'!M:N,2,FALSE),"")</f>
        <v>1.1056305301577483</v>
      </c>
      <c r="G193" s="2474">
        <f t="shared" si="54"/>
        <v>4.9264925231982156E-4</v>
      </c>
      <c r="H193" s="2508">
        <f>IFERROR(IF('FICHE D''INFORMATIONS'!$P$31="",F193*'FICHE D''INFORMATIONS'!$P$32,F193*'FICHE D''INFORMATIONS'!$P$31),"")</f>
        <v>1.1036055658168</v>
      </c>
      <c r="I193" s="2475"/>
      <c r="J193" s="2360"/>
      <c r="K193" s="2361"/>
      <c r="L193" s="2361"/>
      <c r="M193" s="2367"/>
      <c r="N193" s="2360"/>
      <c r="O193" s="2361"/>
      <c r="P193" s="2361"/>
      <c r="Q193" s="2362"/>
      <c r="R193" s="2360"/>
      <c r="S193" s="2361"/>
      <c r="T193" s="2361"/>
      <c r="U193" s="2362"/>
      <c r="V193" s="2213"/>
    </row>
    <row r="194" spans="1:22" ht="15" customHeight="1" thickBot="1">
      <c r="A194" s="2420" t="s">
        <v>6244</v>
      </c>
      <c r="B194" s="2420" t="s">
        <v>6449</v>
      </c>
      <c r="C194" s="2420" t="str">
        <f t="shared" si="70"/>
        <v>STR.22.3.</v>
      </c>
      <c r="D194" s="1934" t="s">
        <v>6804</v>
      </c>
      <c r="E194" s="2496">
        <f>SUMIF('4 5 6 Sout Terra GO'!J:J,'FICHE RATIOS'!C194,'4 5 6 Sout Terra GO'!H:H)</f>
        <v>362348.3</v>
      </c>
      <c r="F194" s="2501">
        <f>IF(ISNUMBER(E194),E194/VLOOKUP($F$2,'FICHE D''INFORMATIONS'!M:N,2,FALSE),"")</f>
        <v>5.6039019486545003</v>
      </c>
      <c r="G194" s="2474">
        <f t="shared" si="54"/>
        <v>2.4969987982190879E-3</v>
      </c>
      <c r="H194" s="2508">
        <f>IFERROR(IF('FICHE D''INFORMATIONS'!$P$31="",F194*'FICHE D''INFORMATIONS'!$P$32,F194*'FICHE D''INFORMATIONS'!$P$31),"")</f>
        <v>5.5936383919719832</v>
      </c>
      <c r="I194" s="2475"/>
      <c r="J194" s="2360"/>
      <c r="K194" s="2361"/>
      <c r="L194" s="2361"/>
      <c r="M194" s="2367"/>
      <c r="N194" s="2360"/>
      <c r="O194" s="2361"/>
      <c r="P194" s="2361"/>
      <c r="Q194" s="2362"/>
      <c r="R194" s="2360"/>
      <c r="S194" s="2361"/>
      <c r="T194" s="2361"/>
      <c r="U194" s="2362"/>
      <c r="V194" s="2213"/>
    </row>
    <row r="195" spans="1:22" ht="15" customHeight="1" thickBot="1">
      <c r="A195" s="2420" t="s">
        <v>6244</v>
      </c>
      <c r="B195" s="2420" t="s">
        <v>6840</v>
      </c>
      <c r="C195" s="2420" t="str">
        <f t="shared" si="70"/>
        <v>STR.22.4.</v>
      </c>
      <c r="D195" s="1934" t="s">
        <v>6805</v>
      </c>
      <c r="E195" s="2496">
        <f>SUMIF('4 5 6 Sout Terra GO'!J:J,'FICHE RATIOS'!C195,'4 5 6 Sout Terra GO'!H:H)</f>
        <v>669925.0199999999</v>
      </c>
      <c r="F195" s="2501">
        <f>IF(ISNUMBER(E195),E195/VLOOKUP($F$2,'FICHE D''INFORMATIONS'!M:N,2,FALSE),"")</f>
        <v>10.360733374574696</v>
      </c>
      <c r="G195" s="2474">
        <f t="shared" si="54"/>
        <v>4.6165580736459875E-3</v>
      </c>
      <c r="H195" s="2508">
        <f>IFERROR(IF('FICHE D''INFORMATIONS'!$P$31="",F195*'FICHE D''INFORMATIONS'!$P$32,F195*'FICHE D''INFORMATIONS'!$P$31),"")</f>
        <v>10.34175767242346</v>
      </c>
      <c r="I195" s="2475"/>
      <c r="J195" s="2360"/>
      <c r="K195" s="2361"/>
      <c r="L195" s="2361"/>
      <c r="M195" s="2367"/>
      <c r="N195" s="2360"/>
      <c r="O195" s="2361"/>
      <c r="P195" s="2361"/>
      <c r="Q195" s="2362"/>
      <c r="R195" s="2360"/>
      <c r="S195" s="2361"/>
      <c r="T195" s="2361"/>
      <c r="U195" s="2362"/>
      <c r="V195" s="2213"/>
    </row>
    <row r="196" spans="1:22" ht="15" customHeight="1" thickBot="1">
      <c r="A196" s="2420" t="s">
        <v>6244</v>
      </c>
      <c r="B196" s="2420" t="s">
        <v>6841</v>
      </c>
      <c r="C196" s="2420" t="str">
        <f t="shared" si="70"/>
        <v>STR.22.5.</v>
      </c>
      <c r="D196" s="2473" t="s">
        <v>6806</v>
      </c>
      <c r="E196" s="2496">
        <f>SUMIF('4 5 6 Sout Terra GO'!J:J,'FICHE RATIOS'!C196,'4 5 6 Sout Terra GO'!H:H)</f>
        <v>969573.26335628005</v>
      </c>
      <c r="F196" s="2501">
        <f>IF(ISNUMBER(E196),E196/VLOOKUP($F$2,'FICHE D''INFORMATIONS'!M:N,2,FALSE),"")</f>
        <v>14.994946850545624</v>
      </c>
      <c r="G196" s="2474">
        <f t="shared" si="54"/>
        <v>6.6814809766900813E-3</v>
      </c>
      <c r="H196" s="2508">
        <f>IFERROR(IF('FICHE D''INFORMATIONS'!$P$31="",F196*'FICHE D''INFORMATIONS'!$P$32,F196*'FICHE D''INFORMATIONS'!$P$31),"")</f>
        <v>14.967483577925577</v>
      </c>
      <c r="I196" s="2475"/>
      <c r="J196" s="2360"/>
      <c r="K196" s="2361"/>
      <c r="L196" s="2361"/>
      <c r="M196" s="2367"/>
      <c r="N196" s="2360"/>
      <c r="O196" s="2361"/>
      <c r="P196" s="2361"/>
      <c r="Q196" s="2362"/>
      <c r="R196" s="2360"/>
      <c r="S196" s="2361"/>
      <c r="T196" s="2361"/>
      <c r="U196" s="2362"/>
      <c r="V196" s="2213"/>
    </row>
    <row r="197" spans="1:22" ht="15.75" customHeight="1" thickBot="1">
      <c r="A197" s="2419" t="s">
        <v>6244</v>
      </c>
      <c r="B197" s="2419">
        <v>23</v>
      </c>
      <c r="C197" s="2419" t="str">
        <f t="shared" si="50"/>
        <v>STR.23.</v>
      </c>
      <c r="D197" s="1969" t="str">
        <f>'[19]ANALYSE COMPARATIVE AFFAIRES'!$E$82</f>
        <v>Démolitions &amp; interventions dans l'existant</v>
      </c>
      <c r="E197" s="1988">
        <f>E198+E210+E242+E248</f>
        <v>0</v>
      </c>
      <c r="F197" s="2499">
        <f>IF(ISNUMBER(E197),E197/VLOOKUP($F$2,'FICHE D''INFORMATIONS'!M:N,2,FALSE),"")</f>
        <v>0</v>
      </c>
      <c r="G197" s="1989">
        <f t="shared" si="54"/>
        <v>0</v>
      </c>
      <c r="H197" s="2506">
        <f>IFERROR(IF('FICHE D''INFORMATIONS'!$P$31="",F197*'FICHE D''INFORMATIONS'!$P$32,F197*'FICHE D''INFORMATIONS'!$P$31),"")</f>
        <v>0</v>
      </c>
      <c r="I197" s="1936" t="s">
        <v>6542</v>
      </c>
      <c r="J197" s="2360"/>
      <c r="K197" s="2361"/>
      <c r="L197" s="2361"/>
      <c r="M197" s="2349" t="str">
        <f t="shared" si="59"/>
        <v/>
      </c>
      <c r="N197" s="2360"/>
      <c r="O197" s="2361"/>
      <c r="P197" s="2361"/>
      <c r="Q197" s="2362"/>
      <c r="R197" s="2360"/>
      <c r="S197" s="2361"/>
      <c r="T197" s="2361"/>
      <c r="U197" s="2362"/>
      <c r="V197" s="2213"/>
    </row>
    <row r="198" spans="1:22" ht="15.75" thickBot="1">
      <c r="A198" s="2201" t="s">
        <v>6244</v>
      </c>
      <c r="B198" s="2201" t="s">
        <v>6450</v>
      </c>
      <c r="C198" s="2201" t="str">
        <f t="shared" si="50"/>
        <v>STR.23.1.</v>
      </c>
      <c r="D198" s="2200" t="s">
        <v>6129</v>
      </c>
      <c r="E198" s="2526">
        <f>SUM(E199:E209)</f>
        <v>0</v>
      </c>
      <c r="F198" s="2500">
        <f>IF(ISNUMBER(E198),E198/VLOOKUP($F$2,'FICHE D''INFORMATIONS'!M:N,2,FALSE),"")</f>
        <v>0</v>
      </c>
      <c r="G198" s="1928">
        <f t="shared" si="54"/>
        <v>0</v>
      </c>
      <c r="H198" s="2507">
        <f>IFERROR(IF('FICHE D''INFORMATIONS'!$P$31="",F198*'FICHE D''INFORMATIONS'!$P$32,F198*'FICHE D''INFORMATIONS'!$P$31),"")</f>
        <v>0</v>
      </c>
      <c r="I198" s="1995"/>
      <c r="J198" s="2360"/>
      <c r="K198" s="2361"/>
      <c r="L198" s="2361"/>
      <c r="M198" s="2349" t="str">
        <f t="shared" ref="M198:M205" si="71">IFERROR(E198/K198,"")</f>
        <v/>
      </c>
      <c r="N198" s="2360"/>
      <c r="O198" s="2361"/>
      <c r="P198" s="2361"/>
      <c r="Q198" s="2362"/>
      <c r="R198" s="2360"/>
      <c r="S198" s="2361"/>
      <c r="T198" s="2361"/>
      <c r="U198" s="2362"/>
      <c r="V198" s="2213"/>
    </row>
    <row r="199" spans="1:22" ht="15.75" customHeight="1" thickBot="1">
      <c r="A199" s="2420" t="s">
        <v>6244</v>
      </c>
      <c r="B199" s="2420" t="s">
        <v>6854</v>
      </c>
      <c r="C199" s="2420" t="str">
        <f t="shared" si="50"/>
        <v>STR.23.1.1.</v>
      </c>
      <c r="D199" s="1934" t="s">
        <v>6179</v>
      </c>
      <c r="E199" s="2012"/>
      <c r="F199" s="2500" t="str">
        <f>IF(ISNUMBER(E199),E199/VLOOKUP($F$2,'FICHE D''INFORMATIONS'!M:N,2,FALSE),"")</f>
        <v/>
      </c>
      <c r="G199" s="1928">
        <f t="shared" si="54"/>
        <v>0</v>
      </c>
      <c r="H199" s="2507" t="str">
        <f>IFERROR(IF('FICHE D''INFORMATIONS'!$P$31="",F199*'FICHE D''INFORMATIONS'!$P$32,F199*'FICHE D''INFORMATIONS'!$P$31),"")</f>
        <v/>
      </c>
      <c r="I199" s="1995"/>
      <c r="J199" s="2360"/>
      <c r="K199" s="2361"/>
      <c r="L199" s="2361"/>
      <c r="M199" s="2349" t="str">
        <f t="shared" si="71"/>
        <v/>
      </c>
      <c r="N199" s="2360"/>
      <c r="O199" s="2361"/>
      <c r="P199" s="2361"/>
      <c r="Q199" s="2362"/>
      <c r="R199" s="2360"/>
      <c r="S199" s="2361"/>
      <c r="T199" s="2361"/>
      <c r="U199" s="2362"/>
      <c r="V199" s="2213"/>
    </row>
    <row r="200" spans="1:22" ht="15.75" thickBot="1">
      <c r="A200" s="2420" t="s">
        <v>6244</v>
      </c>
      <c r="B200" s="2420" t="s">
        <v>6855</v>
      </c>
      <c r="C200" s="2420" t="str">
        <f t="shared" si="50"/>
        <v>STR.23.1.2.</v>
      </c>
      <c r="D200" s="1934" t="s">
        <v>6793</v>
      </c>
      <c r="E200" s="2012"/>
      <c r="F200" s="2500" t="str">
        <f>IF(ISNUMBER(E200),E200/VLOOKUP($F$2,'FICHE D''INFORMATIONS'!M:N,2,FALSE),"")</f>
        <v/>
      </c>
      <c r="G200" s="1928">
        <f t="shared" si="54"/>
        <v>0</v>
      </c>
      <c r="H200" s="2507" t="str">
        <f>IFERROR(IF('FICHE D''INFORMATIONS'!$P$31="",F200*'FICHE D''INFORMATIONS'!$P$32,F200*'FICHE D''INFORMATIONS'!$P$31),"")</f>
        <v/>
      </c>
      <c r="I200" s="1995"/>
      <c r="J200" s="2360"/>
      <c r="K200" s="2361"/>
      <c r="L200" s="2361"/>
      <c r="M200" s="2349" t="str">
        <f t="shared" si="71"/>
        <v/>
      </c>
      <c r="N200" s="2360"/>
      <c r="O200" s="2361"/>
      <c r="P200" s="2361"/>
      <c r="Q200" s="2362"/>
      <c r="R200" s="2360"/>
      <c r="S200" s="2361"/>
      <c r="T200" s="2361"/>
      <c r="U200" s="2362"/>
      <c r="V200" s="2213"/>
    </row>
    <row r="201" spans="1:22" ht="15.75" thickBot="1">
      <c r="A201" s="2420" t="s">
        <v>6244</v>
      </c>
      <c r="B201" s="2420" t="s">
        <v>6856</v>
      </c>
      <c r="C201" s="2420" t="str">
        <f t="shared" si="50"/>
        <v>STR.23.1.3.</v>
      </c>
      <c r="D201" s="1934" t="s">
        <v>6141</v>
      </c>
      <c r="E201" s="2012"/>
      <c r="F201" s="2500" t="str">
        <f>IF(ISNUMBER(E201),E201/VLOOKUP($F$2,'FICHE D''INFORMATIONS'!M:N,2,FALSE),"")</f>
        <v/>
      </c>
      <c r="G201" s="1928">
        <f t="shared" si="54"/>
        <v>0</v>
      </c>
      <c r="H201" s="2507" t="str">
        <f>IFERROR(IF('FICHE D''INFORMATIONS'!$P$31="",F201*'FICHE D''INFORMATIONS'!$P$32,F201*'FICHE D''INFORMATIONS'!$P$31),"")</f>
        <v/>
      </c>
      <c r="I201" s="1995"/>
      <c r="J201" s="2360"/>
      <c r="K201" s="2361"/>
      <c r="L201" s="2361"/>
      <c r="M201" s="2349" t="str">
        <f t="shared" si="71"/>
        <v/>
      </c>
      <c r="N201" s="2360"/>
      <c r="O201" s="2361"/>
      <c r="P201" s="2361"/>
      <c r="Q201" s="2362"/>
      <c r="R201" s="2360"/>
      <c r="S201" s="2361"/>
      <c r="T201" s="2361"/>
      <c r="U201" s="2362"/>
      <c r="V201" s="2213"/>
    </row>
    <row r="202" spans="1:22" ht="15.75" customHeight="1" thickBot="1">
      <c r="A202" s="2420" t="s">
        <v>6244</v>
      </c>
      <c r="B202" s="2420" t="s">
        <v>6857</v>
      </c>
      <c r="C202" s="2420" t="str">
        <f t="shared" si="50"/>
        <v>STR.23.1.4.</v>
      </c>
      <c r="D202" s="1934" t="s">
        <v>6140</v>
      </c>
      <c r="E202" s="2012"/>
      <c r="F202" s="2500" t="str">
        <f>IF(ISNUMBER(E202),E202/VLOOKUP($F$2,'FICHE D''INFORMATIONS'!M:N,2,FALSE),"")</f>
        <v/>
      </c>
      <c r="G202" s="1928">
        <f t="shared" si="54"/>
        <v>0</v>
      </c>
      <c r="H202" s="2507" t="str">
        <f>IFERROR(IF('FICHE D''INFORMATIONS'!$P$31="",F202*'FICHE D''INFORMATIONS'!$P$32,F202*'FICHE D''INFORMATIONS'!$P$31),"")</f>
        <v/>
      </c>
      <c r="I202" s="1995"/>
      <c r="J202" s="2360"/>
      <c r="K202" s="2361"/>
      <c r="L202" s="2361"/>
      <c r="M202" s="2349" t="str">
        <f t="shared" si="71"/>
        <v/>
      </c>
      <c r="N202" s="2360"/>
      <c r="O202" s="2361"/>
      <c r="P202" s="2361"/>
      <c r="Q202" s="2362"/>
      <c r="R202" s="2360"/>
      <c r="S202" s="2361"/>
      <c r="T202" s="2361"/>
      <c r="U202" s="2362"/>
      <c r="V202" s="2213"/>
    </row>
    <row r="203" spans="1:22" ht="15.75" customHeight="1" thickBot="1">
      <c r="A203" s="2420" t="s">
        <v>6244</v>
      </c>
      <c r="B203" s="2420" t="s">
        <v>6858</v>
      </c>
      <c r="C203" s="2420" t="str">
        <f t="shared" si="50"/>
        <v>STR.23.1.5.</v>
      </c>
      <c r="D203" s="1934" t="s">
        <v>599</v>
      </c>
      <c r="E203" s="2012"/>
      <c r="F203" s="2500" t="str">
        <f>IF(ISNUMBER(E203),E203/VLOOKUP($F$2,'FICHE D''INFORMATIONS'!M:N,2,FALSE),"")</f>
        <v/>
      </c>
      <c r="G203" s="1928">
        <f t="shared" si="54"/>
        <v>0</v>
      </c>
      <c r="H203" s="2507" t="str">
        <f>IFERROR(IF('FICHE D''INFORMATIONS'!$P$31="",F203*'FICHE D''INFORMATIONS'!$P$32,F203*'FICHE D''INFORMATIONS'!$P$31),"")</f>
        <v/>
      </c>
      <c r="I203" s="1995"/>
      <c r="J203" s="2360"/>
      <c r="K203" s="2361"/>
      <c r="L203" s="2361"/>
      <c r="M203" s="2349" t="str">
        <f t="shared" si="71"/>
        <v/>
      </c>
      <c r="N203" s="2360"/>
      <c r="O203" s="2361"/>
      <c r="P203" s="2361"/>
      <c r="Q203" s="2362"/>
      <c r="R203" s="2360"/>
      <c r="S203" s="2361"/>
      <c r="T203" s="2361"/>
      <c r="U203" s="2362"/>
      <c r="V203" s="2213"/>
    </row>
    <row r="204" spans="1:22" ht="16.5" customHeight="1" thickBot="1">
      <c r="A204" s="2420" t="s">
        <v>6244</v>
      </c>
      <c r="B204" s="2420" t="s">
        <v>6859</v>
      </c>
      <c r="C204" s="2420" t="str">
        <f t="shared" si="50"/>
        <v>STR.23.1.6.</v>
      </c>
      <c r="D204" s="1934" t="s">
        <v>6139</v>
      </c>
      <c r="E204" s="2012"/>
      <c r="F204" s="2500" t="str">
        <f>IF(ISNUMBER(E204),E204/VLOOKUP($F$2,'FICHE D''INFORMATIONS'!M:N,2,FALSE),"")</f>
        <v/>
      </c>
      <c r="G204" s="1928">
        <f t="shared" si="54"/>
        <v>0</v>
      </c>
      <c r="H204" s="2507" t="str">
        <f>IFERROR(IF('FICHE D''INFORMATIONS'!$P$31="",F204*'FICHE D''INFORMATIONS'!$P$32,F204*'FICHE D''INFORMATIONS'!$P$31),"")</f>
        <v/>
      </c>
      <c r="I204" s="1995"/>
      <c r="J204" s="2360"/>
      <c r="K204" s="2361"/>
      <c r="L204" s="2361"/>
      <c r="M204" s="2349" t="str">
        <f t="shared" si="71"/>
        <v/>
      </c>
      <c r="N204" s="2360"/>
      <c r="O204" s="2361"/>
      <c r="P204" s="2361"/>
      <c r="Q204" s="2362"/>
      <c r="R204" s="2360"/>
      <c r="S204" s="2361"/>
      <c r="T204" s="2361"/>
      <c r="U204" s="2362"/>
      <c r="V204" s="2213"/>
    </row>
    <row r="205" spans="1:22" ht="15.75" thickBot="1">
      <c r="A205" s="2420" t="s">
        <v>6244</v>
      </c>
      <c r="B205" s="2420" t="s">
        <v>6860</v>
      </c>
      <c r="C205" s="2420" t="str">
        <f t="shared" si="50"/>
        <v>STR.23.1.7.</v>
      </c>
      <c r="D205" s="1934" t="s">
        <v>6137</v>
      </c>
      <c r="E205" s="2012"/>
      <c r="F205" s="2500" t="str">
        <f>IF(ISNUMBER(E205),E205/VLOOKUP($F$2,'FICHE D''INFORMATIONS'!M:N,2,FALSE),"")</f>
        <v/>
      </c>
      <c r="G205" s="1928">
        <f t="shared" si="54"/>
        <v>0</v>
      </c>
      <c r="H205" s="2507" t="str">
        <f>IFERROR(IF('FICHE D''INFORMATIONS'!$P$31="",F205*'FICHE D''INFORMATIONS'!$P$32,F205*'FICHE D''INFORMATIONS'!$P$31),"")</f>
        <v/>
      </c>
      <c r="I205" s="1995"/>
      <c r="J205" s="2360"/>
      <c r="K205" s="2361"/>
      <c r="L205" s="2361"/>
      <c r="M205" s="2349" t="str">
        <f t="shared" si="71"/>
        <v/>
      </c>
      <c r="N205" s="2360"/>
      <c r="O205" s="2361"/>
      <c r="P205" s="2361"/>
      <c r="Q205" s="2362"/>
      <c r="R205" s="2360"/>
      <c r="S205" s="2361"/>
      <c r="T205" s="2361"/>
      <c r="U205" s="2362"/>
      <c r="V205" s="2213"/>
    </row>
    <row r="206" spans="1:22" ht="15.75" thickBot="1">
      <c r="A206" s="2420" t="s">
        <v>6244</v>
      </c>
      <c r="B206" s="2420" t="s">
        <v>6861</v>
      </c>
      <c r="C206" s="2420" t="str">
        <f t="shared" si="50"/>
        <v>STR.23.1.8.</v>
      </c>
      <c r="D206" s="1934" t="s">
        <v>6573</v>
      </c>
      <c r="E206" s="2012"/>
      <c r="F206" s="2500" t="str">
        <f>IF(ISNUMBER(E206),E206/VLOOKUP($F$2,'FICHE D''INFORMATIONS'!M:N,2,FALSE),"")</f>
        <v/>
      </c>
      <c r="G206" s="1928">
        <f t="shared" si="54"/>
        <v>0</v>
      </c>
      <c r="H206" s="2507" t="str">
        <f>IFERROR(IF('FICHE D''INFORMATIONS'!$P$31="",F206*'FICHE D''INFORMATIONS'!$P$32,F206*'FICHE D''INFORMATIONS'!$P$31),"")</f>
        <v/>
      </c>
      <c r="I206" s="1995"/>
      <c r="J206" s="2360"/>
      <c r="K206" s="2361"/>
      <c r="L206" s="2361"/>
      <c r="M206" s="2349"/>
      <c r="N206" s="2360"/>
      <c r="O206" s="2361"/>
      <c r="P206" s="2361"/>
      <c r="Q206" s="2371"/>
      <c r="R206" s="2360"/>
      <c r="S206" s="2361"/>
      <c r="T206" s="2361"/>
      <c r="U206" s="2371"/>
      <c r="V206" s="2213"/>
    </row>
    <row r="207" spans="1:22" ht="15.75" thickBot="1">
      <c r="A207" s="2420" t="s">
        <v>6244</v>
      </c>
      <c r="B207" s="2420" t="s">
        <v>6862</v>
      </c>
      <c r="C207" s="2420" t="str">
        <f t="shared" si="50"/>
        <v>STR.23.1.9.</v>
      </c>
      <c r="D207" s="1934" t="s">
        <v>6574</v>
      </c>
      <c r="E207" s="2012"/>
      <c r="F207" s="2500" t="str">
        <f>IF(ISNUMBER(E207),E207/VLOOKUP($F$2,'FICHE D''INFORMATIONS'!M:N,2,FALSE),"")</f>
        <v/>
      </c>
      <c r="G207" s="1928">
        <f t="shared" si="54"/>
        <v>0</v>
      </c>
      <c r="H207" s="2507" t="str">
        <f>IFERROR(IF('FICHE D''INFORMATIONS'!$P$31="",F207*'FICHE D''INFORMATIONS'!$P$32,F207*'FICHE D''INFORMATIONS'!$P$31),"")</f>
        <v/>
      </c>
      <c r="I207" s="1995"/>
      <c r="J207" s="2360"/>
      <c r="K207" s="2361"/>
      <c r="L207" s="2361"/>
      <c r="M207" s="2349"/>
      <c r="N207" s="2360"/>
      <c r="O207" s="2361"/>
      <c r="P207" s="2361"/>
      <c r="Q207" s="2371"/>
      <c r="R207" s="2360"/>
      <c r="S207" s="2361"/>
      <c r="T207" s="2361"/>
      <c r="U207" s="2371"/>
      <c r="V207" s="2213"/>
    </row>
    <row r="208" spans="1:22" ht="15.75" thickBot="1">
      <c r="A208" s="2420" t="s">
        <v>6244</v>
      </c>
      <c r="B208" s="2420" t="s">
        <v>6863</v>
      </c>
      <c r="C208" s="2420" t="str">
        <f t="shared" si="50"/>
        <v>STR.23.1.10.</v>
      </c>
      <c r="D208" s="1934" t="s">
        <v>6138</v>
      </c>
      <c r="E208" s="2012"/>
      <c r="F208" s="2500" t="str">
        <f>IF(ISNUMBER(E208),E208/VLOOKUP($F$2,'FICHE D''INFORMATIONS'!M:N,2,FALSE),"")</f>
        <v/>
      </c>
      <c r="G208" s="1928">
        <f t="shared" si="54"/>
        <v>0</v>
      </c>
      <c r="H208" s="2507" t="str">
        <f>IFERROR(IF('FICHE D''INFORMATIONS'!$P$31="",F208*'FICHE D''INFORMATIONS'!$P$32,F208*'FICHE D''INFORMATIONS'!$P$31),"")</f>
        <v/>
      </c>
      <c r="I208" s="1995"/>
      <c r="J208" s="2360"/>
      <c r="K208" s="2361"/>
      <c r="L208" s="2361"/>
      <c r="M208" s="2349" t="str">
        <f>IFERROR(E208/K208,"")</f>
        <v/>
      </c>
      <c r="N208" s="2360"/>
      <c r="O208" s="2361"/>
      <c r="P208" s="2361"/>
      <c r="Q208" s="2362"/>
      <c r="R208" s="2360"/>
      <c r="S208" s="2361"/>
      <c r="T208" s="2361"/>
      <c r="U208" s="2362"/>
      <c r="V208" s="2213"/>
    </row>
    <row r="209" spans="1:22" ht="15.75" thickBot="1">
      <c r="A209" s="2420" t="s">
        <v>6244</v>
      </c>
      <c r="B209" s="2420" t="s">
        <v>6864</v>
      </c>
      <c r="C209" s="2420" t="str">
        <f t="shared" si="50"/>
        <v>STR.23.1.11.</v>
      </c>
      <c r="D209" s="1934" t="s">
        <v>5750</v>
      </c>
      <c r="E209" s="2012"/>
      <c r="F209" s="2500" t="str">
        <f>IF(ISNUMBER(E209),E209/VLOOKUP($F$2,'FICHE D''INFORMATIONS'!M:N,2,FALSE),"")</f>
        <v/>
      </c>
      <c r="G209" s="1928">
        <f t="shared" si="54"/>
        <v>0</v>
      </c>
      <c r="H209" s="2507" t="str">
        <f>IFERROR(IF('FICHE D''INFORMATIONS'!$P$31="",F209*'FICHE D''INFORMATIONS'!$P$32,F209*'FICHE D''INFORMATIONS'!$P$31),"")</f>
        <v/>
      </c>
      <c r="I209" s="1995"/>
      <c r="J209" s="2360"/>
      <c r="K209" s="2361"/>
      <c r="L209" s="2361"/>
      <c r="M209" s="2349"/>
      <c r="N209" s="2360"/>
      <c r="O209" s="2361"/>
      <c r="P209" s="2361"/>
      <c r="Q209" s="2371"/>
      <c r="R209" s="2360"/>
      <c r="S209" s="2361"/>
      <c r="T209" s="2361"/>
      <c r="U209" s="2371"/>
      <c r="V209" s="2213"/>
    </row>
    <row r="210" spans="1:22" ht="16.5" customHeight="1" thickBot="1">
      <c r="A210" s="2201" t="s">
        <v>6244</v>
      </c>
      <c r="B210" s="2201" t="s">
        <v>6451</v>
      </c>
      <c r="C210" s="2201" t="str">
        <f t="shared" si="50"/>
        <v>STR.23.2.</v>
      </c>
      <c r="D210" s="2200" t="s">
        <v>6794</v>
      </c>
      <c r="E210" s="2526">
        <f>E211+E214+E217+E218+E219+E220+E221+E222+E223+E231+E236</f>
        <v>0</v>
      </c>
      <c r="F210" s="2500">
        <f>IF(ISNUMBER(E210),E210/VLOOKUP($F$2,'FICHE D''INFORMATIONS'!M:N,2,FALSE),"")</f>
        <v>0</v>
      </c>
      <c r="G210" s="1928">
        <f t="shared" si="54"/>
        <v>0</v>
      </c>
      <c r="H210" s="2507">
        <f>IFERROR(IF('FICHE D''INFORMATIONS'!$P$31="",F210*'FICHE D''INFORMATIONS'!$P$32,F210*'FICHE D''INFORMATIONS'!$P$31),"")</f>
        <v>0</v>
      </c>
      <c r="I210" s="1995"/>
      <c r="J210" s="2360"/>
      <c r="K210" s="2361"/>
      <c r="L210" s="2361"/>
      <c r="M210" s="2349" t="str">
        <f t="shared" ref="M210:M253" si="72">IFERROR(E210/K210,"")</f>
        <v/>
      </c>
      <c r="N210" s="2360"/>
      <c r="O210" s="2361"/>
      <c r="P210" s="2361"/>
      <c r="Q210" s="2362"/>
      <c r="R210" s="2360"/>
      <c r="S210" s="2361"/>
      <c r="T210" s="2361"/>
      <c r="U210" s="2362"/>
      <c r="V210" s="2213"/>
    </row>
    <row r="211" spans="1:22" ht="16.5" customHeight="1" thickBot="1">
      <c r="A211" s="2421" t="s">
        <v>6244</v>
      </c>
      <c r="B211" s="2421" t="s">
        <v>6865</v>
      </c>
      <c r="C211" s="2421" t="str">
        <f t="shared" ref="C211" si="73">CONCATENATE(A211,".",B211,".")</f>
        <v>STR.23.2.1.</v>
      </c>
      <c r="D211" s="2424" t="s">
        <v>6573</v>
      </c>
      <c r="E211" s="2012">
        <f>SUM(E212:E213)</f>
        <v>0</v>
      </c>
      <c r="F211" s="2500">
        <f>IF(ISNUMBER(E211),E211/VLOOKUP($F$2,'FICHE D''INFORMATIONS'!M:N,2,FALSE),"")</f>
        <v>0</v>
      </c>
      <c r="G211" s="1928">
        <f t="shared" si="54"/>
        <v>0</v>
      </c>
      <c r="H211" s="2507">
        <f>IFERROR(IF('FICHE D''INFORMATIONS'!$P$31="",F211*'FICHE D''INFORMATIONS'!$P$32,F211*'FICHE D''INFORMATIONS'!$P$31),"")</f>
        <v>0</v>
      </c>
      <c r="I211" s="1995"/>
      <c r="J211" s="2360"/>
      <c r="K211" s="2361"/>
      <c r="L211" s="2361"/>
      <c r="M211" s="2349" t="str">
        <f t="shared" si="72"/>
        <v/>
      </c>
      <c r="N211" s="2360"/>
      <c r="O211" s="2361"/>
      <c r="P211" s="2361"/>
      <c r="Q211" s="2362"/>
      <c r="R211" s="2360"/>
      <c r="S211" s="2361"/>
      <c r="T211" s="2361"/>
      <c r="U211" s="2362"/>
      <c r="V211" s="2213"/>
    </row>
    <row r="212" spans="1:22" ht="15.75" thickBot="1">
      <c r="A212" s="2422" t="s">
        <v>6244</v>
      </c>
      <c r="B212" s="2422" t="s">
        <v>6866</v>
      </c>
      <c r="C212" s="2422" t="str">
        <f t="shared" si="50"/>
        <v>STR.23.2.1.1.</v>
      </c>
      <c r="D212" s="2423" t="s">
        <v>6180</v>
      </c>
      <c r="E212" s="2012"/>
      <c r="F212" s="2500" t="str">
        <f>IF(ISNUMBER(E212),E212/VLOOKUP($F$2,'FICHE D''INFORMATIONS'!M:N,2,FALSE),"")</f>
        <v/>
      </c>
      <c r="G212" s="1928">
        <f t="shared" si="54"/>
        <v>0</v>
      </c>
      <c r="H212" s="2507" t="str">
        <f>IFERROR(IF('FICHE D''INFORMATIONS'!$P$31="",F212*'FICHE D''INFORMATIONS'!$P$32,F212*'FICHE D''INFORMATIONS'!$P$31),"")</f>
        <v/>
      </c>
      <c r="I212" s="1995"/>
      <c r="J212" s="2360"/>
      <c r="K212" s="2361"/>
      <c r="L212" s="2361"/>
      <c r="M212" s="2349" t="str">
        <f t="shared" si="72"/>
        <v/>
      </c>
      <c r="N212" s="2360"/>
      <c r="O212" s="2361"/>
      <c r="P212" s="2361"/>
      <c r="Q212" s="2362"/>
      <c r="R212" s="2360"/>
      <c r="S212" s="2361"/>
      <c r="T212" s="2361"/>
      <c r="U212" s="2362"/>
      <c r="V212" s="2213"/>
    </row>
    <row r="213" spans="1:22" ht="15.75" thickBot="1">
      <c r="A213" s="2422" t="s">
        <v>6244</v>
      </c>
      <c r="B213" s="2422" t="s">
        <v>6867</v>
      </c>
      <c r="C213" s="2422" t="str">
        <f t="shared" si="50"/>
        <v>STR.23.2.1.2.</v>
      </c>
      <c r="D213" s="2423" t="s">
        <v>6822</v>
      </c>
      <c r="E213" s="2012"/>
      <c r="F213" s="2500" t="str">
        <f>IF(ISNUMBER(E213),E213/VLOOKUP($F$2,'FICHE D''INFORMATIONS'!M:N,2,FALSE),"")</f>
        <v/>
      </c>
      <c r="G213" s="1928">
        <f t="shared" si="54"/>
        <v>0</v>
      </c>
      <c r="H213" s="2507" t="str">
        <f>IFERROR(IF('FICHE D''INFORMATIONS'!$P$31="",F213*'FICHE D''INFORMATIONS'!$P$32,F213*'FICHE D''INFORMATIONS'!$P$31),"")</f>
        <v/>
      </c>
      <c r="I213" s="1995"/>
      <c r="J213" s="2360"/>
      <c r="K213" s="2361"/>
      <c r="L213" s="2361"/>
      <c r="M213" s="2349" t="str">
        <f t="shared" si="72"/>
        <v/>
      </c>
      <c r="N213" s="2360"/>
      <c r="O213" s="2361"/>
      <c r="P213" s="2361"/>
      <c r="Q213" s="2362"/>
      <c r="R213" s="2360"/>
      <c r="S213" s="2361"/>
      <c r="T213" s="2361"/>
      <c r="U213" s="2362"/>
      <c r="V213" s="2213"/>
    </row>
    <row r="214" spans="1:22" ht="15.75" customHeight="1" thickBot="1">
      <c r="A214" s="2421" t="s">
        <v>6244</v>
      </c>
      <c r="B214" s="2421" t="s">
        <v>6868</v>
      </c>
      <c r="C214" s="2421" t="str">
        <f t="shared" si="50"/>
        <v>STR.23.2.2.</v>
      </c>
      <c r="D214" s="2424" t="s">
        <v>6574</v>
      </c>
      <c r="E214" s="2012">
        <f>SUM(E215:E216)</f>
        <v>0</v>
      </c>
      <c r="F214" s="2500">
        <f>IF(ISNUMBER(E214),E214/VLOOKUP($F$2,'FICHE D''INFORMATIONS'!M:N,2,FALSE),"")</f>
        <v>0</v>
      </c>
      <c r="G214" s="1928">
        <f t="shared" si="54"/>
        <v>0</v>
      </c>
      <c r="H214" s="2507">
        <f>IFERROR(IF('FICHE D''INFORMATIONS'!$P$31="",F214*'FICHE D''INFORMATIONS'!$P$32,F214*'FICHE D''INFORMATIONS'!$P$31),"")</f>
        <v>0</v>
      </c>
      <c r="I214" s="1995"/>
      <c r="J214" s="2360"/>
      <c r="K214" s="2361"/>
      <c r="L214" s="2361"/>
      <c r="M214" s="2349" t="str">
        <f t="shared" si="72"/>
        <v/>
      </c>
      <c r="N214" s="2360"/>
      <c r="O214" s="2361"/>
      <c r="P214" s="2361"/>
      <c r="Q214" s="2362"/>
      <c r="R214" s="2360"/>
      <c r="S214" s="2361"/>
      <c r="T214" s="2361"/>
      <c r="U214" s="2362"/>
      <c r="V214" s="2213"/>
    </row>
    <row r="215" spans="1:22" ht="15.75" customHeight="1" thickBot="1">
      <c r="A215" s="2422" t="s">
        <v>6244</v>
      </c>
      <c r="B215" s="2422" t="s">
        <v>6869</v>
      </c>
      <c r="C215" s="2422" t="str">
        <f t="shared" si="50"/>
        <v>STR.23.2.2.1.</v>
      </c>
      <c r="D215" s="2423" t="s">
        <v>6821</v>
      </c>
      <c r="E215" s="2012"/>
      <c r="F215" s="2500" t="str">
        <f>IF(ISNUMBER(E215),E215/VLOOKUP($F$2,'FICHE D''INFORMATIONS'!M:N,2,FALSE),"")</f>
        <v/>
      </c>
      <c r="G215" s="1928">
        <f t="shared" si="54"/>
        <v>0</v>
      </c>
      <c r="H215" s="2507" t="str">
        <f>IFERROR(IF('FICHE D''INFORMATIONS'!$P$31="",F215*'FICHE D''INFORMATIONS'!$P$32,F215*'FICHE D''INFORMATIONS'!$P$31),"")</f>
        <v/>
      </c>
      <c r="I215" s="1995"/>
      <c r="J215" s="2360"/>
      <c r="K215" s="2361"/>
      <c r="L215" s="2361"/>
      <c r="M215" s="2349"/>
      <c r="N215" s="2360"/>
      <c r="O215" s="2361"/>
      <c r="P215" s="2361"/>
      <c r="Q215" s="2371"/>
      <c r="R215" s="2360"/>
      <c r="S215" s="2361"/>
      <c r="T215" s="2361"/>
      <c r="U215" s="2371"/>
      <c r="V215" s="2213"/>
    </row>
    <row r="216" spans="1:22" ht="15.75" customHeight="1" thickBot="1">
      <c r="A216" s="2422" t="s">
        <v>6244</v>
      </c>
      <c r="B216" s="2422" t="s">
        <v>6870</v>
      </c>
      <c r="C216" s="2422" t="str">
        <f t="shared" si="50"/>
        <v>STR.23.2.2.2.</v>
      </c>
      <c r="D216" s="2423" t="s">
        <v>6823</v>
      </c>
      <c r="E216" s="2012"/>
      <c r="F216" s="2500" t="str">
        <f>IF(ISNUMBER(E216),E216/VLOOKUP($F$2,'FICHE D''INFORMATIONS'!M:N,2,FALSE),"")</f>
        <v/>
      </c>
      <c r="G216" s="1928">
        <f t="shared" si="54"/>
        <v>0</v>
      </c>
      <c r="H216" s="2507" t="str">
        <f>IFERROR(IF('FICHE D''INFORMATIONS'!$P$31="",F216*'FICHE D''INFORMATIONS'!$P$32,F216*'FICHE D''INFORMATIONS'!$P$31),"")</f>
        <v/>
      </c>
      <c r="I216" s="1995"/>
      <c r="J216" s="2360"/>
      <c r="K216" s="2361"/>
      <c r="L216" s="2361"/>
      <c r="M216" s="2349"/>
      <c r="N216" s="2360"/>
      <c r="O216" s="2361"/>
      <c r="P216" s="2361"/>
      <c r="Q216" s="2371"/>
      <c r="R216" s="2360"/>
      <c r="S216" s="2361"/>
      <c r="T216" s="2361"/>
      <c r="U216" s="2371"/>
      <c r="V216" s="2213"/>
    </row>
    <row r="217" spans="1:22" ht="15.75" customHeight="1" thickBot="1">
      <c r="A217" s="2421" t="s">
        <v>6244</v>
      </c>
      <c r="B217" s="2421" t="s">
        <v>6871</v>
      </c>
      <c r="C217" s="2421" t="str">
        <f t="shared" ref="C217:C218" si="74">CONCATENATE(A217,".",B217,".")</f>
        <v>STR.23.2.3.</v>
      </c>
      <c r="D217" s="2424" t="s">
        <v>6179</v>
      </c>
      <c r="E217" s="2012"/>
      <c r="F217" s="2500" t="str">
        <f>IF(ISNUMBER(E217),E217/VLOOKUP($F$2,'FICHE D''INFORMATIONS'!M:N,2,FALSE),"")</f>
        <v/>
      </c>
      <c r="G217" s="1928">
        <f t="shared" si="54"/>
        <v>0</v>
      </c>
      <c r="H217" s="2507" t="str">
        <f>IFERROR(IF('FICHE D''INFORMATIONS'!$P$31="",F217*'FICHE D''INFORMATIONS'!$P$32,F217*'FICHE D''INFORMATIONS'!$P$31),"")</f>
        <v/>
      </c>
      <c r="I217" s="1995"/>
      <c r="J217" s="2360"/>
      <c r="K217" s="2361"/>
      <c r="L217" s="2361"/>
      <c r="M217" s="2349"/>
      <c r="N217" s="2360"/>
      <c r="O217" s="2361"/>
      <c r="P217" s="2361"/>
      <c r="Q217" s="2371"/>
      <c r="R217" s="2360"/>
      <c r="S217" s="2361"/>
      <c r="T217" s="2361"/>
      <c r="U217" s="2371"/>
      <c r="V217" s="2213"/>
    </row>
    <row r="218" spans="1:22" ht="15.75" customHeight="1" thickBot="1">
      <c r="A218" s="2421" t="s">
        <v>6244</v>
      </c>
      <c r="B218" s="2421" t="s">
        <v>6872</v>
      </c>
      <c r="C218" s="2421" t="str">
        <f t="shared" si="74"/>
        <v>STR.23.2.4.</v>
      </c>
      <c r="D218" s="2425" t="s">
        <v>6793</v>
      </c>
      <c r="E218" s="2012"/>
      <c r="F218" s="2500" t="str">
        <f>IF(ISNUMBER(E218),E218/VLOOKUP($F$2,'FICHE D''INFORMATIONS'!M:N,2,FALSE),"")</f>
        <v/>
      </c>
      <c r="G218" s="1928">
        <f t="shared" si="54"/>
        <v>0</v>
      </c>
      <c r="H218" s="2507" t="str">
        <f>IFERROR(IF('FICHE D''INFORMATIONS'!$P$31="",F218*'FICHE D''INFORMATIONS'!$P$32,F218*'FICHE D''INFORMATIONS'!$P$31),"")</f>
        <v/>
      </c>
      <c r="I218" s="1995"/>
      <c r="J218" s="2360"/>
      <c r="K218" s="2361"/>
      <c r="L218" s="2361"/>
      <c r="M218" s="2349"/>
      <c r="N218" s="2360"/>
      <c r="O218" s="2361"/>
      <c r="P218" s="2361"/>
      <c r="Q218" s="2371"/>
      <c r="R218" s="2360"/>
      <c r="S218" s="2361"/>
      <c r="T218" s="2361"/>
      <c r="U218" s="2371"/>
      <c r="V218" s="2213"/>
    </row>
    <row r="219" spans="1:22" ht="15.75" customHeight="1" thickBot="1">
      <c r="A219" s="2421" t="s">
        <v>6244</v>
      </c>
      <c r="B219" s="2421" t="s">
        <v>6873</v>
      </c>
      <c r="C219" s="2421" t="str">
        <f t="shared" ref="C219:C245" si="75">CONCATENATE(A219,".",B219,".")</f>
        <v>STR.23.2.5.</v>
      </c>
      <c r="D219" s="2425" t="s">
        <v>6795</v>
      </c>
      <c r="E219" s="2012"/>
      <c r="F219" s="2500" t="str">
        <f>IF(ISNUMBER(E219),E219/VLOOKUP($F$2,'FICHE D''INFORMATIONS'!M:N,2,FALSE),"")</f>
        <v/>
      </c>
      <c r="G219" s="1928">
        <f t="shared" si="54"/>
        <v>0</v>
      </c>
      <c r="H219" s="2507" t="str">
        <f>IFERROR(IF('FICHE D''INFORMATIONS'!$P$31="",F219*'FICHE D''INFORMATIONS'!$P$32,F219*'FICHE D''INFORMATIONS'!$P$31),"")</f>
        <v/>
      </c>
      <c r="I219" s="1995"/>
      <c r="J219" s="2360"/>
      <c r="K219" s="2361"/>
      <c r="L219" s="2361"/>
      <c r="M219" s="2349"/>
      <c r="N219" s="2360"/>
      <c r="O219" s="2361"/>
      <c r="P219" s="2361"/>
      <c r="Q219" s="2371"/>
      <c r="R219" s="2360"/>
      <c r="S219" s="2361"/>
      <c r="T219" s="2361"/>
      <c r="U219" s="2371"/>
      <c r="V219" s="2213"/>
    </row>
    <row r="220" spans="1:22" ht="15.75" customHeight="1" thickBot="1">
      <c r="A220" s="2421" t="s">
        <v>6244</v>
      </c>
      <c r="B220" s="2421" t="s">
        <v>6874</v>
      </c>
      <c r="C220" s="2421" t="str">
        <f t="shared" si="75"/>
        <v>STR.23.2.6.</v>
      </c>
      <c r="D220" s="2425" t="s">
        <v>6796</v>
      </c>
      <c r="E220" s="2012"/>
      <c r="F220" s="2500" t="str">
        <f>IF(ISNUMBER(E220),E220/VLOOKUP($F$2,'FICHE D''INFORMATIONS'!M:N,2,FALSE),"")</f>
        <v/>
      </c>
      <c r="G220" s="1928">
        <f t="shared" ref="G220:G241" si="76">E220/$E$380</f>
        <v>0</v>
      </c>
      <c r="H220" s="2507" t="str">
        <f>IFERROR(IF('FICHE D''INFORMATIONS'!$P$31="",F220*'FICHE D''INFORMATIONS'!$P$32,F220*'FICHE D''INFORMATIONS'!$P$31),"")</f>
        <v/>
      </c>
      <c r="I220" s="1995"/>
      <c r="J220" s="2360"/>
      <c r="K220" s="2361"/>
      <c r="L220" s="2361"/>
      <c r="M220" s="2349"/>
      <c r="N220" s="2360"/>
      <c r="O220" s="2361"/>
      <c r="P220" s="2361"/>
      <c r="Q220" s="2371"/>
      <c r="R220" s="2360"/>
      <c r="S220" s="2361"/>
      <c r="T220" s="2361"/>
      <c r="U220" s="2371"/>
      <c r="V220" s="2213"/>
    </row>
    <row r="221" spans="1:22" ht="15.75" customHeight="1" thickBot="1">
      <c r="A221" s="2421" t="s">
        <v>6244</v>
      </c>
      <c r="B221" s="2421" t="s">
        <v>6875</v>
      </c>
      <c r="C221" s="2421" t="str">
        <f t="shared" si="75"/>
        <v>STR.23.2.7.</v>
      </c>
      <c r="D221" s="2425" t="s">
        <v>6032</v>
      </c>
      <c r="E221" s="2012"/>
      <c r="F221" s="2500" t="str">
        <f>IF(ISNUMBER(E221),E221/VLOOKUP($F$2,'FICHE D''INFORMATIONS'!M:N,2,FALSE),"")</f>
        <v/>
      </c>
      <c r="G221" s="1928">
        <f t="shared" si="76"/>
        <v>0</v>
      </c>
      <c r="H221" s="2507" t="str">
        <f>IFERROR(IF('FICHE D''INFORMATIONS'!$P$31="",F221*'FICHE D''INFORMATIONS'!$P$32,F221*'FICHE D''INFORMATIONS'!$P$31),"")</f>
        <v/>
      </c>
      <c r="I221" s="1995"/>
      <c r="J221" s="2360"/>
      <c r="K221" s="2361"/>
      <c r="L221" s="2361"/>
      <c r="M221" s="2349"/>
      <c r="N221" s="2360"/>
      <c r="O221" s="2361"/>
      <c r="P221" s="2361"/>
      <c r="Q221" s="2371"/>
      <c r="R221" s="2360"/>
      <c r="S221" s="2361"/>
      <c r="T221" s="2361"/>
      <c r="U221" s="2371"/>
      <c r="V221" s="2213"/>
    </row>
    <row r="222" spans="1:22" ht="15.75" customHeight="1" thickBot="1">
      <c r="A222" s="2421" t="s">
        <v>6244</v>
      </c>
      <c r="B222" s="2421" t="s">
        <v>6876</v>
      </c>
      <c r="C222" s="2421" t="str">
        <f t="shared" si="75"/>
        <v>STR.23.2.8.</v>
      </c>
      <c r="D222" s="2426" t="s">
        <v>6797</v>
      </c>
      <c r="E222" s="2012"/>
      <c r="F222" s="2500" t="str">
        <f>IF(ISNUMBER(E222),E222/VLOOKUP($F$2,'FICHE D''INFORMATIONS'!M:N,2,FALSE),"")</f>
        <v/>
      </c>
      <c r="G222" s="1928">
        <f t="shared" si="76"/>
        <v>0</v>
      </c>
      <c r="H222" s="2507" t="str">
        <f>IFERROR(IF('FICHE D''INFORMATIONS'!$P$31="",F222*'FICHE D''INFORMATIONS'!$P$32,F222*'FICHE D''INFORMATIONS'!$P$31),"")</f>
        <v/>
      </c>
      <c r="I222" s="1995"/>
      <c r="J222" s="2360"/>
      <c r="K222" s="2361"/>
      <c r="L222" s="2361"/>
      <c r="M222" s="2349"/>
      <c r="N222" s="2360"/>
      <c r="O222" s="2361"/>
      <c r="P222" s="2361"/>
      <c r="Q222" s="2371"/>
      <c r="R222" s="2360"/>
      <c r="S222" s="2361"/>
      <c r="T222" s="2361"/>
      <c r="U222" s="2371"/>
      <c r="V222" s="2213"/>
    </row>
    <row r="223" spans="1:22" ht="15.75" customHeight="1" thickBot="1">
      <c r="A223" s="2421" t="s">
        <v>6244</v>
      </c>
      <c r="B223" s="2421" t="s">
        <v>6877</v>
      </c>
      <c r="C223" s="2421" t="str">
        <f t="shared" si="75"/>
        <v>STR.23.2.9.</v>
      </c>
      <c r="D223" s="2426" t="s">
        <v>6798</v>
      </c>
      <c r="E223" s="2012">
        <f>SUM(E224:E230)</f>
        <v>0</v>
      </c>
      <c r="F223" s="2500">
        <f>IF(ISNUMBER(E223),E223/VLOOKUP($F$2,'FICHE D''INFORMATIONS'!M:N,2,FALSE),"")</f>
        <v>0</v>
      </c>
      <c r="G223" s="1928">
        <f t="shared" si="76"/>
        <v>0</v>
      </c>
      <c r="H223" s="2507">
        <f>IFERROR(IF('FICHE D''INFORMATIONS'!$P$31="",F223*'FICHE D''INFORMATIONS'!$P$32,F223*'FICHE D''INFORMATIONS'!$P$31),"")</f>
        <v>0</v>
      </c>
      <c r="I223" s="1995"/>
      <c r="J223" s="2360"/>
      <c r="K223" s="2361"/>
      <c r="L223" s="2361"/>
      <c r="M223" s="2349"/>
      <c r="N223" s="2360"/>
      <c r="O223" s="2361"/>
      <c r="P223" s="2361"/>
      <c r="Q223" s="2371"/>
      <c r="R223" s="2360"/>
      <c r="S223" s="2361"/>
      <c r="T223" s="2361"/>
      <c r="U223" s="2371"/>
      <c r="V223" s="2213"/>
    </row>
    <row r="224" spans="1:22" ht="15.75" customHeight="1" thickBot="1">
      <c r="A224" s="2422" t="s">
        <v>6244</v>
      </c>
      <c r="B224" s="2422" t="s">
        <v>6878</v>
      </c>
      <c r="C224" s="2422" t="str">
        <f t="shared" ref="C224:C230" si="77">CONCATENATE(A224,".",B224,".")</f>
        <v>STR.23.2.9.1.</v>
      </c>
      <c r="D224" s="2423" t="s">
        <v>6139</v>
      </c>
      <c r="E224" s="2012"/>
      <c r="F224" s="2500" t="str">
        <f>IF(ISNUMBER(E224),E224/VLOOKUP($F$2,'FICHE D''INFORMATIONS'!M:N,2,FALSE),"")</f>
        <v/>
      </c>
      <c r="G224" s="1928">
        <f t="shared" si="76"/>
        <v>0</v>
      </c>
      <c r="H224" s="2507" t="str">
        <f>IFERROR(IF('FICHE D''INFORMATIONS'!$P$31="",F224*'FICHE D''INFORMATIONS'!$P$32,F224*'FICHE D''INFORMATIONS'!$P$31),"")</f>
        <v/>
      </c>
      <c r="I224" s="1995"/>
      <c r="J224" s="2360"/>
      <c r="K224" s="2361"/>
      <c r="L224" s="2361"/>
      <c r="M224" s="2349"/>
      <c r="N224" s="2360"/>
      <c r="O224" s="2361"/>
      <c r="P224" s="2361"/>
      <c r="Q224" s="2371"/>
      <c r="R224" s="2360"/>
      <c r="S224" s="2361"/>
      <c r="T224" s="2361"/>
      <c r="U224" s="2371"/>
      <c r="V224" s="2213"/>
    </row>
    <row r="225" spans="1:22" ht="15.75" customHeight="1" thickBot="1">
      <c r="A225" s="2422" t="s">
        <v>6244</v>
      </c>
      <c r="B225" s="2422" t="s">
        <v>6879</v>
      </c>
      <c r="C225" s="2422" t="str">
        <f t="shared" si="77"/>
        <v>STR.23.2.9.2.</v>
      </c>
      <c r="D225" s="2423" t="s">
        <v>599</v>
      </c>
      <c r="E225" s="2012"/>
      <c r="F225" s="2500" t="str">
        <f>IF(ISNUMBER(E225),E225/VLOOKUP($F$2,'FICHE D''INFORMATIONS'!M:N,2,FALSE),"")</f>
        <v/>
      </c>
      <c r="G225" s="1928">
        <f t="shared" si="76"/>
        <v>0</v>
      </c>
      <c r="H225" s="2507" t="str">
        <f>IFERROR(IF('FICHE D''INFORMATIONS'!$P$31="",F225*'FICHE D''INFORMATIONS'!$P$32,F225*'FICHE D''INFORMATIONS'!$P$31),"")</f>
        <v/>
      </c>
      <c r="I225" s="1995"/>
      <c r="J225" s="2360"/>
      <c r="K225" s="2361"/>
      <c r="L225" s="2361"/>
      <c r="M225" s="2349"/>
      <c r="N225" s="2360"/>
      <c r="O225" s="2361"/>
      <c r="P225" s="2361"/>
      <c r="Q225" s="2371"/>
      <c r="R225" s="2360"/>
      <c r="S225" s="2361"/>
      <c r="T225" s="2361"/>
      <c r="U225" s="2371"/>
      <c r="V225" s="2213"/>
    </row>
    <row r="226" spans="1:22" ht="15.75" customHeight="1" thickBot="1">
      <c r="A226" s="2422" t="s">
        <v>6244</v>
      </c>
      <c r="B226" s="2422" t="s">
        <v>6880</v>
      </c>
      <c r="C226" s="2422" t="str">
        <f t="shared" si="77"/>
        <v>STR.23.2.9.3.</v>
      </c>
      <c r="D226" s="2423" t="s">
        <v>6138</v>
      </c>
      <c r="E226" s="2012"/>
      <c r="F226" s="2500" t="str">
        <f>IF(ISNUMBER(E226),E226/VLOOKUP($F$2,'FICHE D''INFORMATIONS'!M:N,2,FALSE),"")</f>
        <v/>
      </c>
      <c r="G226" s="1928">
        <f t="shared" si="76"/>
        <v>0</v>
      </c>
      <c r="H226" s="2507" t="str">
        <f>IFERROR(IF('FICHE D''INFORMATIONS'!$P$31="",F226*'FICHE D''INFORMATIONS'!$P$32,F226*'FICHE D''INFORMATIONS'!$P$31),"")</f>
        <v/>
      </c>
      <c r="I226" s="1995"/>
      <c r="J226" s="2360"/>
      <c r="K226" s="2361"/>
      <c r="L226" s="2361"/>
      <c r="M226" s="2349"/>
      <c r="N226" s="2360"/>
      <c r="O226" s="2361"/>
      <c r="P226" s="2361"/>
      <c r="Q226" s="2371"/>
      <c r="R226" s="2360"/>
      <c r="S226" s="2361"/>
      <c r="T226" s="2361"/>
      <c r="U226" s="2371"/>
      <c r="V226" s="2213"/>
    </row>
    <row r="227" spans="1:22" ht="15.75" customHeight="1" thickBot="1">
      <c r="A227" s="2422" t="s">
        <v>6244</v>
      </c>
      <c r="B227" s="2422" t="s">
        <v>6881</v>
      </c>
      <c r="C227" s="2422" t="str">
        <f t="shared" si="77"/>
        <v>STR.23.2.9.4.</v>
      </c>
      <c r="D227" s="2423" t="s">
        <v>6785</v>
      </c>
      <c r="E227" s="2012"/>
      <c r="F227" s="2500" t="str">
        <f>IF(ISNUMBER(E227),E227/VLOOKUP($F$2,'FICHE D''INFORMATIONS'!M:N,2,FALSE),"")</f>
        <v/>
      </c>
      <c r="G227" s="1928">
        <f t="shared" si="76"/>
        <v>0</v>
      </c>
      <c r="H227" s="2507" t="str">
        <f>IFERROR(IF('FICHE D''INFORMATIONS'!$P$31="",F227*'FICHE D''INFORMATIONS'!$P$32,F227*'FICHE D''INFORMATIONS'!$P$31),"")</f>
        <v/>
      </c>
      <c r="I227" s="1995"/>
      <c r="J227" s="2360"/>
      <c r="K227" s="2361"/>
      <c r="L227" s="2361"/>
      <c r="M227" s="2349"/>
      <c r="N227" s="2360"/>
      <c r="O227" s="2361"/>
      <c r="P227" s="2361"/>
      <c r="Q227" s="2371"/>
      <c r="R227" s="2360"/>
      <c r="S227" s="2361"/>
      <c r="T227" s="2361"/>
      <c r="U227" s="2371"/>
      <c r="V227" s="2213"/>
    </row>
    <row r="228" spans="1:22" ht="15.75" customHeight="1" thickBot="1">
      <c r="A228" s="2422" t="s">
        <v>6244</v>
      </c>
      <c r="B228" s="2422" t="s">
        <v>6882</v>
      </c>
      <c r="C228" s="2422" t="str">
        <f t="shared" si="77"/>
        <v>STR.23.2.9.5.</v>
      </c>
      <c r="D228" s="2423" t="s">
        <v>6177</v>
      </c>
      <c r="E228" s="2012"/>
      <c r="F228" s="2500" t="str">
        <f>IF(ISNUMBER(E228),E228/VLOOKUP($F$2,'FICHE D''INFORMATIONS'!M:N,2,FALSE),"")</f>
        <v/>
      </c>
      <c r="G228" s="1928">
        <f t="shared" si="76"/>
        <v>0</v>
      </c>
      <c r="H228" s="2507" t="str">
        <f>IFERROR(IF('FICHE D''INFORMATIONS'!$P$31="",F228*'FICHE D''INFORMATIONS'!$P$32,F228*'FICHE D''INFORMATIONS'!$P$31),"")</f>
        <v/>
      </c>
      <c r="I228" s="1995"/>
      <c r="J228" s="2360"/>
      <c r="K228" s="2361"/>
      <c r="L228" s="2361"/>
      <c r="M228" s="2349"/>
      <c r="N228" s="2360"/>
      <c r="O228" s="2361"/>
      <c r="P228" s="2361"/>
      <c r="Q228" s="2371"/>
      <c r="R228" s="2360"/>
      <c r="S228" s="2361"/>
      <c r="T228" s="2361"/>
      <c r="U228" s="2371"/>
      <c r="V228" s="2213"/>
    </row>
    <row r="229" spans="1:22" ht="15.75" customHeight="1" thickBot="1">
      <c r="A229" s="2422" t="s">
        <v>6244</v>
      </c>
      <c r="B229" s="2422" t="s">
        <v>6883</v>
      </c>
      <c r="C229" s="2422" t="str">
        <f t="shared" si="77"/>
        <v>STR.23.2.9.6.</v>
      </c>
      <c r="D229" s="2423" t="s">
        <v>6786</v>
      </c>
      <c r="E229" s="2012"/>
      <c r="F229" s="2500" t="str">
        <f>IF(ISNUMBER(E229),E229/VLOOKUP($F$2,'FICHE D''INFORMATIONS'!M:N,2,FALSE),"")</f>
        <v/>
      </c>
      <c r="G229" s="1928">
        <f t="shared" si="76"/>
        <v>0</v>
      </c>
      <c r="H229" s="2507" t="str">
        <f>IFERROR(IF('FICHE D''INFORMATIONS'!$P$31="",F229*'FICHE D''INFORMATIONS'!$P$32,F229*'FICHE D''INFORMATIONS'!$P$31),"")</f>
        <v/>
      </c>
      <c r="I229" s="1995"/>
      <c r="J229" s="2360"/>
      <c r="K229" s="2361"/>
      <c r="L229" s="2361"/>
      <c r="M229" s="2349"/>
      <c r="N229" s="2360"/>
      <c r="O229" s="2361"/>
      <c r="P229" s="2361"/>
      <c r="Q229" s="2371"/>
      <c r="R229" s="2360"/>
      <c r="S229" s="2361"/>
      <c r="T229" s="2361"/>
      <c r="U229" s="2371"/>
      <c r="V229" s="2213"/>
    </row>
    <row r="230" spans="1:22" ht="15.75" customHeight="1" thickBot="1">
      <c r="A230" s="2422" t="s">
        <v>6244</v>
      </c>
      <c r="B230" s="2422" t="s">
        <v>6884</v>
      </c>
      <c r="C230" s="2422" t="str">
        <f t="shared" si="77"/>
        <v>STR.23.2.9.7.</v>
      </c>
      <c r="D230" s="2423" t="s">
        <v>6824</v>
      </c>
      <c r="E230" s="2012"/>
      <c r="F230" s="2500" t="str">
        <f>IF(ISNUMBER(E230),E230/VLOOKUP($F$2,'FICHE D''INFORMATIONS'!M:N,2,FALSE),"")</f>
        <v/>
      </c>
      <c r="G230" s="1928">
        <f t="shared" si="76"/>
        <v>0</v>
      </c>
      <c r="H230" s="2507" t="str">
        <f>IFERROR(IF('FICHE D''INFORMATIONS'!$P$31="",F230*'FICHE D''INFORMATIONS'!$P$32,F230*'FICHE D''INFORMATIONS'!$P$31),"")</f>
        <v/>
      </c>
      <c r="I230" s="1995"/>
      <c r="J230" s="2360"/>
      <c r="K230" s="2361"/>
      <c r="L230" s="2361"/>
      <c r="M230" s="2349"/>
      <c r="N230" s="2360"/>
      <c r="O230" s="2361"/>
      <c r="P230" s="2361"/>
      <c r="Q230" s="2371"/>
      <c r="R230" s="2360"/>
      <c r="S230" s="2361"/>
      <c r="T230" s="2361"/>
      <c r="U230" s="2371"/>
      <c r="V230" s="2213"/>
    </row>
    <row r="231" spans="1:22" ht="15.75" customHeight="1" thickBot="1">
      <c r="A231" s="2421" t="s">
        <v>6244</v>
      </c>
      <c r="B231" s="2421" t="s">
        <v>6885</v>
      </c>
      <c r="C231" s="2421" t="str">
        <f t="shared" ref="C231" si="78">CONCATENATE(A231,".",B231,".")</f>
        <v>STR.23.2.10.</v>
      </c>
      <c r="D231" s="2426" t="s">
        <v>6799</v>
      </c>
      <c r="E231" s="2012">
        <f>SUM(E232:E235)</f>
        <v>0</v>
      </c>
      <c r="F231" s="2500">
        <f>IF(ISNUMBER(E231),E231/VLOOKUP($F$2,'FICHE D''INFORMATIONS'!M:N,2,FALSE),"")</f>
        <v>0</v>
      </c>
      <c r="G231" s="1928">
        <f t="shared" si="76"/>
        <v>0</v>
      </c>
      <c r="H231" s="2507">
        <f>IFERROR(IF('FICHE D''INFORMATIONS'!$P$31="",F231*'FICHE D''INFORMATIONS'!$P$32,F231*'FICHE D''INFORMATIONS'!$P$31),"")</f>
        <v>0</v>
      </c>
      <c r="I231" s="1995"/>
      <c r="J231" s="2360"/>
      <c r="K231" s="2361"/>
      <c r="L231" s="2361"/>
      <c r="M231" s="2349"/>
      <c r="N231" s="2360"/>
      <c r="O231" s="2361"/>
      <c r="P231" s="2361"/>
      <c r="Q231" s="2371"/>
      <c r="R231" s="2360"/>
      <c r="S231" s="2361"/>
      <c r="T231" s="2361"/>
      <c r="U231" s="2371"/>
      <c r="V231" s="2213"/>
    </row>
    <row r="232" spans="1:22" ht="15.75" customHeight="1" thickBot="1">
      <c r="A232" s="2422" t="s">
        <v>6244</v>
      </c>
      <c r="B232" s="2422" t="s">
        <v>6886</v>
      </c>
      <c r="C232" s="2422" t="str">
        <f t="shared" si="75"/>
        <v>STR.23.2.10.1.</v>
      </c>
      <c r="D232" s="2423" t="s">
        <v>599</v>
      </c>
      <c r="E232" s="2012"/>
      <c r="F232" s="2500" t="str">
        <f>IF(ISNUMBER(E232),E232/VLOOKUP($F$2,'FICHE D''INFORMATIONS'!M:N,2,FALSE),"")</f>
        <v/>
      </c>
      <c r="G232" s="1928">
        <f t="shared" si="76"/>
        <v>0</v>
      </c>
      <c r="H232" s="2507" t="str">
        <f>IFERROR(IF('FICHE D''INFORMATIONS'!$P$31="",F232*'FICHE D''INFORMATIONS'!$P$32,F232*'FICHE D''INFORMATIONS'!$P$31),"")</f>
        <v/>
      </c>
      <c r="I232" s="1995"/>
      <c r="J232" s="2360"/>
      <c r="K232" s="2361"/>
      <c r="L232" s="2361"/>
      <c r="M232" s="2349"/>
      <c r="N232" s="2360"/>
      <c r="O232" s="2361"/>
      <c r="P232" s="2361"/>
      <c r="Q232" s="2371"/>
      <c r="R232" s="2360"/>
      <c r="S232" s="2361"/>
      <c r="T232" s="2361"/>
      <c r="U232" s="2371"/>
      <c r="V232" s="2213"/>
    </row>
    <row r="233" spans="1:22" ht="15.75" customHeight="1" thickBot="1">
      <c r="A233" s="2422" t="s">
        <v>6244</v>
      </c>
      <c r="B233" s="2422" t="s">
        <v>6887</v>
      </c>
      <c r="C233" s="2422" t="str">
        <f t="shared" si="75"/>
        <v>STR.23.2.10.2.</v>
      </c>
      <c r="D233" s="2423" t="s">
        <v>6785</v>
      </c>
      <c r="E233" s="2012"/>
      <c r="F233" s="2500" t="str">
        <f>IF(ISNUMBER(E233),E233/VLOOKUP($F$2,'FICHE D''INFORMATIONS'!M:N,2,FALSE),"")</f>
        <v/>
      </c>
      <c r="G233" s="1928">
        <f t="shared" si="76"/>
        <v>0</v>
      </c>
      <c r="H233" s="2507" t="str">
        <f>IFERROR(IF('FICHE D''INFORMATIONS'!$P$31="",F233*'FICHE D''INFORMATIONS'!$P$32,F233*'FICHE D''INFORMATIONS'!$P$31),"")</f>
        <v/>
      </c>
      <c r="I233" s="1995"/>
      <c r="J233" s="2360"/>
      <c r="K233" s="2361"/>
      <c r="L233" s="2361"/>
      <c r="M233" s="2349"/>
      <c r="N233" s="2360"/>
      <c r="O233" s="2361"/>
      <c r="P233" s="2361"/>
      <c r="Q233" s="2371"/>
      <c r="R233" s="2360"/>
      <c r="S233" s="2361"/>
      <c r="T233" s="2361"/>
      <c r="U233" s="2371"/>
      <c r="V233" s="2213"/>
    </row>
    <row r="234" spans="1:22" ht="15.75" customHeight="1" thickBot="1">
      <c r="A234" s="2422" t="s">
        <v>6244</v>
      </c>
      <c r="B234" s="2422" t="s">
        <v>6888</v>
      </c>
      <c r="C234" s="2422" t="str">
        <f t="shared" si="75"/>
        <v>STR.23.2.10.3.</v>
      </c>
      <c r="D234" s="2423" t="s">
        <v>6786</v>
      </c>
      <c r="E234" s="2012"/>
      <c r="F234" s="2500" t="str">
        <f>IF(ISNUMBER(E234),E234/VLOOKUP($F$2,'FICHE D''INFORMATIONS'!M:N,2,FALSE),"")</f>
        <v/>
      </c>
      <c r="G234" s="1928">
        <f t="shared" si="76"/>
        <v>0</v>
      </c>
      <c r="H234" s="2507" t="str">
        <f>IFERROR(IF('FICHE D''INFORMATIONS'!$P$31="",F234*'FICHE D''INFORMATIONS'!$P$32,F234*'FICHE D''INFORMATIONS'!$P$31),"")</f>
        <v/>
      </c>
      <c r="I234" s="1995"/>
      <c r="J234" s="2360"/>
      <c r="K234" s="2361"/>
      <c r="L234" s="2361"/>
      <c r="M234" s="2349"/>
      <c r="N234" s="2360"/>
      <c r="O234" s="2361"/>
      <c r="P234" s="2361"/>
      <c r="Q234" s="2371"/>
      <c r="R234" s="2360"/>
      <c r="S234" s="2361"/>
      <c r="T234" s="2361"/>
      <c r="U234" s="2371"/>
      <c r="V234" s="2213"/>
    </row>
    <row r="235" spans="1:22" ht="15.75" customHeight="1" thickBot="1">
      <c r="A235" s="2422" t="s">
        <v>6244</v>
      </c>
      <c r="B235" s="2422" t="s">
        <v>6889</v>
      </c>
      <c r="C235" s="2422" t="str">
        <f t="shared" si="75"/>
        <v>STR.23.2.10.4.</v>
      </c>
      <c r="D235" s="2423" t="s">
        <v>2387</v>
      </c>
      <c r="E235" s="2012"/>
      <c r="F235" s="2500" t="str">
        <f>IF(ISNUMBER(E235),E235/VLOOKUP($F$2,'FICHE D''INFORMATIONS'!M:N,2,FALSE),"")</f>
        <v/>
      </c>
      <c r="G235" s="1928">
        <f t="shared" si="76"/>
        <v>0</v>
      </c>
      <c r="H235" s="2507" t="str">
        <f>IFERROR(IF('FICHE D''INFORMATIONS'!$P$31="",F235*'FICHE D''INFORMATIONS'!$P$32,F235*'FICHE D''INFORMATIONS'!$P$31),"")</f>
        <v/>
      </c>
      <c r="I235" s="1995"/>
      <c r="J235" s="2360"/>
      <c r="K235" s="2361"/>
      <c r="L235" s="2361"/>
      <c r="M235" s="2349"/>
      <c r="N235" s="2360"/>
      <c r="O235" s="2361"/>
      <c r="P235" s="2361"/>
      <c r="Q235" s="2371"/>
      <c r="R235" s="2360"/>
      <c r="S235" s="2361"/>
      <c r="T235" s="2361"/>
      <c r="U235" s="2371"/>
      <c r="V235" s="2213"/>
    </row>
    <row r="236" spans="1:22" ht="15.75" customHeight="1" thickBot="1">
      <c r="A236" s="2421" t="s">
        <v>6244</v>
      </c>
      <c r="B236" s="2421" t="s">
        <v>6890</v>
      </c>
      <c r="C236" s="2421" t="str">
        <f t="shared" si="75"/>
        <v>STR.23.2.11.</v>
      </c>
      <c r="D236" s="2426" t="s">
        <v>6800</v>
      </c>
      <c r="E236" s="2012">
        <f>SUM(E237:E241)</f>
        <v>0</v>
      </c>
      <c r="F236" s="2500">
        <f>IF(ISNUMBER(E236),E236/VLOOKUP($F$2,'FICHE D''INFORMATIONS'!M:N,2,FALSE),"")</f>
        <v>0</v>
      </c>
      <c r="G236" s="1928">
        <f t="shared" si="76"/>
        <v>0</v>
      </c>
      <c r="H236" s="2507">
        <f>IFERROR(IF('FICHE D''INFORMATIONS'!$P$31="",F236*'FICHE D''INFORMATIONS'!$P$32,F236*'FICHE D''INFORMATIONS'!$P$31),"")</f>
        <v>0</v>
      </c>
      <c r="I236" s="1995"/>
      <c r="J236" s="2360"/>
      <c r="K236" s="2361"/>
      <c r="L236" s="2361"/>
      <c r="M236" s="2349"/>
      <c r="N236" s="2360"/>
      <c r="O236" s="2361"/>
      <c r="P236" s="2361"/>
      <c r="Q236" s="2371"/>
      <c r="R236" s="2360"/>
      <c r="S236" s="2361"/>
      <c r="T236" s="2361"/>
      <c r="U236" s="2371"/>
      <c r="V236" s="2213"/>
    </row>
    <row r="237" spans="1:22" ht="15.75" customHeight="1" thickBot="1">
      <c r="A237" s="2422" t="s">
        <v>6244</v>
      </c>
      <c r="B237" s="2422" t="s">
        <v>6891</v>
      </c>
      <c r="C237" s="2422" t="str">
        <f t="shared" si="75"/>
        <v>STR.23.2.11.1.</v>
      </c>
      <c r="D237" s="2423" t="s">
        <v>6139</v>
      </c>
      <c r="E237" s="2012"/>
      <c r="F237" s="2500" t="str">
        <f>IF(ISNUMBER(E237),E237/VLOOKUP($F$2,'FICHE D''INFORMATIONS'!M:N,2,FALSE),"")</f>
        <v/>
      </c>
      <c r="G237" s="1928">
        <f t="shared" si="76"/>
        <v>0</v>
      </c>
      <c r="H237" s="2507" t="str">
        <f>IFERROR(IF('FICHE D''INFORMATIONS'!$P$31="",F237*'FICHE D''INFORMATIONS'!$P$32,F237*'FICHE D''INFORMATIONS'!$P$31),"")</f>
        <v/>
      </c>
      <c r="I237" s="1995"/>
      <c r="J237" s="2360"/>
      <c r="K237" s="2361"/>
      <c r="L237" s="2361"/>
      <c r="M237" s="2349"/>
      <c r="N237" s="2360"/>
      <c r="O237" s="2361"/>
      <c r="P237" s="2361"/>
      <c r="Q237" s="2371"/>
      <c r="R237" s="2360"/>
      <c r="S237" s="2361"/>
      <c r="T237" s="2361"/>
      <c r="U237" s="2371"/>
      <c r="V237" s="2213"/>
    </row>
    <row r="238" spans="1:22" ht="15.75" customHeight="1" thickBot="1">
      <c r="A238" s="2422" t="s">
        <v>6244</v>
      </c>
      <c r="B238" s="2422" t="s">
        <v>6892</v>
      </c>
      <c r="C238" s="2422" t="str">
        <f t="shared" si="75"/>
        <v>STR.23.2.11.2.</v>
      </c>
      <c r="D238" s="2423" t="s">
        <v>599</v>
      </c>
      <c r="E238" s="2012"/>
      <c r="F238" s="2500" t="str">
        <f>IF(ISNUMBER(E238),E238/VLOOKUP($F$2,'FICHE D''INFORMATIONS'!M:N,2,FALSE),"")</f>
        <v/>
      </c>
      <c r="G238" s="1928">
        <f t="shared" si="76"/>
        <v>0</v>
      </c>
      <c r="H238" s="2507" t="str">
        <f>IFERROR(IF('FICHE D''INFORMATIONS'!$P$31="",F238*'FICHE D''INFORMATIONS'!$P$32,F238*'FICHE D''INFORMATIONS'!$P$31),"")</f>
        <v/>
      </c>
      <c r="I238" s="1995"/>
      <c r="J238" s="2360"/>
      <c r="K238" s="2361"/>
      <c r="L238" s="2361"/>
      <c r="M238" s="2349"/>
      <c r="N238" s="2360"/>
      <c r="O238" s="2361"/>
      <c r="P238" s="2361"/>
      <c r="Q238" s="2371"/>
      <c r="R238" s="2360"/>
      <c r="S238" s="2361"/>
      <c r="T238" s="2361"/>
      <c r="U238" s="2371"/>
      <c r="V238" s="2213"/>
    </row>
    <row r="239" spans="1:22" ht="15.75" customHeight="1" thickBot="1">
      <c r="A239" s="2422" t="s">
        <v>6244</v>
      </c>
      <c r="B239" s="2422" t="s">
        <v>6893</v>
      </c>
      <c r="C239" s="2422" t="str">
        <f t="shared" si="75"/>
        <v>STR.23.2.11.3.</v>
      </c>
      <c r="D239" s="2423" t="s">
        <v>6785</v>
      </c>
      <c r="E239" s="2012"/>
      <c r="F239" s="2500" t="str">
        <f>IF(ISNUMBER(E239),E239/VLOOKUP($F$2,'FICHE D''INFORMATIONS'!M:N,2,FALSE),"")</f>
        <v/>
      </c>
      <c r="G239" s="1928">
        <f t="shared" si="76"/>
        <v>0</v>
      </c>
      <c r="H239" s="2507" t="str">
        <f>IFERROR(IF('FICHE D''INFORMATIONS'!$P$31="",F239*'FICHE D''INFORMATIONS'!$P$32,F239*'FICHE D''INFORMATIONS'!$P$31),"")</f>
        <v/>
      </c>
      <c r="I239" s="1995"/>
      <c r="J239" s="2360"/>
      <c r="K239" s="2361"/>
      <c r="L239" s="2361"/>
      <c r="M239" s="2349"/>
      <c r="N239" s="2360"/>
      <c r="O239" s="2361"/>
      <c r="P239" s="2361"/>
      <c r="Q239" s="2371"/>
      <c r="R239" s="2360"/>
      <c r="S239" s="2361"/>
      <c r="T239" s="2361"/>
      <c r="U239" s="2371"/>
      <c r="V239" s="2213"/>
    </row>
    <row r="240" spans="1:22" ht="15.75" customHeight="1" thickBot="1">
      <c r="A240" s="2422" t="s">
        <v>6244</v>
      </c>
      <c r="B240" s="2422" t="s">
        <v>6894</v>
      </c>
      <c r="C240" s="2422" t="str">
        <f t="shared" si="75"/>
        <v>STR.23.2.11.4.</v>
      </c>
      <c r="D240" s="2423" t="s">
        <v>6177</v>
      </c>
      <c r="E240" s="2012"/>
      <c r="F240" s="2500" t="str">
        <f>IF(ISNUMBER(E240),E240/VLOOKUP($F$2,'FICHE D''INFORMATIONS'!M:N,2,FALSE),"")</f>
        <v/>
      </c>
      <c r="G240" s="1928">
        <f t="shared" si="76"/>
        <v>0</v>
      </c>
      <c r="H240" s="2507" t="str">
        <f>IFERROR(IF('FICHE D''INFORMATIONS'!$P$31="",F240*'FICHE D''INFORMATIONS'!$P$32,F240*'FICHE D''INFORMATIONS'!$P$31),"")</f>
        <v/>
      </c>
      <c r="I240" s="1995"/>
      <c r="J240" s="2360"/>
      <c r="K240" s="2361"/>
      <c r="L240" s="2361"/>
      <c r="M240" s="2349"/>
      <c r="N240" s="2360"/>
      <c r="O240" s="2361"/>
      <c r="P240" s="2361"/>
      <c r="Q240" s="2371"/>
      <c r="R240" s="2360"/>
      <c r="S240" s="2361"/>
      <c r="T240" s="2361"/>
      <c r="U240" s="2371"/>
      <c r="V240" s="2213"/>
    </row>
    <row r="241" spans="1:22" ht="15.75" thickBot="1">
      <c r="A241" s="2422" t="s">
        <v>6244</v>
      </c>
      <c r="B241" s="2422" t="s">
        <v>6895</v>
      </c>
      <c r="C241" s="2422" t="str">
        <f t="shared" si="75"/>
        <v>STR.23.2.11.5.</v>
      </c>
      <c r="D241" s="2423" t="s">
        <v>2387</v>
      </c>
      <c r="E241" s="2012"/>
      <c r="F241" s="2500" t="str">
        <f>IF(ISNUMBER(E241),E241/VLOOKUP($F$2,'FICHE D''INFORMATIONS'!M:N,2,FALSE),"")</f>
        <v/>
      </c>
      <c r="G241" s="1928">
        <f t="shared" si="76"/>
        <v>0</v>
      </c>
      <c r="H241" s="2507" t="str">
        <f>IFERROR(IF('FICHE D''INFORMATIONS'!$P$31="",F241*'FICHE D''INFORMATIONS'!$P$32,F241*'FICHE D''INFORMATIONS'!$P$31),"")</f>
        <v/>
      </c>
      <c r="I241" s="1995"/>
      <c r="J241" s="2360"/>
      <c r="K241" s="2361"/>
      <c r="L241" s="2361"/>
      <c r="M241" s="2349" t="str">
        <f t="shared" si="72"/>
        <v/>
      </c>
      <c r="N241" s="2360"/>
      <c r="O241" s="2361"/>
      <c r="P241" s="2361"/>
      <c r="Q241" s="2362"/>
      <c r="R241" s="2360"/>
      <c r="S241" s="2361"/>
      <c r="T241" s="2361"/>
      <c r="U241" s="2362"/>
      <c r="V241" s="2213"/>
    </row>
    <row r="242" spans="1:22" ht="15.75" thickBot="1">
      <c r="A242" s="2201" t="s">
        <v>6244</v>
      </c>
      <c r="B242" s="2201" t="s">
        <v>6452</v>
      </c>
      <c r="C242" s="2201" t="str">
        <f t="shared" si="75"/>
        <v>STR.23.3.</v>
      </c>
      <c r="D242" s="2200" t="s">
        <v>6801</v>
      </c>
      <c r="E242" s="2526">
        <f>SUM(E243:E247)</f>
        <v>0</v>
      </c>
      <c r="F242" s="2500">
        <f t="shared" ref="F242:H242" si="79">SUM(F243:F247)</f>
        <v>0</v>
      </c>
      <c r="G242" s="1928">
        <f t="shared" si="79"/>
        <v>0</v>
      </c>
      <c r="H242" s="2507">
        <f t="shared" si="79"/>
        <v>0</v>
      </c>
      <c r="I242" s="1995"/>
      <c r="J242" s="2360"/>
      <c r="K242" s="2361"/>
      <c r="L242" s="2361"/>
      <c r="M242" s="2349" t="str">
        <f t="shared" si="72"/>
        <v/>
      </c>
      <c r="N242" s="2360"/>
      <c r="O242" s="2361"/>
      <c r="P242" s="2361"/>
      <c r="Q242" s="2362"/>
      <c r="R242" s="2360"/>
      <c r="S242" s="2361"/>
      <c r="T242" s="2361"/>
      <c r="U242" s="2362"/>
      <c r="V242" s="2213"/>
    </row>
    <row r="243" spans="1:22" ht="15.75" thickBot="1">
      <c r="A243" s="2420" t="s">
        <v>6244</v>
      </c>
      <c r="B243" s="2420" t="s">
        <v>6896</v>
      </c>
      <c r="C243" s="2420" t="str">
        <f t="shared" si="75"/>
        <v>STR.23.3.1.</v>
      </c>
      <c r="D243" s="1934" t="s">
        <v>6179</v>
      </c>
      <c r="E243" s="2012"/>
      <c r="F243" s="2500" t="str">
        <f>IF(ISNUMBER(E243),E243/VLOOKUP($F$2,'FICHE D''INFORMATIONS'!M:N,2,FALSE),"")</f>
        <v/>
      </c>
      <c r="G243" s="1928">
        <f>E243/$E$380</f>
        <v>0</v>
      </c>
      <c r="H243" s="2507" t="str">
        <f>IFERROR(IF('FICHE D''INFORMATIONS'!$P$31="",F243*'FICHE D''INFORMATIONS'!$P$32,F243*'FICHE D''INFORMATIONS'!$P$31),"")</f>
        <v/>
      </c>
      <c r="I243" s="1995"/>
      <c r="J243" s="2360"/>
      <c r="K243" s="2361"/>
      <c r="L243" s="2361"/>
      <c r="M243" s="2349" t="str">
        <f t="shared" si="72"/>
        <v/>
      </c>
      <c r="N243" s="2360"/>
      <c r="O243" s="2361"/>
      <c r="P243" s="2361"/>
      <c r="Q243" s="2362"/>
      <c r="R243" s="2360"/>
      <c r="S243" s="2361"/>
      <c r="T243" s="2361"/>
      <c r="U243" s="2362"/>
      <c r="V243" s="2213"/>
    </row>
    <row r="244" spans="1:22" ht="15.75" thickBot="1">
      <c r="A244" s="2420" t="s">
        <v>6244</v>
      </c>
      <c r="B244" s="2420" t="s">
        <v>6897</v>
      </c>
      <c r="C244" s="2420" t="str">
        <f t="shared" si="75"/>
        <v>STR.23.3.2.</v>
      </c>
      <c r="D244" s="1934" t="s">
        <v>6141</v>
      </c>
      <c r="E244" s="2012"/>
      <c r="F244" s="2500" t="str">
        <f>IF(ISNUMBER(E244),E244/VLOOKUP($F$2,'FICHE D''INFORMATIONS'!M:N,2,FALSE),"")</f>
        <v/>
      </c>
      <c r="G244" s="1928">
        <f>E244/$E$380</f>
        <v>0</v>
      </c>
      <c r="H244" s="2507" t="str">
        <f>IFERROR(IF('FICHE D''INFORMATIONS'!$P$31="",F244*'FICHE D''INFORMATIONS'!$P$32,F244*'FICHE D''INFORMATIONS'!$P$31),"")</f>
        <v/>
      </c>
      <c r="I244" s="1995"/>
      <c r="J244" s="2360"/>
      <c r="K244" s="2361"/>
      <c r="L244" s="2361"/>
      <c r="M244" s="2349" t="str">
        <f t="shared" si="72"/>
        <v/>
      </c>
      <c r="N244" s="2360"/>
      <c r="O244" s="2361"/>
      <c r="P244" s="2361"/>
      <c r="Q244" s="2362"/>
      <c r="R244" s="2360"/>
      <c r="S244" s="2361"/>
      <c r="T244" s="2361"/>
      <c r="U244" s="2362"/>
      <c r="V244" s="2213"/>
    </row>
    <row r="245" spans="1:22" ht="15.75" thickBot="1">
      <c r="A245" s="2420" t="s">
        <v>6244</v>
      </c>
      <c r="B245" s="2420" t="s">
        <v>6898</v>
      </c>
      <c r="C245" s="2420" t="str">
        <f t="shared" si="75"/>
        <v>STR.23.3.3.</v>
      </c>
      <c r="D245" s="1934" t="s">
        <v>6802</v>
      </c>
      <c r="E245" s="2012"/>
      <c r="F245" s="2500" t="str">
        <f>IF(ISNUMBER(E245),E245/VLOOKUP($F$2,'FICHE D''INFORMATIONS'!M:N,2,FALSE),"")</f>
        <v/>
      </c>
      <c r="G245" s="1928">
        <f>E245/$E$380</f>
        <v>0</v>
      </c>
      <c r="H245" s="2507" t="str">
        <f>IFERROR(IF('FICHE D''INFORMATIONS'!$P$31="",F245*'FICHE D''INFORMATIONS'!$P$32,F245*'FICHE D''INFORMATIONS'!$P$31),"")</f>
        <v/>
      </c>
      <c r="I245" s="1995"/>
      <c r="J245" s="2360"/>
      <c r="K245" s="2361"/>
      <c r="L245" s="2361"/>
      <c r="M245" s="2349" t="str">
        <f t="shared" si="72"/>
        <v/>
      </c>
      <c r="N245" s="2360"/>
      <c r="O245" s="2361"/>
      <c r="P245" s="2361"/>
      <c r="Q245" s="2362"/>
      <c r="R245" s="2360"/>
      <c r="S245" s="2361"/>
      <c r="T245" s="2361"/>
      <c r="U245" s="2362"/>
      <c r="V245" s="2213"/>
    </row>
    <row r="246" spans="1:22" ht="15.75" thickBot="1">
      <c r="A246" s="2420" t="s">
        <v>6244</v>
      </c>
      <c r="B246" s="2420" t="s">
        <v>6899</v>
      </c>
      <c r="C246" s="2420" t="str">
        <f t="shared" ref="C246:C248" si="80">CONCATENATE(A246,".",B246,".")</f>
        <v>STR.23.3.4.</v>
      </c>
      <c r="D246" s="1934" t="s">
        <v>6140</v>
      </c>
      <c r="E246" s="2012"/>
      <c r="F246" s="2500" t="str">
        <f>IF(ISNUMBER(E246),E246/VLOOKUP($F$2,'FICHE D''INFORMATIONS'!M:N,2,FALSE),"")</f>
        <v/>
      </c>
      <c r="G246" s="1928">
        <f>E246/$E$380</f>
        <v>0</v>
      </c>
      <c r="H246" s="2507" t="str">
        <f>IFERROR(IF('FICHE D''INFORMATIONS'!$P$31="",F246*'FICHE D''INFORMATIONS'!$P$32,F246*'FICHE D''INFORMATIONS'!$P$31),"")</f>
        <v/>
      </c>
      <c r="I246" s="1995"/>
      <c r="J246" s="2360"/>
      <c r="K246" s="2361"/>
      <c r="L246" s="2361"/>
      <c r="M246" s="2349"/>
      <c r="N246" s="2360"/>
      <c r="O246" s="2361"/>
      <c r="P246" s="2361"/>
      <c r="Q246" s="2371"/>
      <c r="R246" s="2360"/>
      <c r="S246" s="2361"/>
      <c r="T246" s="2361"/>
      <c r="U246" s="2371"/>
      <c r="V246" s="2213"/>
    </row>
    <row r="247" spans="1:22" ht="15.75" thickBot="1">
      <c r="A247" s="2420" t="s">
        <v>6244</v>
      </c>
      <c r="B247" s="2420" t="s">
        <v>6906</v>
      </c>
      <c r="C247" s="2420" t="str">
        <f t="shared" ref="C247" si="81">CONCATENATE(A247,".",B247,".")</f>
        <v>STR.23.3.5.</v>
      </c>
      <c r="D247" s="1934" t="s">
        <v>6907</v>
      </c>
      <c r="E247" s="2012"/>
      <c r="F247" s="2500"/>
      <c r="G247" s="1928"/>
      <c r="H247" s="2507"/>
      <c r="I247" s="1995"/>
      <c r="J247" s="2360"/>
      <c r="K247" s="2361"/>
      <c r="L247" s="2361"/>
      <c r="M247" s="2349"/>
      <c r="N247" s="2360"/>
      <c r="O247" s="2361"/>
      <c r="P247" s="2361"/>
      <c r="Q247" s="2371"/>
      <c r="R247" s="2360"/>
      <c r="S247" s="2361"/>
      <c r="T247" s="2361"/>
      <c r="U247" s="2371"/>
      <c r="V247" s="2213"/>
    </row>
    <row r="248" spans="1:22" ht="15.75" thickBot="1">
      <c r="A248" s="2201" t="s">
        <v>6244</v>
      </c>
      <c r="B248" s="2201" t="s">
        <v>6453</v>
      </c>
      <c r="C248" s="2201" t="str">
        <f t="shared" si="80"/>
        <v>STR.23.4.</v>
      </c>
      <c r="D248" s="2200" t="s">
        <v>6839</v>
      </c>
      <c r="E248" s="2526">
        <f>SUM(E249:E253)</f>
        <v>0</v>
      </c>
      <c r="F248" s="2501">
        <f>IF(ISNUMBER(E248),E248/VLOOKUP($F$2,'FICHE D''INFORMATIONS'!M:N,2,FALSE),"")</f>
        <v>0</v>
      </c>
      <c r="G248" s="2474">
        <f t="shared" ref="G248:G253" si="82">E248/$E$380</f>
        <v>0</v>
      </c>
      <c r="H248" s="2508">
        <f>IFERROR(IF('FICHE D''INFORMATIONS'!$P$31="",F248*'FICHE D''INFORMATIONS'!$P$32,F248*'FICHE D''INFORMATIONS'!$P$31),"")</f>
        <v>0</v>
      </c>
      <c r="I248" s="1995"/>
      <c r="J248" s="2360"/>
      <c r="K248" s="2361"/>
      <c r="L248" s="2361"/>
      <c r="M248" s="2349" t="str">
        <f t="shared" si="72"/>
        <v/>
      </c>
      <c r="N248" s="2360"/>
      <c r="O248" s="2361"/>
      <c r="P248" s="2361"/>
      <c r="Q248" s="2362"/>
      <c r="R248" s="2360"/>
      <c r="S248" s="2361"/>
      <c r="T248" s="2361"/>
      <c r="U248" s="2362"/>
      <c r="V248" s="2213"/>
    </row>
    <row r="249" spans="1:22" ht="15.75" thickBot="1">
      <c r="A249" s="2420" t="s">
        <v>6244</v>
      </c>
      <c r="B249" s="2420" t="s">
        <v>6900</v>
      </c>
      <c r="C249" s="2420" t="str">
        <f t="shared" ref="C249:C317" si="83">CONCATENATE(A249,".",B249,".")</f>
        <v>STR.23.4.1.</v>
      </c>
      <c r="D249" s="1934" t="s">
        <v>6820</v>
      </c>
      <c r="E249" s="2012">
        <f>SUMIF('4 5 6 Sout Terra GO'!J:J,'FICHE RATIOS'!C249,'4 5 6 Sout Terra GO'!H:H)</f>
        <v>0</v>
      </c>
      <c r="F249" s="2500">
        <f>IF(ISNUMBER(E249),E249/VLOOKUP($F$2,'FICHE D''INFORMATIONS'!M:N,2,FALSE),"")</f>
        <v>0</v>
      </c>
      <c r="G249" s="1928">
        <f t="shared" si="82"/>
        <v>0</v>
      </c>
      <c r="H249" s="2507">
        <f>IFERROR(IF('FICHE D''INFORMATIONS'!$P$31="",F249*'FICHE D''INFORMATIONS'!$P$32,F249*'FICHE D''INFORMATIONS'!$P$31),"")</f>
        <v>0</v>
      </c>
      <c r="I249" s="1995"/>
      <c r="J249" s="2318" t="s">
        <v>6516</v>
      </c>
      <c r="K249" s="2000">
        <v>15262</v>
      </c>
      <c r="L249" s="2320" t="s">
        <v>70</v>
      </c>
      <c r="M249" s="2282">
        <f t="shared" si="72"/>
        <v>0</v>
      </c>
      <c r="N249" s="2360"/>
      <c r="O249" s="2361"/>
      <c r="P249" s="2361"/>
      <c r="Q249" s="2362"/>
      <c r="R249" s="2360"/>
      <c r="S249" s="2361"/>
      <c r="T249" s="2361"/>
      <c r="U249" s="2362"/>
      <c r="V249" s="2213"/>
    </row>
    <row r="250" spans="1:22" ht="15.75" thickBot="1">
      <c r="A250" s="2420" t="s">
        <v>6244</v>
      </c>
      <c r="B250" s="2420" t="s">
        <v>6901</v>
      </c>
      <c r="C250" s="2420" t="str">
        <f t="shared" si="83"/>
        <v>STR.23.4.2.</v>
      </c>
      <c r="D250" s="1934" t="s">
        <v>6803</v>
      </c>
      <c r="E250" s="2012">
        <f>SUMIF('4 5 6 Sout Terra GO'!J:J,'FICHE RATIOS'!C250,'4 5 6 Sout Terra GO'!H:H)</f>
        <v>0</v>
      </c>
      <c r="F250" s="2500">
        <f>IF(ISNUMBER(E250),E250/VLOOKUP($F$2,'FICHE D''INFORMATIONS'!M:N,2,FALSE),"")</f>
        <v>0</v>
      </c>
      <c r="G250" s="1928">
        <f t="shared" si="82"/>
        <v>0</v>
      </c>
      <c r="H250" s="2507">
        <f>IFERROR(IF('FICHE D''INFORMATIONS'!$P$31="",F250*'FICHE D''INFORMATIONS'!$P$32,F250*'FICHE D''INFORMATIONS'!$P$31),"")</f>
        <v>0</v>
      </c>
      <c r="I250" s="1995"/>
      <c r="J250" s="2318"/>
      <c r="K250" s="2000"/>
      <c r="L250" s="2320"/>
      <c r="M250" s="2282" t="str">
        <f t="shared" si="72"/>
        <v/>
      </c>
      <c r="N250" s="2360"/>
      <c r="O250" s="2361"/>
      <c r="P250" s="2361"/>
      <c r="Q250" s="2362"/>
      <c r="R250" s="2360"/>
      <c r="S250" s="2361"/>
      <c r="T250" s="2361"/>
      <c r="U250" s="2362"/>
      <c r="V250" s="2213"/>
    </row>
    <row r="251" spans="1:22" ht="15.75" thickBot="1">
      <c r="A251" s="2420" t="s">
        <v>6244</v>
      </c>
      <c r="B251" s="2420" t="s">
        <v>6902</v>
      </c>
      <c r="C251" s="2420" t="str">
        <f t="shared" si="83"/>
        <v>STR.23.4.3.</v>
      </c>
      <c r="D251" s="1934" t="s">
        <v>6804</v>
      </c>
      <c r="E251" s="2012">
        <f>SUMIF('4 5 6 Sout Terra GO'!J:J,'FICHE RATIOS'!C251,'4 5 6 Sout Terra GO'!H:H)</f>
        <v>0</v>
      </c>
      <c r="F251" s="2500">
        <f>IF(ISNUMBER(E251),E251/VLOOKUP($F$2,'FICHE D''INFORMATIONS'!M:N,2,FALSE),"")</f>
        <v>0</v>
      </c>
      <c r="G251" s="1928">
        <f t="shared" si="82"/>
        <v>0</v>
      </c>
      <c r="H251" s="2507">
        <f>IFERROR(IF('FICHE D''INFORMATIONS'!$P$31="",F251*'FICHE D''INFORMATIONS'!$P$32,F251*'FICHE D''INFORMATIONS'!$P$31),"")</f>
        <v>0</v>
      </c>
      <c r="I251" s="1995"/>
      <c r="J251" s="2318" t="s">
        <v>6517</v>
      </c>
      <c r="K251" s="2000">
        <v>12962</v>
      </c>
      <c r="L251" s="2320" t="s">
        <v>70</v>
      </c>
      <c r="M251" s="2282">
        <f t="shared" si="72"/>
        <v>0</v>
      </c>
      <c r="N251" s="2360"/>
      <c r="O251" s="2361"/>
      <c r="P251" s="2361"/>
      <c r="Q251" s="2362"/>
      <c r="R251" s="2360"/>
      <c r="S251" s="2361"/>
      <c r="T251" s="2361"/>
      <c r="U251" s="2362"/>
      <c r="V251" s="2213"/>
    </row>
    <row r="252" spans="1:22" ht="15.75" thickBot="1">
      <c r="A252" s="2420" t="s">
        <v>6244</v>
      </c>
      <c r="B252" s="2420" t="s">
        <v>6903</v>
      </c>
      <c r="C252" s="2420" t="str">
        <f t="shared" si="83"/>
        <v>STR.23.4.4.</v>
      </c>
      <c r="D252" s="1934" t="s">
        <v>6805</v>
      </c>
      <c r="E252" s="2012">
        <f>SUMIF('4 5 6 Sout Terra GO'!J:J,'FICHE RATIOS'!C252,'4 5 6 Sout Terra GO'!H:H)</f>
        <v>0</v>
      </c>
      <c r="F252" s="2500">
        <f>IF(ISNUMBER(E252),E252/VLOOKUP($F$2,'FICHE D''INFORMATIONS'!M:N,2,FALSE),"")</f>
        <v>0</v>
      </c>
      <c r="G252" s="1928">
        <f t="shared" si="82"/>
        <v>0</v>
      </c>
      <c r="H252" s="2507">
        <f>IFERROR(IF('FICHE D''INFORMATIONS'!$P$31="",F252*'FICHE D''INFORMATIONS'!$P$32,F252*'FICHE D''INFORMATIONS'!$P$31),"")</f>
        <v>0</v>
      </c>
      <c r="I252" s="1995"/>
      <c r="J252" s="2318" t="s">
        <v>6518</v>
      </c>
      <c r="K252" s="2000">
        <v>3023</v>
      </c>
      <c r="L252" s="2320" t="s">
        <v>70</v>
      </c>
      <c r="M252" s="2282">
        <f t="shared" si="72"/>
        <v>0</v>
      </c>
      <c r="N252" s="2360"/>
      <c r="O252" s="2361"/>
      <c r="P252" s="2361"/>
      <c r="Q252" s="2362"/>
      <c r="R252" s="2360"/>
      <c r="S252" s="2361"/>
      <c r="T252" s="2361"/>
      <c r="U252" s="2362"/>
      <c r="V252" s="2213"/>
    </row>
    <row r="253" spans="1:22" ht="15.75" customHeight="1" thickBot="1">
      <c r="A253" s="2420" t="s">
        <v>6244</v>
      </c>
      <c r="B253" s="2420" t="s">
        <v>6904</v>
      </c>
      <c r="C253" s="2420" t="str">
        <f t="shared" si="83"/>
        <v>STR.23.4.5.</v>
      </c>
      <c r="D253" s="2473" t="s">
        <v>6806</v>
      </c>
      <c r="E253" s="2013">
        <f>SUMIF('4 5 6 Sout Terra GO'!J:J,'FICHE RATIOS'!C253,'4 5 6 Sout Terra GO'!H:H)</f>
        <v>0</v>
      </c>
      <c r="F253" s="2500">
        <f>IF(ISNUMBER(E253),E253/VLOOKUP($F$2,'FICHE D''INFORMATIONS'!M:N,2,FALSE),"")</f>
        <v>0</v>
      </c>
      <c r="G253" s="1928">
        <f t="shared" si="82"/>
        <v>0</v>
      </c>
      <c r="H253" s="2507">
        <f>IFERROR(IF('FICHE D''INFORMATIONS'!$P$31="",F253*'FICHE D''INFORMATIONS'!$P$32,F253*'FICHE D''INFORMATIONS'!$P$31),"")</f>
        <v>0</v>
      </c>
      <c r="I253" s="1995"/>
      <c r="J253" s="2319" t="s">
        <v>6519</v>
      </c>
      <c r="K253" s="2003">
        <v>103732</v>
      </c>
      <c r="L253" s="2321" t="s">
        <v>70</v>
      </c>
      <c r="M253" s="2301">
        <f t="shared" si="72"/>
        <v>0</v>
      </c>
      <c r="N253" s="2360"/>
      <c r="O253" s="2361"/>
      <c r="P253" s="2361"/>
      <c r="Q253" s="2362"/>
      <c r="R253" s="2360"/>
      <c r="S253" s="2361"/>
      <c r="T253" s="2361"/>
      <c r="U253" s="2362"/>
      <c r="V253" s="2215"/>
    </row>
    <row r="254" spans="1:22" ht="19.5" thickBot="1">
      <c r="A254" s="2202"/>
      <c r="B254" s="2202"/>
      <c r="C254" s="2202" t="str">
        <f t="shared" si="83"/>
        <v>..</v>
      </c>
      <c r="D254" s="2454" t="s">
        <v>6145</v>
      </c>
      <c r="E254" s="2455">
        <f>E28+E32+E40+E46+E47+E48+E56+E67+E78+E89+E100+E111+E122+E133+E144+E155+E166+E177+E188+E189+E190+E197+E191</f>
        <v>44952007.463768281</v>
      </c>
      <c r="F254" s="2455">
        <f>F28+F32+F40+F46+F47+F48+F56+F67+F78+F89+F100+F111+F122+F133+F144+F155+F166+F177+F188+F189+F190+F197+F248</f>
        <v>656.8582584338385</v>
      </c>
      <c r="G254" s="2456">
        <f>G28+G32+G40+G46+G47+G48+G56+G67+G78+G89+G100+G111+G122+G133+G144+G155+G166+G177+G188+G189+G190+G197+G248</f>
        <v>0.29268432905100783</v>
      </c>
      <c r="H254" s="2455">
        <f>H28+H32+H40+H46+H47+H48+H56+H67+H78+H89+H100+H111+H122+H133+H144+H155+H166+H177+H188+H189+H190+H197+H248</f>
        <v>655.65522133047989</v>
      </c>
      <c r="I254" s="2449"/>
      <c r="J254" s="2270"/>
      <c r="K254" s="2271"/>
      <c r="L254" s="2271"/>
      <c r="M254" s="2272"/>
      <c r="N254" s="2271"/>
      <c r="O254" s="2271"/>
      <c r="P254" s="2271"/>
      <c r="Q254" s="2272"/>
      <c r="R254" s="2271"/>
      <c r="S254" s="2271"/>
      <c r="T254" s="2271"/>
      <c r="U254" s="2272"/>
      <c r="V254" s="2273"/>
    </row>
    <row r="255" spans="1:22" ht="21.75" customHeight="1" thickBot="1">
      <c r="A255" s="2419" t="s">
        <v>6358</v>
      </c>
      <c r="B255" s="2419">
        <v>1</v>
      </c>
      <c r="C255" s="2419" t="str">
        <f t="shared" si="83"/>
        <v>FAC.1.</v>
      </c>
      <c r="D255" s="1968" t="str">
        <f>'[19]ANALYSE COMPARATIVE AFFAIRES'!$E$87</f>
        <v>Murs Rideaux</v>
      </c>
      <c r="E255" s="1988">
        <f>SUMIF('7 8 Facade Nacel'!J:J,'FICHE RATIOS'!C255,'7 8 Facade Nacel'!H:H)</f>
        <v>20969689.338693034</v>
      </c>
      <c r="F255" s="2499">
        <f>IF(ISNUMBER(E255),E255/VLOOKUP($F$2,'FICHE D''INFORMATIONS'!M:N,2,FALSE),"")</f>
        <v>324.30698018393184</v>
      </c>
      <c r="G255" s="1989">
        <f t="shared" ref="G255:G260" si="84">E255/$E$380</f>
        <v>0.14450540840882689</v>
      </c>
      <c r="H255" s="2506">
        <f>IFERROR(IF('FICHE D''INFORMATIONS'!$P$31="",F255*'FICHE D''INFORMATIONS'!$P$32,F255*'FICHE D''INFORMATIONS'!$P$31),"")</f>
        <v>323.71301135575612</v>
      </c>
      <c r="I255" s="1936" t="s">
        <v>6709</v>
      </c>
      <c r="J255" s="2380"/>
      <c r="K255" s="2381"/>
      <c r="L255" s="2382"/>
      <c r="M255" s="2383"/>
      <c r="N255" s="2384"/>
      <c r="O255" s="2385"/>
      <c r="P255" s="2385"/>
      <c r="Q255" s="2386"/>
      <c r="R255" s="2384"/>
      <c r="S255" s="2385"/>
      <c r="T255" s="2385"/>
      <c r="U255" s="2386"/>
      <c r="V255" s="2224"/>
    </row>
    <row r="256" spans="1:22" ht="16.5" thickBot="1">
      <c r="A256" s="2419" t="s">
        <v>6358</v>
      </c>
      <c r="B256" s="2419">
        <v>2</v>
      </c>
      <c r="C256" s="2419" t="str">
        <f t="shared" si="83"/>
        <v>FAC.2.</v>
      </c>
      <c r="D256" s="1969" t="str">
        <f>'[19]ANALYSE COMPARATIVE AFFAIRES'!$E$88</f>
        <v xml:space="preserve">Menuiseries Extérieures </v>
      </c>
      <c r="E256" s="1988">
        <f>SUMIF('7 8 Facade Nacel'!J:J,'FICHE RATIOS'!C256,'7 8 Facade Nacel'!H:H)</f>
        <v>0</v>
      </c>
      <c r="F256" s="2499">
        <f>IF(ISNUMBER(E256),E256/VLOOKUP($F$2,'FICHE D''INFORMATIONS'!M:N,2,FALSE),"")</f>
        <v>0</v>
      </c>
      <c r="G256" s="1989">
        <f t="shared" si="84"/>
        <v>0</v>
      </c>
      <c r="H256" s="2506">
        <f>IFERROR(IF('FICHE D''INFORMATIONS'!$P$31="",F256*'FICHE D''INFORMATIONS'!$P$32,F256*'FICHE D''INFORMATIONS'!$P$31),"")</f>
        <v>0</v>
      </c>
      <c r="I256" s="1936"/>
      <c r="J256" s="2387"/>
      <c r="K256" s="2382"/>
      <c r="L256" s="2382"/>
      <c r="M256" s="2383"/>
      <c r="N256" s="2384"/>
      <c r="O256" s="2385"/>
      <c r="P256" s="2385"/>
      <c r="Q256" s="2386"/>
      <c r="R256" s="2384"/>
      <c r="S256" s="2385"/>
      <c r="T256" s="2385"/>
      <c r="U256" s="2386"/>
      <c r="V256" s="2209"/>
    </row>
    <row r="257" spans="1:22" ht="16.5" thickBot="1">
      <c r="A257" s="2419" t="s">
        <v>6358</v>
      </c>
      <c r="B257" s="2419">
        <v>3</v>
      </c>
      <c r="C257" s="2419" t="str">
        <f t="shared" si="83"/>
        <v>FAC.3.</v>
      </c>
      <c r="D257" s="1969" t="str">
        <f>'[19]ANALYSE COMPARATIVE AFFAIRES'!$E$89</f>
        <v>Occultations</v>
      </c>
      <c r="E257" s="1988">
        <f>SUMIF('7 8 Facade Nacel'!J:J,'FICHE RATIOS'!C257,'7 8 Facade Nacel'!H:H)</f>
        <v>1584230.2855267252</v>
      </c>
      <c r="F257" s="2499">
        <f>IF(ISNUMBER(E257),E257/VLOOKUP($F$2,'FICHE D''INFORMATIONS'!M:N,2,FALSE),"")</f>
        <v>24.500932346531474</v>
      </c>
      <c r="G257" s="1989">
        <f t="shared" si="84"/>
        <v>1.0917178634652117E-2</v>
      </c>
      <c r="H257" s="2506">
        <f>IFERROR(IF('FICHE D''INFORMATIONS'!$P$31="",F257*'FICHE D''INFORMATIONS'!$P$32,F257*'FICHE D''INFORMATIONS'!$P$31),"")</f>
        <v>24.4560588440653</v>
      </c>
      <c r="I257" s="1936" t="s">
        <v>6530</v>
      </c>
      <c r="J257" s="2387"/>
      <c r="K257" s="2382"/>
      <c r="L257" s="2382"/>
      <c r="M257" s="2383"/>
      <c r="N257" s="2384"/>
      <c r="O257" s="2385"/>
      <c r="P257" s="2385"/>
      <c r="Q257" s="2386"/>
      <c r="R257" s="2384"/>
      <c r="S257" s="2385"/>
      <c r="T257" s="2385"/>
      <c r="U257" s="2386"/>
      <c r="V257" s="2209"/>
    </row>
    <row r="258" spans="1:22" ht="16.5" thickBot="1">
      <c r="A258" s="2419" t="s">
        <v>6358</v>
      </c>
      <c r="B258" s="2419">
        <v>4</v>
      </c>
      <c r="C258" s="2419" t="str">
        <f t="shared" si="83"/>
        <v>FAC.4.</v>
      </c>
      <c r="D258" s="1975" t="str">
        <f>'[19]ANALYSE COMPARATIVE AFFAIRES'!$E$90</f>
        <v>Revêtement de façade (bardage, enduit, sous-face…)</v>
      </c>
      <c r="E258" s="1988">
        <f>SUMIF('7 8 Facade Nacel'!J:J,'FICHE RATIOS'!C258,'7 8 Facade Nacel'!H:H)</f>
        <v>1521094.5170019371</v>
      </c>
      <c r="F258" s="2499">
        <f>IF(ISNUMBER(E258),E258/VLOOKUP($F$2,'FICHE D''INFORMATIONS'!M:N,2,FALSE),"")</f>
        <v>23.52450536656259</v>
      </c>
      <c r="G258" s="1989">
        <f t="shared" si="84"/>
        <v>1.048210018076939E-2</v>
      </c>
      <c r="H258" s="2506">
        <f>IFERROR(IF('FICHE D''INFORMATIONS'!$P$31="",F258*'FICHE D''INFORMATIONS'!$P$32,F258*'FICHE D''INFORMATIONS'!$P$31),"")</f>
        <v>23.481420191898557</v>
      </c>
      <c r="I258" s="1936" t="s">
        <v>6550</v>
      </c>
      <c r="J258" s="2387"/>
      <c r="K258" s="2382"/>
      <c r="L258" s="2382"/>
      <c r="M258" s="2383"/>
      <c r="N258" s="2384"/>
      <c r="O258" s="2385"/>
      <c r="P258" s="2385"/>
      <c r="Q258" s="2386"/>
      <c r="R258" s="2384"/>
      <c r="S258" s="2385"/>
      <c r="T258" s="2385"/>
      <c r="U258" s="2386"/>
      <c r="V258" s="2209"/>
    </row>
    <row r="259" spans="1:22" ht="16.5" thickBot="1">
      <c r="A259" s="2419" t="s">
        <v>6358</v>
      </c>
      <c r="B259" s="2419">
        <v>5</v>
      </c>
      <c r="C259" s="2419" t="str">
        <f t="shared" si="83"/>
        <v>FAC.5.</v>
      </c>
      <c r="D259" s="1975" t="str">
        <f>'[19]ANALYSE COMPARATIVE AFFAIRES'!$E$91</f>
        <v>Echafaudages &amp; moyens d'accès</v>
      </c>
      <c r="E259" s="1988">
        <f>SUMIF('7 8 Facade Nacel'!J:J,'FICHE RATIOS'!C259,'7 8 Facade Nacel'!H:H)</f>
        <v>0</v>
      </c>
      <c r="F259" s="2499">
        <f>IF(ISNUMBER(E259),E259/VLOOKUP($F$2,'FICHE D''INFORMATIONS'!M:N,2,FALSE),"")</f>
        <v>0</v>
      </c>
      <c r="G259" s="1989">
        <f t="shared" si="84"/>
        <v>0</v>
      </c>
      <c r="H259" s="2506">
        <f>IFERROR(IF('FICHE D''INFORMATIONS'!$P$31="",F259*'FICHE D''INFORMATIONS'!$P$32,F259*'FICHE D''INFORMATIONS'!$P$31),"")</f>
        <v>0</v>
      </c>
      <c r="I259" s="1936" t="s">
        <v>6542</v>
      </c>
      <c r="J259" s="2387"/>
      <c r="K259" s="2382"/>
      <c r="L259" s="2382"/>
      <c r="M259" s="2383"/>
      <c r="N259" s="2384"/>
      <c r="O259" s="2385"/>
      <c r="P259" s="2385"/>
      <c r="Q259" s="2386"/>
      <c r="R259" s="2384"/>
      <c r="S259" s="2385"/>
      <c r="T259" s="2385"/>
      <c r="U259" s="2386"/>
      <c r="V259" s="2209"/>
    </row>
    <row r="260" spans="1:22" ht="15.75" customHeight="1" thickBot="1">
      <c r="A260" s="2419" t="s">
        <v>6358</v>
      </c>
      <c r="B260" s="2419">
        <v>6</v>
      </c>
      <c r="C260" s="2419" t="str">
        <f t="shared" si="83"/>
        <v>FAC.6.</v>
      </c>
      <c r="D260" s="1976" t="str">
        <f>'[19]ANALYSE COMPARATIVE AFFAIRES'!$E$92</f>
        <v>Nacelle pour Nettoyage / Entretien</v>
      </c>
      <c r="E260" s="1992">
        <f>SUMIF('7 8 Facade Nacel'!J:J,'FICHE RATIOS'!C260,'7 8 Facade Nacel'!H:H)+SUMIF('4 5 6 Sout Terra GO'!J:J,'FICHE RATIOS'!C260,'4 5 6 Sout Terra GO'!H:H)</f>
        <v>685912.19481999998</v>
      </c>
      <c r="F260" s="2499">
        <f>E260/'FICHE D''INFORMATIONS'!$N$40</f>
        <v>49.671387849952929</v>
      </c>
      <c r="G260" s="1989">
        <f t="shared" si="84"/>
        <v>4.7267281953561171E-3</v>
      </c>
      <c r="H260" s="2506">
        <f>IFERROR(IF('FICHE D''INFORMATIONS'!$P$31="",F260*'FICHE D''INFORMATIONS'!$P$32,F260*'FICHE D''INFORMATIONS'!$P$31),"")</f>
        <v>49.5804146121325</v>
      </c>
      <c r="I260" s="1936" t="s">
        <v>6531</v>
      </c>
      <c r="J260" s="2388"/>
      <c r="K260" s="2382"/>
      <c r="L260" s="2382"/>
      <c r="M260" s="2383"/>
      <c r="N260" s="2384"/>
      <c r="O260" s="2385"/>
      <c r="P260" s="2385"/>
      <c r="Q260" s="2386"/>
      <c r="R260" s="2384"/>
      <c r="S260" s="2385"/>
      <c r="T260" s="2385"/>
      <c r="U260" s="2386"/>
      <c r="V260" s="2216"/>
    </row>
    <row r="261" spans="1:22" ht="15.75" customHeight="1" thickBot="1">
      <c r="A261" s="2201"/>
      <c r="B261" s="2201"/>
      <c r="C261" s="2201" t="str">
        <f t="shared" si="83"/>
        <v>..</v>
      </c>
      <c r="D261" s="2454" t="s">
        <v>6809</v>
      </c>
      <c r="E261" s="2455">
        <f>SUM(E255:E260)</f>
        <v>24760926.3360417</v>
      </c>
      <c r="F261" s="2455">
        <f>SUM(F255:F260)</f>
        <v>422.00380574697886</v>
      </c>
      <c r="G261" s="2456">
        <f>SUM(G255:G260)</f>
        <v>0.1706314154196045</v>
      </c>
      <c r="H261" s="2455">
        <f>SUM(H255:H260)</f>
        <v>421.23090500385251</v>
      </c>
      <c r="I261" s="2449"/>
      <c r="J261" s="2270"/>
      <c r="K261" s="2271"/>
      <c r="L261" s="2271"/>
      <c r="M261" s="2272"/>
      <c r="N261" s="2271"/>
      <c r="O261" s="2271"/>
      <c r="P261" s="2271"/>
      <c r="Q261" s="2272"/>
      <c r="R261" s="2271"/>
      <c r="S261" s="2271"/>
      <c r="T261" s="2271"/>
      <c r="U261" s="2272"/>
      <c r="V261" s="2273"/>
    </row>
    <row r="262" spans="1:22" ht="16.5" thickBot="1">
      <c r="A262" s="2419" t="s">
        <v>6359</v>
      </c>
      <c r="B262" s="2419">
        <v>1</v>
      </c>
      <c r="C262" s="2419" t="str">
        <f t="shared" si="83"/>
        <v>CO - ET.1.</v>
      </c>
      <c r="D262" s="1968" t="str">
        <f>'[19]ANALYSE COMPARATIVE AFFAIRES'!$E$97</f>
        <v>Couverture</v>
      </c>
      <c r="E262" s="1988">
        <f>SUMIF('4 5 6 Sout Terra GO'!J:J,'FICHE RATIOS'!C262,'4 5 6 Sout Terra GO'!H:H)+SUMIF('9 Etanch'!J:J,'FICHE RATIOS'!C262,'9 Etanch'!H:H)</f>
        <v>10259.886</v>
      </c>
      <c r="F262" s="2499">
        <f>IF(ISNUMBER(E262),E262/VLOOKUP($F$2,'FICHE D''INFORMATIONS'!M:N,2,FALSE),"")</f>
        <v>0.15867438911227963</v>
      </c>
      <c r="G262" s="1989">
        <f>E262/$E$380</f>
        <v>7.0702478835597815E-5</v>
      </c>
      <c r="H262" s="2506">
        <f>IFERROR(IF('FICHE D''INFORMATIONS'!$P$31="",F262*'FICHE D''INFORMATIONS'!$P$32,F262*'FICHE D''INFORMATIONS'!$P$31),"")</f>
        <v>0.15838377667800804</v>
      </c>
      <c r="I262" s="1936" t="s">
        <v>6532</v>
      </c>
      <c r="J262" s="2387"/>
      <c r="K262" s="2382"/>
      <c r="L262" s="2389"/>
      <c r="M262" s="2364" t="str">
        <f>IFERROR(E262/K262,"")</f>
        <v/>
      </c>
      <c r="N262" s="2387"/>
      <c r="O262" s="2382"/>
      <c r="P262" s="2382"/>
      <c r="Q262" s="2390"/>
      <c r="R262" s="2387"/>
      <c r="S262" s="2382"/>
      <c r="T262" s="2382"/>
      <c r="U262" s="2390"/>
      <c r="V262" s="2225"/>
    </row>
    <row r="263" spans="1:22" ht="34.5" customHeight="1" thickBot="1">
      <c r="A263" s="2419" t="s">
        <v>6359</v>
      </c>
      <c r="B263" s="2419">
        <v>2</v>
      </c>
      <c r="C263" s="2419" t="str">
        <f t="shared" si="83"/>
        <v>CO - ET.2.</v>
      </c>
      <c r="D263" s="1977" t="str">
        <f>'[19]ANALYSE COMPARATIVE AFFAIRES'!$E$98</f>
        <v>Etanchéité (y compris protection)</v>
      </c>
      <c r="E263" s="1992">
        <f>SUMIF('4 5 6 Sout Terra GO'!J:J,'FICHE RATIOS'!C263,'4 5 6 Sout Terra GO'!H:H)+SUMIF('9 Etanch'!J:J,'FICHE RATIOS'!C263,'9 Etanch'!H:H)+SUMIF('27 Esp Verts'!I:I,'FICHE RATIOS'!C263,'27 Esp Verts'!G:G)</f>
        <v>3054959.1381999995</v>
      </c>
      <c r="F263" s="2499">
        <f>IF(ISNUMBER(E263),E263/VLOOKUP($F$2,'FICHE D''INFORMATIONS'!M:N,2,FALSE),"")</f>
        <v>47.246506931642429</v>
      </c>
      <c r="G263" s="1989">
        <f>E263/$E$380</f>
        <v>2.1052201146504121E-2</v>
      </c>
      <c r="H263" s="2506">
        <f>IFERROR(IF('FICHE D''INFORMATIONS'!$P$31="",F263*'FICHE D''INFORMATIONS'!$P$32,F263*'FICHE D''INFORMATIONS'!$P$31),"")</f>
        <v>47.159974867665063</v>
      </c>
      <c r="I263" s="1936" t="s">
        <v>6635</v>
      </c>
      <c r="J263" s="2315" t="s">
        <v>6502</v>
      </c>
      <c r="K263" s="2006">
        <v>46935.5</v>
      </c>
      <c r="L263" s="2316" t="s">
        <v>70</v>
      </c>
      <c r="M263" s="2317">
        <f>IFERROR(E263/K263,"")</f>
        <v>65.088454116819875</v>
      </c>
      <c r="N263" s="2387"/>
      <c r="O263" s="2382"/>
      <c r="P263" s="2382"/>
      <c r="Q263" s="2391"/>
      <c r="R263" s="2387"/>
      <c r="S263" s="2382"/>
      <c r="T263" s="2382"/>
      <c r="U263" s="2391"/>
      <c r="V263" s="2216"/>
    </row>
    <row r="264" spans="1:22" ht="19.5" thickBot="1">
      <c r="A264" s="2201"/>
      <c r="B264" s="2201"/>
      <c r="C264" s="2201" t="str">
        <f t="shared" si="83"/>
        <v>..</v>
      </c>
      <c r="D264" s="2454" t="s">
        <v>6146</v>
      </c>
      <c r="E264" s="2457">
        <f>SUM(E262:E263)</f>
        <v>3065219.0241999994</v>
      </c>
      <c r="F264" s="2457">
        <f>SUM(F262:F263)</f>
        <v>47.405181320754707</v>
      </c>
      <c r="G264" s="2458">
        <f>SUM(G262:G263)</f>
        <v>2.1122903625339719E-2</v>
      </c>
      <c r="H264" s="2457">
        <f>SUM(H262:H263)</f>
        <v>47.318358644343071</v>
      </c>
      <c r="I264" s="2450"/>
      <c r="J264" s="2270"/>
      <c r="K264" s="2271"/>
      <c r="L264" s="2271"/>
      <c r="M264" s="2272"/>
      <c r="N264" s="2271"/>
      <c r="O264" s="2271"/>
      <c r="P264" s="2271"/>
      <c r="Q264" s="2272"/>
      <c r="R264" s="2271"/>
      <c r="S264" s="2271"/>
      <c r="T264" s="2271"/>
      <c r="U264" s="2272"/>
      <c r="V264" s="2273"/>
    </row>
    <row r="265" spans="1:22" ht="24.75" thickBot="1">
      <c r="A265" s="2419" t="s">
        <v>6360</v>
      </c>
      <c r="B265" s="2419">
        <v>1</v>
      </c>
      <c r="C265" s="2419" t="str">
        <f t="shared" si="83"/>
        <v>CEA.1.</v>
      </c>
      <c r="D265" s="1978" t="str">
        <f>'[19]ANALYSE COMPARATIVE AFFAIRES'!$E$103</f>
        <v>Cloisons - Doublage - Plâtrerie</v>
      </c>
      <c r="E265" s="2199">
        <f>SUMIF('10 Cloisons'!J:J,'FICHE RATIOS'!C265,'10 Cloisons'!H:H)</f>
        <v>1681308.9989000005</v>
      </c>
      <c r="F265" s="2499">
        <f>IF(ISNUMBER(E265),E265/VLOOKUP($F$2,'FICHE D''INFORMATIONS'!M:N,2,FALSE),"")</f>
        <v>26.002304344262303</v>
      </c>
      <c r="G265" s="1989">
        <f t="shared" ref="G265:G272" si="85">E265/$E$380</f>
        <v>1.1586163229379685E-2</v>
      </c>
      <c r="H265" s="2506">
        <f>IFERROR(IF('FICHE D''INFORMATIONS'!$P$31="",F265*'FICHE D''INFORMATIONS'!$P$32,F265*'FICHE D''INFORMATIONS'!$P$31),"")</f>
        <v>25.954681076232518</v>
      </c>
      <c r="I265" s="1936" t="s">
        <v>6636</v>
      </c>
      <c r="J265" s="2310" t="s">
        <v>6492</v>
      </c>
      <c r="K265" s="2007">
        <v>12784.6</v>
      </c>
      <c r="L265" s="2311" t="s">
        <v>70</v>
      </c>
      <c r="M265" s="2312">
        <f>IFERROR(E265/K265,"")</f>
        <v>131.51048909625646</v>
      </c>
      <c r="N265" s="2310" t="s">
        <v>6494</v>
      </c>
      <c r="O265" s="2007">
        <v>6880.1</v>
      </c>
      <c r="P265" s="2311" t="s">
        <v>70</v>
      </c>
      <c r="Q265" s="2313">
        <f>E265/O265</f>
        <v>244.37275605005746</v>
      </c>
      <c r="R265" s="2310" t="s">
        <v>6493</v>
      </c>
      <c r="S265" s="2007">
        <v>7451.18</v>
      </c>
      <c r="T265" s="2311" t="s">
        <v>70</v>
      </c>
      <c r="U265" s="2313">
        <f>E265/S265</f>
        <v>225.64332077603822</v>
      </c>
      <c r="V265" s="2224"/>
    </row>
    <row r="266" spans="1:22" ht="15.75" customHeight="1" thickBot="1">
      <c r="A266" s="2419" t="s">
        <v>6360</v>
      </c>
      <c r="B266" s="2419">
        <v>2</v>
      </c>
      <c r="C266" s="2419" t="str">
        <f t="shared" si="83"/>
        <v>CEA.2.</v>
      </c>
      <c r="D266" s="1975" t="str">
        <f>'[19]ANALYSE COMPARATIVE AFFAIRES'!$E$104</f>
        <v xml:space="preserve">Menuiseries intérieures </v>
      </c>
      <c r="E266" s="1994">
        <f>SUMIF('12 Menui Agen'!J:J,'FICHE RATIOS'!C266,'12 Menui Agen'!H:H)</f>
        <v>4212639.6581999995</v>
      </c>
      <c r="F266" s="2499">
        <f>IF(ISNUMBER(E266),E266/VLOOKUP($F$2,'FICHE D''INFORMATIONS'!M:N,2,FALSE),"")</f>
        <v>65.150628799876273</v>
      </c>
      <c r="G266" s="1989">
        <f t="shared" si="85"/>
        <v>2.9029958644363637E-2</v>
      </c>
      <c r="H266" s="2506">
        <f>IFERROR(IF('FICHE D''INFORMATIONS'!$P$31="",F266*'FICHE D''INFORMATIONS'!$P$32,F266*'FICHE D''INFORMATIONS'!$P$31),"")</f>
        <v>65.03130530390581</v>
      </c>
      <c r="I266" s="1936" t="s">
        <v>6554</v>
      </c>
      <c r="J266" s="2387"/>
      <c r="K266" s="2392"/>
      <c r="L266" s="2382"/>
      <c r="M266" s="2349" t="str">
        <f>IFERROR(E266/K266,"")</f>
        <v/>
      </c>
      <c r="N266" s="2387"/>
      <c r="O266" s="2382"/>
      <c r="P266" s="2382"/>
      <c r="Q266" s="2391"/>
      <c r="R266" s="2387"/>
      <c r="S266" s="2393"/>
      <c r="T266" s="2382"/>
      <c r="U266" s="2391"/>
      <c r="V266" s="2217"/>
    </row>
    <row r="267" spans="1:22" ht="15.75" customHeight="1" thickBot="1">
      <c r="A267" s="2419" t="s">
        <v>6360</v>
      </c>
      <c r="B267" s="2419">
        <v>3</v>
      </c>
      <c r="C267" s="2419" t="str">
        <f t="shared" si="83"/>
        <v>CEA.3.</v>
      </c>
      <c r="D267" s="1975" t="str">
        <f>'[19]ANALYSE COMPARATIVE AFFAIRES'!$E$105</f>
        <v>Serurerie - Miroiterie - Métallerie</v>
      </c>
      <c r="E267" s="1994">
        <f>SUMIF('14 Serrurerie'!J:J,'FICHE RATIOS'!C267,'14 Serrurerie'!H:H)</f>
        <v>4191757.1519999993</v>
      </c>
      <c r="F267" s="2499">
        <f>IF(ISNUMBER(E267),E267/VLOOKUP($F$2,'FICHE D''INFORMATIONS'!M:N,2,FALSE),"")</f>
        <v>64.827670151562003</v>
      </c>
      <c r="G267" s="1989">
        <f t="shared" si="85"/>
        <v>2.8886054028596977E-2</v>
      </c>
      <c r="H267" s="2506">
        <f>IFERROR(IF('FICHE D''INFORMATIONS'!$P$31="",F267*'FICHE D''INFORMATIONS'!$P$32,F267*'FICHE D''INFORMATIONS'!$P$31),"")</f>
        <v>64.708938154947418</v>
      </c>
      <c r="I267" s="1936" t="s">
        <v>6543</v>
      </c>
      <c r="J267" s="2305" t="s">
        <v>6496</v>
      </c>
      <c r="K267" s="2009">
        <v>88</v>
      </c>
      <c r="L267" s="2307" t="s">
        <v>66</v>
      </c>
      <c r="M267" s="2282">
        <f>IFERROR(E267/K267,"")</f>
        <v>47633.603999999992</v>
      </c>
      <c r="N267" s="2305" t="s">
        <v>6497</v>
      </c>
      <c r="O267" s="2009">
        <v>8</v>
      </c>
      <c r="P267" s="2307" t="s">
        <v>66</v>
      </c>
      <c r="Q267" s="2314">
        <f>E267/O267</f>
        <v>523969.64399999991</v>
      </c>
      <c r="R267" s="2387"/>
      <c r="S267" s="2393"/>
      <c r="T267" s="2382"/>
      <c r="U267" s="2390"/>
      <c r="V267" s="2217"/>
    </row>
    <row r="268" spans="1:22" ht="15.75" customHeight="1" thickBot="1">
      <c r="A268" s="2419" t="s">
        <v>6360</v>
      </c>
      <c r="B268" s="2419">
        <v>4</v>
      </c>
      <c r="C268" s="2419" t="str">
        <f t="shared" si="83"/>
        <v>CEA.4.</v>
      </c>
      <c r="D268" s="1975" t="str">
        <f>'[19]ANALYSE COMPARATIVE AFFAIRES'!$E$106</f>
        <v>Peinture - Nettoyage</v>
      </c>
      <c r="E268" s="1994">
        <f>SUMIF('17 Peinture'!J:J,'FICHE RATIOS'!C268,'17 Peinture'!H:H)</f>
        <v>1844587.0142000001</v>
      </c>
      <c r="F268" s="2499">
        <f>IF(ISNUMBER(E268),E268/VLOOKUP($F$2,'FICHE D''INFORMATIONS'!M:N,2,FALSE),"")</f>
        <v>28.527482434271576</v>
      </c>
      <c r="G268" s="1989">
        <f t="shared" si="85"/>
        <v>1.271133756572871E-2</v>
      </c>
      <c r="H268" s="2506">
        <f>IFERROR(IF('FICHE D''INFORMATIONS'!$P$31="",F268*'FICHE D''INFORMATIONS'!$P$32,F268*'FICHE D''INFORMATIONS'!$P$31),"")</f>
        <v>28.475234297945072</v>
      </c>
      <c r="I268" s="1936"/>
      <c r="J268" s="2305" t="s">
        <v>6757</v>
      </c>
      <c r="K268" s="2004">
        <f>73002.41+10162.62+197.45</f>
        <v>83362.48</v>
      </c>
      <c r="L268" s="2307" t="s">
        <v>70</v>
      </c>
      <c r="M268" s="2282"/>
      <c r="N268" s="2305" t="s">
        <v>6758</v>
      </c>
      <c r="O268" s="2004">
        <f>35402.95</f>
        <v>35402.949999999997</v>
      </c>
      <c r="P268" s="2307" t="s">
        <v>70</v>
      </c>
      <c r="Q268" s="2314"/>
      <c r="R268" s="2305"/>
      <c r="S268" s="2004"/>
      <c r="T268" s="2307"/>
      <c r="U268" s="2314"/>
      <c r="V268" s="2322"/>
    </row>
    <row r="269" spans="1:22" ht="16.5" thickBot="1">
      <c r="A269" s="2419" t="s">
        <v>6360</v>
      </c>
      <c r="B269" s="2419">
        <v>5</v>
      </c>
      <c r="C269" s="2419" t="str">
        <f t="shared" si="83"/>
        <v>CEA.5.</v>
      </c>
      <c r="D269" s="1975" t="str">
        <f>'[19]ANALYSE COMPARATIVE AFFAIRES'!$E$107</f>
        <v>Revêtement des sols souples</v>
      </c>
      <c r="E269" s="1994">
        <f>SUMIF('16 Sols soup'!J:J,'FICHE RATIOS'!C269,'16 Sols soup'!H:H)</f>
        <v>1053791.6060000001</v>
      </c>
      <c r="F269" s="2499">
        <f>IF(ISNUMBER(E269),E269/VLOOKUP($F$2,'FICHE D''INFORMATIONS'!M:N,2,FALSE),"")</f>
        <v>16.297426631611508</v>
      </c>
      <c r="G269" s="1989">
        <f t="shared" si="85"/>
        <v>7.2618427456548383E-3</v>
      </c>
      <c r="H269" s="2506">
        <f>IFERROR(IF('FICHE D''INFORMATIONS'!$P$31="",F269*'FICHE D''INFORMATIONS'!$P$32,F269*'FICHE D''INFORMATIONS'!$P$31),"")</f>
        <v>16.267577864886945</v>
      </c>
      <c r="I269" s="1936" t="s">
        <v>6547</v>
      </c>
      <c r="J269" s="2305" t="s">
        <v>6500</v>
      </c>
      <c r="K269" s="2004">
        <v>1795.3</v>
      </c>
      <c r="L269" s="2307" t="s">
        <v>70</v>
      </c>
      <c r="M269" s="2282"/>
      <c r="N269" s="2305" t="s">
        <v>6501</v>
      </c>
      <c r="O269" s="2004">
        <v>45433.4</v>
      </c>
      <c r="P269" s="2307" t="s">
        <v>70</v>
      </c>
      <c r="Q269" s="2314"/>
      <c r="R269" s="2387"/>
      <c r="S269" s="2393"/>
      <c r="T269" s="2382"/>
      <c r="U269" s="2391"/>
      <c r="V269" s="2217"/>
    </row>
    <row r="270" spans="1:22" ht="16.5" thickBot="1">
      <c r="A270" s="2419" t="s">
        <v>6360</v>
      </c>
      <c r="B270" s="2419">
        <v>6</v>
      </c>
      <c r="C270" s="2419" t="str">
        <f t="shared" si="83"/>
        <v>CEA.6.</v>
      </c>
      <c r="D270" s="1975" t="str">
        <f>'[19]ANALYSE COMPARATIVE AFFAIRES'!$E$108</f>
        <v>Revêtement des sols durs</v>
      </c>
      <c r="E270" s="1994">
        <f>SUMIF('15 Sols durs'!J:J,'FICHE RATIOS'!C270,'15 Sols durs'!H:H)</f>
        <v>2160033.2695093998</v>
      </c>
      <c r="F270" s="2499">
        <f>IF(ISNUMBER(E270),E270/VLOOKUP($F$2,'FICHE D''INFORMATIONS'!M:N,2,FALSE),"")</f>
        <v>33.406020252233219</v>
      </c>
      <c r="G270" s="1989">
        <f t="shared" si="85"/>
        <v>1.4885127039586549E-2</v>
      </c>
      <c r="H270" s="2506">
        <f>IFERROR(IF('FICHE D''INFORMATIONS'!$P$31="",F270*'FICHE D''INFORMATIONS'!$P$32,F270*'FICHE D''INFORMATIONS'!$P$31),"")</f>
        <v>33.344837064958064</v>
      </c>
      <c r="I270" s="1936" t="s">
        <v>6533</v>
      </c>
      <c r="J270" s="2305" t="s">
        <v>6498</v>
      </c>
      <c r="K270" s="2004">
        <v>9232.4</v>
      </c>
      <c r="L270" s="2307" t="s">
        <v>70</v>
      </c>
      <c r="M270" s="2282"/>
      <c r="N270" s="2305" t="s">
        <v>6499</v>
      </c>
      <c r="O270" s="2004">
        <v>8495.0400000000009</v>
      </c>
      <c r="P270" s="2307" t="s">
        <v>70</v>
      </c>
      <c r="Q270" s="2314"/>
      <c r="R270" s="2387"/>
      <c r="S270" s="2393"/>
      <c r="T270" s="2382"/>
      <c r="U270" s="2390"/>
      <c r="V270" s="2217"/>
    </row>
    <row r="271" spans="1:22" ht="15.75" customHeight="1" thickBot="1">
      <c r="A271" s="2419" t="s">
        <v>6360</v>
      </c>
      <c r="B271" s="2419">
        <v>7</v>
      </c>
      <c r="C271" s="2419" t="str">
        <f t="shared" si="83"/>
        <v>CEA.7.</v>
      </c>
      <c r="D271" s="1975" t="str">
        <f>'[19]ANALYSE COMPARATIVE AFFAIRES'!$E$109</f>
        <v xml:space="preserve">Faux Plafonds </v>
      </c>
      <c r="E271" s="1994">
        <f>SUMIF('11 Fx plaf'!M:M,C271,'11 Fx plaf'!K:K)</f>
        <v>3479384.0310000014</v>
      </c>
      <c r="F271" s="2499">
        <f>IF(ISNUMBER(E271),E271/VLOOKUP($F$2,'FICHE D''INFORMATIONS'!M:N,2,FALSE),"")</f>
        <v>53.810455165480995</v>
      </c>
      <c r="G271" s="1989">
        <f t="shared" si="85"/>
        <v>2.3976979453055776E-2</v>
      </c>
      <c r="H271" s="2506">
        <f>IFERROR(IF('FICHE D''INFORMATIONS'!$P$31="",F271*'FICHE D''INFORMATIONS'!$P$32,F271*'FICHE D''INFORMATIONS'!$P$31),"")</f>
        <v>53.711901218291473</v>
      </c>
      <c r="I271" s="1936" t="s">
        <v>6637</v>
      </c>
      <c r="J271" s="2305" t="s">
        <v>6495</v>
      </c>
      <c r="K271" s="2004">
        <v>60925.07</v>
      </c>
      <c r="L271" s="2307" t="s">
        <v>70</v>
      </c>
      <c r="M271" s="2282">
        <f>IFERROR(E271/K271,"")</f>
        <v>57.109233210565066</v>
      </c>
      <c r="N271" s="2387"/>
      <c r="O271" s="2393"/>
      <c r="P271" s="2382"/>
      <c r="Q271" s="2391"/>
      <c r="R271" s="2387"/>
      <c r="S271" s="2393"/>
      <c r="T271" s="2382"/>
      <c r="U271" s="2390"/>
      <c r="V271" s="2217"/>
    </row>
    <row r="272" spans="1:22" ht="16.5" thickBot="1">
      <c r="A272" s="2419" t="s">
        <v>6360</v>
      </c>
      <c r="B272" s="2419">
        <v>8</v>
      </c>
      <c r="C272" s="2419" t="str">
        <f t="shared" si="83"/>
        <v>CEA.8.</v>
      </c>
      <c r="D272" s="1976" t="str">
        <f>'[19]ANALYSE COMPARATIVE AFFAIRES'!$E$110</f>
        <v>Faux Planchers</v>
      </c>
      <c r="E272" s="1992">
        <f>SUMIF('13 Fx planch'!J:J,'FICHE RATIOS'!C272,'13 Fx planch'!H:H)</f>
        <v>1354713.5854000002</v>
      </c>
      <c r="F272" s="2499">
        <f>IF(ISNUMBER(E272),E272/VLOOKUP($F$2,'FICHE D''INFORMATIONS'!M:N,2,FALSE),"")</f>
        <v>20.951339087534802</v>
      </c>
      <c r="G272" s="1989">
        <f t="shared" si="85"/>
        <v>9.3355431629591548E-3</v>
      </c>
      <c r="H272" s="2506">
        <f>IFERROR(IF('FICHE D''INFORMATIONS'!$P$31="",F272*'FICHE D''INFORMATIONS'!$P$32,F272*'FICHE D''INFORMATIONS'!$P$31),"")</f>
        <v>20.912966671623565</v>
      </c>
      <c r="I272" s="1936" t="s">
        <v>6534</v>
      </c>
      <c r="J272" s="2306" t="s">
        <v>6495</v>
      </c>
      <c r="K272" s="2008">
        <v>45507.199999999997</v>
      </c>
      <c r="L272" s="2308" t="s">
        <v>70</v>
      </c>
      <c r="M272" s="2309">
        <f>IFERROR(E272/K272,"")</f>
        <v>29.769214221046347</v>
      </c>
      <c r="N272" s="2387"/>
      <c r="O272" s="2393"/>
      <c r="P272" s="2382"/>
      <c r="Q272" s="2390"/>
      <c r="R272" s="2387"/>
      <c r="S272" s="2393"/>
      <c r="T272" s="2382"/>
      <c r="U272" s="2390"/>
      <c r="V272" s="2218"/>
    </row>
    <row r="273" spans="1:22" ht="19.5" thickBot="1">
      <c r="A273" s="2201"/>
      <c r="B273" s="2201"/>
      <c r="C273" s="2201" t="str">
        <f t="shared" si="83"/>
        <v>..</v>
      </c>
      <c r="D273" s="2454" t="s">
        <v>6147</v>
      </c>
      <c r="E273" s="2457">
        <f>SUM(E265:E272)</f>
        <v>19978215.3152094</v>
      </c>
      <c r="F273" s="2457">
        <f>SUM(F265:F272)</f>
        <v>308.97332686683268</v>
      </c>
      <c r="G273" s="2458">
        <f>SUM(G265:G272)</f>
        <v>0.13767300586932532</v>
      </c>
      <c r="H273" s="2457">
        <f>SUM(H265:H272)</f>
        <v>308.40744165279085</v>
      </c>
      <c r="I273" s="2450"/>
      <c r="J273" s="2270"/>
      <c r="K273" s="2271"/>
      <c r="L273" s="2271"/>
      <c r="M273" s="2272"/>
      <c r="N273" s="2271"/>
      <c r="O273" s="2271"/>
      <c r="P273" s="2271"/>
      <c r="Q273" s="2272"/>
      <c r="R273" s="2271"/>
      <c r="S273" s="2271"/>
      <c r="T273" s="2271"/>
      <c r="U273" s="2272"/>
      <c r="V273" s="2273"/>
    </row>
    <row r="274" spans="1:22" ht="16.5" customHeight="1" thickBot="1">
      <c r="A274" s="2419" t="s">
        <v>22</v>
      </c>
      <c r="B274" s="2419">
        <v>1</v>
      </c>
      <c r="C274" s="2419" t="str">
        <f t="shared" si="83"/>
        <v>CVCD.1.</v>
      </c>
      <c r="D274" s="1978" t="str">
        <f>'[19]ANALYSE COMPARATIVE AFFAIRES'!$E$115</f>
        <v>Production Calorifique</v>
      </c>
      <c r="E274" s="1994">
        <f>SUMIF('18 CVCD'!J:J,'FICHE RATIOS'!C274,'18 CVCD'!H:H)</f>
        <v>106098.39000000006</v>
      </c>
      <c r="F274" s="2499">
        <f>IF(ISNUMBER(E274),E274/VLOOKUP($F$2,'FICHE D''INFORMATIONS'!M:N,2,FALSE),"")</f>
        <v>1.6408659140117547</v>
      </c>
      <c r="G274" s="1989">
        <f>E274/$E$380</f>
        <v>7.3114059683177836E-4</v>
      </c>
      <c r="H274" s="2506">
        <f>IFERROR(IF('FICHE D''INFORMATIONS'!$P$31="",F274*'FICHE D''INFORMATIONS'!$P$32,F274*'FICHE D''INFORMATIONS'!$P$31),"")</f>
        <v>1.6378606650849934</v>
      </c>
      <c r="I274" s="1936" t="s">
        <v>6544</v>
      </c>
      <c r="J274" s="2387"/>
      <c r="K274" s="2382"/>
      <c r="L274" s="2382"/>
      <c r="M274" s="2364" t="str">
        <f t="shared" ref="M274:M283" si="86">IFERROR(E274/K274,"")</f>
        <v/>
      </c>
      <c r="N274" s="2387"/>
      <c r="O274" s="2382"/>
      <c r="P274" s="2382"/>
      <c r="Q274" s="2390"/>
      <c r="R274" s="2387"/>
      <c r="S274" s="2382"/>
      <c r="T274" s="2382"/>
      <c r="U274" s="2390"/>
      <c r="V274" s="2223"/>
    </row>
    <row r="275" spans="1:22" ht="16.5" thickBot="1">
      <c r="A275" s="2419" t="s">
        <v>22</v>
      </c>
      <c r="B275" s="2419">
        <v>2</v>
      </c>
      <c r="C275" s="2419" t="str">
        <f t="shared" ref="C275:C284" si="87">CONCATENATE(A275,".",B275,".")</f>
        <v>CVCD.2.</v>
      </c>
      <c r="D275" s="1975" t="str">
        <f>'[19]ANALYSE COMPARATIVE AFFAIRES'!$E$116</f>
        <v>Distribution Calorifique</v>
      </c>
      <c r="E275" s="1994">
        <f>SUMIF('18 CVCD'!J:J,'FICHE RATIOS'!C275,'18 CVCD'!H:H)</f>
        <v>1527806.2999999996</v>
      </c>
      <c r="F275" s="2499">
        <f>IF(ISNUMBER(E275),E275/VLOOKUP($F$2,'FICHE D''INFORMATIONS'!M:N,2,FALSE),"")</f>
        <v>23.628306526446018</v>
      </c>
      <c r="G275" s="1989">
        <f>E275/$E$380</f>
        <v>1.0528352126977138E-2</v>
      </c>
      <c r="H275" s="2506">
        <f>IFERROR(IF('FICHE D''INFORMATIONS'!$P$31="",F275*'FICHE D''INFORMATIONS'!$P$32,F275*'FICHE D''INFORMATIONS'!$P$31),"")</f>
        <v>23.585031239767545</v>
      </c>
      <c r="I275" s="1936"/>
      <c r="J275" s="2387"/>
      <c r="K275" s="2382"/>
      <c r="L275" s="2382"/>
      <c r="M275" s="2349" t="str">
        <f t="shared" si="86"/>
        <v/>
      </c>
      <c r="N275" s="2387"/>
      <c r="O275" s="2382"/>
      <c r="P275" s="2382"/>
      <c r="Q275" s="2390"/>
      <c r="R275" s="2387"/>
      <c r="S275" s="2382"/>
      <c r="T275" s="2382"/>
      <c r="U275" s="2390"/>
      <c r="V275" s="2217"/>
    </row>
    <row r="276" spans="1:22" ht="16.5" thickBot="1">
      <c r="A276" s="2419" t="s">
        <v>22</v>
      </c>
      <c r="B276" s="2419">
        <v>3</v>
      </c>
      <c r="C276" s="2419" t="str">
        <f t="shared" si="87"/>
        <v>CVCD.3.</v>
      </c>
      <c r="D276" s="1975" t="str">
        <f>'[19]ANALYSE COMPARATIVE AFFAIRES'!$E$117</f>
        <v>Production Frigorifique</v>
      </c>
      <c r="E276" s="1994">
        <f>SUMIF('18 CVCD'!J:J,'FICHE RATIOS'!C276,'18 CVCD'!H:H)</f>
        <v>1902504.17</v>
      </c>
      <c r="F276" s="2499">
        <f>IF(ISNUMBER(E276),E276/VLOOKUP($F$2,'FICHE D''INFORMATIONS'!M:N,2,FALSE),"")</f>
        <v>29.423200896999688</v>
      </c>
      <c r="G276" s="1989">
        <f>E276/$E$380</f>
        <v>1.3110453743254221E-2</v>
      </c>
      <c r="H276" s="2506">
        <f>IFERROR(IF('FICHE D''INFORMATIONS'!$P$31="",F276*'FICHE D''INFORMATIONS'!$P$32,F276*'FICHE D''INFORMATIONS'!$P$31),"")</f>
        <v>29.369312250668187</v>
      </c>
      <c r="I276" s="1936" t="s">
        <v>6555</v>
      </c>
      <c r="J276" s="2387"/>
      <c r="K276" s="2382"/>
      <c r="L276" s="2382"/>
      <c r="M276" s="2349" t="str">
        <f t="shared" si="86"/>
        <v/>
      </c>
      <c r="N276" s="2387"/>
      <c r="O276" s="2382"/>
      <c r="P276" s="2382"/>
      <c r="Q276" s="2390"/>
      <c r="R276" s="2387"/>
      <c r="S276" s="2382"/>
      <c r="T276" s="2382"/>
      <c r="U276" s="2390"/>
      <c r="V276" s="2217"/>
    </row>
    <row r="277" spans="1:22" ht="15.75" customHeight="1" thickBot="1">
      <c r="A277" s="2419" t="s">
        <v>22</v>
      </c>
      <c r="B277" s="2419">
        <v>4</v>
      </c>
      <c r="C277" s="2419" t="str">
        <f t="shared" si="87"/>
        <v>CVCD.4.</v>
      </c>
      <c r="D277" s="1975" t="str">
        <f>'[19]ANALYSE COMPARATIVE AFFAIRES'!$E$118</f>
        <v>Distribution Frigorifique</v>
      </c>
      <c r="E277" s="1994">
        <f>SUMIF('18 CVCD'!J:J,'FICHE RATIOS'!C277,'18 CVCD'!H:H)</f>
        <v>2400720.9300000011</v>
      </c>
      <c r="F277" s="2499">
        <f>IF(ISNUMBER(E277),E277/VLOOKUP($F$2,'FICHE D''INFORMATIONS'!M:N,2,FALSE),"")</f>
        <v>37.128378131766176</v>
      </c>
      <c r="G277" s="1989">
        <f>E277/$E$380</f>
        <v>1.6543743346027606E-2</v>
      </c>
      <c r="H277" s="2506">
        <f>IFERROR(IF('FICHE D''INFORMATIONS'!$P$31="",F277*'FICHE D''INFORMATIONS'!$P$32,F277*'FICHE D''INFORMATIONS'!$P$31),"")</f>
        <v>37.060377439217156</v>
      </c>
      <c r="I277" s="1936"/>
      <c r="J277" s="2387"/>
      <c r="K277" s="2382"/>
      <c r="L277" s="2382"/>
      <c r="M277" s="2349" t="str">
        <f t="shared" si="86"/>
        <v/>
      </c>
      <c r="N277" s="2387"/>
      <c r="O277" s="2382"/>
      <c r="P277" s="2382"/>
      <c r="Q277" s="2390"/>
      <c r="R277" s="2387"/>
      <c r="S277" s="2382"/>
      <c r="T277" s="2382"/>
      <c r="U277" s="2390"/>
      <c r="V277" s="2217"/>
    </row>
    <row r="278" spans="1:22" ht="16.5" thickBot="1">
      <c r="A278" s="2419" t="s">
        <v>22</v>
      </c>
      <c r="B278" s="2419">
        <v>5</v>
      </c>
      <c r="C278" s="2419" t="str">
        <f t="shared" si="87"/>
        <v>CVCD.5.</v>
      </c>
      <c r="D278" s="1979" t="str">
        <f>'[19]ANALYSE COMPARATIVE AFFAIRES'!$E$119</f>
        <v>Renouvellement d'Air - Locaux Principaux</v>
      </c>
      <c r="E278" s="1994">
        <f>SUMIF('18 CVCD'!J:J,'FICHE RATIOS'!C278,'18 CVCD'!H:H)</f>
        <v>2469208.7200000021</v>
      </c>
      <c r="F278" s="2499">
        <f>IF(ISNUMBER(E278),E278/VLOOKUP($F$2,'FICHE D''INFORMATIONS'!M:N,2,FALSE),"")</f>
        <v>38.187576863594217</v>
      </c>
      <c r="G278" s="1989">
        <f>E278/$E$380</f>
        <v>1.7015703416828776E-2</v>
      </c>
      <c r="H278" s="2506">
        <f>IFERROR(IF('FICHE D''INFORMATIONS'!$P$31="",F278*'FICHE D''INFORMATIONS'!$P$32,F278*'FICHE D''INFORMATIONS'!$P$31),"")</f>
        <v>38.117636246627924</v>
      </c>
      <c r="I278" s="1936" t="s">
        <v>6556</v>
      </c>
      <c r="J278" s="2387"/>
      <c r="K278" s="2382"/>
      <c r="L278" s="2382"/>
      <c r="M278" s="2349" t="str">
        <f t="shared" si="86"/>
        <v/>
      </c>
      <c r="N278" s="2387"/>
      <c r="O278" s="2382"/>
      <c r="P278" s="2382"/>
      <c r="Q278" s="2390"/>
      <c r="R278" s="2387"/>
      <c r="S278" s="2382"/>
      <c r="T278" s="2382"/>
      <c r="U278" s="2390"/>
      <c r="V278" s="2217"/>
    </row>
    <row r="279" spans="1:22" ht="16.5" thickBot="1">
      <c r="A279" s="2419" t="s">
        <v>22</v>
      </c>
      <c r="B279" s="2419">
        <v>6</v>
      </c>
      <c r="C279" s="2419" t="str">
        <f t="shared" si="87"/>
        <v>CVCD.6.</v>
      </c>
      <c r="D279" s="1979" t="str">
        <f>'[19]ANALYSE COMPARATIVE AFFAIRES'!$E$120</f>
        <v>Traitement Terminal - Locaux Principaux</v>
      </c>
      <c r="E279" s="1994">
        <f>SUMIF('18 CVCD'!J:J,'FICHE RATIOS'!C279,'18 CVCD'!H:H)</f>
        <v>4051463.9800000009</v>
      </c>
      <c r="F279" s="2499">
        <f>IF(ISNUMBER(E279),E279/VLOOKUP($F$2,'FICHE D''INFORMATIONS'!M:N,2,FALSE),"")</f>
        <v>62.657964429322625</v>
      </c>
      <c r="G279" s="1989">
        <f t="shared" ref="G279:G284" si="88">E279/$E$380</f>
        <v>2.791927184172777E-2</v>
      </c>
      <c r="H279" s="2506">
        <f>IFERROR(IF('FICHE D''INFORMATIONS'!$P$31="",F279*'FICHE D''INFORMATIONS'!$P$32,F279*'FICHE D''INFORMATIONS'!$P$31),"")</f>
        <v>62.543206252712146</v>
      </c>
      <c r="I279" s="2342"/>
      <c r="J279" s="2387"/>
      <c r="K279" s="2382"/>
      <c r="L279" s="2382"/>
      <c r="M279" s="2367"/>
      <c r="N279" s="2387"/>
      <c r="O279" s="2382"/>
      <c r="P279" s="2382"/>
      <c r="Q279" s="2390"/>
      <c r="R279" s="2387"/>
      <c r="S279" s="2382"/>
      <c r="T279" s="2382"/>
      <c r="U279" s="2390"/>
      <c r="V279" s="2217"/>
    </row>
    <row r="280" spans="1:22" ht="16.5" thickBot="1">
      <c r="A280" s="2419" t="s">
        <v>22</v>
      </c>
      <c r="B280" s="2419">
        <v>7</v>
      </c>
      <c r="C280" s="2419" t="str">
        <f t="shared" si="87"/>
        <v>CVCD.7.</v>
      </c>
      <c r="D280" s="1979" t="str">
        <f>'[19]ANALYSE COMPARATIVE AFFAIRES'!$E$121</f>
        <v>Renouvellement d'Air - Zones Décorées</v>
      </c>
      <c r="E280" s="1994">
        <f>SUMIF('18 CVCD'!J:J,'FICHE RATIOS'!C280,'18 CVCD'!H:H)</f>
        <v>2060214.580000001</v>
      </c>
      <c r="F280" s="2499">
        <f>IF(ISNUMBER(E280),E280/VLOOKUP($F$2,'FICHE D''INFORMATIONS'!M:N,2,FALSE),"")</f>
        <v>31.862273120940319</v>
      </c>
      <c r="G280" s="1989">
        <f t="shared" si="88"/>
        <v>1.4197260840835864E-2</v>
      </c>
      <c r="H280" s="2506">
        <f>IFERROR(IF('FICHE D''INFORMATIONS'!$P$31="",F280*'FICHE D''INFORMATIONS'!$P$32,F280*'FICHE D''INFORMATIONS'!$P$31),"")</f>
        <v>31.803917309363506</v>
      </c>
      <c r="I280" s="2342"/>
      <c r="J280" s="2387"/>
      <c r="K280" s="2382"/>
      <c r="L280" s="2382"/>
      <c r="M280" s="2367"/>
      <c r="N280" s="2387"/>
      <c r="O280" s="2382"/>
      <c r="P280" s="2382"/>
      <c r="Q280" s="2390"/>
      <c r="R280" s="2387"/>
      <c r="S280" s="2382"/>
      <c r="T280" s="2382"/>
      <c r="U280" s="2390"/>
      <c r="V280" s="2217"/>
    </row>
    <row r="281" spans="1:22" ht="16.5" thickBot="1">
      <c r="A281" s="2419" t="s">
        <v>22</v>
      </c>
      <c r="B281" s="2419">
        <v>8</v>
      </c>
      <c r="C281" s="2419" t="str">
        <f t="shared" si="87"/>
        <v>CVCD.8.</v>
      </c>
      <c r="D281" s="1979" t="str">
        <f>'[19]ANALYSE COMPARATIVE AFFAIRES'!$E$122</f>
        <v>Traitement Terminal - Zone Décorées</v>
      </c>
      <c r="E281" s="1994">
        <f>SUMIF('18 CVCD'!J:J,'FICHE RATIOS'!C281,'18 CVCD'!H:H)</f>
        <v>1303330.550000001</v>
      </c>
      <c r="F281" s="2499">
        <f>IF(ISNUMBER(E281),E281/VLOOKUP($F$2,'FICHE D''INFORMATIONS'!M:N,2,FALSE),"")</f>
        <v>20.156674141664105</v>
      </c>
      <c r="G281" s="1989">
        <f t="shared" si="88"/>
        <v>8.9814546308958128E-3</v>
      </c>
      <c r="H281" s="2506">
        <f>IFERROR(IF('FICHE D''INFORMATIONS'!$P$31="",F281*'FICHE D''INFORMATIONS'!$P$32,F281*'FICHE D''INFORMATIONS'!$P$31),"")</f>
        <v>20.119757156056661</v>
      </c>
      <c r="I281" s="2342"/>
      <c r="J281" s="2387"/>
      <c r="K281" s="2382"/>
      <c r="L281" s="2382"/>
      <c r="M281" s="2367"/>
      <c r="N281" s="2387"/>
      <c r="O281" s="2382"/>
      <c r="P281" s="2382"/>
      <c r="Q281" s="2390"/>
      <c r="R281" s="2387"/>
      <c r="S281" s="2382"/>
      <c r="T281" s="2382"/>
      <c r="U281" s="2390"/>
      <c r="V281" s="2217"/>
    </row>
    <row r="282" spans="1:22" ht="15.75" customHeight="1" thickBot="1">
      <c r="A282" s="2419" t="s">
        <v>22</v>
      </c>
      <c r="B282" s="2419">
        <v>9</v>
      </c>
      <c r="C282" s="2419" t="str">
        <f t="shared" si="87"/>
        <v>CVCD.9.</v>
      </c>
      <c r="D282" s="1975" t="str">
        <f>'[19]ANALYSE COMPARATIVE AFFAIRES'!$E$123</f>
        <v xml:space="preserve">Désenfumage </v>
      </c>
      <c r="E282" s="1994">
        <f>SUMIF('18 CVCD'!J:J,'FICHE RATIOS'!C282,'18 CVCD'!H:H)</f>
        <v>1400096.7100000004</v>
      </c>
      <c r="F282" s="2499">
        <f>IF(ISNUMBER(E282),E282/VLOOKUP($F$2,'FICHE D''INFORMATIONS'!M:N,2,FALSE),"")</f>
        <v>21.653212341478511</v>
      </c>
      <c r="G282" s="1989">
        <f t="shared" si="88"/>
        <v>9.6482853714519989E-3</v>
      </c>
      <c r="H282" s="2506">
        <f>IFERROR(IF('FICHE D''INFORMATIONS'!$P$31="",F282*'FICHE D''INFORMATIONS'!$P$32,F282*'FICHE D''INFORMATIONS'!$P$31),"")</f>
        <v>21.613554443417197</v>
      </c>
      <c r="I282" s="1936" t="s">
        <v>6535</v>
      </c>
      <c r="J282" s="2387"/>
      <c r="K282" s="2382"/>
      <c r="L282" s="2382"/>
      <c r="M282" s="2349" t="str">
        <f t="shared" si="86"/>
        <v/>
      </c>
      <c r="N282" s="2387"/>
      <c r="O282" s="2382"/>
      <c r="P282" s="2382"/>
      <c r="Q282" s="2390"/>
      <c r="R282" s="2387"/>
      <c r="S282" s="2382"/>
      <c r="T282" s="2382"/>
      <c r="U282" s="2390"/>
      <c r="V282" s="2217"/>
    </row>
    <row r="283" spans="1:22" ht="16.5" thickBot="1">
      <c r="A283" s="2419" t="s">
        <v>22</v>
      </c>
      <c r="B283" s="2419">
        <v>10</v>
      </c>
      <c r="C283" s="2419" t="str">
        <f t="shared" si="87"/>
        <v>CVCD.10.</v>
      </c>
      <c r="D283" s="1986" t="str">
        <f>'[19]ANALYSE COMPARATIVE AFFAIRES'!$E$124</f>
        <v>Electricité - Régulation</v>
      </c>
      <c r="E283" s="1988">
        <f>SUMIF('18 CVCD'!J:J,'FICHE RATIOS'!C283,'18 CVCD'!H:H)</f>
        <v>899455.67</v>
      </c>
      <c r="F283" s="2499">
        <f>IF(ISNUMBER(E283),E283/VLOOKUP($F$2,'FICHE D''INFORMATIONS'!M:N,2,FALSE),"")</f>
        <v>13.910542375502629</v>
      </c>
      <c r="G283" s="1989">
        <f t="shared" si="88"/>
        <v>6.1982896760971271E-3</v>
      </c>
      <c r="H283" s="2506">
        <f>IFERROR(IF('FICHE D''INFORMATIONS'!$P$31="",F283*'FICHE D''INFORMATIONS'!$P$32,F283*'FICHE D''INFORMATIONS'!$P$31),"")</f>
        <v>13.885065191664713</v>
      </c>
      <c r="I283" s="1936"/>
      <c r="J283" s="2387"/>
      <c r="K283" s="2382"/>
      <c r="L283" s="2382"/>
      <c r="M283" s="2367" t="str">
        <f t="shared" si="86"/>
        <v/>
      </c>
      <c r="N283" s="2387"/>
      <c r="O283" s="2382"/>
      <c r="P283" s="2382"/>
      <c r="Q283" s="2390"/>
      <c r="R283" s="2387"/>
      <c r="S283" s="2382"/>
      <c r="T283" s="2382"/>
      <c r="U283" s="2390"/>
      <c r="V283" s="2219"/>
    </row>
    <row r="284" spans="1:22" ht="16.5" thickBot="1">
      <c r="A284" s="2419" t="s">
        <v>22</v>
      </c>
      <c r="B284" s="2419">
        <v>11</v>
      </c>
      <c r="C284" s="2419" t="str">
        <f t="shared" si="87"/>
        <v>CVCD.11.</v>
      </c>
      <c r="D284" s="1985" t="str">
        <f>'[19]ANALYSE COMPARATIVE AFFAIRES'!$E$125</f>
        <v>Etudes, Essais &amp; Mise En Service</v>
      </c>
      <c r="E284" s="1988">
        <f>SUMIF('18 CVCD'!J:J,'FICHE RATIOS'!C284,'18 CVCD'!H:H)</f>
        <v>0</v>
      </c>
      <c r="F284" s="2499">
        <f>IF(ISNUMBER(E284),E284/VLOOKUP($F$2,'FICHE D''INFORMATIONS'!M:N,2,FALSE),"")</f>
        <v>0</v>
      </c>
      <c r="G284" s="1989">
        <f t="shared" si="88"/>
        <v>0</v>
      </c>
      <c r="H284" s="2506">
        <f>IFERROR(IF('FICHE D''INFORMATIONS'!$P$31="",F284*'FICHE D''INFORMATIONS'!$P$32,F284*'FICHE D''INFORMATIONS'!$P$31),"")</f>
        <v>0</v>
      </c>
      <c r="I284" s="2342"/>
      <c r="J284" s="2387"/>
      <c r="K284" s="2382"/>
      <c r="L284" s="2382"/>
      <c r="M284" s="2480"/>
      <c r="N284" s="2382"/>
      <c r="O284" s="2382"/>
      <c r="P284" s="2382"/>
      <c r="Q284" s="2390"/>
      <c r="R284" s="2382"/>
      <c r="S284" s="2382"/>
      <c r="T284" s="2382"/>
      <c r="U284" s="2383"/>
      <c r="V284" s="2472"/>
    </row>
    <row r="285" spans="1:22" ht="19.5" customHeight="1" thickBot="1">
      <c r="A285" s="2201"/>
      <c r="B285" s="2201"/>
      <c r="C285" s="2201" t="str">
        <f t="shared" si="83"/>
        <v>..</v>
      </c>
      <c r="D285" s="2454" t="s">
        <v>6148</v>
      </c>
      <c r="E285" s="2457">
        <f>SUM(E274:E284)</f>
        <v>18120900.000000007</v>
      </c>
      <c r="F285" s="2457">
        <f>SUM(F274:F284)</f>
        <v>280.24899474172605</v>
      </c>
      <c r="G285" s="2458">
        <f>SUM(G274:G284)</f>
        <v>0.12487395559092809</v>
      </c>
      <c r="H285" s="2457">
        <f>SUM(H274:H284)</f>
        <v>279.73571819457999</v>
      </c>
      <c r="I285" s="2450"/>
      <c r="J285" s="2270"/>
      <c r="K285" s="2271"/>
      <c r="L285" s="2271"/>
      <c r="M285" s="2272"/>
      <c r="N285" s="2271"/>
      <c r="O285" s="2271"/>
      <c r="P285" s="2271"/>
      <c r="Q285" s="2272"/>
      <c r="R285" s="2271"/>
      <c r="S285" s="2271"/>
      <c r="T285" s="2271"/>
      <c r="U285" s="2272"/>
      <c r="V285" s="2273"/>
    </row>
    <row r="286" spans="1:22" ht="16.5" thickBot="1">
      <c r="A286" s="2419" t="s">
        <v>6361</v>
      </c>
      <c r="B286" s="2419">
        <v>1</v>
      </c>
      <c r="C286" s="2419" t="str">
        <f t="shared" si="83"/>
        <v>PLO.1.</v>
      </c>
      <c r="D286" s="1978" t="str">
        <f>'[19]ANALYSE COMPARATIVE AFFAIRES'!$E$130</f>
        <v>Eau froide</v>
      </c>
      <c r="E286" s="1994">
        <f>SUMIF('19 Plomb'!J:J,'FICHE RATIOS'!C286,'19 Plomb'!H:H)</f>
        <v>540819.16000000096</v>
      </c>
      <c r="F286" s="2499">
        <f>IF(ISNUMBER(E286),E286/VLOOKUP($F$2,'FICHE D''INFORMATIONS'!M:N,2,FALSE),"")</f>
        <v>8.364045159294788</v>
      </c>
      <c r="G286" s="1989">
        <f>E286/$E$380</f>
        <v>3.7268694032064151E-3</v>
      </c>
      <c r="H286" s="2506">
        <f>IFERROR(IF('FICHE D''INFORMATIONS'!$P$31="",F286*'FICHE D''INFORMATIONS'!$P$32,F286*'FICHE D''INFORMATIONS'!$P$31),"")</f>
        <v>8.348726395266775</v>
      </c>
      <c r="I286" s="1936"/>
      <c r="J286" s="2395"/>
      <c r="K286" s="2396"/>
      <c r="L286" s="2396"/>
      <c r="M286" s="2364" t="str">
        <f t="shared" ref="M286:M292" si="89">IFERROR(E286/K286,"")</f>
        <v/>
      </c>
      <c r="N286" s="2395"/>
      <c r="O286" s="2396"/>
      <c r="P286" s="2396"/>
      <c r="Q286" s="2369"/>
      <c r="R286" s="2395"/>
      <c r="S286" s="2396"/>
      <c r="T286" s="2396"/>
      <c r="U286" s="2369"/>
      <c r="V286" s="2222"/>
    </row>
    <row r="287" spans="1:22" ht="16.5" thickBot="1">
      <c r="A287" s="2419" t="s">
        <v>6361</v>
      </c>
      <c r="B287" s="2419">
        <v>2</v>
      </c>
      <c r="C287" s="2419" t="str">
        <f t="shared" si="83"/>
        <v>PLO.2.</v>
      </c>
      <c r="D287" s="1979" t="str">
        <f>'[19]ANALYSE COMPARATIVE AFFAIRES'!$E$131</f>
        <v>Eau froide adoucie</v>
      </c>
      <c r="E287" s="1994">
        <f>SUMIF('19 Plomb'!J:J,'FICHE RATIOS'!C287,'19 Plomb'!H:H)</f>
        <v>0</v>
      </c>
      <c r="F287" s="2499">
        <f>IF(ISNUMBER(E287),E287/VLOOKUP($F$2,'FICHE D''INFORMATIONS'!M:N,2,FALSE),"")</f>
        <v>0</v>
      </c>
      <c r="G287" s="1989">
        <f t="shared" ref="G287:G293" si="90">E287/$E$380</f>
        <v>0</v>
      </c>
      <c r="H287" s="2506">
        <f>IFERROR(IF('FICHE D''INFORMATIONS'!$P$31="",F287*'FICHE D''INFORMATIONS'!$P$32,F287*'FICHE D''INFORMATIONS'!$P$31),"")</f>
        <v>0</v>
      </c>
      <c r="I287" s="1936" t="s">
        <v>6780</v>
      </c>
      <c r="J287" s="2395"/>
      <c r="K287" s="2396"/>
      <c r="L287" s="2396"/>
      <c r="M287" s="2349" t="str">
        <f t="shared" si="89"/>
        <v/>
      </c>
      <c r="N287" s="2395"/>
      <c r="O287" s="2396"/>
      <c r="P287" s="2396"/>
      <c r="Q287" s="2369"/>
      <c r="R287" s="2395"/>
      <c r="S287" s="2396"/>
      <c r="T287" s="2396"/>
      <c r="U287" s="2369"/>
      <c r="V287" s="2220"/>
    </row>
    <row r="288" spans="1:22" ht="16.5" thickBot="1">
      <c r="A288" s="2419" t="s">
        <v>6361</v>
      </c>
      <c r="B288" s="2419">
        <v>3</v>
      </c>
      <c r="C288" s="2419" t="str">
        <f t="shared" si="83"/>
        <v>PLO.3.</v>
      </c>
      <c r="D288" s="1975" t="str">
        <f>'[19]ANALYSE COMPARATIVE AFFAIRES'!$E$132</f>
        <v>Eau Chaude</v>
      </c>
      <c r="E288" s="1994">
        <f>SUMIF('19 Plomb'!J:J,'FICHE RATIOS'!C288,'19 Plomb'!H:H)</f>
        <v>222437.59000000005</v>
      </c>
      <c r="F288" s="2499">
        <f>IF(ISNUMBER(E288),E288/VLOOKUP($F$2,'FICHE D''INFORMATIONS'!M:N,2,FALSE),"")</f>
        <v>3.4401111970306224</v>
      </c>
      <c r="G288" s="1989">
        <f t="shared" si="90"/>
        <v>1.5328522168001075E-3</v>
      </c>
      <c r="H288" s="2506">
        <f>IFERROR(IF('FICHE D''INFORMATIONS'!$P$31="",F288*'FICHE D''INFORMATIONS'!$P$32,F288*'FICHE D''INFORMATIONS'!$P$31),"")</f>
        <v>3.4338106270726909</v>
      </c>
      <c r="I288" s="1936" t="s">
        <v>6536</v>
      </c>
      <c r="J288" s="2395"/>
      <c r="K288" s="2396"/>
      <c r="L288" s="2396"/>
      <c r="M288" s="2349" t="str">
        <f t="shared" si="89"/>
        <v/>
      </c>
      <c r="N288" s="2395"/>
      <c r="O288" s="2396"/>
      <c r="P288" s="2396"/>
      <c r="Q288" s="2369"/>
      <c r="R288" s="2395"/>
      <c r="S288" s="2396"/>
      <c r="T288" s="2396"/>
      <c r="U288" s="2369"/>
      <c r="V288" s="2220"/>
    </row>
    <row r="289" spans="1:22" ht="16.5" thickBot="1">
      <c r="A289" s="2419" t="s">
        <v>6361</v>
      </c>
      <c r="B289" s="2419">
        <v>4</v>
      </c>
      <c r="C289" s="2419" t="str">
        <f t="shared" si="83"/>
        <v>PLO.4.</v>
      </c>
      <c r="D289" s="1975" t="str">
        <f>'[19]ANALYSE COMPARATIVE AFFAIRES'!$E$133</f>
        <v>Appareils &amp; Accessoires Sanitaires</v>
      </c>
      <c r="E289" s="1994">
        <f>SUMIF('19 Plomb'!J:J,'FICHE RATIOS'!C289,'19 Plomb'!H:H)</f>
        <v>743682.29000000015</v>
      </c>
      <c r="F289" s="2499">
        <f>IF(ISNUMBER(E289),E289/VLOOKUP($F$2,'FICHE D''INFORMATIONS'!M:N,2,FALSE),"")</f>
        <v>11.501427312094032</v>
      </c>
      <c r="G289" s="1989">
        <f t="shared" si="90"/>
        <v>5.1248309551523213E-3</v>
      </c>
      <c r="H289" s="2506">
        <f>IFERROR(IF('FICHE D''INFORMATIONS'!$P$31="",F289*'FICHE D''INFORMATIONS'!$P$32,F289*'FICHE D''INFORMATIONS'!$P$31),"")</f>
        <v>11.480362426907046</v>
      </c>
      <c r="I289" s="1936" t="s">
        <v>6778</v>
      </c>
      <c r="J289" s="2395" t="s">
        <v>6779</v>
      </c>
      <c r="K289" s="2396"/>
      <c r="L289" s="2396"/>
      <c r="M289" s="2349" t="str">
        <f t="shared" si="89"/>
        <v/>
      </c>
      <c r="N289" s="2395"/>
      <c r="O289" s="2396"/>
      <c r="P289" s="2396"/>
      <c r="Q289" s="2369"/>
      <c r="R289" s="2395"/>
      <c r="S289" s="2396"/>
      <c r="T289" s="2396"/>
      <c r="U289" s="2369"/>
      <c r="V289" s="2220"/>
    </row>
    <row r="290" spans="1:22" ht="16.5" thickBot="1">
      <c r="A290" s="2419" t="s">
        <v>6361</v>
      </c>
      <c r="B290" s="2419">
        <v>5</v>
      </c>
      <c r="C290" s="2419" t="str">
        <f t="shared" si="83"/>
        <v>PLO.5.</v>
      </c>
      <c r="D290" s="1979" t="str">
        <f>'[19]ANALYSE COMPARATIVE AFFAIRES'!$E$134</f>
        <v>Evacuations EP</v>
      </c>
      <c r="E290" s="1994">
        <f>SUMIF('19 Plomb'!J:J,'FICHE RATIOS'!C290,'19 Plomb'!H:H)</f>
        <v>486442.91000000015</v>
      </c>
      <c r="F290" s="2499">
        <f>IF(ISNUMBER(E290),E290/VLOOKUP($F$2,'FICHE D''INFORMATIONS'!M:N,2,FALSE),"")</f>
        <v>7.5230886173832374</v>
      </c>
      <c r="G290" s="1989">
        <f t="shared" si="90"/>
        <v>3.3521541612647181E-3</v>
      </c>
      <c r="H290" s="2506">
        <f>IFERROR(IF('FICHE D''INFORMATIONS'!$P$31="",F290*'FICHE D''INFORMATIONS'!$P$32,F290*'FICHE D''INFORMATIONS'!$P$31),"")</f>
        <v>7.5093100668019499</v>
      </c>
      <c r="I290" s="1936"/>
      <c r="J290" s="2395"/>
      <c r="K290" s="2396"/>
      <c r="L290" s="2396"/>
      <c r="M290" s="2349" t="str">
        <f t="shared" si="89"/>
        <v/>
      </c>
      <c r="N290" s="2395"/>
      <c r="O290" s="2396"/>
      <c r="P290" s="2396"/>
      <c r="Q290" s="2369"/>
      <c r="R290" s="2395"/>
      <c r="S290" s="2396"/>
      <c r="T290" s="2396"/>
      <c r="U290" s="2369"/>
      <c r="V290" s="2220"/>
    </row>
    <row r="291" spans="1:22" ht="16.5" thickBot="1">
      <c r="A291" s="2419" t="s">
        <v>6361</v>
      </c>
      <c r="B291" s="2419">
        <v>6</v>
      </c>
      <c r="C291" s="2419" t="str">
        <f t="shared" si="83"/>
        <v>PLO.6.</v>
      </c>
      <c r="D291" s="1979" t="str">
        <f>'[19]ANALYSE COMPARATIVE AFFAIRES'!$E$135</f>
        <v>Evacuations EU / EV</v>
      </c>
      <c r="E291" s="1994">
        <f>SUMIF('19 Plomb'!J:J,'FICHE RATIOS'!C291,'19 Plomb'!H:H)</f>
        <v>829777.41000000038</v>
      </c>
      <c r="F291" s="2499">
        <f>IF(ISNUMBER(E291),E291/VLOOKUP($F$2,'FICHE D''INFORMATIONS'!M:N,2,FALSE),"")</f>
        <v>12.832932415712966</v>
      </c>
      <c r="G291" s="1989">
        <f t="shared" si="90"/>
        <v>5.7181258903639077E-3</v>
      </c>
      <c r="H291" s="2506">
        <f>IFERROR(IF('FICHE D''INFORMATIONS'!$P$31="",F291*'FICHE D''INFORMATIONS'!$P$32,F291*'FICHE D''INFORMATIONS'!$P$31),"")</f>
        <v>12.809428876490049</v>
      </c>
      <c r="I291" s="2342"/>
      <c r="J291" s="2395"/>
      <c r="K291" s="2396"/>
      <c r="L291" s="2396"/>
      <c r="M291" s="2349"/>
      <c r="N291" s="2395"/>
      <c r="O291" s="2396"/>
      <c r="P291" s="2396"/>
      <c r="Q291" s="2397"/>
      <c r="R291" s="2395"/>
      <c r="S291" s="2396"/>
      <c r="T291" s="2396"/>
      <c r="U291" s="2397"/>
      <c r="V291" s="2220"/>
    </row>
    <row r="292" spans="1:22" ht="16.5" thickBot="1">
      <c r="A292" s="2419" t="s">
        <v>6361</v>
      </c>
      <c r="B292" s="2419">
        <v>7</v>
      </c>
      <c r="C292" s="2419" t="str">
        <f t="shared" si="83"/>
        <v>PLO.7.</v>
      </c>
      <c r="D292" s="1979" t="str">
        <f>'[19]ANALYSE COMPARATIVE AFFAIRES'!$E$136</f>
        <v>Equipements contre le feu (hors sprinklage)</v>
      </c>
      <c r="E292" s="1994">
        <f>SUMIF('19 Plomb'!J:J,'FICHE RATIOS'!C292,'19 Plomb'!H:H)</f>
        <v>250970.21000000002</v>
      </c>
      <c r="F292" s="2499">
        <f>IF(ISNUMBER(E292),E292/VLOOKUP($F$2,'FICHE D''INFORMATIONS'!M:N,2,FALSE),"")</f>
        <v>3.8813827714197342</v>
      </c>
      <c r="G292" s="1989">
        <f t="shared" si="90"/>
        <v>1.7294749630639697E-3</v>
      </c>
      <c r="H292" s="2506">
        <f>IFERROR(IF('FICHE D''INFORMATIONS'!$P$31="",F292*'FICHE D''INFORMATIONS'!$P$32,F292*'FICHE D''INFORMATIONS'!$P$31),"")</f>
        <v>3.8742740117651193</v>
      </c>
      <c r="I292" s="1936" t="s">
        <v>6557</v>
      </c>
      <c r="J292" s="2395"/>
      <c r="K292" s="2396"/>
      <c r="L292" s="2396"/>
      <c r="M292" s="2349" t="str">
        <f t="shared" si="89"/>
        <v/>
      </c>
      <c r="N292" s="2395"/>
      <c r="O292" s="2396"/>
      <c r="P292" s="2396"/>
      <c r="Q292" s="2369"/>
      <c r="R292" s="2396"/>
      <c r="S292" s="2396"/>
      <c r="T292" s="2396"/>
      <c r="U292" s="2369"/>
      <c r="V292" s="2220"/>
    </row>
    <row r="293" spans="1:22" ht="16.5" thickBot="1">
      <c r="A293" s="2419" t="s">
        <v>6361</v>
      </c>
      <c r="B293" s="2419">
        <v>8</v>
      </c>
      <c r="C293" s="2419" t="str">
        <f t="shared" ref="C293" si="91">CONCATENATE(A293,".",B293,".")</f>
        <v>PLO.8.</v>
      </c>
      <c r="D293" s="2470" t="str">
        <f>'[19]ANALYSE COMPARATIVE AFFAIRES'!$E$137</f>
        <v>Etudes, Essais &amp; Mise En Service</v>
      </c>
      <c r="E293" s="1992">
        <f>SUMIF('19 Plomb'!J:J,'FICHE RATIOS'!C293,'19 Plomb'!H:H)</f>
        <v>270070.43000000005</v>
      </c>
      <c r="F293" s="2502">
        <f>IF(ISNUMBER(E293),E293/VLOOKUP($F$2,'FICHE D''INFORMATIONS'!M:N,2,FALSE),"")</f>
        <v>4.1767774512836384</v>
      </c>
      <c r="G293" s="2341">
        <f t="shared" si="90"/>
        <v>1.8610975659179648E-3</v>
      </c>
      <c r="H293" s="2509">
        <f>IFERROR(IF('FICHE D''INFORMATIONS'!$P$31="",F293*'FICHE D''INFORMATIONS'!$P$32,F293*'FICHE D''INFORMATIONS'!$P$31),"")</f>
        <v>4.1691276757318372</v>
      </c>
      <c r="I293" s="2342"/>
      <c r="J293" s="2395"/>
      <c r="K293" s="2396"/>
      <c r="L293" s="2396"/>
      <c r="M293" s="2367"/>
      <c r="N293" s="2396"/>
      <c r="O293" s="2396"/>
      <c r="P293" s="2396"/>
      <c r="Q293" s="2369"/>
      <c r="R293" s="2396"/>
      <c r="S293" s="2396"/>
      <c r="T293" s="2396"/>
      <c r="U293" s="2369"/>
      <c r="V293" s="2471"/>
    </row>
    <row r="294" spans="1:22" ht="19.5" thickBot="1">
      <c r="A294" s="2201"/>
      <c r="B294" s="2201"/>
      <c r="C294" s="2201" t="str">
        <f t="shared" si="83"/>
        <v>..</v>
      </c>
      <c r="D294" s="2454" t="s">
        <v>6182</v>
      </c>
      <c r="E294" s="2455">
        <f>SUM(E286:E293)</f>
        <v>3344200.0000000019</v>
      </c>
      <c r="F294" s="2455">
        <f>SUM(F286:F293)</f>
        <v>51.719764924219028</v>
      </c>
      <c r="G294" s="2456">
        <f>SUM(G286:G293)</f>
        <v>2.3045405155769406E-2</v>
      </c>
      <c r="H294" s="2455">
        <f>SUM(H286:H293)</f>
        <v>51.625040080035461</v>
      </c>
      <c r="I294" s="2448"/>
      <c r="J294" s="2265"/>
      <c r="K294" s="2266"/>
      <c r="L294" s="2266"/>
      <c r="M294" s="2267"/>
      <c r="N294" s="2266"/>
      <c r="O294" s="2266"/>
      <c r="P294" s="2266"/>
      <c r="Q294" s="2267"/>
      <c r="R294" s="2266"/>
      <c r="S294" s="2266"/>
      <c r="T294" s="2266"/>
      <c r="U294" s="2267"/>
      <c r="V294" s="2268"/>
    </row>
    <row r="295" spans="1:22" ht="16.5" thickBot="1">
      <c r="A295" s="2419" t="s">
        <v>6142</v>
      </c>
      <c r="B295" s="2419">
        <v>1</v>
      </c>
      <c r="C295" s="2419" t="str">
        <f t="shared" si="83"/>
        <v>CFO.1.</v>
      </c>
      <c r="D295" s="1980" t="str">
        <f>'[19]ANALYSE COMPARATIVE AFFAIRES'!$E$142</f>
        <v>Origine des Installations</v>
      </c>
      <c r="E295" s="1994">
        <f>SUMIF('21 Elec CFO'!J:J,'FICHE RATIOS'!C295,'21 Elec CFO'!H:H)</f>
        <v>591710.65999999992</v>
      </c>
      <c r="F295" s="2499">
        <f>IF(ISNUMBER(E295),E295/VLOOKUP($F$2,'FICHE D''INFORMATIONS'!M:N,2,FALSE),"")</f>
        <v>9.1511082585833581</v>
      </c>
      <c r="G295" s="1989">
        <f t="shared" ref="G295:G300" si="92">E295/$E$380</f>
        <v>4.0775706879635516E-3</v>
      </c>
      <c r="H295" s="2506">
        <f>IFERROR(IF('FICHE D''INFORMATIONS'!$P$31="",F295*'FICHE D''INFORMATIONS'!$P$32,F295*'FICHE D''INFORMATIONS'!$P$31),"")</f>
        <v>9.1343479870474908</v>
      </c>
      <c r="I295" s="1936" t="s">
        <v>6548</v>
      </c>
      <c r="J295" s="2395"/>
      <c r="K295" s="2396"/>
      <c r="L295" s="2396"/>
      <c r="M295" s="2364" t="str">
        <f t="shared" ref="M295:M304" si="93">IFERROR(E295/K295,"")</f>
        <v/>
      </c>
      <c r="N295" s="2395"/>
      <c r="O295" s="2396"/>
      <c r="P295" s="2396"/>
      <c r="Q295" s="2369"/>
      <c r="R295" s="2395"/>
      <c r="S295" s="2396"/>
      <c r="T295" s="2396"/>
      <c r="U295" s="2369"/>
      <c r="V295" s="2208"/>
    </row>
    <row r="296" spans="1:22" ht="24.75" thickBot="1">
      <c r="A296" s="2419" t="s">
        <v>6142</v>
      </c>
      <c r="B296" s="2419">
        <v>2</v>
      </c>
      <c r="C296" s="2419" t="str">
        <f t="shared" si="83"/>
        <v>CFO.2.</v>
      </c>
      <c r="D296" s="1981" t="str">
        <f>'[19]ANALYSE COMPARATIVE AFFAIRES'!$E$143</f>
        <v>TGBT &amp; TGS</v>
      </c>
      <c r="E296" s="1994">
        <f>SUMIF('21 Elec CFO'!J:J,'FICHE RATIOS'!C296,'21 Elec CFO'!H:H)</f>
        <v>414884.05000000005</v>
      </c>
      <c r="F296" s="2499">
        <f>IF(ISNUMBER(E296),E296/VLOOKUP($F$2,'FICHE D''INFORMATIONS'!M:N,2,FALSE),"")</f>
        <v>6.4163942158985465</v>
      </c>
      <c r="G296" s="1989">
        <f t="shared" si="92"/>
        <v>2.8590308668490186E-3</v>
      </c>
      <c r="H296" s="2506">
        <f>IFERROR(IF('FICHE D''INFORMATIONS'!$P$31="",F296*'FICHE D''INFORMATIONS'!$P$32,F296*'FICHE D''INFORMATIONS'!$P$31),"")</f>
        <v>6.404642578140491</v>
      </c>
      <c r="I296" s="1936" t="s">
        <v>6638</v>
      </c>
      <c r="J296" s="2302" t="s">
        <v>6523</v>
      </c>
      <c r="K296" s="2005">
        <v>4</v>
      </c>
      <c r="L296" s="2303" t="s">
        <v>36</v>
      </c>
      <c r="M296" s="2282">
        <f t="shared" si="93"/>
        <v>103721.01250000001</v>
      </c>
      <c r="N296" s="2302" t="s">
        <v>6756</v>
      </c>
      <c r="O296" s="2005">
        <v>4</v>
      </c>
      <c r="P296" s="2303" t="s">
        <v>36</v>
      </c>
      <c r="Q296" s="2304"/>
      <c r="R296" s="2302"/>
      <c r="S296" s="2005"/>
      <c r="T296" s="2303"/>
      <c r="U296" s="2304"/>
      <c r="V296" s="2220"/>
    </row>
    <row r="297" spans="1:22" ht="16.5" thickBot="1">
      <c r="A297" s="2419" t="s">
        <v>6142</v>
      </c>
      <c r="B297" s="2419">
        <v>3</v>
      </c>
      <c r="C297" s="2419" t="str">
        <f t="shared" si="83"/>
        <v>CFO.3.</v>
      </c>
      <c r="D297" s="1981" t="str">
        <f>'[19]ANALYSE COMPARATIVE AFFAIRES'!$E$144</f>
        <v>TD &amp; Coffrets</v>
      </c>
      <c r="E297" s="1994">
        <f>SUMIF('21 Elec CFO'!J:J,'FICHE RATIOS'!C297,'21 Elec CFO'!H:H)</f>
        <v>849397.38000000012</v>
      </c>
      <c r="F297" s="2499">
        <f>IF(ISNUMBER(E297),E297/VLOOKUP($F$2,'FICHE D''INFORMATIONS'!M:N,2,FALSE),"")</f>
        <v>13.136365295391279</v>
      </c>
      <c r="G297" s="1989">
        <f t="shared" si="92"/>
        <v>5.8533301717448166E-3</v>
      </c>
      <c r="H297" s="2506">
        <f>IFERROR(IF('FICHE D''INFORMATIONS'!$P$31="",F297*'FICHE D''INFORMATIONS'!$P$32,F297*'FICHE D''INFORMATIONS'!$P$31),"")</f>
        <v>13.112306018293493</v>
      </c>
      <c r="I297" s="1936"/>
      <c r="J297" s="2302" t="s">
        <v>6524</v>
      </c>
      <c r="K297" s="2005">
        <v>6</v>
      </c>
      <c r="L297" s="2303" t="s">
        <v>36</v>
      </c>
      <c r="M297" s="2282">
        <f t="shared" si="93"/>
        <v>141566.23000000001</v>
      </c>
      <c r="N297" s="2302" t="s">
        <v>6525</v>
      </c>
      <c r="O297" s="2005">
        <v>2</v>
      </c>
      <c r="P297" s="2303" t="s">
        <v>36</v>
      </c>
      <c r="Q297" s="2304"/>
      <c r="R297" s="2302"/>
      <c r="S297" s="2005"/>
      <c r="T297" s="2303"/>
      <c r="U297" s="2304"/>
      <c r="V297" s="2220"/>
    </row>
    <row r="298" spans="1:22" ht="16.5" thickBot="1">
      <c r="A298" s="2419" t="s">
        <v>6142</v>
      </c>
      <c r="B298" s="2419">
        <v>4</v>
      </c>
      <c r="C298" s="2419" t="str">
        <f t="shared" si="83"/>
        <v>CFO.4.</v>
      </c>
      <c r="D298" s="1982" t="str">
        <f>'[19]ANALYSE COMPARATIVE AFFAIRES'!$E$145</f>
        <v>Chemins de Câbles, Goulottes, Coupe Feu, etc.</v>
      </c>
      <c r="E298" s="1994">
        <f>SUMIF('21 Elec CFO'!J:J,'FICHE RATIOS'!C298,'21 Elec CFO'!H:H)</f>
        <v>0</v>
      </c>
      <c r="F298" s="2499">
        <f>IF(ISNUMBER(E298),E298/VLOOKUP($F$2,'FICHE D''INFORMATIONS'!M:N,2,FALSE),"")</f>
        <v>0</v>
      </c>
      <c r="G298" s="1989">
        <f t="shared" si="92"/>
        <v>0</v>
      </c>
      <c r="H298" s="2506">
        <f>IFERROR(IF('FICHE D''INFORMATIONS'!$P$31="",F298*'FICHE D''INFORMATIONS'!$P$32,F298*'FICHE D''INFORMATIONS'!$P$31),"")</f>
        <v>0</v>
      </c>
      <c r="I298" s="1936" t="s">
        <v>6545</v>
      </c>
      <c r="J298" s="2395"/>
      <c r="K298" s="2396"/>
      <c r="L298" s="2396"/>
      <c r="M298" s="2349" t="str">
        <f t="shared" si="93"/>
        <v/>
      </c>
      <c r="N298" s="2395"/>
      <c r="O298" s="2396"/>
      <c r="P298" s="2396"/>
      <c r="Q298" s="2397"/>
      <c r="R298" s="2395"/>
      <c r="S298" s="2396"/>
      <c r="T298" s="2396"/>
      <c r="U298" s="2397"/>
      <c r="V298" s="2220"/>
    </row>
    <row r="299" spans="1:22" ht="15.75" customHeight="1" thickBot="1">
      <c r="A299" s="2419" t="s">
        <v>6142</v>
      </c>
      <c r="B299" s="2419">
        <v>5</v>
      </c>
      <c r="C299" s="2419" t="str">
        <f t="shared" si="83"/>
        <v>CFO.5.</v>
      </c>
      <c r="D299" s="1981" t="str">
        <f>'[19]ANALYSE COMPARATIVE AFFAIRES'!$E$146</f>
        <v>Distribution (câbles, alimentations spécifiques)</v>
      </c>
      <c r="E299" s="1994">
        <f>SUMIF('21 Elec CFO'!J:J,'FICHE RATIOS'!C299,'21 Elec CFO'!H:H)</f>
        <v>2663450.680000003</v>
      </c>
      <c r="F299" s="2499">
        <f>IF(ISNUMBER(E299),E299/VLOOKUP($F$2,'FICHE D''INFORMATIONS'!M:N,2,FALSE),"")</f>
        <v>41.191628209093764</v>
      </c>
      <c r="G299" s="1989">
        <f t="shared" si="92"/>
        <v>1.8354255138152493E-2</v>
      </c>
      <c r="H299" s="2506">
        <f>IFERROR(IF('FICHE D''INFORMATIONS'!$P$31="",F299*'FICHE D''INFORMATIONS'!$P$32,F299*'FICHE D''INFORMATIONS'!$P$31),"")</f>
        <v>41.116185666586269</v>
      </c>
      <c r="I299" s="1936"/>
      <c r="J299" s="2302" t="s">
        <v>6526</v>
      </c>
      <c r="K299" s="2005">
        <v>4</v>
      </c>
      <c r="L299" s="2303" t="s">
        <v>36</v>
      </c>
      <c r="M299" s="2282">
        <f t="shared" si="93"/>
        <v>665862.67000000074</v>
      </c>
      <c r="N299" s="2302" t="s">
        <v>6527</v>
      </c>
      <c r="O299" s="2005">
        <v>4</v>
      </c>
      <c r="P299" s="2303" t="s">
        <v>36</v>
      </c>
      <c r="Q299" s="2304"/>
      <c r="R299" s="2395"/>
      <c r="S299" s="2396"/>
      <c r="T299" s="2396"/>
      <c r="U299" s="2369"/>
      <c r="V299" s="2220"/>
    </row>
    <row r="300" spans="1:22" ht="16.5" thickBot="1">
      <c r="A300" s="2419" t="s">
        <v>6142</v>
      </c>
      <c r="B300" s="2419">
        <v>6</v>
      </c>
      <c r="C300" s="2419" t="str">
        <f t="shared" si="83"/>
        <v>CFO.6.</v>
      </c>
      <c r="D300" s="1982" t="str">
        <f>'[19]ANALYSE COMPARATIVE AFFAIRES'!$E$147</f>
        <v>Luminaires (éclairage de sécurité cis) - Locaux Principaux</v>
      </c>
      <c r="E300" s="1994">
        <f>SUMIF('21 Elec CFO'!J:J,'FICHE RATIOS'!C300,'21 Elec CFO'!H:H)</f>
        <v>1092722.8099999998</v>
      </c>
      <c r="F300" s="2499">
        <f>IF(ISNUMBER(E300),E300/VLOOKUP($F$2,'FICHE D''INFORMATIONS'!M:N,2,FALSE),"")</f>
        <v>16.899517630683572</v>
      </c>
      <c r="G300" s="1989">
        <f t="shared" si="92"/>
        <v>7.5301237603614662E-3</v>
      </c>
      <c r="H300" s="2506">
        <f>IFERROR(IF('FICHE D''INFORMATIONS'!$P$31="",F300*'FICHE D''INFORMATIONS'!$P$32,F300*'FICHE D''INFORMATIONS'!$P$31),"")</f>
        <v>16.868566133191479</v>
      </c>
      <c r="I300" s="1936"/>
      <c r="J300" s="2395"/>
      <c r="K300" s="2396"/>
      <c r="L300" s="2396"/>
      <c r="M300" s="2349" t="str">
        <f t="shared" si="93"/>
        <v/>
      </c>
      <c r="N300" s="2395"/>
      <c r="O300" s="2396"/>
      <c r="P300" s="2396"/>
      <c r="Q300" s="2397"/>
      <c r="R300" s="2395"/>
      <c r="S300" s="2396"/>
      <c r="T300" s="2396"/>
      <c r="U300" s="2369"/>
      <c r="V300" s="2220"/>
    </row>
    <row r="301" spans="1:22" ht="16.5" thickBot="1">
      <c r="A301" s="2419" t="s">
        <v>6142</v>
      </c>
      <c r="B301" s="2419">
        <v>7</v>
      </c>
      <c r="C301" s="2419" t="str">
        <f t="shared" si="83"/>
        <v>CFO.7.</v>
      </c>
      <c r="D301" s="1982" t="str">
        <f>'[19]ANALYSE COMPARATIVE AFFAIRES'!$E$148</f>
        <v>Luminaires (éclairage de sécurité cis) - Zones Décorées</v>
      </c>
      <c r="E301" s="1994">
        <f>SUMIF('21 Elec CFO'!J:J,'FICHE RATIOS'!C301,'21 Elec CFO'!H:H)</f>
        <v>1140268.5069999993</v>
      </c>
      <c r="F301" s="2499">
        <f>IF(ISNUMBER(E301),E301/VLOOKUP($F$2,'FICHE D''INFORMATIONS'!M:N,2,FALSE),"")</f>
        <v>17.634836173832344</v>
      </c>
      <c r="G301" s="1989">
        <f t="shared" ref="G301" si="94">E301/$E$380</f>
        <v>7.8577685934391635E-3</v>
      </c>
      <c r="H301" s="2506">
        <f>IFERROR(IF('FICHE D''INFORMATIONS'!$P$31="",F301*'FICHE D''INFORMATIONS'!$P$32,F301*'FICHE D''INFORMATIONS'!$P$31),"")</f>
        <v>17.602537939081735</v>
      </c>
      <c r="I301" s="2342"/>
      <c r="J301" s="2395"/>
      <c r="K301" s="2396"/>
      <c r="L301" s="2396"/>
      <c r="M301" s="2367"/>
      <c r="N301" s="2395"/>
      <c r="O301" s="2396"/>
      <c r="P301" s="2396"/>
      <c r="Q301" s="2369"/>
      <c r="R301" s="2395"/>
      <c r="S301" s="2396"/>
      <c r="T301" s="2396"/>
      <c r="U301" s="2369"/>
      <c r="V301" s="2220"/>
    </row>
    <row r="302" spans="1:22" ht="15.75" customHeight="1" thickBot="1">
      <c r="A302" s="2419" t="s">
        <v>6142</v>
      </c>
      <c r="B302" s="2419">
        <v>8</v>
      </c>
      <c r="C302" s="2419" t="str">
        <f t="shared" si="83"/>
        <v>CFO.8.</v>
      </c>
      <c r="D302" s="1981" t="str">
        <f>'[19]ANALYSE COMPARATIVE AFFAIRES'!$E$149</f>
        <v>Appareillage</v>
      </c>
      <c r="E302" s="1994">
        <f>SUMIF('21 Elec CFO'!J:J,'FICHE RATIOS'!C302,'21 Elec CFO'!H:H)</f>
        <v>517763.07000000007</v>
      </c>
      <c r="F302" s="2499">
        <f>IF(ISNUMBER(E302),E302/VLOOKUP($F$2,'FICHE D''INFORMATIONS'!M:N,2,FALSE),"")</f>
        <v>8.0074709248376124</v>
      </c>
      <c r="G302" s="1989">
        <f>E302/$E$380</f>
        <v>3.5679862815755606E-3</v>
      </c>
      <c r="H302" s="2506">
        <f>IFERROR(IF('FICHE D''INFORMATIONS'!$P$31="",F302*'FICHE D''INFORMATIONS'!$P$32,F302*'FICHE D''INFORMATIONS'!$P$31),"")</f>
        <v>7.9928052271730747</v>
      </c>
      <c r="I302" s="1936" t="s">
        <v>6537</v>
      </c>
      <c r="J302" s="2395"/>
      <c r="K302" s="2396"/>
      <c r="L302" s="2396"/>
      <c r="M302" s="2349" t="str">
        <f t="shared" si="93"/>
        <v/>
      </c>
      <c r="N302" s="2395"/>
      <c r="O302" s="2396"/>
      <c r="P302" s="2396"/>
      <c r="Q302" s="2369"/>
      <c r="R302" s="2395"/>
      <c r="S302" s="2396"/>
      <c r="T302" s="2396"/>
      <c r="U302" s="2369"/>
      <c r="V302" s="2220"/>
    </row>
    <row r="303" spans="1:22" ht="16.5" thickBot="1">
      <c r="A303" s="2419" t="s">
        <v>6142</v>
      </c>
      <c r="B303" s="2419">
        <v>9</v>
      </c>
      <c r="C303" s="2419" t="str">
        <f t="shared" si="83"/>
        <v>CFO.9.</v>
      </c>
      <c r="D303" s="1981" t="str">
        <f>'[19]ANALYSE COMPARATIVE AFFAIRES'!$E$150</f>
        <v>Terre</v>
      </c>
      <c r="E303" s="1994">
        <f>SUMIF('21 Elec CFO'!J:J,'FICHE RATIOS'!C303,'21 Elec CFO'!H:H)</f>
        <v>67402.87999999999</v>
      </c>
      <c r="F303" s="2499">
        <f>IF(ISNUMBER(E303),E303/VLOOKUP($F$2,'FICHE D''INFORMATIONS'!M:N,2,FALSE),"")</f>
        <v>1.0424200433034332</v>
      </c>
      <c r="G303" s="1989">
        <f>E303/$E$380</f>
        <v>4.6448378633625546E-4</v>
      </c>
      <c r="H303" s="2506">
        <f>IFERROR(IF('FICHE D''INFORMATIONS'!$P$31="",F303*'FICHE D''INFORMATIONS'!$P$32,F303*'FICHE D''INFORMATIONS'!$P$31),"")</f>
        <v>1.0405108490849286</v>
      </c>
      <c r="I303" s="1936" t="s">
        <v>6546</v>
      </c>
      <c r="J303" s="2395"/>
      <c r="K303" s="2396"/>
      <c r="L303" s="2396"/>
      <c r="M303" s="2349" t="str">
        <f t="shared" si="93"/>
        <v/>
      </c>
      <c r="N303" s="2395"/>
      <c r="O303" s="2396"/>
      <c r="P303" s="2396"/>
      <c r="Q303" s="2369"/>
      <c r="R303" s="2395"/>
      <c r="S303" s="2396"/>
      <c r="T303" s="2396"/>
      <c r="U303" s="2369"/>
      <c r="V303" s="2220"/>
    </row>
    <row r="304" spans="1:22" ht="16.5" thickBot="1">
      <c r="A304" s="2419" t="s">
        <v>6142</v>
      </c>
      <c r="B304" s="2419">
        <v>10</v>
      </c>
      <c r="C304" s="2419" t="str">
        <f t="shared" si="83"/>
        <v>CFO.10.</v>
      </c>
      <c r="D304" s="1983" t="str">
        <f>'[19]ANALYSE COMPARATIVE AFFAIRES'!$E$151</f>
        <v>Etudes, Essais &amp; Mise En Service</v>
      </c>
      <c r="E304" s="1992">
        <f>SUMIF('21 Elec CFO'!J:J,'FICHE RATIOS'!C304,'21 Elec CFO'!H:H)</f>
        <v>0</v>
      </c>
      <c r="F304" s="2499">
        <f>IF(ISNUMBER(E304),E304/VLOOKUP($F$2,'FICHE D''INFORMATIONS'!M:N,2,FALSE),"")</f>
        <v>0</v>
      </c>
      <c r="G304" s="1989">
        <f>E304/$E$380</f>
        <v>0</v>
      </c>
      <c r="H304" s="2506">
        <f>IFERROR(IF('FICHE D''INFORMATIONS'!$P$31="",F304*'FICHE D''INFORMATIONS'!$P$32,F304*'FICHE D''INFORMATIONS'!$P$31),"")</f>
        <v>0</v>
      </c>
      <c r="I304" s="1936"/>
      <c r="J304" s="2395"/>
      <c r="K304" s="2396"/>
      <c r="L304" s="2396"/>
      <c r="M304" s="2394" t="str">
        <f t="shared" si="93"/>
        <v/>
      </c>
      <c r="N304" s="2395"/>
      <c r="O304" s="2396"/>
      <c r="P304" s="2396"/>
      <c r="Q304" s="2369"/>
      <c r="R304" s="2395"/>
      <c r="S304" s="2396"/>
      <c r="T304" s="2396"/>
      <c r="U304" s="2369"/>
      <c r="V304" s="2221"/>
    </row>
    <row r="305" spans="1:22" ht="19.5" thickBot="1">
      <c r="A305" s="2201"/>
      <c r="B305" s="2201"/>
      <c r="C305" s="2201" t="str">
        <f t="shared" si="83"/>
        <v>..</v>
      </c>
      <c r="D305" s="2454" t="s">
        <v>6149</v>
      </c>
      <c r="E305" s="2455">
        <f>SUM(E295:E304)</f>
        <v>7337600.0370000023</v>
      </c>
      <c r="F305" s="2455">
        <f>SUM(F295:F304)</f>
        <v>113.47974075162391</v>
      </c>
      <c r="G305" s="2456">
        <f>SUM(G295:G304)</f>
        <v>5.0564549286422324E-2</v>
      </c>
      <c r="H305" s="2455">
        <f>SUM(H295:H304)</f>
        <v>113.27190239859895</v>
      </c>
      <c r="I305" s="2448"/>
      <c r="J305" s="2265"/>
      <c r="K305" s="2266"/>
      <c r="L305" s="2266"/>
      <c r="M305" s="2267"/>
      <c r="N305" s="2266"/>
      <c r="O305" s="2266"/>
      <c r="P305" s="2266"/>
      <c r="Q305" s="2267"/>
      <c r="R305" s="2266"/>
      <c r="S305" s="2266"/>
      <c r="T305" s="2266"/>
      <c r="U305" s="2267"/>
      <c r="V305" s="2269"/>
    </row>
    <row r="306" spans="1:22" ht="16.5" thickBot="1">
      <c r="A306" s="2419" t="s">
        <v>6362</v>
      </c>
      <c r="B306" s="2419">
        <v>1</v>
      </c>
      <c r="C306" s="2419" t="str">
        <f t="shared" si="83"/>
        <v>CFA.1.</v>
      </c>
      <c r="D306" s="1984" t="str">
        <f>'[19]ANALYSE COMPARATIVE AFFAIRES'!$E$156</f>
        <v>Chemins de Câbles &amp; Autres</v>
      </c>
      <c r="E306" s="1994">
        <f>SUMIF('22 - 23 Elec CFA'!J:J,'FICHE RATIOS'!C306,'22 - 23 Elec CFA'!H:H)</f>
        <v>372601.68</v>
      </c>
      <c r="F306" s="2499">
        <f>IF(ISNUMBER(E306),E306/VLOOKUP($F$2,'FICHE D''INFORMATIONS'!M:N,2,FALSE),"")</f>
        <v>5.7624757191463036</v>
      </c>
      <c r="G306" s="1989">
        <f t="shared" ref="G306:G312" si="95">E306/$E$380</f>
        <v>2.5676564431912977E-3</v>
      </c>
      <c r="H306" s="2506">
        <f>IFERROR(IF('FICHE D''INFORMATIONS'!$P$31="",F306*'FICHE D''INFORMATIONS'!$P$32,F306*'FICHE D''INFORMATIONS'!$P$31),"")</f>
        <v>5.7519217343127025</v>
      </c>
      <c r="I306" s="1936" t="s">
        <v>6529</v>
      </c>
      <c r="J306" s="2395"/>
      <c r="K306" s="2396"/>
      <c r="L306" s="2396"/>
      <c r="M306" s="2398"/>
      <c r="N306" s="2395"/>
      <c r="O306" s="2396"/>
      <c r="P306" s="2396"/>
      <c r="Q306" s="2369"/>
      <c r="R306" s="2395"/>
      <c r="S306" s="2396"/>
      <c r="T306" s="2396"/>
      <c r="U306" s="2369"/>
      <c r="V306" s="2222"/>
    </row>
    <row r="307" spans="1:22" ht="16.5" customHeight="1" thickBot="1">
      <c r="A307" s="2419" t="s">
        <v>6362</v>
      </c>
      <c r="B307" s="2419">
        <v>2</v>
      </c>
      <c r="C307" s="2419" t="str">
        <f t="shared" si="83"/>
        <v>CFA.2.</v>
      </c>
      <c r="D307" s="1982" t="str">
        <f>'[19]ANALYSE COMPARATIVE AFFAIRES'!$E$157</f>
        <v>Système de Sécurité Incendie (SSI)</v>
      </c>
      <c r="E307" s="1994">
        <f>SUMIF('22 - 23 Elec CFA'!J:J,'FICHE RATIOS'!C307,'22 - 23 Elec CFA'!H:H)</f>
        <v>778729.06999999983</v>
      </c>
      <c r="F307" s="2499">
        <f>IF(ISNUMBER(E307),E307/VLOOKUP($F$2,'FICHE D''INFORMATIONS'!M:N,2,FALSE),"")</f>
        <v>12.043443705536651</v>
      </c>
      <c r="G307" s="1989">
        <f t="shared" si="95"/>
        <v>5.3663437966406016E-3</v>
      </c>
      <c r="H307" s="2506">
        <f>IFERROR(IF('FICHE D''INFORMATIONS'!$P$31="",F307*'FICHE D''INFORMATIONS'!$P$32,F307*'FICHE D''INFORMATIONS'!$P$31),"")</f>
        <v>12.021386116332371</v>
      </c>
      <c r="I307" s="1936" t="s">
        <v>6538</v>
      </c>
      <c r="J307" s="2395"/>
      <c r="K307" s="2396"/>
      <c r="L307" s="2396"/>
      <c r="M307" s="2398"/>
      <c r="N307" s="2395"/>
      <c r="O307" s="2396"/>
      <c r="P307" s="2396"/>
      <c r="Q307" s="2369"/>
      <c r="R307" s="2395"/>
      <c r="S307" s="2396"/>
      <c r="T307" s="2396"/>
      <c r="U307" s="2369"/>
      <c r="V307" s="2220"/>
    </row>
    <row r="308" spans="1:22" ht="16.5" customHeight="1" thickBot="1">
      <c r="A308" s="2419" t="s">
        <v>6362</v>
      </c>
      <c r="B308" s="2419">
        <v>3</v>
      </c>
      <c r="C308" s="2419" t="str">
        <f t="shared" si="83"/>
        <v>CFA.3.</v>
      </c>
      <c r="D308" s="1982" t="str">
        <f>'[19]ANALYSE COMPARATIVE AFFAIRES'!$E$158</f>
        <v>Contrôle d'accès / Intrusion</v>
      </c>
      <c r="E308" s="1994">
        <f>SUMIF('22 - 23 Elec CFA'!J:J,'FICHE RATIOS'!C308,'22 - 23 Elec CFA'!H:H)</f>
        <v>333791.48999999993</v>
      </c>
      <c r="F308" s="2499">
        <f>IF(ISNUMBER(E308),E308/VLOOKUP($F$2,'FICHE D''INFORMATIONS'!M:N,2,FALSE),"")</f>
        <v>5.1622562635323215</v>
      </c>
      <c r="G308" s="1989">
        <f t="shared" si="95"/>
        <v>2.3002093548824668E-3</v>
      </c>
      <c r="H308" s="2506">
        <f>IFERROR(IF('FICHE D''INFORMATIONS'!$P$31="",F308*'FICHE D''INFORMATIONS'!$P$32,F308*'FICHE D''INFORMATIONS'!$P$31),"")</f>
        <v>5.15280158173098</v>
      </c>
      <c r="I308" s="1936" t="s">
        <v>6529</v>
      </c>
      <c r="J308" s="2395"/>
      <c r="K308" s="2396"/>
      <c r="L308" s="2396"/>
      <c r="M308" s="2398"/>
      <c r="N308" s="2395"/>
      <c r="O308" s="2396"/>
      <c r="P308" s="2396"/>
      <c r="Q308" s="2369"/>
      <c r="R308" s="2395"/>
      <c r="S308" s="2396"/>
      <c r="T308" s="2396"/>
      <c r="U308" s="2369"/>
      <c r="V308" s="2220"/>
    </row>
    <row r="309" spans="1:22" ht="23.25" customHeight="1" thickBot="1">
      <c r="A309" s="2419" t="s">
        <v>6362</v>
      </c>
      <c r="B309" s="2419">
        <v>4</v>
      </c>
      <c r="C309" s="2419" t="str">
        <f t="shared" si="83"/>
        <v>CFA.4.</v>
      </c>
      <c r="D309" s="1982" t="str">
        <f>'[19]ANALYSE COMPARATIVE AFFAIRES'!$E$159</f>
        <v>Interphonie / Videophonie</v>
      </c>
      <c r="E309" s="1994">
        <f>SUMIF('22 - 23 Elec CFA'!J:J,'FICHE RATIOS'!C309,'22 - 23 Elec CFA'!H:H)</f>
        <v>47637.93</v>
      </c>
      <c r="F309" s="2499">
        <f>IF(ISNUMBER(E309),E309/VLOOKUP($F$2,'FICHE D''INFORMATIONS'!M:N,2,FALSE),"")</f>
        <v>0.73674497370862979</v>
      </c>
      <c r="G309" s="1989">
        <f t="shared" si="95"/>
        <v>3.2828042510381599E-4</v>
      </c>
      <c r="H309" s="2506">
        <f>IFERROR(IF('FICHE D''INFORMATIONS'!$P$31="",F309*'FICHE D''INFORMATIONS'!$P$32,F309*'FICHE D''INFORMATIONS'!$P$31),"")</f>
        <v>0.73539562393993263</v>
      </c>
      <c r="I309" s="1936" t="s">
        <v>6558</v>
      </c>
      <c r="J309" s="2395"/>
      <c r="K309" s="2396"/>
      <c r="L309" s="2396"/>
      <c r="M309" s="2398"/>
      <c r="N309" s="2395"/>
      <c r="O309" s="2396"/>
      <c r="P309" s="2396"/>
      <c r="Q309" s="2369"/>
      <c r="R309" s="2395"/>
      <c r="S309" s="2396"/>
      <c r="T309" s="2396"/>
      <c r="U309" s="2369"/>
      <c r="V309" s="2220"/>
    </row>
    <row r="310" spans="1:22" ht="16.5" customHeight="1" thickBot="1">
      <c r="A310" s="2419" t="s">
        <v>6362</v>
      </c>
      <c r="B310" s="2419">
        <v>5</v>
      </c>
      <c r="C310" s="2419" t="str">
        <f t="shared" si="83"/>
        <v>CFA.5.</v>
      </c>
      <c r="D310" s="1982" t="str">
        <f>'[19]ANALYSE COMPARATIVE AFFAIRES'!$E$160</f>
        <v>Réseau VDI</v>
      </c>
      <c r="E310" s="1994">
        <f>SUMIF('22 - 23 Elec CFA'!J:J,'FICHE RATIOS'!C310,'22 - 23 Elec CFA'!H:H)</f>
        <v>0</v>
      </c>
      <c r="F310" s="2499">
        <f>IF(ISNUMBER(E310),E310/VLOOKUP($F$2,'FICHE D''INFORMATIONS'!M:N,2,FALSE),"")</f>
        <v>0</v>
      </c>
      <c r="G310" s="1989">
        <f t="shared" si="95"/>
        <v>0</v>
      </c>
      <c r="H310" s="2506">
        <f>IFERROR(IF('FICHE D''INFORMATIONS'!$P$31="",F310*'FICHE D''INFORMATIONS'!$P$32,F310*'FICHE D''INFORMATIONS'!$P$31),"")</f>
        <v>0</v>
      </c>
      <c r="I310" s="1936" t="s">
        <v>6529</v>
      </c>
      <c r="J310" s="2395"/>
      <c r="K310" s="2396"/>
      <c r="L310" s="2396"/>
      <c r="M310" s="2398"/>
      <c r="N310" s="2395"/>
      <c r="O310" s="2396"/>
      <c r="P310" s="2396"/>
      <c r="Q310" s="2369"/>
      <c r="R310" s="2395"/>
      <c r="S310" s="2396"/>
      <c r="T310" s="2396"/>
      <c r="U310" s="2369"/>
      <c r="V310" s="2220"/>
    </row>
    <row r="311" spans="1:22" ht="16.5" thickBot="1">
      <c r="A311" s="2419" t="s">
        <v>6362</v>
      </c>
      <c r="B311" s="2419">
        <v>6</v>
      </c>
      <c r="C311" s="2419" t="str">
        <f t="shared" si="83"/>
        <v>CFA.6.</v>
      </c>
      <c r="D311" s="1982" t="str">
        <f>'[19]ANALYSE COMPARATIVE AFFAIRES'!$E$161</f>
        <v>Télécoms / GSM</v>
      </c>
      <c r="E311" s="1994">
        <f>SUMIF('22 - 23 Elec CFA'!J:J,'FICHE RATIOS'!C311,'22 - 23 Elec CFA'!H:H)</f>
        <v>249879.16</v>
      </c>
      <c r="F311" s="2499">
        <f>IF(ISNUMBER(E311),E311/VLOOKUP($F$2,'FICHE D''INFORMATIONS'!M:N,2,FALSE),"")</f>
        <v>3.864509124652026</v>
      </c>
      <c r="G311" s="1989">
        <f t="shared" si="95"/>
        <v>1.7219563668989071E-3</v>
      </c>
      <c r="H311" s="2506">
        <f>IFERROR(IF('FICHE D''INFORMATIONS'!$P$31="",F311*'FICHE D''INFORMATIONS'!$P$32,F311*'FICHE D''INFORMATIONS'!$P$31),"")</f>
        <v>3.8574312691123702</v>
      </c>
      <c r="I311" s="1936" t="s">
        <v>6539</v>
      </c>
      <c r="J311" s="2395"/>
      <c r="K311" s="2396"/>
      <c r="L311" s="2396"/>
      <c r="M311" s="2398"/>
      <c r="N311" s="2395"/>
      <c r="O311" s="2396"/>
      <c r="P311" s="2396"/>
      <c r="Q311" s="2369"/>
      <c r="R311" s="2395"/>
      <c r="S311" s="2396"/>
      <c r="T311" s="2396"/>
      <c r="U311" s="2369"/>
      <c r="V311" s="2220"/>
    </row>
    <row r="312" spans="1:22" ht="16.5" thickBot="1">
      <c r="A312" s="2419" t="s">
        <v>6362</v>
      </c>
      <c r="B312" s="2419">
        <v>7</v>
      </c>
      <c r="C312" s="2419" t="str">
        <f t="shared" si="83"/>
        <v>CFA.7.</v>
      </c>
      <c r="D312" s="1982" t="str">
        <f>'[19]ANALYSE COMPARATIVE AFFAIRES'!$E$162</f>
        <v>GTB</v>
      </c>
      <c r="E312" s="2490">
        <f>SUMIF('24 GTB'!J:J,'FICHE RATIOS'!C312,'24 GTB'!H:H)</f>
        <v>2073061.6700000004</v>
      </c>
      <c r="F312" s="2499">
        <f>IF(ISNUMBER(E312),E312/VLOOKUP($F$2,'FICHE D''INFORMATIONS'!M:N,2,FALSE),"")</f>
        <v>32.060959944324161</v>
      </c>
      <c r="G312" s="1989">
        <f t="shared" si="95"/>
        <v>1.4285792147014507E-2</v>
      </c>
      <c r="H312" s="2506">
        <f>IFERROR(IF('FICHE D''INFORMATIONS'!$P$31="",F312*'FICHE D''INFORMATIONS'!$P$32,F312*'FICHE D''INFORMATIONS'!$P$31),"")</f>
        <v>32.002240237466424</v>
      </c>
      <c r="I312" s="1936" t="s">
        <v>4844</v>
      </c>
      <c r="J312" s="2395"/>
      <c r="K312" s="2396"/>
      <c r="L312" s="2396"/>
      <c r="M312" s="2398"/>
      <c r="N312" s="2395"/>
      <c r="O312" s="2396"/>
      <c r="P312" s="2396"/>
      <c r="Q312" s="2369"/>
      <c r="R312" s="2395"/>
      <c r="S312" s="2396"/>
      <c r="T312" s="2396"/>
      <c r="U312" s="2369"/>
      <c r="V312" s="2221"/>
    </row>
    <row r="313" spans="1:22" ht="16.5" thickBot="1">
      <c r="A313" s="2419" t="s">
        <v>6362</v>
      </c>
      <c r="B313" s="2419">
        <v>8</v>
      </c>
      <c r="C313" s="2419" t="str">
        <f t="shared" si="83"/>
        <v>CFA.8.</v>
      </c>
      <c r="D313" s="1983" t="str">
        <f>'[19]ANALYSE COMPARATIVE AFFAIRES'!$E$163</f>
        <v>Etudes, Essais &amp; Mise en Service</v>
      </c>
      <c r="E313" s="1992">
        <f>SUMIF('24 GTB'!J:J,'FICHE RATIOS'!C313,'24 GTB'!H:H)</f>
        <v>0</v>
      </c>
      <c r="F313" s="2502">
        <f>IF(ISNUMBER(E313),E313/VLOOKUP($F$2,'FICHE D''INFORMATIONS'!M:N,2,FALSE),"")</f>
        <v>0</v>
      </c>
      <c r="G313" s="2341">
        <f t="shared" ref="G313" si="96">E313/$E$380</f>
        <v>0</v>
      </c>
      <c r="H313" s="2509">
        <f>IFERROR(IF('FICHE D''INFORMATIONS'!$P$31="",F313*'FICHE D''INFORMATIONS'!$P$32,F313*'FICHE D''INFORMATIONS'!$P$31),"")</f>
        <v>0</v>
      </c>
      <c r="I313" s="2342"/>
      <c r="J313" s="2395"/>
      <c r="K313" s="2396"/>
      <c r="L313" s="2396"/>
      <c r="M313" s="2398"/>
      <c r="N313" s="2396"/>
      <c r="O313" s="2396"/>
      <c r="P313" s="2396"/>
      <c r="Q313" s="2398"/>
      <c r="R313" s="2396"/>
      <c r="S313" s="2396"/>
      <c r="T313" s="2396"/>
      <c r="U313" s="2398"/>
      <c r="V313" s="2481"/>
    </row>
    <row r="314" spans="1:22" ht="19.5" thickBot="1">
      <c r="A314" s="2201"/>
      <c r="B314" s="2201"/>
      <c r="C314" s="2201" t="str">
        <f t="shared" si="83"/>
        <v>..</v>
      </c>
      <c r="D314" s="2459" t="s">
        <v>6150</v>
      </c>
      <c r="E314" s="2455">
        <f>SUM(E306:E313)</f>
        <v>3855701</v>
      </c>
      <c r="F314" s="2455">
        <f t="shared" ref="F314:H314" si="97">SUM(F306:F313)</f>
        <v>59.630389730900092</v>
      </c>
      <c r="G314" s="2456">
        <f t="shared" si="97"/>
        <v>2.6570238533731597E-2</v>
      </c>
      <c r="H314" s="2455">
        <f t="shared" si="97"/>
        <v>59.52117656289478</v>
      </c>
      <c r="I314" s="2448"/>
      <c r="J314" s="2265"/>
      <c r="K314" s="2266"/>
      <c r="L314" s="2266"/>
      <c r="M314" s="2267"/>
      <c r="N314" s="2266"/>
      <c r="O314" s="2266"/>
      <c r="P314" s="2266"/>
      <c r="Q314" s="2267"/>
      <c r="R314" s="2266"/>
      <c r="S314" s="2266"/>
      <c r="T314" s="2266"/>
      <c r="U314" s="2267"/>
      <c r="V314" s="2269"/>
    </row>
    <row r="315" spans="1:22" ht="16.5" thickBot="1">
      <c r="A315" s="2419" t="s">
        <v>6363</v>
      </c>
      <c r="B315" s="2419">
        <v>1</v>
      </c>
      <c r="C315" s="2419" t="str">
        <f t="shared" si="83"/>
        <v>AME.1.</v>
      </c>
      <c r="D315" s="1980" t="str">
        <f>'[19]ANALYSE COMPARATIVE AFFAIRES'!$E$168</f>
        <v xml:space="preserve">VRD - Voirie </v>
      </c>
      <c r="E315" s="1994">
        <f>SUMIF('28 VRD'!J:J,'FICHE RATIOS'!C315,'28 VRD'!H:H)</f>
        <v>210879.13</v>
      </c>
      <c r="F315" s="2499">
        <f>IF(ISNUMBER(E315),E315/VLOOKUP($F$2,'FICHE D''INFORMATIONS'!M:N,2,FALSE),"")</f>
        <v>3.2613536962573462</v>
      </c>
      <c r="G315" s="1989">
        <f t="shared" ref="G315:G320" si="98">E315/$E$380</f>
        <v>1.4532010614634783E-3</v>
      </c>
      <c r="H315" s="2506">
        <f>IFERROR(IF('FICHE D''INFORMATIONS'!$P$31="",F315*'FICHE D''INFORMATIONS'!$P$32,F315*'FICHE D''INFORMATIONS'!$P$31),"")</f>
        <v>3.2553805209894757</v>
      </c>
      <c r="I315" s="1936" t="s">
        <v>6540</v>
      </c>
      <c r="J315" s="2395"/>
      <c r="K315" s="2396"/>
      <c r="L315" s="2396"/>
      <c r="M315" s="2398"/>
      <c r="N315" s="2395"/>
      <c r="O315" s="2396"/>
      <c r="P315" s="2396"/>
      <c r="Q315" s="2369"/>
      <c r="R315" s="2395"/>
      <c r="S315" s="2396"/>
      <c r="T315" s="2396"/>
      <c r="U315" s="2369"/>
      <c r="V315" s="2222"/>
    </row>
    <row r="316" spans="1:22" ht="16.5" thickBot="1">
      <c r="A316" s="2419" t="s">
        <v>6363</v>
      </c>
      <c r="B316" s="2419">
        <v>2</v>
      </c>
      <c r="C316" s="2419" t="str">
        <f t="shared" si="83"/>
        <v>AME.2.</v>
      </c>
      <c r="D316" s="1982" t="str">
        <f>'[19]ANALYSE COMPARATIVE AFFAIRES'!$E$169</f>
        <v>VRD - Réseaux Divers (y compris travaux d'Assainissement)</v>
      </c>
      <c r="E316" s="1994">
        <f>SUMIF('28 VRD'!J:J,'FICHE RATIOS'!C316,'28 VRD'!H:H)</f>
        <v>93475.349999999977</v>
      </c>
      <c r="F316" s="2499">
        <f>IF(ISNUMBER(E316),E316/VLOOKUP($F$2,'FICHE D''INFORMATIONS'!M:N,2,FALSE),"")</f>
        <v>1.4456441385709864</v>
      </c>
      <c r="G316" s="1989">
        <f t="shared" si="98"/>
        <v>6.4415325423938395E-4</v>
      </c>
      <c r="H316" s="2506">
        <f>IFERROR(IF('FICHE D''INFORMATIONS'!$P$31="",F316*'FICHE D''INFORMATIONS'!$P$32,F316*'FICHE D''INFORMATIONS'!$P$31),"")</f>
        <v>1.4429964386834937</v>
      </c>
      <c r="I316" s="1936"/>
      <c r="J316" s="2395"/>
      <c r="K316" s="2396"/>
      <c r="L316" s="2396"/>
      <c r="M316" s="2398"/>
      <c r="N316" s="2395"/>
      <c r="O316" s="2396"/>
      <c r="P316" s="2396"/>
      <c r="Q316" s="2369"/>
      <c r="R316" s="2395"/>
      <c r="S316" s="2396"/>
      <c r="T316" s="2396"/>
      <c r="U316" s="2369"/>
      <c r="V316" s="2220"/>
    </row>
    <row r="317" spans="1:22" ht="16.5" thickBot="1">
      <c r="A317" s="2419" t="s">
        <v>6363</v>
      </c>
      <c r="B317" s="2419">
        <v>3</v>
      </c>
      <c r="C317" s="2419" t="str">
        <f t="shared" si="83"/>
        <v>AME.3.</v>
      </c>
      <c r="D317" s="1983" t="str">
        <f>'[19]ANALYSE COMPARATIVE AFFAIRES'!$E$170</f>
        <v>Espaces verts</v>
      </c>
      <c r="E317" s="1992">
        <f>SUMIF('27 Esp Verts'!I:I,'FICHE RATIOS'!C317,'27 Esp Verts'!G:G)</f>
        <v>773544.4025000002</v>
      </c>
      <c r="F317" s="2503">
        <f>IF(ISNUMBER(E317),E317/VLOOKUP($F$2,'FICHE D''INFORMATIONS'!M:N,2,FALSE),"")</f>
        <v>11.963260168574083</v>
      </c>
      <c r="G317" s="2345">
        <f t="shared" si="98"/>
        <v>5.3306154421356557E-3</v>
      </c>
      <c r="H317" s="2510">
        <f>IFERROR(IF('FICHE D''INFORMATIONS'!$P$31="",F317*'FICHE D''INFORMATIONS'!$P$32,F317*'FICHE D''INFORMATIONS'!$P$31),"")</f>
        <v>11.941349435664607</v>
      </c>
      <c r="I317" s="1936" t="s">
        <v>6549</v>
      </c>
      <c r="J317" s="2395"/>
      <c r="K317" s="2396"/>
      <c r="L317" s="2396"/>
      <c r="M317" s="2398"/>
      <c r="N317" s="2395"/>
      <c r="O317" s="2396"/>
      <c r="P317" s="2396"/>
      <c r="Q317" s="2369"/>
      <c r="R317" s="2395"/>
      <c r="S317" s="2396"/>
      <c r="T317" s="2396"/>
      <c r="U317" s="2369"/>
      <c r="V317" s="2220"/>
    </row>
    <row r="318" spans="1:22" ht="16.5" thickBot="1">
      <c r="A318" s="2419" t="s">
        <v>6363</v>
      </c>
      <c r="B318" s="2419">
        <v>4</v>
      </c>
      <c r="C318" s="2419" t="str">
        <f t="shared" ref="C318:C319" si="99">CONCATENATE(A318,".",B318,".")</f>
        <v>AME.4.</v>
      </c>
      <c r="D318" s="1987" t="str">
        <f>'[19]ANALYSE COMPARATIVE AFFAIRES'!$E$171</f>
        <v>Agencement Mobilier Extérieur</v>
      </c>
      <c r="E318" s="1991">
        <f>SUMIF('28 VRD'!J:J,'FICHE RATIOS'!C318,'28 VRD'!H:H)</f>
        <v>35343.9</v>
      </c>
      <c r="F318" s="2499">
        <f>IF(ISNUMBER(E318),E318/VLOOKUP($F$2,'FICHE D''INFORMATIONS'!M:N,2,FALSE),"")</f>
        <v>0.54661150634085987</v>
      </c>
      <c r="G318" s="1989">
        <f t="shared" si="98"/>
        <v>2.4356034187099989E-4</v>
      </c>
      <c r="H318" s="2506">
        <f>IFERROR(IF('FICHE D''INFORMATIONS'!$P$31="",F318*'FICHE D''INFORMATIONS'!$P$32,F318*'FICHE D''INFORMATIONS'!$P$31),"")</f>
        <v>0.54561038636587655</v>
      </c>
      <c r="I318" s="2342"/>
      <c r="J318" s="2395"/>
      <c r="K318" s="2396"/>
      <c r="L318" s="2396"/>
      <c r="M318" s="2369"/>
      <c r="N318" s="2396"/>
      <c r="O318" s="2396"/>
      <c r="P318" s="2396"/>
      <c r="Q318" s="2369"/>
      <c r="R318" s="2396"/>
      <c r="S318" s="2396"/>
      <c r="T318" s="2396"/>
      <c r="U318" s="2369"/>
      <c r="V318" s="2222"/>
    </row>
    <row r="319" spans="1:22" ht="16.5" thickBot="1">
      <c r="A319" s="2419" t="s">
        <v>6363</v>
      </c>
      <c r="B319" s="2419">
        <v>5</v>
      </c>
      <c r="C319" s="2419" t="str">
        <f t="shared" si="99"/>
        <v>AME.5.</v>
      </c>
      <c r="D319" s="1987" t="str">
        <f>'[19]ANALYSE COMPARATIVE AFFAIRES'!$E$172</f>
        <v>Eclairage Extérieur</v>
      </c>
      <c r="E319" s="1991">
        <f>SUMIF('28 VRD'!J:J,'FICHE RATIOS'!C319,'28 VRD'!H:H)</f>
        <v>66975.75</v>
      </c>
      <c r="F319" s="2499">
        <f>IF(ISNUMBER(E319),E319/VLOOKUP($F$2,'FICHE D''INFORMATIONS'!M:N,2,FALSE),"")</f>
        <v>1.0358142592019797</v>
      </c>
      <c r="G319" s="1989">
        <f t="shared" si="98"/>
        <v>4.6154036671297225E-4</v>
      </c>
      <c r="H319" s="2506">
        <f>IFERROR(IF('FICHE D''INFORMATIONS'!$P$31="",F319*'FICHE D''INFORMATIONS'!$P$32,F319*'FICHE D''INFORMATIONS'!$P$31),"")</f>
        <v>1.0339171634891555</v>
      </c>
      <c r="I319" s="2342"/>
      <c r="J319" s="2395"/>
      <c r="K319" s="2396"/>
      <c r="L319" s="2396"/>
      <c r="M319" s="2369"/>
      <c r="N319" s="2396"/>
      <c r="O319" s="2396"/>
      <c r="P319" s="2396"/>
      <c r="Q319" s="2369"/>
      <c r="R319" s="2396"/>
      <c r="S319" s="2396"/>
      <c r="T319" s="2396"/>
      <c r="U319" s="2369"/>
      <c r="V319" s="2222"/>
    </row>
    <row r="320" spans="1:22" ht="16.5" thickBot="1">
      <c r="A320" s="2419" t="s">
        <v>6363</v>
      </c>
      <c r="B320" s="2419">
        <v>6</v>
      </c>
      <c r="C320" s="2419" t="str">
        <f t="shared" ref="C320" si="100">CONCATENATE(A320,".",B320,".")</f>
        <v>AME.6.</v>
      </c>
      <c r="D320" s="2344" t="str">
        <f>'[19]ANALYSE COMPARATIVE AFFAIRES'!$E$173</f>
        <v>Terrassements</v>
      </c>
      <c r="E320" s="1991">
        <f>SUMIF('28 VRD'!J:J,'FICHE RATIOS'!C320,'28 VRD'!H:H)</f>
        <v>0</v>
      </c>
      <c r="F320" s="2502">
        <f>IF(ISNUMBER(E320),E320/VLOOKUP($F$2,'FICHE D''INFORMATIONS'!M:N,2,FALSE),"")</f>
        <v>0</v>
      </c>
      <c r="G320" s="2341">
        <f t="shared" si="98"/>
        <v>0</v>
      </c>
      <c r="H320" s="2509">
        <f>IFERROR(IF('FICHE D''INFORMATIONS'!$P$31="",F320*'FICHE D''INFORMATIONS'!$P$32,F320*'FICHE D''INFORMATIONS'!$P$31),"")</f>
        <v>0</v>
      </c>
      <c r="I320" s="2342"/>
      <c r="J320" s="2395"/>
      <c r="K320" s="2396"/>
      <c r="L320" s="2396"/>
      <c r="M320" s="2399"/>
      <c r="N320" s="2396"/>
      <c r="O320" s="2396"/>
      <c r="P320" s="2396"/>
      <c r="Q320" s="2399"/>
      <c r="R320" s="2396"/>
      <c r="S320" s="2396"/>
      <c r="T320" s="2396"/>
      <c r="U320" s="2399"/>
      <c r="V320" s="2343"/>
    </row>
    <row r="321" spans="1:22" ht="19.5" thickBot="1">
      <c r="A321" s="2201"/>
      <c r="B321" s="2201"/>
      <c r="C321" s="2201" t="str">
        <f t="shared" ref="C321:C341" si="101">CONCATENATE(A321,".",B321,".")</f>
        <v>..</v>
      </c>
      <c r="D321" s="2459" t="s">
        <v>6807</v>
      </c>
      <c r="E321" s="2455">
        <f>SUM(E315:E320)</f>
        <v>1180218.5325000002</v>
      </c>
      <c r="F321" s="2455">
        <f>SUM(F315:F320)</f>
        <v>18.252683768945257</v>
      </c>
      <c r="G321" s="2456">
        <f>SUM(G315:G320)</f>
        <v>8.1330704664224901E-3</v>
      </c>
      <c r="H321" s="2455">
        <f>SUM(H315:H320)</f>
        <v>18.219253945192609</v>
      </c>
      <c r="I321" s="2448"/>
      <c r="J321" s="2265"/>
      <c r="K321" s="2266"/>
      <c r="L321" s="2266"/>
      <c r="M321" s="2267"/>
      <c r="N321" s="2266"/>
      <c r="O321" s="2266"/>
      <c r="P321" s="2266"/>
      <c r="Q321" s="2267"/>
      <c r="R321" s="2266"/>
      <c r="S321" s="2266"/>
      <c r="T321" s="2266"/>
      <c r="U321" s="2267"/>
      <c r="V321" s="2268"/>
    </row>
    <row r="322" spans="1:22" ht="16.5" thickBot="1">
      <c r="A322" s="2419" t="s">
        <v>6364</v>
      </c>
      <c r="B322" s="2419">
        <v>1</v>
      </c>
      <c r="C322" s="2419" t="str">
        <f t="shared" si="101"/>
        <v>ASC.1.</v>
      </c>
      <c r="D322" s="1985" t="str">
        <f>'[19]ANALYSE COMPARATIVE AFFAIRES'!$E$178</f>
        <v>Ascenseurs</v>
      </c>
      <c r="E322" s="1993">
        <f>SUMIF('25 Asc'!J:J,'FICHE RATIOS'!C322,'25 Asc'!H:H)</f>
        <v>2001366.0000000002</v>
      </c>
      <c r="F322" s="2499">
        <f>IF(ISNUMBER(E322),E322/VLOOKUP($F$2,'FICHE D''INFORMATIONS'!M:N,2,FALSE),"")</f>
        <v>30.952149706155279</v>
      </c>
      <c r="G322" s="1989">
        <f>E322/$E$380</f>
        <v>1.3791726073494878E-2</v>
      </c>
      <c r="H322" s="2506">
        <f>IFERROR(IF('FICHE D''INFORMATIONS'!$P$31="",F322*'FICHE D''INFORMATIONS'!$P$32,F322*'FICHE D''INFORMATIONS'!$P$31),"")</f>
        <v>30.895460787279536</v>
      </c>
      <c r="I322" s="1936" t="s">
        <v>6541</v>
      </c>
      <c r="J322" s="2395"/>
      <c r="K322" s="2396"/>
      <c r="L322" s="2396"/>
      <c r="M322" s="2355" t="str">
        <f>IFERROR(E322/K322,"")</f>
        <v/>
      </c>
      <c r="N322" s="2395"/>
      <c r="O322" s="2396"/>
      <c r="P322" s="2396"/>
      <c r="Q322" s="2369"/>
      <c r="R322" s="2395"/>
      <c r="S322" s="2396"/>
      <c r="T322" s="2396"/>
      <c r="U322" s="2369"/>
      <c r="V322" s="1945"/>
    </row>
    <row r="323" spans="1:22" ht="19.5" thickBot="1">
      <c r="A323" s="2201"/>
      <c r="B323" s="2201"/>
      <c r="C323" s="2201" t="str">
        <f t="shared" si="101"/>
        <v>..</v>
      </c>
      <c r="D323" s="2459" t="s">
        <v>6181</v>
      </c>
      <c r="E323" s="2455">
        <f>E322</f>
        <v>2001366.0000000002</v>
      </c>
      <c r="F323" s="2455">
        <f>F322</f>
        <v>30.952149706155279</v>
      </c>
      <c r="G323" s="2456">
        <f>G322</f>
        <v>1.3791726073494878E-2</v>
      </c>
      <c r="H323" s="2455">
        <f>H322</f>
        <v>30.895460787279536</v>
      </c>
      <c r="I323" s="2448"/>
      <c r="J323" s="2265"/>
      <c r="K323" s="2266"/>
      <c r="L323" s="2266"/>
      <c r="M323" s="2267"/>
      <c r="N323" s="2266"/>
      <c r="O323" s="2266"/>
      <c r="P323" s="2266"/>
      <c r="Q323" s="2267"/>
      <c r="R323" s="2266"/>
      <c r="S323" s="2266"/>
      <c r="T323" s="2266"/>
      <c r="U323" s="2267"/>
      <c r="V323" s="2269"/>
    </row>
    <row r="324" spans="1:22" ht="16.5" thickBot="1">
      <c r="A324" s="2419" t="s">
        <v>6365</v>
      </c>
      <c r="B324" s="2419">
        <v>1</v>
      </c>
      <c r="C324" s="2419" t="str">
        <f t="shared" si="101"/>
        <v>EQS.1.</v>
      </c>
      <c r="D324" s="1980" t="str">
        <f>'[19]ANALYSE COMPARATIVE AFFAIRES'!$E$184</f>
        <v>Piscine</v>
      </c>
      <c r="E324" s="1992">
        <v>0</v>
      </c>
      <c r="F324" s="2499">
        <f>IF(ISNUMBER(E324),E324/VLOOKUP($F$2,'FICHE D''INFORMATIONS'!M:N,2,FALSE),"")</f>
        <v>0</v>
      </c>
      <c r="G324" s="1989">
        <f t="shared" ref="G324:G373" si="102">E324/$E$380</f>
        <v>0</v>
      </c>
      <c r="H324" s="2506">
        <f>IFERROR(IF('FICHE D''INFORMATIONS'!$P$31="",F324*'FICHE D''INFORMATIONS'!$P$32,F324*'FICHE D''INFORMATIONS'!$P$31),"")</f>
        <v>0</v>
      </c>
      <c r="I324" s="1936" t="s">
        <v>6542</v>
      </c>
      <c r="J324" s="2395"/>
      <c r="K324" s="2396"/>
      <c r="L324" s="2396"/>
      <c r="M324" s="2364" t="str">
        <f t="shared" ref="M324:M341" si="103">IFERROR(E324/K324,"")</f>
        <v/>
      </c>
      <c r="N324" s="2395"/>
      <c r="O324" s="2396"/>
      <c r="P324" s="2396"/>
      <c r="Q324" s="2369"/>
      <c r="R324" s="2395"/>
      <c r="S324" s="2396"/>
      <c r="T324" s="2396"/>
      <c r="U324" s="2369"/>
      <c r="V324" s="2222"/>
    </row>
    <row r="325" spans="1:22" ht="16.5" thickBot="1">
      <c r="A325" s="2419" t="s">
        <v>6365</v>
      </c>
      <c r="B325" s="2419">
        <v>2</v>
      </c>
      <c r="C325" s="2419" t="str">
        <f t="shared" si="101"/>
        <v>EQS.2.</v>
      </c>
      <c r="D325" s="1982" t="str">
        <f>'[19]ANALYSE COMPARATIVE AFFAIRES'!$E$185</f>
        <v>Groupe Electrogène</v>
      </c>
      <c r="E325" s="1990">
        <f>SUMIF('21 Elec CFO'!J:J,'FICHE RATIOS'!C325,'21 Elec CFO'!H:H)</f>
        <v>366667.69999999995</v>
      </c>
      <c r="F325" s="2499">
        <f>IF(ISNUMBER(E325),E325/VLOOKUP($F$2,'FICHE D''INFORMATIONS'!M:N,2,FALSE),"")</f>
        <v>5.6707036807918332</v>
      </c>
      <c r="G325" s="1989">
        <f t="shared" si="102"/>
        <v>2.526764459073651E-3</v>
      </c>
      <c r="H325" s="2506">
        <f>IFERROR(IF('FICHE D''INFORMATIONS'!$P$31="",F325*'FICHE D''INFORMATIONS'!$P$32,F325*'FICHE D''INFORMATIONS'!$P$31),"")</f>
        <v>5.6603177766145585</v>
      </c>
      <c r="I325" s="1936" t="s">
        <v>6529</v>
      </c>
      <c r="J325" s="2395"/>
      <c r="K325" s="2396"/>
      <c r="L325" s="2396"/>
      <c r="M325" s="2349" t="str">
        <f t="shared" si="103"/>
        <v/>
      </c>
      <c r="N325" s="2395"/>
      <c r="O325" s="2396"/>
      <c r="P325" s="2396"/>
      <c r="Q325" s="2369"/>
      <c r="R325" s="2395"/>
      <c r="S325" s="2396"/>
      <c r="T325" s="2396"/>
      <c r="U325" s="2369"/>
      <c r="V325" s="2220"/>
    </row>
    <row r="326" spans="1:22" ht="16.5" thickBot="1">
      <c r="A326" s="2419" t="s">
        <v>6365</v>
      </c>
      <c r="B326" s="2419">
        <v>3</v>
      </c>
      <c r="C326" s="2419" t="str">
        <f t="shared" si="101"/>
        <v>EQS.3.</v>
      </c>
      <c r="D326" s="1981" t="str">
        <f>'[19]ANALYSE COMPARATIVE AFFAIRES'!$E$186</f>
        <v>Panneaux Solaires</v>
      </c>
      <c r="E326" s="1990">
        <v>0</v>
      </c>
      <c r="F326" s="2499">
        <f>IF(ISNUMBER(E326),E326/VLOOKUP($F$2,'FICHE D''INFORMATIONS'!M:N,2,FALSE),"")</f>
        <v>0</v>
      </c>
      <c r="G326" s="1989">
        <f t="shared" si="102"/>
        <v>0</v>
      </c>
      <c r="H326" s="2506">
        <f>IFERROR(IF('FICHE D''INFORMATIONS'!$P$31="",F326*'FICHE D''INFORMATIONS'!$P$32,F326*'FICHE D''INFORMATIONS'!$P$31),"")</f>
        <v>0</v>
      </c>
      <c r="I326" s="1936" t="s">
        <v>6838</v>
      </c>
      <c r="J326" s="2395"/>
      <c r="K326" s="2396"/>
      <c r="L326" s="2396"/>
      <c r="M326" s="2349" t="str">
        <f t="shared" si="103"/>
        <v/>
      </c>
      <c r="N326" s="2395"/>
      <c r="O326" s="2396"/>
      <c r="P326" s="2396"/>
      <c r="Q326" s="2369"/>
      <c r="R326" s="2395"/>
      <c r="S326" s="2396"/>
      <c r="T326" s="2396"/>
      <c r="U326" s="2369"/>
      <c r="V326" s="2220"/>
    </row>
    <row r="327" spans="1:22" ht="31.5" customHeight="1" thickBot="1">
      <c r="A327" s="2419" t="s">
        <v>6365</v>
      </c>
      <c r="B327" s="2419">
        <v>4</v>
      </c>
      <c r="C327" s="2419" t="str">
        <f t="shared" si="101"/>
        <v>EQS.4.</v>
      </c>
      <c r="D327" s="1981" t="str">
        <f>'[19]ANALYSE COMPARATIVE AFFAIRES'!$E$187</f>
        <v>Onduleurs &amp; autres équipements électriques spécifiques</v>
      </c>
      <c r="E327" s="1990">
        <v>0</v>
      </c>
      <c r="F327" s="2499">
        <f>IF(ISNUMBER(E327),E327/VLOOKUP($F$2,'FICHE D''INFORMATIONS'!M:N,2,FALSE),"")</f>
        <v>0</v>
      </c>
      <c r="G327" s="1989">
        <f t="shared" si="102"/>
        <v>0</v>
      </c>
      <c r="H327" s="2506">
        <f>IFERROR(IF('FICHE D''INFORMATIONS'!$P$31="",F327*'FICHE D''INFORMATIONS'!$P$32,F327*'FICHE D''INFORMATIONS'!$P$31),"")</f>
        <v>0</v>
      </c>
      <c r="I327" s="1936" t="s">
        <v>6542</v>
      </c>
      <c r="J327" s="2395"/>
      <c r="K327" s="2396"/>
      <c r="L327" s="2396"/>
      <c r="M327" s="2349" t="str">
        <f t="shared" si="103"/>
        <v/>
      </c>
      <c r="N327" s="2395"/>
      <c r="O327" s="2396"/>
      <c r="P327" s="2396"/>
      <c r="Q327" s="2369"/>
      <c r="R327" s="2395"/>
      <c r="S327" s="2396"/>
      <c r="T327" s="2396"/>
      <c r="U327" s="2369"/>
      <c r="V327" s="2220"/>
    </row>
    <row r="328" spans="1:22" ht="16.5" thickBot="1">
      <c r="A328" s="2419" t="s">
        <v>6365</v>
      </c>
      <c r="B328" s="2419">
        <v>5</v>
      </c>
      <c r="C328" s="2419" t="str">
        <f t="shared" si="101"/>
        <v>EQS.5.</v>
      </c>
      <c r="D328" s="1981" t="str">
        <f>'[19]ANALYSE COMPARATIVE AFFAIRES'!$E$188</f>
        <v>Réseau 4G</v>
      </c>
      <c r="E328" s="1990">
        <v>0</v>
      </c>
      <c r="F328" s="2499">
        <f>IF(ISNUMBER(E328),E328/VLOOKUP($F$2,'FICHE D''INFORMATIONS'!M:N,2,FALSE),"")</f>
        <v>0</v>
      </c>
      <c r="G328" s="1989">
        <f t="shared" si="102"/>
        <v>0</v>
      </c>
      <c r="H328" s="2506">
        <f>IFERROR(IF('FICHE D''INFORMATIONS'!$P$31="",F328*'FICHE D''INFORMATIONS'!$P$32,F328*'FICHE D''INFORMATIONS'!$P$31),"")</f>
        <v>0</v>
      </c>
      <c r="I328" s="1936" t="s">
        <v>6542</v>
      </c>
      <c r="J328" s="2400"/>
      <c r="K328" s="2257"/>
      <c r="L328" s="2257"/>
      <c r="M328" s="2349" t="str">
        <f t="shared" si="103"/>
        <v/>
      </c>
      <c r="N328" s="2395"/>
      <c r="O328" s="2396"/>
      <c r="P328" s="2396"/>
      <c r="Q328" s="2369"/>
      <c r="R328" s="2395"/>
      <c r="S328" s="2396"/>
      <c r="T328" s="2396"/>
      <c r="U328" s="2369"/>
      <c r="V328" s="2220"/>
    </row>
    <row r="329" spans="1:22" ht="16.5" thickBot="1">
      <c r="A329" s="2419" t="s">
        <v>6365</v>
      </c>
      <c r="B329" s="2419">
        <v>6</v>
      </c>
      <c r="C329" s="2419" t="str">
        <f t="shared" si="101"/>
        <v>EQS.6.</v>
      </c>
      <c r="D329" s="1982" t="str">
        <f>'[19]ANALYSE COMPARATIVE AFFAIRES'!$E$189</f>
        <v>Recharge pour voitures électriques - Bornes Equipées</v>
      </c>
      <c r="E329" s="1990">
        <f>SUMIF('21 Elec CFO'!J:J,'FICHE RATIOS'!C329,'21 Elec CFO'!H:H)</f>
        <v>48653.979999999996</v>
      </c>
      <c r="F329" s="2499">
        <f>IF(ISNUMBER(E329),E329/VLOOKUP($F$2,'FICHE D''INFORMATIONS'!M:N,2,FALSE),"")</f>
        <v>0.75245870708320439</v>
      </c>
      <c r="G329" s="1989">
        <f t="shared" si="102"/>
        <v>3.3528218454060784E-4</v>
      </c>
      <c r="H329" s="2506">
        <f>IFERROR(IF('FICHE D''INFORMATIONS'!$P$31="",F329*'FICHE D''INFORMATIONS'!$P$32,F329*'FICHE D''INFORMATIONS'!$P$31),"")</f>
        <v>0.75108057758305202</v>
      </c>
      <c r="I329" s="1936" t="s">
        <v>6529</v>
      </c>
      <c r="J329" s="2365"/>
      <c r="K329" s="2366"/>
      <c r="L329" s="2401"/>
      <c r="M329" s="2349" t="str">
        <f t="shared" si="103"/>
        <v/>
      </c>
      <c r="N329" s="2395"/>
      <c r="O329" s="2396"/>
      <c r="P329" s="2396"/>
      <c r="Q329" s="2369"/>
      <c r="R329" s="2395"/>
      <c r="S329" s="2396"/>
      <c r="T329" s="2396"/>
      <c r="U329" s="2369"/>
      <c r="V329" s="2220"/>
    </row>
    <row r="330" spans="1:22" ht="18" customHeight="1" thickBot="1">
      <c r="A330" s="2419" t="s">
        <v>6365</v>
      </c>
      <c r="B330" s="2419">
        <v>7</v>
      </c>
      <c r="C330" s="2419" t="str">
        <f t="shared" si="101"/>
        <v>EQS.7.</v>
      </c>
      <c r="D330" s="1982" t="str">
        <f>'[19]ANALYSE COMPARATIVE AFFAIRES'!$E$190</f>
        <v>Equipements de Cuisine</v>
      </c>
      <c r="E330" s="1990">
        <f>SUMIF('26 Eq Cuis'!M:M,'FICHE RATIOS'!C330,'26 Eq Cuis'!K:K)</f>
        <v>2027587.65</v>
      </c>
      <c r="F330" s="2499">
        <f>IF(ISNUMBER(E330),E330/VLOOKUP($F$2,'FICHE D''INFORMATIONS'!M:N,2,FALSE),"")</f>
        <v>31.357680946489328</v>
      </c>
      <c r="G330" s="1989">
        <f t="shared" si="102"/>
        <v>1.3972423564106317E-2</v>
      </c>
      <c r="H330" s="2506">
        <f>IFERROR(IF('FICHE D''INFORMATIONS'!$P$31="",F330*'FICHE D''INFORMATIONS'!$P$32,F330*'FICHE D''INFORMATIONS'!$P$31),"")</f>
        <v>31.300249296404182</v>
      </c>
      <c r="I330" s="1936" t="s">
        <v>6529</v>
      </c>
      <c r="J330" s="2360"/>
      <c r="K330" s="2361"/>
      <c r="L330" s="2385"/>
      <c r="M330" s="2349" t="str">
        <f t="shared" si="103"/>
        <v/>
      </c>
      <c r="N330" s="2395"/>
      <c r="O330" s="2396"/>
      <c r="P330" s="2396"/>
      <c r="Q330" s="2369"/>
      <c r="R330" s="2395"/>
      <c r="S330" s="2396"/>
      <c r="T330" s="2396"/>
      <c r="U330" s="2369"/>
      <c r="V330" s="2220"/>
    </row>
    <row r="331" spans="1:22" ht="16.5" thickBot="1">
      <c r="A331" s="2419" t="s">
        <v>6365</v>
      </c>
      <c r="B331" s="2419">
        <v>8</v>
      </c>
      <c r="C331" s="2419" t="str">
        <f t="shared" si="101"/>
        <v>EQS.8.</v>
      </c>
      <c r="D331" s="1982" t="str">
        <f>'[19]ANALYSE COMPARATIVE AFFAIRES'!$E$191</f>
        <v>Fontaines &amp; equipements de plomberie specifiques</v>
      </c>
      <c r="E331" s="1990">
        <v>0</v>
      </c>
      <c r="F331" s="2499">
        <f>IF(ISNUMBER(E331),E331/VLOOKUP($F$2,'FICHE D''INFORMATIONS'!M:N,2,FALSE),"")</f>
        <v>0</v>
      </c>
      <c r="G331" s="1989">
        <f t="shared" si="102"/>
        <v>0</v>
      </c>
      <c r="H331" s="2506">
        <f>IFERROR(IF('FICHE D''INFORMATIONS'!$P$31="",F331*'FICHE D''INFORMATIONS'!$P$32,F331*'FICHE D''INFORMATIONS'!$P$31),"")</f>
        <v>0</v>
      </c>
      <c r="I331" s="1936" t="s">
        <v>6542</v>
      </c>
      <c r="J331" s="2360"/>
      <c r="K331" s="2361"/>
      <c r="L331" s="2385"/>
      <c r="M331" s="2349" t="str">
        <f t="shared" si="103"/>
        <v/>
      </c>
      <c r="N331" s="2395"/>
      <c r="O331" s="2396"/>
      <c r="P331" s="2396"/>
      <c r="Q331" s="2369"/>
      <c r="R331" s="2395"/>
      <c r="S331" s="2396"/>
      <c r="T331" s="2396"/>
      <c r="U331" s="2369"/>
      <c r="V331" s="2220"/>
    </row>
    <row r="332" spans="1:22" ht="16.5" thickBot="1">
      <c r="A332" s="2419" t="s">
        <v>6365</v>
      </c>
      <c r="B332" s="2419">
        <v>9</v>
      </c>
      <c r="C332" s="2419" t="str">
        <f t="shared" si="101"/>
        <v>EQS.9.</v>
      </c>
      <c r="D332" s="1982" t="str">
        <f>'[19]ANALYSE COMPARATIVE AFFAIRES'!$E$192</f>
        <v>Verrière</v>
      </c>
      <c r="E332" s="1990">
        <v>0</v>
      </c>
      <c r="F332" s="2499">
        <f>IF(ISNUMBER(E332),E332/VLOOKUP($F$2,'FICHE D''INFORMATIONS'!M:N,2,FALSE),"")</f>
        <v>0</v>
      </c>
      <c r="G332" s="1989">
        <f t="shared" si="102"/>
        <v>0</v>
      </c>
      <c r="H332" s="2506">
        <f>IFERROR(IF('FICHE D''INFORMATIONS'!$P$31="",F332*'FICHE D''INFORMATIONS'!$P$32,F332*'FICHE D''INFORMATIONS'!$P$31),"")</f>
        <v>0</v>
      </c>
      <c r="I332" s="1936" t="s">
        <v>6542</v>
      </c>
      <c r="J332" s="2360"/>
      <c r="K332" s="2361"/>
      <c r="L332" s="2385"/>
      <c r="M332" s="2349" t="str">
        <f t="shared" si="103"/>
        <v/>
      </c>
      <c r="N332" s="2395"/>
      <c r="O332" s="2396"/>
      <c r="P332" s="2396"/>
      <c r="Q332" s="2369"/>
      <c r="R332" s="2395"/>
      <c r="S332" s="2396"/>
      <c r="T332" s="2396"/>
      <c r="U332" s="2369"/>
      <c r="V332" s="2220"/>
    </row>
    <row r="333" spans="1:22" ht="16.5" thickBot="1">
      <c r="A333" s="2419" t="s">
        <v>6365</v>
      </c>
      <c r="B333" s="2419">
        <v>10</v>
      </c>
      <c r="C333" s="2419" t="str">
        <f t="shared" si="101"/>
        <v>EQS.10.</v>
      </c>
      <c r="D333" s="1982" t="str">
        <f>'[19]ANALYSE COMPARATIVE AFFAIRES'!$E$193</f>
        <v>Eclairage Façade</v>
      </c>
      <c r="E333" s="1990">
        <f>SUMIF('28 VRD'!J:J,'FICHE RATIOS'!C333,'28 VRD'!H:H)</f>
        <v>0</v>
      </c>
      <c r="F333" s="2499">
        <f>IF(ISNUMBER(E333),E333/VLOOKUP($F$2,'FICHE D''INFORMATIONS'!M:N,2,FALSE),"")</f>
        <v>0</v>
      </c>
      <c r="G333" s="1989">
        <f t="shared" si="102"/>
        <v>0</v>
      </c>
      <c r="H333" s="2506">
        <f>IFERROR(IF('FICHE D''INFORMATIONS'!$P$31="",F333*'FICHE D''INFORMATIONS'!$P$32,F333*'FICHE D''INFORMATIONS'!$P$31),"")</f>
        <v>0</v>
      </c>
      <c r="I333" s="1936" t="s">
        <v>6542</v>
      </c>
      <c r="J333" s="2360"/>
      <c r="K333" s="2361"/>
      <c r="L333" s="2385"/>
      <c r="M333" s="2349" t="str">
        <f t="shared" si="103"/>
        <v/>
      </c>
      <c r="N333" s="2395"/>
      <c r="O333" s="2396"/>
      <c r="P333" s="2396"/>
      <c r="Q333" s="2369"/>
      <c r="R333" s="2395"/>
      <c r="S333" s="2396"/>
      <c r="T333" s="2396"/>
      <c r="U333" s="2369"/>
      <c r="V333" s="2220"/>
    </row>
    <row r="334" spans="1:22" ht="15.75" customHeight="1" thickBot="1">
      <c r="A334" s="2419" t="s">
        <v>6365</v>
      </c>
      <c r="B334" s="2419">
        <v>11</v>
      </c>
      <c r="C334" s="2419" t="str">
        <f t="shared" si="101"/>
        <v>EQS.11.</v>
      </c>
      <c r="D334" s="1982" t="str">
        <f>'[19]ANALYSE COMPARATIVE AFFAIRES'!$E$194</f>
        <v>Spécificités Façade</v>
      </c>
      <c r="E334" s="1990">
        <f>SUMIF('7 8 Facade Nacel'!J:J,'FICHE RATIOS'!C334,'7 8 Facade Nacel'!H:H)</f>
        <v>2420157.0659862962</v>
      </c>
      <c r="F334" s="2499">
        <f>IF(ISNUMBER(E334),E334/VLOOKUP($F$2,'FICHE D''INFORMATIONS'!M:N,2,FALSE),"")</f>
        <v>37.428967924316368</v>
      </c>
      <c r="G334" s="1989">
        <f t="shared" si="102"/>
        <v>1.6677680798472674E-2</v>
      </c>
      <c r="H334" s="2506">
        <f>IFERROR(IF('FICHE D''INFORMATIONS'!$P$31="",F334*'FICHE D''INFORMATIONS'!$P$32,F334*'FICHE D''INFORMATIONS'!$P$31),"")</f>
        <v>37.360416701011758</v>
      </c>
      <c r="I334" s="1936" t="s">
        <v>6639</v>
      </c>
      <c r="J334" s="2318" t="s">
        <v>6520</v>
      </c>
      <c r="K334" s="2000">
        <f>1243+2180</f>
        <v>3423</v>
      </c>
      <c r="L334" s="2402" t="s">
        <v>36</v>
      </c>
      <c r="M334" s="2282">
        <f t="shared" si="103"/>
        <v>707.0280648513866</v>
      </c>
      <c r="N334" s="2395"/>
      <c r="O334" s="2396"/>
      <c r="P334" s="2396"/>
      <c r="Q334" s="2369"/>
      <c r="R334" s="2395"/>
      <c r="S334" s="2396"/>
      <c r="T334" s="2396"/>
      <c r="U334" s="2369"/>
      <c r="V334" s="2220"/>
    </row>
    <row r="335" spans="1:22" ht="16.5" thickBot="1">
      <c r="A335" s="2419" t="s">
        <v>6365</v>
      </c>
      <c r="B335" s="2419">
        <v>12</v>
      </c>
      <c r="C335" s="2419" t="str">
        <f t="shared" si="101"/>
        <v>EQS.12.</v>
      </c>
      <c r="D335" s="1982" t="str">
        <f>'[19]ANALYSE COMPARATIVE AFFAIRES'!$E$195</f>
        <v>Agencement Mobilier Intérieur</v>
      </c>
      <c r="E335" s="1990">
        <f>SUMIF('12 Menui Agen'!J:J,'FICHE RATIOS'!C335,'12 Menui Agen'!H:H)</f>
        <v>1246332.5010000004</v>
      </c>
      <c r="F335" s="2499">
        <f>IF(ISNUMBER(E335),E335/VLOOKUP($F$2,'FICHE D''INFORMATIONS'!M:N,2,FALSE),"")</f>
        <v>19.275170136096509</v>
      </c>
      <c r="G335" s="1989">
        <f t="shared" si="102"/>
        <v>8.5886721620562073E-3</v>
      </c>
      <c r="H335" s="2506">
        <f>IFERROR(IF('FICHE D''INFORMATIONS'!$P$31="",F335*'FICHE D''INFORMATIONS'!$P$32,F335*'FICHE D''INFORMATIONS'!$P$31),"")</f>
        <v>19.23986762668974</v>
      </c>
      <c r="I335" s="1936" t="s">
        <v>6640</v>
      </c>
      <c r="J335" s="2360"/>
      <c r="K335" s="2361"/>
      <c r="L335" s="2385"/>
      <c r="M335" s="2349" t="str">
        <f t="shared" si="103"/>
        <v/>
      </c>
      <c r="N335" s="2395"/>
      <c r="O335" s="2396"/>
      <c r="P335" s="2396"/>
      <c r="Q335" s="2369"/>
      <c r="R335" s="2395"/>
      <c r="S335" s="2396"/>
      <c r="T335" s="2396"/>
      <c r="U335" s="2369"/>
      <c r="V335" s="2220"/>
    </row>
    <row r="336" spans="1:22" ht="16.5" thickBot="1">
      <c r="A336" s="2419" t="s">
        <v>6365</v>
      </c>
      <c r="B336" s="2419">
        <v>13</v>
      </c>
      <c r="C336" s="2419" t="str">
        <f t="shared" si="101"/>
        <v>EQS.13.</v>
      </c>
      <c r="D336" s="1986" t="str">
        <f>'[19]ANALYSE COMPARATIVE AFFAIRES'!$E$196</f>
        <v>Signalétique décorative / Enseigne Lumineuse</v>
      </c>
      <c r="E336" s="1990">
        <v>0</v>
      </c>
      <c r="F336" s="2499">
        <f>IF(ISNUMBER(E336),E336/VLOOKUP($F$2,'FICHE D''INFORMATIONS'!M:N,2,FALSE),"")</f>
        <v>0</v>
      </c>
      <c r="G336" s="1989">
        <f t="shared" si="102"/>
        <v>0</v>
      </c>
      <c r="H336" s="2506">
        <f>IFERROR(IF('FICHE D''INFORMATIONS'!$P$31="",F336*'FICHE D''INFORMATIONS'!$P$32,F336*'FICHE D''INFORMATIONS'!$P$31),"")</f>
        <v>0</v>
      </c>
      <c r="I336" s="1936" t="s">
        <v>6542</v>
      </c>
      <c r="J336" s="2365"/>
      <c r="K336" s="2366"/>
      <c r="L336" s="2385"/>
      <c r="M336" s="2349" t="str">
        <f t="shared" si="103"/>
        <v/>
      </c>
      <c r="N336" s="2395"/>
      <c r="O336" s="2396"/>
      <c r="P336" s="2396"/>
      <c r="Q336" s="2369"/>
      <c r="R336" s="2395"/>
      <c r="S336" s="2396"/>
      <c r="T336" s="2396"/>
      <c r="U336" s="2369"/>
      <c r="V336" s="2220"/>
    </row>
    <row r="337" spans="1:22" ht="16.5" thickBot="1">
      <c r="A337" s="2419" t="s">
        <v>6365</v>
      </c>
      <c r="B337" s="2419">
        <v>14</v>
      </c>
      <c r="C337" s="2419" t="str">
        <f t="shared" si="101"/>
        <v>EQS.14.</v>
      </c>
      <c r="D337" s="1986" t="str">
        <f>'[19]ANALYSE COMPARATIVE AFFAIRES'!$E$197</f>
        <v>Coiffe (Toiture) - si IGH</v>
      </c>
      <c r="E337" s="1990">
        <v>0</v>
      </c>
      <c r="F337" s="2499">
        <f>IF(ISNUMBER(E337),E337/VLOOKUP($F$2,'FICHE D''INFORMATIONS'!M:N,2,FALSE),"")</f>
        <v>0</v>
      </c>
      <c r="G337" s="1989">
        <f t="shared" si="102"/>
        <v>0</v>
      </c>
      <c r="H337" s="2506">
        <f>IFERROR(IF('FICHE D''INFORMATIONS'!$P$31="",F337*'FICHE D''INFORMATIONS'!$P$32,F337*'FICHE D''INFORMATIONS'!$P$31),"")</f>
        <v>0</v>
      </c>
      <c r="I337" s="1936" t="s">
        <v>6542</v>
      </c>
      <c r="J337" s="2360"/>
      <c r="K337" s="2361"/>
      <c r="L337" s="2385"/>
      <c r="M337" s="2349" t="str">
        <f t="shared" si="103"/>
        <v/>
      </c>
      <c r="N337" s="2395"/>
      <c r="O337" s="2396"/>
      <c r="P337" s="2396"/>
      <c r="Q337" s="2369"/>
      <c r="R337" s="2395"/>
      <c r="S337" s="2396"/>
      <c r="T337" s="2396"/>
      <c r="U337" s="2369"/>
      <c r="V337" s="2220"/>
    </row>
    <row r="338" spans="1:22" ht="16.5" thickBot="1">
      <c r="A338" s="2419" t="s">
        <v>6365</v>
      </c>
      <c r="B338" s="2419">
        <v>15</v>
      </c>
      <c r="C338" s="2419" t="str">
        <f t="shared" si="101"/>
        <v>EQS.15.</v>
      </c>
      <c r="D338" s="1987" t="str">
        <f>'[19]ANALYSE COMPARATIVE AFFAIRES'!$E$198</f>
        <v>Ouvrages structurels spécifiques à ressortir</v>
      </c>
      <c r="E338" s="1990">
        <v>0</v>
      </c>
      <c r="F338" s="2499">
        <f>IF(ISNUMBER(E338),E338/VLOOKUP($F$2,'FICHE D''INFORMATIONS'!M:N,2,FALSE),"")</f>
        <v>0</v>
      </c>
      <c r="G338" s="1989">
        <f t="shared" si="102"/>
        <v>0</v>
      </c>
      <c r="H338" s="2506">
        <f>IFERROR(IF('FICHE D''INFORMATIONS'!$P$31="",F338*'FICHE D''INFORMATIONS'!$P$32,F338*'FICHE D''INFORMATIONS'!$P$31),"")</f>
        <v>0</v>
      </c>
      <c r="I338" s="1936" t="s">
        <v>6542</v>
      </c>
      <c r="J338" s="2360"/>
      <c r="K338" s="2361"/>
      <c r="L338" s="2385"/>
      <c r="M338" s="2349" t="str">
        <f t="shared" si="103"/>
        <v/>
      </c>
      <c r="N338" s="2395"/>
      <c r="O338" s="2396"/>
      <c r="P338" s="2396"/>
      <c r="Q338" s="2369"/>
      <c r="R338" s="2395"/>
      <c r="S338" s="2396"/>
      <c r="T338" s="2396"/>
      <c r="U338" s="2369"/>
      <c r="V338" s="2220"/>
    </row>
    <row r="339" spans="1:22" ht="16.5" thickBot="1">
      <c r="A339" s="2419" t="s">
        <v>6365</v>
      </c>
      <c r="B339" s="2419">
        <v>16</v>
      </c>
      <c r="C339" s="2419" t="str">
        <f t="shared" si="101"/>
        <v>EQS.16.</v>
      </c>
      <c r="D339" s="1987" t="str">
        <f>'[19]ANALYSE COMPARATIVE AFFAIRES'!$E$199</f>
        <v>Frais de voirie</v>
      </c>
      <c r="E339" s="1990">
        <v>0</v>
      </c>
      <c r="F339" s="2499">
        <f>IF(ISNUMBER(E339),E339/VLOOKUP($F$2,'FICHE D''INFORMATIONS'!M:N,2,FALSE),"")</f>
        <v>0</v>
      </c>
      <c r="G339" s="1989">
        <f t="shared" si="102"/>
        <v>0</v>
      </c>
      <c r="H339" s="2506">
        <f>IFERROR(IF('FICHE D''INFORMATIONS'!$P$31="",F339*'FICHE D''INFORMATIONS'!$P$32,F339*'FICHE D''INFORMATIONS'!$P$31),"")</f>
        <v>0</v>
      </c>
      <c r="I339" s="1936" t="s">
        <v>6542</v>
      </c>
      <c r="J339" s="2360"/>
      <c r="K339" s="2361"/>
      <c r="L339" s="2385"/>
      <c r="M339" s="2349" t="str">
        <f t="shared" si="103"/>
        <v/>
      </c>
      <c r="N339" s="2395"/>
      <c r="O339" s="2396"/>
      <c r="P339" s="2396"/>
      <c r="Q339" s="2369"/>
      <c r="R339" s="2395"/>
      <c r="S339" s="2396"/>
      <c r="T339" s="2396"/>
      <c r="U339" s="2369"/>
      <c r="V339" s="2220"/>
    </row>
    <row r="340" spans="1:22" ht="16.5" thickBot="1">
      <c r="A340" s="2419" t="s">
        <v>6365</v>
      </c>
      <c r="B340" s="2419">
        <v>17</v>
      </c>
      <c r="C340" s="2419" t="str">
        <f t="shared" si="101"/>
        <v>EQS.17.</v>
      </c>
      <c r="D340" s="1986" t="str">
        <f>'[19]ANALYSE COMPARATIVE AFFAIRES'!$E$200</f>
        <v>Bassin de rétention / infiltration</v>
      </c>
      <c r="E340" s="1990">
        <v>0</v>
      </c>
      <c r="F340" s="2499">
        <f>IF(ISNUMBER(E340),E340/VLOOKUP($F$2,'FICHE D''INFORMATIONS'!M:N,2,FALSE),"")</f>
        <v>0</v>
      </c>
      <c r="G340" s="1989">
        <f t="shared" si="102"/>
        <v>0</v>
      </c>
      <c r="H340" s="2506">
        <f>IFERROR(IF('FICHE D''INFORMATIONS'!$P$31="",F340*'FICHE D''INFORMATIONS'!$P$32,F340*'FICHE D''INFORMATIONS'!$P$31),"")</f>
        <v>0</v>
      </c>
      <c r="I340" s="1936" t="s">
        <v>6542</v>
      </c>
      <c r="J340" s="2360"/>
      <c r="K340" s="2361"/>
      <c r="L340" s="2385"/>
      <c r="M340" s="2367" t="str">
        <f t="shared" si="103"/>
        <v/>
      </c>
      <c r="N340" s="2395"/>
      <c r="O340" s="2396"/>
      <c r="P340" s="2396"/>
      <c r="Q340" s="2369"/>
      <c r="R340" s="2395"/>
      <c r="S340" s="2396"/>
      <c r="T340" s="2396"/>
      <c r="U340" s="2369"/>
      <c r="V340" s="2243"/>
    </row>
    <row r="341" spans="1:22" ht="16.5" thickBot="1">
      <c r="A341" s="2419" t="s">
        <v>6365</v>
      </c>
      <c r="B341" s="2419">
        <v>18</v>
      </c>
      <c r="C341" s="2419" t="str">
        <f t="shared" si="101"/>
        <v>EQS.18.</v>
      </c>
      <c r="D341" s="1986" t="str">
        <f>'[19]ANALYSE COMPARATIVE AFFAIRES'!$E$201</f>
        <v>Sprinklage</v>
      </c>
      <c r="E341" s="1990">
        <f>SUMIF('20 Sprink'!J:J,'FICHE RATIOS'!C341,'20 Sprink'!H:H)</f>
        <v>473795</v>
      </c>
      <c r="F341" s="2499">
        <f>IF(ISNUMBER(E341),E341/VLOOKUP($F$2,'FICHE D''INFORMATIONS'!M:N,2,FALSE),"")</f>
        <v>7.3274822146613054</v>
      </c>
      <c r="G341" s="1989">
        <f t="shared" si="102"/>
        <v>3.2649954356132288E-3</v>
      </c>
      <c r="H341" s="2506">
        <f>IFERROR(IF('FICHE D''INFORMATIONS'!$P$31="",F341*'FICHE D''INFORMATIONS'!$P$32,F341*'FICHE D''INFORMATIONS'!$P$31),"")</f>
        <v>7.3140619175648558</v>
      </c>
      <c r="I341" s="1936" t="s">
        <v>6674</v>
      </c>
      <c r="J341" s="2302" t="s">
        <v>6755</v>
      </c>
      <c r="K341" s="2005">
        <v>1804</v>
      </c>
      <c r="L341" s="2303" t="s">
        <v>66</v>
      </c>
      <c r="M341" s="2282">
        <f t="shared" si="103"/>
        <v>262.63580931263857</v>
      </c>
      <c r="N341" s="2396"/>
      <c r="O341" s="2396"/>
      <c r="P341" s="2396"/>
      <c r="Q341" s="2369"/>
      <c r="R341" s="2396"/>
      <c r="S341" s="2396"/>
      <c r="T341" s="2396"/>
      <c r="U341" s="2369"/>
      <c r="V341" s="2220"/>
    </row>
    <row r="342" spans="1:22" ht="16.5" thickBot="1">
      <c r="A342" s="2419" t="s">
        <v>6365</v>
      </c>
      <c r="B342" s="2419">
        <v>19</v>
      </c>
      <c r="C342" s="2419" t="str">
        <f t="shared" ref="C342" si="104">CONCATENATE(A342,".",B342,".")</f>
        <v>EQS.19.</v>
      </c>
      <c r="D342" s="1978" t="str">
        <f>'[19]ANALYSE COMPARATIVE AFFAIRES'!$E$202</f>
        <v>Equipements VDI (Preneurs)</v>
      </c>
      <c r="E342" s="1988">
        <v>0</v>
      </c>
      <c r="F342" s="2499">
        <f>IF(ISNUMBER(E342),E342/VLOOKUP($F$2,'FICHE D''INFORMATIONS'!M:N,2,FALSE),"")</f>
        <v>0</v>
      </c>
      <c r="G342" s="1989">
        <f t="shared" si="102"/>
        <v>0</v>
      </c>
      <c r="H342" s="2506">
        <f>IFERROR(IF('FICHE D''INFORMATIONS'!$P$31="",F342*'FICHE D''INFORMATIONS'!$P$32,F342*'FICHE D''INFORMATIONS'!$P$31),"")</f>
        <v>0</v>
      </c>
      <c r="I342" s="2342"/>
      <c r="J342" s="2479"/>
      <c r="K342" s="2396"/>
      <c r="L342" s="2396"/>
      <c r="M342" s="2367"/>
      <c r="N342" s="2396"/>
      <c r="O342" s="2396"/>
      <c r="P342" s="2396"/>
      <c r="Q342" s="2369"/>
      <c r="R342" s="2396"/>
      <c r="S342" s="2396"/>
      <c r="T342" s="2396"/>
      <c r="U342" s="2369"/>
      <c r="V342" s="2222"/>
    </row>
    <row r="343" spans="1:22" ht="16.5" thickBot="1">
      <c r="A343" s="2419" t="s">
        <v>6365</v>
      </c>
      <c r="B343" s="2419">
        <v>20</v>
      </c>
      <c r="C343" s="2419" t="str">
        <f t="shared" ref="C343:C346" si="105">CONCATENATE(A343,".",B343,".")</f>
        <v>EQS.20.</v>
      </c>
      <c r="D343" s="1978" t="str">
        <f>'[19]ANALYSE COMPARATIVE AFFAIRES'!$E$203</f>
        <v xml:space="preserve">Sonorisation </v>
      </c>
      <c r="E343" s="1988">
        <v>0</v>
      </c>
      <c r="F343" s="2499">
        <f>IF(ISNUMBER(E343),E343/VLOOKUP($F$2,'FICHE D''INFORMATIONS'!M:N,2,FALSE),"")</f>
        <v>0</v>
      </c>
      <c r="G343" s="1989">
        <f t="shared" si="102"/>
        <v>0</v>
      </c>
      <c r="H343" s="2506">
        <f>IFERROR(IF('FICHE D''INFORMATIONS'!$P$31="",F343*'FICHE D''INFORMATIONS'!$P$32,F343*'FICHE D''INFORMATIONS'!$P$31),"")</f>
        <v>0</v>
      </c>
      <c r="I343" s="2342"/>
      <c r="J343" s="2395"/>
      <c r="K343" s="2396"/>
      <c r="L343" s="2396"/>
      <c r="M343" s="2367"/>
      <c r="N343" s="2396"/>
      <c r="O343" s="2396"/>
      <c r="P343" s="2396"/>
      <c r="Q343" s="2369"/>
      <c r="R343" s="2396"/>
      <c r="S343" s="2396"/>
      <c r="T343" s="2396"/>
      <c r="U343" s="2369"/>
      <c r="V343" s="2222"/>
    </row>
    <row r="344" spans="1:22" ht="16.5" thickBot="1">
      <c r="A344" s="2419" t="s">
        <v>6365</v>
      </c>
      <c r="B344" s="2419">
        <v>21</v>
      </c>
      <c r="C344" s="2419" t="str">
        <f t="shared" si="105"/>
        <v>EQS.21.</v>
      </c>
      <c r="D344" s="1978" t="str">
        <f>'[19]ANALYSE COMPARATIVE AFFAIRES'!$E$204</f>
        <v>Fluides Médicaux</v>
      </c>
      <c r="E344" s="1988">
        <v>0</v>
      </c>
      <c r="F344" s="2499">
        <f>IF(ISNUMBER(E344),E344/VLOOKUP($F$2,'FICHE D''INFORMATIONS'!M:N,2,FALSE),"")</f>
        <v>0</v>
      </c>
      <c r="G344" s="1989">
        <f t="shared" si="102"/>
        <v>0</v>
      </c>
      <c r="H344" s="2506">
        <f>IFERROR(IF('FICHE D''INFORMATIONS'!$P$31="",F344*'FICHE D''INFORMATIONS'!$P$32,F344*'FICHE D''INFORMATIONS'!$P$31),"")</f>
        <v>0</v>
      </c>
      <c r="I344" s="2342"/>
      <c r="J344" s="2395"/>
      <c r="K344" s="2396"/>
      <c r="L344" s="2396"/>
      <c r="M344" s="2367"/>
      <c r="N344" s="2396"/>
      <c r="O344" s="2396"/>
      <c r="P344" s="2396"/>
      <c r="Q344" s="2369"/>
      <c r="R344" s="2396"/>
      <c r="S344" s="2396"/>
      <c r="T344" s="2396"/>
      <c r="U344" s="2369"/>
      <c r="V344" s="2222"/>
    </row>
    <row r="345" spans="1:22" ht="16.5" thickBot="1">
      <c r="A345" s="2419" t="s">
        <v>6365</v>
      </c>
      <c r="B345" s="2419">
        <v>22</v>
      </c>
      <c r="C345" s="2419" t="str">
        <f t="shared" si="105"/>
        <v>EQS.22.</v>
      </c>
      <c r="D345" s="1986" t="str">
        <f>'[19]ANALYSE COMPARATIVE AFFAIRES'!$E$205</f>
        <v>Distribution Heure</v>
      </c>
      <c r="E345" s="1988">
        <v>0</v>
      </c>
      <c r="F345" s="2499">
        <f>IF(ISNUMBER(E345),E345/VLOOKUP($F$2,'FICHE D''INFORMATIONS'!M:N,2,FALSE),"")</f>
        <v>0</v>
      </c>
      <c r="G345" s="1989">
        <f t="shared" si="102"/>
        <v>0</v>
      </c>
      <c r="H345" s="2506">
        <f>IFERROR(IF('FICHE D''INFORMATIONS'!$P$31="",F345*'FICHE D''INFORMATIONS'!$P$32,F345*'FICHE D''INFORMATIONS'!$P$31),"")</f>
        <v>0</v>
      </c>
      <c r="I345" s="2342"/>
      <c r="J345" s="2395"/>
      <c r="K345" s="2396"/>
      <c r="L345" s="2396"/>
      <c r="M345" s="2367"/>
      <c r="N345" s="2396"/>
      <c r="O345" s="2396"/>
      <c r="P345" s="2396"/>
      <c r="Q345" s="2369"/>
      <c r="R345" s="2396"/>
      <c r="S345" s="2396"/>
      <c r="T345" s="2396"/>
      <c r="U345" s="2369"/>
      <c r="V345" s="2222"/>
    </row>
    <row r="346" spans="1:22" ht="16.5" thickBot="1">
      <c r="A346" s="2419" t="s">
        <v>6365</v>
      </c>
      <c r="B346" s="2419">
        <v>23</v>
      </c>
      <c r="C346" s="2419" t="str">
        <f t="shared" si="105"/>
        <v>EQS.23.</v>
      </c>
      <c r="D346" s="1985" t="str">
        <f>'[19]ANALYSE COMPARATIVE AFFAIRES'!$E$206</f>
        <v>Poste DP</v>
      </c>
      <c r="E346" s="1988">
        <v>0</v>
      </c>
      <c r="F346" s="2499">
        <f>IF(ISNUMBER(E346),E346/VLOOKUP($F$2,'FICHE D''INFORMATIONS'!M:N,2,FALSE),"")</f>
        <v>0</v>
      </c>
      <c r="G346" s="1989">
        <f t="shared" si="102"/>
        <v>0</v>
      </c>
      <c r="H346" s="2506">
        <f>IFERROR(IF('FICHE D''INFORMATIONS'!$P$31="",F346*'FICHE D''INFORMATIONS'!$P$32,F346*'FICHE D''INFORMATIONS'!$P$31),"")</f>
        <v>0</v>
      </c>
      <c r="I346" s="2342"/>
      <c r="J346" s="2396"/>
      <c r="K346" s="2396"/>
      <c r="L346" s="2396"/>
      <c r="M346" s="2367"/>
      <c r="N346" s="2396"/>
      <c r="O346" s="2396"/>
      <c r="P346" s="2396"/>
      <c r="Q346" s="2369"/>
      <c r="R346" s="2396"/>
      <c r="S346" s="2396"/>
      <c r="T346" s="2396"/>
      <c r="U346" s="2369"/>
      <c r="V346" s="2222"/>
    </row>
    <row r="347" spans="1:22" ht="16.5" thickBot="1">
      <c r="A347" s="2419" t="s">
        <v>6365</v>
      </c>
      <c r="B347" s="2419">
        <v>24</v>
      </c>
      <c r="C347" s="2419" t="str">
        <f t="shared" ref="C347:C348" si="106">CONCATENATE(A347,".",B347,".")</f>
        <v>EQS.24.</v>
      </c>
      <c r="D347" s="1987" t="str">
        <f>'[19]ANALYSE COMPARATIVE AFFAIRES'!$E$207</f>
        <v>Multimédias Scénographie</v>
      </c>
      <c r="E347" s="1988">
        <v>0</v>
      </c>
      <c r="F347" s="2502">
        <f>IF(ISNUMBER(E347),E347/VLOOKUP($F$2,'FICHE D''INFORMATIONS'!M:N,2,FALSE),"")</f>
        <v>0</v>
      </c>
      <c r="G347" s="2341">
        <f t="shared" si="102"/>
        <v>0</v>
      </c>
      <c r="H347" s="2509">
        <f>IFERROR(IF('FICHE D''INFORMATIONS'!$P$31="",F347*'FICHE D''INFORMATIONS'!$P$32,F347*'FICHE D''INFORMATIONS'!$P$31),"")</f>
        <v>0</v>
      </c>
      <c r="I347" s="2342"/>
      <c r="J347" s="2396"/>
      <c r="K347" s="2396"/>
      <c r="L347" s="2396"/>
      <c r="M347" s="2367"/>
      <c r="N347" s="2396"/>
      <c r="O347" s="2396"/>
      <c r="P347" s="2396"/>
      <c r="Q347" s="2369"/>
      <c r="R347" s="2396"/>
      <c r="S347" s="2396"/>
      <c r="T347" s="2396"/>
      <c r="U347" s="2369"/>
      <c r="V347" s="2222"/>
    </row>
    <row r="348" spans="1:22" ht="16.5" thickBot="1">
      <c r="A348" s="2419" t="s">
        <v>6365</v>
      </c>
      <c r="B348" s="2419">
        <v>25</v>
      </c>
      <c r="C348" s="2419" t="str">
        <f t="shared" si="106"/>
        <v>EQS.25.</v>
      </c>
      <c r="D348" s="1976" t="str">
        <f>'[19]ANALYSE COMPARATIVE AFFAIRES'!$E$208</f>
        <v>Système Appel Malade</v>
      </c>
      <c r="E348" s="1988">
        <v>0</v>
      </c>
      <c r="F348" s="2504">
        <f>IF(ISNUMBER(E348),E348/VLOOKUP($F$2,'FICHE D''INFORMATIONS'!M:N,2,FALSE),"")</f>
        <v>0</v>
      </c>
      <c r="G348" s="2498">
        <f t="shared" si="102"/>
        <v>0</v>
      </c>
      <c r="H348" s="2511">
        <f>IFERROR(IF('FICHE D''INFORMATIONS'!$P$31="",F348*'FICHE D''INFORMATIONS'!$P$32,F348*'FICHE D''INFORMATIONS'!$P$31),"")</f>
        <v>0</v>
      </c>
      <c r="I348" s="2342"/>
      <c r="J348" s="2396"/>
      <c r="K348" s="2396"/>
      <c r="L348" s="2396"/>
      <c r="M348" s="2367"/>
      <c r="N348" s="2396"/>
      <c r="O348" s="2396"/>
      <c r="P348" s="2396"/>
      <c r="Q348" s="2369"/>
      <c r="R348" s="2396"/>
      <c r="S348" s="2396"/>
      <c r="T348" s="2396"/>
      <c r="U348" s="2369"/>
      <c r="V348" s="2222"/>
    </row>
    <row r="349" spans="1:22" ht="16.5" thickBot="1">
      <c r="A349" s="2419" t="s">
        <v>6365</v>
      </c>
      <c r="B349" s="2419">
        <v>26</v>
      </c>
      <c r="C349" s="2419" t="str">
        <f t="shared" ref="C349:C350" si="107">CONCATENATE(A349,".",B349,".")</f>
        <v>EQS.26.</v>
      </c>
      <c r="D349" s="1976" t="str">
        <f>'[19]ANALYSE COMPARATIVE AFFAIRES'!$E$209</f>
        <v>Signalétique Spécifique Hôpitaux</v>
      </c>
      <c r="E349" s="1988">
        <v>0</v>
      </c>
      <c r="F349" s="2504">
        <f>IF(ISNUMBER(E349),E349/VLOOKUP($F$2,'FICHE D''INFORMATIONS'!M:N,2,FALSE),"")</f>
        <v>0</v>
      </c>
      <c r="G349" s="2498">
        <f t="shared" si="102"/>
        <v>0</v>
      </c>
      <c r="H349" s="2511">
        <f>IFERROR(IF('FICHE D''INFORMATIONS'!$P$31="",F349*'FICHE D''INFORMATIONS'!$P$32,F349*'FICHE D''INFORMATIONS'!$P$31),"")</f>
        <v>0</v>
      </c>
      <c r="I349" s="2342"/>
      <c r="J349" s="2396"/>
      <c r="K349" s="2396"/>
      <c r="L349" s="2396"/>
      <c r="M349" s="2367"/>
      <c r="N349" s="2396"/>
      <c r="O349" s="2396"/>
      <c r="P349" s="2396"/>
      <c r="Q349" s="2369"/>
      <c r="R349" s="2396"/>
      <c r="S349" s="2396"/>
      <c r="T349" s="2396"/>
      <c r="U349" s="2369"/>
      <c r="V349" s="2222"/>
    </row>
    <row r="350" spans="1:22" ht="16.5" thickBot="1">
      <c r="A350" s="2419" t="s">
        <v>6365</v>
      </c>
      <c r="B350" s="2419">
        <v>27</v>
      </c>
      <c r="C350" s="2419" t="str">
        <f t="shared" si="107"/>
        <v>EQS.27.</v>
      </c>
      <c r="D350" s="1976" t="str">
        <f>'[19]ANALYSE COMPARATIVE AFFAIRES'!$E$210</f>
        <v>Salles de Bains Préfabriquées</v>
      </c>
      <c r="E350" s="1988">
        <v>0</v>
      </c>
      <c r="F350" s="2504">
        <f>IF(ISNUMBER(E350),E350/VLOOKUP($F$2,'FICHE D''INFORMATIONS'!M:N,2,FALSE),"")</f>
        <v>0</v>
      </c>
      <c r="G350" s="2498">
        <f t="shared" si="102"/>
        <v>0</v>
      </c>
      <c r="H350" s="2511">
        <f>IFERROR(IF('FICHE D''INFORMATIONS'!$P$31="",F350*'FICHE D''INFORMATIONS'!$P$32,F350*'FICHE D''INFORMATIONS'!$P$31),"")</f>
        <v>0</v>
      </c>
      <c r="I350" s="2342"/>
      <c r="J350" s="2396"/>
      <c r="K350" s="2396"/>
      <c r="L350" s="2396"/>
      <c r="M350" s="2367"/>
      <c r="N350" s="2396"/>
      <c r="O350" s="2396"/>
      <c r="P350" s="2396"/>
      <c r="Q350" s="2369"/>
      <c r="R350" s="2396"/>
      <c r="S350" s="2396"/>
      <c r="T350" s="2396"/>
      <c r="U350" s="2369"/>
      <c r="V350" s="2222"/>
    </row>
    <row r="351" spans="1:22" ht="16.5" thickBot="1">
      <c r="A351" s="2419" t="s">
        <v>6365</v>
      </c>
      <c r="B351" s="2419">
        <v>28</v>
      </c>
      <c r="C351" s="2419" t="str">
        <f t="shared" ref="C351:C373" si="108">CONCATENATE(A351,".",B351,".")</f>
        <v>EQS.28.</v>
      </c>
      <c r="D351" s="1975">
        <f>'[19]ANALYSE COMPARATIVE AFFAIRES'!$E$211</f>
        <v>0</v>
      </c>
      <c r="E351" s="1988">
        <v>0</v>
      </c>
      <c r="F351" s="2503">
        <f>IF(ISNUMBER(E351),E351/VLOOKUP($F$2,'FICHE D''INFORMATIONS'!M:N,2,FALSE),"")</f>
        <v>0</v>
      </c>
      <c r="G351" s="2345">
        <f t="shared" si="102"/>
        <v>0</v>
      </c>
      <c r="H351" s="2510">
        <f>IFERROR(IF('FICHE D''INFORMATIONS'!$P$31="",F351*'FICHE D''INFORMATIONS'!$P$32,F351*'FICHE D''INFORMATIONS'!$P$31),"")</f>
        <v>0</v>
      </c>
      <c r="I351" s="2342"/>
      <c r="J351" s="2396"/>
      <c r="K351" s="2396"/>
      <c r="L351" s="2396"/>
      <c r="M351" s="2367"/>
      <c r="N351" s="2396"/>
      <c r="O351" s="2396"/>
      <c r="P351" s="2396"/>
      <c r="Q351" s="2369"/>
      <c r="R351" s="2396"/>
      <c r="S351" s="2396"/>
      <c r="T351" s="2396"/>
      <c r="U351" s="2369"/>
      <c r="V351" s="2222"/>
    </row>
    <row r="352" spans="1:22" ht="16.5" thickBot="1">
      <c r="A352" s="2419" t="s">
        <v>6365</v>
      </c>
      <c r="B352" s="2419">
        <v>29</v>
      </c>
      <c r="C352" s="2419" t="str">
        <f t="shared" si="108"/>
        <v>EQS.29.</v>
      </c>
      <c r="D352" s="1975">
        <f>'[19]ANALYSE COMPARATIVE AFFAIRES'!$E$212</f>
        <v>0</v>
      </c>
      <c r="E352" s="1988">
        <v>0</v>
      </c>
      <c r="F352" s="2503">
        <f>IF(ISNUMBER(E352),E352/VLOOKUP($F$2,'FICHE D''INFORMATIONS'!M:N,2,FALSE),"")</f>
        <v>0</v>
      </c>
      <c r="G352" s="2345">
        <f t="shared" si="102"/>
        <v>0</v>
      </c>
      <c r="H352" s="2510">
        <f>IFERROR(IF('FICHE D''INFORMATIONS'!$P$31="",F352*'FICHE D''INFORMATIONS'!$P$32,F352*'FICHE D''INFORMATIONS'!$P$31),"")</f>
        <v>0</v>
      </c>
      <c r="I352" s="2342"/>
      <c r="J352" s="2396"/>
      <c r="K352" s="2396"/>
      <c r="L352" s="2396"/>
      <c r="M352" s="2367"/>
      <c r="N352" s="2396"/>
      <c r="O352" s="2396"/>
      <c r="P352" s="2396"/>
      <c r="Q352" s="2369"/>
      <c r="R352" s="2396"/>
      <c r="S352" s="2396"/>
      <c r="T352" s="2396"/>
      <c r="U352" s="2369"/>
      <c r="V352" s="2222"/>
    </row>
    <row r="353" spans="1:22" ht="16.5" thickBot="1">
      <c r="A353" s="2419" t="s">
        <v>6365</v>
      </c>
      <c r="B353" s="2419">
        <v>30</v>
      </c>
      <c r="C353" s="2419" t="str">
        <f t="shared" si="108"/>
        <v>EQS.30.</v>
      </c>
      <c r="D353" s="1975">
        <f>'[19]ANALYSE COMPARATIVE AFFAIRES'!$E$213</f>
        <v>0</v>
      </c>
      <c r="E353" s="1988">
        <v>0</v>
      </c>
      <c r="F353" s="2503">
        <f>IF(ISNUMBER(E353),E353/VLOOKUP($F$2,'FICHE D''INFORMATIONS'!M:N,2,FALSE),"")</f>
        <v>0</v>
      </c>
      <c r="G353" s="2345">
        <f t="shared" si="102"/>
        <v>0</v>
      </c>
      <c r="H353" s="2510">
        <f>IFERROR(IF('FICHE D''INFORMATIONS'!$P$31="",F353*'FICHE D''INFORMATIONS'!$P$32,F353*'FICHE D''INFORMATIONS'!$P$31),"")</f>
        <v>0</v>
      </c>
      <c r="I353" s="2342"/>
      <c r="J353" s="2396"/>
      <c r="K353" s="2396"/>
      <c r="L353" s="2396"/>
      <c r="M353" s="2367"/>
      <c r="N353" s="2396"/>
      <c r="O353" s="2396"/>
      <c r="P353" s="2396"/>
      <c r="Q353" s="2369"/>
      <c r="R353" s="2396"/>
      <c r="S353" s="2396"/>
      <c r="T353" s="2396"/>
      <c r="U353" s="2369"/>
      <c r="V353" s="2222"/>
    </row>
    <row r="354" spans="1:22" ht="16.5" thickBot="1">
      <c r="A354" s="2419" t="s">
        <v>6365</v>
      </c>
      <c r="B354" s="2419">
        <v>31</v>
      </c>
      <c r="C354" s="2419" t="str">
        <f t="shared" si="108"/>
        <v>EQS.31.</v>
      </c>
      <c r="D354" s="1975">
        <f>'[19]ANALYSE COMPARATIVE AFFAIRES'!$E$214</f>
        <v>0</v>
      </c>
      <c r="E354" s="1988">
        <v>0</v>
      </c>
      <c r="F354" s="2503">
        <f>IF(ISNUMBER(E354),E354/VLOOKUP($F$2,'FICHE D''INFORMATIONS'!M:N,2,FALSE),"")</f>
        <v>0</v>
      </c>
      <c r="G354" s="2345">
        <f t="shared" si="102"/>
        <v>0</v>
      </c>
      <c r="H354" s="2510">
        <f>IFERROR(IF('FICHE D''INFORMATIONS'!$P$31="",F354*'FICHE D''INFORMATIONS'!$P$32,F354*'FICHE D''INFORMATIONS'!$P$31),"")</f>
        <v>0</v>
      </c>
      <c r="I354" s="2342"/>
      <c r="J354" s="2396"/>
      <c r="K354" s="2396"/>
      <c r="L354" s="2396"/>
      <c r="M354" s="2367"/>
      <c r="N354" s="2396"/>
      <c r="O354" s="2396"/>
      <c r="P354" s="2396"/>
      <c r="Q354" s="2369"/>
      <c r="R354" s="2396"/>
      <c r="S354" s="2396"/>
      <c r="T354" s="2396"/>
      <c r="U354" s="2369"/>
      <c r="V354" s="2222"/>
    </row>
    <row r="355" spans="1:22" ht="16.5" thickBot="1">
      <c r="A355" s="2419" t="s">
        <v>6365</v>
      </c>
      <c r="B355" s="2419">
        <v>32</v>
      </c>
      <c r="C355" s="2419" t="str">
        <f t="shared" si="108"/>
        <v>EQS.32.</v>
      </c>
      <c r="D355" s="1975">
        <f>'[19]ANALYSE COMPARATIVE AFFAIRES'!$E$215</f>
        <v>0</v>
      </c>
      <c r="E355" s="1988">
        <v>0</v>
      </c>
      <c r="F355" s="2503">
        <f>IF(ISNUMBER(E355),E355/VLOOKUP($F$2,'FICHE D''INFORMATIONS'!M:N,2,FALSE),"")</f>
        <v>0</v>
      </c>
      <c r="G355" s="2345">
        <f t="shared" si="102"/>
        <v>0</v>
      </c>
      <c r="H355" s="2510">
        <f>IFERROR(IF('FICHE D''INFORMATIONS'!$P$31="",F355*'FICHE D''INFORMATIONS'!$P$32,F355*'FICHE D''INFORMATIONS'!$P$31),"")</f>
        <v>0</v>
      </c>
      <c r="I355" s="2342"/>
      <c r="J355" s="2396"/>
      <c r="K355" s="2396"/>
      <c r="L355" s="2396"/>
      <c r="M355" s="2367"/>
      <c r="N355" s="2396"/>
      <c r="O355" s="2396"/>
      <c r="P355" s="2396"/>
      <c r="Q355" s="2369"/>
      <c r="R355" s="2396"/>
      <c r="S355" s="2396"/>
      <c r="T355" s="2396"/>
      <c r="U355" s="2369"/>
      <c r="V355" s="2222"/>
    </row>
    <row r="356" spans="1:22" ht="16.5" thickBot="1">
      <c r="A356" s="2419" t="s">
        <v>6365</v>
      </c>
      <c r="B356" s="2419">
        <v>33</v>
      </c>
      <c r="C356" s="2419" t="str">
        <f t="shared" si="108"/>
        <v>EQS.33.</v>
      </c>
      <c r="D356" s="1975">
        <f>'[19]ANALYSE COMPARATIVE AFFAIRES'!$E$216</f>
        <v>0</v>
      </c>
      <c r="E356" s="1988">
        <v>0</v>
      </c>
      <c r="F356" s="2503">
        <f>IF(ISNUMBER(E356),E356/VLOOKUP($F$2,'FICHE D''INFORMATIONS'!M:N,2,FALSE),"")</f>
        <v>0</v>
      </c>
      <c r="G356" s="2345">
        <f t="shared" si="102"/>
        <v>0</v>
      </c>
      <c r="H356" s="2510">
        <f>IFERROR(IF('FICHE D''INFORMATIONS'!$P$31="",F356*'FICHE D''INFORMATIONS'!$P$32,F356*'FICHE D''INFORMATIONS'!$P$31),"")</f>
        <v>0</v>
      </c>
      <c r="I356" s="2342"/>
      <c r="J356" s="2396"/>
      <c r="K356" s="2396"/>
      <c r="L356" s="2396"/>
      <c r="M356" s="2367"/>
      <c r="N356" s="2396"/>
      <c r="O356" s="2396"/>
      <c r="P356" s="2396"/>
      <c r="Q356" s="2369"/>
      <c r="R356" s="2396"/>
      <c r="S356" s="2396"/>
      <c r="T356" s="2396"/>
      <c r="U356" s="2369"/>
      <c r="V356" s="2222"/>
    </row>
    <row r="357" spans="1:22" ht="16.5" thickBot="1">
      <c r="A357" s="2419" t="s">
        <v>6365</v>
      </c>
      <c r="B357" s="2419">
        <v>34</v>
      </c>
      <c r="C357" s="2419" t="str">
        <f t="shared" si="108"/>
        <v>EQS.34.</v>
      </c>
      <c r="D357" s="1975">
        <f>'[19]ANALYSE COMPARATIVE AFFAIRES'!$E$217</f>
        <v>0</v>
      </c>
      <c r="E357" s="1988">
        <v>0</v>
      </c>
      <c r="F357" s="2503">
        <f>IF(ISNUMBER(E357),E357/VLOOKUP($F$2,'FICHE D''INFORMATIONS'!M:N,2,FALSE),"")</f>
        <v>0</v>
      </c>
      <c r="G357" s="2345">
        <f t="shared" si="102"/>
        <v>0</v>
      </c>
      <c r="H357" s="2510">
        <f>IFERROR(IF('FICHE D''INFORMATIONS'!$P$31="",F357*'FICHE D''INFORMATIONS'!$P$32,F357*'FICHE D''INFORMATIONS'!$P$31),"")</f>
        <v>0</v>
      </c>
      <c r="I357" s="2342"/>
      <c r="J357" s="2396"/>
      <c r="K357" s="2396"/>
      <c r="L357" s="2396"/>
      <c r="M357" s="2367"/>
      <c r="N357" s="2396"/>
      <c r="O357" s="2396"/>
      <c r="P357" s="2396"/>
      <c r="Q357" s="2369"/>
      <c r="R357" s="2396"/>
      <c r="S357" s="2396"/>
      <c r="T357" s="2396"/>
      <c r="U357" s="2369"/>
      <c r="V357" s="2222"/>
    </row>
    <row r="358" spans="1:22" ht="16.5" thickBot="1">
      <c r="A358" s="2419" t="s">
        <v>6365</v>
      </c>
      <c r="B358" s="2419">
        <v>35</v>
      </c>
      <c r="C358" s="2419" t="str">
        <f t="shared" si="108"/>
        <v>EQS.35.</v>
      </c>
      <c r="D358" s="1975">
        <f>'[19]ANALYSE COMPARATIVE AFFAIRES'!$E$218</f>
        <v>0</v>
      </c>
      <c r="E358" s="1988">
        <v>0</v>
      </c>
      <c r="F358" s="2503">
        <f>IF(ISNUMBER(E358),E358/VLOOKUP($F$2,'FICHE D''INFORMATIONS'!M:N,2,FALSE),"")</f>
        <v>0</v>
      </c>
      <c r="G358" s="2345">
        <f t="shared" si="102"/>
        <v>0</v>
      </c>
      <c r="H358" s="2510">
        <f>IFERROR(IF('FICHE D''INFORMATIONS'!$P$31="",F358*'FICHE D''INFORMATIONS'!$P$32,F358*'FICHE D''INFORMATIONS'!$P$31),"")</f>
        <v>0</v>
      </c>
      <c r="I358" s="2342"/>
      <c r="J358" s="2396"/>
      <c r="K358" s="2396"/>
      <c r="L358" s="2396"/>
      <c r="M358" s="2367"/>
      <c r="N358" s="2396"/>
      <c r="O358" s="2396"/>
      <c r="P358" s="2396"/>
      <c r="Q358" s="2369"/>
      <c r="R358" s="2396"/>
      <c r="S358" s="2396"/>
      <c r="T358" s="2396"/>
      <c r="U358" s="2369"/>
      <c r="V358" s="2222"/>
    </row>
    <row r="359" spans="1:22" ht="16.5" thickBot="1">
      <c r="A359" s="2419" t="s">
        <v>6365</v>
      </c>
      <c r="B359" s="2419">
        <v>36</v>
      </c>
      <c r="C359" s="2419" t="str">
        <f t="shared" si="108"/>
        <v>EQS.36.</v>
      </c>
      <c r="D359" s="1975">
        <f>'[19]ANALYSE COMPARATIVE AFFAIRES'!$E$219</f>
        <v>0</v>
      </c>
      <c r="E359" s="1988">
        <v>0</v>
      </c>
      <c r="F359" s="2503">
        <f>IF(ISNUMBER(E359),E359/VLOOKUP($F$2,'FICHE D''INFORMATIONS'!M:N,2,FALSE),"")</f>
        <v>0</v>
      </c>
      <c r="G359" s="2345">
        <f t="shared" si="102"/>
        <v>0</v>
      </c>
      <c r="H359" s="2510">
        <f>IFERROR(IF('FICHE D''INFORMATIONS'!$P$31="",F359*'FICHE D''INFORMATIONS'!$P$32,F359*'FICHE D''INFORMATIONS'!$P$31),"")</f>
        <v>0</v>
      </c>
      <c r="I359" s="2342"/>
      <c r="J359" s="2396"/>
      <c r="K359" s="2396"/>
      <c r="L359" s="2396"/>
      <c r="M359" s="2367"/>
      <c r="N359" s="2396"/>
      <c r="O359" s="2396"/>
      <c r="P359" s="2396"/>
      <c r="Q359" s="2369"/>
      <c r="R359" s="2396"/>
      <c r="S359" s="2396"/>
      <c r="T359" s="2396"/>
      <c r="U359" s="2369"/>
      <c r="V359" s="2222"/>
    </row>
    <row r="360" spans="1:22" ht="16.5" thickBot="1">
      <c r="A360" s="2419" t="s">
        <v>6365</v>
      </c>
      <c r="B360" s="2419">
        <v>37</v>
      </c>
      <c r="C360" s="2419" t="str">
        <f t="shared" si="108"/>
        <v>EQS.37.</v>
      </c>
      <c r="D360" s="1975">
        <f>'[19]ANALYSE COMPARATIVE AFFAIRES'!$E$220</f>
        <v>0</v>
      </c>
      <c r="E360" s="1988">
        <v>0</v>
      </c>
      <c r="F360" s="2503">
        <f>IF(ISNUMBER(E360),E360/VLOOKUP($F$2,'FICHE D''INFORMATIONS'!M:N,2,FALSE),"")</f>
        <v>0</v>
      </c>
      <c r="G360" s="2345">
        <f t="shared" si="102"/>
        <v>0</v>
      </c>
      <c r="H360" s="2510">
        <f>IFERROR(IF('FICHE D''INFORMATIONS'!$P$31="",F360*'FICHE D''INFORMATIONS'!$P$32,F360*'FICHE D''INFORMATIONS'!$P$31),"")</f>
        <v>0</v>
      </c>
      <c r="I360" s="2342"/>
      <c r="J360" s="2396"/>
      <c r="K360" s="2396"/>
      <c r="L360" s="2396"/>
      <c r="M360" s="2367"/>
      <c r="N360" s="2396"/>
      <c r="O360" s="2396"/>
      <c r="P360" s="2396"/>
      <c r="Q360" s="2369"/>
      <c r="R360" s="2396"/>
      <c r="S360" s="2396"/>
      <c r="T360" s="2396"/>
      <c r="U360" s="2369"/>
      <c r="V360" s="2222"/>
    </row>
    <row r="361" spans="1:22" ht="16.5" thickBot="1">
      <c r="A361" s="2419" t="s">
        <v>6365</v>
      </c>
      <c r="B361" s="2419">
        <v>38</v>
      </c>
      <c r="C361" s="2419" t="str">
        <f t="shared" si="108"/>
        <v>EQS.38.</v>
      </c>
      <c r="D361" s="1975">
        <f>'[19]ANALYSE COMPARATIVE AFFAIRES'!$E$221</f>
        <v>0</v>
      </c>
      <c r="E361" s="1988">
        <v>0</v>
      </c>
      <c r="F361" s="2503">
        <f>IF(ISNUMBER(E361),E361/VLOOKUP($F$2,'FICHE D''INFORMATIONS'!M:N,2,FALSE),"")</f>
        <v>0</v>
      </c>
      <c r="G361" s="2345">
        <f t="shared" si="102"/>
        <v>0</v>
      </c>
      <c r="H361" s="2510">
        <f>IFERROR(IF('FICHE D''INFORMATIONS'!$P$31="",F361*'FICHE D''INFORMATIONS'!$P$32,F361*'FICHE D''INFORMATIONS'!$P$31),"")</f>
        <v>0</v>
      </c>
      <c r="I361" s="2342"/>
      <c r="J361" s="2396"/>
      <c r="K361" s="2396"/>
      <c r="L361" s="2396"/>
      <c r="M361" s="2367"/>
      <c r="N361" s="2396"/>
      <c r="O361" s="2396"/>
      <c r="P361" s="2396"/>
      <c r="Q361" s="2369"/>
      <c r="R361" s="2396"/>
      <c r="S361" s="2396"/>
      <c r="T361" s="2396"/>
      <c r="U361" s="2369"/>
      <c r="V361" s="2222"/>
    </row>
    <row r="362" spans="1:22" ht="16.5" thickBot="1">
      <c r="A362" s="2419" t="s">
        <v>6365</v>
      </c>
      <c r="B362" s="2419">
        <v>39</v>
      </c>
      <c r="C362" s="2419" t="str">
        <f t="shared" si="108"/>
        <v>EQS.39.</v>
      </c>
      <c r="D362" s="1975">
        <f>'[19]ANALYSE COMPARATIVE AFFAIRES'!$E$222</f>
        <v>0</v>
      </c>
      <c r="E362" s="1988">
        <v>0</v>
      </c>
      <c r="F362" s="2503">
        <f>IF(ISNUMBER(E362),E362/VLOOKUP($F$2,'FICHE D''INFORMATIONS'!M:N,2,FALSE),"")</f>
        <v>0</v>
      </c>
      <c r="G362" s="2345">
        <f t="shared" si="102"/>
        <v>0</v>
      </c>
      <c r="H362" s="2510">
        <f>IFERROR(IF('FICHE D''INFORMATIONS'!$P$31="",F362*'FICHE D''INFORMATIONS'!$P$32,F362*'FICHE D''INFORMATIONS'!$P$31),"")</f>
        <v>0</v>
      </c>
      <c r="I362" s="2342"/>
      <c r="J362" s="2396"/>
      <c r="K362" s="2396"/>
      <c r="L362" s="2396"/>
      <c r="M362" s="2367"/>
      <c r="N362" s="2396"/>
      <c r="O362" s="2396"/>
      <c r="P362" s="2396"/>
      <c r="Q362" s="2369"/>
      <c r="R362" s="2396"/>
      <c r="S362" s="2396"/>
      <c r="T362" s="2396"/>
      <c r="U362" s="2369"/>
      <c r="V362" s="2222"/>
    </row>
    <row r="363" spans="1:22" ht="16.5" thickBot="1">
      <c r="A363" s="2419" t="s">
        <v>6365</v>
      </c>
      <c r="B363" s="2419">
        <v>40</v>
      </c>
      <c r="C363" s="2419" t="str">
        <f t="shared" si="108"/>
        <v>EQS.40.</v>
      </c>
      <c r="D363" s="1975">
        <f>'[19]ANALYSE COMPARATIVE AFFAIRES'!$E$223</f>
        <v>0</v>
      </c>
      <c r="E363" s="1988">
        <v>0</v>
      </c>
      <c r="F363" s="2503">
        <f>IF(ISNUMBER(E363),E363/VLOOKUP($F$2,'FICHE D''INFORMATIONS'!M:N,2,FALSE),"")</f>
        <v>0</v>
      </c>
      <c r="G363" s="2345">
        <f t="shared" si="102"/>
        <v>0</v>
      </c>
      <c r="H363" s="2510">
        <f>IFERROR(IF('FICHE D''INFORMATIONS'!$P$31="",F363*'FICHE D''INFORMATIONS'!$P$32,F363*'FICHE D''INFORMATIONS'!$P$31),"")</f>
        <v>0</v>
      </c>
      <c r="I363" s="2342"/>
      <c r="J363" s="2396"/>
      <c r="K363" s="2396"/>
      <c r="L363" s="2396"/>
      <c r="M363" s="2367"/>
      <c r="N363" s="2396"/>
      <c r="O363" s="2396"/>
      <c r="P363" s="2396"/>
      <c r="Q363" s="2369"/>
      <c r="R363" s="2396"/>
      <c r="S363" s="2396"/>
      <c r="T363" s="2396"/>
      <c r="U363" s="2369"/>
      <c r="V363" s="2222"/>
    </row>
    <row r="364" spans="1:22" ht="16.5" thickBot="1">
      <c r="A364" s="2419" t="s">
        <v>6365</v>
      </c>
      <c r="B364" s="2419">
        <v>41</v>
      </c>
      <c r="C364" s="2419" t="str">
        <f t="shared" si="108"/>
        <v>EQS.41.</v>
      </c>
      <c r="D364" s="1975">
        <f>'[19]ANALYSE COMPARATIVE AFFAIRES'!$E$224</f>
        <v>0</v>
      </c>
      <c r="E364" s="1988">
        <v>0</v>
      </c>
      <c r="F364" s="2503">
        <f>IF(ISNUMBER(E364),E364/VLOOKUP($F$2,'FICHE D''INFORMATIONS'!M:N,2,FALSE),"")</f>
        <v>0</v>
      </c>
      <c r="G364" s="2345">
        <f t="shared" si="102"/>
        <v>0</v>
      </c>
      <c r="H364" s="2510">
        <f>IFERROR(IF('FICHE D''INFORMATIONS'!$P$31="",F364*'FICHE D''INFORMATIONS'!$P$32,F364*'FICHE D''INFORMATIONS'!$P$31),"")</f>
        <v>0</v>
      </c>
      <c r="I364" s="2342"/>
      <c r="J364" s="2396"/>
      <c r="K364" s="2396"/>
      <c r="L364" s="2396"/>
      <c r="M364" s="2367"/>
      <c r="N364" s="2396"/>
      <c r="O364" s="2396"/>
      <c r="P364" s="2396"/>
      <c r="Q364" s="2369"/>
      <c r="R364" s="2396"/>
      <c r="S364" s="2396"/>
      <c r="T364" s="2396"/>
      <c r="U364" s="2369"/>
      <c r="V364" s="2222"/>
    </row>
    <row r="365" spans="1:22" ht="16.5" thickBot="1">
      <c r="A365" s="2419" t="s">
        <v>6365</v>
      </c>
      <c r="B365" s="2419">
        <v>42</v>
      </c>
      <c r="C365" s="2419" t="str">
        <f t="shared" si="108"/>
        <v>EQS.42.</v>
      </c>
      <c r="D365" s="1975">
        <f>'[19]ANALYSE COMPARATIVE AFFAIRES'!$E$225</f>
        <v>0</v>
      </c>
      <c r="E365" s="1988">
        <v>0</v>
      </c>
      <c r="F365" s="2503">
        <f>IF(ISNUMBER(E365),E365/VLOOKUP($F$2,'FICHE D''INFORMATIONS'!M:N,2,FALSE),"")</f>
        <v>0</v>
      </c>
      <c r="G365" s="2345">
        <f t="shared" si="102"/>
        <v>0</v>
      </c>
      <c r="H365" s="2510">
        <f>IFERROR(IF('FICHE D''INFORMATIONS'!$P$31="",F365*'FICHE D''INFORMATIONS'!$P$32,F365*'FICHE D''INFORMATIONS'!$P$31),"")</f>
        <v>0</v>
      </c>
      <c r="I365" s="2342"/>
      <c r="J365" s="2396"/>
      <c r="K365" s="2396"/>
      <c r="L365" s="2396"/>
      <c r="M365" s="2367"/>
      <c r="N365" s="2396"/>
      <c r="O365" s="2396"/>
      <c r="P365" s="2396"/>
      <c r="Q365" s="2369"/>
      <c r="R365" s="2396"/>
      <c r="S365" s="2396"/>
      <c r="T365" s="2396"/>
      <c r="U365" s="2369"/>
      <c r="V365" s="2222"/>
    </row>
    <row r="366" spans="1:22" ht="16.5" thickBot="1">
      <c r="A366" s="2419" t="s">
        <v>6365</v>
      </c>
      <c r="B366" s="2419">
        <v>43</v>
      </c>
      <c r="C366" s="2419" t="str">
        <f t="shared" si="108"/>
        <v>EQS.43.</v>
      </c>
      <c r="D366" s="1975">
        <f>'[19]ANALYSE COMPARATIVE AFFAIRES'!$E$226</f>
        <v>0</v>
      </c>
      <c r="E366" s="1988">
        <v>0</v>
      </c>
      <c r="F366" s="2503">
        <f>IF(ISNUMBER(E366),E366/VLOOKUP($F$2,'FICHE D''INFORMATIONS'!M:N,2,FALSE),"")</f>
        <v>0</v>
      </c>
      <c r="G366" s="2345">
        <f t="shared" si="102"/>
        <v>0</v>
      </c>
      <c r="H366" s="2510">
        <f>IFERROR(IF('FICHE D''INFORMATIONS'!$P$31="",F366*'FICHE D''INFORMATIONS'!$P$32,F366*'FICHE D''INFORMATIONS'!$P$31),"")</f>
        <v>0</v>
      </c>
      <c r="I366" s="2342"/>
      <c r="J366" s="2396"/>
      <c r="K366" s="2396"/>
      <c r="L366" s="2396"/>
      <c r="M366" s="2367"/>
      <c r="N366" s="2396"/>
      <c r="O366" s="2396"/>
      <c r="P366" s="2396"/>
      <c r="Q366" s="2369"/>
      <c r="R366" s="2396"/>
      <c r="S366" s="2396"/>
      <c r="T366" s="2396"/>
      <c r="U366" s="2369"/>
      <c r="V366" s="2222"/>
    </row>
    <row r="367" spans="1:22" ht="16.5" thickBot="1">
      <c r="A367" s="2419" t="s">
        <v>6365</v>
      </c>
      <c r="B367" s="2419">
        <v>44</v>
      </c>
      <c r="C367" s="2419" t="str">
        <f t="shared" si="108"/>
        <v>EQS.44.</v>
      </c>
      <c r="D367" s="1975">
        <f>'[19]ANALYSE COMPARATIVE AFFAIRES'!$E$227</f>
        <v>0</v>
      </c>
      <c r="E367" s="1988">
        <v>0</v>
      </c>
      <c r="F367" s="2503">
        <f>IF(ISNUMBER(E367),E367/VLOOKUP($F$2,'FICHE D''INFORMATIONS'!M:N,2,FALSE),"")</f>
        <v>0</v>
      </c>
      <c r="G367" s="2345">
        <f t="shared" si="102"/>
        <v>0</v>
      </c>
      <c r="H367" s="2510">
        <f>IFERROR(IF('FICHE D''INFORMATIONS'!$P$31="",F367*'FICHE D''INFORMATIONS'!$P$32,F367*'FICHE D''INFORMATIONS'!$P$31),"")</f>
        <v>0</v>
      </c>
      <c r="I367" s="2342"/>
      <c r="J367" s="2396"/>
      <c r="K367" s="2396"/>
      <c r="L367" s="2396"/>
      <c r="M367" s="2367"/>
      <c r="N367" s="2396"/>
      <c r="O367" s="2396"/>
      <c r="P367" s="2396"/>
      <c r="Q367" s="2369"/>
      <c r="R367" s="2396"/>
      <c r="S367" s="2396"/>
      <c r="T367" s="2396"/>
      <c r="U367" s="2369"/>
      <c r="V367" s="2222"/>
    </row>
    <row r="368" spans="1:22" ht="16.5" thickBot="1">
      <c r="A368" s="2419" t="s">
        <v>6365</v>
      </c>
      <c r="B368" s="2419">
        <v>45</v>
      </c>
      <c r="C368" s="2419" t="str">
        <f t="shared" si="108"/>
        <v>EQS.45.</v>
      </c>
      <c r="D368" s="1975">
        <f>'[19]ANALYSE COMPARATIVE AFFAIRES'!$E$228</f>
        <v>0</v>
      </c>
      <c r="E368" s="1988">
        <v>0</v>
      </c>
      <c r="F368" s="2503">
        <f>IF(ISNUMBER(E368),E368/VLOOKUP($F$2,'FICHE D''INFORMATIONS'!M:N,2,FALSE),"")</f>
        <v>0</v>
      </c>
      <c r="G368" s="2345">
        <f t="shared" si="102"/>
        <v>0</v>
      </c>
      <c r="H368" s="2510">
        <f>IFERROR(IF('FICHE D''INFORMATIONS'!$P$31="",F368*'FICHE D''INFORMATIONS'!$P$32,F368*'FICHE D''INFORMATIONS'!$P$31),"")</f>
        <v>0</v>
      </c>
      <c r="I368" s="2342"/>
      <c r="J368" s="2396"/>
      <c r="K368" s="2396"/>
      <c r="L368" s="2396"/>
      <c r="M368" s="2367"/>
      <c r="N368" s="2396"/>
      <c r="O368" s="2396"/>
      <c r="P368" s="2396"/>
      <c r="Q368" s="2369"/>
      <c r="R368" s="2396"/>
      <c r="S368" s="2396"/>
      <c r="T368" s="2396"/>
      <c r="U368" s="2369"/>
      <c r="V368" s="2222"/>
    </row>
    <row r="369" spans="1:22" ht="16.5" thickBot="1">
      <c r="A369" s="2419" t="s">
        <v>6365</v>
      </c>
      <c r="B369" s="2419">
        <v>46</v>
      </c>
      <c r="C369" s="2419" t="str">
        <f t="shared" si="108"/>
        <v>EQS.46.</v>
      </c>
      <c r="D369" s="1975">
        <f>'[19]ANALYSE COMPARATIVE AFFAIRES'!$E$229</f>
        <v>0</v>
      </c>
      <c r="E369" s="1988">
        <v>0</v>
      </c>
      <c r="F369" s="2503">
        <f>IF(ISNUMBER(E369),E369/VLOOKUP($F$2,'FICHE D''INFORMATIONS'!M:N,2,FALSE),"")</f>
        <v>0</v>
      </c>
      <c r="G369" s="2345">
        <f t="shared" si="102"/>
        <v>0</v>
      </c>
      <c r="H369" s="2510">
        <f>IFERROR(IF('FICHE D''INFORMATIONS'!$P$31="",F369*'FICHE D''INFORMATIONS'!$P$32,F369*'FICHE D''INFORMATIONS'!$P$31),"")</f>
        <v>0</v>
      </c>
      <c r="I369" s="2342"/>
      <c r="J369" s="2396"/>
      <c r="K369" s="2396"/>
      <c r="L369" s="2396"/>
      <c r="M369" s="2367"/>
      <c r="N369" s="2396"/>
      <c r="O369" s="2396"/>
      <c r="P369" s="2396"/>
      <c r="Q369" s="2369"/>
      <c r="R369" s="2396"/>
      <c r="S369" s="2396"/>
      <c r="T369" s="2396"/>
      <c r="U369" s="2369"/>
      <c r="V369" s="2222"/>
    </row>
    <row r="370" spans="1:22" ht="16.5" thickBot="1">
      <c r="A370" s="2419" t="s">
        <v>6365</v>
      </c>
      <c r="B370" s="2419">
        <v>47</v>
      </c>
      <c r="C370" s="2419" t="str">
        <f t="shared" si="108"/>
        <v>EQS.47.</v>
      </c>
      <c r="D370" s="1975">
        <f>'[19]ANALYSE COMPARATIVE AFFAIRES'!$E$230</f>
        <v>0</v>
      </c>
      <c r="E370" s="1988">
        <v>0</v>
      </c>
      <c r="F370" s="2503">
        <f>IF(ISNUMBER(E370),E370/VLOOKUP($F$2,'FICHE D''INFORMATIONS'!M:N,2,FALSE),"")</f>
        <v>0</v>
      </c>
      <c r="G370" s="2345">
        <f t="shared" si="102"/>
        <v>0</v>
      </c>
      <c r="H370" s="2510">
        <f>IFERROR(IF('FICHE D''INFORMATIONS'!$P$31="",F370*'FICHE D''INFORMATIONS'!$P$32,F370*'FICHE D''INFORMATIONS'!$P$31),"")</f>
        <v>0</v>
      </c>
      <c r="I370" s="2342"/>
      <c r="J370" s="2396"/>
      <c r="K370" s="2396"/>
      <c r="L370" s="2396"/>
      <c r="M370" s="2367"/>
      <c r="N370" s="2396"/>
      <c r="O370" s="2396"/>
      <c r="P370" s="2396"/>
      <c r="Q370" s="2369"/>
      <c r="R370" s="2396"/>
      <c r="S370" s="2396"/>
      <c r="T370" s="2396"/>
      <c r="U370" s="2369"/>
      <c r="V370" s="2222"/>
    </row>
    <row r="371" spans="1:22" ht="16.5" thickBot="1">
      <c r="A371" s="2419" t="s">
        <v>6365</v>
      </c>
      <c r="B371" s="2419">
        <v>48</v>
      </c>
      <c r="C371" s="2419" t="str">
        <f t="shared" si="108"/>
        <v>EQS.48.</v>
      </c>
      <c r="D371" s="1975">
        <f>'[19]ANALYSE COMPARATIVE AFFAIRES'!$E$231</f>
        <v>0</v>
      </c>
      <c r="E371" s="1988">
        <v>0</v>
      </c>
      <c r="F371" s="2503">
        <f>IF(ISNUMBER(E371),E371/VLOOKUP($F$2,'FICHE D''INFORMATIONS'!M:N,2,FALSE),"")</f>
        <v>0</v>
      </c>
      <c r="G371" s="2345">
        <f t="shared" si="102"/>
        <v>0</v>
      </c>
      <c r="H371" s="2510">
        <f>IFERROR(IF('FICHE D''INFORMATIONS'!$P$31="",F371*'FICHE D''INFORMATIONS'!$P$32,F371*'FICHE D''INFORMATIONS'!$P$31),"")</f>
        <v>0</v>
      </c>
      <c r="I371" s="2342"/>
      <c r="J371" s="2396"/>
      <c r="K371" s="2396"/>
      <c r="L371" s="2396"/>
      <c r="M371" s="2367"/>
      <c r="N371" s="2396"/>
      <c r="O371" s="2396"/>
      <c r="P371" s="2396"/>
      <c r="Q371" s="2369"/>
      <c r="R371" s="2396"/>
      <c r="S371" s="2396"/>
      <c r="T371" s="2396"/>
      <c r="U371" s="2369"/>
      <c r="V371" s="2222"/>
    </row>
    <row r="372" spans="1:22" ht="16.5" thickBot="1">
      <c r="A372" s="2419" t="s">
        <v>6365</v>
      </c>
      <c r="B372" s="2419">
        <v>49</v>
      </c>
      <c r="C372" s="2419" t="str">
        <f t="shared" si="108"/>
        <v>EQS.49.</v>
      </c>
      <c r="D372" s="1975">
        <f>'[19]ANALYSE COMPARATIVE AFFAIRES'!$E$232</f>
        <v>0</v>
      </c>
      <c r="E372" s="1988">
        <v>0</v>
      </c>
      <c r="F372" s="2503">
        <f>IF(ISNUMBER(E372),E372/VLOOKUP($F$2,'FICHE D''INFORMATIONS'!M:N,2,FALSE),"")</f>
        <v>0</v>
      </c>
      <c r="G372" s="2345">
        <f t="shared" si="102"/>
        <v>0</v>
      </c>
      <c r="H372" s="2510">
        <f>IFERROR(IF('FICHE D''INFORMATIONS'!$P$31="",F372*'FICHE D''INFORMATIONS'!$P$32,F372*'FICHE D''INFORMATIONS'!$P$31),"")</f>
        <v>0</v>
      </c>
      <c r="I372" s="2342"/>
      <c r="J372" s="2396"/>
      <c r="K372" s="2396"/>
      <c r="L372" s="2396"/>
      <c r="M372" s="2367"/>
      <c r="N372" s="2396"/>
      <c r="O372" s="2396"/>
      <c r="P372" s="2396"/>
      <c r="Q372" s="2369"/>
      <c r="R372" s="2396"/>
      <c r="S372" s="2396"/>
      <c r="T372" s="2396"/>
      <c r="U372" s="2369"/>
      <c r="V372" s="2222"/>
    </row>
    <row r="373" spans="1:22" ht="16.5" thickBot="1">
      <c r="A373" s="2419" t="s">
        <v>6365</v>
      </c>
      <c r="B373" s="2419">
        <v>50</v>
      </c>
      <c r="C373" s="2419" t="str">
        <f t="shared" si="108"/>
        <v>EQS.50.</v>
      </c>
      <c r="D373" s="2344">
        <f>'[19]ANALYSE COMPARATIVE AFFAIRES'!$E$233</f>
        <v>0</v>
      </c>
      <c r="E373" s="1988">
        <v>0</v>
      </c>
      <c r="F373" s="2505">
        <f>IF(ISNUMBER(E373),E373/VLOOKUP($F$2,'FICHE D''INFORMATIONS'!M:N,2,FALSE),"")</f>
        <v>0</v>
      </c>
      <c r="G373" s="2497">
        <f t="shared" si="102"/>
        <v>0</v>
      </c>
      <c r="H373" s="2512">
        <f>IFERROR(IF('FICHE D''INFORMATIONS'!$P$31="",F373*'FICHE D''INFORMATIONS'!$P$32,F373*'FICHE D''INFORMATIONS'!$P$31),"")</f>
        <v>0</v>
      </c>
      <c r="I373" s="2342"/>
      <c r="J373" s="2396"/>
      <c r="K373" s="2396"/>
      <c r="L373" s="2396"/>
      <c r="M373" s="2480"/>
      <c r="N373" s="2396"/>
      <c r="O373" s="2396"/>
      <c r="P373" s="2396"/>
      <c r="Q373" s="2399"/>
      <c r="R373" s="2396"/>
      <c r="S373" s="2396"/>
      <c r="T373" s="2396"/>
      <c r="U373" s="2399"/>
      <c r="V373" s="2471"/>
    </row>
    <row r="374" spans="1:22" ht="19.5" thickBot="1">
      <c r="D374" s="2459" t="s">
        <v>6808</v>
      </c>
      <c r="E374" s="2524">
        <f>SUM(E324:E373)</f>
        <v>6583193.8969862964</v>
      </c>
      <c r="F374" s="2524">
        <f t="shared" ref="F374:H374" si="109">SUM(F324:F373)</f>
        <v>101.81246360943854</v>
      </c>
      <c r="G374" s="2525">
        <f t="shared" si="109"/>
        <v>4.5365818603862677E-2</v>
      </c>
      <c r="H374" s="2524">
        <f t="shared" si="109"/>
        <v>101.62599389586815</v>
      </c>
      <c r="I374" s="2478"/>
      <c r="J374" s="2477"/>
      <c r="K374" s="2266"/>
      <c r="L374" s="2266"/>
      <c r="M374" s="2267"/>
      <c r="N374" s="2266"/>
      <c r="O374" s="2266"/>
      <c r="P374" s="2266"/>
      <c r="Q374" s="2267"/>
      <c r="R374" s="2266"/>
      <c r="S374" s="2266"/>
      <c r="T374" s="2266"/>
      <c r="U374" s="2267"/>
      <c r="V374" s="2268"/>
    </row>
    <row r="375" spans="1:22">
      <c r="D375" s="1935"/>
      <c r="E375" s="1935"/>
      <c r="F375" s="1935"/>
      <c r="G375" s="1935"/>
      <c r="H375" s="1935"/>
      <c r="I375" s="1935"/>
      <c r="J375" s="1935"/>
      <c r="K375" s="1930"/>
      <c r="L375" s="1931"/>
      <c r="M375" s="1931"/>
    </row>
    <row r="376" spans="1:22" ht="15" customHeight="1" thickBot="1">
      <c r="D376" s="1935"/>
      <c r="E376" s="1935"/>
      <c r="F376" s="1935"/>
      <c r="G376" s="1935"/>
      <c r="H376" s="1930"/>
      <c r="I376" s="1930"/>
      <c r="J376" s="1930"/>
      <c r="K376" s="1930"/>
      <c r="L376" s="1931"/>
      <c r="M376" s="1931"/>
    </row>
    <row r="377" spans="1:22" ht="15" customHeight="1">
      <c r="D377" s="2438" t="s">
        <v>6829</v>
      </c>
      <c r="E377" s="2439">
        <f>E20+E27+E254+E261+E264+E273+E285+E294+E305+E314+E321+E323</f>
        <v>138530332.09206679</v>
      </c>
      <c r="F377" s="2439">
        <f>F20+F27+F254+F261+F264+F273+F285+F294+F305+F314+F321+F323</f>
        <v>2143.1583569778604</v>
      </c>
      <c r="G377" s="2440">
        <f>G20+G27+G254+G261+G264+G273+G285+G294+G305+G314+G321+G323</f>
        <v>0.93754719755685434</v>
      </c>
      <c r="H377" s="2439">
        <f>H20+H27+H254+H261+H264+H273+H285+H294+H305+H314+H321+H323</f>
        <v>2139.2331585218571</v>
      </c>
      <c r="J377" s="1930"/>
      <c r="K377" s="1930"/>
      <c r="L377" s="1931"/>
      <c r="M377" s="1931"/>
    </row>
    <row r="378" spans="1:22" ht="15.75">
      <c r="D378" s="2441" t="s">
        <v>6830</v>
      </c>
      <c r="E378" s="2442">
        <f>E20+E27+E254+E261+E264+E273+E285+E294+E305+E314+E323+E374</f>
        <v>143933307.4565531</v>
      </c>
      <c r="F378" s="2442">
        <f>F20+F27+F254+F261+F264+F273+F285+F294+F305+F314+F323+F374</f>
        <v>2226.7181368183537</v>
      </c>
      <c r="G378" s="2443">
        <f>G20+G27+G254+G261+G264+G273+G285+G294+G305+G314+G323+G374</f>
        <v>0.97477994569429449</v>
      </c>
      <c r="H378" s="2442">
        <f>H20+H27+H254+H261+H264+H273+H285+H294+H305+H314+H323+H374</f>
        <v>2222.6398984725329</v>
      </c>
      <c r="J378" s="1930"/>
      <c r="K378" s="1930"/>
      <c r="L378" s="1931"/>
      <c r="M378" s="1931"/>
    </row>
    <row r="379" spans="1:22" ht="15.75">
      <c r="D379" s="2444" t="s">
        <v>6831</v>
      </c>
      <c r="E379" s="2445">
        <f>E4+E27+E254+E261+E264+E273+E285+E294+E305+E314+E321+E323+E374</f>
        <v>139473189.3463631</v>
      </c>
      <c r="F379" s="2445">
        <f>F4+F27+F254+F261+F264+F273+F285+F294+F305+F314+F321+F323+F374</f>
        <v>2157.7401270721425</v>
      </c>
      <c r="G379" s="2446">
        <f>G4+G27+G254+G261+G264+G273+G285+G294+G305+G314+G321+G323+G374</f>
        <v>0.94404457433734434</v>
      </c>
      <c r="H379" s="2445">
        <f>H4+H27+H254+H261+H264+H273+H285+H294+H305+H314+H321+H323+H374</f>
        <v>2153.7882220775055</v>
      </c>
      <c r="J379" s="1930"/>
      <c r="K379" s="1930"/>
      <c r="L379" s="1931"/>
      <c r="M379" s="1931"/>
    </row>
    <row r="380" spans="1:22" ht="19.5" thickBot="1">
      <c r="D380" s="2437" t="s">
        <v>6551</v>
      </c>
      <c r="E380" s="2278">
        <f>E20+E27+E254+E261+E264+E273+E285+E294+E305+E314+E321+E323+E374</f>
        <v>145113525.9890531</v>
      </c>
      <c r="F380" s="2278">
        <f>F20+F27+F254+F261+F264+F273+F285+F294+F305+F314+F321+F323+F374</f>
        <v>2244.9708205872989</v>
      </c>
      <c r="G380" s="2279">
        <f>G20+G27+G254+G261+G264+G273+G285+G294+G305+G314+G321+G323+G374</f>
        <v>0.98291301616071702</v>
      </c>
      <c r="H380" s="2278">
        <f>H20+H27+H254+H261+H264+H273+H285+H294+H305+H314+H321+H323+H374</f>
        <v>2240.8591524177255</v>
      </c>
    </row>
    <row r="381" spans="1:22">
      <c r="D381" s="1935"/>
    </row>
    <row r="382" spans="1:22" ht="15.75" thickBot="1">
      <c r="D382" s="1935"/>
    </row>
    <row r="383" spans="1:22" ht="19.5" thickBot="1">
      <c r="D383" s="2451" t="s">
        <v>6515</v>
      </c>
      <c r="E383" s="2452">
        <f>Récap!G55-E380</f>
        <v>753326.68639990687</v>
      </c>
      <c r="F383" s="2453" t="str">
        <f>IF(E383&lt;2,"OK","ERREUR !")</f>
        <v>ERREUR !</v>
      </c>
    </row>
    <row r="384" spans="1:22">
      <c r="D384" s="1935"/>
      <c r="I384" s="1927"/>
    </row>
    <row r="385" spans="4:4">
      <c r="D385" s="1935"/>
    </row>
    <row r="386" spans="4:4">
      <c r="D386" s="1935"/>
    </row>
    <row r="387" spans="4:4">
      <c r="D387" s="1935"/>
    </row>
    <row r="388" spans="4:4">
      <c r="D388" s="1935"/>
    </row>
    <row r="389" spans="4:4">
      <c r="D389" s="1935"/>
    </row>
    <row r="390" spans="4:4">
      <c r="D390" s="1935"/>
    </row>
    <row r="391" spans="4:4">
      <c r="D391" s="1935"/>
    </row>
    <row r="392" spans="4:4">
      <c r="D392" s="1935"/>
    </row>
    <row r="393" spans="4:4">
      <c r="D393" s="1935"/>
    </row>
    <row r="394" spans="4:4">
      <c r="D394" s="1935"/>
    </row>
    <row r="395" spans="4:4">
      <c r="D395" s="1935"/>
    </row>
    <row r="396" spans="4:4">
      <c r="D396" s="1935"/>
    </row>
    <row r="397" spans="4:4">
      <c r="D397" s="1935"/>
    </row>
    <row r="398" spans="4:4">
      <c r="D398" s="1935"/>
    </row>
    <row r="399" spans="4:4">
      <c r="D399" s="1935"/>
    </row>
    <row r="400" spans="4:4">
      <c r="D400" s="1935"/>
    </row>
  </sheetData>
  <mergeCells count="21">
    <mergeCell ref="J48:M48"/>
    <mergeCell ref="J56:M56"/>
    <mergeCell ref="N56:Q56"/>
    <mergeCell ref="R56:U56"/>
    <mergeCell ref="J67:M67"/>
    <mergeCell ref="N67:Q67"/>
    <mergeCell ref="R67:U67"/>
    <mergeCell ref="J32:M32"/>
    <mergeCell ref="N32:Q32"/>
    <mergeCell ref="R32:U32"/>
    <mergeCell ref="J40:M40"/>
    <mergeCell ref="N40:Q40"/>
    <mergeCell ref="R40:U40"/>
    <mergeCell ref="V2:V3"/>
    <mergeCell ref="D2:D3"/>
    <mergeCell ref="E2:E3"/>
    <mergeCell ref="F2:F3"/>
    <mergeCell ref="G2:G3"/>
    <mergeCell ref="H2:H3"/>
    <mergeCell ref="I2:I3"/>
    <mergeCell ref="J2:U2"/>
  </mergeCell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9219" r:id="rId4" name="ListBox1">
          <controlPr defaultSize="0" autoLine="0" r:id="rId5">
            <anchor moveWithCells="1">
              <from>
                <xdr:col>9</xdr:col>
                <xdr:colOff>0</xdr:colOff>
                <xdr:row>27</xdr:row>
                <xdr:rowOff>190500</xdr:rowOff>
              </from>
              <to>
                <xdr:col>11</xdr:col>
                <xdr:colOff>590550</xdr:colOff>
                <xdr:row>32</xdr:row>
                <xdr:rowOff>152400</xdr:rowOff>
              </to>
            </anchor>
          </controlPr>
        </control>
      </mc:Choice>
      <mc:Fallback>
        <control shapeId="9219" r:id="rId4" name="ListBox1"/>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'FICHE D''INFORMATIONS'!$M$38:$M$53</xm:f>
          </x14:formula1>
          <xm:sqref>F2:F3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dimension ref="B1:T101"/>
  <sheetViews>
    <sheetView topLeftCell="A43" zoomScale="70" zoomScaleNormal="70" workbookViewId="0">
      <selection activeCell="U16" sqref="U16"/>
    </sheetView>
  </sheetViews>
  <sheetFormatPr baseColWidth="10" defaultRowHeight="15" outlineLevelCol="1"/>
  <cols>
    <col min="1" max="1" width="11.42578125" style="1810"/>
    <col min="2" max="15" width="11.42578125" style="1810" customWidth="1" outlineLevel="1"/>
    <col min="16" max="16" width="39.85546875" style="1810" customWidth="1"/>
    <col min="17" max="17" width="44.7109375" style="1810" customWidth="1"/>
    <col min="18" max="18" width="26.42578125" style="1810" customWidth="1"/>
    <col min="19" max="19" width="26.7109375" style="1810" customWidth="1"/>
    <col min="20" max="24" width="11.42578125" style="1810"/>
    <col min="25" max="25" width="17.85546875" style="1810" customWidth="1"/>
    <col min="26" max="16384" width="11.42578125" style="1810"/>
  </cols>
  <sheetData>
    <row r="1" spans="2:20" ht="15.75" thickBot="1"/>
    <row r="2" spans="2:20" ht="15" customHeight="1">
      <c r="P2" s="2616" t="s">
        <v>6509</v>
      </c>
      <c r="Q2" s="2617"/>
      <c r="R2" s="2617"/>
      <c r="S2" s="2617"/>
      <c r="T2" s="2618"/>
    </row>
    <row r="3" spans="2:20" ht="15.75" customHeight="1" thickBot="1">
      <c r="P3" s="2619"/>
      <c r="Q3" s="2620"/>
      <c r="R3" s="2620"/>
      <c r="S3" s="2620"/>
      <c r="T3" s="2621"/>
    </row>
    <row r="8" spans="2:20" ht="15.75" thickBot="1"/>
    <row r="9" spans="2:20" ht="15.75" customHeight="1">
      <c r="B9" s="2632" t="s">
        <v>6511</v>
      </c>
      <c r="C9" s="2633"/>
      <c r="D9" s="2633"/>
      <c r="E9" s="2633"/>
      <c r="F9" s="2633"/>
      <c r="G9" s="2633"/>
      <c r="H9" s="2633"/>
      <c r="I9" s="2633"/>
      <c r="J9" s="2633"/>
      <c r="K9" s="2633"/>
      <c r="L9" s="2633"/>
      <c r="M9" s="2633"/>
      <c r="N9" s="2633"/>
      <c r="O9" s="2634"/>
      <c r="P9" s="2622" t="s">
        <v>6510</v>
      </c>
      <c r="Q9" s="2623"/>
      <c r="R9" s="2626" t="s">
        <v>6837</v>
      </c>
    </row>
    <row r="10" spans="2:20" ht="15.75" thickBot="1">
      <c r="B10" s="2624"/>
      <c r="C10" s="2635"/>
      <c r="D10" s="2635"/>
      <c r="E10" s="2635"/>
      <c r="F10" s="2635"/>
      <c r="G10" s="2635"/>
      <c r="H10" s="2635"/>
      <c r="I10" s="2635"/>
      <c r="J10" s="2635"/>
      <c r="K10" s="2635"/>
      <c r="L10" s="2635"/>
      <c r="M10" s="2635"/>
      <c r="N10" s="2635"/>
      <c r="O10" s="2636"/>
      <c r="P10" s="2624"/>
      <c r="Q10" s="2625"/>
      <c r="R10" s="2627"/>
    </row>
    <row r="11" spans="2:20" ht="16.5" thickBot="1">
      <c r="B11" s="1937"/>
      <c r="C11" s="1938"/>
      <c r="D11" s="1938"/>
      <c r="E11" s="1938"/>
      <c r="F11" s="1938"/>
      <c r="G11" s="1938"/>
      <c r="H11" s="1938"/>
      <c r="I11" s="1938"/>
      <c r="J11" s="1938"/>
      <c r="K11" s="1938"/>
      <c r="L11" s="2018"/>
      <c r="M11" s="2432"/>
      <c r="N11" s="2432"/>
      <c r="O11" s="2429"/>
      <c r="P11" s="2628" t="s">
        <v>6183</v>
      </c>
      <c r="Q11" s="2629"/>
      <c r="R11" s="2019">
        <f ca="1">SUMIF('FICHE RATIOS'!C:D,'FICHE RATIOS OC2'!B11,'FICHE RATIOS'!E:E)+SUMIF('FICHE RATIOS'!C:D,'FICHE RATIOS OC2'!C11,'FICHE RATIOS'!E:E)+SUMIF('FICHE RATIOS'!C:D,'FICHE RATIOS OC2'!D11,'FICHE RATIOS'!E:E)+SUMIF('FICHE RATIOS'!C:D,'FICHE RATIOS OC2'!E11,'FICHE RATIOS'!E:E)+SUMIF('FICHE RATIOS'!C:D,'FICHE RATIOS OC2'!#REF!,'FICHE RATIOS'!E:E)+SUMIF('FICHE RATIOS'!C:D,'FICHE RATIOS OC2'!K11,'FICHE RATIOS'!E:E)+SUMIF('FICHE RATIOS'!C:D,'FICHE RATIOS OC2'!M11,'FICHE RATIOS'!E:E)+SUMIF('FICHE RATIOS'!C:D,'FICHE RATIOS OC2'!F11,'FICHE RATIOS'!E:E)+SUMIF('FICHE RATIOS'!C:D,'FICHE RATIOS OC2'!G11,'FICHE RATIOS'!E:E)+SUMIF('FICHE RATIOS'!C:D,'FICHE RATIOS OC2'!H11,'FICHE RATIOS'!E:E)+SUMIF('FICHE RATIOS'!C:D,'FICHE RATIOS OC2'!I11,'FICHE RATIOS'!E:E)+SUMIF('FICHE RATIOS'!C:D,'FICHE RATIOS OC2'!J11,'FICHE RATIOS'!E:E)+SUMIF('FICHE RATIOS'!C:D,'FICHE RATIOS OC2'!L11,'FICHE RATIOS'!E:E)</f>
        <v>0</v>
      </c>
    </row>
    <row r="12" spans="2:20" ht="16.5" thickBot="1">
      <c r="B12" s="1924" t="s">
        <v>6368</v>
      </c>
      <c r="C12" s="2428" t="s">
        <v>6426</v>
      </c>
      <c r="D12" s="1921" t="s">
        <v>6613</v>
      </c>
      <c r="E12" s="1921"/>
      <c r="F12" s="1921"/>
      <c r="G12" s="1921"/>
      <c r="H12" s="1921"/>
      <c r="I12" s="1921"/>
      <c r="J12" s="1921"/>
      <c r="K12" s="1921"/>
      <c r="L12" s="1923"/>
      <c r="M12" s="1921"/>
      <c r="N12" s="1921"/>
      <c r="O12" s="2430"/>
      <c r="P12" s="2630" t="s">
        <v>74</v>
      </c>
      <c r="Q12" s="2631"/>
      <c r="R12" s="2019">
        <f ca="1">SUMIF('FICHE RATIOS'!C:D,'FICHE RATIOS OC2'!B12,'FICHE RATIOS'!E:E)+SUMIF('FICHE RATIOS'!C:D,'FICHE RATIOS OC2'!C12,'FICHE RATIOS'!E:E)+SUMIF('FICHE RATIOS'!C:D,'FICHE RATIOS OC2'!D12,'FICHE RATIOS'!E:E)+SUMIF('FICHE RATIOS'!C:D,'FICHE RATIOS OC2'!E12,'FICHE RATIOS'!E:E)+SUMIF('FICHE RATIOS'!C:D,'FICHE RATIOS OC2'!#REF!,'FICHE RATIOS'!E:E)+SUMIF('FICHE RATIOS'!C:D,'FICHE RATIOS OC2'!K12,'FICHE RATIOS'!E:E)+SUMIF('FICHE RATIOS'!C:D,'FICHE RATIOS OC2'!M12,'FICHE RATIOS'!E:E)+SUMIF('FICHE RATIOS'!C:D,'FICHE RATIOS OC2'!F12,'FICHE RATIOS'!E:E)+SUMIF('FICHE RATIOS'!C:D,'FICHE RATIOS OC2'!G12,'FICHE RATIOS'!E:E)+SUMIF('FICHE RATIOS'!C:D,'FICHE RATIOS OC2'!H12,'FICHE RATIOS'!E:E)+SUMIF('FICHE RATIOS'!C:D,'FICHE RATIOS OC2'!I12,'FICHE RATIOS'!E:E)+SUMIF('FICHE RATIOS'!C:D,'FICHE RATIOS OC2'!J12,'FICHE RATIOS'!E:E)+SUMIF('FICHE RATIOS'!C:D,'FICHE RATIOS OC2'!L12,'FICHE RATIOS'!E:E)</f>
        <v>7416631.9001573958</v>
      </c>
    </row>
    <row r="13" spans="2:20" ht="16.5" thickBot="1">
      <c r="B13" s="2427" t="s">
        <v>6367</v>
      </c>
      <c r="C13" s="1921"/>
      <c r="D13" s="1921"/>
      <c r="E13" s="1921"/>
      <c r="F13" s="1921"/>
      <c r="G13" s="1921"/>
      <c r="H13" s="1921"/>
      <c r="I13" s="1921"/>
      <c r="J13" s="1921"/>
      <c r="K13" s="1921"/>
      <c r="L13" s="1923"/>
      <c r="M13" s="1921"/>
      <c r="N13" s="1921"/>
      <c r="O13" s="2430"/>
      <c r="P13" s="2630" t="s">
        <v>6126</v>
      </c>
      <c r="Q13" s="2631"/>
      <c r="R13" s="2019">
        <f ca="1">SUMIF('FICHE RATIOS'!C:D,'FICHE RATIOS OC2'!B13,'FICHE RATIOS'!E:E)+SUMIF('FICHE RATIOS'!C:D,'FICHE RATIOS OC2'!C13,'FICHE RATIOS'!E:E)+SUMIF('FICHE RATIOS'!C:D,'FICHE RATIOS OC2'!D13,'FICHE RATIOS'!E:E)+SUMIF('FICHE RATIOS'!C:D,'FICHE RATIOS OC2'!E13,'FICHE RATIOS'!E:E)+SUMIF('FICHE RATIOS'!C:D,'FICHE RATIOS OC2'!#REF!,'FICHE RATIOS'!E:E)+SUMIF('FICHE RATIOS'!C:D,'FICHE RATIOS OC2'!K13,'FICHE RATIOS'!E:E)+SUMIF('FICHE RATIOS'!C:D,'FICHE RATIOS OC2'!M13,'FICHE RATIOS'!E:E)+SUMIF('FICHE RATIOS'!C:D,'FICHE RATIOS OC2'!F13,'FICHE RATIOS'!E:E)+SUMIF('FICHE RATIOS'!C:D,'FICHE RATIOS OC2'!G13,'FICHE RATIOS'!E:E)+SUMIF('FICHE RATIOS'!C:D,'FICHE RATIOS OC2'!H13,'FICHE RATIOS'!E:E)+SUMIF('FICHE RATIOS'!C:D,'FICHE RATIOS OC2'!I13,'FICHE RATIOS'!E:E)+SUMIF('FICHE RATIOS'!C:D,'FICHE RATIOS OC2'!J13,'FICHE RATIOS'!E:E)+SUMIF('FICHE RATIOS'!C:D,'FICHE RATIOS OC2'!L13,'FICHE RATIOS'!E:E)</f>
        <v>5640336.6426899992</v>
      </c>
    </row>
    <row r="14" spans="2:20" ht="19.5" thickBot="1">
      <c r="B14" s="1924"/>
      <c r="C14" s="1921"/>
      <c r="D14" s="1921"/>
      <c r="E14" s="1921"/>
      <c r="F14" s="1921"/>
      <c r="G14" s="1921"/>
      <c r="H14" s="1921"/>
      <c r="I14" s="1921"/>
      <c r="J14" s="1921"/>
      <c r="K14" s="1921"/>
      <c r="L14" s="1923"/>
      <c r="M14" s="1921"/>
      <c r="N14" s="1921"/>
      <c r="O14" s="2430"/>
      <c r="P14" s="2639" t="s">
        <v>6826</v>
      </c>
      <c r="Q14" s="2640"/>
      <c r="R14" s="2467">
        <f ca="1">SUM(R11:R13)</f>
        <v>13056968.542847395</v>
      </c>
    </row>
    <row r="15" spans="2:20" ht="16.5" thickBot="1">
      <c r="B15" s="1924" t="s">
        <v>6369</v>
      </c>
      <c r="C15" s="1921"/>
      <c r="D15" s="1921"/>
      <c r="E15" s="1921"/>
      <c r="F15" s="1921"/>
      <c r="G15" s="1921"/>
      <c r="H15" s="1921"/>
      <c r="I15" s="1921"/>
      <c r="J15" s="1921"/>
      <c r="K15" s="1921"/>
      <c r="L15" s="1923"/>
      <c r="M15" s="1921"/>
      <c r="N15" s="1921"/>
      <c r="O15" s="2430"/>
      <c r="P15" s="2612" t="s">
        <v>6127</v>
      </c>
      <c r="Q15" s="2613"/>
      <c r="R15" s="2019">
        <f ca="1">SUMIF('FICHE RATIOS'!C:D,'FICHE RATIOS OC2'!B15,'FICHE RATIOS'!E:E)+SUMIF('FICHE RATIOS'!C:D,'FICHE RATIOS OC2'!C15,'FICHE RATIOS'!E:E)+SUMIF('FICHE RATIOS'!C:D,'FICHE RATIOS OC2'!D15,'FICHE RATIOS'!E:E)+SUMIF('FICHE RATIOS'!C:D,'FICHE RATIOS OC2'!E15,'FICHE RATIOS'!E:E)+SUMIF('FICHE RATIOS'!C:D,'FICHE RATIOS OC2'!#REF!,'FICHE RATIOS'!E:E)+SUMIF('FICHE RATIOS'!C:D,'FICHE RATIOS OC2'!K15,'FICHE RATIOS'!E:E)+SUMIF('FICHE RATIOS'!C:D,'FICHE RATIOS OC2'!M15,'FICHE RATIOS'!E:E)+SUMIF('FICHE RATIOS'!C:D,'FICHE RATIOS OC2'!F15,'FICHE RATIOS'!E:E)+SUMIF('FICHE RATIOS'!C:D,'FICHE RATIOS OC2'!G15,'FICHE RATIOS'!E:E)+SUMIF('FICHE RATIOS'!C:D,'FICHE RATIOS OC2'!H15,'FICHE RATIOS'!E:E)+SUMIF('FICHE RATIOS'!C:D,'FICHE RATIOS OC2'!I15,'FICHE RATIOS'!E:E)+SUMIF('FICHE RATIOS'!C:D,'FICHE RATIOS OC2'!J15,'FICHE RATIOS'!E:E)+SUMIF('FICHE RATIOS'!C:D,'FICHE RATIOS OC2'!L15,'FICHE RATIOS'!E:E)</f>
        <v>8905</v>
      </c>
    </row>
    <row r="16" spans="2:20" ht="16.5" thickBot="1">
      <c r="B16" s="1924" t="s">
        <v>6370</v>
      </c>
      <c r="C16" s="1921"/>
      <c r="D16" s="1921"/>
      <c r="E16" s="1921"/>
      <c r="F16" s="1921"/>
      <c r="G16" s="1921"/>
      <c r="H16" s="1921"/>
      <c r="I16" s="1921"/>
      <c r="J16" s="1921"/>
      <c r="K16" s="1921"/>
      <c r="L16" s="1923"/>
      <c r="M16" s="1921"/>
      <c r="N16" s="1921"/>
      <c r="O16" s="2430"/>
      <c r="P16" s="2614" t="s">
        <v>6128</v>
      </c>
      <c r="Q16" s="2615"/>
      <c r="R16" s="2019">
        <f ca="1">SUMIF('FICHE RATIOS'!C:D,'FICHE RATIOS OC2'!B16,'FICHE RATIOS'!E:E)+SUMIF('FICHE RATIOS'!C:D,'FICHE RATIOS OC2'!C16,'FICHE RATIOS'!E:E)+SUMIF('FICHE RATIOS'!C:D,'FICHE RATIOS OC2'!D16,'FICHE RATIOS'!E:E)+SUMIF('FICHE RATIOS'!C:D,'FICHE RATIOS OC2'!E16,'FICHE RATIOS'!E:E)+SUMIF('FICHE RATIOS'!C:D,'FICHE RATIOS OC2'!#REF!,'FICHE RATIOS'!E:E)+SUMIF('FICHE RATIOS'!C:D,'FICHE RATIOS OC2'!K16,'FICHE RATIOS'!E:E)+SUMIF('FICHE RATIOS'!C:D,'FICHE RATIOS OC2'!M16,'FICHE RATIOS'!E:E)+SUMIF('FICHE RATIOS'!C:D,'FICHE RATIOS OC2'!F16,'FICHE RATIOS'!E:E)+SUMIF('FICHE RATIOS'!C:D,'FICHE RATIOS OC2'!G16,'FICHE RATIOS'!E:E)+SUMIF('FICHE RATIOS'!C:D,'FICHE RATIOS OC2'!H16,'FICHE RATIOS'!E:E)+SUMIF('FICHE RATIOS'!C:D,'FICHE RATIOS OC2'!I16,'FICHE RATIOS'!E:E)+SUMIF('FICHE RATIOS'!C:D,'FICHE RATIOS OC2'!J16,'FICHE RATIOS'!E:E)+SUMIF('FICHE RATIOS'!C:D,'FICHE RATIOS OC2'!L16,'FICHE RATIOS'!E:E)</f>
        <v>0</v>
      </c>
    </row>
    <row r="17" spans="2:19" ht="16.5" thickBot="1">
      <c r="B17" s="1924" t="s">
        <v>6371</v>
      </c>
      <c r="C17" s="1921" t="s">
        <v>6372</v>
      </c>
      <c r="D17" s="1921"/>
      <c r="E17" s="1921"/>
      <c r="F17" s="1921"/>
      <c r="G17" s="1921"/>
      <c r="H17" s="1921"/>
      <c r="I17" s="1921"/>
      <c r="J17" s="1921"/>
      <c r="K17" s="1921"/>
      <c r="L17" s="1923"/>
      <c r="M17" s="1921"/>
      <c r="N17" s="1921"/>
      <c r="O17" s="2430"/>
      <c r="P17" s="2614" t="s">
        <v>6184</v>
      </c>
      <c r="Q17" s="2615"/>
      <c r="R17" s="2019">
        <f ca="1">SUMIF('FICHE RATIOS'!C:D,'FICHE RATIOS OC2'!B17,'FICHE RATIOS'!E:E)+SUMIF('FICHE RATIOS'!C:D,'FICHE RATIOS OC2'!C17,'FICHE RATIOS'!E:E)+SUMIF('FICHE RATIOS'!C:D,'FICHE RATIOS OC2'!D17,'FICHE RATIOS'!E:E)+SUMIF('FICHE RATIOS'!C:D,'FICHE RATIOS OC2'!E17,'FICHE RATIOS'!E:E)+SUMIF('FICHE RATIOS'!C:D,'FICHE RATIOS OC2'!#REF!,'FICHE RATIOS'!E:E)+SUMIF('FICHE RATIOS'!C:D,'FICHE RATIOS OC2'!K17,'FICHE RATIOS'!E:E)+SUMIF('FICHE RATIOS'!C:D,'FICHE RATIOS OC2'!M17,'FICHE RATIOS'!E:E)+SUMIF('FICHE RATIOS'!C:D,'FICHE RATIOS OC2'!F17,'FICHE RATIOS'!E:E)+SUMIF('FICHE RATIOS'!C:D,'FICHE RATIOS OC2'!G17,'FICHE RATIOS'!E:E)+SUMIF('FICHE RATIOS'!C:D,'FICHE RATIOS OC2'!H17,'FICHE RATIOS'!E:E)+SUMIF('FICHE RATIOS'!C:D,'FICHE RATIOS OC2'!I17,'FICHE RATIOS'!E:E)+SUMIF('FICHE RATIOS'!C:D,'FICHE RATIOS OC2'!J17,'FICHE RATIOS'!E:E)+SUMIF('FICHE RATIOS'!C:D,'FICHE RATIOS OC2'!L17,'FICHE RATIOS'!E:E)</f>
        <v>66275</v>
      </c>
    </row>
    <row r="18" spans="2:19" ht="16.5" thickBot="1">
      <c r="B18" s="1924" t="s">
        <v>6373</v>
      </c>
      <c r="C18" s="1921"/>
      <c r="D18" s="1921"/>
      <c r="E18" s="1921"/>
      <c r="F18" s="1921"/>
      <c r="G18" s="1921"/>
      <c r="H18" s="1921"/>
      <c r="I18" s="1921"/>
      <c r="J18" s="1921"/>
      <c r="K18" s="1921"/>
      <c r="L18" s="1923"/>
      <c r="M18" s="1921"/>
      <c r="N18" s="1921"/>
      <c r="O18" s="2430"/>
      <c r="P18" s="2614" t="s">
        <v>6129</v>
      </c>
      <c r="Q18" s="2615"/>
      <c r="R18" s="2019">
        <f ca="1">SUMIF('FICHE RATIOS'!C:D,'FICHE RATIOS OC2'!B18,'FICHE RATIOS'!E:E)+SUMIF('FICHE RATIOS'!C:D,'FICHE RATIOS OC2'!C18,'FICHE RATIOS'!E:E)+SUMIF('FICHE RATIOS'!C:D,'FICHE RATIOS OC2'!D18,'FICHE RATIOS'!E:E)+SUMIF('FICHE RATIOS'!C:D,'FICHE RATIOS OC2'!E18,'FICHE RATIOS'!E:E)+SUMIF('FICHE RATIOS'!C:D,'FICHE RATIOS OC2'!#REF!,'FICHE RATIOS'!E:E)+SUMIF('FICHE RATIOS'!C:D,'FICHE RATIOS OC2'!K18,'FICHE RATIOS'!E:E)+SUMIF('FICHE RATIOS'!C:D,'FICHE RATIOS OC2'!M18,'FICHE RATIOS'!E:E)+SUMIF('FICHE RATIOS'!C:D,'FICHE RATIOS OC2'!F18,'FICHE RATIOS'!E:E)+SUMIF('FICHE RATIOS'!C:D,'FICHE RATIOS OC2'!G18,'FICHE RATIOS'!E:E)+SUMIF('FICHE RATIOS'!C:D,'FICHE RATIOS OC2'!H18,'FICHE RATIOS'!E:E)+SUMIF('FICHE RATIOS'!C:D,'FICHE RATIOS OC2'!I18,'FICHE RATIOS'!E:E)+SUMIF('FICHE RATIOS'!C:D,'FICHE RATIOS OC2'!J18,'FICHE RATIOS'!E:E)+SUMIF('FICHE RATIOS'!C:D,'FICHE RATIOS OC2'!L18,'FICHE RATIOS'!E:E)</f>
        <v>839888</v>
      </c>
    </row>
    <row r="19" spans="2:19" ht="16.5" thickBot="1">
      <c r="B19" s="1924" t="s">
        <v>6374</v>
      </c>
      <c r="C19" s="1921"/>
      <c r="D19" s="1921"/>
      <c r="E19" s="1921"/>
      <c r="F19" s="1921"/>
      <c r="G19" s="1921"/>
      <c r="H19" s="1921"/>
      <c r="I19" s="1921"/>
      <c r="J19" s="1921"/>
      <c r="K19" s="1921"/>
      <c r="L19" s="1923"/>
      <c r="M19" s="1921"/>
      <c r="N19" s="1921"/>
      <c r="O19" s="2430"/>
      <c r="P19" s="2637" t="s">
        <v>6185</v>
      </c>
      <c r="Q19" s="2638"/>
      <c r="R19" s="2019">
        <f ca="1">SUMIF('FICHE RATIOS'!C:D,'FICHE RATIOS OC2'!B19,'FICHE RATIOS'!E:E)+SUMIF('FICHE RATIOS'!C:D,'FICHE RATIOS OC2'!C19,'FICHE RATIOS'!E:E)+SUMIF('FICHE RATIOS'!C:D,'FICHE RATIOS OC2'!D19,'FICHE RATIOS'!E:E)+SUMIF('FICHE RATIOS'!C:D,'FICHE RATIOS OC2'!E19,'FICHE RATIOS'!E:E)+SUMIF('FICHE RATIOS'!C:D,'FICHE RATIOS OC2'!#REF!,'FICHE RATIOS'!E:E)+SUMIF('FICHE RATIOS'!C:D,'FICHE RATIOS OC2'!K19,'FICHE RATIOS'!E:E)+SUMIF('FICHE RATIOS'!C:D,'FICHE RATIOS OC2'!M19,'FICHE RATIOS'!E:E)+SUMIF('FICHE RATIOS'!C:D,'FICHE RATIOS OC2'!F19,'FICHE RATIOS'!E:E)+SUMIF('FICHE RATIOS'!C:D,'FICHE RATIOS OC2'!G19,'FICHE RATIOS'!E:E)+SUMIF('FICHE RATIOS'!C:D,'FICHE RATIOS OC2'!H19,'FICHE RATIOS'!E:E)+SUMIF('FICHE RATIOS'!C:D,'FICHE RATIOS OC2'!I19,'FICHE RATIOS'!E:E)+SUMIF('FICHE RATIOS'!C:D,'FICHE RATIOS OC2'!J19,'FICHE RATIOS'!E:E)+SUMIF('FICHE RATIOS'!C:D,'FICHE RATIOS OC2'!L19,'FICHE RATIOS'!E:E)</f>
        <v>139932</v>
      </c>
    </row>
    <row r="20" spans="2:19" ht="19.5" thickBot="1">
      <c r="B20" s="1924"/>
      <c r="C20" s="1921"/>
      <c r="D20" s="1921"/>
      <c r="E20" s="1921"/>
      <c r="F20" s="1921"/>
      <c r="G20" s="1921"/>
      <c r="H20" s="1921"/>
      <c r="I20" s="1921"/>
      <c r="J20" s="1921"/>
      <c r="K20" s="1921"/>
      <c r="L20" s="1923"/>
      <c r="M20" s="1921"/>
      <c r="N20" s="1921"/>
      <c r="O20" s="2430"/>
      <c r="P20" s="2639" t="s">
        <v>6827</v>
      </c>
      <c r="Q20" s="2640"/>
      <c r="R20" s="2467">
        <f ca="1">SUM(R15:R19)</f>
        <v>1055000</v>
      </c>
    </row>
    <row r="21" spans="2:19" ht="16.5" thickBot="1">
      <c r="B21" s="1924" t="s">
        <v>6375</v>
      </c>
      <c r="C21" s="1921"/>
      <c r="D21" s="1921"/>
      <c r="E21" s="1921"/>
      <c r="F21" s="1921"/>
      <c r="G21" s="1921"/>
      <c r="H21" s="1921"/>
      <c r="I21" s="1921"/>
      <c r="J21" s="1921"/>
      <c r="K21" s="1921"/>
      <c r="L21" s="1923"/>
      <c r="M21" s="1921"/>
      <c r="N21" s="1921"/>
      <c r="O21" s="2430"/>
      <c r="P21" s="2641" t="s">
        <v>6032</v>
      </c>
      <c r="Q21" s="2642"/>
      <c r="R21" s="2019">
        <f ca="1">SUMIF('FICHE RATIOS'!C:D,'FICHE RATIOS OC2'!B21,'FICHE RATIOS'!E:E)+SUMIF('FICHE RATIOS'!C:D,'FICHE RATIOS OC2'!C21,'FICHE RATIOS'!E:E)+SUMIF('FICHE RATIOS'!C:D,'FICHE RATIOS OC2'!D21,'FICHE RATIOS'!E:E)+SUMIF('FICHE RATIOS'!C:D,'FICHE RATIOS OC2'!E21,'FICHE RATIOS'!E:E)+SUMIF('FICHE RATIOS'!C:D,'FICHE RATIOS OC2'!#REF!,'FICHE RATIOS'!E:E)+SUMIF('FICHE RATIOS'!C:D,'FICHE RATIOS OC2'!K21,'FICHE RATIOS'!E:E)+SUMIF('FICHE RATIOS'!C:D,'FICHE RATIOS OC2'!M21,'FICHE RATIOS'!E:E)+SUMIF('FICHE RATIOS'!C:D,'FICHE RATIOS OC2'!F21,'FICHE RATIOS'!E:E)+SUMIF('FICHE RATIOS'!C:D,'FICHE RATIOS OC2'!G21,'FICHE RATIOS'!E:E)+SUMIF('FICHE RATIOS'!C:D,'FICHE RATIOS OC2'!H21,'FICHE RATIOS'!E:E)+SUMIF('FICHE RATIOS'!C:D,'FICHE RATIOS OC2'!I21,'FICHE RATIOS'!E:E)+SUMIF('FICHE RATIOS'!C:D,'FICHE RATIOS OC2'!J21,'FICHE RATIOS'!E:E)+SUMIF('FICHE RATIOS'!C:D,'FICHE RATIOS OC2'!L21,'FICHE RATIOS'!E:E)</f>
        <v>2010000</v>
      </c>
    </row>
    <row r="22" spans="2:19" ht="16.5" thickBot="1">
      <c r="B22" s="1924" t="s">
        <v>6376</v>
      </c>
      <c r="C22" s="1921"/>
      <c r="D22" s="1921"/>
      <c r="E22" s="1921"/>
      <c r="F22" s="1921"/>
      <c r="G22" s="1921"/>
      <c r="H22" s="1921"/>
      <c r="I22" s="1921"/>
      <c r="J22" s="1921"/>
      <c r="K22" s="1921"/>
      <c r="L22" s="1923"/>
      <c r="M22" s="1921"/>
      <c r="N22" s="1921"/>
      <c r="O22" s="2430"/>
      <c r="P22" s="2643" t="s">
        <v>6130</v>
      </c>
      <c r="Q22" s="2644"/>
      <c r="R22" s="2019">
        <f ca="1">SUMIF('FICHE RATIOS'!C:D,'FICHE RATIOS OC2'!B22,'FICHE RATIOS'!E:E)+SUMIF('FICHE RATIOS'!C:D,'FICHE RATIOS OC2'!C22,'FICHE RATIOS'!E:E)+SUMIF('FICHE RATIOS'!C:D,'FICHE RATIOS OC2'!D22,'FICHE RATIOS'!E:E)+SUMIF('FICHE RATIOS'!C:D,'FICHE RATIOS OC2'!E22,'FICHE RATIOS'!E:E)+SUMIF('FICHE RATIOS'!C:D,'FICHE RATIOS OC2'!#REF!,'FICHE RATIOS'!E:E)+SUMIF('FICHE RATIOS'!C:D,'FICHE RATIOS OC2'!K22,'FICHE RATIOS'!E:E)+SUMIF('FICHE RATIOS'!C:D,'FICHE RATIOS OC2'!M22,'FICHE RATIOS'!E:E)+SUMIF('FICHE RATIOS'!C:D,'FICHE RATIOS OC2'!F22,'FICHE RATIOS'!E:E)+SUMIF('FICHE RATIOS'!C:D,'FICHE RATIOS OC2'!G22,'FICHE RATIOS'!E:E)+SUMIF('FICHE RATIOS'!C:D,'FICHE RATIOS OC2'!H22,'FICHE RATIOS'!E:E)+SUMIF('FICHE RATIOS'!C:D,'FICHE RATIOS OC2'!I22,'FICHE RATIOS'!E:E)+SUMIF('FICHE RATIOS'!C:D,'FICHE RATIOS OC2'!J22,'FICHE RATIOS'!E:E)+SUMIF('FICHE RATIOS'!C:D,'FICHE RATIOS OC2'!L22,'FICHE RATIOS'!E:E)</f>
        <v>2399764.41</v>
      </c>
    </row>
    <row r="23" spans="2:19" ht="19.5" thickBot="1">
      <c r="B23" s="2427" t="s">
        <v>6464</v>
      </c>
      <c r="C23" s="1921" t="s">
        <v>6377</v>
      </c>
      <c r="D23" s="1921"/>
      <c r="E23" s="1921"/>
      <c r="F23" s="1921"/>
      <c r="G23" s="1921"/>
      <c r="H23" s="1921"/>
      <c r="I23" s="1921"/>
      <c r="J23" s="1921"/>
      <c r="K23" s="1921"/>
      <c r="L23" s="1923"/>
      <c r="M23" s="1921"/>
      <c r="N23" s="1921"/>
      <c r="O23" s="2430"/>
      <c r="P23" s="2643" t="s">
        <v>6186</v>
      </c>
      <c r="Q23" s="2644"/>
      <c r="R23" s="2019">
        <f ca="1">SUMIF('FICHE RATIOS'!C:D,'FICHE RATIOS OC2'!B23,'FICHE RATIOS'!E:E)+SUMIF('FICHE RATIOS'!C:D,'FICHE RATIOS OC2'!C23,'FICHE RATIOS'!E:E)+SUMIF('FICHE RATIOS'!C:D,'FICHE RATIOS OC2'!D23,'FICHE RATIOS'!E:E)+SUMIF('FICHE RATIOS'!C:D,'FICHE RATIOS OC2'!E23,'FICHE RATIOS'!E:E)+SUMIF('FICHE RATIOS'!C:D,'FICHE RATIOS OC2'!#REF!,'FICHE RATIOS'!E:E)+SUMIF('FICHE RATIOS'!C:D,'FICHE RATIOS OC2'!K23,'FICHE RATIOS'!E:E)+SUMIF('FICHE RATIOS'!C:D,'FICHE RATIOS OC2'!M23,'FICHE RATIOS'!E:E)+SUMIF('FICHE RATIOS'!C:D,'FICHE RATIOS OC2'!F23,'FICHE RATIOS'!E:E)+SUMIF('FICHE RATIOS'!C:D,'FICHE RATIOS OC2'!G23,'FICHE RATIOS'!E:E)+SUMIF('FICHE RATIOS'!C:D,'FICHE RATIOS OC2'!H23,'FICHE RATIOS'!E:E)+SUMIF('FICHE RATIOS'!C:D,'FICHE RATIOS OC2'!I23,'FICHE RATIOS'!E:E)+SUMIF('FICHE RATIOS'!C:D,'FICHE RATIOS OC2'!J23,'FICHE RATIOS'!E:E)+SUMIF('FICHE RATIOS'!C:D,'FICHE RATIOS OC2'!L23,'FICHE RATIOS'!E:E)</f>
        <v>1311874.6500000004</v>
      </c>
      <c r="S23" s="2014"/>
    </row>
    <row r="24" spans="2:19" ht="16.5" thickBot="1">
      <c r="B24" s="1924" t="s">
        <v>6378</v>
      </c>
      <c r="C24" s="2428"/>
      <c r="D24" s="1921"/>
      <c r="E24" s="1921"/>
      <c r="F24" s="1921"/>
      <c r="G24" s="1921"/>
      <c r="H24" s="1921"/>
      <c r="I24" s="1921"/>
      <c r="J24" s="1921"/>
      <c r="K24" s="1921"/>
      <c r="L24" s="1923"/>
      <c r="M24" s="1921"/>
      <c r="N24" s="1921"/>
      <c r="O24" s="2430"/>
      <c r="P24" s="2630" t="s">
        <v>6179</v>
      </c>
      <c r="Q24" s="2631"/>
      <c r="R24" s="2019">
        <f ca="1">SUMIF('FICHE RATIOS'!C:D,'FICHE RATIOS OC2'!B24,'FICHE RATIOS'!E:E)+SUMIF('FICHE RATIOS'!C:D,'FICHE RATIOS OC2'!C24,'FICHE RATIOS'!E:E)+SUMIF('FICHE RATIOS'!C:D,'FICHE RATIOS OC2'!D24,'FICHE RATIOS'!E:E)+SUMIF('FICHE RATIOS'!C:D,'FICHE RATIOS OC2'!E24,'FICHE RATIOS'!E:E)+SUMIF('FICHE RATIOS'!C:D,'FICHE RATIOS OC2'!#REF!,'FICHE RATIOS'!E:E)+SUMIF('FICHE RATIOS'!C:D,'FICHE RATIOS OC2'!K24,'FICHE RATIOS'!E:E)+SUMIF('FICHE RATIOS'!C:D,'FICHE RATIOS OC2'!M24,'FICHE RATIOS'!E:E)+SUMIF('FICHE RATIOS'!C:D,'FICHE RATIOS OC2'!F24,'FICHE RATIOS'!E:E)+SUMIF('FICHE RATIOS'!C:D,'FICHE RATIOS OC2'!G24,'FICHE RATIOS'!E:E)+SUMIF('FICHE RATIOS'!C:D,'FICHE RATIOS OC2'!H24,'FICHE RATIOS'!E:E)+SUMIF('FICHE RATIOS'!C:D,'FICHE RATIOS OC2'!I24,'FICHE RATIOS'!E:E)+SUMIF('FICHE RATIOS'!C:D,'FICHE RATIOS OC2'!J24,'FICHE RATIOS'!E:E)+SUMIF('FICHE RATIOS'!C:D,'FICHE RATIOS OC2'!L24,'FICHE RATIOS'!E:E)</f>
        <v>1102711.7149999999</v>
      </c>
    </row>
    <row r="25" spans="2:19" ht="16.5" thickBot="1">
      <c r="B25" s="1924" t="s">
        <v>6380</v>
      </c>
      <c r="C25" s="1921" t="s">
        <v>6381</v>
      </c>
      <c r="D25" s="2434" t="s">
        <v>6622</v>
      </c>
      <c r="E25" s="1921"/>
      <c r="F25" s="1921"/>
      <c r="G25" s="1921"/>
      <c r="H25" s="1921"/>
      <c r="I25" s="1921"/>
      <c r="J25" s="1921"/>
      <c r="K25" s="1921"/>
      <c r="L25" s="1923"/>
      <c r="M25" s="1921"/>
      <c r="N25" s="1921"/>
      <c r="O25" s="2430"/>
      <c r="P25" s="2630" t="s">
        <v>6187</v>
      </c>
      <c r="Q25" s="2631"/>
      <c r="R25" s="2019">
        <f ca="1">SUMIF('FICHE RATIOS'!C:D,'FICHE RATIOS OC2'!B25,'FICHE RATIOS'!E:E)+SUMIF('FICHE RATIOS'!C:D,'FICHE RATIOS OC2'!C25,'FICHE RATIOS'!E:E)+0.5*SUMIF('FICHE RATIOS'!C:D,'FICHE RATIOS OC2'!D25,'FICHE RATIOS'!E:E)</f>
        <v>8530773.8905501403</v>
      </c>
    </row>
    <row r="26" spans="2:19" ht="19.5" thickBot="1">
      <c r="B26" s="1924"/>
      <c r="C26" s="1921"/>
      <c r="D26" s="1921"/>
      <c r="E26" s="1921"/>
      <c r="F26" s="1921"/>
      <c r="G26" s="1921"/>
      <c r="H26" s="1921"/>
      <c r="I26" s="1921"/>
      <c r="J26" s="1921"/>
      <c r="K26" s="1921"/>
      <c r="L26" s="1923"/>
      <c r="M26" s="1921"/>
      <c r="N26" s="1921"/>
      <c r="O26" s="2430"/>
      <c r="P26" s="2639" t="s">
        <v>6188</v>
      </c>
      <c r="Q26" s="2640"/>
      <c r="R26" s="2467">
        <f ca="1">SUM(R21:R25)</f>
        <v>15355124.665550141</v>
      </c>
    </row>
    <row r="27" spans="2:19" ht="16.5" thickBot="1">
      <c r="B27" s="2427" t="s">
        <v>6379</v>
      </c>
      <c r="C27" s="1921" t="s">
        <v>6614</v>
      </c>
      <c r="D27" s="1921" t="s">
        <v>6615</v>
      </c>
      <c r="E27" s="1921" t="s">
        <v>6616</v>
      </c>
      <c r="F27" s="1921" t="s">
        <v>6618</v>
      </c>
      <c r="G27" s="1921" t="s">
        <v>6619</v>
      </c>
      <c r="H27" s="1921" t="s">
        <v>6383</v>
      </c>
      <c r="I27" s="1921" t="s">
        <v>6382</v>
      </c>
      <c r="J27" s="1921" t="s">
        <v>6384</v>
      </c>
      <c r="K27" s="1921" t="s">
        <v>6620</v>
      </c>
      <c r="L27" s="1921" t="s">
        <v>6621</v>
      </c>
      <c r="M27" s="1921" t="s">
        <v>6624</v>
      </c>
      <c r="N27" s="2434" t="s">
        <v>6622</v>
      </c>
      <c r="O27" s="2433" t="s">
        <v>6623</v>
      </c>
      <c r="P27" s="2641" t="s">
        <v>6189</v>
      </c>
      <c r="Q27" s="2642"/>
      <c r="R27" s="2019">
        <f ca="1">SUMIF('FICHE RATIOS'!C:D,'FICHE RATIOS OC2'!B27,'FICHE RATIOS'!E:E)+SUMIF('FICHE RATIOS'!C:D,'FICHE RATIOS OC2'!C27,'FICHE RATIOS'!E:E)+SUMIF('FICHE RATIOS'!C:D,'FICHE RATIOS OC2'!D27,'FICHE RATIOS'!E:E)+SUMIF('FICHE RATIOS'!C:D,'FICHE RATIOS OC2'!E27,'FICHE RATIOS'!E:E)+SUMIF('FICHE RATIOS'!C:D,'FICHE RATIOS OC2'!#REF!,'FICHE RATIOS'!E:E)+SUMIF('FICHE RATIOS'!C:D,'FICHE RATIOS OC2'!K27,'FICHE RATIOS'!E:E)+SUMIF('FICHE RATIOS'!C:D,'FICHE RATIOS OC2'!M27,'FICHE RATIOS'!E:E)+SUMIF('FICHE RATIOS'!C:D,'FICHE RATIOS OC2'!F27,'FICHE RATIOS'!E:E)+SUMIF('FICHE RATIOS'!C:D,'FICHE RATIOS OC2'!G27,'FICHE RATIOS'!E:E)+SUMIF('FICHE RATIOS'!C:D,'FICHE RATIOS OC2'!H27,'FICHE RATIOS'!E:E)+SUMIF('FICHE RATIOS'!C:D,'FICHE RATIOS OC2'!I27,'FICHE RATIOS'!E:E)+SUMIF('FICHE RATIOS'!C:D,'FICHE RATIOS OC2'!J27,'FICHE RATIOS'!E:E)+SUMIF('FICHE RATIOS'!C:D,'FICHE RATIOS OC2'!L27,'FICHE RATIOS'!E:E)+0.5*SUMIF('FICHE RATIOS'!C:D,'FICHE RATIOS OC2'!N27,'FICHE RATIOS'!E:E)+SUMIF('FICHE RATIOS'!C:D,'FICHE RATIOS OC2'!O27,'FICHE RATIOS'!E:E)</f>
        <v>22409477.818718139</v>
      </c>
    </row>
    <row r="28" spans="2:19" ht="16.5" thickBot="1">
      <c r="B28" s="1924" t="s">
        <v>6617</v>
      </c>
      <c r="C28" s="1921"/>
      <c r="D28" s="1921"/>
      <c r="E28" s="1921"/>
      <c r="F28" s="1921"/>
      <c r="G28" s="1921"/>
      <c r="H28" s="1921"/>
      <c r="I28" s="1921"/>
      <c r="J28" s="1921"/>
      <c r="K28" s="1921"/>
      <c r="L28" s="1923"/>
      <c r="M28" s="1921"/>
      <c r="N28" s="1921"/>
      <c r="O28" s="2430"/>
      <c r="P28" s="2643" t="s">
        <v>6190</v>
      </c>
      <c r="Q28" s="2644"/>
      <c r="R28" s="2019">
        <f ca="1">SUMIF('FICHE RATIOS'!C:D,'FICHE RATIOS OC2'!B28,'FICHE RATIOS'!E:E)+SUMIF('FICHE RATIOS'!C:D,'FICHE RATIOS OC2'!C28,'FICHE RATIOS'!E:E)+SUMIF('FICHE RATIOS'!C:D,'FICHE RATIOS OC2'!D28,'FICHE RATIOS'!E:E)+SUMIF('FICHE RATIOS'!C:D,'FICHE RATIOS OC2'!E28,'FICHE RATIOS'!E:E)+SUMIF('FICHE RATIOS'!C:D,'FICHE RATIOS OC2'!#REF!,'FICHE RATIOS'!E:E)+SUMIF('FICHE RATIOS'!C:D,'FICHE RATIOS OC2'!K28,'FICHE RATIOS'!E:E)+SUMIF('FICHE RATIOS'!C:D,'FICHE RATIOS OC2'!M28,'FICHE RATIOS'!E:E)+SUMIF('FICHE RATIOS'!C:D,'FICHE RATIOS OC2'!F28,'FICHE RATIOS'!E:E)+SUMIF('FICHE RATIOS'!C:D,'FICHE RATIOS OC2'!G28,'FICHE RATIOS'!E:E)+SUMIF('FICHE RATIOS'!C:D,'FICHE RATIOS OC2'!H28,'FICHE RATIOS'!E:E)+SUMIF('FICHE RATIOS'!C:D,'FICHE RATIOS OC2'!I28,'FICHE RATIOS'!E:E)+SUMIF('FICHE RATIOS'!C:D,'FICHE RATIOS OC2'!J28,'FICHE RATIOS'!E:E)+SUMIF('FICHE RATIOS'!C:D,'FICHE RATIOS OC2'!L28,'FICHE RATIOS'!E:E)</f>
        <v>3009414.82</v>
      </c>
    </row>
    <row r="29" spans="2:19" ht="16.5" thickBot="1">
      <c r="B29" s="1924" t="s">
        <v>6485</v>
      </c>
      <c r="C29" s="1921"/>
      <c r="D29" s="1921"/>
      <c r="E29" s="1921"/>
      <c r="F29" s="1921"/>
      <c r="G29" s="1921"/>
      <c r="H29" s="1921"/>
      <c r="I29" s="1921"/>
      <c r="J29" s="1921"/>
      <c r="K29" s="1921"/>
      <c r="L29" s="1923"/>
      <c r="M29" s="1921"/>
      <c r="N29" s="1921"/>
      <c r="O29" s="2430"/>
      <c r="P29" s="2643" t="s">
        <v>995</v>
      </c>
      <c r="Q29" s="2644"/>
      <c r="R29" s="2019">
        <f ca="1">SUMIF('FICHE RATIOS'!C:D,'FICHE RATIOS OC2'!B29,'FICHE RATIOS'!E:E)+SUMIF('FICHE RATIOS'!C:D,'FICHE RATIOS OC2'!C29,'FICHE RATIOS'!E:E)+SUMIF('FICHE RATIOS'!C:D,'FICHE RATIOS OC2'!D29,'FICHE RATIOS'!E:E)+SUMIF('FICHE RATIOS'!C:D,'FICHE RATIOS OC2'!E29,'FICHE RATIOS'!E:E)+SUMIF('FICHE RATIOS'!C:D,'FICHE RATIOS OC2'!#REF!,'FICHE RATIOS'!E:E)+SUMIF('FICHE RATIOS'!C:D,'FICHE RATIOS OC2'!K29,'FICHE RATIOS'!E:E)+SUMIF('FICHE RATIOS'!C:D,'FICHE RATIOS OC2'!M29,'FICHE RATIOS'!E:E)+SUMIF('FICHE RATIOS'!C:D,'FICHE RATIOS OC2'!F29,'FICHE RATIOS'!E:E)+SUMIF('FICHE RATIOS'!C:D,'FICHE RATIOS OC2'!G29,'FICHE RATIOS'!E:E)+SUMIF('FICHE RATIOS'!C:D,'FICHE RATIOS OC2'!H29,'FICHE RATIOS'!E:E)+SUMIF('FICHE RATIOS'!C:D,'FICHE RATIOS OC2'!I29,'FICHE RATIOS'!E:E)+SUMIF('FICHE RATIOS'!C:D,'FICHE RATIOS OC2'!J29,'FICHE RATIOS'!E:E)+SUMIF('FICHE RATIOS'!C:D,'FICHE RATIOS OC2'!L29,'FICHE RATIOS'!E:E)</f>
        <v>10259.886</v>
      </c>
    </row>
    <row r="30" spans="2:19" ht="16.5" thickBot="1">
      <c r="B30" s="1924" t="s">
        <v>6385</v>
      </c>
      <c r="C30" s="1921"/>
      <c r="D30" s="1921"/>
      <c r="E30" s="1921"/>
      <c r="F30" s="1921"/>
      <c r="G30" s="1921"/>
      <c r="H30" s="1921"/>
      <c r="I30" s="1921"/>
      <c r="J30" s="1921"/>
      <c r="K30" s="1921"/>
      <c r="L30" s="1923"/>
      <c r="M30" s="1921"/>
      <c r="N30" s="1921"/>
      <c r="O30" s="2430"/>
      <c r="P30" s="2630" t="s">
        <v>6191</v>
      </c>
      <c r="Q30" s="2631"/>
      <c r="R30" s="2019">
        <f ca="1">SUMIF('FICHE RATIOS'!C:D,'FICHE RATIOS OC2'!B30,'FICHE RATIOS'!E:E)+SUMIF('FICHE RATIOS'!C:D,'FICHE RATIOS OC2'!C30,'FICHE RATIOS'!E:E)+SUMIF('FICHE RATIOS'!C:D,'FICHE RATIOS OC2'!D30,'FICHE RATIOS'!E:E)+SUMIF('FICHE RATIOS'!C:D,'FICHE RATIOS OC2'!E30,'FICHE RATIOS'!E:E)+SUMIF('FICHE RATIOS'!C:D,'FICHE RATIOS OC2'!#REF!,'FICHE RATIOS'!E:E)+SUMIF('FICHE RATIOS'!C:D,'FICHE RATIOS OC2'!K30,'FICHE RATIOS'!E:E)+SUMIF('FICHE RATIOS'!C:D,'FICHE RATIOS OC2'!M30,'FICHE RATIOS'!E:E)+SUMIF('FICHE RATIOS'!C:D,'FICHE RATIOS OC2'!F30,'FICHE RATIOS'!E:E)+SUMIF('FICHE RATIOS'!C:D,'FICHE RATIOS OC2'!G30,'FICHE RATIOS'!E:E)+SUMIF('FICHE RATIOS'!C:D,'FICHE RATIOS OC2'!H30,'FICHE RATIOS'!E:E)+SUMIF('FICHE RATIOS'!C:D,'FICHE RATIOS OC2'!I30,'FICHE RATIOS'!E:E)+SUMIF('FICHE RATIOS'!C:D,'FICHE RATIOS OC2'!J30,'FICHE RATIOS'!E:E)+SUMIF('FICHE RATIOS'!C:D,'FICHE RATIOS OC2'!L30,'FICHE RATIOS'!E:E)</f>
        <v>0</v>
      </c>
    </row>
    <row r="31" spans="2:19" ht="16.5" thickBot="1">
      <c r="B31" s="1924" t="s">
        <v>6483</v>
      </c>
      <c r="C31" s="1921"/>
      <c r="D31" s="1921"/>
      <c r="E31" s="1921"/>
      <c r="F31" s="1921"/>
      <c r="G31" s="1921"/>
      <c r="H31" s="1921"/>
      <c r="I31" s="1921"/>
      <c r="J31" s="1921"/>
      <c r="K31" s="1921"/>
      <c r="L31" s="1923"/>
      <c r="M31" s="1921"/>
      <c r="N31" s="1921"/>
      <c r="O31" s="2430"/>
      <c r="P31" s="2630" t="s">
        <v>13</v>
      </c>
      <c r="Q31" s="2631"/>
      <c r="R31" s="2019">
        <f ca="1">SUMIF('FICHE RATIOS'!C:D,'FICHE RATIOS OC2'!B31,'FICHE RATIOS'!E:E)+SUMIF('FICHE RATIOS'!C:D,'FICHE RATIOS OC2'!C31,'FICHE RATIOS'!E:E)+SUMIF('FICHE RATIOS'!C:D,'FICHE RATIOS OC2'!D31,'FICHE RATIOS'!E:E)+SUMIF('FICHE RATIOS'!C:D,'FICHE RATIOS OC2'!E31,'FICHE RATIOS'!E:E)+SUMIF('FICHE RATIOS'!C:D,'FICHE RATIOS OC2'!#REF!,'FICHE RATIOS'!E:E)+SUMIF('FICHE RATIOS'!C:D,'FICHE RATIOS OC2'!K31,'FICHE RATIOS'!E:E)+SUMIF('FICHE RATIOS'!C:D,'FICHE RATIOS OC2'!M31,'FICHE RATIOS'!E:E)+SUMIF('FICHE RATIOS'!C:D,'FICHE RATIOS OC2'!F31,'FICHE RATIOS'!E:E)+SUMIF('FICHE RATIOS'!C:D,'FICHE RATIOS OC2'!G31,'FICHE RATIOS'!E:E)+SUMIF('FICHE RATIOS'!C:D,'FICHE RATIOS OC2'!H31,'FICHE RATIOS'!E:E)+SUMIF('FICHE RATIOS'!C:D,'FICHE RATIOS OC2'!I31,'FICHE RATIOS'!E:E)+SUMIF('FICHE RATIOS'!C:D,'FICHE RATIOS OC2'!J31,'FICHE RATIOS'!E:E)+SUMIF('FICHE RATIOS'!C:D,'FICHE RATIOS OC2'!L31,'FICHE RATIOS'!E:E)</f>
        <v>3054959.1381999995</v>
      </c>
    </row>
    <row r="32" spans="2:19" ht="16.5" thickBot="1">
      <c r="B32" s="1924" t="s">
        <v>6386</v>
      </c>
      <c r="C32" s="1921"/>
      <c r="D32" s="1921"/>
      <c r="E32" s="1921"/>
      <c r="F32" s="1921"/>
      <c r="G32" s="1921"/>
      <c r="H32" s="1921"/>
      <c r="I32" s="1921"/>
      <c r="J32" s="1921"/>
      <c r="K32" s="1921"/>
      <c r="L32" s="1923"/>
      <c r="M32" s="1921"/>
      <c r="N32" s="1921"/>
      <c r="O32" s="2430"/>
      <c r="P32" s="2641" t="s">
        <v>6192</v>
      </c>
      <c r="Q32" s="2642"/>
      <c r="R32" s="2019">
        <f ca="1">SUMIF('FICHE RATIOS'!C:D,'FICHE RATIOS OC2'!B32,'FICHE RATIOS'!E:E)+SUMIF('FICHE RATIOS'!C:D,'FICHE RATIOS OC2'!C32,'FICHE RATIOS'!E:E)+SUMIF('FICHE RATIOS'!C:D,'FICHE RATIOS OC2'!D32,'FICHE RATIOS'!E:E)+SUMIF('FICHE RATIOS'!C:D,'FICHE RATIOS OC2'!E32,'FICHE RATIOS'!E:E)+SUMIF('FICHE RATIOS'!C:D,'FICHE RATIOS OC2'!#REF!,'FICHE RATIOS'!E:E)+SUMIF('FICHE RATIOS'!C:D,'FICHE RATIOS OC2'!K32,'FICHE RATIOS'!E:E)+SUMIF('FICHE RATIOS'!C:D,'FICHE RATIOS OC2'!M32,'FICHE RATIOS'!E:E)+SUMIF('FICHE RATIOS'!C:D,'FICHE RATIOS OC2'!F32,'FICHE RATIOS'!E:E)+SUMIF('FICHE RATIOS'!C:D,'FICHE RATIOS OC2'!G32,'FICHE RATIOS'!E:E)+SUMIF('FICHE RATIOS'!C:D,'FICHE RATIOS OC2'!H32,'FICHE RATIOS'!E:E)+SUMIF('FICHE RATIOS'!C:D,'FICHE RATIOS OC2'!I32,'FICHE RATIOS'!E:E)+SUMIF('FICHE RATIOS'!C:D,'FICHE RATIOS OC2'!J32,'FICHE RATIOS'!E:E)+SUMIF('FICHE RATIOS'!C:D,'FICHE RATIOS OC2'!L32,'FICHE RATIOS'!E:E)</f>
        <v>20969689.338693034</v>
      </c>
    </row>
    <row r="33" spans="2:18" ht="16.5" thickBot="1">
      <c r="B33" s="2427" t="s">
        <v>6508</v>
      </c>
      <c r="C33" s="1921"/>
      <c r="D33" s="1921"/>
      <c r="E33" s="1921"/>
      <c r="F33" s="1921"/>
      <c r="G33" s="1921"/>
      <c r="H33" s="1921"/>
      <c r="I33" s="1921"/>
      <c r="J33" s="1921"/>
      <c r="K33" s="1921"/>
      <c r="L33" s="1923"/>
      <c r="M33" s="1921"/>
      <c r="N33" s="1921"/>
      <c r="O33" s="2430"/>
      <c r="P33" s="2643" t="s">
        <v>6193</v>
      </c>
      <c r="Q33" s="2644"/>
      <c r="R33" s="2019">
        <f ca="1">SUMIF('FICHE RATIOS'!C:D,'FICHE RATIOS OC2'!B33,'FICHE RATIOS'!E:E)+SUMIF('FICHE RATIOS'!C:D,'FICHE RATIOS OC2'!C33,'FICHE RATIOS'!E:E)+SUMIF('FICHE RATIOS'!C:D,'FICHE RATIOS OC2'!D33,'FICHE RATIOS'!E:E)+SUMIF('FICHE RATIOS'!C:D,'FICHE RATIOS OC2'!E33,'FICHE RATIOS'!E:E)+SUMIF('FICHE RATIOS'!C:D,'FICHE RATIOS OC2'!#REF!,'FICHE RATIOS'!E:E)+SUMIF('FICHE RATIOS'!C:D,'FICHE RATIOS OC2'!K33,'FICHE RATIOS'!E:E)+SUMIF('FICHE RATIOS'!C:D,'FICHE RATIOS OC2'!M33,'FICHE RATIOS'!E:E)+SUMIF('FICHE RATIOS'!C:D,'FICHE RATIOS OC2'!F33,'FICHE RATIOS'!E:E)+SUMIF('FICHE RATIOS'!C:D,'FICHE RATIOS OC2'!G33,'FICHE RATIOS'!E:E)+SUMIF('FICHE RATIOS'!C:D,'FICHE RATIOS OC2'!H33,'FICHE RATIOS'!E:E)+SUMIF('FICHE RATIOS'!C:D,'FICHE RATIOS OC2'!I33,'FICHE RATIOS'!E:E)+SUMIF('FICHE RATIOS'!C:D,'FICHE RATIOS OC2'!J33,'FICHE RATIOS'!E:E)+SUMIF('FICHE RATIOS'!C:D,'FICHE RATIOS OC2'!L33,'FICHE RATIOS'!E:E)</f>
        <v>2420157.0659862962</v>
      </c>
    </row>
    <row r="34" spans="2:18" ht="16.5" thickBot="1">
      <c r="B34" s="1924" t="s">
        <v>6388</v>
      </c>
      <c r="C34" s="1921"/>
      <c r="D34" s="1921"/>
      <c r="E34" s="1921"/>
      <c r="F34" s="1921"/>
      <c r="G34" s="1921"/>
      <c r="H34" s="1921"/>
      <c r="I34" s="1921"/>
      <c r="J34" s="1921"/>
      <c r="K34" s="1921"/>
      <c r="L34" s="1923"/>
      <c r="M34" s="1921"/>
      <c r="N34" s="1921"/>
      <c r="O34" s="2430"/>
      <c r="P34" s="2643" t="s">
        <v>6194</v>
      </c>
      <c r="Q34" s="2644"/>
      <c r="R34" s="2019">
        <f ca="1">SUMIF('FICHE RATIOS'!C:D,'FICHE RATIOS OC2'!B34,'FICHE RATIOS'!E:E)+SUMIF('FICHE RATIOS'!C:D,'FICHE RATIOS OC2'!C34,'FICHE RATIOS'!E:E)+SUMIF('FICHE RATIOS'!C:D,'FICHE RATIOS OC2'!D34,'FICHE RATIOS'!E:E)+SUMIF('FICHE RATIOS'!C:D,'FICHE RATIOS OC2'!E34,'FICHE RATIOS'!E:E)+SUMIF('FICHE RATIOS'!C:D,'FICHE RATIOS OC2'!#REF!,'FICHE RATIOS'!E:E)+SUMIF('FICHE RATIOS'!C:D,'FICHE RATIOS OC2'!K34,'FICHE RATIOS'!E:E)+SUMIF('FICHE RATIOS'!C:D,'FICHE RATIOS OC2'!M34,'FICHE RATIOS'!E:E)+SUMIF('FICHE RATIOS'!C:D,'FICHE RATIOS OC2'!F34,'FICHE RATIOS'!E:E)+SUMIF('FICHE RATIOS'!C:D,'FICHE RATIOS OC2'!G34,'FICHE RATIOS'!E:E)+SUMIF('FICHE RATIOS'!C:D,'FICHE RATIOS OC2'!H34,'FICHE RATIOS'!E:E)+SUMIF('FICHE RATIOS'!C:D,'FICHE RATIOS OC2'!I34,'FICHE RATIOS'!E:E)+SUMIF('FICHE RATIOS'!C:D,'FICHE RATIOS OC2'!J34,'FICHE RATIOS'!E:E)+SUMIF('FICHE RATIOS'!C:D,'FICHE RATIOS OC2'!L34,'FICHE RATIOS'!E:E)</f>
        <v>0</v>
      </c>
    </row>
    <row r="35" spans="2:18" ht="16.5" thickBot="1">
      <c r="B35" s="2427" t="s">
        <v>6625</v>
      </c>
      <c r="C35" s="2428" t="s">
        <v>6484</v>
      </c>
      <c r="D35" s="1921"/>
      <c r="E35" s="1921"/>
      <c r="F35" s="1921"/>
      <c r="G35" s="1921"/>
      <c r="H35" s="1921"/>
      <c r="I35" s="1921"/>
      <c r="J35" s="1921"/>
      <c r="K35" s="1921"/>
      <c r="L35" s="1923"/>
      <c r="M35" s="1921"/>
      <c r="N35" s="1921"/>
      <c r="O35" s="2430"/>
      <c r="P35" s="2630" t="s">
        <v>6195</v>
      </c>
      <c r="Q35" s="2631"/>
      <c r="R35" s="2019">
        <f ca="1">SUMIF('FICHE RATIOS'!C:D,'FICHE RATIOS OC2'!B35,'FICHE RATIOS'!E:E)+SUMIF('FICHE RATIOS'!C:D,'FICHE RATIOS OC2'!C35,'FICHE RATIOS'!E:E)+SUMIF('FICHE RATIOS'!C:D,'FICHE RATIOS OC2'!D35,'FICHE RATIOS'!E:E)+SUMIF('FICHE RATIOS'!C:D,'FICHE RATIOS OC2'!E35,'FICHE RATIOS'!E:E)+SUMIF('FICHE RATIOS'!C:D,'FICHE RATIOS OC2'!#REF!,'FICHE RATIOS'!E:E)+SUMIF('FICHE RATIOS'!C:D,'FICHE RATIOS OC2'!K35,'FICHE RATIOS'!E:E)+SUMIF('FICHE RATIOS'!C:D,'FICHE RATIOS OC2'!M35,'FICHE RATIOS'!E:E)+SUMIF('FICHE RATIOS'!C:D,'FICHE RATIOS OC2'!F35,'FICHE RATIOS'!E:E)+SUMIF('FICHE RATIOS'!C:D,'FICHE RATIOS OC2'!G35,'FICHE RATIOS'!E:E)+SUMIF('FICHE RATIOS'!C:D,'FICHE RATIOS OC2'!H35,'FICHE RATIOS'!E:E)+SUMIF('FICHE RATIOS'!C:D,'FICHE RATIOS OC2'!I35,'FICHE RATIOS'!E:E)+SUMIF('FICHE RATIOS'!C:D,'FICHE RATIOS OC2'!J35,'FICHE RATIOS'!E:E)+SUMIF('FICHE RATIOS'!C:D,'FICHE RATIOS OC2'!L35,'FICHE RATIOS'!E:E)</f>
        <v>685912.19481999998</v>
      </c>
    </row>
    <row r="36" spans="2:18" ht="15" customHeight="1" thickBot="1">
      <c r="B36" s="1924" t="s">
        <v>6387</v>
      </c>
      <c r="C36" s="1921"/>
      <c r="D36" s="1921"/>
      <c r="E36" s="1921"/>
      <c r="F36" s="1921"/>
      <c r="G36" s="1921"/>
      <c r="H36" s="1921"/>
      <c r="I36" s="1921"/>
      <c r="J36" s="1921"/>
      <c r="K36" s="1921"/>
      <c r="L36" s="1923"/>
      <c r="M36" s="1921"/>
      <c r="N36" s="1921"/>
      <c r="O36" s="2430"/>
      <c r="P36" s="2630" t="s">
        <v>993</v>
      </c>
      <c r="Q36" s="2631"/>
      <c r="R36" s="2019">
        <f ca="1">SUMIF('FICHE RATIOS'!C:D,'FICHE RATIOS OC2'!B36,'FICHE RATIOS'!E:E)+SUMIF('FICHE RATIOS'!C:D,'FICHE RATIOS OC2'!C36,'FICHE RATIOS'!E:E)+SUMIF('FICHE RATIOS'!C:D,'FICHE RATIOS OC2'!D36,'FICHE RATIOS'!E:E)+SUMIF('FICHE RATIOS'!C:D,'FICHE RATIOS OC2'!E36,'FICHE RATIOS'!E:E)+SUMIF('FICHE RATIOS'!C:D,'FICHE RATIOS OC2'!#REF!,'FICHE RATIOS'!E:E)+SUMIF('FICHE RATIOS'!C:D,'FICHE RATIOS OC2'!K36,'FICHE RATIOS'!E:E)+SUMIF('FICHE RATIOS'!C:D,'FICHE RATIOS OC2'!M36,'FICHE RATIOS'!E:E)+SUMIF('FICHE RATIOS'!C:D,'FICHE RATIOS OC2'!F36,'FICHE RATIOS'!E:E)+SUMIF('FICHE RATIOS'!C:D,'FICHE RATIOS OC2'!G36,'FICHE RATIOS'!E:E)+SUMIF('FICHE RATIOS'!C:D,'FICHE RATIOS OC2'!H36,'FICHE RATIOS'!E:E)+SUMIF('FICHE RATIOS'!C:D,'FICHE RATIOS OC2'!I36,'FICHE RATIOS'!E:E)+SUMIF('FICHE RATIOS'!C:D,'FICHE RATIOS OC2'!J36,'FICHE RATIOS'!E:E)+SUMIF('FICHE RATIOS'!C:D,'FICHE RATIOS OC2'!L36,'FICHE RATIOS'!E:E)</f>
        <v>1521094.5170019371</v>
      </c>
    </row>
    <row r="37" spans="2:18" ht="16.5" thickBot="1">
      <c r="B37" s="1924"/>
      <c r="C37" s="1921"/>
      <c r="D37" s="1921"/>
      <c r="E37" s="1921"/>
      <c r="F37" s="1921"/>
      <c r="G37" s="1921"/>
      <c r="H37" s="1921"/>
      <c r="I37" s="1921"/>
      <c r="J37" s="1921"/>
      <c r="K37" s="1921"/>
      <c r="L37" s="1923"/>
      <c r="M37" s="1921"/>
      <c r="N37" s="1921"/>
      <c r="O37" s="2430"/>
      <c r="P37" s="2641" t="s">
        <v>6196</v>
      </c>
      <c r="Q37" s="2642"/>
      <c r="R37" s="2019">
        <f ca="1">SUMIF('FICHE RATIOS'!C:D,'FICHE RATIOS OC2'!B37,'FICHE RATIOS'!E:E)+SUMIF('FICHE RATIOS'!C:D,'FICHE RATIOS OC2'!C37,'FICHE RATIOS'!E:E)+SUMIF('FICHE RATIOS'!C:D,'FICHE RATIOS OC2'!D37,'FICHE RATIOS'!E:E)+SUMIF('FICHE RATIOS'!C:D,'FICHE RATIOS OC2'!E37,'FICHE RATIOS'!E:E)+SUMIF('FICHE RATIOS'!C:D,'FICHE RATIOS OC2'!#REF!,'FICHE RATIOS'!E:E)+SUMIF('FICHE RATIOS'!C:D,'FICHE RATIOS OC2'!K37,'FICHE RATIOS'!E:E)+SUMIF('FICHE RATIOS'!C:D,'FICHE RATIOS OC2'!M37,'FICHE RATIOS'!E:E)+SUMIF('FICHE RATIOS'!C:D,'FICHE RATIOS OC2'!F37,'FICHE RATIOS'!E:E)+SUMIF('FICHE RATIOS'!C:D,'FICHE RATIOS OC2'!G37,'FICHE RATIOS'!E:E)+SUMIF('FICHE RATIOS'!C:D,'FICHE RATIOS OC2'!H37,'FICHE RATIOS'!E:E)+SUMIF('FICHE RATIOS'!C:D,'FICHE RATIOS OC2'!I37,'FICHE RATIOS'!E:E)+SUMIF('FICHE RATIOS'!C:D,'FICHE RATIOS OC2'!J37,'FICHE RATIOS'!E:E)+SUMIF('FICHE RATIOS'!C:D,'FICHE RATIOS OC2'!L37,'FICHE RATIOS'!E:E)</f>
        <v>0</v>
      </c>
    </row>
    <row r="38" spans="2:18" ht="16.5" thickBot="1">
      <c r="B38" s="2436" t="s">
        <v>6389</v>
      </c>
      <c r="C38" s="1921"/>
      <c r="D38" s="1921"/>
      <c r="E38" s="1921"/>
      <c r="F38" s="1921"/>
      <c r="G38" s="1921"/>
      <c r="H38" s="1921"/>
      <c r="I38" s="1921"/>
      <c r="J38" s="1921"/>
      <c r="K38" s="1921"/>
      <c r="L38" s="1923"/>
      <c r="M38" s="1921"/>
      <c r="N38" s="1921"/>
      <c r="O38" s="2430"/>
      <c r="P38" s="2643" t="s">
        <v>6197</v>
      </c>
      <c r="Q38" s="2644"/>
      <c r="R38" s="2019">
        <f ca="1">0.5*SUMIF('FICHE RATIOS'!C:D,'FICHE RATIOS OC2'!B38,'FICHE RATIOS'!E:E)</f>
        <v>792115.14276336262</v>
      </c>
    </row>
    <row r="39" spans="2:18" ht="16.5" thickBot="1">
      <c r="B39" s="2436" t="s">
        <v>6389</v>
      </c>
      <c r="C39" s="1921"/>
      <c r="D39" s="1921"/>
      <c r="E39" s="1921"/>
      <c r="F39" s="1921"/>
      <c r="G39" s="1921"/>
      <c r="H39" s="1921"/>
      <c r="I39" s="1921"/>
      <c r="J39" s="1921"/>
      <c r="K39" s="1921"/>
      <c r="L39" s="1923"/>
      <c r="M39" s="1921"/>
      <c r="N39" s="1921"/>
      <c r="O39" s="2430"/>
      <c r="P39" s="2643" t="s">
        <v>6198</v>
      </c>
      <c r="Q39" s="2644"/>
      <c r="R39" s="2019">
        <f ca="1">0.5*SUMIF('FICHE RATIOS'!C:D,'FICHE RATIOS OC2'!B39,'FICHE RATIOS'!E:E)</f>
        <v>792115.14276336262</v>
      </c>
    </row>
    <row r="40" spans="2:18" ht="19.5" customHeight="1" thickBot="1">
      <c r="B40" s="1924"/>
      <c r="C40" s="1921"/>
      <c r="D40" s="1921"/>
      <c r="E40" s="1921"/>
      <c r="F40" s="1921"/>
      <c r="G40" s="1921"/>
      <c r="H40" s="1921"/>
      <c r="I40" s="1921"/>
      <c r="J40" s="1921"/>
      <c r="K40" s="1921"/>
      <c r="L40" s="1923"/>
      <c r="M40" s="1921"/>
      <c r="N40" s="1921"/>
      <c r="O40" s="2430"/>
      <c r="P40" s="2639" t="s">
        <v>6199</v>
      </c>
      <c r="Q40" s="2640"/>
      <c r="R40" s="2467">
        <f ca="1">SUM(R27:R39)</f>
        <v>55665195.06494613</v>
      </c>
    </row>
    <row r="41" spans="2:18" ht="16.5" thickBot="1">
      <c r="B41" s="1924" t="s">
        <v>6395</v>
      </c>
      <c r="C41" s="1921"/>
      <c r="D41" s="1921"/>
      <c r="E41" s="1921"/>
      <c r="F41" s="1921"/>
      <c r="G41" s="1921"/>
      <c r="H41" s="1921"/>
      <c r="I41" s="1921"/>
      <c r="J41" s="1921"/>
      <c r="K41" s="1921"/>
      <c r="L41" s="1923"/>
      <c r="M41" s="1921"/>
      <c r="N41" s="1921"/>
      <c r="O41" s="2430"/>
      <c r="P41" s="2630" t="s">
        <v>6200</v>
      </c>
      <c r="Q41" s="2631"/>
      <c r="R41" s="2019">
        <f ca="1">SUMIF('FICHE RATIOS'!C:D,'FICHE RATIOS OC2'!B41,'FICHE RATIOS'!E:E)+SUMIF('FICHE RATIOS'!C:D,'FICHE RATIOS OC2'!C41,'FICHE RATIOS'!E:E)+SUMIF('FICHE RATIOS'!C:D,'FICHE RATIOS OC2'!D41,'FICHE RATIOS'!E:E)+SUMIF('FICHE RATIOS'!C:D,'FICHE RATIOS OC2'!E41,'FICHE RATIOS'!E:E)+SUMIF('FICHE RATIOS'!C:D,'FICHE RATIOS OC2'!#REF!,'FICHE RATIOS'!E:E)+SUMIF('FICHE RATIOS'!C:D,'FICHE RATIOS OC2'!K41,'FICHE RATIOS'!E:E)+SUMIF('FICHE RATIOS'!C:D,'FICHE RATIOS OC2'!M41,'FICHE RATIOS'!E:E)+SUMIF('FICHE RATIOS'!C:D,'FICHE RATIOS OC2'!F41,'FICHE RATIOS'!E:E)+SUMIF('FICHE RATIOS'!C:D,'FICHE RATIOS OC2'!G41,'FICHE RATIOS'!E:E)+SUMIF('FICHE RATIOS'!C:D,'FICHE RATIOS OC2'!H41,'FICHE RATIOS'!E:E)+SUMIF('FICHE RATIOS'!C:D,'FICHE RATIOS OC2'!I41,'FICHE RATIOS'!E:E)+SUMIF('FICHE RATIOS'!C:D,'FICHE RATIOS OC2'!J41,'FICHE RATIOS'!E:E)+SUMIF('FICHE RATIOS'!C:D,'FICHE RATIOS OC2'!L41,'FICHE RATIOS'!E:E)</f>
        <v>1681308.9989000005</v>
      </c>
    </row>
    <row r="42" spans="2:18" ht="16.5" thickBot="1">
      <c r="B42" s="1924"/>
      <c r="C42" s="1921"/>
      <c r="D42" s="1921"/>
      <c r="E42" s="1921"/>
      <c r="F42" s="1921"/>
      <c r="G42" s="1921"/>
      <c r="H42" s="1921"/>
      <c r="I42" s="1921"/>
      <c r="J42" s="1921"/>
      <c r="K42" s="1921"/>
      <c r="L42" s="1923"/>
      <c r="M42" s="1921"/>
      <c r="N42" s="1921"/>
      <c r="O42" s="2430"/>
      <c r="P42" s="2630" t="s">
        <v>6201</v>
      </c>
      <c r="Q42" s="2631"/>
      <c r="R42" s="2019">
        <f ca="1">SUMIF('FICHE RATIOS'!C:D,'FICHE RATIOS OC2'!B42,'FICHE RATIOS'!E:E)+SUMIF('FICHE RATIOS'!C:D,'FICHE RATIOS OC2'!C42,'FICHE RATIOS'!E:E)+SUMIF('FICHE RATIOS'!C:D,'FICHE RATIOS OC2'!D42,'FICHE RATIOS'!E:E)+SUMIF('FICHE RATIOS'!C:D,'FICHE RATIOS OC2'!E42,'FICHE RATIOS'!E:E)+SUMIF('FICHE RATIOS'!C:D,'FICHE RATIOS OC2'!#REF!,'FICHE RATIOS'!E:E)+SUMIF('FICHE RATIOS'!C:D,'FICHE RATIOS OC2'!K42,'FICHE RATIOS'!E:E)+SUMIF('FICHE RATIOS'!C:D,'FICHE RATIOS OC2'!M42,'FICHE RATIOS'!E:E)+SUMIF('FICHE RATIOS'!C:D,'FICHE RATIOS OC2'!F42,'FICHE RATIOS'!E:E)+SUMIF('FICHE RATIOS'!C:D,'FICHE RATIOS OC2'!G42,'FICHE RATIOS'!E:E)+SUMIF('FICHE RATIOS'!C:D,'FICHE RATIOS OC2'!H42,'FICHE RATIOS'!E:E)+SUMIF('FICHE RATIOS'!C:D,'FICHE RATIOS OC2'!I42,'FICHE RATIOS'!E:E)+SUMIF('FICHE RATIOS'!C:D,'FICHE RATIOS OC2'!J42,'FICHE RATIOS'!E:E)+SUMIF('FICHE RATIOS'!C:D,'FICHE RATIOS OC2'!L42,'FICHE RATIOS'!E:E)</f>
        <v>0</v>
      </c>
    </row>
    <row r="43" spans="2:18" ht="16.5" thickBot="1">
      <c r="B43" s="1924"/>
      <c r="C43" s="1921"/>
      <c r="D43" s="1921"/>
      <c r="E43" s="1921"/>
      <c r="F43" s="1921"/>
      <c r="G43" s="1921"/>
      <c r="H43" s="1921"/>
      <c r="I43" s="1921"/>
      <c r="J43" s="1921"/>
      <c r="K43" s="1921"/>
      <c r="L43" s="1923"/>
      <c r="M43" s="1921"/>
      <c r="N43" s="1921"/>
      <c r="O43" s="2430"/>
      <c r="P43" s="2630" t="s">
        <v>6202</v>
      </c>
      <c r="Q43" s="2631"/>
      <c r="R43" s="2019">
        <f ca="1">SUMIF('FICHE RATIOS'!C:D,'FICHE RATIOS OC2'!B43,'FICHE RATIOS'!E:E)+SUMIF('FICHE RATIOS'!C:D,'FICHE RATIOS OC2'!C43,'FICHE RATIOS'!E:E)+SUMIF('FICHE RATIOS'!C:D,'FICHE RATIOS OC2'!D43,'FICHE RATIOS'!E:E)+SUMIF('FICHE RATIOS'!C:D,'FICHE RATIOS OC2'!E43,'FICHE RATIOS'!E:E)+SUMIF('FICHE RATIOS'!C:D,'FICHE RATIOS OC2'!#REF!,'FICHE RATIOS'!E:E)+SUMIF('FICHE RATIOS'!C:D,'FICHE RATIOS OC2'!K43,'FICHE RATIOS'!E:E)+SUMIF('FICHE RATIOS'!C:D,'FICHE RATIOS OC2'!M43,'FICHE RATIOS'!E:E)+SUMIF('FICHE RATIOS'!C:D,'FICHE RATIOS OC2'!F43,'FICHE RATIOS'!E:E)+SUMIF('FICHE RATIOS'!C:D,'FICHE RATIOS OC2'!G43,'FICHE RATIOS'!E:E)+SUMIF('FICHE RATIOS'!C:D,'FICHE RATIOS OC2'!H43,'FICHE RATIOS'!E:E)+SUMIF('FICHE RATIOS'!C:D,'FICHE RATIOS OC2'!I43,'FICHE RATIOS'!E:E)+SUMIF('FICHE RATIOS'!C:D,'FICHE RATIOS OC2'!J43,'FICHE RATIOS'!E:E)+SUMIF('FICHE RATIOS'!C:D,'FICHE RATIOS OC2'!L43,'FICHE RATIOS'!E:E)</f>
        <v>0</v>
      </c>
    </row>
    <row r="44" spans="2:18" ht="16.5" thickBot="1">
      <c r="B44" s="1924" t="s">
        <v>6396</v>
      </c>
      <c r="C44" s="1921"/>
      <c r="D44" s="1921"/>
      <c r="E44" s="1921"/>
      <c r="F44" s="1921"/>
      <c r="G44" s="1921"/>
      <c r="H44" s="1921"/>
      <c r="I44" s="1921"/>
      <c r="J44" s="1921"/>
      <c r="K44" s="1921"/>
      <c r="L44" s="1923"/>
      <c r="M44" s="1921"/>
      <c r="N44" s="1921"/>
      <c r="O44" s="2430"/>
      <c r="P44" s="2630" t="s">
        <v>6203</v>
      </c>
      <c r="Q44" s="2631"/>
      <c r="R44" s="2019">
        <f ca="1">SUMIF('FICHE RATIOS'!C:D,'FICHE RATIOS OC2'!B44,'FICHE RATIOS'!E:E)+SUMIF('FICHE RATIOS'!C:D,'FICHE RATIOS OC2'!C44,'FICHE RATIOS'!E:E)+SUMIF('FICHE RATIOS'!C:D,'FICHE RATIOS OC2'!D44,'FICHE RATIOS'!E:E)+SUMIF('FICHE RATIOS'!C:D,'FICHE RATIOS OC2'!E44,'FICHE RATIOS'!E:E)+SUMIF('FICHE RATIOS'!C:D,'FICHE RATIOS OC2'!#REF!,'FICHE RATIOS'!E:E)+SUMIF('FICHE RATIOS'!C:D,'FICHE RATIOS OC2'!K44,'FICHE RATIOS'!E:E)+SUMIF('FICHE RATIOS'!C:D,'FICHE RATIOS OC2'!M44,'FICHE RATIOS'!E:E)+SUMIF('FICHE RATIOS'!C:D,'FICHE RATIOS OC2'!F44,'FICHE RATIOS'!E:E)+SUMIF('FICHE RATIOS'!C:D,'FICHE RATIOS OC2'!G44,'FICHE RATIOS'!E:E)+SUMIF('FICHE RATIOS'!C:D,'FICHE RATIOS OC2'!H44,'FICHE RATIOS'!E:E)+SUMIF('FICHE RATIOS'!C:D,'FICHE RATIOS OC2'!I44,'FICHE RATIOS'!E:E)+SUMIF('FICHE RATIOS'!C:D,'FICHE RATIOS OC2'!J44,'FICHE RATIOS'!E:E)+SUMIF('FICHE RATIOS'!C:D,'FICHE RATIOS OC2'!L44,'FICHE RATIOS'!E:E)</f>
        <v>4212639.6581999995</v>
      </c>
    </row>
    <row r="45" spans="2:18" ht="16.5" thickBot="1">
      <c r="B45" s="1924" t="s">
        <v>6390</v>
      </c>
      <c r="C45" s="2428" t="s">
        <v>6486</v>
      </c>
      <c r="D45" s="1921"/>
      <c r="E45" s="1921"/>
      <c r="F45" s="1921"/>
      <c r="G45" s="1921"/>
      <c r="H45" s="1921"/>
      <c r="I45" s="1921"/>
      <c r="J45" s="1921"/>
      <c r="K45" s="1921"/>
      <c r="L45" s="1923"/>
      <c r="M45" s="1921"/>
      <c r="N45" s="1921"/>
      <c r="O45" s="2430"/>
      <c r="P45" s="2630" t="s">
        <v>6131</v>
      </c>
      <c r="Q45" s="2631"/>
      <c r="R45" s="2019">
        <f ca="1">SUMIF('FICHE RATIOS'!C:D,'FICHE RATIOS OC2'!B45,'FICHE RATIOS'!E:E)+SUMIF('FICHE RATIOS'!C:D,'FICHE RATIOS OC2'!C45,'FICHE RATIOS'!E:E)+SUMIF('FICHE RATIOS'!C:D,'FICHE RATIOS OC2'!D45,'FICHE RATIOS'!E:E)+SUMIF('FICHE RATIOS'!C:D,'FICHE RATIOS OC2'!E45,'FICHE RATIOS'!E:E)+SUMIF('FICHE RATIOS'!C:D,'FICHE RATIOS OC2'!#REF!,'FICHE RATIOS'!E:E)+SUMIF('FICHE RATIOS'!C:D,'FICHE RATIOS OC2'!K45,'FICHE RATIOS'!E:E)+SUMIF('FICHE RATIOS'!C:D,'FICHE RATIOS OC2'!M45,'FICHE RATIOS'!E:E)+SUMIF('FICHE RATIOS'!C:D,'FICHE RATIOS OC2'!F45,'FICHE RATIOS'!E:E)+SUMIF('FICHE RATIOS'!C:D,'FICHE RATIOS OC2'!G45,'FICHE RATIOS'!E:E)+SUMIF('FICHE RATIOS'!C:D,'FICHE RATIOS OC2'!H45,'FICHE RATIOS'!E:E)+SUMIF('FICHE RATIOS'!C:D,'FICHE RATIOS OC2'!I45,'FICHE RATIOS'!E:E)+SUMIF('FICHE RATIOS'!C:D,'FICHE RATIOS OC2'!J45,'FICHE RATIOS'!E:E)+SUMIF('FICHE RATIOS'!C:D,'FICHE RATIOS OC2'!L45,'FICHE RATIOS'!E:E)</f>
        <v>4834097.6164000016</v>
      </c>
    </row>
    <row r="46" spans="2:18" ht="16.5" thickBot="1">
      <c r="B46" s="1924" t="s">
        <v>6391</v>
      </c>
      <c r="C46" s="1921"/>
      <c r="D46" s="1921"/>
      <c r="E46" s="1921"/>
      <c r="F46" s="1921"/>
      <c r="G46" s="1921"/>
      <c r="H46" s="1921"/>
      <c r="I46" s="1921"/>
      <c r="J46" s="1921"/>
      <c r="K46" s="1921"/>
      <c r="L46" s="1923"/>
      <c r="M46" s="1921"/>
      <c r="N46" s="1921"/>
      <c r="O46" s="2430"/>
      <c r="P46" s="2630" t="s">
        <v>6204</v>
      </c>
      <c r="Q46" s="2631"/>
      <c r="R46" s="2019">
        <f ca="1">SUMIF('FICHE RATIOS'!C:D,'FICHE RATIOS OC2'!B46,'FICHE RATIOS'!E:E)+SUMIF('FICHE RATIOS'!C:D,'FICHE RATIOS OC2'!C46,'FICHE RATIOS'!E:E)+SUMIF('FICHE RATIOS'!C:D,'FICHE RATIOS OC2'!D46,'FICHE RATIOS'!E:E)+SUMIF('FICHE RATIOS'!C:D,'FICHE RATIOS OC2'!E46,'FICHE RATIOS'!E:E)+SUMIF('FICHE RATIOS'!C:D,'FICHE RATIOS OC2'!#REF!,'FICHE RATIOS'!E:E)+SUMIF('FICHE RATIOS'!C:D,'FICHE RATIOS OC2'!K46,'FICHE RATIOS'!E:E)+SUMIF('FICHE RATIOS'!C:D,'FICHE RATIOS OC2'!M46,'FICHE RATIOS'!E:E)+SUMIF('FICHE RATIOS'!C:D,'FICHE RATIOS OC2'!F46,'FICHE RATIOS'!E:E)+SUMIF('FICHE RATIOS'!C:D,'FICHE RATIOS OC2'!G46,'FICHE RATIOS'!E:E)+SUMIF('FICHE RATIOS'!C:D,'FICHE RATIOS OC2'!H46,'FICHE RATIOS'!E:E)+SUMIF('FICHE RATIOS'!C:D,'FICHE RATIOS OC2'!I46,'FICHE RATIOS'!E:E)+SUMIF('FICHE RATIOS'!C:D,'FICHE RATIOS OC2'!J46,'FICHE RATIOS'!E:E)+SUMIF('FICHE RATIOS'!C:D,'FICHE RATIOS OC2'!L46,'FICHE RATIOS'!E:E)</f>
        <v>1844587.0142000001</v>
      </c>
    </row>
    <row r="47" spans="2:18" ht="16.5" thickBot="1">
      <c r="B47" s="1924"/>
      <c r="C47" s="1921"/>
      <c r="D47" s="1921"/>
      <c r="E47" s="1921"/>
      <c r="F47" s="1921"/>
      <c r="G47" s="1921"/>
      <c r="H47" s="1921"/>
      <c r="I47" s="1921"/>
      <c r="J47" s="1921"/>
      <c r="K47" s="1921"/>
      <c r="L47" s="1923"/>
      <c r="M47" s="1921"/>
      <c r="N47" s="1921"/>
      <c r="O47" s="2430"/>
      <c r="P47" s="2630" t="s">
        <v>6205</v>
      </c>
      <c r="Q47" s="2631"/>
      <c r="R47" s="2019">
        <f ca="1">SUMIF('FICHE RATIOS'!C:D,'FICHE RATIOS OC2'!B47,'FICHE RATIOS'!E:E)+SUMIF('FICHE RATIOS'!C:D,'FICHE RATIOS OC2'!C47,'FICHE RATIOS'!E:E)+SUMIF('FICHE RATIOS'!C:D,'FICHE RATIOS OC2'!D47,'FICHE RATIOS'!E:E)+SUMIF('FICHE RATIOS'!C:D,'FICHE RATIOS OC2'!E47,'FICHE RATIOS'!E:E)+SUMIF('FICHE RATIOS'!C:D,'FICHE RATIOS OC2'!#REF!,'FICHE RATIOS'!E:E)+SUMIF('FICHE RATIOS'!C:D,'FICHE RATIOS OC2'!K47,'FICHE RATIOS'!E:E)+SUMIF('FICHE RATIOS'!C:D,'FICHE RATIOS OC2'!M47,'FICHE RATIOS'!E:E)+SUMIF('FICHE RATIOS'!C:D,'FICHE RATIOS OC2'!F47,'FICHE RATIOS'!E:E)+SUMIF('FICHE RATIOS'!C:D,'FICHE RATIOS OC2'!G47,'FICHE RATIOS'!E:E)+SUMIF('FICHE RATIOS'!C:D,'FICHE RATIOS OC2'!H47,'FICHE RATIOS'!E:E)+SUMIF('FICHE RATIOS'!C:D,'FICHE RATIOS OC2'!I47,'FICHE RATIOS'!E:E)+SUMIF('FICHE RATIOS'!C:D,'FICHE RATIOS OC2'!J47,'FICHE RATIOS'!E:E)+SUMIF('FICHE RATIOS'!C:D,'FICHE RATIOS OC2'!L47,'FICHE RATIOS'!E:E)</f>
        <v>0</v>
      </c>
    </row>
    <row r="48" spans="2:18" ht="16.5" thickBot="1">
      <c r="B48" s="1924" t="s">
        <v>6392</v>
      </c>
      <c r="C48" s="1921"/>
      <c r="D48" s="1921"/>
      <c r="E48" s="1921"/>
      <c r="F48" s="1921"/>
      <c r="G48" s="1921"/>
      <c r="H48" s="1921"/>
      <c r="I48" s="1921"/>
      <c r="J48" s="1921"/>
      <c r="K48" s="1921"/>
      <c r="L48" s="1923"/>
      <c r="M48" s="1921"/>
      <c r="N48" s="1921"/>
      <c r="O48" s="2430"/>
      <c r="P48" s="2630" t="s">
        <v>6206</v>
      </c>
      <c r="Q48" s="2631"/>
      <c r="R48" s="2019">
        <f ca="1">SUMIF('FICHE RATIOS'!C:D,'FICHE RATIOS OC2'!B48,'FICHE RATIOS'!E:E)+SUMIF('FICHE RATIOS'!C:D,'FICHE RATIOS OC2'!C48,'FICHE RATIOS'!E:E)+SUMIF('FICHE RATIOS'!C:D,'FICHE RATIOS OC2'!D48,'FICHE RATIOS'!E:E)+SUMIF('FICHE RATIOS'!C:D,'FICHE RATIOS OC2'!E48,'FICHE RATIOS'!E:E)+SUMIF('FICHE RATIOS'!C:D,'FICHE RATIOS OC2'!#REF!,'FICHE RATIOS'!E:E)+SUMIF('FICHE RATIOS'!C:D,'FICHE RATIOS OC2'!K48,'FICHE RATIOS'!E:E)+SUMIF('FICHE RATIOS'!C:D,'FICHE RATIOS OC2'!M48,'FICHE RATIOS'!E:E)+SUMIF('FICHE RATIOS'!C:D,'FICHE RATIOS OC2'!F48,'FICHE RATIOS'!E:E)+SUMIF('FICHE RATIOS'!C:D,'FICHE RATIOS OC2'!G48,'FICHE RATIOS'!E:E)+SUMIF('FICHE RATIOS'!C:D,'FICHE RATIOS OC2'!H48,'FICHE RATIOS'!E:E)+SUMIF('FICHE RATIOS'!C:D,'FICHE RATIOS OC2'!I48,'FICHE RATIOS'!E:E)+SUMIF('FICHE RATIOS'!C:D,'FICHE RATIOS OC2'!J48,'FICHE RATIOS'!E:E)+SUMIF('FICHE RATIOS'!C:D,'FICHE RATIOS OC2'!L48,'FICHE RATIOS'!E:E)</f>
        <v>1053791.6060000001</v>
      </c>
    </row>
    <row r="49" spans="2:18" ht="16.5" thickBot="1">
      <c r="B49" s="1924" t="s">
        <v>6393</v>
      </c>
      <c r="C49" s="1921"/>
      <c r="D49" s="1921"/>
      <c r="E49" s="1921"/>
      <c r="F49" s="1921"/>
      <c r="G49" s="1921"/>
      <c r="H49" s="1921"/>
      <c r="I49" s="1921"/>
      <c r="J49" s="1921"/>
      <c r="K49" s="1921"/>
      <c r="L49" s="1923"/>
      <c r="M49" s="1921"/>
      <c r="N49" s="1921"/>
      <c r="O49" s="2430"/>
      <c r="P49" s="2630" t="s">
        <v>6207</v>
      </c>
      <c r="Q49" s="2631"/>
      <c r="R49" s="2019">
        <f ca="1">SUMIF('FICHE RATIOS'!C:D,'FICHE RATIOS OC2'!B49,'FICHE RATIOS'!E:E)+SUMIF('FICHE RATIOS'!C:D,'FICHE RATIOS OC2'!C49,'FICHE RATIOS'!E:E)+SUMIF('FICHE RATIOS'!C:D,'FICHE RATIOS OC2'!D49,'FICHE RATIOS'!E:E)+SUMIF('FICHE RATIOS'!C:D,'FICHE RATIOS OC2'!E49,'FICHE RATIOS'!E:E)+SUMIF('FICHE RATIOS'!C:D,'FICHE RATIOS OC2'!#REF!,'FICHE RATIOS'!E:E)+SUMIF('FICHE RATIOS'!C:D,'FICHE RATIOS OC2'!K49,'FICHE RATIOS'!E:E)+SUMIF('FICHE RATIOS'!C:D,'FICHE RATIOS OC2'!M49,'FICHE RATIOS'!E:E)+SUMIF('FICHE RATIOS'!C:D,'FICHE RATIOS OC2'!F49,'FICHE RATIOS'!E:E)+SUMIF('FICHE RATIOS'!C:D,'FICHE RATIOS OC2'!G49,'FICHE RATIOS'!E:E)+SUMIF('FICHE RATIOS'!C:D,'FICHE RATIOS OC2'!H49,'FICHE RATIOS'!E:E)+SUMIF('FICHE RATIOS'!C:D,'FICHE RATIOS OC2'!I49,'FICHE RATIOS'!E:E)+SUMIF('FICHE RATIOS'!C:D,'FICHE RATIOS OC2'!J49,'FICHE RATIOS'!E:E)+SUMIF('FICHE RATIOS'!C:D,'FICHE RATIOS OC2'!L49,'FICHE RATIOS'!E:E)</f>
        <v>2160033.2695093998</v>
      </c>
    </row>
    <row r="50" spans="2:18" ht="16.5" thickBot="1">
      <c r="B50" s="1924"/>
      <c r="C50" s="1921"/>
      <c r="D50" s="1921"/>
      <c r="E50" s="1921"/>
      <c r="F50" s="1921"/>
      <c r="G50" s="1921"/>
      <c r="H50" s="1921"/>
      <c r="I50" s="1921"/>
      <c r="J50" s="1921"/>
      <c r="K50" s="1921"/>
      <c r="L50" s="1923"/>
      <c r="M50" s="1921"/>
      <c r="N50" s="1921"/>
      <c r="O50" s="2430"/>
      <c r="P50" s="2630" t="s">
        <v>131</v>
      </c>
      <c r="Q50" s="2631"/>
      <c r="R50" s="2019">
        <f ca="1">SUMIF('FICHE RATIOS'!C:D,'FICHE RATIOS OC2'!B50,'FICHE RATIOS'!E:E)+SUMIF('FICHE RATIOS'!C:D,'FICHE RATIOS OC2'!C50,'FICHE RATIOS'!E:E)+SUMIF('FICHE RATIOS'!C:D,'FICHE RATIOS OC2'!D50,'FICHE RATIOS'!E:E)+SUMIF('FICHE RATIOS'!C:D,'FICHE RATIOS OC2'!E50,'FICHE RATIOS'!E:E)+SUMIF('FICHE RATIOS'!C:D,'FICHE RATIOS OC2'!#REF!,'FICHE RATIOS'!E:E)+SUMIF('FICHE RATIOS'!C:D,'FICHE RATIOS OC2'!K50,'FICHE RATIOS'!E:E)+SUMIF('FICHE RATIOS'!C:D,'FICHE RATIOS OC2'!M50,'FICHE RATIOS'!E:E)+SUMIF('FICHE RATIOS'!C:D,'FICHE RATIOS OC2'!F50,'FICHE RATIOS'!E:E)+SUMIF('FICHE RATIOS'!C:D,'FICHE RATIOS OC2'!G50,'FICHE RATIOS'!E:E)+SUMIF('FICHE RATIOS'!C:D,'FICHE RATIOS OC2'!H50,'FICHE RATIOS'!E:E)+SUMIF('FICHE RATIOS'!C:D,'FICHE RATIOS OC2'!I50,'FICHE RATIOS'!E:E)+SUMIF('FICHE RATIOS'!C:D,'FICHE RATIOS OC2'!J50,'FICHE RATIOS'!E:E)+SUMIF('FICHE RATIOS'!C:D,'FICHE RATIOS OC2'!L50,'FICHE RATIOS'!E:E)</f>
        <v>0</v>
      </c>
    </row>
    <row r="51" spans="2:18" ht="16.5" thickBot="1">
      <c r="B51" s="1924" t="s">
        <v>6394</v>
      </c>
      <c r="C51" s="1921"/>
      <c r="D51" s="1921"/>
      <c r="E51" s="1921"/>
      <c r="F51" s="1921"/>
      <c r="G51" s="1921"/>
      <c r="H51" s="1921"/>
      <c r="I51" s="1921"/>
      <c r="J51" s="1921"/>
      <c r="K51" s="1921"/>
      <c r="L51" s="1923"/>
      <c r="M51" s="1921"/>
      <c r="N51" s="1921"/>
      <c r="O51" s="2430"/>
      <c r="P51" s="2630" t="s">
        <v>6135</v>
      </c>
      <c r="Q51" s="2631"/>
      <c r="R51" s="2019">
        <f ca="1">SUMIF('FICHE RATIOS'!C:D,'FICHE RATIOS OC2'!B51,'FICHE RATIOS'!E:E)+SUMIF('FICHE RATIOS'!C:D,'FICHE RATIOS OC2'!C51,'FICHE RATIOS'!E:E)+SUMIF('FICHE RATIOS'!C:D,'FICHE RATIOS OC2'!D51,'FICHE RATIOS'!E:E)+SUMIF('FICHE RATIOS'!C:D,'FICHE RATIOS OC2'!E51,'FICHE RATIOS'!E:E)+SUMIF('FICHE RATIOS'!C:D,'FICHE RATIOS OC2'!#REF!,'FICHE RATIOS'!E:E)+SUMIF('FICHE RATIOS'!C:D,'FICHE RATIOS OC2'!K51,'FICHE RATIOS'!E:E)+SUMIF('FICHE RATIOS'!C:D,'FICHE RATIOS OC2'!M51,'FICHE RATIOS'!E:E)+SUMIF('FICHE RATIOS'!C:D,'FICHE RATIOS OC2'!F51,'FICHE RATIOS'!E:E)+SUMIF('FICHE RATIOS'!C:D,'FICHE RATIOS OC2'!G51,'FICHE RATIOS'!E:E)+SUMIF('FICHE RATIOS'!C:D,'FICHE RATIOS OC2'!H51,'FICHE RATIOS'!E:E)+SUMIF('FICHE RATIOS'!C:D,'FICHE RATIOS OC2'!I51,'FICHE RATIOS'!E:E)+SUMIF('FICHE RATIOS'!C:D,'FICHE RATIOS OC2'!J51,'FICHE RATIOS'!E:E)+SUMIF('FICHE RATIOS'!C:D,'FICHE RATIOS OC2'!L51,'FICHE RATIOS'!E:E)</f>
        <v>4191757.1519999993</v>
      </c>
    </row>
    <row r="52" spans="2:18" ht="16.5" thickBot="1">
      <c r="B52" s="1924"/>
      <c r="C52" s="1921"/>
      <c r="D52" s="1921"/>
      <c r="E52" s="1921"/>
      <c r="F52" s="1921"/>
      <c r="G52" s="1921"/>
      <c r="H52" s="1921"/>
      <c r="I52" s="1921"/>
      <c r="J52" s="1921"/>
      <c r="K52" s="1921"/>
      <c r="L52" s="1923"/>
      <c r="M52" s="1921"/>
      <c r="N52" s="1921"/>
      <c r="O52" s="2430"/>
      <c r="P52" s="2630" t="s">
        <v>6208</v>
      </c>
      <c r="Q52" s="2631"/>
      <c r="R52" s="2019">
        <f ca="1">SUMIF('FICHE RATIOS'!C:D,'FICHE RATIOS OC2'!B52,'FICHE RATIOS'!E:E)+SUMIF('FICHE RATIOS'!C:D,'FICHE RATIOS OC2'!C52,'FICHE RATIOS'!E:E)+SUMIF('FICHE RATIOS'!C:D,'FICHE RATIOS OC2'!D52,'FICHE RATIOS'!E:E)+SUMIF('FICHE RATIOS'!C:D,'FICHE RATIOS OC2'!E52,'FICHE RATIOS'!E:E)+SUMIF('FICHE RATIOS'!C:D,'FICHE RATIOS OC2'!#REF!,'FICHE RATIOS'!E:E)+SUMIF('FICHE RATIOS'!C:D,'FICHE RATIOS OC2'!K52,'FICHE RATIOS'!E:E)+SUMIF('FICHE RATIOS'!C:D,'FICHE RATIOS OC2'!M52,'FICHE RATIOS'!E:E)+SUMIF('FICHE RATIOS'!C:D,'FICHE RATIOS OC2'!F52,'FICHE RATIOS'!E:E)+SUMIF('FICHE RATIOS'!C:D,'FICHE RATIOS OC2'!G52,'FICHE RATIOS'!E:E)+SUMIF('FICHE RATIOS'!C:D,'FICHE RATIOS OC2'!H52,'FICHE RATIOS'!E:E)+SUMIF('FICHE RATIOS'!C:D,'FICHE RATIOS OC2'!I52,'FICHE RATIOS'!E:E)+SUMIF('FICHE RATIOS'!C:D,'FICHE RATIOS OC2'!J52,'FICHE RATIOS'!E:E)+SUMIF('FICHE RATIOS'!C:D,'FICHE RATIOS OC2'!L52,'FICHE RATIOS'!E:E)</f>
        <v>0</v>
      </c>
    </row>
    <row r="53" spans="2:18" ht="16.5" thickBot="1">
      <c r="B53" s="1924"/>
      <c r="C53" s="1921"/>
      <c r="D53" s="1921"/>
      <c r="E53" s="1921"/>
      <c r="F53" s="1921"/>
      <c r="G53" s="1921"/>
      <c r="H53" s="1921"/>
      <c r="I53" s="1921"/>
      <c r="J53" s="1921"/>
      <c r="K53" s="1921"/>
      <c r="L53" s="1923"/>
      <c r="M53" s="1921"/>
      <c r="N53" s="1921"/>
      <c r="O53" s="2430"/>
      <c r="P53" s="2630" t="s">
        <v>6209</v>
      </c>
      <c r="Q53" s="2631"/>
      <c r="R53" s="2019">
        <f ca="1">SUMIF('FICHE RATIOS'!C:D,'FICHE RATIOS OC2'!B53,'FICHE RATIOS'!E:E)+SUMIF('FICHE RATIOS'!C:D,'FICHE RATIOS OC2'!C53,'FICHE RATIOS'!E:E)+SUMIF('FICHE RATIOS'!C:D,'FICHE RATIOS OC2'!D53,'FICHE RATIOS'!E:E)+SUMIF('FICHE RATIOS'!C:D,'FICHE RATIOS OC2'!E53,'FICHE RATIOS'!E:E)+SUMIF('FICHE RATIOS'!C:D,'FICHE RATIOS OC2'!#REF!,'FICHE RATIOS'!E:E)+SUMIF('FICHE RATIOS'!C:D,'FICHE RATIOS OC2'!K53,'FICHE RATIOS'!E:E)+SUMIF('FICHE RATIOS'!C:D,'FICHE RATIOS OC2'!M53,'FICHE RATIOS'!E:E)+SUMIF('FICHE RATIOS'!C:D,'FICHE RATIOS OC2'!F53,'FICHE RATIOS'!E:E)+SUMIF('FICHE RATIOS'!C:D,'FICHE RATIOS OC2'!G53,'FICHE RATIOS'!E:E)+SUMIF('FICHE RATIOS'!C:D,'FICHE RATIOS OC2'!H53,'FICHE RATIOS'!E:E)+SUMIF('FICHE RATIOS'!C:D,'FICHE RATIOS OC2'!I53,'FICHE RATIOS'!E:E)+SUMIF('FICHE RATIOS'!C:D,'FICHE RATIOS OC2'!J53,'FICHE RATIOS'!E:E)+SUMIF('FICHE RATIOS'!C:D,'FICHE RATIOS OC2'!L53,'FICHE RATIOS'!E:E)</f>
        <v>0</v>
      </c>
    </row>
    <row r="54" spans="2:18" ht="16.5" thickBot="1">
      <c r="B54" s="1924"/>
      <c r="C54" s="1921"/>
      <c r="D54" s="1921"/>
      <c r="E54" s="1921"/>
      <c r="F54" s="1921"/>
      <c r="G54" s="1921"/>
      <c r="H54" s="1921"/>
      <c r="I54" s="1921"/>
      <c r="J54" s="1921"/>
      <c r="K54" s="1921"/>
      <c r="L54" s="1923"/>
      <c r="M54" s="1921"/>
      <c r="N54" s="1921"/>
      <c r="O54" s="2430"/>
      <c r="P54" s="2630" t="s">
        <v>6210</v>
      </c>
      <c r="Q54" s="2631"/>
      <c r="R54" s="2019">
        <f ca="1">SUMIF('FICHE RATIOS'!C:D,'FICHE RATIOS OC2'!B54,'FICHE RATIOS'!E:E)+SUMIF('FICHE RATIOS'!C:D,'FICHE RATIOS OC2'!C54,'FICHE RATIOS'!E:E)+SUMIF('FICHE RATIOS'!C:D,'FICHE RATIOS OC2'!D54,'FICHE RATIOS'!E:E)+SUMIF('FICHE RATIOS'!C:D,'FICHE RATIOS OC2'!E54,'FICHE RATIOS'!E:E)+SUMIF('FICHE RATIOS'!C:D,'FICHE RATIOS OC2'!#REF!,'FICHE RATIOS'!E:E)+SUMIF('FICHE RATIOS'!C:D,'FICHE RATIOS OC2'!K54,'FICHE RATIOS'!E:E)+SUMIF('FICHE RATIOS'!C:D,'FICHE RATIOS OC2'!M54,'FICHE RATIOS'!E:E)+SUMIF('FICHE RATIOS'!C:D,'FICHE RATIOS OC2'!F54,'FICHE RATIOS'!E:E)+SUMIF('FICHE RATIOS'!C:D,'FICHE RATIOS OC2'!G54,'FICHE RATIOS'!E:E)+SUMIF('FICHE RATIOS'!C:D,'FICHE RATIOS OC2'!H54,'FICHE RATIOS'!E:E)+SUMIF('FICHE RATIOS'!C:D,'FICHE RATIOS OC2'!I54,'FICHE RATIOS'!E:E)+SUMIF('FICHE RATIOS'!C:D,'FICHE RATIOS OC2'!J54,'FICHE RATIOS'!E:E)+SUMIF('FICHE RATIOS'!C:D,'FICHE RATIOS OC2'!L54,'FICHE RATIOS'!E:E)</f>
        <v>0</v>
      </c>
    </row>
    <row r="55" spans="2:18" ht="19.5" thickBot="1">
      <c r="B55" s="1924"/>
      <c r="C55" s="1921"/>
      <c r="D55" s="1921"/>
      <c r="E55" s="1921"/>
      <c r="F55" s="1921"/>
      <c r="G55" s="1921"/>
      <c r="H55" s="1921"/>
      <c r="I55" s="1921"/>
      <c r="J55" s="1921"/>
      <c r="K55" s="1921"/>
      <c r="L55" s="1923"/>
      <c r="M55" s="1921"/>
      <c r="N55" s="1921"/>
      <c r="O55" s="2430"/>
      <c r="P55" s="2639" t="s">
        <v>6828</v>
      </c>
      <c r="Q55" s="2640"/>
      <c r="R55" s="2467">
        <f ca="1">SUM(R41:R54)</f>
        <v>19978215.3152094</v>
      </c>
    </row>
    <row r="56" spans="2:18" ht="16.5" thickBot="1">
      <c r="B56" s="1924" t="s">
        <v>6397</v>
      </c>
      <c r="C56" s="1921" t="s">
        <v>6398</v>
      </c>
      <c r="D56" s="2244" t="s">
        <v>6400</v>
      </c>
      <c r="E56" s="1921" t="s">
        <v>6401</v>
      </c>
      <c r="F56" s="1921" t="s">
        <v>6399</v>
      </c>
      <c r="G56" s="1921" t="s">
        <v>6488</v>
      </c>
      <c r="H56" s="1921" t="s">
        <v>6843</v>
      </c>
      <c r="I56" s="1921" t="s">
        <v>6845</v>
      </c>
      <c r="J56" s="1921" t="s">
        <v>6848</v>
      </c>
      <c r="K56" s="1921"/>
      <c r="L56" s="1923"/>
      <c r="M56" s="1921"/>
      <c r="N56" s="1921"/>
      <c r="O56" s="2430"/>
      <c r="P56" s="2630" t="s">
        <v>6211</v>
      </c>
      <c r="Q56" s="2631"/>
      <c r="R56" s="2019">
        <f ca="1">SUMIF('FICHE RATIOS'!C:D,'FICHE RATIOS OC2'!B56,'FICHE RATIOS'!E:E)+SUMIF('FICHE RATIOS'!C:D,'FICHE RATIOS OC2'!C56,'FICHE RATIOS'!E:E)+SUMIF('FICHE RATIOS'!C:D,'FICHE RATIOS OC2'!D56,'FICHE RATIOS'!E:E)+SUMIF('FICHE RATIOS'!C:D,'FICHE RATIOS OC2'!E56,'FICHE RATIOS'!E:E)+SUMIF('FICHE RATIOS'!C:D,'FICHE RATIOS OC2'!#REF!,'FICHE RATIOS'!E:E)+SUMIF('FICHE RATIOS'!C:D,'FICHE RATIOS OC2'!K56,'FICHE RATIOS'!E:E)+SUMIF('FICHE RATIOS'!C:D,'FICHE RATIOS OC2'!M56,'FICHE RATIOS'!E:E)+SUMIF('FICHE RATIOS'!C:D,'FICHE RATIOS OC2'!F56,'FICHE RATIOS'!E:E)+SUMIF('FICHE RATIOS'!C:D,'FICHE RATIOS OC2'!G56,'FICHE RATIOS'!E:E)+SUMIF('FICHE RATIOS'!C:D,'FICHE RATIOS OC2'!H56,'FICHE RATIOS'!E:E)+SUMIF('FICHE RATIOS'!C:D,'FICHE RATIOS OC2'!I56,'FICHE RATIOS'!E:E)+SUMIF('FICHE RATIOS'!C:D,'FICHE RATIOS OC2'!J56,'FICHE RATIOS'!E:E)+SUMIF('FICHE RATIOS'!C:D,'FICHE RATIOS OC2'!L56,'FICHE RATIOS'!E:E)</f>
        <v>12766105.470000004</v>
      </c>
    </row>
    <row r="57" spans="2:18" ht="16.5" thickBot="1">
      <c r="B57" s="1924" t="s">
        <v>6487</v>
      </c>
      <c r="C57" s="1921" t="s">
        <v>6842</v>
      </c>
      <c r="D57" s="1921"/>
      <c r="E57" s="1921"/>
      <c r="F57" s="1921"/>
      <c r="G57" s="1921"/>
      <c r="H57" s="1921"/>
      <c r="I57" s="1921"/>
      <c r="J57" s="1921"/>
      <c r="K57" s="1921"/>
      <c r="L57" s="1923"/>
      <c r="M57" s="1921"/>
      <c r="N57" s="1921"/>
      <c r="O57" s="2430"/>
      <c r="P57" s="2630" t="s">
        <v>6212</v>
      </c>
      <c r="Q57" s="2631"/>
      <c r="R57" s="2019">
        <f ca="1">SUMIF('FICHE RATIOS'!C:D,'FICHE RATIOS OC2'!B57,'FICHE RATIOS'!E:E)+SUMIF('FICHE RATIOS'!C:D,'FICHE RATIOS OC2'!C57,'FICHE RATIOS'!E:E)+SUMIF('FICHE RATIOS'!C:D,'FICHE RATIOS OC2'!D57,'FICHE RATIOS'!E:E)+SUMIF('FICHE RATIOS'!C:D,'FICHE RATIOS OC2'!E57,'FICHE RATIOS'!E:E)+SUMIF('FICHE RATIOS'!C:D,'FICHE RATIOS OC2'!#REF!,'FICHE RATIOS'!E:E)+SUMIF('FICHE RATIOS'!C:D,'FICHE RATIOS OC2'!K57,'FICHE RATIOS'!E:E)+SUMIF('FICHE RATIOS'!C:D,'FICHE RATIOS OC2'!M57,'FICHE RATIOS'!E:E)+SUMIF('FICHE RATIOS'!C:D,'FICHE RATIOS OC2'!F57,'FICHE RATIOS'!E:E)+SUMIF('FICHE RATIOS'!C:D,'FICHE RATIOS OC2'!G57,'FICHE RATIOS'!E:E)+SUMIF('FICHE RATIOS'!C:D,'FICHE RATIOS OC2'!H57,'FICHE RATIOS'!E:E)+SUMIF('FICHE RATIOS'!C:D,'FICHE RATIOS OC2'!I57,'FICHE RATIOS'!E:E)+SUMIF('FICHE RATIOS'!C:D,'FICHE RATIOS OC2'!J57,'FICHE RATIOS'!E:E)+SUMIF('FICHE RATIOS'!C:D,'FICHE RATIOS OC2'!L57,'FICHE RATIOS'!E:E)</f>
        <v>5354794.5300000021</v>
      </c>
    </row>
    <row r="58" spans="2:18" ht="16.5" thickBot="1">
      <c r="B58" s="1924" t="s">
        <v>6402</v>
      </c>
      <c r="C58" s="1921" t="s">
        <v>6403</v>
      </c>
      <c r="D58" s="1921" t="s">
        <v>6404</v>
      </c>
      <c r="E58" s="1921" t="s">
        <v>6405</v>
      </c>
      <c r="F58" s="1921" t="s">
        <v>6406</v>
      </c>
      <c r="G58" s="1921" t="s">
        <v>6410</v>
      </c>
      <c r="H58" s="1921"/>
      <c r="I58" s="1921"/>
      <c r="J58" s="1921"/>
      <c r="K58" s="1921"/>
      <c r="L58" s="1923"/>
      <c r="M58" s="1921"/>
      <c r="N58" s="1921"/>
      <c r="O58" s="2430"/>
      <c r="P58" s="2630" t="s">
        <v>6215</v>
      </c>
      <c r="Q58" s="2631"/>
      <c r="R58" s="2019">
        <f ca="1">SUMIF('FICHE RATIOS'!C:D,'FICHE RATIOS OC2'!B58,'FICHE RATIOS'!E:E)+SUMIF('FICHE RATIOS'!C:D,'FICHE RATIOS OC2'!C58,'FICHE RATIOS'!E:E)+SUMIF('FICHE RATIOS'!C:D,'FICHE RATIOS OC2'!D58,'FICHE RATIOS'!E:E)+SUMIF('FICHE RATIOS'!C:D,'FICHE RATIOS OC2'!E58,'FICHE RATIOS'!E:E)+SUMIF('FICHE RATIOS'!C:D,'FICHE RATIOS OC2'!#REF!,'FICHE RATIOS'!E:E)+SUMIF('FICHE RATIOS'!C:D,'FICHE RATIOS OC2'!K58,'FICHE RATIOS'!E:E)+SUMIF('FICHE RATIOS'!C:D,'FICHE RATIOS OC2'!M58,'FICHE RATIOS'!E:E)+SUMIF('FICHE RATIOS'!C:D,'FICHE RATIOS OC2'!F58,'FICHE RATIOS'!E:E)+SUMIF('FICHE RATIOS'!C:D,'FICHE RATIOS OC2'!G58,'FICHE RATIOS'!E:E)+SUMIF('FICHE RATIOS'!C:D,'FICHE RATIOS OC2'!H58,'FICHE RATIOS'!E:E)+SUMIF('FICHE RATIOS'!C:D,'FICHE RATIOS OC2'!I58,'FICHE RATIOS'!E:E)+SUMIF('FICHE RATIOS'!C:D,'FICHE RATIOS OC2'!J58,'FICHE RATIOS'!E:E)+SUMIF('FICHE RATIOS'!C:D,'FICHE RATIOS OC2'!L58,'FICHE RATIOS'!E:E)</f>
        <v>4586845.6500000032</v>
      </c>
    </row>
    <row r="59" spans="2:18" ht="16.5" thickBot="1">
      <c r="B59" s="1924" t="s">
        <v>6407</v>
      </c>
      <c r="C59" s="1921" t="s">
        <v>6408</v>
      </c>
      <c r="D59" s="1921" t="s">
        <v>6409</v>
      </c>
      <c r="E59" s="1921" t="s">
        <v>6847</v>
      </c>
      <c r="F59" s="1921" t="s">
        <v>6626</v>
      </c>
      <c r="G59" s="1921"/>
      <c r="H59" s="1921"/>
      <c r="I59" s="1921"/>
      <c r="J59" s="1921"/>
      <c r="K59" s="1921"/>
      <c r="L59" s="1923"/>
      <c r="M59" s="1921"/>
      <c r="N59" s="1921"/>
      <c r="O59" s="2430"/>
      <c r="P59" s="2630" t="s">
        <v>6213</v>
      </c>
      <c r="Q59" s="2631"/>
      <c r="R59" s="2019">
        <f ca="1">SUMIF('FICHE RATIOS'!C:D,'FICHE RATIOS OC2'!B59,'FICHE RATIOS'!E:E)+SUMIF('FICHE RATIOS'!C:D,'FICHE RATIOS OC2'!C59,'FICHE RATIOS'!E:E)+SUMIF('FICHE RATIOS'!C:D,'FICHE RATIOS OC2'!D59,'FICHE RATIOS'!E:E)+SUMIF('FICHE RATIOS'!C:D,'FICHE RATIOS OC2'!E59,'FICHE RATIOS'!E:E)+SUMIF('FICHE RATIOS'!C:D,'FICHE RATIOS OC2'!#REF!,'FICHE RATIOS'!E:E)+SUMIF('FICHE RATIOS'!C:D,'FICHE RATIOS OC2'!K59,'FICHE RATIOS'!E:E)+SUMIF('FICHE RATIOS'!C:D,'FICHE RATIOS OC2'!M59,'FICHE RATIOS'!E:E)+SUMIF('FICHE RATIOS'!C:D,'FICHE RATIOS OC2'!#REF!,'FICHE RATIOS'!E:E)+SUMIF('FICHE RATIOS'!C:D,'FICHE RATIOS OC2'!F59,'FICHE RATIOS'!E:E)+SUMIF('FICHE RATIOS'!C:D,'FICHE RATIOS OC2'!H59,'FICHE RATIOS'!E:E)+SUMIF('FICHE RATIOS'!C:D,'FICHE RATIOS OC2'!I59,'FICHE RATIOS'!E:E)+SUMIF('FICHE RATIOS'!C:D,'FICHE RATIOS OC2'!J59,'FICHE RATIOS'!E:E)+SUMIF('FICHE RATIOS'!C:D,'FICHE RATIOS OC2'!L59,'FICHE RATIOS'!E:E)</f>
        <v>2750754.3869999992</v>
      </c>
    </row>
    <row r="60" spans="2:18" ht="16.5" thickBot="1">
      <c r="B60" s="1924" t="s">
        <v>6433</v>
      </c>
      <c r="C60" s="1921" t="s">
        <v>6411</v>
      </c>
      <c r="D60" s="1921" t="s">
        <v>6490</v>
      </c>
      <c r="E60" s="1921" t="s">
        <v>6491</v>
      </c>
      <c r="F60" s="1922"/>
      <c r="G60" s="1921"/>
      <c r="H60" s="1921"/>
      <c r="I60" s="1921"/>
      <c r="J60" s="1921"/>
      <c r="K60" s="1921"/>
      <c r="L60" s="1923"/>
      <c r="M60" s="1921"/>
      <c r="N60" s="1921"/>
      <c r="O60" s="2430"/>
      <c r="P60" s="2630" t="s">
        <v>6214</v>
      </c>
      <c r="Q60" s="2631"/>
      <c r="R60" s="2019">
        <f ca="1">SUMIF('FICHE RATIOS'!C:D,'FICHE RATIOS OC2'!B60,'FICHE RATIOS'!E:E)+SUMIF('FICHE RATIOS'!C:D,'FICHE RATIOS OC2'!C60,'FICHE RATIOS'!E:E)+SUMIF('FICHE RATIOS'!C:D,'FICHE RATIOS OC2'!#REF!,'FICHE RATIOS'!E:E)+SUMIF('FICHE RATIOS'!C:D,'FICHE RATIOS OC2'!#REF!,'FICHE RATIOS'!E:E)+SUMIF('FICHE RATIOS'!C:D,'FICHE RATIOS OC2'!#REF!,'FICHE RATIOS'!E:E)+SUMIF('FICHE RATIOS'!C:D,'FICHE RATIOS OC2'!K60,'FICHE RATIOS'!E:E)+SUMIF('FICHE RATIOS'!C:D,'FICHE RATIOS OC2'!M60,'FICHE RATIOS'!E:E)+SUMIF('FICHE RATIOS'!C:D,'FICHE RATIOS OC2'!D60,'FICHE RATIOS'!E:E)+SUMIF('FICHE RATIOS'!C:D,'FICHE RATIOS OC2'!E60,'FICHE RATIOS'!E:E)+SUMIF('FICHE RATIOS'!C:D,'FICHE RATIOS OC2'!H60,'FICHE RATIOS'!E:E)+SUMIF('FICHE RATIOS'!C:D,'FICHE RATIOS OC2'!I60,'FICHE RATIOS'!E:E)+SUMIF('FICHE RATIOS'!C:D,'FICHE RATIOS OC2'!J60,'FICHE RATIOS'!E:E)+SUMIF('FICHE RATIOS'!C:D,'FICHE RATIOS OC2'!L60,'FICHE RATIOS'!E:E)</f>
        <v>1401209.9099999997</v>
      </c>
    </row>
    <row r="61" spans="2:18" ht="16.5" thickBot="1">
      <c r="B61" s="1924"/>
      <c r="C61" s="1921"/>
      <c r="D61" s="1921"/>
      <c r="E61" s="1921"/>
      <c r="F61" s="1921"/>
      <c r="G61" s="1921"/>
      <c r="H61" s="1921"/>
      <c r="I61" s="1921"/>
      <c r="J61" s="1921"/>
      <c r="K61" s="1921"/>
      <c r="L61" s="1923"/>
      <c r="M61" s="1921"/>
      <c r="N61" s="1921"/>
      <c r="O61" s="2430"/>
      <c r="P61" s="2630" t="s">
        <v>6216</v>
      </c>
      <c r="Q61" s="2631"/>
      <c r="R61" s="2019">
        <f ca="1">SUMIF('FICHE RATIOS'!C:D,'FICHE RATIOS OC2'!B61,'FICHE RATIOS'!E:E)+SUMIF('FICHE RATIOS'!C:D,'FICHE RATIOS OC2'!C61,'FICHE RATIOS'!E:E)+SUMIF('FICHE RATIOS'!C:D,'FICHE RATIOS OC2'!D61,'FICHE RATIOS'!E:E)+SUMIF('FICHE RATIOS'!C:D,'FICHE RATIOS OC2'!E61,'FICHE RATIOS'!E:E)+SUMIF('FICHE RATIOS'!C:D,'FICHE RATIOS OC2'!#REF!,'FICHE RATIOS'!E:E)+SUMIF('FICHE RATIOS'!C:D,'FICHE RATIOS OC2'!K61,'FICHE RATIOS'!E:E)+SUMIF('FICHE RATIOS'!C:D,'FICHE RATIOS OC2'!M61,'FICHE RATIOS'!E:E)+SUMIF('FICHE RATIOS'!C:D,'FICHE RATIOS OC2'!F61,'FICHE RATIOS'!E:E)+SUMIF('FICHE RATIOS'!C:D,'FICHE RATIOS OC2'!G61,'FICHE RATIOS'!E:E)+SUMIF('FICHE RATIOS'!C:D,'FICHE RATIOS OC2'!H61,'FICHE RATIOS'!E:E)+SUMIF('FICHE RATIOS'!C:D,'FICHE RATIOS OC2'!I61,'FICHE RATIOS'!E:E)+SUMIF('FICHE RATIOS'!C:D,'FICHE RATIOS OC2'!J61,'FICHE RATIOS'!E:E)+SUMIF('FICHE RATIOS'!C:D,'FICHE RATIOS OC2'!L61,'FICHE RATIOS'!E:E)</f>
        <v>0</v>
      </c>
    </row>
    <row r="62" spans="2:18" ht="16.5" thickBot="1">
      <c r="B62" s="1924" t="s">
        <v>6427</v>
      </c>
      <c r="C62" s="1921" t="s">
        <v>6428</v>
      </c>
      <c r="D62" s="1921" t="s">
        <v>6429</v>
      </c>
      <c r="E62" s="1921" t="s">
        <v>6431</v>
      </c>
      <c r="F62" s="1921" t="s">
        <v>6432</v>
      </c>
      <c r="G62" s="1921"/>
      <c r="H62" s="1921"/>
      <c r="I62" s="1921"/>
      <c r="J62" s="1921"/>
      <c r="K62" s="1921"/>
      <c r="L62" s="1923"/>
      <c r="M62" s="1921"/>
      <c r="N62" s="1921"/>
      <c r="O62" s="2430"/>
      <c r="P62" s="2630" t="s">
        <v>6217</v>
      </c>
      <c r="Q62" s="2631"/>
      <c r="R62" s="2019">
        <f ca="1">SUMIF('FICHE RATIOS'!C:D,'FICHE RATIOS OC2'!B62,'FICHE RATIOS'!E:E)+SUMIF('FICHE RATIOS'!C:D,'FICHE RATIOS OC2'!C62,'FICHE RATIOS'!E:E)+SUMIF('FICHE RATIOS'!C:D,'FICHE RATIOS OC2'!D62,'FICHE RATIOS'!E:E)+SUMIF('FICHE RATIOS'!C:D,'FICHE RATIOS OC2'!E62,'FICHE RATIOS'!E:E)+SUMIF('FICHE RATIOS'!C:D,'FICHE RATIOS OC2'!#REF!,'FICHE RATIOS'!E:E)+SUMIF('FICHE RATIOS'!C:D,'FICHE RATIOS OC2'!K62,'FICHE RATIOS'!E:E)+SUMIF('FICHE RATIOS'!C:D,'FICHE RATIOS OC2'!M62,'FICHE RATIOS'!E:E)+SUMIF('FICHE RATIOS'!C:D,'FICHE RATIOS OC2'!F62,'FICHE RATIOS'!E:E)+SUMIF('FICHE RATIOS'!C:D,'FICHE RATIOS OC2'!G62,'FICHE RATIOS'!E:E)+SUMIF('FICHE RATIOS'!C:D,'FICHE RATIOS OC2'!H62,'FICHE RATIOS'!E:E)+SUMIF('FICHE RATIOS'!C:D,'FICHE RATIOS OC2'!I62,'FICHE RATIOS'!E:E)+SUMIF('FICHE RATIOS'!C:D,'FICHE RATIOS OC2'!J62,'FICHE RATIOS'!E:E)+SUMIF('FICHE RATIOS'!C:D,'FICHE RATIOS OC2'!L62,'FICHE RATIOS'!E:E)</f>
        <v>2079477.0700000015</v>
      </c>
    </row>
    <row r="63" spans="2:18" ht="16.5" thickBot="1">
      <c r="B63" s="1924" t="s">
        <v>6430</v>
      </c>
      <c r="C63" s="1921" t="s">
        <v>6846</v>
      </c>
      <c r="D63" s="1921"/>
      <c r="E63" s="1921"/>
      <c r="F63" s="1921"/>
      <c r="G63" s="1921"/>
      <c r="H63" s="1921"/>
      <c r="I63" s="1921"/>
      <c r="J63" s="1921"/>
      <c r="K63" s="1921"/>
      <c r="L63" s="1923"/>
      <c r="M63" s="1921"/>
      <c r="N63" s="1921"/>
      <c r="O63" s="2430"/>
      <c r="P63" s="2630" t="s">
        <v>6218</v>
      </c>
      <c r="Q63" s="2631"/>
      <c r="R63" s="2019">
        <f ca="1">SUMIF('FICHE RATIOS'!C:D,'FICHE RATIOS OC2'!B63,'FICHE RATIOS'!E:E)+SUMIF('FICHE RATIOS'!C:D,'FICHE RATIOS OC2'!C63,'FICHE RATIOS'!E:E)+SUMIF('FICHE RATIOS'!C:D,'FICHE RATIOS OC2'!D63,'FICHE RATIOS'!E:E)+SUMIF('FICHE RATIOS'!C:D,'FICHE RATIOS OC2'!E63,'FICHE RATIOS'!E:E)+SUMIF('FICHE RATIOS'!C:D,'FICHE RATIOS OC2'!#REF!,'FICHE RATIOS'!E:E)+SUMIF('FICHE RATIOS'!C:D,'FICHE RATIOS OC2'!K63,'FICHE RATIOS'!E:E)+SUMIF('FICHE RATIOS'!C:D,'FICHE RATIOS OC2'!M63,'FICHE RATIOS'!E:E)+SUMIF('FICHE RATIOS'!C:D,'FICHE RATIOS OC2'!F63,'FICHE RATIOS'!E:E)+SUMIF('FICHE RATIOS'!C:D,'FICHE RATIOS OC2'!G63,'FICHE RATIOS'!E:E)+SUMIF('FICHE RATIOS'!C:D,'FICHE RATIOS OC2'!H63,'FICHE RATIOS'!E:E)+SUMIF('FICHE RATIOS'!C:D,'FICHE RATIOS OC2'!I63,'FICHE RATIOS'!E:E)+SUMIF('FICHE RATIOS'!C:D,'FICHE RATIOS OC2'!J63,'FICHE RATIOS'!E:E)+SUMIF('FICHE RATIOS'!C:D,'FICHE RATIOS OC2'!L63,'FICHE RATIOS'!E:E)</f>
        <v>1013752.7200000002</v>
      </c>
    </row>
    <row r="64" spans="2:18" ht="16.5" thickBot="1">
      <c r="B64" s="1924"/>
      <c r="C64" s="1921"/>
      <c r="D64" s="1921"/>
      <c r="E64" s="1921"/>
      <c r="F64" s="1921"/>
      <c r="G64" s="1921"/>
      <c r="H64" s="1921"/>
      <c r="I64" s="1921"/>
      <c r="J64" s="1921"/>
      <c r="K64" s="1921"/>
      <c r="L64" s="1923"/>
      <c r="M64" s="1921"/>
      <c r="N64" s="1921"/>
      <c r="O64" s="2430"/>
      <c r="P64" s="2630" t="s">
        <v>6219</v>
      </c>
      <c r="Q64" s="2631"/>
      <c r="R64" s="2019">
        <f ca="1">SUMIF('FICHE RATIOS'!C:D,'FICHE RATIOS OC2'!B64,'FICHE RATIOS'!E:E)+SUMIF('FICHE RATIOS'!C:D,'FICHE RATIOS OC2'!C64,'FICHE RATIOS'!E:E)+SUMIF('FICHE RATIOS'!C:D,'FICHE RATIOS OC2'!D64,'FICHE RATIOS'!E:E)+SUMIF('FICHE RATIOS'!C:D,'FICHE RATIOS OC2'!E64,'FICHE RATIOS'!E:E)+SUMIF('FICHE RATIOS'!C:D,'FICHE RATIOS OC2'!#REF!,'FICHE RATIOS'!E:E)+SUMIF('FICHE RATIOS'!C:D,'FICHE RATIOS OC2'!K64,'FICHE RATIOS'!E:E)+SUMIF('FICHE RATIOS'!C:D,'FICHE RATIOS OC2'!M64,'FICHE RATIOS'!E:E)+SUMIF('FICHE RATIOS'!C:D,'FICHE RATIOS OC2'!F64,'FICHE RATIOS'!E:E)+SUMIF('FICHE RATIOS'!C:D,'FICHE RATIOS OC2'!G64,'FICHE RATIOS'!E:E)+SUMIF('FICHE RATIOS'!C:D,'FICHE RATIOS OC2'!H64,'FICHE RATIOS'!E:E)+SUMIF('FICHE RATIOS'!C:D,'FICHE RATIOS OC2'!I64,'FICHE RATIOS'!E:E)+SUMIF('FICHE RATIOS'!C:D,'FICHE RATIOS OC2'!J64,'FICHE RATIOS'!E:E)+SUMIF('FICHE RATIOS'!C:D,'FICHE RATIOS OC2'!L64,'FICHE RATIOS'!E:E)</f>
        <v>0</v>
      </c>
    </row>
    <row r="65" spans="2:18" ht="16.5" thickBot="1">
      <c r="B65" s="1924"/>
      <c r="C65" s="1921"/>
      <c r="D65" s="1921"/>
      <c r="E65" s="1921"/>
      <c r="F65" s="1921"/>
      <c r="G65" s="1921"/>
      <c r="H65" s="1921"/>
      <c r="I65" s="1921"/>
      <c r="J65" s="1921"/>
      <c r="K65" s="1921"/>
      <c r="L65" s="1923"/>
      <c r="M65" s="1921"/>
      <c r="N65" s="1921"/>
      <c r="O65" s="2430"/>
      <c r="P65" s="2630" t="s">
        <v>6133</v>
      </c>
      <c r="Q65" s="2631"/>
      <c r="R65" s="2019">
        <f ca="1">SUMIF('FICHE RATIOS'!C:D,'FICHE RATIOS OC2'!B65,'FICHE RATIOS'!E:E)+SUMIF('FICHE RATIOS'!C:D,'FICHE RATIOS OC2'!C65,'FICHE RATIOS'!E:E)+SUMIF('FICHE RATIOS'!C:D,'FICHE RATIOS OC2'!D65,'FICHE RATIOS'!E:E)+SUMIF('FICHE RATIOS'!C:D,'FICHE RATIOS OC2'!E65,'FICHE RATIOS'!E:E)+SUMIF('FICHE RATIOS'!C:D,'FICHE RATIOS OC2'!#REF!,'FICHE RATIOS'!E:E)+SUMIF('FICHE RATIOS'!C:D,'FICHE RATIOS OC2'!K65,'FICHE RATIOS'!E:E)+SUMIF('FICHE RATIOS'!C:D,'FICHE RATIOS OC2'!M65,'FICHE RATIOS'!E:E)+SUMIF('FICHE RATIOS'!C:D,'FICHE RATIOS OC2'!F65,'FICHE RATIOS'!E:E)+SUMIF('FICHE RATIOS'!C:D,'FICHE RATIOS OC2'!G65,'FICHE RATIOS'!E:E)+SUMIF('FICHE RATIOS'!C:D,'FICHE RATIOS OC2'!H65,'FICHE RATIOS'!E:E)+SUMIF('FICHE RATIOS'!C:D,'FICHE RATIOS OC2'!I65,'FICHE RATIOS'!E:E)+SUMIF('FICHE RATIOS'!C:D,'FICHE RATIOS OC2'!J65,'FICHE RATIOS'!E:E)+SUMIF('FICHE RATIOS'!C:D,'FICHE RATIOS OC2'!L65,'FICHE RATIOS'!E:E)</f>
        <v>0</v>
      </c>
    </row>
    <row r="66" spans="2:18" ht="16.5" thickBot="1">
      <c r="B66" s="1939" t="s">
        <v>6412</v>
      </c>
      <c r="C66" s="1921" t="s">
        <v>6679</v>
      </c>
      <c r="D66" s="1921"/>
      <c r="E66" s="1921"/>
      <c r="F66" s="1921"/>
      <c r="G66" s="1921"/>
      <c r="H66" s="1921"/>
      <c r="I66" s="1921"/>
      <c r="J66" s="1921"/>
      <c r="K66" s="1921"/>
      <c r="L66" s="1923"/>
      <c r="M66" s="1921"/>
      <c r="N66" s="1921"/>
      <c r="O66" s="2430"/>
      <c r="P66" s="2630" t="s">
        <v>6220</v>
      </c>
      <c r="Q66" s="2631"/>
      <c r="R66" s="2019">
        <f ca="1">SUMIF('FICHE RATIOS'!C:D,'FICHE RATIOS OC2'!B66,'FICHE RATIOS'!E:E)+SUMIF('FICHE RATIOS'!C:D,'FICHE RATIOS OC2'!C66,'FICHE RATIOS'!E:E)+SUMIF('FICHE RATIOS'!C:D,'FICHE RATIOS OC2'!D66,'FICHE RATIOS'!E:E)+SUMIF('FICHE RATIOS'!C:D,'FICHE RATIOS OC2'!E66,'FICHE RATIOS'!E:E)+SUMIF('FICHE RATIOS'!C:D,'FICHE RATIOS OC2'!#REF!,'FICHE RATIOS'!E:E)+SUMIF('FICHE RATIOS'!C:D,'FICHE RATIOS OC2'!K66,'FICHE RATIOS'!E:E)+SUMIF('FICHE RATIOS'!C:D,'FICHE RATIOS OC2'!M66,'FICHE RATIOS'!E:E)+SUMIF('FICHE RATIOS'!C:D,'FICHE RATIOS OC2'!F66,'FICHE RATIOS'!E:E)+SUMIF('FICHE RATIOS'!C:D,'FICHE RATIOS OC2'!G66,'FICHE RATIOS'!E:E)+SUMIF('FICHE RATIOS'!C:D,'FICHE RATIOS OC2'!H66,'FICHE RATIOS'!E:E)+SUMIF('FICHE RATIOS'!C:D,'FICHE RATIOS OC2'!I66,'FICHE RATIOS'!E:E)+SUMIF('FICHE RATIOS'!C:D,'FICHE RATIOS OC2'!J66,'FICHE RATIOS'!E:E)+SUMIF('FICHE RATIOS'!C:D,'FICHE RATIOS OC2'!L66,'FICHE RATIOS'!E:E)</f>
        <v>724765.21</v>
      </c>
    </row>
    <row r="67" spans="2:18" ht="16.5" thickBot="1">
      <c r="B67" s="1924" t="s">
        <v>6413</v>
      </c>
      <c r="C67" s="1921"/>
      <c r="D67" s="1921"/>
      <c r="E67" s="1921"/>
      <c r="F67" s="1921"/>
      <c r="G67" s="1921"/>
      <c r="H67" s="1921"/>
      <c r="I67" s="1921"/>
      <c r="J67" s="1921"/>
      <c r="K67" s="1921"/>
      <c r="L67" s="1923"/>
      <c r="M67" s="1921"/>
      <c r="N67" s="1921"/>
      <c r="O67" s="2430"/>
      <c r="P67" s="2630" t="s">
        <v>6221</v>
      </c>
      <c r="Q67" s="2631"/>
      <c r="R67" s="2019">
        <f ca="1">SUMIF('FICHE RATIOS'!C:D,'FICHE RATIOS OC2'!B67,'FICHE RATIOS'!E:E)+SUMIF('FICHE RATIOS'!C:D,'FICHE RATIOS OC2'!C67,'FICHE RATIOS'!E:E)+SUMIF('FICHE RATIOS'!C:D,'FICHE RATIOS OC2'!D67,'FICHE RATIOS'!E:E)+SUMIF('FICHE RATIOS'!C:D,'FICHE RATIOS OC2'!E67,'FICHE RATIOS'!E:E)+SUMIF('FICHE RATIOS'!C:D,'FICHE RATIOS OC2'!#REF!,'FICHE RATIOS'!E:E)+SUMIF('FICHE RATIOS'!C:D,'FICHE RATIOS OC2'!K67,'FICHE RATIOS'!E:E)+SUMIF('FICHE RATIOS'!C:D,'FICHE RATIOS OC2'!M67,'FICHE RATIOS'!E:E)+SUMIF('FICHE RATIOS'!C:D,'FICHE RATIOS OC2'!F67,'FICHE RATIOS'!E:E)+SUMIF('FICHE RATIOS'!C:D,'FICHE RATIOS OC2'!G67,'FICHE RATIOS'!E:E)+SUMIF('FICHE RATIOS'!C:D,'FICHE RATIOS OC2'!H67,'FICHE RATIOS'!E:E)+SUMIF('FICHE RATIOS'!C:D,'FICHE RATIOS OC2'!I67,'FICHE RATIOS'!E:E)+SUMIF('FICHE RATIOS'!C:D,'FICHE RATIOS OC2'!J67,'FICHE RATIOS'!E:E)+SUMIF('FICHE RATIOS'!C:D,'FICHE RATIOS OC2'!L67,'FICHE RATIOS'!E:E)</f>
        <v>2001366.0000000002</v>
      </c>
    </row>
    <row r="68" spans="2:18" ht="19.5" thickBot="1">
      <c r="B68" s="1924"/>
      <c r="C68" s="1921"/>
      <c r="D68" s="1921"/>
      <c r="E68" s="1921"/>
      <c r="F68" s="1921"/>
      <c r="G68" s="1921"/>
      <c r="H68" s="1921"/>
      <c r="I68" s="1921"/>
      <c r="J68" s="1921"/>
      <c r="K68" s="1921"/>
      <c r="L68" s="1923"/>
      <c r="M68" s="1921"/>
      <c r="N68" s="1921"/>
      <c r="O68" s="2430"/>
      <c r="P68" s="2639" t="s">
        <v>6236</v>
      </c>
      <c r="Q68" s="2640"/>
      <c r="R68" s="2467">
        <f ca="1">SUM(R56:R67)</f>
        <v>32679070.947000008</v>
      </c>
    </row>
    <row r="69" spans="2:18" ht="16.5" thickBot="1">
      <c r="B69" s="1924"/>
      <c r="C69" s="1921"/>
      <c r="D69" s="1921"/>
      <c r="E69" s="1921"/>
      <c r="F69" s="1921"/>
      <c r="G69" s="1921"/>
      <c r="H69" s="1921"/>
      <c r="I69" s="1921"/>
      <c r="J69" s="1921"/>
      <c r="K69" s="1921"/>
      <c r="L69" s="1923"/>
      <c r="M69" s="1921"/>
      <c r="N69" s="1921"/>
      <c r="O69" s="2430"/>
      <c r="P69" s="2630" t="s">
        <v>6222</v>
      </c>
      <c r="Q69" s="2631"/>
      <c r="R69" s="2019">
        <f ca="1">SUMIF('FICHE RATIOS'!C:D,'FICHE RATIOS OC2'!B69,'FICHE RATIOS'!E:E)+SUMIF('FICHE RATIOS'!C:D,'FICHE RATIOS OC2'!C69,'FICHE RATIOS'!E:E)+SUMIF('FICHE RATIOS'!C:D,'FICHE RATIOS OC2'!D69,'FICHE RATIOS'!E:E)+SUMIF('FICHE RATIOS'!C:D,'FICHE RATIOS OC2'!E69,'FICHE RATIOS'!E:E)+SUMIF('FICHE RATIOS'!C:D,'FICHE RATIOS OC2'!#REF!,'FICHE RATIOS'!E:E)+SUMIF('FICHE RATIOS'!C:D,'FICHE RATIOS OC2'!K69,'FICHE RATIOS'!E:E)+SUMIF('FICHE RATIOS'!C:D,'FICHE RATIOS OC2'!M69,'FICHE RATIOS'!E:E)+SUMIF('FICHE RATIOS'!C:D,'FICHE RATIOS OC2'!F69,'FICHE RATIOS'!E:E)+SUMIF('FICHE RATIOS'!C:D,'FICHE RATIOS OC2'!G69,'FICHE RATIOS'!E:E)+SUMIF('FICHE RATIOS'!C:D,'FICHE RATIOS OC2'!H69,'FICHE RATIOS'!E:E)+SUMIF('FICHE RATIOS'!C:D,'FICHE RATIOS OC2'!I69,'FICHE RATIOS'!E:E)+SUMIF('FICHE RATIOS'!C:D,'FICHE RATIOS OC2'!J69,'FICHE RATIOS'!E:E)+SUMIF('FICHE RATIOS'!C:D,'FICHE RATIOS OC2'!L69,'FICHE RATIOS'!E:E)</f>
        <v>0</v>
      </c>
    </row>
    <row r="70" spans="2:18" ht="16.5" thickBot="1">
      <c r="B70" s="1924" t="s">
        <v>6425</v>
      </c>
      <c r="C70" s="2244"/>
      <c r="D70" s="1921"/>
      <c r="E70" s="1921"/>
      <c r="F70" s="1921"/>
      <c r="G70" s="1921"/>
      <c r="H70" s="1921"/>
      <c r="I70" s="1921"/>
      <c r="J70" s="1921"/>
      <c r="K70" s="1921"/>
      <c r="L70" s="1923"/>
      <c r="M70" s="1921"/>
      <c r="N70" s="1921"/>
      <c r="O70" s="2430"/>
      <c r="P70" s="2630" t="s">
        <v>6223</v>
      </c>
      <c r="Q70" s="2631"/>
      <c r="R70" s="2019">
        <f ca="1">SUMIF('FICHE RATIOS'!C:D,'FICHE RATIOS OC2'!B70,'FICHE RATIOS'!E:E)+SUMIF('FICHE RATIOS'!C:D,'FICHE RATIOS OC2'!C70,'FICHE RATIOS'!E:E)+SUMIF('FICHE RATIOS'!C:D,'FICHE RATIOS OC2'!D70,'FICHE RATIOS'!E:E)+SUMIF('FICHE RATIOS'!C:D,'FICHE RATIOS OC2'!E70,'FICHE RATIOS'!E:E)+SUMIF('FICHE RATIOS'!C:D,'FICHE RATIOS OC2'!#REF!,'FICHE RATIOS'!E:E)+SUMIF('FICHE RATIOS'!C:D,'FICHE RATIOS OC2'!K70,'FICHE RATIOS'!E:E)+SUMIF('FICHE RATIOS'!C:D,'FICHE RATIOS OC2'!M70,'FICHE RATIOS'!E:E)+SUMIF('FICHE RATIOS'!C:D,'FICHE RATIOS OC2'!F70,'FICHE RATIOS'!E:E)+SUMIF('FICHE RATIOS'!C:D,'FICHE RATIOS OC2'!G70,'FICHE RATIOS'!E:E)+SUMIF('FICHE RATIOS'!C:D,'FICHE RATIOS OC2'!H70,'FICHE RATIOS'!E:E)+SUMIF('FICHE RATIOS'!C:D,'FICHE RATIOS OC2'!I70,'FICHE RATIOS'!E:E)+SUMIF('FICHE RATIOS'!C:D,'FICHE RATIOS OC2'!J70,'FICHE RATIOS'!E:E)+SUMIF('FICHE RATIOS'!C:D,'FICHE RATIOS OC2'!L70,'FICHE RATIOS'!E:E)</f>
        <v>0</v>
      </c>
    </row>
    <row r="71" spans="2:18" ht="16.5" thickBot="1">
      <c r="B71" s="1924" t="s">
        <v>6414</v>
      </c>
      <c r="C71" s="1921"/>
      <c r="D71" s="1921"/>
      <c r="E71" s="1921"/>
      <c r="F71" s="1921"/>
      <c r="G71" s="1921"/>
      <c r="H71" s="1921"/>
      <c r="I71" s="1921"/>
      <c r="J71" s="1921"/>
      <c r="K71" s="1921"/>
      <c r="L71" s="1923"/>
      <c r="M71" s="1921"/>
      <c r="N71" s="1921"/>
      <c r="O71" s="2430"/>
      <c r="P71" s="2630" t="s">
        <v>6224</v>
      </c>
      <c r="Q71" s="2631"/>
      <c r="R71" s="2019">
        <f ca="1">SUMIF('FICHE RATIOS'!C:D,'FICHE RATIOS OC2'!B71,'FICHE RATIOS'!E:E)+SUMIF('FICHE RATIOS'!C:D,'FICHE RATIOS OC2'!C71,'FICHE RATIOS'!E:E)+SUMIF('FICHE RATIOS'!C:D,'FICHE RATIOS OC2'!D71,'FICHE RATIOS'!E:E)+SUMIF('FICHE RATIOS'!C:D,'FICHE RATIOS OC2'!E71,'FICHE RATIOS'!E:E)+SUMIF('FICHE RATIOS'!C:D,'FICHE RATIOS OC2'!#REF!,'FICHE RATIOS'!E:E)+SUMIF('FICHE RATIOS'!C:D,'FICHE RATIOS OC2'!K71,'FICHE RATIOS'!E:E)+SUMIF('FICHE RATIOS'!C:D,'FICHE RATIOS OC2'!M71,'FICHE RATIOS'!E:E)+SUMIF('FICHE RATIOS'!C:D,'FICHE RATIOS OC2'!F71,'FICHE RATIOS'!E:E)+SUMIF('FICHE RATIOS'!C:D,'FICHE RATIOS OC2'!G71,'FICHE RATIOS'!E:E)+SUMIF('FICHE RATIOS'!C:D,'FICHE RATIOS OC2'!H71,'FICHE RATIOS'!E:E)+SUMIF('FICHE RATIOS'!C:D,'FICHE RATIOS OC2'!I71,'FICHE RATIOS'!E:E)+SUMIF('FICHE RATIOS'!C:D,'FICHE RATIOS OC2'!J71,'FICHE RATIOS'!E:E)+SUMIF('FICHE RATIOS'!C:D,'FICHE RATIOS OC2'!L71,'FICHE RATIOS'!E:E)</f>
        <v>2073061.6700000004</v>
      </c>
    </row>
    <row r="72" spans="2:18" ht="16.5" thickBot="1">
      <c r="B72" s="1924" t="s">
        <v>6415</v>
      </c>
      <c r="C72" s="1921"/>
      <c r="D72" s="1921"/>
      <c r="E72" s="1921"/>
      <c r="F72" s="1921"/>
      <c r="G72" s="1921"/>
      <c r="H72" s="1921"/>
      <c r="I72" s="1921"/>
      <c r="J72" s="1921"/>
      <c r="K72" s="1921"/>
      <c r="L72" s="1923"/>
      <c r="M72" s="1921"/>
      <c r="N72" s="1921"/>
      <c r="O72" s="2430"/>
      <c r="P72" s="2630" t="s">
        <v>6132</v>
      </c>
      <c r="Q72" s="2631"/>
      <c r="R72" s="2019">
        <f ca="1">SUMIF('FICHE RATIOS'!C:D,'FICHE RATIOS OC2'!B72,'FICHE RATIOS'!E:E)+SUMIF('FICHE RATIOS'!C:D,'FICHE RATIOS OC2'!C72,'FICHE RATIOS'!E:E)+SUMIF('FICHE RATIOS'!C:D,'FICHE RATIOS OC2'!D72,'FICHE RATIOS'!E:E)+SUMIF('FICHE RATIOS'!C:D,'FICHE RATIOS OC2'!E72,'FICHE RATIOS'!E:E)+SUMIF('FICHE RATIOS'!C:D,'FICHE RATIOS OC2'!#REF!,'FICHE RATIOS'!E:E)+SUMIF('FICHE RATIOS'!C:D,'FICHE RATIOS OC2'!K72,'FICHE RATIOS'!E:E)+SUMIF('FICHE RATIOS'!C:D,'FICHE RATIOS OC2'!M72,'FICHE RATIOS'!E:E)+SUMIF('FICHE RATIOS'!C:D,'FICHE RATIOS OC2'!F72,'FICHE RATIOS'!E:E)+SUMIF('FICHE RATIOS'!C:D,'FICHE RATIOS OC2'!G72,'FICHE RATIOS'!E:E)+SUMIF('FICHE RATIOS'!C:D,'FICHE RATIOS OC2'!H72,'FICHE RATIOS'!E:E)+SUMIF('FICHE RATIOS'!C:D,'FICHE RATIOS OC2'!I72,'FICHE RATIOS'!E:E)+SUMIF('FICHE RATIOS'!C:D,'FICHE RATIOS OC2'!J72,'FICHE RATIOS'!E:E)+SUMIF('FICHE RATIOS'!C:D,'FICHE RATIOS OC2'!L72,'FICHE RATIOS'!E:E)</f>
        <v>333791.48999999993</v>
      </c>
    </row>
    <row r="73" spans="2:18" ht="16.5" thickBot="1">
      <c r="B73" s="1924" t="s">
        <v>6416</v>
      </c>
      <c r="C73" s="1921"/>
      <c r="D73" s="1921"/>
      <c r="E73" s="1921"/>
      <c r="F73" s="1921"/>
      <c r="G73" s="1921"/>
      <c r="H73" s="1921"/>
      <c r="I73" s="1921"/>
      <c r="J73" s="1921"/>
      <c r="K73" s="1921"/>
      <c r="L73" s="1923"/>
      <c r="M73" s="1921"/>
      <c r="N73" s="1921"/>
      <c r="O73" s="2430"/>
      <c r="P73" s="2630" t="s">
        <v>120</v>
      </c>
      <c r="Q73" s="2631"/>
      <c r="R73" s="2019">
        <f ca="1">SUMIF('FICHE RATIOS'!C:D,'FICHE RATIOS OC2'!B73,'FICHE RATIOS'!E:E)+SUMIF('FICHE RATIOS'!C:D,'FICHE RATIOS OC2'!C73,'FICHE RATIOS'!E:E)+SUMIF('FICHE RATIOS'!C:D,'FICHE RATIOS OC2'!D73,'FICHE RATIOS'!E:E)+SUMIF('FICHE RATIOS'!C:D,'FICHE RATIOS OC2'!E73,'FICHE RATIOS'!E:E)+SUMIF('FICHE RATIOS'!C:D,'FICHE RATIOS OC2'!#REF!,'FICHE RATIOS'!E:E)+SUMIF('FICHE RATIOS'!C:D,'FICHE RATIOS OC2'!K73,'FICHE RATIOS'!E:E)+SUMIF('FICHE RATIOS'!C:D,'FICHE RATIOS OC2'!M73,'FICHE RATIOS'!E:E)+SUMIF('FICHE RATIOS'!C:D,'FICHE RATIOS OC2'!F73,'FICHE RATIOS'!E:E)+SUMIF('FICHE RATIOS'!C:D,'FICHE RATIOS OC2'!G73,'FICHE RATIOS'!E:E)+SUMIF('FICHE RATIOS'!C:D,'FICHE RATIOS OC2'!H73,'FICHE RATIOS'!E:E)+SUMIF('FICHE RATIOS'!C:D,'FICHE RATIOS OC2'!I73,'FICHE RATIOS'!E:E)+SUMIF('FICHE RATIOS'!C:D,'FICHE RATIOS OC2'!J73,'FICHE RATIOS'!E:E)+SUMIF('FICHE RATIOS'!C:D,'FICHE RATIOS OC2'!L73,'FICHE RATIOS'!E:E)</f>
        <v>47637.93</v>
      </c>
    </row>
    <row r="74" spans="2:18" ht="16.5" thickBot="1">
      <c r="B74" s="1924" t="s">
        <v>6417</v>
      </c>
      <c r="C74" s="1921"/>
      <c r="D74" s="1921"/>
      <c r="E74" s="1921"/>
      <c r="F74" s="1921"/>
      <c r="G74" s="1921"/>
      <c r="H74" s="1921"/>
      <c r="I74" s="1921"/>
      <c r="J74" s="1921"/>
      <c r="K74" s="1921"/>
      <c r="L74" s="1923"/>
      <c r="M74" s="1921"/>
      <c r="N74" s="1921"/>
      <c r="O74" s="2430"/>
      <c r="P74" s="2630" t="s">
        <v>6143</v>
      </c>
      <c r="Q74" s="2631"/>
      <c r="R74" s="2019">
        <f ca="1">SUMIF('FICHE RATIOS'!C:D,'FICHE RATIOS OC2'!B74,'FICHE RATIOS'!E:E)+SUMIF('FICHE RATIOS'!C:D,'FICHE RATIOS OC2'!C74,'FICHE RATIOS'!E:E)+SUMIF('FICHE RATIOS'!C:D,'FICHE RATIOS OC2'!D74,'FICHE RATIOS'!E:E)+SUMIF('FICHE RATIOS'!C:D,'FICHE RATIOS OC2'!E74,'FICHE RATIOS'!E:E)+SUMIF('FICHE RATIOS'!C:D,'FICHE RATIOS OC2'!#REF!,'FICHE RATIOS'!E:E)+SUMIF('FICHE RATIOS'!C:D,'FICHE RATIOS OC2'!K74,'FICHE RATIOS'!E:E)+SUMIF('FICHE RATIOS'!C:D,'FICHE RATIOS OC2'!M74,'FICHE RATIOS'!E:E)+SUMIF('FICHE RATIOS'!C:D,'FICHE RATIOS OC2'!F74,'FICHE RATIOS'!E:E)+SUMIF('FICHE RATIOS'!C:D,'FICHE RATIOS OC2'!G74,'FICHE RATIOS'!E:E)+SUMIF('FICHE RATIOS'!C:D,'FICHE RATIOS OC2'!H74,'FICHE RATIOS'!E:E)+SUMIF('FICHE RATIOS'!C:D,'FICHE RATIOS OC2'!I74,'FICHE RATIOS'!E:E)+SUMIF('FICHE RATIOS'!C:D,'FICHE RATIOS OC2'!J74,'FICHE RATIOS'!E:E)+SUMIF('FICHE RATIOS'!C:D,'FICHE RATIOS OC2'!L74,'FICHE RATIOS'!E:E)</f>
        <v>366667.69999999995</v>
      </c>
    </row>
    <row r="75" spans="2:18" ht="16.5" thickBot="1">
      <c r="B75" s="1924"/>
      <c r="C75" s="1921"/>
      <c r="D75" s="1921"/>
      <c r="E75" s="1921"/>
      <c r="F75" s="1921"/>
      <c r="G75" s="1921"/>
      <c r="H75" s="1921"/>
      <c r="I75" s="1921"/>
      <c r="J75" s="1921"/>
      <c r="K75" s="1921"/>
      <c r="L75" s="1923"/>
      <c r="M75" s="1921"/>
      <c r="N75" s="1921"/>
      <c r="O75" s="2430"/>
      <c r="P75" s="2630" t="s">
        <v>6225</v>
      </c>
      <c r="Q75" s="2631"/>
      <c r="R75" s="2019">
        <f ca="1">SUMIF('FICHE RATIOS'!C:D,'FICHE RATIOS OC2'!B75,'FICHE RATIOS'!E:E)+SUMIF('FICHE RATIOS'!C:D,'FICHE RATIOS OC2'!C75,'FICHE RATIOS'!E:E)+SUMIF('FICHE RATIOS'!C:D,'FICHE RATIOS OC2'!D75,'FICHE RATIOS'!E:E)+SUMIF('FICHE RATIOS'!C:D,'FICHE RATIOS OC2'!E75,'FICHE RATIOS'!E:E)+SUMIF('FICHE RATIOS'!C:D,'FICHE RATIOS OC2'!#REF!,'FICHE RATIOS'!E:E)+SUMIF('FICHE RATIOS'!C:D,'FICHE RATIOS OC2'!K75,'FICHE RATIOS'!E:E)+SUMIF('FICHE RATIOS'!C:D,'FICHE RATIOS OC2'!M75,'FICHE RATIOS'!E:E)+SUMIF('FICHE RATIOS'!C:D,'FICHE RATIOS OC2'!F75,'FICHE RATIOS'!E:E)+SUMIF('FICHE RATIOS'!C:D,'FICHE RATIOS OC2'!G75,'FICHE RATIOS'!E:E)+SUMIF('FICHE RATIOS'!C:D,'FICHE RATIOS OC2'!H75,'FICHE RATIOS'!E:E)+SUMIF('FICHE RATIOS'!C:D,'FICHE RATIOS OC2'!I75,'FICHE RATIOS'!E:E)+SUMIF('FICHE RATIOS'!C:D,'FICHE RATIOS OC2'!J75,'FICHE RATIOS'!E:E)+SUMIF('FICHE RATIOS'!C:D,'FICHE RATIOS OC2'!L75,'FICHE RATIOS'!E:E)</f>
        <v>0</v>
      </c>
    </row>
    <row r="76" spans="2:18" ht="16.5" thickBot="1">
      <c r="B76" s="1924"/>
      <c r="C76" s="1921"/>
      <c r="D76" s="1921"/>
      <c r="E76" s="1921"/>
      <c r="F76" s="1921"/>
      <c r="G76" s="1921"/>
      <c r="H76" s="1921"/>
      <c r="I76" s="1921"/>
      <c r="J76" s="1921"/>
      <c r="K76" s="1921"/>
      <c r="L76" s="1923"/>
      <c r="M76" s="1921"/>
      <c r="N76" s="1921"/>
      <c r="O76" s="2430"/>
      <c r="P76" s="2630" t="s">
        <v>6226</v>
      </c>
      <c r="Q76" s="2631"/>
      <c r="R76" s="2019">
        <f ca="1">SUMIF('FICHE RATIOS'!C:D,'FICHE RATIOS OC2'!B76,'FICHE RATIOS'!E:E)+SUMIF('FICHE RATIOS'!C:D,'FICHE RATIOS OC2'!C76,'FICHE RATIOS'!E:E)+SUMIF('FICHE RATIOS'!C:D,'FICHE RATIOS OC2'!D76,'FICHE RATIOS'!E:E)+SUMIF('FICHE RATIOS'!C:D,'FICHE RATIOS OC2'!E76,'FICHE RATIOS'!E:E)+SUMIF('FICHE RATIOS'!C:D,'FICHE RATIOS OC2'!#REF!,'FICHE RATIOS'!E:E)+SUMIF('FICHE RATIOS'!C:D,'FICHE RATIOS OC2'!K76,'FICHE RATIOS'!E:E)+SUMIF('FICHE RATIOS'!C:D,'FICHE RATIOS OC2'!M76,'FICHE RATIOS'!E:E)+SUMIF('FICHE RATIOS'!C:D,'FICHE RATIOS OC2'!F76,'FICHE RATIOS'!E:E)+SUMIF('FICHE RATIOS'!C:D,'FICHE RATIOS OC2'!G76,'FICHE RATIOS'!E:E)+SUMIF('FICHE RATIOS'!C:D,'FICHE RATIOS OC2'!H76,'FICHE RATIOS'!E:E)+SUMIF('FICHE RATIOS'!C:D,'FICHE RATIOS OC2'!I76,'FICHE RATIOS'!E:E)+SUMIF('FICHE RATIOS'!C:D,'FICHE RATIOS OC2'!J76,'FICHE RATIOS'!E:E)+SUMIF('FICHE RATIOS'!C:D,'FICHE RATIOS OC2'!L76,'FICHE RATIOS'!E:E)</f>
        <v>0</v>
      </c>
    </row>
    <row r="77" spans="2:18" ht="16.5" thickBot="1">
      <c r="B77" s="1924" t="s">
        <v>6424</v>
      </c>
      <c r="C77" s="1921"/>
      <c r="D77" s="1921"/>
      <c r="E77" s="1921"/>
      <c r="F77" s="1921"/>
      <c r="G77" s="1921"/>
      <c r="H77" s="1921"/>
      <c r="I77" s="1921"/>
      <c r="J77" s="1921"/>
      <c r="K77" s="1921"/>
      <c r="L77" s="1923"/>
      <c r="M77" s="1921"/>
      <c r="N77" s="1921"/>
      <c r="O77" s="2430"/>
      <c r="P77" s="2630" t="s">
        <v>6227</v>
      </c>
      <c r="Q77" s="2631"/>
      <c r="R77" s="2019">
        <f ca="1">SUMIF('FICHE RATIOS'!C:D,'FICHE RATIOS OC2'!B77,'FICHE RATIOS'!E:E)+SUMIF('FICHE RATIOS'!C:D,'FICHE RATIOS OC2'!C77,'FICHE RATIOS'!E:E)+SUMIF('FICHE RATIOS'!C:D,'FICHE RATIOS OC2'!D77,'FICHE RATIOS'!E:E)+SUMIF('FICHE RATIOS'!C:D,'FICHE RATIOS OC2'!E77,'FICHE RATIOS'!E:E)+SUMIF('FICHE RATIOS'!C:D,'FICHE RATIOS OC2'!#REF!,'FICHE RATIOS'!E:E)+SUMIF('FICHE RATIOS'!C:D,'FICHE RATIOS OC2'!K77,'FICHE RATIOS'!E:E)+SUMIF('FICHE RATIOS'!C:D,'FICHE RATIOS OC2'!M77,'FICHE RATIOS'!E:E)+SUMIF('FICHE RATIOS'!C:D,'FICHE RATIOS OC2'!F77,'FICHE RATIOS'!E:E)+SUMIF('FICHE RATIOS'!C:D,'FICHE RATIOS OC2'!G77,'FICHE RATIOS'!E:E)+SUMIF('FICHE RATIOS'!C:D,'FICHE RATIOS OC2'!H77,'FICHE RATIOS'!E:E)+SUMIF('FICHE RATIOS'!C:D,'FICHE RATIOS OC2'!I77,'FICHE RATIOS'!E:E)+SUMIF('FICHE RATIOS'!C:D,'FICHE RATIOS OC2'!J77,'FICHE RATIOS'!E:E)+SUMIF('FICHE RATIOS'!C:D,'FICHE RATIOS OC2'!L77,'FICHE RATIOS'!E:E)</f>
        <v>0</v>
      </c>
    </row>
    <row r="78" spans="2:18" ht="16.5" thickBot="1">
      <c r="B78" s="1924"/>
      <c r="C78" s="1921"/>
      <c r="D78" s="1921"/>
      <c r="E78" s="1921"/>
      <c r="F78" s="1921"/>
      <c r="G78" s="1921"/>
      <c r="H78" s="1921"/>
      <c r="I78" s="1921"/>
      <c r="J78" s="1921"/>
      <c r="K78" s="1921"/>
      <c r="L78" s="1923"/>
      <c r="M78" s="1921"/>
      <c r="N78" s="1921"/>
      <c r="O78" s="2430"/>
      <c r="P78" s="2630" t="s">
        <v>6228</v>
      </c>
      <c r="Q78" s="2631"/>
      <c r="R78" s="2019">
        <f ca="1">SUMIF('FICHE RATIOS'!C:D,'FICHE RATIOS OC2'!B78,'FICHE RATIOS'!E:E)+SUMIF('FICHE RATIOS'!C:D,'FICHE RATIOS OC2'!C78,'FICHE RATIOS'!E:E)+SUMIF('FICHE RATIOS'!C:D,'FICHE RATIOS OC2'!D78,'FICHE RATIOS'!E:E)+SUMIF('FICHE RATIOS'!C:D,'FICHE RATIOS OC2'!E78,'FICHE RATIOS'!E:E)+SUMIF('FICHE RATIOS'!C:D,'FICHE RATIOS OC2'!#REF!,'FICHE RATIOS'!E:E)+SUMIF('FICHE RATIOS'!C:D,'FICHE RATIOS OC2'!K78,'FICHE RATIOS'!E:E)+SUMIF('FICHE RATIOS'!C:D,'FICHE RATIOS OC2'!M78,'FICHE RATIOS'!E:E)+SUMIF('FICHE RATIOS'!C:D,'FICHE RATIOS OC2'!F78,'FICHE RATIOS'!E:E)+SUMIF('FICHE RATIOS'!C:D,'FICHE RATIOS OC2'!G78,'FICHE RATIOS'!E:E)+SUMIF('FICHE RATIOS'!C:D,'FICHE RATIOS OC2'!H78,'FICHE RATIOS'!E:E)+SUMIF('FICHE RATIOS'!C:D,'FICHE RATIOS OC2'!I78,'FICHE RATIOS'!E:E)+SUMIF('FICHE RATIOS'!C:D,'FICHE RATIOS OC2'!J78,'FICHE RATIOS'!E:E)+SUMIF('FICHE RATIOS'!C:D,'FICHE RATIOS OC2'!L78,'FICHE RATIOS'!E:E)</f>
        <v>0</v>
      </c>
    </row>
    <row r="79" spans="2:18" ht="16.5" thickBot="1">
      <c r="B79" s="1924" t="s">
        <v>6423</v>
      </c>
      <c r="C79" s="1921" t="s">
        <v>6772</v>
      </c>
      <c r="D79" s="1921"/>
      <c r="E79" s="1921"/>
      <c r="F79" s="1921"/>
      <c r="G79" s="1921"/>
      <c r="H79" s="1921"/>
      <c r="I79" s="1921"/>
      <c r="J79" s="1921"/>
      <c r="K79" s="1921"/>
      <c r="L79" s="1923"/>
      <c r="M79" s="1921"/>
      <c r="N79" s="1921"/>
      <c r="O79" s="2430"/>
      <c r="P79" s="2630" t="s">
        <v>6096</v>
      </c>
      <c r="Q79" s="2631"/>
      <c r="R79" s="2019">
        <f ca="1">SUMIF('FICHE RATIOS'!C:D,'FICHE RATIOS OC2'!B79,'FICHE RATIOS'!E:E)+SUMIF('FICHE RATIOS'!C:D,'FICHE RATIOS OC2'!C79,'FICHE RATIOS'!E:E)+SUMIF('FICHE RATIOS'!C:D,'FICHE RATIOS OC2'!D79,'FICHE RATIOS'!E:E)+SUMIF('FICHE RATIOS'!C:D,'FICHE RATIOS OC2'!E79,'FICHE RATIOS'!E:E)+SUMIF('FICHE RATIOS'!C:D,'FICHE RATIOS OC2'!#REF!,'FICHE RATIOS'!E:E)+SUMIF('FICHE RATIOS'!C:D,'FICHE RATIOS OC2'!K79,'FICHE RATIOS'!E:E)+SUMIF('FICHE RATIOS'!C:D,'FICHE RATIOS OC2'!M79,'FICHE RATIOS'!E:E)+SUMIF('FICHE RATIOS'!C:D,'FICHE RATIOS OC2'!F79,'FICHE RATIOS'!E:E)+SUMIF('FICHE RATIOS'!C:D,'FICHE RATIOS OC2'!G79,'FICHE RATIOS'!E:E)+SUMIF('FICHE RATIOS'!C:D,'FICHE RATIOS OC2'!H79,'FICHE RATIOS'!E:E)+SUMIF('FICHE RATIOS'!C:D,'FICHE RATIOS OC2'!I79,'FICHE RATIOS'!E:E)+SUMIF('FICHE RATIOS'!C:D,'FICHE RATIOS OC2'!J79,'FICHE RATIOS'!E:E)+SUMIF('FICHE RATIOS'!C:D,'FICHE RATIOS OC2'!L79,'FICHE RATIOS'!E:E)</f>
        <v>1281676.4010000003</v>
      </c>
    </row>
    <row r="80" spans="2:18" ht="16.5" thickBot="1">
      <c r="B80" s="1924" t="s">
        <v>6418</v>
      </c>
      <c r="C80" s="1921"/>
      <c r="D80" s="1921"/>
      <c r="E80" s="1921"/>
      <c r="F80" s="1921"/>
      <c r="G80" s="1921"/>
      <c r="H80" s="1921"/>
      <c r="I80" s="1921"/>
      <c r="J80" s="1921"/>
      <c r="K80" s="1921"/>
      <c r="L80" s="1923"/>
      <c r="M80" s="1921"/>
      <c r="N80" s="1921"/>
      <c r="O80" s="2430"/>
      <c r="P80" s="2630" t="s">
        <v>29</v>
      </c>
      <c r="Q80" s="2631"/>
      <c r="R80" s="2019">
        <f ca="1">SUMIF('FICHE RATIOS'!C:D,'FICHE RATIOS OC2'!B80,'FICHE RATIOS'!E:E)+SUMIF('FICHE RATIOS'!C:D,'FICHE RATIOS OC2'!C80,'FICHE RATIOS'!E:E)+SUMIF('FICHE RATIOS'!C:D,'FICHE RATIOS OC2'!D80,'FICHE RATIOS'!E:E)+SUMIF('FICHE RATIOS'!C:D,'FICHE RATIOS OC2'!E80,'FICHE RATIOS'!E:E)+SUMIF('FICHE RATIOS'!C:D,'FICHE RATIOS OC2'!#REF!,'FICHE RATIOS'!E:E)+SUMIF('FICHE RATIOS'!C:D,'FICHE RATIOS OC2'!K80,'FICHE RATIOS'!E:E)+SUMIF('FICHE RATIOS'!C:D,'FICHE RATIOS OC2'!M80,'FICHE RATIOS'!E:E)+SUMIF('FICHE RATIOS'!C:D,'FICHE RATIOS OC2'!F80,'FICHE RATIOS'!E:E)+SUMIF('FICHE RATIOS'!C:D,'FICHE RATIOS OC2'!G80,'FICHE RATIOS'!E:E)+SUMIF('FICHE RATIOS'!C:D,'FICHE RATIOS OC2'!H80,'FICHE RATIOS'!E:E)+SUMIF('FICHE RATIOS'!C:D,'FICHE RATIOS OC2'!I80,'FICHE RATIOS'!E:E)+SUMIF('FICHE RATIOS'!C:D,'FICHE RATIOS OC2'!J80,'FICHE RATIOS'!E:E)+SUMIF('FICHE RATIOS'!C:D,'FICHE RATIOS OC2'!L80,'FICHE RATIOS'!E:E)</f>
        <v>2027587.65</v>
      </c>
    </row>
    <row r="81" spans="2:18" ht="16.5" thickBot="1">
      <c r="B81" s="1924"/>
      <c r="C81" s="1921"/>
      <c r="D81" s="1921"/>
      <c r="E81" s="1921"/>
      <c r="F81" s="1921"/>
      <c r="G81" s="1921"/>
      <c r="H81" s="1921"/>
      <c r="I81" s="1921"/>
      <c r="J81" s="1921"/>
      <c r="K81" s="1921"/>
      <c r="L81" s="1923"/>
      <c r="M81" s="1921"/>
      <c r="N81" s="1921"/>
      <c r="O81" s="2430"/>
      <c r="P81" s="2630" t="s">
        <v>6229</v>
      </c>
      <c r="Q81" s="2631"/>
      <c r="R81" s="2019">
        <f ca="1">SUMIF('FICHE RATIOS'!C:D,'FICHE RATIOS OC2'!B81,'FICHE RATIOS'!E:E)+SUMIF('FICHE RATIOS'!C:D,'FICHE RATIOS OC2'!C81,'FICHE RATIOS'!E:E)+SUMIF('FICHE RATIOS'!C:D,'FICHE RATIOS OC2'!D81,'FICHE RATIOS'!E:E)+SUMIF('FICHE RATIOS'!C:D,'FICHE RATIOS OC2'!E81,'FICHE RATIOS'!E:E)+SUMIF('FICHE RATIOS'!C:D,'FICHE RATIOS OC2'!#REF!,'FICHE RATIOS'!E:E)+SUMIF('FICHE RATIOS'!C:D,'FICHE RATIOS OC2'!K81,'FICHE RATIOS'!E:E)+SUMIF('FICHE RATIOS'!C:D,'FICHE RATIOS OC2'!M81,'FICHE RATIOS'!E:E)+SUMIF('FICHE RATIOS'!C:D,'FICHE RATIOS OC2'!F81,'FICHE RATIOS'!E:E)+SUMIF('FICHE RATIOS'!C:D,'FICHE RATIOS OC2'!G81,'FICHE RATIOS'!E:E)+SUMIF('FICHE RATIOS'!C:D,'FICHE RATIOS OC2'!H81,'FICHE RATIOS'!E:E)+SUMIF('FICHE RATIOS'!C:D,'FICHE RATIOS OC2'!I81,'FICHE RATIOS'!E:E)+SUMIF('FICHE RATIOS'!C:D,'FICHE RATIOS OC2'!J81,'FICHE RATIOS'!E:E)+SUMIF('FICHE RATIOS'!C:D,'FICHE RATIOS OC2'!L81,'FICHE RATIOS'!E:E)</f>
        <v>0</v>
      </c>
    </row>
    <row r="82" spans="2:18" ht="16.5" thickBot="1">
      <c r="B82" s="1924"/>
      <c r="C82" s="1921"/>
      <c r="D82" s="1921"/>
      <c r="E82" s="1921"/>
      <c r="F82" s="1921"/>
      <c r="G82" s="1921"/>
      <c r="H82" s="1921"/>
      <c r="I82" s="1921"/>
      <c r="J82" s="1921"/>
      <c r="K82" s="1921"/>
      <c r="L82" s="1923"/>
      <c r="M82" s="1921"/>
      <c r="N82" s="1921"/>
      <c r="O82" s="2430"/>
      <c r="P82" s="2630" t="s">
        <v>6230</v>
      </c>
      <c r="Q82" s="2631"/>
      <c r="R82" s="2019">
        <f ca="1">SUMIF('FICHE RATIOS'!C:D,'FICHE RATIOS OC2'!B82,'FICHE RATIOS'!E:E)+SUMIF('FICHE RATIOS'!C:D,'FICHE RATIOS OC2'!C82,'FICHE RATIOS'!E:E)+SUMIF('FICHE RATIOS'!C:D,'FICHE RATIOS OC2'!D82,'FICHE RATIOS'!E:E)+SUMIF('FICHE RATIOS'!C:D,'FICHE RATIOS OC2'!E82,'FICHE RATIOS'!E:E)+SUMIF('FICHE RATIOS'!C:D,'FICHE RATIOS OC2'!#REF!,'FICHE RATIOS'!E:E)+SUMIF('FICHE RATIOS'!C:D,'FICHE RATIOS OC2'!K82,'FICHE RATIOS'!E:E)+SUMIF('FICHE RATIOS'!C:D,'FICHE RATIOS OC2'!M82,'FICHE RATIOS'!E:E)+SUMIF('FICHE RATIOS'!C:D,'FICHE RATIOS OC2'!F82,'FICHE RATIOS'!E:E)+SUMIF('FICHE RATIOS'!C:D,'FICHE RATIOS OC2'!G82,'FICHE RATIOS'!E:E)+SUMIF('FICHE RATIOS'!C:D,'FICHE RATIOS OC2'!H82,'FICHE RATIOS'!E:E)+SUMIF('FICHE RATIOS'!C:D,'FICHE RATIOS OC2'!I82,'FICHE RATIOS'!E:E)+SUMIF('FICHE RATIOS'!C:D,'FICHE RATIOS OC2'!J82,'FICHE RATIOS'!E:E)+SUMIF('FICHE RATIOS'!C:D,'FICHE RATIOS OC2'!L82,'FICHE RATIOS'!E:E)</f>
        <v>0</v>
      </c>
    </row>
    <row r="83" spans="2:18" ht="16.5" thickBot="1">
      <c r="B83" s="1924"/>
      <c r="C83" s="1921"/>
      <c r="D83" s="1921"/>
      <c r="E83" s="1921"/>
      <c r="F83" s="1921"/>
      <c r="G83" s="1921"/>
      <c r="H83" s="1921"/>
      <c r="I83" s="1921"/>
      <c r="J83" s="1921"/>
      <c r="K83" s="1921"/>
      <c r="L83" s="1923"/>
      <c r="M83" s="1921"/>
      <c r="N83" s="1921"/>
      <c r="O83" s="2430"/>
      <c r="P83" s="2630" t="s">
        <v>6231</v>
      </c>
      <c r="Q83" s="2631"/>
      <c r="R83" s="2019">
        <f ca="1">SUMIF('FICHE RATIOS'!C:D,'FICHE RATIOS OC2'!B83,'FICHE RATIOS'!E:E)+SUMIF('FICHE RATIOS'!C:D,'FICHE RATIOS OC2'!C83,'FICHE RATIOS'!E:E)+SUMIF('FICHE RATIOS'!C:D,'FICHE RATIOS OC2'!D83,'FICHE RATIOS'!E:E)+SUMIF('FICHE RATIOS'!C:D,'FICHE RATIOS OC2'!E83,'FICHE RATIOS'!E:E)+SUMIF('FICHE RATIOS'!C:D,'FICHE RATIOS OC2'!#REF!,'FICHE RATIOS'!E:E)+SUMIF('FICHE RATIOS'!C:D,'FICHE RATIOS OC2'!K83,'FICHE RATIOS'!E:E)+SUMIF('FICHE RATIOS'!C:D,'FICHE RATIOS OC2'!M83,'FICHE RATIOS'!E:E)+SUMIF('FICHE RATIOS'!C:D,'FICHE RATIOS OC2'!F83,'FICHE RATIOS'!E:E)+SUMIF('FICHE RATIOS'!C:D,'FICHE RATIOS OC2'!G83,'FICHE RATIOS'!E:E)+SUMIF('FICHE RATIOS'!C:D,'FICHE RATIOS OC2'!H83,'FICHE RATIOS'!E:E)+SUMIF('FICHE RATIOS'!C:D,'FICHE RATIOS OC2'!I83,'FICHE RATIOS'!E:E)+SUMIF('FICHE RATIOS'!C:D,'FICHE RATIOS OC2'!J83,'FICHE RATIOS'!E:E)+SUMIF('FICHE RATIOS'!C:D,'FICHE RATIOS OC2'!L83,'FICHE RATIOS'!E:E)</f>
        <v>0</v>
      </c>
    </row>
    <row r="84" spans="2:18" ht="16.5" thickBot="1">
      <c r="B84" s="1924"/>
      <c r="C84" s="1921"/>
      <c r="D84" s="1921"/>
      <c r="E84" s="1921"/>
      <c r="F84" s="1921"/>
      <c r="G84" s="1921"/>
      <c r="H84" s="1921"/>
      <c r="I84" s="1921"/>
      <c r="J84" s="1921"/>
      <c r="K84" s="1921"/>
      <c r="L84" s="1923"/>
      <c r="M84" s="1921"/>
      <c r="N84" s="1921"/>
      <c r="O84" s="2430"/>
      <c r="P84" s="2630" t="s">
        <v>6232</v>
      </c>
      <c r="Q84" s="2631"/>
      <c r="R84" s="2019">
        <f ca="1">SUMIF('FICHE RATIOS'!C:D,'FICHE RATIOS OC2'!B84,'FICHE RATIOS'!E:E)+SUMIF('FICHE RATIOS'!C:D,'FICHE RATIOS OC2'!C84,'FICHE RATIOS'!E:E)+SUMIF('FICHE RATIOS'!C:D,'FICHE RATIOS OC2'!D84,'FICHE RATIOS'!E:E)+SUMIF('FICHE RATIOS'!C:D,'FICHE RATIOS OC2'!E84,'FICHE RATIOS'!E:E)+SUMIF('FICHE RATIOS'!C:D,'FICHE RATIOS OC2'!#REF!,'FICHE RATIOS'!E:E)+SUMIF('FICHE RATIOS'!C:D,'FICHE RATIOS OC2'!K84,'FICHE RATIOS'!E:E)+SUMIF('FICHE RATIOS'!C:D,'FICHE RATIOS OC2'!M84,'FICHE RATIOS'!E:E)+SUMIF('FICHE RATIOS'!C:D,'FICHE RATIOS OC2'!F84,'FICHE RATIOS'!E:E)+SUMIF('FICHE RATIOS'!C:D,'FICHE RATIOS OC2'!G84,'FICHE RATIOS'!E:E)+SUMIF('FICHE RATIOS'!C:D,'FICHE RATIOS OC2'!H84,'FICHE RATIOS'!E:E)+SUMIF('FICHE RATIOS'!C:D,'FICHE RATIOS OC2'!I84,'FICHE RATIOS'!E:E)+SUMIF('FICHE RATIOS'!C:D,'FICHE RATIOS OC2'!J84,'FICHE RATIOS'!E:E)+SUMIF('FICHE RATIOS'!C:D,'FICHE RATIOS OC2'!L84,'FICHE RATIOS'!E:E)</f>
        <v>0</v>
      </c>
    </row>
    <row r="85" spans="2:18" ht="16.5" thickBot="1">
      <c r="B85" s="1924"/>
      <c r="C85" s="1921"/>
      <c r="D85" s="1921"/>
      <c r="E85" s="1921"/>
      <c r="F85" s="1921"/>
      <c r="G85" s="1921"/>
      <c r="H85" s="1921"/>
      <c r="I85" s="1921"/>
      <c r="J85" s="1921"/>
      <c r="K85" s="1921"/>
      <c r="L85" s="1923"/>
      <c r="M85" s="1921"/>
      <c r="N85" s="1921"/>
      <c r="O85" s="2430"/>
      <c r="P85" s="2630" t="s">
        <v>6233</v>
      </c>
      <c r="Q85" s="2631"/>
      <c r="R85" s="2019">
        <f ca="1">SUMIF('FICHE RATIOS'!C:D,'FICHE RATIOS OC2'!B85,'FICHE RATIOS'!E:E)+SUMIF('FICHE RATIOS'!C:D,'FICHE RATIOS OC2'!C85,'FICHE RATIOS'!E:E)+SUMIF('FICHE RATIOS'!C:D,'FICHE RATIOS OC2'!D85,'FICHE RATIOS'!E:E)+SUMIF('FICHE RATIOS'!C:D,'FICHE RATIOS OC2'!E85,'FICHE RATIOS'!E:E)+SUMIF('FICHE RATIOS'!C:D,'FICHE RATIOS OC2'!#REF!,'FICHE RATIOS'!E:E)+SUMIF('FICHE RATIOS'!C:D,'FICHE RATIOS OC2'!K85,'FICHE RATIOS'!E:E)+SUMIF('FICHE RATIOS'!C:D,'FICHE RATIOS OC2'!M85,'FICHE RATIOS'!E:E)+SUMIF('FICHE RATIOS'!C:D,'FICHE RATIOS OC2'!F85,'FICHE RATIOS'!E:E)+SUMIF('FICHE RATIOS'!C:D,'FICHE RATIOS OC2'!G85,'FICHE RATIOS'!E:E)+SUMIF('FICHE RATIOS'!C:D,'FICHE RATIOS OC2'!H85,'FICHE RATIOS'!E:E)+SUMIF('FICHE RATIOS'!C:D,'FICHE RATIOS OC2'!I85,'FICHE RATIOS'!E:E)+SUMIF('FICHE RATIOS'!C:D,'FICHE RATIOS OC2'!J85,'FICHE RATIOS'!E:E)+SUMIF('FICHE RATIOS'!C:D,'FICHE RATIOS OC2'!L85,'FICHE RATIOS'!E:E)</f>
        <v>0</v>
      </c>
    </row>
    <row r="86" spans="2:18" ht="16.5" thickBot="1">
      <c r="B86" s="1924" t="s">
        <v>6419</v>
      </c>
      <c r="C86" s="1921"/>
      <c r="D86" s="1921"/>
      <c r="E86" s="1921"/>
      <c r="F86" s="1921"/>
      <c r="G86" s="1921"/>
      <c r="H86" s="1921"/>
      <c r="I86" s="1921"/>
      <c r="J86" s="1921"/>
      <c r="K86" s="1921"/>
      <c r="L86" s="1923"/>
      <c r="M86" s="1921"/>
      <c r="N86" s="1921"/>
      <c r="O86" s="2430"/>
      <c r="P86" s="2630" t="s">
        <v>6234</v>
      </c>
      <c r="Q86" s="2631"/>
      <c r="R86" s="2019">
        <f ca="1">SUMIF('FICHE RATIOS'!C:D,'FICHE RATIOS OC2'!B86,'FICHE RATIOS'!E:E)+SUMIF('FICHE RATIOS'!C:D,'FICHE RATIOS OC2'!C86,'FICHE RATIOS'!E:E)+SUMIF('FICHE RATIOS'!C:D,'FICHE RATIOS OC2'!D86,'FICHE RATIOS'!E:E)+SUMIF('FICHE RATIOS'!C:D,'FICHE RATIOS OC2'!E86,'FICHE RATIOS'!E:E)+SUMIF('FICHE RATIOS'!C:D,'FICHE RATIOS OC2'!#REF!,'FICHE RATIOS'!E:E)+SUMIF('FICHE RATIOS'!C:D,'FICHE RATIOS OC2'!K86,'FICHE RATIOS'!E:E)+SUMIF('FICHE RATIOS'!C:D,'FICHE RATIOS OC2'!M86,'FICHE RATIOS'!E:E)+SUMIF('FICHE RATIOS'!C:D,'FICHE RATIOS OC2'!F86,'FICHE RATIOS'!E:E)+SUMIF('FICHE RATIOS'!C:D,'FICHE RATIOS OC2'!G86,'FICHE RATIOS'!E:E)+SUMIF('FICHE RATIOS'!C:D,'FICHE RATIOS OC2'!H86,'FICHE RATIOS'!E:E)+SUMIF('FICHE RATIOS'!C:D,'FICHE RATIOS OC2'!I86,'FICHE RATIOS'!E:E)+SUMIF('FICHE RATIOS'!C:D,'FICHE RATIOS OC2'!J86,'FICHE RATIOS'!E:E)+SUMIF('FICHE RATIOS'!C:D,'FICHE RATIOS OC2'!L86,'FICHE RATIOS'!E:E)</f>
        <v>0</v>
      </c>
    </row>
    <row r="87" spans="2:18" ht="16.5" thickBot="1">
      <c r="B87" s="2427" t="s">
        <v>6489</v>
      </c>
      <c r="C87" s="2428" t="s">
        <v>6628</v>
      </c>
      <c r="D87" s="2428" t="s">
        <v>6629</v>
      </c>
      <c r="E87" s="2428" t="s">
        <v>6630</v>
      </c>
      <c r="F87" s="2428" t="s">
        <v>6631</v>
      </c>
      <c r="G87" s="2428" t="s">
        <v>6627</v>
      </c>
      <c r="H87" s="1921"/>
      <c r="I87" s="1921"/>
      <c r="J87" s="1921"/>
      <c r="K87" s="1921"/>
      <c r="L87" s="1923"/>
      <c r="M87" s="1921"/>
      <c r="N87" s="1921"/>
      <c r="O87" s="2430"/>
      <c r="P87" s="2630" t="s">
        <v>164</v>
      </c>
      <c r="Q87" s="2631"/>
      <c r="R87" s="2019">
        <f ca="1">SUMIF('FICHE RATIOS'!C:D,'FICHE RATIOS OC2'!B87,'FICHE RATIOS'!E:E)+SUMIF('FICHE RATIOS'!C:D,'FICHE RATIOS OC2'!C87,'FICHE RATIOS'!E:E)+SUMIF('FICHE RATIOS'!C:D,'FICHE RATIOS OC2'!D87,'FICHE RATIOS'!E:E)+SUMIF('FICHE RATIOS'!C:D,'FICHE RATIOS OC2'!E87,'FICHE RATIOS'!E:E)+SUMIF('FICHE RATIOS'!C:D,'FICHE RATIOS OC2'!#REF!,'FICHE RATIOS'!E:E)+SUMIF('FICHE RATIOS'!C:D,'FICHE RATIOS OC2'!K87,'FICHE RATIOS'!E:E)+SUMIF('FICHE RATIOS'!C:D,'FICHE RATIOS OC2'!M87,'FICHE RATIOS'!E:E)+SUMIF('FICHE RATIOS'!C:D,'FICHE RATIOS OC2'!F87,'FICHE RATIOS'!E:E)+SUMIF('FICHE RATIOS'!C:D,'FICHE RATIOS OC2'!G87,'FICHE RATIOS'!E:E)+SUMIF('FICHE RATIOS'!C:D,'FICHE RATIOS OC2'!H87,'FICHE RATIOS'!E:E)+SUMIF('FICHE RATIOS'!C:D,'FICHE RATIOS OC2'!I87,'FICHE RATIOS'!E:E)+SUMIF('FICHE RATIOS'!C:D,'FICHE RATIOS OC2'!J87,'FICHE RATIOS'!E:E)+SUMIF('FICHE RATIOS'!C:D,'FICHE RATIOS OC2'!L87,'FICHE RATIOS'!E:E)</f>
        <v>48653.979999999996</v>
      </c>
    </row>
    <row r="88" spans="2:18" ht="19.5" thickBot="1">
      <c r="B88" s="1924"/>
      <c r="C88" s="1921"/>
      <c r="D88" s="1921"/>
      <c r="E88" s="1921"/>
      <c r="F88" s="1921"/>
      <c r="G88" s="1921"/>
      <c r="H88" s="1921"/>
      <c r="I88" s="1921"/>
      <c r="J88" s="1921"/>
      <c r="K88" s="1921"/>
      <c r="L88" s="1923"/>
      <c r="M88" s="1921"/>
      <c r="N88" s="1921"/>
      <c r="O88" s="2430"/>
      <c r="P88" s="2639" t="s">
        <v>6235</v>
      </c>
      <c r="Q88" s="2640"/>
      <c r="R88" s="2467">
        <f ca="1">SUM(R69:R87)</f>
        <v>6179076.8210000005</v>
      </c>
    </row>
    <row r="89" spans="2:18" ht="16.5" thickBot="1">
      <c r="B89" s="1924" t="s">
        <v>6773</v>
      </c>
      <c r="C89" s="1921"/>
      <c r="D89" s="1921"/>
      <c r="E89" s="1921"/>
      <c r="F89" s="1921"/>
      <c r="G89" s="1921"/>
      <c r="H89" s="1921"/>
      <c r="I89" s="1921"/>
      <c r="J89" s="1921"/>
      <c r="K89" s="1921"/>
      <c r="L89" s="1923"/>
      <c r="M89" s="1921"/>
      <c r="N89" s="1921"/>
      <c r="O89" s="2430"/>
      <c r="P89" s="2630" t="s">
        <v>316</v>
      </c>
      <c r="Q89" s="2631"/>
      <c r="R89" s="2019">
        <f ca="1">SUMIF('FICHE RATIOS'!C:D,'FICHE RATIOS OC2'!B89,'FICHE RATIOS'!E:E)+SUMIF('FICHE RATIOS'!C:D,'FICHE RATIOS OC2'!C89,'FICHE RATIOS'!E:E)+SUMIF('FICHE RATIOS'!C:D,'FICHE RATIOS OC2'!D89,'FICHE RATIOS'!E:E)+SUMIF('FICHE RATIOS'!C:D,'FICHE RATIOS OC2'!E89,'FICHE RATIOS'!E:E)+SUMIF('FICHE RATIOS'!C:D,'FICHE RATIOS OC2'!#REF!,'FICHE RATIOS'!E:E)+SUMIF('FICHE RATIOS'!C:D,'FICHE RATIOS OC2'!K89,'FICHE RATIOS'!E:E)+SUMIF('FICHE RATIOS'!C:D,'FICHE RATIOS OC2'!M89,'FICHE RATIOS'!E:E)+SUMIF('FICHE RATIOS'!C:D,'FICHE RATIOS OC2'!F89,'FICHE RATIOS'!E:E)+SUMIF('FICHE RATIOS'!C:D,'FICHE RATIOS OC2'!G89,'FICHE RATIOS'!E:E)+SUMIF('FICHE RATIOS'!C:D,'FICHE RATIOS OC2'!H89,'FICHE RATIOS'!E:E)+SUMIF('FICHE RATIOS'!C:D,'FICHE RATIOS OC2'!I89,'FICHE RATIOS'!E:E)+SUMIF('FICHE RATIOS'!C:D,'FICHE RATIOS OC2'!J89,'FICHE RATIOS'!E:E)+SUMIF('FICHE RATIOS'!C:D,'FICHE RATIOS OC2'!L89,'FICHE RATIOS'!E:E)</f>
        <v>0</v>
      </c>
    </row>
    <row r="90" spans="2:18" ht="16.5" thickBot="1">
      <c r="B90" s="1924" t="s">
        <v>6643</v>
      </c>
      <c r="C90" s="1921"/>
      <c r="D90" s="1921"/>
      <c r="E90" s="1921"/>
      <c r="F90" s="1921"/>
      <c r="G90" s="1921"/>
      <c r="H90" s="1921"/>
      <c r="I90" s="1921"/>
      <c r="J90" s="1921"/>
      <c r="K90" s="1921"/>
      <c r="L90" s="1923"/>
      <c r="M90" s="1921"/>
      <c r="N90" s="1921"/>
      <c r="O90" s="2430"/>
      <c r="P90" s="2630" t="s">
        <v>6237</v>
      </c>
      <c r="Q90" s="2631"/>
      <c r="R90" s="2019">
        <f ca="1">SUMIF('FICHE RATIOS'!C:D,'FICHE RATIOS OC2'!B90,'FICHE RATIOS'!E:E)+SUMIF('FICHE RATIOS'!C:D,'FICHE RATIOS OC2'!C90,'FICHE RATIOS'!E:E)+SUMIF('FICHE RATIOS'!C:D,'FICHE RATIOS OC2'!D90,'FICHE RATIOS'!E:E)+SUMIF('FICHE RATIOS'!C:D,'FICHE RATIOS OC2'!E90,'FICHE RATIOS'!E:E)+SUMIF('FICHE RATIOS'!C:D,'FICHE RATIOS OC2'!#REF!,'FICHE RATIOS'!E:E)+SUMIF('FICHE RATIOS'!C:D,'FICHE RATIOS OC2'!K90,'FICHE RATIOS'!E:E)+SUMIF('FICHE RATIOS'!C:D,'FICHE RATIOS OC2'!M90,'FICHE RATIOS'!E:E)+SUMIF('FICHE RATIOS'!C:D,'FICHE RATIOS OC2'!F90,'FICHE RATIOS'!E:E)+SUMIF('FICHE RATIOS'!C:D,'FICHE RATIOS OC2'!G90,'FICHE RATIOS'!E:E)+SUMIF('FICHE RATIOS'!C:D,'FICHE RATIOS OC2'!H90,'FICHE RATIOS'!E:E)+SUMIF('FICHE RATIOS'!C:D,'FICHE RATIOS OC2'!I90,'FICHE RATIOS'!E:E)+SUMIF('FICHE RATIOS'!C:D,'FICHE RATIOS OC2'!J90,'FICHE RATIOS'!E:E)+SUMIF('FICHE RATIOS'!C:D,'FICHE RATIOS OC2'!L90,'FICHE RATIOS'!E:E)</f>
        <v>0</v>
      </c>
    </row>
    <row r="91" spans="2:18" ht="16.5" thickBot="1">
      <c r="B91" s="2436" t="s">
        <v>6421</v>
      </c>
      <c r="C91" s="1921" t="s">
        <v>6771</v>
      </c>
      <c r="D91" s="1921"/>
      <c r="E91" s="1921"/>
      <c r="F91" s="1921"/>
      <c r="G91" s="1921"/>
      <c r="H91" s="1921"/>
      <c r="I91" s="1921"/>
      <c r="J91" s="1921"/>
      <c r="K91" s="1921"/>
      <c r="L91" s="1923"/>
      <c r="M91" s="1921"/>
      <c r="N91" s="1921"/>
      <c r="O91" s="2430"/>
      <c r="P91" s="2630" t="s">
        <v>6238</v>
      </c>
      <c r="Q91" s="2631"/>
      <c r="R91" s="2019">
        <f ca="1">0.5*SUMIF('FICHE RATIOS'!C:D,'FICHE RATIOS OC2'!B91,'FICHE RATIOS'!E:E)+SUMIF('FICHE RATIOS'!C:D,'FICHE RATIOS OC2'!C91,'FICHE RATIOS'!E:E)</f>
        <v>113713.42499999999</v>
      </c>
    </row>
    <row r="92" spans="2:18" ht="16.5" thickBot="1">
      <c r="B92" s="2436" t="s">
        <v>6421</v>
      </c>
      <c r="C92" s="1921"/>
      <c r="D92" s="1921"/>
      <c r="E92" s="1921"/>
      <c r="F92" s="1921"/>
      <c r="G92" s="1921"/>
      <c r="H92" s="1921"/>
      <c r="I92" s="1921"/>
      <c r="J92" s="1921"/>
      <c r="K92" s="1921"/>
      <c r="L92" s="1923"/>
      <c r="M92" s="1921"/>
      <c r="N92" s="1921"/>
      <c r="O92" s="2430"/>
      <c r="P92" s="2630" t="s">
        <v>6239</v>
      </c>
      <c r="Q92" s="2631"/>
      <c r="R92" s="2019">
        <f ca="1">0.5*SUMIF('FICHE RATIOS'!C:D,'FICHE RATIOS OC2'!B92,'FICHE RATIOS'!E:E)+SUMIF('FICHE RATIOS'!C:D,'FICHE RATIOS OC2'!C92,'FICHE RATIOS'!E:E)</f>
        <v>46737.674999999988</v>
      </c>
    </row>
    <row r="93" spans="2:18" ht="16.5" thickBot="1">
      <c r="B93" s="1924" t="s">
        <v>6420</v>
      </c>
      <c r="C93" s="1921"/>
      <c r="D93" s="1921"/>
      <c r="E93" s="1921"/>
      <c r="F93" s="1921"/>
      <c r="G93" s="1921"/>
      <c r="H93" s="1921"/>
      <c r="I93" s="1921"/>
      <c r="J93" s="1921"/>
      <c r="K93" s="1921"/>
      <c r="L93" s="1923"/>
      <c r="M93" s="1921"/>
      <c r="N93" s="1921"/>
      <c r="O93" s="2430"/>
      <c r="P93" s="2630" t="s">
        <v>6240</v>
      </c>
      <c r="Q93" s="2631"/>
      <c r="R93" s="2019">
        <f ca="1">SUMIF('FICHE RATIOS'!C:D,'FICHE RATIOS OC2'!B93,'FICHE RATIOS'!E:E)+SUMIF('FICHE RATIOS'!C:D,'FICHE RATIOS OC2'!C93,'FICHE RATIOS'!E:E)+SUMIF('FICHE RATIOS'!C:D,'FICHE RATIOS OC2'!D93,'FICHE RATIOS'!E:E)+SUMIF('FICHE RATIOS'!C:D,'FICHE RATIOS OC2'!E93,'FICHE RATIOS'!E:E)+SUMIF('FICHE RATIOS'!C:D,'FICHE RATIOS OC2'!#REF!,'FICHE RATIOS'!E:E)+SUMIF('FICHE RATIOS'!C:D,'FICHE RATIOS OC2'!K93,'FICHE RATIOS'!E:E)+SUMIF('FICHE RATIOS'!C:D,'FICHE RATIOS OC2'!M93,'FICHE RATIOS'!E:E)+SUMIF('FICHE RATIOS'!C:D,'FICHE RATIOS OC2'!F93,'FICHE RATIOS'!E:E)+SUMIF('FICHE RATIOS'!C:D,'FICHE RATIOS OC2'!G93,'FICHE RATIOS'!E:E)+SUMIF('FICHE RATIOS'!C:D,'FICHE RATIOS OC2'!H93,'FICHE RATIOS'!E:E)+SUMIF('FICHE RATIOS'!C:D,'FICHE RATIOS OC2'!I93,'FICHE RATIOS'!E:E)+SUMIF('FICHE RATIOS'!C:D,'FICHE RATIOS OC2'!J93,'FICHE RATIOS'!E:E)+SUMIF('FICHE RATIOS'!C:D,'FICHE RATIOS OC2'!L93,'FICHE RATIOS'!E:E)</f>
        <v>210879.13</v>
      </c>
    </row>
    <row r="94" spans="2:18" ht="16.5" thickBot="1">
      <c r="B94" s="1924" t="s">
        <v>6422</v>
      </c>
      <c r="C94" s="1921"/>
      <c r="D94" s="1921"/>
      <c r="E94" s="1921"/>
      <c r="F94" s="1921"/>
      <c r="G94" s="1921"/>
      <c r="H94" s="1921"/>
      <c r="I94" s="1921"/>
      <c r="J94" s="1921"/>
      <c r="K94" s="1921"/>
      <c r="L94" s="1923"/>
      <c r="M94" s="1921"/>
      <c r="N94" s="1921"/>
      <c r="O94" s="2430"/>
      <c r="P94" s="2630" t="s">
        <v>6241</v>
      </c>
      <c r="Q94" s="2631"/>
      <c r="R94" s="2019">
        <f ca="1">SUMIF('FICHE RATIOS'!C:D,'FICHE RATIOS OC2'!B94,'FICHE RATIOS'!E:E)+SUMIF('FICHE RATIOS'!C:D,'FICHE RATIOS OC2'!C94,'FICHE RATIOS'!E:E)+SUMIF('FICHE RATIOS'!C:D,'FICHE RATIOS OC2'!D94,'FICHE RATIOS'!E:E)+SUMIF('FICHE RATIOS'!C:D,'FICHE RATIOS OC2'!E94,'FICHE RATIOS'!E:E)+SUMIF('FICHE RATIOS'!C:D,'FICHE RATIOS OC2'!#REF!,'FICHE RATIOS'!E:E)+SUMIF('FICHE RATIOS'!C:D,'FICHE RATIOS OC2'!K94,'FICHE RATIOS'!E:E)+SUMIF('FICHE RATIOS'!C:D,'FICHE RATIOS OC2'!M94,'FICHE RATIOS'!E:E)+SUMIF('FICHE RATIOS'!C:D,'FICHE RATIOS OC2'!F94,'FICHE RATIOS'!E:E)+SUMIF('FICHE RATIOS'!C:D,'FICHE RATIOS OC2'!G94,'FICHE RATIOS'!E:E)+SUMIF('FICHE RATIOS'!C:D,'FICHE RATIOS OC2'!H94,'FICHE RATIOS'!E:E)+SUMIF('FICHE RATIOS'!C:D,'FICHE RATIOS OC2'!I94,'FICHE RATIOS'!E:E)+SUMIF('FICHE RATIOS'!C:D,'FICHE RATIOS OC2'!J94,'FICHE RATIOS'!E:E)+SUMIF('FICHE RATIOS'!C:D,'FICHE RATIOS OC2'!L94,'FICHE RATIOS'!E:E)</f>
        <v>773544.4025000002</v>
      </c>
    </row>
    <row r="95" spans="2:18" ht="19.5" thickBot="1">
      <c r="B95" s="1925"/>
      <c r="C95" s="1940"/>
      <c r="D95" s="1940"/>
      <c r="E95" s="1940"/>
      <c r="F95" s="1940"/>
      <c r="G95" s="1940"/>
      <c r="H95" s="1940"/>
      <c r="I95" s="1940"/>
      <c r="J95" s="1940"/>
      <c r="K95" s="1940"/>
      <c r="L95" s="2020"/>
      <c r="M95" s="1940"/>
      <c r="N95" s="2435"/>
      <c r="O95" s="2431"/>
      <c r="P95" s="2639" t="s">
        <v>6242</v>
      </c>
      <c r="Q95" s="2640"/>
      <c r="R95" s="2467">
        <f ca="1">SUM(R89:R94)</f>
        <v>1144874.6325000003</v>
      </c>
    </row>
    <row r="96" spans="2:18">
      <c r="R96" s="1941"/>
    </row>
    <row r="97" spans="16:19" ht="15.75" thickBot="1">
      <c r="R97" s="1941"/>
    </row>
    <row r="98" spans="16:19" ht="21.75" thickBot="1">
      <c r="P98" s="2647" t="s">
        <v>6551</v>
      </c>
      <c r="Q98" s="2648"/>
      <c r="R98" s="2493">
        <f ca="1">R14+R20+R26+R40+R55+R68+R88+R95</f>
        <v>145113525.98905307</v>
      </c>
      <c r="S98" s="1941"/>
    </row>
    <row r="99" spans="16:19" ht="15.75" thickBot="1"/>
    <row r="100" spans="16:19" ht="21.75" thickBot="1">
      <c r="P100" s="2645" t="s">
        <v>6552</v>
      </c>
      <c r="Q100" s="2646"/>
      <c r="R100" s="2494">
        <f ca="1">ABS(R98-'FICHE RATIOS'!E380)</f>
        <v>2.9802322387695313E-8</v>
      </c>
    </row>
    <row r="101" spans="16:19" ht="21.75" thickBot="1">
      <c r="R101" s="2495" t="str">
        <f ca="1">IF(R100&lt;2,"OK !","ERREUR !")</f>
        <v>OK !</v>
      </c>
    </row>
  </sheetData>
  <mergeCells count="91">
    <mergeCell ref="P100:Q100"/>
    <mergeCell ref="P91:Q91"/>
    <mergeCell ref="P92:Q92"/>
    <mergeCell ref="P93:Q93"/>
    <mergeCell ref="P94:Q94"/>
    <mergeCell ref="P95:Q95"/>
    <mergeCell ref="P98:Q98"/>
    <mergeCell ref="P90:Q90"/>
    <mergeCell ref="P79:Q79"/>
    <mergeCell ref="P80:Q80"/>
    <mergeCell ref="P81:Q81"/>
    <mergeCell ref="P82:Q82"/>
    <mergeCell ref="P83:Q83"/>
    <mergeCell ref="P84:Q84"/>
    <mergeCell ref="P85:Q85"/>
    <mergeCell ref="P86:Q86"/>
    <mergeCell ref="P87:Q87"/>
    <mergeCell ref="P88:Q88"/>
    <mergeCell ref="P89:Q89"/>
    <mergeCell ref="P78:Q78"/>
    <mergeCell ref="P67:Q67"/>
    <mergeCell ref="P68:Q68"/>
    <mergeCell ref="P69:Q69"/>
    <mergeCell ref="P70:Q70"/>
    <mergeCell ref="P71:Q71"/>
    <mergeCell ref="P72:Q72"/>
    <mergeCell ref="P73:Q73"/>
    <mergeCell ref="P74:Q74"/>
    <mergeCell ref="P75:Q75"/>
    <mergeCell ref="P76:Q76"/>
    <mergeCell ref="P77:Q77"/>
    <mergeCell ref="P66:Q66"/>
    <mergeCell ref="P55:Q55"/>
    <mergeCell ref="P56:Q56"/>
    <mergeCell ref="P57:Q57"/>
    <mergeCell ref="P58:Q58"/>
    <mergeCell ref="P59:Q59"/>
    <mergeCell ref="P60:Q60"/>
    <mergeCell ref="P61:Q61"/>
    <mergeCell ref="P62:Q62"/>
    <mergeCell ref="P63:Q63"/>
    <mergeCell ref="P64:Q64"/>
    <mergeCell ref="P65:Q65"/>
    <mergeCell ref="P54:Q54"/>
    <mergeCell ref="P43:Q43"/>
    <mergeCell ref="P44:Q44"/>
    <mergeCell ref="P45:Q45"/>
    <mergeCell ref="P46:Q46"/>
    <mergeCell ref="P47:Q47"/>
    <mergeCell ref="P48:Q48"/>
    <mergeCell ref="P49:Q49"/>
    <mergeCell ref="P50:Q50"/>
    <mergeCell ref="P51:Q51"/>
    <mergeCell ref="P52:Q52"/>
    <mergeCell ref="P53:Q53"/>
    <mergeCell ref="P42:Q42"/>
    <mergeCell ref="P31:Q31"/>
    <mergeCell ref="P32:Q32"/>
    <mergeCell ref="P33:Q33"/>
    <mergeCell ref="P34:Q34"/>
    <mergeCell ref="P35:Q35"/>
    <mergeCell ref="P36:Q36"/>
    <mergeCell ref="P37:Q37"/>
    <mergeCell ref="P38:Q38"/>
    <mergeCell ref="P39:Q39"/>
    <mergeCell ref="P40:Q40"/>
    <mergeCell ref="P41:Q41"/>
    <mergeCell ref="B9:O10"/>
    <mergeCell ref="P30:Q30"/>
    <mergeCell ref="P19:Q19"/>
    <mergeCell ref="P20:Q20"/>
    <mergeCell ref="P21:Q21"/>
    <mergeCell ref="P22:Q22"/>
    <mergeCell ref="P23:Q23"/>
    <mergeCell ref="P24:Q24"/>
    <mergeCell ref="P25:Q25"/>
    <mergeCell ref="P26:Q26"/>
    <mergeCell ref="P27:Q27"/>
    <mergeCell ref="P28:Q28"/>
    <mergeCell ref="P29:Q29"/>
    <mergeCell ref="P18:Q18"/>
    <mergeCell ref="P13:Q13"/>
    <mergeCell ref="P14:Q14"/>
    <mergeCell ref="P15:Q15"/>
    <mergeCell ref="P16:Q16"/>
    <mergeCell ref="P17:Q17"/>
    <mergeCell ref="P2:T3"/>
    <mergeCell ref="P9:Q10"/>
    <mergeCell ref="R9:R10"/>
    <mergeCell ref="P11:Q11"/>
    <mergeCell ref="P12:Q1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D1:AB5"/>
  <sheetViews>
    <sheetView topLeftCell="B1" zoomScale="85" zoomScaleNormal="85" workbookViewId="0">
      <selection activeCell="Q37" sqref="Q37"/>
    </sheetView>
  </sheetViews>
  <sheetFormatPr baseColWidth="10" defaultRowHeight="15"/>
  <cols>
    <col min="1" max="16384" width="11.42578125" style="1810"/>
  </cols>
  <sheetData>
    <row r="1" spans="4:28" ht="15.75" thickBot="1"/>
    <row r="2" spans="4:28" ht="15" customHeight="1">
      <c r="D2" s="2649" t="s">
        <v>6699</v>
      </c>
      <c r="E2" s="2650"/>
      <c r="F2" s="2650"/>
      <c r="G2" s="2650"/>
      <c r="H2" s="2650"/>
      <c r="I2" s="2650"/>
      <c r="J2" s="2650"/>
      <c r="K2" s="2650"/>
      <c r="L2" s="2650"/>
      <c r="M2" s="2650"/>
      <c r="N2" s="2650"/>
      <c r="O2" s="2651"/>
      <c r="Q2" s="2649" t="s">
        <v>6700</v>
      </c>
      <c r="R2" s="2650"/>
      <c r="S2" s="2650"/>
      <c r="T2" s="2650"/>
      <c r="U2" s="2650"/>
      <c r="V2" s="2650"/>
      <c r="W2" s="2650"/>
      <c r="X2" s="2650"/>
      <c r="Y2" s="2650"/>
      <c r="Z2" s="2650"/>
      <c r="AA2" s="2650"/>
      <c r="AB2" s="2651"/>
    </row>
    <row r="3" spans="4:28" ht="15" customHeight="1">
      <c r="D3" s="2652"/>
      <c r="E3" s="2653"/>
      <c r="F3" s="2653"/>
      <c r="G3" s="2653"/>
      <c r="H3" s="2653"/>
      <c r="I3" s="2653"/>
      <c r="J3" s="2653"/>
      <c r="K3" s="2653"/>
      <c r="L3" s="2653"/>
      <c r="M3" s="2653"/>
      <c r="N3" s="2653"/>
      <c r="O3" s="2654"/>
      <c r="Q3" s="2652"/>
      <c r="R3" s="2653"/>
      <c r="S3" s="2653"/>
      <c r="T3" s="2653"/>
      <c r="U3" s="2653"/>
      <c r="V3" s="2653"/>
      <c r="W3" s="2653"/>
      <c r="X3" s="2653"/>
      <c r="Y3" s="2653"/>
      <c r="Z3" s="2653"/>
      <c r="AA3" s="2653"/>
      <c r="AB3" s="2654"/>
    </row>
    <row r="4" spans="4:28" ht="15" customHeight="1">
      <c r="D4" s="2652"/>
      <c r="E4" s="2653"/>
      <c r="F4" s="2653"/>
      <c r="G4" s="2653"/>
      <c r="H4" s="2653"/>
      <c r="I4" s="2653"/>
      <c r="J4" s="2653"/>
      <c r="K4" s="2653"/>
      <c r="L4" s="2653"/>
      <c r="M4" s="2653"/>
      <c r="N4" s="2653"/>
      <c r="O4" s="2654"/>
      <c r="Q4" s="2652"/>
      <c r="R4" s="2653"/>
      <c r="S4" s="2653"/>
      <c r="T4" s="2653"/>
      <c r="U4" s="2653"/>
      <c r="V4" s="2653"/>
      <c r="W4" s="2653"/>
      <c r="X4" s="2653"/>
      <c r="Y4" s="2653"/>
      <c r="Z4" s="2653"/>
      <c r="AA4" s="2653"/>
      <c r="AB4" s="2654"/>
    </row>
    <row r="5" spans="4:28" ht="15.75" customHeight="1" thickBot="1">
      <c r="D5" s="2655"/>
      <c r="E5" s="2656"/>
      <c r="F5" s="2656"/>
      <c r="G5" s="2656"/>
      <c r="H5" s="2656"/>
      <c r="I5" s="2656"/>
      <c r="J5" s="2656"/>
      <c r="K5" s="2656"/>
      <c r="L5" s="2656"/>
      <c r="M5" s="2656"/>
      <c r="N5" s="2656"/>
      <c r="O5" s="2657"/>
      <c r="Q5" s="2655"/>
      <c r="R5" s="2656"/>
      <c r="S5" s="2656"/>
      <c r="T5" s="2656"/>
      <c r="U5" s="2656"/>
      <c r="V5" s="2656"/>
      <c r="W5" s="2656"/>
      <c r="X5" s="2656"/>
      <c r="Y5" s="2656"/>
      <c r="Z5" s="2656"/>
      <c r="AA5" s="2656"/>
      <c r="AB5" s="2657"/>
    </row>
  </sheetData>
  <mergeCells count="2">
    <mergeCell ref="D2:O5"/>
    <mergeCell ref="Q2:AB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tabColor theme="4" tint="-0.499984740745262"/>
  </sheetPr>
  <dimension ref="C2:O20"/>
  <sheetViews>
    <sheetView zoomScale="55" zoomScaleNormal="55" workbookViewId="0">
      <selection activeCell="J25" sqref="J25"/>
    </sheetView>
  </sheetViews>
  <sheetFormatPr baseColWidth="10" defaultRowHeight="15"/>
  <cols>
    <col min="1" max="16384" width="11.42578125" style="1810"/>
  </cols>
  <sheetData>
    <row r="2" spans="3:15" ht="15.75" thickBot="1"/>
    <row r="3" spans="3:15">
      <c r="C3" s="2658" t="s">
        <v>6136</v>
      </c>
      <c r="D3" s="2659"/>
      <c r="E3" s="2659"/>
      <c r="F3" s="2659"/>
      <c r="G3" s="2659"/>
      <c r="H3" s="2659"/>
      <c r="I3" s="2659"/>
      <c r="J3" s="2659"/>
      <c r="K3" s="2659"/>
      <c r="L3" s="2659"/>
      <c r="M3" s="2659"/>
      <c r="N3" s="2659"/>
      <c r="O3" s="2660"/>
    </row>
    <row r="4" spans="3:15">
      <c r="C4" s="2661"/>
      <c r="D4" s="2662"/>
      <c r="E4" s="2662"/>
      <c r="F4" s="2662"/>
      <c r="G4" s="2662"/>
      <c r="H4" s="2662"/>
      <c r="I4" s="2662"/>
      <c r="J4" s="2662"/>
      <c r="K4" s="2662"/>
      <c r="L4" s="2662"/>
      <c r="M4" s="2662"/>
      <c r="N4" s="2662"/>
      <c r="O4" s="2663"/>
    </row>
    <row r="5" spans="3:15">
      <c r="C5" s="2661"/>
      <c r="D5" s="2662"/>
      <c r="E5" s="2662"/>
      <c r="F5" s="2662"/>
      <c r="G5" s="2662"/>
      <c r="H5" s="2662"/>
      <c r="I5" s="2662"/>
      <c r="J5" s="2662"/>
      <c r="K5" s="2662"/>
      <c r="L5" s="2662"/>
      <c r="M5" s="2662"/>
      <c r="N5" s="2662"/>
      <c r="O5" s="2663"/>
    </row>
    <row r="6" spans="3:15">
      <c r="C6" s="2661"/>
      <c r="D6" s="2662"/>
      <c r="E6" s="2662"/>
      <c r="F6" s="2662"/>
      <c r="G6" s="2662"/>
      <c r="H6" s="2662"/>
      <c r="I6" s="2662"/>
      <c r="J6" s="2662"/>
      <c r="K6" s="2662"/>
      <c r="L6" s="2662"/>
      <c r="M6" s="2662"/>
      <c r="N6" s="2662"/>
      <c r="O6" s="2663"/>
    </row>
    <row r="7" spans="3:15">
      <c r="C7" s="2661"/>
      <c r="D7" s="2662"/>
      <c r="E7" s="2662"/>
      <c r="F7" s="2662"/>
      <c r="G7" s="2662"/>
      <c r="H7" s="2662"/>
      <c r="I7" s="2662"/>
      <c r="J7" s="2662"/>
      <c r="K7" s="2662"/>
      <c r="L7" s="2662"/>
      <c r="M7" s="2662"/>
      <c r="N7" s="2662"/>
      <c r="O7" s="2663"/>
    </row>
    <row r="8" spans="3:15">
      <c r="C8" s="2661"/>
      <c r="D8" s="2662"/>
      <c r="E8" s="2662"/>
      <c r="F8" s="2662"/>
      <c r="G8" s="2662"/>
      <c r="H8" s="2662"/>
      <c r="I8" s="2662"/>
      <c r="J8" s="2662"/>
      <c r="K8" s="2662"/>
      <c r="L8" s="2662"/>
      <c r="M8" s="2662"/>
      <c r="N8" s="2662"/>
      <c r="O8" s="2663"/>
    </row>
    <row r="9" spans="3:15">
      <c r="C9" s="2661"/>
      <c r="D9" s="2662"/>
      <c r="E9" s="2662"/>
      <c r="F9" s="2662"/>
      <c r="G9" s="2662"/>
      <c r="H9" s="2662"/>
      <c r="I9" s="2662"/>
      <c r="J9" s="2662"/>
      <c r="K9" s="2662"/>
      <c r="L9" s="2662"/>
      <c r="M9" s="2662"/>
      <c r="N9" s="2662"/>
      <c r="O9" s="2663"/>
    </row>
    <row r="10" spans="3:15">
      <c r="C10" s="2661"/>
      <c r="D10" s="2662"/>
      <c r="E10" s="2662"/>
      <c r="F10" s="2662"/>
      <c r="G10" s="2662"/>
      <c r="H10" s="2662"/>
      <c r="I10" s="2662"/>
      <c r="J10" s="2662"/>
      <c r="K10" s="2662"/>
      <c r="L10" s="2662"/>
      <c r="M10" s="2662"/>
      <c r="N10" s="2662"/>
      <c r="O10" s="2663"/>
    </row>
    <row r="11" spans="3:15">
      <c r="C11" s="2661"/>
      <c r="D11" s="2662"/>
      <c r="E11" s="2662"/>
      <c r="F11" s="2662"/>
      <c r="G11" s="2662"/>
      <c r="H11" s="2662"/>
      <c r="I11" s="2662"/>
      <c r="J11" s="2662"/>
      <c r="K11" s="2662"/>
      <c r="L11" s="2662"/>
      <c r="M11" s="2662"/>
      <c r="N11" s="2662"/>
      <c r="O11" s="2663"/>
    </row>
    <row r="12" spans="3:15">
      <c r="C12" s="2661"/>
      <c r="D12" s="2662"/>
      <c r="E12" s="2662"/>
      <c r="F12" s="2662"/>
      <c r="G12" s="2662"/>
      <c r="H12" s="2662"/>
      <c r="I12" s="2662"/>
      <c r="J12" s="2662"/>
      <c r="K12" s="2662"/>
      <c r="L12" s="2662"/>
      <c r="M12" s="2662"/>
      <c r="N12" s="2662"/>
      <c r="O12" s="2663"/>
    </row>
    <row r="13" spans="3:15">
      <c r="C13" s="2661"/>
      <c r="D13" s="2662"/>
      <c r="E13" s="2662"/>
      <c r="F13" s="2662"/>
      <c r="G13" s="2662"/>
      <c r="H13" s="2662"/>
      <c r="I13" s="2662"/>
      <c r="J13" s="2662"/>
      <c r="K13" s="2662"/>
      <c r="L13" s="2662"/>
      <c r="M13" s="2662"/>
      <c r="N13" s="2662"/>
      <c r="O13" s="2663"/>
    </row>
    <row r="14" spans="3:15">
      <c r="C14" s="2661"/>
      <c r="D14" s="2662"/>
      <c r="E14" s="2662"/>
      <c r="F14" s="2662"/>
      <c r="G14" s="2662"/>
      <c r="H14" s="2662"/>
      <c r="I14" s="2662"/>
      <c r="J14" s="2662"/>
      <c r="K14" s="2662"/>
      <c r="L14" s="2662"/>
      <c r="M14" s="2662"/>
      <c r="N14" s="2662"/>
      <c r="O14" s="2663"/>
    </row>
    <row r="15" spans="3:15">
      <c r="C15" s="2661"/>
      <c r="D15" s="2662"/>
      <c r="E15" s="2662"/>
      <c r="F15" s="2662"/>
      <c r="G15" s="2662"/>
      <c r="H15" s="2662"/>
      <c r="I15" s="2662"/>
      <c r="J15" s="2662"/>
      <c r="K15" s="2662"/>
      <c r="L15" s="2662"/>
      <c r="M15" s="2662"/>
      <c r="N15" s="2662"/>
      <c r="O15" s="2663"/>
    </row>
    <row r="16" spans="3:15">
      <c r="C16" s="2661"/>
      <c r="D16" s="2662"/>
      <c r="E16" s="2662"/>
      <c r="F16" s="2662"/>
      <c r="G16" s="2662"/>
      <c r="H16" s="2662"/>
      <c r="I16" s="2662"/>
      <c r="J16" s="2662"/>
      <c r="K16" s="2662"/>
      <c r="L16" s="2662"/>
      <c r="M16" s="2662"/>
      <c r="N16" s="2662"/>
      <c r="O16" s="2663"/>
    </row>
    <row r="17" spans="3:15">
      <c r="C17" s="2661"/>
      <c r="D17" s="2662"/>
      <c r="E17" s="2662"/>
      <c r="F17" s="2662"/>
      <c r="G17" s="2662"/>
      <c r="H17" s="2662"/>
      <c r="I17" s="2662"/>
      <c r="J17" s="2662"/>
      <c r="K17" s="2662"/>
      <c r="L17" s="2662"/>
      <c r="M17" s="2662"/>
      <c r="N17" s="2662"/>
      <c r="O17" s="2663"/>
    </row>
    <row r="18" spans="3:15">
      <c r="C18" s="2661"/>
      <c r="D18" s="2662"/>
      <c r="E18" s="2662"/>
      <c r="F18" s="2662"/>
      <c r="G18" s="2662"/>
      <c r="H18" s="2662"/>
      <c r="I18" s="2662"/>
      <c r="J18" s="2662"/>
      <c r="K18" s="2662"/>
      <c r="L18" s="2662"/>
      <c r="M18" s="2662"/>
      <c r="N18" s="2662"/>
      <c r="O18" s="2663"/>
    </row>
    <row r="19" spans="3:15">
      <c r="C19" s="2661"/>
      <c r="D19" s="2662"/>
      <c r="E19" s="2662"/>
      <c r="F19" s="2662"/>
      <c r="G19" s="2662"/>
      <c r="H19" s="2662"/>
      <c r="I19" s="2662"/>
      <c r="J19" s="2662"/>
      <c r="K19" s="2662"/>
      <c r="L19" s="2662"/>
      <c r="M19" s="2662"/>
      <c r="N19" s="2662"/>
      <c r="O19" s="2663"/>
    </row>
    <row r="20" spans="3:15" ht="15.75" thickBot="1">
      <c r="C20" s="2664"/>
      <c r="D20" s="2665"/>
      <c r="E20" s="2665"/>
      <c r="F20" s="2665"/>
      <c r="G20" s="2665"/>
      <c r="H20" s="2665"/>
      <c r="I20" s="2665"/>
      <c r="J20" s="2665"/>
      <c r="K20" s="2665"/>
      <c r="L20" s="2665"/>
      <c r="M20" s="2665"/>
      <c r="N20" s="2665"/>
      <c r="O20" s="2666"/>
    </row>
  </sheetData>
  <mergeCells count="1">
    <mergeCell ref="C3:O2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4" tint="-0.499984740745262"/>
  </sheetPr>
  <dimension ref="A1:I975"/>
  <sheetViews>
    <sheetView showZeros="0" view="pageBreakPreview" zoomScale="55" zoomScaleNormal="100" zoomScaleSheetLayoutView="55" workbookViewId="0">
      <selection activeCell="J25" sqref="J25"/>
    </sheetView>
  </sheetViews>
  <sheetFormatPr baseColWidth="10" defaultColWidth="9.140625" defaultRowHeight="12.75"/>
  <cols>
    <col min="1" max="1" width="7.42578125" style="58" customWidth="1"/>
    <col min="2" max="2" width="24" style="59" customWidth="1"/>
    <col min="3" max="3" width="18.140625" style="59" customWidth="1"/>
    <col min="4" max="4" width="4.5703125" style="58" customWidth="1"/>
    <col min="5" max="5" width="7.7109375" style="60" customWidth="1"/>
    <col min="6" max="6" width="10" style="31" customWidth="1"/>
    <col min="7" max="7" width="16.7109375" style="31" customWidth="1"/>
    <col min="8" max="8" width="9.140625" style="5"/>
    <col min="9" max="9" width="12.140625" style="5" bestFit="1" customWidth="1"/>
    <col min="10" max="16384" width="9.140625" style="5"/>
  </cols>
  <sheetData>
    <row r="1" spans="1:9" ht="9.9499999999999993" customHeight="1">
      <c r="A1" s="1"/>
      <c r="B1" s="2"/>
      <c r="C1" s="2"/>
      <c r="D1" s="1"/>
      <c r="E1" s="3"/>
      <c r="F1" s="4"/>
      <c r="G1" s="4"/>
    </row>
    <row r="2" spans="1:9" ht="9.9499999999999993" customHeight="1">
      <c r="A2" s="6"/>
      <c r="B2" s="7"/>
      <c r="C2" s="8"/>
      <c r="D2" s="9"/>
      <c r="E2" s="10"/>
      <c r="F2" s="11"/>
      <c r="G2" s="11"/>
    </row>
    <row r="3" spans="1:9">
      <c r="A3" s="12" t="s">
        <v>0</v>
      </c>
      <c r="B3" s="2667" t="s">
        <v>1</v>
      </c>
      <c r="C3" s="2667"/>
      <c r="D3" s="13"/>
      <c r="E3" s="14"/>
      <c r="F3" s="15"/>
      <c r="G3" s="15" t="s">
        <v>2</v>
      </c>
    </row>
    <row r="4" spans="1:9" ht="15.75" customHeight="1">
      <c r="A4" s="16"/>
      <c r="B4" s="17"/>
      <c r="C4" s="2"/>
      <c r="D4" s="1"/>
      <c r="E4" s="3"/>
      <c r="F4" s="18"/>
      <c r="G4" s="19" t="s">
        <v>3</v>
      </c>
    </row>
    <row r="5" spans="1:9" ht="13.5" customHeight="1">
      <c r="A5" s="20"/>
      <c r="B5" s="7"/>
      <c r="C5" s="8"/>
      <c r="D5" s="9"/>
      <c r="E5" s="10"/>
      <c r="F5" s="21"/>
      <c r="G5" s="21"/>
    </row>
    <row r="6" spans="1:9" ht="13.5" customHeight="1">
      <c r="A6" s="22" t="s">
        <v>4</v>
      </c>
      <c r="B6" s="23" t="s">
        <v>5</v>
      </c>
      <c r="C6" s="24"/>
      <c r="D6" s="25"/>
      <c r="E6" s="26"/>
      <c r="F6" s="21"/>
      <c r="G6" s="27">
        <f>+'0 Logistique'!M168</f>
        <v>10071317.019657396</v>
      </c>
    </row>
    <row r="7" spans="1:9" ht="13.5" customHeight="1">
      <c r="A7" s="22">
        <v>0</v>
      </c>
      <c r="B7" s="23">
        <v>0</v>
      </c>
      <c r="C7" s="24"/>
      <c r="D7" s="25"/>
      <c r="E7" s="26"/>
      <c r="F7" s="21"/>
      <c r="G7" s="28"/>
    </row>
    <row r="8" spans="1:9" ht="13.5" customHeight="1">
      <c r="A8" s="22">
        <v>2</v>
      </c>
      <c r="B8" s="23" t="s">
        <v>6</v>
      </c>
      <c r="C8" s="24"/>
      <c r="D8" s="25"/>
      <c r="E8" s="26"/>
      <c r="F8" s="21"/>
      <c r="G8" s="27">
        <f>+'3 Démol'!H63</f>
        <v>1128850</v>
      </c>
    </row>
    <row r="9" spans="1:9" ht="13.5" customHeight="1">
      <c r="A9" s="22">
        <v>0</v>
      </c>
      <c r="B9" s="23">
        <v>0</v>
      </c>
      <c r="C9" s="24"/>
      <c r="D9" s="25"/>
      <c r="E9" s="26"/>
      <c r="F9" s="21"/>
      <c r="G9" s="28"/>
    </row>
    <row r="10" spans="1:9" ht="13.5" customHeight="1">
      <c r="A10" s="22">
        <v>3</v>
      </c>
      <c r="B10" s="23" t="s">
        <v>7</v>
      </c>
      <c r="C10" s="29"/>
      <c r="D10" s="25"/>
      <c r="E10" s="26"/>
      <c r="F10" s="21"/>
      <c r="G10" s="30" t="s">
        <v>8</v>
      </c>
    </row>
    <row r="11" spans="1:9" ht="13.5" customHeight="1">
      <c r="A11" s="22">
        <v>0</v>
      </c>
      <c r="B11" s="23">
        <v>0</v>
      </c>
      <c r="C11" s="29"/>
      <c r="D11" s="25"/>
      <c r="E11" s="26"/>
      <c r="F11" s="21"/>
      <c r="G11" s="28"/>
    </row>
    <row r="12" spans="1:9" ht="13.5" customHeight="1">
      <c r="A12" s="22" t="s">
        <v>9</v>
      </c>
      <c r="B12" s="23" t="s">
        <v>10</v>
      </c>
      <c r="C12" s="29"/>
      <c r="D12" s="25"/>
      <c r="E12" s="26"/>
      <c r="F12" s="21"/>
      <c r="G12" s="27">
        <f>+'4 5 6 Sout Terra GO'!H1052</f>
        <v>41243203.368068226</v>
      </c>
    </row>
    <row r="13" spans="1:9" ht="13.5" customHeight="1">
      <c r="A13" s="22">
        <v>0</v>
      </c>
      <c r="B13" s="23">
        <v>0</v>
      </c>
      <c r="C13" s="29"/>
      <c r="D13" s="25"/>
      <c r="E13" s="26"/>
      <c r="F13" s="21"/>
      <c r="G13" s="28"/>
    </row>
    <row r="14" spans="1:9" ht="13.5" customHeight="1">
      <c r="A14" s="22" t="s">
        <v>11</v>
      </c>
      <c r="B14" s="23" t="s">
        <v>12</v>
      </c>
      <c r="C14" s="29"/>
      <c r="D14" s="25"/>
      <c r="E14" s="26"/>
      <c r="F14" s="21"/>
      <c r="G14" s="28">
        <f>+'7 8 Facade Nacel'!H101</f>
        <v>26979670.158227988</v>
      </c>
      <c r="I14" s="31"/>
    </row>
    <row r="15" spans="1:9" ht="13.5" customHeight="1">
      <c r="A15" s="22">
        <v>0</v>
      </c>
      <c r="B15" s="23">
        <v>0</v>
      </c>
      <c r="C15" s="32"/>
      <c r="D15" s="25"/>
      <c r="E15" s="26"/>
      <c r="F15" s="21"/>
      <c r="G15" s="28"/>
    </row>
    <row r="16" spans="1:9" ht="13.5" customHeight="1">
      <c r="A16" s="22">
        <v>9</v>
      </c>
      <c r="B16" s="23" t="s">
        <v>13</v>
      </c>
      <c r="C16" s="33"/>
      <c r="D16" s="25"/>
      <c r="E16" s="26"/>
      <c r="F16" s="21"/>
      <c r="G16" s="28">
        <f>+'9 Etanch'!H218</f>
        <v>1571263.5253999999</v>
      </c>
    </row>
    <row r="17" spans="1:7" ht="13.5" customHeight="1">
      <c r="A17" s="22">
        <v>0</v>
      </c>
      <c r="B17" s="23">
        <v>0</v>
      </c>
      <c r="C17" s="32"/>
      <c r="D17" s="25"/>
      <c r="E17" s="26"/>
      <c r="F17" s="21"/>
      <c r="G17" s="28"/>
    </row>
    <row r="18" spans="1:7" ht="13.5" customHeight="1">
      <c r="A18" s="22">
        <v>10</v>
      </c>
      <c r="B18" s="23" t="s">
        <v>14</v>
      </c>
      <c r="C18" s="32"/>
      <c r="D18" s="25"/>
      <c r="E18" s="26"/>
      <c r="F18" s="21"/>
      <c r="G18" s="28">
        <f>+'10 Cloisons'!H182</f>
        <v>1681308.9989000005</v>
      </c>
    </row>
    <row r="19" spans="1:7" ht="13.5" customHeight="1">
      <c r="A19" s="22">
        <v>0</v>
      </c>
      <c r="B19" s="23">
        <v>0</v>
      </c>
      <c r="C19" s="32"/>
      <c r="D19" s="25"/>
      <c r="E19" s="26"/>
      <c r="F19" s="21"/>
      <c r="G19" s="28"/>
    </row>
    <row r="20" spans="1:7" ht="13.5" customHeight="1">
      <c r="A20" s="22">
        <v>11</v>
      </c>
      <c r="B20" s="23" t="s">
        <v>15</v>
      </c>
      <c r="C20" s="32"/>
      <c r="D20" s="25"/>
      <c r="E20" s="26"/>
      <c r="F20" s="21"/>
      <c r="G20" s="28">
        <f>+'11 Fx plaf'!K129</f>
        <v>3540309.1010000007</v>
      </c>
    </row>
    <row r="21" spans="1:7" ht="13.5" customHeight="1">
      <c r="A21" s="22">
        <v>0</v>
      </c>
      <c r="B21" s="23">
        <v>0</v>
      </c>
      <c r="C21" s="32"/>
      <c r="D21" s="25"/>
      <c r="E21" s="26"/>
      <c r="F21" s="21"/>
      <c r="G21" s="28"/>
    </row>
    <row r="22" spans="1:7" ht="13.5" customHeight="1">
      <c r="A22" s="22">
        <v>12</v>
      </c>
      <c r="B22" s="23" t="s">
        <v>16</v>
      </c>
      <c r="C22" s="32"/>
      <c r="D22" s="25"/>
      <c r="E22" s="26"/>
      <c r="F22" s="21"/>
      <c r="G22" s="28">
        <f>+'12 Menui Agen'!H691</f>
        <v>5458972.1592000015</v>
      </c>
    </row>
    <row r="23" spans="1:7" ht="13.5" customHeight="1">
      <c r="A23" s="22">
        <v>0</v>
      </c>
      <c r="B23" s="23">
        <v>0</v>
      </c>
      <c r="C23" s="32"/>
      <c r="D23" s="25"/>
      <c r="E23" s="26"/>
      <c r="F23" s="21"/>
      <c r="G23" s="28"/>
    </row>
    <row r="24" spans="1:7" ht="13.5" customHeight="1">
      <c r="A24" s="22">
        <v>13</v>
      </c>
      <c r="B24" s="23" t="s">
        <v>17</v>
      </c>
      <c r="C24" s="32"/>
      <c r="D24" s="25"/>
      <c r="E24" s="26"/>
      <c r="F24" s="21"/>
      <c r="G24" s="28">
        <f>+'13 Fx planch'!H42</f>
        <v>1400220.7854000002</v>
      </c>
    </row>
    <row r="25" spans="1:7" ht="13.5" customHeight="1">
      <c r="A25" s="22">
        <v>0</v>
      </c>
      <c r="B25" s="23">
        <v>0</v>
      </c>
      <c r="C25" s="32"/>
      <c r="D25" s="25"/>
      <c r="E25" s="26"/>
      <c r="F25" s="21"/>
      <c r="G25" s="28"/>
    </row>
    <row r="26" spans="1:7" ht="13.5" customHeight="1">
      <c r="A26" s="22">
        <v>14</v>
      </c>
      <c r="B26" s="23" t="s">
        <v>18</v>
      </c>
      <c r="C26" s="32"/>
      <c r="D26" s="25"/>
      <c r="E26" s="26"/>
      <c r="F26" s="21"/>
      <c r="G26" s="28">
        <f>+'14 Serrurerie'!H553</f>
        <v>4228135.3383999998</v>
      </c>
    </row>
    <row r="27" spans="1:7" ht="13.5" customHeight="1">
      <c r="A27" s="22">
        <v>0</v>
      </c>
      <c r="B27" s="23">
        <v>0</v>
      </c>
      <c r="C27" s="32"/>
      <c r="D27" s="25"/>
      <c r="E27" s="26"/>
      <c r="F27" s="21"/>
      <c r="G27" s="28"/>
    </row>
    <row r="28" spans="1:7" ht="13.5" customHeight="1">
      <c r="A28" s="22">
        <v>15</v>
      </c>
      <c r="B28" s="23" t="s">
        <v>19</v>
      </c>
      <c r="C28" s="32"/>
      <c r="D28" s="25"/>
      <c r="E28" s="26"/>
      <c r="F28" s="21"/>
      <c r="G28" s="28">
        <f>+'15 Sols durs'!H239</f>
        <v>2160033.2695093998</v>
      </c>
    </row>
    <row r="29" spans="1:7" ht="13.5" customHeight="1">
      <c r="A29" s="22">
        <v>0</v>
      </c>
      <c r="B29" s="23">
        <v>0</v>
      </c>
      <c r="C29" s="32"/>
      <c r="D29" s="25"/>
      <c r="E29" s="26"/>
      <c r="F29" s="21"/>
      <c r="G29" s="28"/>
    </row>
    <row r="30" spans="1:7" ht="13.5" customHeight="1">
      <c r="A30" s="22">
        <v>16</v>
      </c>
      <c r="B30" s="23" t="s">
        <v>20</v>
      </c>
      <c r="C30" s="32"/>
      <c r="D30" s="25"/>
      <c r="E30" s="26"/>
      <c r="F30" s="21"/>
      <c r="G30" s="28">
        <f>+'16 Sols soup'!H60</f>
        <v>1055586.906</v>
      </c>
    </row>
    <row r="31" spans="1:7" ht="13.5" customHeight="1">
      <c r="A31" s="22">
        <v>0</v>
      </c>
      <c r="B31" s="23">
        <v>0</v>
      </c>
      <c r="C31" s="24"/>
      <c r="D31" s="25"/>
      <c r="E31" s="26"/>
      <c r="F31" s="21"/>
      <c r="G31" s="28"/>
    </row>
    <row r="32" spans="1:7" ht="13.5" customHeight="1">
      <c r="A32" s="22">
        <v>17</v>
      </c>
      <c r="B32" s="23" t="s">
        <v>21</v>
      </c>
      <c r="C32" s="29"/>
      <c r="D32" s="25"/>
      <c r="E32" s="14"/>
      <c r="F32" s="21"/>
      <c r="G32" s="28">
        <f>+'17 Peinture'!H162</f>
        <v>1917589.4242000002</v>
      </c>
    </row>
    <row r="33" spans="1:7" ht="13.5" customHeight="1">
      <c r="A33" s="22">
        <v>0</v>
      </c>
      <c r="B33" s="23">
        <v>0</v>
      </c>
      <c r="C33" s="29"/>
      <c r="D33" s="25"/>
      <c r="E33" s="14"/>
      <c r="F33" s="21"/>
      <c r="G33" s="28"/>
    </row>
    <row r="34" spans="1:7" ht="13.5" customHeight="1">
      <c r="A34" s="22">
        <v>18</v>
      </c>
      <c r="B34" s="23" t="s">
        <v>22</v>
      </c>
      <c r="C34" s="29"/>
      <c r="D34" s="25"/>
      <c r="E34" s="26"/>
      <c r="F34" s="21"/>
      <c r="G34" s="28">
        <f>+'18 CVCD'!H3005</f>
        <v>19389363.000000011</v>
      </c>
    </row>
    <row r="35" spans="1:7" ht="13.5" customHeight="1">
      <c r="A35" s="22">
        <v>0</v>
      </c>
      <c r="B35" s="23">
        <v>0</v>
      </c>
      <c r="C35" s="32"/>
      <c r="D35" s="25"/>
      <c r="E35" s="26"/>
      <c r="F35" s="21"/>
      <c r="G35" s="28"/>
    </row>
    <row r="36" spans="1:7" ht="13.5" customHeight="1">
      <c r="A36" s="22">
        <v>19</v>
      </c>
      <c r="B36" s="23" t="s">
        <v>23</v>
      </c>
      <c r="C36" s="33"/>
      <c r="D36" s="25"/>
      <c r="E36" s="26"/>
      <c r="F36" s="21"/>
      <c r="G36" s="28">
        <f>+'19 Plomb'!H2495</f>
        <v>3578294.0000000009</v>
      </c>
    </row>
    <row r="37" spans="1:7" ht="13.5" customHeight="1">
      <c r="A37" s="22">
        <v>0</v>
      </c>
      <c r="B37" s="23">
        <v>0</v>
      </c>
      <c r="C37" s="32"/>
      <c r="D37" s="25"/>
      <c r="E37" s="26"/>
      <c r="F37" s="21"/>
      <c r="G37" s="28"/>
    </row>
    <row r="38" spans="1:7" ht="13.5" customHeight="1">
      <c r="A38" s="22">
        <v>20</v>
      </c>
      <c r="B38" s="23" t="s">
        <v>24</v>
      </c>
      <c r="C38" s="32"/>
      <c r="D38" s="25"/>
      <c r="E38" s="26"/>
      <c r="F38" s="21"/>
      <c r="G38" s="28">
        <f>+'20 Sprink'!H123</f>
        <v>549134.69999999995</v>
      </c>
    </row>
    <row r="39" spans="1:7" ht="13.5" customHeight="1">
      <c r="A39" s="22">
        <v>0</v>
      </c>
      <c r="B39" s="23">
        <v>0</v>
      </c>
      <c r="C39" s="32"/>
      <c r="D39" s="25"/>
      <c r="E39" s="26"/>
      <c r="F39" s="21"/>
      <c r="G39" s="28"/>
    </row>
    <row r="40" spans="1:7" ht="13.5" customHeight="1">
      <c r="A40" s="22">
        <v>21</v>
      </c>
      <c r="B40" s="23" t="s">
        <v>25</v>
      </c>
      <c r="C40" s="32"/>
      <c r="D40" s="25"/>
      <c r="E40" s="26"/>
      <c r="F40" s="21"/>
      <c r="G40" s="28">
        <f>+'21 Elec CFO'!H1100</f>
        <v>8601943.9967899919</v>
      </c>
    </row>
    <row r="41" spans="1:7" ht="13.5" customHeight="1">
      <c r="A41" s="22">
        <v>0</v>
      </c>
      <c r="B41" s="23">
        <v>0</v>
      </c>
      <c r="C41" s="32"/>
      <c r="D41" s="25"/>
      <c r="E41" s="26"/>
      <c r="F41" s="21"/>
      <c r="G41" s="28"/>
    </row>
    <row r="42" spans="1:7" ht="13.5" customHeight="1">
      <c r="A42" s="22">
        <v>22</v>
      </c>
      <c r="B42" s="23" t="s">
        <v>26</v>
      </c>
      <c r="C42" s="32"/>
      <c r="D42" s="25"/>
      <c r="E42" s="26"/>
      <c r="F42" s="21"/>
      <c r="G42" s="28">
        <f>+'22 - 23 Elec CFA'!H183</f>
        <v>1907424.0830999997</v>
      </c>
    </row>
    <row r="43" spans="1:7" ht="13.5" customHeight="1">
      <c r="A43" s="22">
        <v>0</v>
      </c>
      <c r="B43" s="23">
        <v>0</v>
      </c>
      <c r="C43" s="32"/>
      <c r="D43" s="25"/>
      <c r="E43" s="26"/>
      <c r="F43" s="21"/>
      <c r="G43" s="28"/>
    </row>
    <row r="44" spans="1:7" ht="13.5" customHeight="1">
      <c r="A44" s="22">
        <v>23</v>
      </c>
      <c r="B44" s="23" t="s">
        <v>27</v>
      </c>
      <c r="C44" s="29"/>
      <c r="D44" s="25"/>
      <c r="E44" s="14"/>
      <c r="F44" s="21"/>
      <c r="G44" s="28">
        <f>+'24 GTB'!H65</f>
        <v>2218175.9869000004</v>
      </c>
    </row>
    <row r="45" spans="1:7" ht="13.5" customHeight="1">
      <c r="A45" s="22">
        <v>0</v>
      </c>
      <c r="B45" s="23">
        <v>0</v>
      </c>
      <c r="C45" s="29"/>
      <c r="D45" s="25"/>
      <c r="E45" s="14"/>
      <c r="F45" s="28"/>
      <c r="G45" s="28"/>
    </row>
    <row r="46" spans="1:7" ht="13.5" customHeight="1">
      <c r="A46" s="22">
        <v>25</v>
      </c>
      <c r="B46" s="23" t="s">
        <v>28</v>
      </c>
      <c r="C46" s="29"/>
      <c r="D46" s="25"/>
      <c r="E46" s="14"/>
      <c r="F46" s="21"/>
      <c r="G46" s="28">
        <f>+'25 Asc'!tgt</f>
        <v>2141461.6179000004</v>
      </c>
    </row>
    <row r="47" spans="1:7" ht="13.5" customHeight="1">
      <c r="A47" s="22">
        <v>0</v>
      </c>
      <c r="B47" s="23">
        <v>0</v>
      </c>
      <c r="C47" s="29"/>
      <c r="D47" s="25"/>
      <c r="E47" s="14"/>
      <c r="F47" s="34"/>
      <c r="G47" s="28"/>
    </row>
    <row r="48" spans="1:7" ht="13.5" customHeight="1">
      <c r="A48" s="22">
        <v>26</v>
      </c>
      <c r="B48" s="23" t="s">
        <v>29</v>
      </c>
      <c r="C48" s="29"/>
      <c r="D48" s="25"/>
      <c r="E48" s="14"/>
      <c r="F48" s="21"/>
      <c r="G48" s="28">
        <f>+'26 Eq Cuis'!K931</f>
        <v>2169518.7854999998</v>
      </c>
    </row>
    <row r="49" spans="1:7" ht="13.5" customHeight="1">
      <c r="A49" s="22">
        <v>0</v>
      </c>
      <c r="B49" s="23">
        <v>0</v>
      </c>
      <c r="C49" s="29"/>
      <c r="D49" s="25"/>
      <c r="E49" s="14"/>
      <c r="F49" s="35"/>
      <c r="G49" s="28"/>
    </row>
    <row r="50" spans="1:7" ht="13.5" customHeight="1">
      <c r="A50" s="22">
        <v>27</v>
      </c>
      <c r="B50" s="23" t="s">
        <v>30</v>
      </c>
      <c r="C50" s="29"/>
      <c r="D50" s="25"/>
      <c r="E50" s="14"/>
      <c r="F50" s="28"/>
      <c r="G50" s="28">
        <f>+'27 Esp Verts'!G311</f>
        <v>2468402.3213000004</v>
      </c>
    </row>
    <row r="51" spans="1:7" ht="13.5" customHeight="1">
      <c r="A51" s="22">
        <v>0</v>
      </c>
      <c r="B51" s="23">
        <v>0</v>
      </c>
      <c r="C51" s="32"/>
      <c r="D51" s="25"/>
      <c r="E51" s="26"/>
      <c r="F51" s="21"/>
      <c r="G51" s="28"/>
    </row>
    <row r="52" spans="1:7" ht="12.75" customHeight="1">
      <c r="A52" s="22">
        <v>28</v>
      </c>
      <c r="B52" s="23" t="s">
        <v>31</v>
      </c>
      <c r="C52" s="32"/>
      <c r="D52" s="25"/>
      <c r="E52" s="36"/>
      <c r="F52" s="21"/>
      <c r="G52" s="28">
        <f>+'28 VRD'!H100</f>
        <v>406674.13</v>
      </c>
    </row>
    <row r="53" spans="1:7" ht="12.75" customHeight="1">
      <c r="A53" s="37">
        <v>0</v>
      </c>
      <c r="B53" s="38">
        <v>0</v>
      </c>
      <c r="C53" s="39"/>
      <c r="D53" s="1"/>
      <c r="E53" s="3"/>
      <c r="F53" s="18"/>
      <c r="G53" s="18"/>
    </row>
    <row r="54" spans="1:7" ht="12.75" customHeight="1">
      <c r="A54" s="40"/>
      <c r="B54" s="41">
        <v>0</v>
      </c>
      <c r="C54" s="8"/>
      <c r="D54" s="9"/>
      <c r="E54" s="10"/>
      <c r="F54" s="42"/>
      <c r="G54" s="43"/>
    </row>
    <row r="55" spans="1:7" ht="12.75" customHeight="1">
      <c r="A55" s="44"/>
      <c r="B55" s="24"/>
      <c r="C55" s="29" t="s">
        <v>32</v>
      </c>
      <c r="D55" s="25"/>
      <c r="E55" s="26"/>
      <c r="F55" s="45"/>
      <c r="G55" s="46">
        <f>SUM(G6:G52)</f>
        <v>145866852.67545301</v>
      </c>
    </row>
    <row r="56" spans="1:7" ht="12.75" customHeight="1">
      <c r="A56" s="47"/>
      <c r="B56" s="48"/>
      <c r="C56" s="49"/>
      <c r="D56" s="50"/>
      <c r="E56" s="51"/>
      <c r="F56" s="52"/>
      <c r="G56" s="53"/>
    </row>
    <row r="57" spans="1:7">
      <c r="A57" s="54"/>
      <c r="B57" s="55"/>
      <c r="C57" s="55"/>
      <c r="D57" s="54"/>
      <c r="E57" s="56"/>
      <c r="F57" s="57"/>
      <c r="G57" s="57"/>
    </row>
    <row r="58" spans="1:7">
      <c r="A58" s="54"/>
      <c r="B58" s="55"/>
      <c r="C58" s="55"/>
      <c r="D58" s="54"/>
      <c r="E58" s="56"/>
      <c r="F58" s="57"/>
      <c r="G58" s="57"/>
    </row>
    <row r="59" spans="1:7">
      <c r="A59" s="54"/>
      <c r="B59" s="55"/>
      <c r="C59" s="55"/>
      <c r="D59" s="54"/>
      <c r="E59" s="56"/>
      <c r="F59" s="57"/>
      <c r="G59" s="57"/>
    </row>
    <row r="60" spans="1:7">
      <c r="A60" s="54"/>
      <c r="B60" s="55"/>
      <c r="C60" s="55"/>
      <c r="D60" s="54"/>
      <c r="E60" s="56"/>
      <c r="F60" s="57"/>
      <c r="G60" s="57"/>
    </row>
    <row r="61" spans="1:7">
      <c r="A61" s="54"/>
      <c r="B61" s="55"/>
      <c r="C61" s="55"/>
      <c r="D61" s="54"/>
      <c r="E61" s="56"/>
      <c r="F61" s="57"/>
      <c r="G61" s="57"/>
    </row>
    <row r="62" spans="1:7">
      <c r="A62" s="54"/>
      <c r="B62" s="55"/>
      <c r="C62" s="55"/>
      <c r="D62" s="54"/>
      <c r="E62" s="56"/>
      <c r="F62" s="57"/>
      <c r="G62" s="57"/>
    </row>
    <row r="63" spans="1:7">
      <c r="A63" s="54"/>
      <c r="B63" s="55"/>
      <c r="C63" s="55"/>
      <c r="D63" s="54"/>
      <c r="E63" s="56"/>
      <c r="F63" s="57"/>
      <c r="G63" s="57"/>
    </row>
    <row r="64" spans="1:7">
      <c r="A64" s="54"/>
      <c r="B64" s="55"/>
      <c r="C64" s="55"/>
      <c r="D64" s="54"/>
      <c r="E64" s="56"/>
      <c r="F64" s="57"/>
      <c r="G64" s="57"/>
    </row>
    <row r="65" spans="1:7">
      <c r="A65" s="54"/>
      <c r="B65" s="55"/>
      <c r="C65" s="55"/>
      <c r="D65" s="54"/>
      <c r="E65" s="56"/>
      <c r="F65" s="57"/>
      <c r="G65" s="57"/>
    </row>
    <row r="66" spans="1:7">
      <c r="A66" s="54"/>
      <c r="B66" s="55"/>
      <c r="C66" s="55"/>
      <c r="D66" s="54"/>
      <c r="E66" s="56"/>
      <c r="F66" s="57"/>
      <c r="G66" s="57"/>
    </row>
    <row r="67" spans="1:7">
      <c r="A67" s="54"/>
      <c r="B67" s="55"/>
      <c r="C67" s="55"/>
      <c r="D67" s="54"/>
      <c r="E67" s="56"/>
      <c r="F67" s="57"/>
      <c r="G67" s="57"/>
    </row>
    <row r="68" spans="1:7">
      <c r="A68" s="54"/>
      <c r="B68" s="55"/>
      <c r="C68" s="55"/>
      <c r="D68" s="54"/>
      <c r="E68" s="56"/>
      <c r="F68" s="57"/>
      <c r="G68" s="57"/>
    </row>
    <row r="69" spans="1:7">
      <c r="A69" s="54"/>
      <c r="B69" s="55"/>
      <c r="C69" s="55"/>
      <c r="D69" s="54"/>
      <c r="E69" s="56"/>
      <c r="F69" s="57"/>
      <c r="G69" s="57"/>
    </row>
    <row r="70" spans="1:7">
      <c r="A70" s="54"/>
      <c r="B70" s="55"/>
      <c r="C70" s="55"/>
      <c r="D70" s="54"/>
      <c r="E70" s="56"/>
      <c r="F70" s="57"/>
      <c r="G70" s="57"/>
    </row>
    <row r="71" spans="1:7">
      <c r="A71" s="54"/>
      <c r="B71" s="55"/>
      <c r="C71" s="55"/>
      <c r="D71" s="54"/>
      <c r="E71" s="56"/>
      <c r="F71" s="57"/>
      <c r="G71" s="57"/>
    </row>
    <row r="72" spans="1:7">
      <c r="A72" s="54"/>
      <c r="B72" s="55"/>
      <c r="C72" s="55"/>
      <c r="D72" s="54"/>
      <c r="E72" s="56"/>
      <c r="F72" s="57"/>
      <c r="G72" s="57"/>
    </row>
    <row r="73" spans="1:7">
      <c r="A73" s="54"/>
      <c r="B73" s="55"/>
      <c r="C73" s="55"/>
      <c r="D73" s="54"/>
      <c r="E73" s="56"/>
      <c r="F73" s="57"/>
      <c r="G73" s="57"/>
    </row>
    <row r="74" spans="1:7">
      <c r="A74" s="54"/>
      <c r="B74" s="55"/>
      <c r="C74" s="55"/>
      <c r="D74" s="54"/>
      <c r="E74" s="56"/>
      <c r="F74" s="57"/>
      <c r="G74" s="57"/>
    </row>
    <row r="75" spans="1:7">
      <c r="A75" s="54"/>
      <c r="B75" s="55"/>
      <c r="C75" s="55"/>
      <c r="D75" s="54"/>
      <c r="E75" s="56"/>
      <c r="F75" s="57"/>
      <c r="G75" s="57"/>
    </row>
    <row r="76" spans="1:7">
      <c r="A76" s="54"/>
      <c r="B76" s="55"/>
      <c r="C76" s="55"/>
      <c r="D76" s="54"/>
      <c r="E76" s="56"/>
      <c r="F76" s="57"/>
      <c r="G76" s="57"/>
    </row>
    <row r="77" spans="1:7">
      <c r="A77" s="54"/>
      <c r="B77" s="55"/>
      <c r="C77" s="55"/>
      <c r="D77" s="54"/>
      <c r="E77" s="56"/>
      <c r="F77" s="57"/>
      <c r="G77" s="57"/>
    </row>
    <row r="78" spans="1:7">
      <c r="A78" s="54"/>
      <c r="B78" s="55"/>
      <c r="C78" s="55"/>
      <c r="D78" s="54"/>
      <c r="E78" s="56"/>
      <c r="F78" s="57"/>
      <c r="G78" s="57"/>
    </row>
    <row r="79" spans="1:7">
      <c r="A79" s="54"/>
      <c r="B79" s="55"/>
      <c r="C79" s="55"/>
      <c r="D79" s="54"/>
      <c r="E79" s="56"/>
      <c r="F79" s="57"/>
      <c r="G79" s="57"/>
    </row>
    <row r="80" spans="1:7">
      <c r="A80" s="54"/>
      <c r="B80" s="55"/>
      <c r="C80" s="55"/>
      <c r="D80" s="54"/>
      <c r="E80" s="56"/>
      <c r="F80" s="57"/>
      <c r="G80" s="57"/>
    </row>
    <row r="81" spans="1:7">
      <c r="A81" s="54"/>
      <c r="B81" s="55"/>
      <c r="C81" s="55"/>
      <c r="D81" s="54"/>
      <c r="E81" s="56"/>
      <c r="F81" s="57"/>
      <c r="G81" s="57"/>
    </row>
    <row r="82" spans="1:7">
      <c r="A82" s="54"/>
      <c r="B82" s="55"/>
      <c r="C82" s="55"/>
      <c r="D82" s="54"/>
      <c r="E82" s="56"/>
      <c r="F82" s="57"/>
      <c r="G82" s="57"/>
    </row>
    <row r="83" spans="1:7">
      <c r="A83" s="54"/>
      <c r="B83" s="55"/>
      <c r="C83" s="55"/>
      <c r="D83" s="54"/>
      <c r="E83" s="56"/>
      <c r="F83" s="57"/>
      <c r="G83" s="57"/>
    </row>
    <row r="84" spans="1:7">
      <c r="A84" s="54"/>
      <c r="B84" s="55"/>
      <c r="C84" s="55"/>
      <c r="D84" s="54"/>
      <c r="E84" s="56"/>
      <c r="F84" s="57"/>
      <c r="G84" s="57"/>
    </row>
    <row r="85" spans="1:7">
      <c r="A85" s="54"/>
      <c r="B85" s="55"/>
      <c r="C85" s="55"/>
      <c r="D85" s="54"/>
      <c r="E85" s="56"/>
      <c r="F85" s="57"/>
      <c r="G85" s="57"/>
    </row>
    <row r="86" spans="1:7">
      <c r="A86" s="54"/>
      <c r="B86" s="55"/>
      <c r="C86" s="55"/>
      <c r="D86" s="54"/>
      <c r="E86" s="56"/>
      <c r="F86" s="57"/>
      <c r="G86" s="57"/>
    </row>
    <row r="87" spans="1:7">
      <c r="A87" s="54"/>
      <c r="B87" s="55"/>
      <c r="C87" s="55"/>
      <c r="D87" s="54"/>
      <c r="E87" s="56"/>
      <c r="F87" s="57"/>
      <c r="G87" s="57"/>
    </row>
    <row r="88" spans="1:7">
      <c r="A88" s="54"/>
      <c r="B88" s="55"/>
      <c r="C88" s="55"/>
      <c r="D88" s="54"/>
      <c r="E88" s="56"/>
      <c r="F88" s="57"/>
      <c r="G88" s="57"/>
    </row>
    <row r="89" spans="1:7">
      <c r="A89" s="54"/>
      <c r="B89" s="55"/>
      <c r="C89" s="55"/>
      <c r="D89" s="54"/>
      <c r="E89" s="56"/>
      <c r="F89" s="57"/>
      <c r="G89" s="57"/>
    </row>
    <row r="90" spans="1:7">
      <c r="A90" s="54"/>
      <c r="B90" s="55"/>
      <c r="C90" s="55"/>
      <c r="D90" s="54"/>
      <c r="E90" s="56"/>
      <c r="F90" s="57"/>
      <c r="G90" s="57"/>
    </row>
    <row r="91" spans="1:7">
      <c r="A91" s="54"/>
      <c r="B91" s="55"/>
      <c r="C91" s="55"/>
      <c r="D91" s="54"/>
      <c r="E91" s="56"/>
      <c r="F91" s="57"/>
      <c r="G91" s="57"/>
    </row>
    <row r="92" spans="1:7">
      <c r="A92" s="54"/>
      <c r="B92" s="55"/>
      <c r="C92" s="55"/>
      <c r="D92" s="54"/>
      <c r="E92" s="56"/>
      <c r="F92" s="57"/>
      <c r="G92" s="57"/>
    </row>
    <row r="93" spans="1:7">
      <c r="A93" s="54"/>
      <c r="B93" s="55"/>
      <c r="C93" s="55"/>
      <c r="D93" s="54"/>
      <c r="E93" s="56"/>
      <c r="F93" s="57"/>
      <c r="G93" s="57"/>
    </row>
    <row r="94" spans="1:7">
      <c r="A94" s="54"/>
      <c r="B94" s="55"/>
      <c r="C94" s="55"/>
      <c r="D94" s="54"/>
      <c r="E94" s="56"/>
      <c r="F94" s="57"/>
      <c r="G94" s="57"/>
    </row>
    <row r="95" spans="1:7">
      <c r="A95" s="54"/>
      <c r="B95" s="55"/>
      <c r="C95" s="55"/>
      <c r="D95" s="54"/>
      <c r="E95" s="56"/>
      <c r="F95" s="57"/>
      <c r="G95" s="57"/>
    </row>
    <row r="96" spans="1:7">
      <c r="A96" s="54"/>
      <c r="B96" s="55"/>
      <c r="C96" s="55"/>
      <c r="D96" s="54"/>
      <c r="E96" s="56"/>
      <c r="F96" s="57"/>
      <c r="G96" s="57"/>
    </row>
    <row r="97" spans="1:7">
      <c r="A97" s="54"/>
      <c r="B97" s="55"/>
      <c r="C97" s="55"/>
      <c r="D97" s="54"/>
      <c r="E97" s="56"/>
      <c r="F97" s="57"/>
      <c r="G97" s="57"/>
    </row>
    <row r="98" spans="1:7">
      <c r="A98" s="54"/>
      <c r="B98" s="55"/>
      <c r="C98" s="55"/>
      <c r="D98" s="54"/>
      <c r="E98" s="56"/>
      <c r="F98" s="57"/>
      <c r="G98" s="57"/>
    </row>
    <row r="99" spans="1:7">
      <c r="A99" s="54"/>
      <c r="B99" s="55"/>
      <c r="C99" s="55"/>
      <c r="D99" s="54"/>
      <c r="E99" s="56"/>
      <c r="F99" s="57"/>
      <c r="G99" s="57"/>
    </row>
    <row r="100" spans="1:7">
      <c r="A100" s="54"/>
      <c r="B100" s="55"/>
      <c r="C100" s="55"/>
      <c r="D100" s="54"/>
      <c r="E100" s="56"/>
      <c r="F100" s="57"/>
      <c r="G100" s="57"/>
    </row>
    <row r="101" spans="1:7">
      <c r="A101" s="54"/>
      <c r="B101" s="55"/>
      <c r="C101" s="55"/>
      <c r="D101" s="54"/>
      <c r="E101" s="56"/>
      <c r="F101" s="57"/>
      <c r="G101" s="57"/>
    </row>
    <row r="102" spans="1:7">
      <c r="A102" s="54"/>
      <c r="B102" s="55"/>
      <c r="C102" s="55"/>
      <c r="D102" s="54"/>
      <c r="E102" s="56"/>
      <c r="F102" s="57"/>
      <c r="G102" s="57"/>
    </row>
    <row r="103" spans="1:7">
      <c r="A103" s="54"/>
      <c r="B103" s="55"/>
      <c r="C103" s="55"/>
      <c r="D103" s="54"/>
      <c r="E103" s="56"/>
      <c r="F103" s="57"/>
      <c r="G103" s="57"/>
    </row>
    <row r="104" spans="1:7">
      <c r="A104" s="54"/>
      <c r="B104" s="55"/>
      <c r="C104" s="55"/>
      <c r="D104" s="54"/>
      <c r="E104" s="56"/>
      <c r="F104" s="57"/>
      <c r="G104" s="57"/>
    </row>
    <row r="105" spans="1:7">
      <c r="A105" s="54"/>
      <c r="B105" s="55"/>
      <c r="C105" s="55"/>
      <c r="D105" s="54"/>
      <c r="E105" s="56"/>
      <c r="F105" s="57"/>
      <c r="G105" s="57"/>
    </row>
    <row r="106" spans="1:7">
      <c r="A106" s="54"/>
      <c r="B106" s="55"/>
      <c r="C106" s="55"/>
      <c r="D106" s="54"/>
      <c r="E106" s="56"/>
      <c r="F106" s="57"/>
      <c r="G106" s="57"/>
    </row>
    <row r="107" spans="1:7">
      <c r="A107" s="54"/>
      <c r="B107" s="55"/>
      <c r="C107" s="55"/>
      <c r="D107" s="54"/>
      <c r="E107" s="56"/>
      <c r="F107" s="57"/>
      <c r="G107" s="57"/>
    </row>
    <row r="108" spans="1:7">
      <c r="A108" s="54"/>
      <c r="B108" s="55"/>
      <c r="C108" s="55"/>
      <c r="D108" s="54"/>
      <c r="E108" s="56"/>
      <c r="F108" s="57"/>
      <c r="G108" s="57"/>
    </row>
    <row r="109" spans="1:7">
      <c r="A109" s="54"/>
      <c r="B109" s="55"/>
      <c r="C109" s="55"/>
      <c r="D109" s="54"/>
      <c r="E109" s="56"/>
      <c r="F109" s="57"/>
      <c r="G109" s="57"/>
    </row>
    <row r="110" spans="1:7">
      <c r="A110" s="54"/>
      <c r="B110" s="55"/>
      <c r="C110" s="55"/>
      <c r="D110" s="54"/>
      <c r="E110" s="56"/>
      <c r="F110" s="57"/>
      <c r="G110" s="57"/>
    </row>
    <row r="111" spans="1:7">
      <c r="A111" s="54"/>
      <c r="B111" s="55"/>
      <c r="C111" s="55"/>
      <c r="D111" s="54"/>
      <c r="E111" s="56"/>
      <c r="F111" s="57"/>
      <c r="G111" s="57"/>
    </row>
    <row r="112" spans="1:7">
      <c r="A112" s="54"/>
      <c r="B112" s="55"/>
      <c r="C112" s="55"/>
      <c r="D112" s="54"/>
      <c r="E112" s="56"/>
      <c r="F112" s="57"/>
      <c r="G112" s="57"/>
    </row>
    <row r="113" spans="1:7">
      <c r="A113" s="54"/>
      <c r="B113" s="55"/>
      <c r="C113" s="55"/>
      <c r="D113" s="54"/>
      <c r="E113" s="56"/>
      <c r="F113" s="57"/>
      <c r="G113" s="57"/>
    </row>
    <row r="114" spans="1:7">
      <c r="A114" s="54"/>
      <c r="B114" s="55"/>
      <c r="C114" s="55"/>
      <c r="D114" s="54"/>
      <c r="E114" s="56"/>
      <c r="F114" s="57"/>
      <c r="G114" s="57"/>
    </row>
    <row r="115" spans="1:7">
      <c r="A115" s="54"/>
      <c r="B115" s="55"/>
      <c r="C115" s="55"/>
      <c r="D115" s="54"/>
      <c r="E115" s="56"/>
      <c r="F115" s="57"/>
      <c r="G115" s="57"/>
    </row>
    <row r="116" spans="1:7">
      <c r="A116" s="54"/>
      <c r="B116" s="55"/>
      <c r="C116" s="55"/>
      <c r="D116" s="54"/>
      <c r="E116" s="56"/>
      <c r="F116" s="57"/>
      <c r="G116" s="57"/>
    </row>
    <row r="117" spans="1:7">
      <c r="A117" s="54"/>
      <c r="B117" s="55"/>
      <c r="C117" s="55"/>
      <c r="D117" s="54"/>
      <c r="E117" s="56"/>
      <c r="F117" s="57"/>
      <c r="G117" s="57"/>
    </row>
    <row r="118" spans="1:7">
      <c r="A118" s="54"/>
      <c r="B118" s="55"/>
      <c r="C118" s="55"/>
      <c r="D118" s="54"/>
      <c r="E118" s="56"/>
      <c r="F118" s="57"/>
      <c r="G118" s="57"/>
    </row>
    <row r="119" spans="1:7">
      <c r="A119" s="54"/>
      <c r="B119" s="55"/>
      <c r="C119" s="55"/>
      <c r="D119" s="54"/>
      <c r="E119" s="56"/>
      <c r="F119" s="57"/>
      <c r="G119" s="57"/>
    </row>
    <row r="120" spans="1:7">
      <c r="A120" s="54"/>
      <c r="B120" s="55"/>
      <c r="C120" s="55"/>
      <c r="D120" s="54"/>
      <c r="E120" s="56"/>
      <c r="F120" s="57"/>
      <c r="G120" s="57"/>
    </row>
    <row r="121" spans="1:7">
      <c r="A121" s="54"/>
      <c r="B121" s="55"/>
      <c r="C121" s="55"/>
      <c r="D121" s="54"/>
      <c r="E121" s="56"/>
      <c r="F121" s="57"/>
      <c r="G121" s="57"/>
    </row>
    <row r="122" spans="1:7">
      <c r="A122" s="54"/>
      <c r="B122" s="55"/>
      <c r="C122" s="55"/>
      <c r="D122" s="54"/>
      <c r="E122" s="56"/>
      <c r="F122" s="57"/>
      <c r="G122" s="57"/>
    </row>
    <row r="123" spans="1:7">
      <c r="A123" s="54"/>
      <c r="B123" s="55"/>
      <c r="C123" s="55"/>
      <c r="D123" s="54"/>
      <c r="E123" s="56"/>
      <c r="F123" s="57"/>
      <c r="G123" s="57"/>
    </row>
    <row r="124" spans="1:7">
      <c r="A124" s="54"/>
      <c r="B124" s="55"/>
      <c r="C124" s="55"/>
      <c r="D124" s="54"/>
      <c r="E124" s="56"/>
      <c r="F124" s="57"/>
      <c r="G124" s="57"/>
    </row>
    <row r="125" spans="1:7">
      <c r="A125" s="54"/>
      <c r="B125" s="55"/>
      <c r="C125" s="55"/>
      <c r="D125" s="54"/>
      <c r="E125" s="56"/>
      <c r="F125" s="57"/>
      <c r="G125" s="57"/>
    </row>
    <row r="126" spans="1:7">
      <c r="A126" s="54"/>
      <c r="B126" s="55"/>
      <c r="C126" s="55"/>
      <c r="D126" s="54"/>
      <c r="E126" s="56"/>
      <c r="F126" s="57"/>
      <c r="G126" s="57"/>
    </row>
    <row r="127" spans="1:7">
      <c r="A127" s="54"/>
      <c r="B127" s="55"/>
      <c r="C127" s="55"/>
      <c r="D127" s="54"/>
      <c r="E127" s="56"/>
      <c r="F127" s="57"/>
      <c r="G127" s="57"/>
    </row>
    <row r="128" spans="1:7">
      <c r="A128" s="54"/>
      <c r="B128" s="55"/>
      <c r="C128" s="55"/>
      <c r="D128" s="54"/>
      <c r="E128" s="56"/>
      <c r="F128" s="57"/>
      <c r="G128" s="57"/>
    </row>
    <row r="129" spans="1:7">
      <c r="A129" s="54"/>
      <c r="B129" s="55"/>
      <c r="C129" s="55"/>
      <c r="D129" s="54"/>
      <c r="E129" s="56"/>
      <c r="F129" s="57"/>
      <c r="G129" s="57"/>
    </row>
    <row r="130" spans="1:7">
      <c r="A130" s="54"/>
      <c r="B130" s="55"/>
      <c r="C130" s="55"/>
      <c r="D130" s="54"/>
      <c r="E130" s="56"/>
      <c r="F130" s="57"/>
      <c r="G130" s="57"/>
    </row>
    <row r="131" spans="1:7">
      <c r="A131" s="54"/>
      <c r="B131" s="55"/>
      <c r="C131" s="55"/>
      <c r="D131" s="54"/>
      <c r="E131" s="56"/>
      <c r="F131" s="57"/>
      <c r="G131" s="57"/>
    </row>
    <row r="132" spans="1:7">
      <c r="A132" s="54"/>
      <c r="B132" s="55"/>
      <c r="C132" s="55"/>
      <c r="D132" s="54"/>
      <c r="E132" s="56"/>
      <c r="F132" s="57"/>
      <c r="G132" s="57"/>
    </row>
    <row r="133" spans="1:7">
      <c r="A133" s="54"/>
      <c r="B133" s="55"/>
      <c r="C133" s="55"/>
      <c r="D133" s="54"/>
      <c r="E133" s="56"/>
      <c r="F133" s="57"/>
      <c r="G133" s="57"/>
    </row>
    <row r="134" spans="1:7">
      <c r="A134" s="54"/>
      <c r="B134" s="55"/>
      <c r="C134" s="55"/>
      <c r="D134" s="54"/>
      <c r="E134" s="56"/>
      <c r="F134" s="57"/>
      <c r="G134" s="57"/>
    </row>
    <row r="135" spans="1:7">
      <c r="A135" s="54"/>
      <c r="B135" s="55"/>
      <c r="C135" s="55"/>
      <c r="D135" s="54"/>
      <c r="E135" s="56"/>
      <c r="F135" s="57"/>
      <c r="G135" s="57"/>
    </row>
    <row r="136" spans="1:7">
      <c r="A136" s="54"/>
      <c r="B136" s="55"/>
      <c r="C136" s="55"/>
      <c r="D136" s="54"/>
      <c r="E136" s="56"/>
      <c r="F136" s="57"/>
      <c r="G136" s="57"/>
    </row>
    <row r="137" spans="1:7">
      <c r="A137" s="54"/>
      <c r="B137" s="55"/>
      <c r="C137" s="55"/>
      <c r="D137" s="54"/>
      <c r="E137" s="56"/>
      <c r="F137" s="57"/>
      <c r="G137" s="57"/>
    </row>
    <row r="138" spans="1:7">
      <c r="A138" s="54"/>
      <c r="B138" s="55"/>
      <c r="C138" s="55"/>
      <c r="D138" s="54"/>
      <c r="E138" s="56"/>
      <c r="F138" s="57"/>
      <c r="G138" s="57"/>
    </row>
    <row r="139" spans="1:7">
      <c r="A139" s="54"/>
      <c r="B139" s="55"/>
      <c r="C139" s="55"/>
      <c r="D139" s="54"/>
      <c r="E139" s="56"/>
      <c r="F139" s="57"/>
      <c r="G139" s="57"/>
    </row>
    <row r="140" spans="1:7">
      <c r="A140" s="54"/>
      <c r="B140" s="55"/>
      <c r="C140" s="55"/>
      <c r="D140" s="54"/>
      <c r="E140" s="56"/>
      <c r="F140" s="57"/>
      <c r="G140" s="57"/>
    </row>
    <row r="141" spans="1:7">
      <c r="A141" s="54"/>
      <c r="B141" s="55"/>
      <c r="C141" s="55"/>
      <c r="D141" s="54"/>
      <c r="E141" s="56"/>
      <c r="F141" s="57"/>
      <c r="G141" s="57"/>
    </row>
    <row r="142" spans="1:7">
      <c r="A142" s="54"/>
      <c r="B142" s="55"/>
      <c r="C142" s="55"/>
      <c r="D142" s="54"/>
      <c r="E142" s="56"/>
      <c r="F142" s="57"/>
      <c r="G142" s="57"/>
    </row>
    <row r="143" spans="1:7">
      <c r="A143" s="54"/>
      <c r="B143" s="55"/>
      <c r="C143" s="55"/>
      <c r="D143" s="54"/>
      <c r="E143" s="56"/>
      <c r="F143" s="57"/>
      <c r="G143" s="57"/>
    </row>
    <row r="144" spans="1:7">
      <c r="A144" s="54"/>
      <c r="B144" s="55"/>
      <c r="C144" s="55"/>
      <c r="D144" s="54"/>
      <c r="E144" s="56"/>
      <c r="F144" s="57"/>
      <c r="G144" s="57"/>
    </row>
    <row r="145" spans="1:7">
      <c r="A145" s="54"/>
      <c r="B145" s="55"/>
      <c r="C145" s="55"/>
      <c r="D145" s="54"/>
      <c r="E145" s="56"/>
      <c r="F145" s="57"/>
      <c r="G145" s="57"/>
    </row>
    <row r="146" spans="1:7">
      <c r="A146" s="54"/>
      <c r="B146" s="55"/>
      <c r="C146" s="55"/>
      <c r="D146" s="54"/>
      <c r="E146" s="56"/>
      <c r="F146" s="57"/>
      <c r="G146" s="57"/>
    </row>
    <row r="147" spans="1:7">
      <c r="A147" s="54"/>
      <c r="B147" s="55"/>
      <c r="C147" s="55"/>
      <c r="D147" s="54"/>
      <c r="E147" s="56"/>
      <c r="F147" s="57"/>
      <c r="G147" s="57"/>
    </row>
    <row r="148" spans="1:7">
      <c r="A148" s="54"/>
      <c r="B148" s="55"/>
      <c r="C148" s="55"/>
      <c r="D148" s="54"/>
      <c r="E148" s="56"/>
      <c r="F148" s="57"/>
      <c r="G148" s="57"/>
    </row>
    <row r="149" spans="1:7">
      <c r="A149" s="54"/>
      <c r="B149" s="55"/>
      <c r="C149" s="55"/>
      <c r="D149" s="54"/>
      <c r="E149" s="56"/>
      <c r="F149" s="57"/>
      <c r="G149" s="57"/>
    </row>
    <row r="150" spans="1:7">
      <c r="A150" s="54"/>
      <c r="B150" s="55"/>
      <c r="C150" s="55"/>
      <c r="D150" s="54"/>
      <c r="E150" s="56"/>
      <c r="F150" s="57"/>
      <c r="G150" s="57"/>
    </row>
    <row r="151" spans="1:7">
      <c r="A151" s="54"/>
      <c r="B151" s="55"/>
      <c r="C151" s="55"/>
      <c r="D151" s="54"/>
      <c r="E151" s="56"/>
      <c r="F151" s="57"/>
      <c r="G151" s="57"/>
    </row>
    <row r="152" spans="1:7">
      <c r="A152" s="54"/>
      <c r="B152" s="55"/>
      <c r="C152" s="55"/>
      <c r="D152" s="54"/>
      <c r="E152" s="56"/>
      <c r="F152" s="57"/>
      <c r="G152" s="57"/>
    </row>
    <row r="153" spans="1:7">
      <c r="A153" s="54"/>
      <c r="B153" s="55"/>
      <c r="C153" s="55"/>
      <c r="D153" s="54"/>
      <c r="E153" s="56"/>
      <c r="F153" s="57"/>
      <c r="G153" s="57"/>
    </row>
    <row r="154" spans="1:7">
      <c r="A154" s="54"/>
      <c r="B154" s="55"/>
      <c r="C154" s="55"/>
      <c r="D154" s="54"/>
      <c r="E154" s="56"/>
      <c r="F154" s="57"/>
      <c r="G154" s="57"/>
    </row>
    <row r="155" spans="1:7">
      <c r="A155" s="54"/>
      <c r="B155" s="55"/>
      <c r="C155" s="55"/>
      <c r="D155" s="54"/>
      <c r="E155" s="56"/>
      <c r="F155" s="57"/>
      <c r="G155" s="57"/>
    </row>
    <row r="156" spans="1:7">
      <c r="A156" s="54"/>
      <c r="B156" s="55"/>
      <c r="C156" s="55"/>
      <c r="D156" s="54"/>
      <c r="E156" s="56"/>
      <c r="F156" s="57"/>
      <c r="G156" s="57"/>
    </row>
    <row r="157" spans="1:7">
      <c r="A157" s="54"/>
      <c r="B157" s="55"/>
      <c r="C157" s="55"/>
      <c r="D157" s="54"/>
      <c r="E157" s="56"/>
      <c r="F157" s="57"/>
      <c r="G157" s="57"/>
    </row>
    <row r="158" spans="1:7">
      <c r="A158" s="54"/>
      <c r="B158" s="55"/>
      <c r="C158" s="55"/>
      <c r="D158" s="54"/>
      <c r="E158" s="56"/>
      <c r="F158" s="57"/>
      <c r="G158" s="57"/>
    </row>
    <row r="159" spans="1:7">
      <c r="A159" s="54"/>
      <c r="B159" s="55"/>
      <c r="C159" s="55"/>
      <c r="D159" s="54"/>
      <c r="E159" s="56"/>
      <c r="F159" s="57"/>
      <c r="G159" s="57"/>
    </row>
    <row r="160" spans="1:7">
      <c r="A160" s="54"/>
      <c r="B160" s="55"/>
      <c r="C160" s="55"/>
      <c r="D160" s="54"/>
      <c r="E160" s="56"/>
      <c r="F160" s="57"/>
      <c r="G160" s="57"/>
    </row>
    <row r="161" spans="1:7">
      <c r="A161" s="54"/>
      <c r="B161" s="55"/>
      <c r="C161" s="55"/>
      <c r="D161" s="54"/>
      <c r="E161" s="56"/>
      <c r="F161" s="57"/>
      <c r="G161" s="57"/>
    </row>
    <row r="162" spans="1:7">
      <c r="A162" s="54"/>
      <c r="B162" s="55"/>
      <c r="C162" s="55"/>
      <c r="D162" s="54"/>
      <c r="E162" s="56"/>
      <c r="F162" s="57"/>
      <c r="G162" s="57"/>
    </row>
    <row r="163" spans="1:7">
      <c r="A163" s="54"/>
      <c r="B163" s="55"/>
      <c r="C163" s="55"/>
      <c r="D163" s="54"/>
      <c r="E163" s="56"/>
      <c r="F163" s="57"/>
      <c r="G163" s="57"/>
    </row>
    <row r="164" spans="1:7">
      <c r="A164" s="54"/>
      <c r="B164" s="55"/>
      <c r="C164" s="55"/>
      <c r="D164" s="54"/>
      <c r="E164" s="56"/>
      <c r="F164" s="57"/>
      <c r="G164" s="57"/>
    </row>
    <row r="165" spans="1:7">
      <c r="A165" s="54"/>
      <c r="B165" s="55"/>
      <c r="C165" s="55"/>
      <c r="D165" s="54"/>
      <c r="E165" s="56"/>
      <c r="F165" s="57"/>
      <c r="G165" s="57"/>
    </row>
    <row r="166" spans="1:7">
      <c r="A166" s="54"/>
      <c r="B166" s="55"/>
      <c r="C166" s="55"/>
      <c r="D166" s="54"/>
      <c r="E166" s="56"/>
      <c r="F166" s="57"/>
      <c r="G166" s="57"/>
    </row>
    <row r="167" spans="1:7">
      <c r="A167" s="54"/>
      <c r="B167" s="55"/>
      <c r="C167" s="55"/>
      <c r="D167" s="54"/>
      <c r="E167" s="56"/>
      <c r="F167" s="57"/>
      <c r="G167" s="57"/>
    </row>
    <row r="168" spans="1:7">
      <c r="A168" s="54"/>
      <c r="B168" s="55"/>
      <c r="C168" s="55"/>
      <c r="D168" s="54"/>
      <c r="E168" s="56"/>
      <c r="F168" s="57"/>
      <c r="G168" s="57"/>
    </row>
    <row r="169" spans="1:7">
      <c r="A169" s="54"/>
      <c r="B169" s="55"/>
      <c r="C169" s="55"/>
      <c r="D169" s="54"/>
      <c r="E169" s="56"/>
      <c r="F169" s="57"/>
      <c r="G169" s="57"/>
    </row>
    <row r="170" spans="1:7">
      <c r="A170" s="54"/>
      <c r="B170" s="55"/>
      <c r="C170" s="55"/>
      <c r="D170" s="54"/>
      <c r="E170" s="56"/>
      <c r="F170" s="57"/>
      <c r="G170" s="57"/>
    </row>
    <row r="171" spans="1:7">
      <c r="A171" s="54"/>
      <c r="B171" s="55"/>
      <c r="C171" s="55"/>
      <c r="D171" s="54"/>
      <c r="E171" s="56"/>
      <c r="F171" s="57"/>
      <c r="G171" s="57"/>
    </row>
    <row r="172" spans="1:7">
      <c r="A172" s="54"/>
      <c r="B172" s="55"/>
      <c r="C172" s="55"/>
      <c r="D172" s="54"/>
      <c r="E172" s="56"/>
      <c r="F172" s="57"/>
      <c r="G172" s="57"/>
    </row>
    <row r="173" spans="1:7">
      <c r="A173" s="54"/>
      <c r="B173" s="55"/>
      <c r="C173" s="55"/>
      <c r="D173" s="54"/>
      <c r="E173" s="56"/>
      <c r="F173" s="57"/>
      <c r="G173" s="57"/>
    </row>
    <row r="174" spans="1:7">
      <c r="A174" s="54"/>
      <c r="B174" s="55"/>
      <c r="C174" s="55"/>
      <c r="D174" s="54"/>
      <c r="E174" s="56"/>
      <c r="F174" s="57"/>
      <c r="G174" s="57"/>
    </row>
    <row r="175" spans="1:7">
      <c r="A175" s="54"/>
      <c r="B175" s="55"/>
      <c r="C175" s="55"/>
      <c r="D175" s="54"/>
      <c r="E175" s="56"/>
      <c r="F175" s="57"/>
      <c r="G175" s="57"/>
    </row>
    <row r="176" spans="1:7">
      <c r="A176" s="54"/>
      <c r="B176" s="55"/>
      <c r="C176" s="55"/>
      <c r="D176" s="54"/>
      <c r="E176" s="56"/>
      <c r="F176" s="57"/>
      <c r="G176" s="57"/>
    </row>
    <row r="177" spans="1:7">
      <c r="A177" s="54"/>
      <c r="B177" s="55"/>
      <c r="C177" s="55"/>
      <c r="D177" s="54"/>
      <c r="E177" s="56"/>
      <c r="F177" s="57"/>
      <c r="G177" s="57"/>
    </row>
    <row r="178" spans="1:7">
      <c r="A178" s="54"/>
      <c r="B178" s="55"/>
      <c r="C178" s="55"/>
      <c r="D178" s="54"/>
      <c r="E178" s="56"/>
      <c r="F178" s="57"/>
      <c r="G178" s="57"/>
    </row>
    <row r="179" spans="1:7">
      <c r="A179" s="54"/>
      <c r="B179" s="55"/>
      <c r="C179" s="55"/>
      <c r="D179" s="54"/>
      <c r="E179" s="56"/>
      <c r="F179" s="57"/>
      <c r="G179" s="57"/>
    </row>
    <row r="180" spans="1:7">
      <c r="A180" s="54"/>
      <c r="B180" s="55"/>
      <c r="C180" s="55"/>
      <c r="D180" s="54"/>
      <c r="E180" s="56"/>
      <c r="F180" s="57"/>
      <c r="G180" s="57"/>
    </row>
    <row r="181" spans="1:7">
      <c r="A181" s="54"/>
      <c r="B181" s="55"/>
      <c r="C181" s="55"/>
      <c r="D181" s="54"/>
      <c r="E181" s="56"/>
      <c r="F181" s="57"/>
      <c r="G181" s="57"/>
    </row>
    <row r="182" spans="1:7">
      <c r="A182" s="54"/>
      <c r="B182" s="55"/>
      <c r="C182" s="55"/>
      <c r="D182" s="54"/>
      <c r="E182" s="56"/>
      <c r="F182" s="57"/>
      <c r="G182" s="57"/>
    </row>
    <row r="183" spans="1:7">
      <c r="A183" s="54"/>
      <c r="B183" s="55"/>
      <c r="C183" s="55"/>
      <c r="D183" s="54"/>
      <c r="E183" s="56"/>
      <c r="F183" s="57"/>
      <c r="G183" s="57"/>
    </row>
    <row r="184" spans="1:7">
      <c r="A184" s="54"/>
      <c r="B184" s="55"/>
      <c r="C184" s="55"/>
      <c r="D184" s="54"/>
      <c r="E184" s="56"/>
      <c r="F184" s="57"/>
      <c r="G184" s="57"/>
    </row>
    <row r="185" spans="1:7">
      <c r="A185" s="54"/>
      <c r="B185" s="55"/>
      <c r="C185" s="55"/>
      <c r="D185" s="54"/>
      <c r="E185" s="56"/>
      <c r="F185" s="57"/>
      <c r="G185" s="57"/>
    </row>
    <row r="186" spans="1:7">
      <c r="A186" s="54"/>
      <c r="B186" s="55"/>
      <c r="C186" s="55"/>
      <c r="D186" s="54"/>
      <c r="E186" s="56"/>
      <c r="F186" s="57"/>
      <c r="G186" s="57"/>
    </row>
    <row r="187" spans="1:7">
      <c r="A187" s="54"/>
      <c r="B187" s="55"/>
      <c r="C187" s="55"/>
      <c r="D187" s="54"/>
      <c r="E187" s="56"/>
      <c r="F187" s="57"/>
      <c r="G187" s="57"/>
    </row>
    <row r="188" spans="1:7">
      <c r="A188" s="54"/>
      <c r="B188" s="55"/>
      <c r="C188" s="55"/>
      <c r="D188" s="54"/>
      <c r="E188" s="56"/>
      <c r="F188" s="57"/>
      <c r="G188" s="57"/>
    </row>
    <row r="189" spans="1:7">
      <c r="A189" s="54"/>
      <c r="B189" s="55"/>
      <c r="C189" s="55"/>
      <c r="D189" s="54"/>
      <c r="E189" s="56"/>
      <c r="F189" s="57"/>
      <c r="G189" s="57"/>
    </row>
    <row r="190" spans="1:7">
      <c r="A190" s="54"/>
      <c r="B190" s="55"/>
      <c r="C190" s="55"/>
      <c r="D190" s="54"/>
      <c r="E190" s="56"/>
      <c r="F190" s="57"/>
      <c r="G190" s="57"/>
    </row>
    <row r="191" spans="1:7">
      <c r="A191" s="54"/>
      <c r="B191" s="55"/>
      <c r="C191" s="55"/>
      <c r="D191" s="54"/>
      <c r="E191" s="56"/>
      <c r="F191" s="57"/>
      <c r="G191" s="57"/>
    </row>
    <row r="192" spans="1:7">
      <c r="A192" s="54"/>
      <c r="B192" s="55"/>
      <c r="C192" s="55"/>
      <c r="D192" s="54"/>
      <c r="E192" s="56"/>
      <c r="F192" s="57"/>
      <c r="G192" s="57"/>
    </row>
    <row r="193" spans="1:7">
      <c r="A193" s="54"/>
      <c r="B193" s="55"/>
      <c r="C193" s="55"/>
      <c r="D193" s="54"/>
      <c r="E193" s="56"/>
      <c r="F193" s="57"/>
      <c r="G193" s="57"/>
    </row>
    <row r="194" spans="1:7">
      <c r="A194" s="54"/>
      <c r="B194" s="55"/>
      <c r="C194" s="55"/>
      <c r="D194" s="54"/>
      <c r="E194" s="56"/>
      <c r="F194" s="57"/>
      <c r="G194" s="57"/>
    </row>
    <row r="195" spans="1:7">
      <c r="A195" s="54"/>
      <c r="B195" s="55"/>
      <c r="C195" s="55"/>
      <c r="D195" s="54"/>
      <c r="E195" s="56"/>
      <c r="F195" s="57"/>
      <c r="G195" s="57"/>
    </row>
    <row r="196" spans="1:7">
      <c r="A196" s="54"/>
      <c r="B196" s="55"/>
      <c r="C196" s="55"/>
      <c r="D196" s="54"/>
      <c r="E196" s="56"/>
      <c r="F196" s="57"/>
      <c r="G196" s="57"/>
    </row>
    <row r="197" spans="1:7">
      <c r="A197" s="54"/>
      <c r="B197" s="55"/>
      <c r="C197" s="55"/>
      <c r="D197" s="54"/>
      <c r="E197" s="56"/>
      <c r="F197" s="57"/>
      <c r="G197" s="57"/>
    </row>
    <row r="198" spans="1:7">
      <c r="A198" s="54"/>
      <c r="B198" s="55"/>
      <c r="C198" s="55"/>
      <c r="D198" s="54"/>
      <c r="E198" s="56"/>
      <c r="F198" s="57"/>
      <c r="G198" s="57"/>
    </row>
    <row r="199" spans="1:7">
      <c r="A199" s="54"/>
      <c r="B199" s="55"/>
      <c r="C199" s="55"/>
      <c r="D199" s="54"/>
      <c r="E199" s="56"/>
      <c r="F199" s="57"/>
      <c r="G199" s="57"/>
    </row>
    <row r="200" spans="1:7">
      <c r="A200" s="54"/>
      <c r="B200" s="55"/>
      <c r="C200" s="55"/>
      <c r="D200" s="54"/>
      <c r="E200" s="56"/>
      <c r="F200" s="57"/>
      <c r="G200" s="57"/>
    </row>
    <row r="201" spans="1:7">
      <c r="A201" s="54"/>
      <c r="B201" s="55"/>
      <c r="C201" s="55"/>
      <c r="D201" s="54"/>
      <c r="E201" s="56"/>
      <c r="F201" s="57"/>
      <c r="G201" s="57"/>
    </row>
    <row r="202" spans="1:7">
      <c r="A202" s="54"/>
      <c r="B202" s="55"/>
      <c r="C202" s="55"/>
      <c r="D202" s="54"/>
      <c r="E202" s="56"/>
      <c r="F202" s="57"/>
      <c r="G202" s="57"/>
    </row>
    <row r="203" spans="1:7">
      <c r="A203" s="54"/>
      <c r="B203" s="55"/>
      <c r="C203" s="55"/>
      <c r="D203" s="54"/>
      <c r="E203" s="56"/>
      <c r="F203" s="57"/>
      <c r="G203" s="57"/>
    </row>
    <row r="204" spans="1:7">
      <c r="A204" s="54"/>
      <c r="B204" s="55"/>
      <c r="C204" s="55"/>
      <c r="D204" s="54"/>
      <c r="E204" s="56"/>
      <c r="F204" s="57"/>
      <c r="G204" s="57"/>
    </row>
    <row r="205" spans="1:7">
      <c r="A205" s="54"/>
      <c r="B205" s="55"/>
      <c r="C205" s="55"/>
      <c r="D205" s="54"/>
      <c r="E205" s="56"/>
      <c r="F205" s="57"/>
      <c r="G205" s="57"/>
    </row>
    <row r="206" spans="1:7">
      <c r="A206" s="54"/>
      <c r="B206" s="55"/>
      <c r="C206" s="55"/>
      <c r="D206" s="54"/>
      <c r="E206" s="56"/>
      <c r="F206" s="57"/>
      <c r="G206" s="57"/>
    </row>
    <row r="207" spans="1:7">
      <c r="A207" s="54"/>
      <c r="B207" s="55"/>
      <c r="C207" s="55"/>
      <c r="D207" s="54"/>
      <c r="E207" s="56"/>
      <c r="F207" s="57"/>
      <c r="G207" s="57"/>
    </row>
    <row r="208" spans="1:7">
      <c r="A208" s="54"/>
      <c r="B208" s="55"/>
      <c r="C208" s="55"/>
      <c r="D208" s="54"/>
      <c r="E208" s="56"/>
      <c r="F208" s="57"/>
      <c r="G208" s="57"/>
    </row>
    <row r="209" spans="1:7">
      <c r="A209" s="54"/>
      <c r="B209" s="55"/>
      <c r="C209" s="55"/>
      <c r="D209" s="54"/>
      <c r="E209" s="56"/>
      <c r="F209" s="57"/>
      <c r="G209" s="57"/>
    </row>
    <row r="210" spans="1:7">
      <c r="A210" s="54"/>
      <c r="B210" s="55"/>
      <c r="C210" s="55"/>
      <c r="D210" s="54"/>
      <c r="E210" s="56"/>
      <c r="F210" s="57"/>
      <c r="G210" s="57"/>
    </row>
    <row r="211" spans="1:7">
      <c r="A211" s="54"/>
      <c r="B211" s="55"/>
      <c r="C211" s="55"/>
      <c r="D211" s="54"/>
      <c r="E211" s="56"/>
      <c r="F211" s="57"/>
      <c r="G211" s="57"/>
    </row>
    <row r="212" spans="1:7">
      <c r="A212" s="54"/>
      <c r="B212" s="55"/>
      <c r="C212" s="55"/>
      <c r="D212" s="54"/>
      <c r="E212" s="56"/>
      <c r="F212" s="57"/>
      <c r="G212" s="57"/>
    </row>
    <row r="213" spans="1:7">
      <c r="A213" s="54"/>
      <c r="B213" s="55"/>
      <c r="C213" s="55"/>
      <c r="D213" s="54"/>
      <c r="E213" s="56"/>
      <c r="F213" s="57"/>
      <c r="G213" s="57"/>
    </row>
    <row r="214" spans="1:7">
      <c r="A214" s="54"/>
      <c r="B214" s="55"/>
      <c r="C214" s="55"/>
      <c r="D214" s="54"/>
      <c r="E214" s="56"/>
      <c r="F214" s="57"/>
      <c r="G214" s="57"/>
    </row>
    <row r="215" spans="1:7">
      <c r="A215" s="54"/>
      <c r="B215" s="55"/>
      <c r="C215" s="55"/>
      <c r="D215" s="54"/>
      <c r="E215" s="56"/>
      <c r="F215" s="57"/>
      <c r="G215" s="57"/>
    </row>
    <row r="216" spans="1:7">
      <c r="A216" s="54"/>
      <c r="B216" s="55"/>
      <c r="C216" s="55"/>
      <c r="D216" s="54"/>
      <c r="E216" s="56"/>
      <c r="F216" s="57"/>
      <c r="G216" s="57"/>
    </row>
    <row r="217" spans="1:7">
      <c r="A217" s="54"/>
      <c r="B217" s="55"/>
      <c r="C217" s="55"/>
      <c r="D217" s="54"/>
      <c r="E217" s="56"/>
      <c r="F217" s="57"/>
      <c r="G217" s="57"/>
    </row>
    <row r="218" spans="1:7">
      <c r="A218" s="54"/>
      <c r="B218" s="55"/>
      <c r="C218" s="55"/>
      <c r="D218" s="54"/>
      <c r="E218" s="56"/>
      <c r="F218" s="57"/>
      <c r="G218" s="57"/>
    </row>
    <row r="219" spans="1:7">
      <c r="A219" s="54"/>
      <c r="B219" s="55"/>
      <c r="C219" s="55"/>
      <c r="D219" s="54"/>
      <c r="E219" s="56"/>
      <c r="F219" s="57"/>
      <c r="G219" s="57"/>
    </row>
    <row r="220" spans="1:7">
      <c r="A220" s="54"/>
      <c r="B220" s="55"/>
      <c r="C220" s="55"/>
      <c r="D220" s="54"/>
      <c r="E220" s="56"/>
      <c r="F220" s="57"/>
      <c r="G220" s="57"/>
    </row>
    <row r="221" spans="1:7">
      <c r="A221" s="54"/>
      <c r="B221" s="55"/>
      <c r="C221" s="55"/>
      <c r="D221" s="54"/>
      <c r="E221" s="56"/>
      <c r="F221" s="57"/>
      <c r="G221" s="57"/>
    </row>
    <row r="222" spans="1:7">
      <c r="A222" s="54"/>
      <c r="B222" s="55"/>
      <c r="C222" s="55"/>
      <c r="D222" s="54"/>
      <c r="E222" s="56"/>
      <c r="F222" s="57"/>
      <c r="G222" s="57"/>
    </row>
    <row r="223" spans="1:7">
      <c r="A223" s="54"/>
      <c r="B223" s="55"/>
      <c r="C223" s="55"/>
      <c r="D223" s="54"/>
      <c r="E223" s="56"/>
      <c r="F223" s="57"/>
      <c r="G223" s="57"/>
    </row>
    <row r="224" spans="1:7">
      <c r="A224" s="54"/>
      <c r="B224" s="55"/>
      <c r="C224" s="55"/>
      <c r="D224" s="54"/>
      <c r="E224" s="56"/>
      <c r="F224" s="57"/>
      <c r="G224" s="57"/>
    </row>
    <row r="225" spans="1:7">
      <c r="A225" s="54"/>
      <c r="B225" s="55"/>
      <c r="C225" s="55"/>
      <c r="D225" s="54"/>
      <c r="E225" s="56"/>
      <c r="F225" s="57"/>
      <c r="G225" s="57"/>
    </row>
    <row r="226" spans="1:7">
      <c r="A226" s="54"/>
      <c r="B226" s="55"/>
      <c r="C226" s="55"/>
      <c r="D226" s="54"/>
      <c r="E226" s="56"/>
      <c r="F226" s="57"/>
      <c r="G226" s="57"/>
    </row>
    <row r="227" spans="1:7">
      <c r="A227" s="54"/>
      <c r="B227" s="55"/>
      <c r="C227" s="55"/>
      <c r="D227" s="54"/>
      <c r="E227" s="56"/>
      <c r="F227" s="57"/>
      <c r="G227" s="57"/>
    </row>
    <row r="228" spans="1:7">
      <c r="A228" s="54"/>
      <c r="B228" s="55"/>
      <c r="C228" s="55"/>
      <c r="D228" s="54"/>
      <c r="E228" s="56"/>
      <c r="F228" s="57"/>
      <c r="G228" s="57"/>
    </row>
    <row r="229" spans="1:7">
      <c r="A229" s="54"/>
      <c r="B229" s="55"/>
      <c r="C229" s="55"/>
      <c r="D229" s="54"/>
      <c r="E229" s="56"/>
      <c r="F229" s="57"/>
      <c r="G229" s="57"/>
    </row>
    <row r="230" spans="1:7">
      <c r="A230" s="54"/>
      <c r="B230" s="55"/>
      <c r="C230" s="55"/>
      <c r="D230" s="54"/>
      <c r="E230" s="56"/>
      <c r="F230" s="57"/>
      <c r="G230" s="57"/>
    </row>
    <row r="231" spans="1:7">
      <c r="A231" s="54"/>
      <c r="B231" s="55"/>
      <c r="C231" s="55"/>
      <c r="D231" s="54"/>
      <c r="E231" s="56"/>
      <c r="F231" s="57"/>
      <c r="G231" s="57"/>
    </row>
    <row r="232" spans="1:7">
      <c r="A232" s="54"/>
      <c r="B232" s="55"/>
      <c r="C232" s="55"/>
      <c r="D232" s="54"/>
      <c r="E232" s="56"/>
      <c r="F232" s="57"/>
      <c r="G232" s="57"/>
    </row>
    <row r="233" spans="1:7">
      <c r="A233" s="54"/>
      <c r="B233" s="55"/>
      <c r="C233" s="55"/>
      <c r="D233" s="54"/>
      <c r="E233" s="56"/>
      <c r="F233" s="57"/>
      <c r="G233" s="57"/>
    </row>
    <row r="234" spans="1:7">
      <c r="A234" s="54"/>
      <c r="B234" s="55"/>
      <c r="C234" s="55"/>
      <c r="D234" s="54"/>
      <c r="E234" s="56"/>
      <c r="F234" s="57"/>
      <c r="G234" s="57"/>
    </row>
    <row r="235" spans="1:7">
      <c r="A235" s="54"/>
      <c r="B235" s="55"/>
      <c r="C235" s="55"/>
      <c r="D235" s="54"/>
      <c r="E235" s="56"/>
      <c r="F235" s="57"/>
      <c r="G235" s="57"/>
    </row>
    <row r="236" spans="1:7">
      <c r="A236" s="54"/>
      <c r="B236" s="55"/>
      <c r="C236" s="55"/>
      <c r="D236" s="54"/>
      <c r="E236" s="56"/>
      <c r="F236" s="57"/>
      <c r="G236" s="57"/>
    </row>
    <row r="237" spans="1:7">
      <c r="A237" s="54"/>
      <c r="B237" s="55"/>
      <c r="C237" s="55"/>
      <c r="D237" s="54"/>
      <c r="E237" s="56"/>
      <c r="F237" s="57"/>
      <c r="G237" s="57"/>
    </row>
    <row r="238" spans="1:7">
      <c r="A238" s="54"/>
      <c r="B238" s="55"/>
      <c r="C238" s="55"/>
      <c r="D238" s="54"/>
      <c r="E238" s="56"/>
      <c r="F238" s="57"/>
      <c r="G238" s="57"/>
    </row>
    <row r="239" spans="1:7">
      <c r="A239" s="54"/>
      <c r="B239" s="55"/>
      <c r="C239" s="55"/>
      <c r="D239" s="54"/>
      <c r="E239" s="56"/>
      <c r="F239" s="57"/>
      <c r="G239" s="57"/>
    </row>
    <row r="240" spans="1:7">
      <c r="A240" s="54"/>
      <c r="B240" s="55"/>
      <c r="C240" s="55"/>
      <c r="D240" s="54"/>
      <c r="E240" s="56"/>
      <c r="F240" s="57"/>
      <c r="G240" s="57"/>
    </row>
    <row r="241" spans="1:7">
      <c r="A241" s="54"/>
      <c r="B241" s="55"/>
      <c r="C241" s="55"/>
      <c r="D241" s="54"/>
      <c r="E241" s="56"/>
      <c r="F241" s="57"/>
      <c r="G241" s="57"/>
    </row>
    <row r="242" spans="1:7">
      <c r="A242" s="54"/>
      <c r="B242" s="55"/>
      <c r="C242" s="55"/>
      <c r="D242" s="54"/>
      <c r="E242" s="56"/>
      <c r="F242" s="57"/>
      <c r="G242" s="57"/>
    </row>
    <row r="243" spans="1:7">
      <c r="A243" s="54"/>
      <c r="B243" s="55"/>
      <c r="C243" s="55"/>
      <c r="D243" s="54"/>
      <c r="E243" s="56"/>
      <c r="F243" s="57"/>
      <c r="G243" s="57"/>
    </row>
    <row r="244" spans="1:7">
      <c r="A244" s="54"/>
      <c r="B244" s="55"/>
      <c r="C244" s="55"/>
      <c r="D244" s="54"/>
      <c r="E244" s="56"/>
      <c r="F244" s="57"/>
      <c r="G244" s="57"/>
    </row>
    <row r="245" spans="1:7">
      <c r="A245" s="54"/>
      <c r="B245" s="55"/>
      <c r="C245" s="55"/>
      <c r="D245" s="54"/>
      <c r="E245" s="56"/>
      <c r="F245" s="57"/>
      <c r="G245" s="57"/>
    </row>
    <row r="246" spans="1:7">
      <c r="A246" s="54"/>
      <c r="B246" s="55"/>
      <c r="C246" s="55"/>
      <c r="D246" s="54"/>
      <c r="E246" s="56"/>
      <c r="F246" s="57"/>
      <c r="G246" s="57"/>
    </row>
    <row r="247" spans="1:7">
      <c r="A247" s="54"/>
      <c r="B247" s="55"/>
      <c r="C247" s="55"/>
      <c r="D247" s="54"/>
      <c r="E247" s="56"/>
      <c r="F247" s="57"/>
      <c r="G247" s="57"/>
    </row>
    <row r="248" spans="1:7">
      <c r="A248" s="54"/>
      <c r="B248" s="55"/>
      <c r="C248" s="55"/>
      <c r="D248" s="54"/>
      <c r="E248" s="56"/>
      <c r="F248" s="57"/>
      <c r="G248" s="57"/>
    </row>
    <row r="249" spans="1:7">
      <c r="A249" s="54"/>
      <c r="B249" s="55"/>
      <c r="C249" s="55"/>
      <c r="D249" s="54"/>
      <c r="E249" s="56"/>
      <c r="F249" s="57"/>
      <c r="G249" s="57"/>
    </row>
    <row r="250" spans="1:7">
      <c r="A250" s="54"/>
      <c r="B250" s="55"/>
      <c r="C250" s="55"/>
      <c r="D250" s="54"/>
      <c r="E250" s="56"/>
      <c r="F250" s="57"/>
      <c r="G250" s="57"/>
    </row>
    <row r="251" spans="1:7">
      <c r="A251" s="54"/>
      <c r="B251" s="55"/>
      <c r="C251" s="55"/>
      <c r="D251" s="54"/>
      <c r="E251" s="56"/>
      <c r="F251" s="57"/>
      <c r="G251" s="57"/>
    </row>
    <row r="252" spans="1:7">
      <c r="A252" s="54"/>
      <c r="B252" s="55"/>
      <c r="C252" s="55"/>
      <c r="D252" s="54"/>
      <c r="E252" s="56"/>
      <c r="F252" s="57"/>
      <c r="G252" s="57"/>
    </row>
    <row r="253" spans="1:7">
      <c r="A253" s="54"/>
      <c r="B253" s="55"/>
      <c r="C253" s="55"/>
      <c r="D253" s="54"/>
      <c r="E253" s="56"/>
      <c r="F253" s="57"/>
      <c r="G253" s="57"/>
    </row>
    <row r="254" spans="1:7">
      <c r="A254" s="54"/>
      <c r="B254" s="55"/>
      <c r="C254" s="55"/>
      <c r="D254" s="54"/>
      <c r="E254" s="56"/>
      <c r="F254" s="57"/>
      <c r="G254" s="57"/>
    </row>
    <row r="255" spans="1:7">
      <c r="A255" s="54"/>
      <c r="B255" s="55"/>
      <c r="C255" s="55"/>
      <c r="D255" s="54"/>
      <c r="E255" s="56"/>
      <c r="F255" s="57"/>
      <c r="G255" s="57"/>
    </row>
    <row r="256" spans="1:7">
      <c r="A256" s="54"/>
      <c r="B256" s="55"/>
      <c r="C256" s="55"/>
      <c r="D256" s="54"/>
      <c r="E256" s="56"/>
      <c r="F256" s="57"/>
      <c r="G256" s="57"/>
    </row>
    <row r="257" spans="1:7">
      <c r="A257" s="54"/>
      <c r="B257" s="55"/>
      <c r="C257" s="55"/>
      <c r="D257" s="54"/>
      <c r="E257" s="56"/>
      <c r="F257" s="57"/>
      <c r="G257" s="57"/>
    </row>
    <row r="258" spans="1:7">
      <c r="A258" s="54"/>
      <c r="B258" s="55"/>
      <c r="C258" s="55"/>
      <c r="D258" s="54"/>
      <c r="E258" s="56"/>
      <c r="F258" s="57"/>
      <c r="G258" s="57"/>
    </row>
    <row r="259" spans="1:7">
      <c r="A259" s="54"/>
      <c r="B259" s="55"/>
      <c r="C259" s="55"/>
      <c r="D259" s="54"/>
      <c r="E259" s="56"/>
      <c r="F259" s="57"/>
      <c r="G259" s="57"/>
    </row>
    <row r="260" spans="1:7">
      <c r="A260" s="54"/>
      <c r="B260" s="55"/>
      <c r="C260" s="55"/>
      <c r="D260" s="54"/>
      <c r="E260" s="56"/>
      <c r="F260" s="57"/>
      <c r="G260" s="57"/>
    </row>
    <row r="261" spans="1:7">
      <c r="A261" s="54"/>
      <c r="B261" s="55"/>
      <c r="C261" s="55"/>
      <c r="D261" s="54"/>
      <c r="E261" s="56"/>
      <c r="F261" s="57"/>
      <c r="G261" s="57"/>
    </row>
    <row r="262" spans="1:7">
      <c r="A262" s="54"/>
      <c r="B262" s="55"/>
      <c r="C262" s="55"/>
      <c r="D262" s="54"/>
      <c r="E262" s="56"/>
      <c r="F262" s="57"/>
      <c r="G262" s="57"/>
    </row>
    <row r="263" spans="1:7">
      <c r="A263" s="54"/>
      <c r="B263" s="55"/>
      <c r="C263" s="55"/>
      <c r="D263" s="54"/>
      <c r="E263" s="56"/>
      <c r="F263" s="57"/>
      <c r="G263" s="57"/>
    </row>
    <row r="264" spans="1:7">
      <c r="A264" s="54"/>
      <c r="B264" s="55"/>
      <c r="C264" s="55"/>
      <c r="D264" s="54"/>
      <c r="E264" s="56"/>
      <c r="F264" s="57"/>
      <c r="G264" s="57"/>
    </row>
    <row r="265" spans="1:7">
      <c r="A265" s="54"/>
      <c r="B265" s="55"/>
      <c r="C265" s="55"/>
      <c r="D265" s="54"/>
      <c r="E265" s="56"/>
      <c r="F265" s="57"/>
      <c r="G265" s="57"/>
    </row>
    <row r="266" spans="1:7">
      <c r="A266" s="54"/>
      <c r="B266" s="55"/>
      <c r="C266" s="55"/>
      <c r="D266" s="54"/>
      <c r="E266" s="56"/>
      <c r="F266" s="57"/>
      <c r="G266" s="57"/>
    </row>
    <row r="267" spans="1:7">
      <c r="A267" s="54"/>
      <c r="B267" s="55"/>
      <c r="C267" s="55"/>
      <c r="D267" s="54"/>
      <c r="E267" s="56"/>
      <c r="F267" s="57"/>
      <c r="G267" s="57"/>
    </row>
    <row r="268" spans="1:7">
      <c r="A268" s="54"/>
      <c r="B268" s="55"/>
      <c r="C268" s="55"/>
      <c r="D268" s="54"/>
      <c r="E268" s="56"/>
      <c r="F268" s="57"/>
      <c r="G268" s="57"/>
    </row>
    <row r="269" spans="1:7">
      <c r="A269" s="54"/>
      <c r="B269" s="55"/>
      <c r="C269" s="55"/>
      <c r="D269" s="54"/>
      <c r="E269" s="56"/>
      <c r="F269" s="57"/>
      <c r="G269" s="57"/>
    </row>
    <row r="270" spans="1:7">
      <c r="A270" s="54"/>
      <c r="B270" s="55"/>
      <c r="C270" s="55"/>
      <c r="D270" s="54"/>
      <c r="E270" s="56"/>
      <c r="F270" s="57"/>
      <c r="G270" s="57"/>
    </row>
    <row r="271" spans="1:7">
      <c r="A271" s="54"/>
      <c r="B271" s="55"/>
      <c r="C271" s="55"/>
      <c r="D271" s="54"/>
      <c r="E271" s="56"/>
      <c r="F271" s="57"/>
      <c r="G271" s="57"/>
    </row>
    <row r="272" spans="1:7">
      <c r="A272" s="54"/>
      <c r="B272" s="55"/>
      <c r="C272" s="55"/>
      <c r="D272" s="54"/>
      <c r="E272" s="56"/>
      <c r="F272" s="57"/>
      <c r="G272" s="57"/>
    </row>
    <row r="273" spans="1:7">
      <c r="A273" s="54"/>
      <c r="B273" s="55"/>
      <c r="C273" s="55"/>
      <c r="D273" s="54"/>
      <c r="E273" s="56"/>
      <c r="F273" s="57"/>
      <c r="G273" s="57"/>
    </row>
    <row r="274" spans="1:7">
      <c r="A274" s="54"/>
      <c r="B274" s="55"/>
      <c r="C274" s="55"/>
      <c r="D274" s="54"/>
      <c r="E274" s="56"/>
      <c r="F274" s="57"/>
      <c r="G274" s="57"/>
    </row>
    <row r="275" spans="1:7">
      <c r="A275" s="54"/>
      <c r="B275" s="55"/>
      <c r="C275" s="55"/>
      <c r="D275" s="54"/>
      <c r="E275" s="56"/>
      <c r="F275" s="57"/>
      <c r="G275" s="57"/>
    </row>
    <row r="276" spans="1:7">
      <c r="A276" s="54"/>
      <c r="B276" s="55"/>
      <c r="C276" s="55"/>
      <c r="D276" s="54"/>
      <c r="E276" s="56"/>
      <c r="F276" s="57"/>
      <c r="G276" s="57"/>
    </row>
    <row r="277" spans="1:7">
      <c r="A277" s="54"/>
      <c r="B277" s="55"/>
      <c r="C277" s="55"/>
      <c r="D277" s="54"/>
      <c r="E277" s="56"/>
      <c r="F277" s="57"/>
      <c r="G277" s="57"/>
    </row>
    <row r="278" spans="1:7">
      <c r="A278" s="54"/>
      <c r="B278" s="55"/>
      <c r="C278" s="55"/>
      <c r="D278" s="54"/>
      <c r="E278" s="56"/>
      <c r="F278" s="57"/>
      <c r="G278" s="57"/>
    </row>
    <row r="279" spans="1:7">
      <c r="A279" s="54"/>
      <c r="B279" s="55"/>
      <c r="C279" s="55"/>
      <c r="D279" s="54"/>
      <c r="E279" s="56"/>
      <c r="F279" s="57"/>
      <c r="G279" s="57"/>
    </row>
    <row r="280" spans="1:7">
      <c r="A280" s="54"/>
      <c r="B280" s="55"/>
      <c r="C280" s="55"/>
      <c r="D280" s="54"/>
      <c r="E280" s="56"/>
      <c r="F280" s="57"/>
      <c r="G280" s="57"/>
    </row>
    <row r="281" spans="1:7">
      <c r="A281" s="54"/>
      <c r="B281" s="55"/>
      <c r="C281" s="55"/>
      <c r="D281" s="54"/>
      <c r="E281" s="56"/>
      <c r="F281" s="57"/>
      <c r="G281" s="57"/>
    </row>
    <row r="282" spans="1:7">
      <c r="A282" s="54"/>
      <c r="B282" s="55"/>
      <c r="C282" s="55"/>
      <c r="D282" s="54"/>
      <c r="E282" s="56"/>
      <c r="F282" s="57"/>
      <c r="G282" s="57"/>
    </row>
    <row r="283" spans="1:7">
      <c r="A283" s="54"/>
      <c r="B283" s="55"/>
      <c r="C283" s="55"/>
      <c r="D283" s="54"/>
      <c r="E283" s="56"/>
      <c r="F283" s="57"/>
      <c r="G283" s="57"/>
    </row>
    <row r="284" spans="1:7">
      <c r="A284" s="54"/>
      <c r="B284" s="55"/>
      <c r="C284" s="55"/>
      <c r="D284" s="54"/>
      <c r="E284" s="56"/>
      <c r="F284" s="57"/>
      <c r="G284" s="57"/>
    </row>
    <row r="285" spans="1:7">
      <c r="A285" s="54"/>
      <c r="B285" s="55"/>
      <c r="C285" s="55"/>
      <c r="D285" s="54"/>
      <c r="E285" s="56"/>
      <c r="F285" s="57"/>
      <c r="G285" s="57"/>
    </row>
    <row r="286" spans="1:7">
      <c r="A286" s="54"/>
      <c r="B286" s="55"/>
      <c r="C286" s="55"/>
      <c r="D286" s="54"/>
      <c r="E286" s="56"/>
      <c r="F286" s="57"/>
      <c r="G286" s="57"/>
    </row>
    <row r="287" spans="1:7">
      <c r="A287" s="54"/>
      <c r="B287" s="55"/>
      <c r="C287" s="55"/>
      <c r="D287" s="54"/>
      <c r="E287" s="56"/>
      <c r="F287" s="57"/>
      <c r="G287" s="57"/>
    </row>
    <row r="288" spans="1:7">
      <c r="A288" s="54"/>
      <c r="B288" s="55"/>
      <c r="C288" s="55"/>
      <c r="D288" s="54"/>
      <c r="E288" s="56"/>
      <c r="F288" s="57"/>
      <c r="G288" s="57"/>
    </row>
    <row r="289" spans="1:7">
      <c r="A289" s="54"/>
      <c r="B289" s="55"/>
      <c r="C289" s="55"/>
      <c r="D289" s="54"/>
      <c r="E289" s="56"/>
      <c r="F289" s="57"/>
      <c r="G289" s="57"/>
    </row>
    <row r="290" spans="1:7">
      <c r="A290" s="54"/>
      <c r="B290" s="55"/>
      <c r="C290" s="55"/>
      <c r="D290" s="54"/>
      <c r="E290" s="56"/>
      <c r="F290" s="57"/>
      <c r="G290" s="57"/>
    </row>
    <row r="291" spans="1:7">
      <c r="A291" s="54"/>
      <c r="B291" s="55"/>
      <c r="C291" s="55"/>
      <c r="D291" s="54"/>
      <c r="E291" s="56"/>
      <c r="F291" s="57"/>
      <c r="G291" s="57"/>
    </row>
    <row r="292" spans="1:7">
      <c r="A292" s="54"/>
      <c r="B292" s="55"/>
      <c r="C292" s="55"/>
      <c r="D292" s="54"/>
      <c r="E292" s="56"/>
      <c r="F292" s="57"/>
      <c r="G292" s="57"/>
    </row>
    <row r="293" spans="1:7">
      <c r="A293" s="54"/>
      <c r="B293" s="55"/>
      <c r="C293" s="55"/>
      <c r="D293" s="54"/>
      <c r="E293" s="56"/>
      <c r="F293" s="57"/>
      <c r="G293" s="57"/>
    </row>
    <row r="294" spans="1:7">
      <c r="A294" s="54"/>
      <c r="B294" s="55"/>
      <c r="C294" s="55"/>
      <c r="D294" s="54"/>
      <c r="E294" s="56"/>
      <c r="F294" s="57"/>
      <c r="G294" s="57"/>
    </row>
    <row r="295" spans="1:7">
      <c r="A295" s="54"/>
      <c r="B295" s="55"/>
      <c r="C295" s="55"/>
      <c r="D295" s="54"/>
      <c r="E295" s="56"/>
      <c r="F295" s="57"/>
      <c r="G295" s="57"/>
    </row>
    <row r="296" spans="1:7">
      <c r="A296" s="54"/>
      <c r="B296" s="55"/>
      <c r="C296" s="55"/>
      <c r="D296" s="54"/>
      <c r="E296" s="56"/>
      <c r="F296" s="57"/>
      <c r="G296" s="57"/>
    </row>
    <row r="297" spans="1:7">
      <c r="A297" s="54"/>
      <c r="B297" s="55"/>
      <c r="C297" s="55"/>
      <c r="D297" s="54"/>
      <c r="E297" s="56"/>
      <c r="F297" s="57"/>
      <c r="G297" s="57"/>
    </row>
    <row r="298" spans="1:7">
      <c r="A298" s="54"/>
      <c r="B298" s="55"/>
      <c r="C298" s="55"/>
      <c r="D298" s="54"/>
      <c r="E298" s="56"/>
      <c r="F298" s="57"/>
      <c r="G298" s="57"/>
    </row>
    <row r="299" spans="1:7">
      <c r="A299" s="54"/>
      <c r="B299" s="55"/>
      <c r="C299" s="55"/>
      <c r="D299" s="54"/>
      <c r="E299" s="56"/>
      <c r="F299" s="57"/>
      <c r="G299" s="57"/>
    </row>
    <row r="300" spans="1:7">
      <c r="A300" s="54"/>
      <c r="B300" s="55"/>
      <c r="C300" s="55"/>
      <c r="D300" s="54"/>
      <c r="E300" s="56"/>
      <c r="F300" s="57"/>
      <c r="G300" s="57"/>
    </row>
    <row r="301" spans="1:7">
      <c r="A301" s="54"/>
      <c r="B301" s="55"/>
      <c r="C301" s="55"/>
      <c r="D301" s="54"/>
      <c r="E301" s="56"/>
      <c r="F301" s="57"/>
      <c r="G301" s="57"/>
    </row>
    <row r="302" spans="1:7">
      <c r="A302" s="54"/>
      <c r="B302" s="55"/>
      <c r="C302" s="55"/>
      <c r="D302" s="54"/>
      <c r="E302" s="56"/>
      <c r="F302" s="57"/>
      <c r="G302" s="57"/>
    </row>
    <row r="303" spans="1:7">
      <c r="A303" s="54"/>
      <c r="B303" s="55"/>
      <c r="C303" s="55"/>
      <c r="D303" s="54"/>
      <c r="E303" s="56"/>
      <c r="F303" s="57"/>
      <c r="G303" s="57"/>
    </row>
    <row r="304" spans="1:7">
      <c r="A304" s="54"/>
      <c r="B304" s="55"/>
      <c r="C304" s="55"/>
      <c r="D304" s="54"/>
      <c r="E304" s="56"/>
      <c r="F304" s="57"/>
      <c r="G304" s="57"/>
    </row>
    <row r="305" spans="1:7">
      <c r="A305" s="54"/>
      <c r="B305" s="55"/>
      <c r="C305" s="55"/>
      <c r="D305" s="54"/>
      <c r="E305" s="56"/>
      <c r="F305" s="57"/>
      <c r="G305" s="57"/>
    </row>
    <row r="306" spans="1:7">
      <c r="A306" s="54"/>
      <c r="B306" s="55"/>
      <c r="C306" s="55"/>
      <c r="D306" s="54"/>
      <c r="E306" s="56"/>
      <c r="F306" s="57"/>
      <c r="G306" s="57"/>
    </row>
    <row r="307" spans="1:7">
      <c r="A307" s="54"/>
      <c r="B307" s="55"/>
      <c r="C307" s="55"/>
      <c r="D307" s="54"/>
      <c r="E307" s="56"/>
      <c r="F307" s="57"/>
      <c r="G307" s="57"/>
    </row>
    <row r="308" spans="1:7">
      <c r="A308" s="54"/>
      <c r="B308" s="55"/>
      <c r="C308" s="55"/>
      <c r="D308" s="54"/>
      <c r="E308" s="56"/>
      <c r="F308" s="57"/>
      <c r="G308" s="57"/>
    </row>
    <row r="309" spans="1:7">
      <c r="A309" s="54"/>
      <c r="B309" s="55"/>
      <c r="C309" s="55"/>
      <c r="D309" s="54"/>
      <c r="E309" s="56"/>
      <c r="F309" s="57"/>
      <c r="G309" s="57"/>
    </row>
    <row r="310" spans="1:7">
      <c r="A310" s="54"/>
      <c r="B310" s="55"/>
      <c r="C310" s="55"/>
      <c r="D310" s="54"/>
      <c r="E310" s="56"/>
      <c r="F310" s="57"/>
      <c r="G310" s="57"/>
    </row>
    <row r="311" spans="1:7">
      <c r="A311" s="54"/>
      <c r="B311" s="55"/>
      <c r="C311" s="55"/>
      <c r="D311" s="54"/>
      <c r="E311" s="56"/>
      <c r="F311" s="57"/>
      <c r="G311" s="57"/>
    </row>
    <row r="312" spans="1:7">
      <c r="A312" s="54"/>
      <c r="B312" s="55"/>
      <c r="C312" s="55"/>
      <c r="D312" s="54"/>
      <c r="E312" s="56"/>
      <c r="F312" s="57"/>
      <c r="G312" s="57"/>
    </row>
    <row r="313" spans="1:7">
      <c r="A313" s="54"/>
      <c r="B313" s="55"/>
      <c r="C313" s="55"/>
      <c r="D313" s="54"/>
      <c r="E313" s="56"/>
      <c r="F313" s="57"/>
      <c r="G313" s="57"/>
    </row>
    <row r="314" spans="1:7">
      <c r="A314" s="54"/>
      <c r="B314" s="55"/>
      <c r="C314" s="55"/>
      <c r="D314" s="54"/>
      <c r="E314" s="56"/>
      <c r="F314" s="57"/>
      <c r="G314" s="57"/>
    </row>
    <row r="315" spans="1:7">
      <c r="A315" s="54"/>
      <c r="B315" s="55"/>
      <c r="C315" s="55"/>
      <c r="D315" s="54"/>
      <c r="E315" s="56"/>
      <c r="F315" s="57"/>
      <c r="G315" s="57"/>
    </row>
    <row r="316" spans="1:7">
      <c r="A316" s="54"/>
      <c r="B316" s="55"/>
      <c r="C316" s="55"/>
      <c r="D316" s="54"/>
      <c r="E316" s="56"/>
      <c r="F316" s="57"/>
      <c r="G316" s="57"/>
    </row>
    <row r="317" spans="1:7">
      <c r="A317" s="54"/>
      <c r="B317" s="55"/>
      <c r="C317" s="55"/>
      <c r="D317" s="54"/>
      <c r="E317" s="56"/>
      <c r="F317" s="57"/>
      <c r="G317" s="57"/>
    </row>
    <row r="318" spans="1:7">
      <c r="A318" s="54"/>
      <c r="B318" s="55"/>
      <c r="C318" s="55"/>
      <c r="D318" s="54"/>
      <c r="E318" s="56"/>
      <c r="F318" s="57"/>
      <c r="G318" s="57"/>
    </row>
    <row r="319" spans="1:7">
      <c r="A319" s="54"/>
      <c r="B319" s="55"/>
      <c r="C319" s="55"/>
      <c r="D319" s="54"/>
      <c r="E319" s="56"/>
      <c r="F319" s="57"/>
      <c r="G319" s="57"/>
    </row>
    <row r="320" spans="1:7">
      <c r="A320" s="54"/>
      <c r="B320" s="55"/>
      <c r="C320" s="55"/>
      <c r="D320" s="54"/>
      <c r="E320" s="56"/>
      <c r="F320" s="57"/>
      <c r="G320" s="57"/>
    </row>
    <row r="321" spans="1:7">
      <c r="A321" s="54"/>
      <c r="B321" s="55"/>
      <c r="C321" s="55"/>
      <c r="D321" s="54"/>
      <c r="E321" s="56"/>
      <c r="F321" s="57"/>
      <c r="G321" s="57"/>
    </row>
    <row r="322" spans="1:7">
      <c r="A322" s="54"/>
      <c r="B322" s="55"/>
      <c r="C322" s="55"/>
      <c r="D322" s="54"/>
      <c r="E322" s="56"/>
      <c r="F322" s="57"/>
      <c r="G322" s="57"/>
    </row>
    <row r="323" spans="1:7">
      <c r="A323" s="54"/>
      <c r="B323" s="55"/>
      <c r="C323" s="55"/>
      <c r="D323" s="54"/>
      <c r="E323" s="56"/>
      <c r="F323" s="57"/>
      <c r="G323" s="57"/>
    </row>
    <row r="324" spans="1:7">
      <c r="A324" s="54"/>
      <c r="B324" s="55"/>
      <c r="C324" s="55"/>
      <c r="D324" s="54"/>
      <c r="E324" s="56"/>
      <c r="F324" s="57"/>
      <c r="G324" s="57"/>
    </row>
    <row r="325" spans="1:7">
      <c r="A325" s="54"/>
      <c r="B325" s="55"/>
      <c r="C325" s="55"/>
      <c r="D325" s="54"/>
      <c r="E325" s="56"/>
      <c r="F325" s="57"/>
      <c r="G325" s="57"/>
    </row>
    <row r="326" spans="1:7">
      <c r="A326" s="54"/>
      <c r="B326" s="55"/>
      <c r="C326" s="55"/>
      <c r="D326" s="54"/>
      <c r="E326" s="56"/>
      <c r="F326" s="57"/>
      <c r="G326" s="57"/>
    </row>
    <row r="327" spans="1:7">
      <c r="A327" s="54"/>
      <c r="B327" s="55"/>
      <c r="C327" s="55"/>
      <c r="D327" s="54"/>
      <c r="E327" s="56"/>
      <c r="F327" s="57"/>
      <c r="G327" s="57"/>
    </row>
    <row r="328" spans="1:7">
      <c r="A328" s="54"/>
      <c r="B328" s="55"/>
      <c r="C328" s="55"/>
      <c r="D328" s="54"/>
      <c r="E328" s="56"/>
      <c r="F328" s="57"/>
      <c r="G328" s="57"/>
    </row>
    <row r="329" spans="1:7">
      <c r="A329" s="54"/>
      <c r="B329" s="55"/>
      <c r="C329" s="55"/>
      <c r="D329" s="54"/>
      <c r="E329" s="56"/>
      <c r="F329" s="57"/>
      <c r="G329" s="57"/>
    </row>
    <row r="330" spans="1:7">
      <c r="A330" s="54"/>
      <c r="B330" s="55"/>
      <c r="C330" s="55"/>
      <c r="D330" s="54"/>
      <c r="E330" s="56"/>
      <c r="F330" s="57"/>
      <c r="G330" s="57"/>
    </row>
    <row r="331" spans="1:7">
      <c r="A331" s="54"/>
      <c r="B331" s="55"/>
      <c r="C331" s="55"/>
      <c r="D331" s="54"/>
      <c r="E331" s="56"/>
      <c r="F331" s="57"/>
      <c r="G331" s="57"/>
    </row>
    <row r="332" spans="1:7">
      <c r="A332" s="54"/>
      <c r="B332" s="55"/>
      <c r="C332" s="55"/>
      <c r="D332" s="54"/>
      <c r="E332" s="56"/>
      <c r="F332" s="57"/>
      <c r="G332" s="57"/>
    </row>
    <row r="333" spans="1:7">
      <c r="A333" s="54"/>
      <c r="B333" s="55"/>
      <c r="C333" s="55"/>
      <c r="D333" s="54"/>
      <c r="E333" s="56"/>
      <c r="F333" s="57"/>
      <c r="G333" s="57"/>
    </row>
    <row r="334" spans="1:7">
      <c r="A334" s="54"/>
      <c r="B334" s="55"/>
      <c r="C334" s="55"/>
      <c r="D334" s="54"/>
      <c r="E334" s="56"/>
      <c r="F334" s="57"/>
      <c r="G334" s="57"/>
    </row>
    <row r="335" spans="1:7">
      <c r="A335" s="54"/>
      <c r="B335" s="55"/>
      <c r="C335" s="55"/>
      <c r="D335" s="54"/>
      <c r="E335" s="56"/>
      <c r="F335" s="57"/>
      <c r="G335" s="57"/>
    </row>
    <row r="336" spans="1:7">
      <c r="A336" s="54"/>
      <c r="B336" s="55"/>
      <c r="C336" s="55"/>
      <c r="D336" s="54"/>
      <c r="E336" s="56"/>
      <c r="F336" s="57"/>
      <c r="G336" s="57"/>
    </row>
    <row r="337" spans="1:7">
      <c r="A337" s="54"/>
      <c r="B337" s="55"/>
      <c r="C337" s="55"/>
      <c r="D337" s="54"/>
      <c r="E337" s="56"/>
      <c r="F337" s="57"/>
      <c r="G337" s="57"/>
    </row>
    <row r="338" spans="1:7">
      <c r="A338" s="54"/>
      <c r="B338" s="55"/>
      <c r="C338" s="55"/>
      <c r="D338" s="54"/>
      <c r="E338" s="56"/>
      <c r="F338" s="57"/>
      <c r="G338" s="57"/>
    </row>
    <row r="339" spans="1:7">
      <c r="A339" s="54"/>
      <c r="B339" s="55"/>
      <c r="C339" s="55"/>
      <c r="D339" s="54"/>
      <c r="E339" s="56"/>
      <c r="F339" s="57"/>
      <c r="G339" s="57"/>
    </row>
    <row r="340" spans="1:7">
      <c r="A340" s="54"/>
      <c r="B340" s="55"/>
      <c r="C340" s="55"/>
      <c r="D340" s="54"/>
      <c r="E340" s="56"/>
      <c r="F340" s="57"/>
      <c r="G340" s="57"/>
    </row>
    <row r="341" spans="1:7">
      <c r="A341" s="54"/>
      <c r="B341" s="55"/>
      <c r="C341" s="55"/>
      <c r="D341" s="54"/>
      <c r="E341" s="56"/>
      <c r="F341" s="57"/>
      <c r="G341" s="57"/>
    </row>
    <row r="342" spans="1:7">
      <c r="A342" s="54"/>
      <c r="B342" s="55"/>
      <c r="C342" s="55"/>
      <c r="D342" s="54"/>
      <c r="E342" s="56"/>
      <c r="F342" s="57"/>
      <c r="G342" s="57"/>
    </row>
    <row r="343" spans="1:7">
      <c r="A343" s="54"/>
      <c r="B343" s="55"/>
      <c r="C343" s="55"/>
      <c r="D343" s="54"/>
      <c r="E343" s="56"/>
      <c r="F343" s="57"/>
      <c r="G343" s="57"/>
    </row>
    <row r="344" spans="1:7">
      <c r="A344" s="54"/>
      <c r="B344" s="55"/>
      <c r="C344" s="55"/>
      <c r="D344" s="54"/>
      <c r="E344" s="56"/>
      <c r="F344" s="57"/>
      <c r="G344" s="57"/>
    </row>
    <row r="345" spans="1:7">
      <c r="A345" s="54"/>
      <c r="B345" s="55"/>
      <c r="C345" s="55"/>
      <c r="D345" s="54"/>
      <c r="E345" s="56"/>
      <c r="F345" s="57"/>
      <c r="G345" s="57"/>
    </row>
    <row r="346" spans="1:7">
      <c r="A346" s="54"/>
      <c r="B346" s="55"/>
      <c r="C346" s="55"/>
      <c r="D346" s="54"/>
      <c r="E346" s="56"/>
      <c r="F346" s="57"/>
      <c r="G346" s="57"/>
    </row>
    <row r="347" spans="1:7">
      <c r="A347" s="54"/>
      <c r="B347" s="55"/>
      <c r="C347" s="55"/>
      <c r="D347" s="54"/>
      <c r="E347" s="56"/>
      <c r="F347" s="57"/>
      <c r="G347" s="57"/>
    </row>
    <row r="348" spans="1:7">
      <c r="A348" s="54"/>
      <c r="B348" s="55"/>
      <c r="C348" s="55"/>
      <c r="D348" s="54"/>
      <c r="E348" s="56"/>
      <c r="F348" s="57"/>
      <c r="G348" s="57"/>
    </row>
    <row r="349" spans="1:7">
      <c r="A349" s="54"/>
      <c r="B349" s="55"/>
      <c r="C349" s="55"/>
      <c r="D349" s="54"/>
      <c r="E349" s="56"/>
      <c r="F349" s="57"/>
      <c r="G349" s="57"/>
    </row>
    <row r="350" spans="1:7">
      <c r="A350" s="54"/>
      <c r="B350" s="55"/>
      <c r="C350" s="55"/>
      <c r="D350" s="54"/>
      <c r="E350" s="56"/>
      <c r="F350" s="57"/>
      <c r="G350" s="57"/>
    </row>
    <row r="351" spans="1:7">
      <c r="A351" s="54"/>
      <c r="B351" s="55"/>
      <c r="C351" s="55"/>
      <c r="D351" s="54"/>
      <c r="E351" s="56"/>
      <c r="F351" s="57"/>
      <c r="G351" s="57"/>
    </row>
    <row r="352" spans="1:7">
      <c r="A352" s="54"/>
      <c r="B352" s="55"/>
      <c r="C352" s="55"/>
      <c r="D352" s="54"/>
      <c r="E352" s="56"/>
      <c r="F352" s="57"/>
      <c r="G352" s="57"/>
    </row>
    <row r="353" spans="1:7">
      <c r="A353" s="54"/>
      <c r="B353" s="55"/>
      <c r="C353" s="55"/>
      <c r="D353" s="54"/>
      <c r="E353" s="56"/>
      <c r="F353" s="57"/>
      <c r="G353" s="57"/>
    </row>
    <row r="354" spans="1:7">
      <c r="A354" s="54"/>
      <c r="B354" s="55"/>
      <c r="C354" s="55"/>
      <c r="D354" s="54"/>
      <c r="E354" s="56"/>
      <c r="F354" s="57"/>
      <c r="G354" s="57"/>
    </row>
    <row r="355" spans="1:7">
      <c r="A355" s="54"/>
      <c r="B355" s="55"/>
      <c r="C355" s="55"/>
      <c r="D355" s="54"/>
      <c r="E355" s="56"/>
      <c r="F355" s="57"/>
      <c r="G355" s="57"/>
    </row>
    <row r="356" spans="1:7">
      <c r="A356" s="54"/>
      <c r="B356" s="55"/>
      <c r="C356" s="55"/>
      <c r="D356" s="54"/>
      <c r="E356" s="56"/>
      <c r="F356" s="57"/>
      <c r="G356" s="57"/>
    </row>
    <row r="357" spans="1:7">
      <c r="A357" s="54"/>
      <c r="B357" s="55"/>
      <c r="C357" s="55"/>
      <c r="D357" s="54"/>
      <c r="E357" s="56"/>
      <c r="F357" s="57"/>
      <c r="G357" s="57"/>
    </row>
    <row r="358" spans="1:7">
      <c r="A358" s="54"/>
      <c r="B358" s="55"/>
      <c r="C358" s="55"/>
      <c r="D358" s="54"/>
      <c r="E358" s="56"/>
      <c r="F358" s="57"/>
      <c r="G358" s="57"/>
    </row>
    <row r="359" spans="1:7">
      <c r="A359" s="54"/>
      <c r="B359" s="55"/>
      <c r="C359" s="55"/>
      <c r="D359" s="54"/>
      <c r="E359" s="56"/>
      <c r="F359" s="57"/>
      <c r="G359" s="57"/>
    </row>
    <row r="360" spans="1:7">
      <c r="A360" s="54"/>
      <c r="B360" s="55"/>
      <c r="C360" s="55"/>
      <c r="D360" s="54"/>
      <c r="E360" s="56"/>
      <c r="F360" s="57"/>
      <c r="G360" s="57"/>
    </row>
    <row r="361" spans="1:7">
      <c r="A361" s="54"/>
      <c r="B361" s="55"/>
      <c r="C361" s="55"/>
      <c r="D361" s="54"/>
      <c r="E361" s="56"/>
      <c r="F361" s="57"/>
      <c r="G361" s="57"/>
    </row>
    <row r="362" spans="1:7">
      <c r="A362" s="54"/>
      <c r="B362" s="55"/>
      <c r="C362" s="55"/>
      <c r="D362" s="54"/>
      <c r="E362" s="56"/>
      <c r="F362" s="57"/>
      <c r="G362" s="57"/>
    </row>
    <row r="363" spans="1:7">
      <c r="A363" s="54"/>
      <c r="B363" s="55"/>
      <c r="C363" s="55"/>
      <c r="D363" s="54"/>
      <c r="E363" s="56"/>
      <c r="F363" s="57"/>
      <c r="G363" s="57"/>
    </row>
    <row r="364" spans="1:7">
      <c r="A364" s="54"/>
      <c r="B364" s="55"/>
      <c r="C364" s="55"/>
      <c r="D364" s="54"/>
      <c r="E364" s="56"/>
      <c r="F364" s="57"/>
      <c r="G364" s="57"/>
    </row>
    <row r="365" spans="1:7">
      <c r="A365" s="54"/>
      <c r="B365" s="55"/>
      <c r="C365" s="55"/>
      <c r="D365" s="54"/>
      <c r="E365" s="56"/>
      <c r="F365" s="57"/>
      <c r="G365" s="57"/>
    </row>
    <row r="366" spans="1:7">
      <c r="A366" s="54"/>
      <c r="B366" s="55"/>
      <c r="C366" s="55"/>
      <c r="D366" s="54"/>
      <c r="E366" s="56"/>
      <c r="F366" s="57"/>
      <c r="G366" s="57"/>
    </row>
    <row r="367" spans="1:7">
      <c r="A367" s="54"/>
      <c r="B367" s="55"/>
      <c r="C367" s="55"/>
      <c r="D367" s="54"/>
      <c r="E367" s="56"/>
      <c r="F367" s="57"/>
      <c r="G367" s="57"/>
    </row>
    <row r="368" spans="1:7">
      <c r="A368" s="54"/>
      <c r="B368" s="55"/>
      <c r="C368" s="55"/>
      <c r="D368" s="54"/>
      <c r="E368" s="56"/>
      <c r="F368" s="57"/>
      <c r="G368" s="57"/>
    </row>
    <row r="369" spans="1:7">
      <c r="A369" s="54"/>
      <c r="B369" s="55"/>
      <c r="C369" s="55"/>
      <c r="D369" s="54"/>
      <c r="E369" s="56"/>
      <c r="F369" s="57"/>
      <c r="G369" s="57"/>
    </row>
    <row r="370" spans="1:7">
      <c r="A370" s="54"/>
      <c r="B370" s="55"/>
      <c r="C370" s="55"/>
      <c r="D370" s="54"/>
      <c r="E370" s="56"/>
      <c r="F370" s="57"/>
      <c r="G370" s="57"/>
    </row>
    <row r="371" spans="1:7">
      <c r="A371" s="54"/>
      <c r="B371" s="55"/>
      <c r="C371" s="55"/>
      <c r="D371" s="54"/>
      <c r="E371" s="56"/>
      <c r="F371" s="57"/>
      <c r="G371" s="57"/>
    </row>
    <row r="372" spans="1:7">
      <c r="A372" s="54"/>
      <c r="B372" s="55"/>
      <c r="C372" s="55"/>
      <c r="D372" s="54"/>
      <c r="E372" s="56"/>
      <c r="F372" s="57"/>
      <c r="G372" s="57"/>
    </row>
    <row r="373" spans="1:7">
      <c r="A373" s="54"/>
      <c r="B373" s="55"/>
      <c r="C373" s="55"/>
      <c r="D373" s="54"/>
      <c r="E373" s="56"/>
      <c r="F373" s="57"/>
      <c r="G373" s="57"/>
    </row>
    <row r="374" spans="1:7">
      <c r="A374" s="54"/>
      <c r="B374" s="55"/>
      <c r="C374" s="55"/>
      <c r="D374" s="54"/>
      <c r="E374" s="56"/>
      <c r="F374" s="57"/>
      <c r="G374" s="57"/>
    </row>
    <row r="375" spans="1:7">
      <c r="A375" s="54"/>
      <c r="B375" s="55"/>
      <c r="C375" s="55"/>
      <c r="D375" s="54"/>
      <c r="E375" s="56"/>
      <c r="F375" s="57"/>
      <c r="G375" s="57"/>
    </row>
    <row r="376" spans="1:7">
      <c r="A376" s="54"/>
      <c r="B376" s="55"/>
      <c r="C376" s="55"/>
      <c r="D376" s="54"/>
      <c r="E376" s="56"/>
      <c r="F376" s="57"/>
      <c r="G376" s="57"/>
    </row>
    <row r="377" spans="1:7">
      <c r="A377" s="54"/>
      <c r="B377" s="55"/>
      <c r="C377" s="55"/>
      <c r="D377" s="54"/>
      <c r="E377" s="56"/>
      <c r="F377" s="57"/>
      <c r="G377" s="57"/>
    </row>
    <row r="378" spans="1:7">
      <c r="A378" s="54"/>
      <c r="B378" s="55"/>
      <c r="C378" s="55"/>
      <c r="D378" s="54"/>
      <c r="E378" s="56"/>
      <c r="F378" s="57"/>
      <c r="G378" s="57"/>
    </row>
    <row r="379" spans="1:7">
      <c r="A379" s="54"/>
      <c r="B379" s="55"/>
      <c r="C379" s="55"/>
      <c r="D379" s="54"/>
      <c r="E379" s="56"/>
      <c r="F379" s="57"/>
      <c r="G379" s="57"/>
    </row>
    <row r="380" spans="1:7">
      <c r="A380" s="54"/>
      <c r="B380" s="55"/>
      <c r="C380" s="55"/>
      <c r="D380" s="54"/>
      <c r="E380" s="56"/>
      <c r="F380" s="57"/>
      <c r="G380" s="57"/>
    </row>
    <row r="381" spans="1:7">
      <c r="A381" s="54"/>
      <c r="B381" s="55"/>
      <c r="C381" s="55"/>
      <c r="D381" s="54"/>
      <c r="E381" s="56"/>
      <c r="F381" s="57"/>
      <c r="G381" s="57"/>
    </row>
    <row r="382" spans="1:7">
      <c r="A382" s="54"/>
      <c r="B382" s="55"/>
      <c r="C382" s="55"/>
      <c r="D382" s="54"/>
      <c r="E382" s="56"/>
      <c r="F382" s="57"/>
      <c r="G382" s="57"/>
    </row>
    <row r="383" spans="1:7">
      <c r="A383" s="54"/>
      <c r="B383" s="55"/>
      <c r="C383" s="55"/>
      <c r="D383" s="54"/>
      <c r="E383" s="56"/>
      <c r="F383" s="57"/>
      <c r="G383" s="57"/>
    </row>
    <row r="384" spans="1:7">
      <c r="A384" s="54"/>
      <c r="B384" s="55"/>
      <c r="C384" s="55"/>
      <c r="D384" s="54"/>
      <c r="E384" s="56"/>
      <c r="F384" s="57"/>
      <c r="G384" s="57"/>
    </row>
    <row r="385" spans="1:7">
      <c r="A385" s="54"/>
      <c r="B385" s="55"/>
      <c r="C385" s="55"/>
      <c r="D385" s="54"/>
      <c r="E385" s="56"/>
      <c r="F385" s="57"/>
      <c r="G385" s="57"/>
    </row>
    <row r="386" spans="1:7">
      <c r="A386" s="54"/>
      <c r="B386" s="55"/>
      <c r="C386" s="55"/>
      <c r="D386" s="54"/>
      <c r="E386" s="56"/>
      <c r="F386" s="57"/>
      <c r="G386" s="57"/>
    </row>
    <row r="387" spans="1:7">
      <c r="A387" s="54"/>
      <c r="B387" s="55"/>
      <c r="C387" s="55"/>
      <c r="D387" s="54"/>
      <c r="E387" s="56"/>
      <c r="F387" s="57"/>
      <c r="G387" s="57"/>
    </row>
    <row r="388" spans="1:7">
      <c r="A388" s="54"/>
      <c r="B388" s="55"/>
      <c r="C388" s="55"/>
      <c r="D388" s="54"/>
      <c r="E388" s="56"/>
      <c r="F388" s="57"/>
      <c r="G388" s="57"/>
    </row>
    <row r="389" spans="1:7">
      <c r="A389" s="54"/>
      <c r="B389" s="55"/>
      <c r="C389" s="55"/>
      <c r="D389" s="54"/>
      <c r="E389" s="56"/>
      <c r="F389" s="57"/>
      <c r="G389" s="57"/>
    </row>
    <row r="390" spans="1:7">
      <c r="A390" s="54"/>
      <c r="B390" s="55"/>
      <c r="C390" s="55"/>
      <c r="D390" s="54"/>
      <c r="E390" s="56"/>
      <c r="F390" s="57"/>
      <c r="G390" s="57"/>
    </row>
    <row r="391" spans="1:7">
      <c r="A391" s="54"/>
      <c r="B391" s="55"/>
      <c r="C391" s="55"/>
      <c r="D391" s="54"/>
      <c r="E391" s="56"/>
      <c r="F391" s="57"/>
      <c r="G391" s="57"/>
    </row>
    <row r="392" spans="1:7">
      <c r="A392" s="54"/>
      <c r="B392" s="55"/>
      <c r="C392" s="55"/>
      <c r="D392" s="54"/>
      <c r="E392" s="56"/>
      <c r="F392" s="57"/>
      <c r="G392" s="57"/>
    </row>
    <row r="393" spans="1:7">
      <c r="A393" s="54"/>
      <c r="B393" s="55"/>
      <c r="C393" s="55"/>
      <c r="D393" s="54"/>
      <c r="E393" s="56"/>
      <c r="F393" s="57"/>
      <c r="G393" s="57"/>
    </row>
    <row r="394" spans="1:7">
      <c r="A394" s="54"/>
      <c r="B394" s="55"/>
      <c r="C394" s="55"/>
      <c r="D394" s="54"/>
      <c r="E394" s="56"/>
      <c r="F394" s="57"/>
      <c r="G394" s="57"/>
    </row>
    <row r="395" spans="1:7">
      <c r="A395" s="54"/>
      <c r="B395" s="55"/>
      <c r="C395" s="55"/>
      <c r="D395" s="54"/>
      <c r="E395" s="56"/>
      <c r="F395" s="57"/>
      <c r="G395" s="57"/>
    </row>
    <row r="396" spans="1:7">
      <c r="A396" s="54"/>
      <c r="B396" s="55"/>
      <c r="C396" s="55"/>
      <c r="D396" s="54"/>
      <c r="E396" s="56"/>
      <c r="F396" s="57"/>
      <c r="G396" s="57"/>
    </row>
    <row r="397" spans="1:7">
      <c r="A397" s="54"/>
      <c r="B397" s="55"/>
      <c r="C397" s="55"/>
      <c r="D397" s="54"/>
      <c r="E397" s="56"/>
      <c r="F397" s="57"/>
      <c r="G397" s="57"/>
    </row>
    <row r="398" spans="1:7">
      <c r="A398" s="54"/>
      <c r="B398" s="55"/>
      <c r="C398" s="55"/>
      <c r="D398" s="54"/>
      <c r="E398" s="56"/>
      <c r="F398" s="57"/>
      <c r="G398" s="57"/>
    </row>
    <row r="399" spans="1:7">
      <c r="A399" s="54"/>
      <c r="B399" s="55"/>
      <c r="C399" s="55"/>
      <c r="D399" s="54"/>
      <c r="E399" s="56"/>
      <c r="F399" s="57"/>
      <c r="G399" s="57"/>
    </row>
    <row r="400" spans="1:7">
      <c r="A400" s="54"/>
      <c r="B400" s="55"/>
      <c r="C400" s="55"/>
      <c r="D400" s="54"/>
      <c r="E400" s="56"/>
      <c r="F400" s="57"/>
      <c r="G400" s="57"/>
    </row>
    <row r="401" spans="1:7">
      <c r="A401" s="54"/>
      <c r="B401" s="55"/>
      <c r="C401" s="55"/>
      <c r="D401" s="54"/>
      <c r="E401" s="56"/>
      <c r="F401" s="57"/>
      <c r="G401" s="57"/>
    </row>
    <row r="402" spans="1:7">
      <c r="A402" s="54"/>
      <c r="B402" s="55"/>
      <c r="C402" s="55"/>
      <c r="D402" s="54"/>
      <c r="E402" s="56"/>
      <c r="F402" s="57"/>
      <c r="G402" s="57"/>
    </row>
    <row r="403" spans="1:7">
      <c r="A403" s="54"/>
      <c r="B403" s="55"/>
      <c r="C403" s="55"/>
      <c r="D403" s="54"/>
      <c r="E403" s="56"/>
      <c r="F403" s="57"/>
      <c r="G403" s="57"/>
    </row>
    <row r="404" spans="1:7">
      <c r="A404" s="54"/>
      <c r="B404" s="55"/>
      <c r="C404" s="55"/>
      <c r="D404" s="54"/>
      <c r="E404" s="56"/>
      <c r="F404" s="57"/>
      <c r="G404" s="57"/>
    </row>
    <row r="405" spans="1:7">
      <c r="A405" s="54"/>
      <c r="B405" s="55"/>
      <c r="C405" s="55"/>
      <c r="D405" s="54"/>
      <c r="E405" s="56"/>
      <c r="F405" s="57"/>
      <c r="G405" s="57"/>
    </row>
    <row r="406" spans="1:7">
      <c r="A406" s="54"/>
      <c r="B406" s="55"/>
      <c r="C406" s="55"/>
      <c r="D406" s="54"/>
      <c r="E406" s="56"/>
      <c r="F406" s="57"/>
      <c r="G406" s="57"/>
    </row>
    <row r="407" spans="1:7">
      <c r="A407" s="54"/>
      <c r="B407" s="55"/>
      <c r="C407" s="55"/>
      <c r="D407" s="54"/>
      <c r="E407" s="56"/>
      <c r="F407" s="57"/>
      <c r="G407" s="57"/>
    </row>
    <row r="408" spans="1:7">
      <c r="A408" s="54"/>
      <c r="B408" s="55"/>
      <c r="C408" s="55"/>
      <c r="D408" s="54"/>
      <c r="E408" s="56"/>
      <c r="F408" s="57"/>
      <c r="G408" s="57"/>
    </row>
    <row r="409" spans="1:7">
      <c r="A409" s="54"/>
      <c r="B409" s="55"/>
      <c r="C409" s="55"/>
      <c r="D409" s="54"/>
      <c r="E409" s="56"/>
      <c r="F409" s="57"/>
      <c r="G409" s="57"/>
    </row>
    <row r="410" spans="1:7">
      <c r="A410" s="54"/>
      <c r="B410" s="55"/>
      <c r="C410" s="55"/>
      <c r="D410" s="54"/>
      <c r="E410" s="56"/>
      <c r="F410" s="57"/>
      <c r="G410" s="57"/>
    </row>
    <row r="411" spans="1:7">
      <c r="A411" s="54"/>
      <c r="B411" s="55"/>
      <c r="C411" s="55"/>
      <c r="D411" s="54"/>
      <c r="E411" s="56"/>
      <c r="F411" s="57"/>
      <c r="G411" s="57"/>
    </row>
    <row r="412" spans="1:7">
      <c r="A412" s="54"/>
      <c r="B412" s="55"/>
      <c r="C412" s="55"/>
      <c r="D412" s="54"/>
      <c r="E412" s="56"/>
      <c r="F412" s="57"/>
      <c r="G412" s="57"/>
    </row>
    <row r="413" spans="1:7">
      <c r="A413" s="54"/>
      <c r="B413" s="55"/>
      <c r="C413" s="55"/>
      <c r="D413" s="54"/>
      <c r="E413" s="56"/>
      <c r="F413" s="57"/>
      <c r="G413" s="57"/>
    </row>
    <row r="414" spans="1:7">
      <c r="A414" s="54"/>
      <c r="B414" s="55"/>
      <c r="C414" s="55"/>
      <c r="D414" s="54"/>
      <c r="E414" s="56"/>
      <c r="F414" s="57"/>
      <c r="G414" s="57"/>
    </row>
    <row r="415" spans="1:7">
      <c r="A415" s="54"/>
      <c r="B415" s="55"/>
      <c r="C415" s="55"/>
      <c r="D415" s="54"/>
      <c r="E415" s="56"/>
      <c r="F415" s="57"/>
      <c r="G415" s="57"/>
    </row>
    <row r="416" spans="1:7">
      <c r="A416" s="54"/>
      <c r="B416" s="55"/>
      <c r="C416" s="55"/>
      <c r="D416" s="54"/>
      <c r="E416" s="56"/>
      <c r="F416" s="57"/>
      <c r="G416" s="57"/>
    </row>
    <row r="417" spans="1:7">
      <c r="A417" s="54"/>
      <c r="B417" s="55"/>
      <c r="C417" s="55"/>
      <c r="D417" s="54"/>
      <c r="E417" s="56"/>
      <c r="F417" s="57"/>
      <c r="G417" s="57"/>
    </row>
    <row r="418" spans="1:7">
      <c r="A418" s="54"/>
      <c r="B418" s="55"/>
      <c r="C418" s="55"/>
      <c r="D418" s="54"/>
      <c r="E418" s="56"/>
      <c r="F418" s="57"/>
      <c r="G418" s="57"/>
    </row>
    <row r="419" spans="1:7">
      <c r="A419" s="54"/>
      <c r="B419" s="55"/>
      <c r="C419" s="55"/>
      <c r="D419" s="54"/>
      <c r="E419" s="56"/>
      <c r="F419" s="57"/>
      <c r="G419" s="57"/>
    </row>
    <row r="420" spans="1:7">
      <c r="A420" s="54"/>
      <c r="B420" s="55"/>
      <c r="C420" s="55"/>
      <c r="D420" s="54"/>
      <c r="E420" s="56"/>
      <c r="F420" s="57"/>
      <c r="G420" s="57"/>
    </row>
    <row r="421" spans="1:7">
      <c r="A421" s="54"/>
      <c r="B421" s="55"/>
      <c r="C421" s="55"/>
      <c r="D421" s="54"/>
      <c r="E421" s="56"/>
      <c r="F421" s="57"/>
      <c r="G421" s="57"/>
    </row>
    <row r="422" spans="1:7">
      <c r="A422" s="54"/>
      <c r="B422" s="55"/>
      <c r="C422" s="55"/>
      <c r="D422" s="54"/>
      <c r="E422" s="56"/>
      <c r="F422" s="57"/>
      <c r="G422" s="57"/>
    </row>
    <row r="423" spans="1:7">
      <c r="A423" s="54"/>
      <c r="B423" s="55"/>
      <c r="C423" s="55"/>
      <c r="D423" s="54"/>
      <c r="E423" s="56"/>
      <c r="F423" s="57"/>
      <c r="G423" s="57"/>
    </row>
    <row r="424" spans="1:7">
      <c r="A424" s="54"/>
      <c r="B424" s="55"/>
      <c r="C424" s="55"/>
      <c r="D424" s="54"/>
      <c r="E424" s="56"/>
      <c r="F424" s="57"/>
      <c r="G424" s="57"/>
    </row>
    <row r="425" spans="1:7">
      <c r="A425" s="54"/>
      <c r="B425" s="55"/>
      <c r="C425" s="55"/>
      <c r="D425" s="54"/>
      <c r="E425" s="56"/>
      <c r="F425" s="57"/>
      <c r="G425" s="57"/>
    </row>
    <row r="426" spans="1:7">
      <c r="A426" s="54"/>
      <c r="B426" s="55"/>
      <c r="C426" s="55"/>
      <c r="D426" s="54"/>
      <c r="E426" s="56"/>
      <c r="F426" s="57"/>
      <c r="G426" s="57"/>
    </row>
    <row r="427" spans="1:7">
      <c r="A427" s="54"/>
      <c r="B427" s="55"/>
      <c r="C427" s="55"/>
      <c r="D427" s="54"/>
      <c r="E427" s="56"/>
      <c r="F427" s="57"/>
      <c r="G427" s="57"/>
    </row>
    <row r="428" spans="1:7">
      <c r="A428" s="54"/>
      <c r="B428" s="55"/>
      <c r="C428" s="55"/>
      <c r="D428" s="54"/>
      <c r="E428" s="56"/>
      <c r="F428" s="57"/>
      <c r="G428" s="57"/>
    </row>
    <row r="429" spans="1:7">
      <c r="A429" s="54"/>
      <c r="B429" s="55"/>
      <c r="C429" s="55"/>
      <c r="D429" s="54"/>
      <c r="E429" s="56"/>
      <c r="F429" s="57"/>
      <c r="G429" s="57"/>
    </row>
    <row r="430" spans="1:7">
      <c r="A430" s="54"/>
      <c r="B430" s="55"/>
      <c r="C430" s="55"/>
      <c r="D430" s="54"/>
      <c r="E430" s="56"/>
      <c r="F430" s="57"/>
      <c r="G430" s="57"/>
    </row>
    <row r="431" spans="1:7">
      <c r="A431" s="54"/>
      <c r="B431" s="55"/>
      <c r="C431" s="55"/>
      <c r="D431" s="54"/>
      <c r="E431" s="56"/>
      <c r="F431" s="57"/>
      <c r="G431" s="57"/>
    </row>
    <row r="432" spans="1:7">
      <c r="A432" s="54"/>
      <c r="B432" s="55"/>
      <c r="C432" s="55"/>
      <c r="D432" s="54"/>
      <c r="E432" s="56"/>
      <c r="F432" s="57"/>
      <c r="G432" s="57"/>
    </row>
    <row r="433" spans="1:7">
      <c r="A433" s="54"/>
      <c r="B433" s="55"/>
      <c r="C433" s="55"/>
      <c r="D433" s="54"/>
      <c r="E433" s="56"/>
      <c r="F433" s="57"/>
      <c r="G433" s="57"/>
    </row>
    <row r="434" spans="1:7">
      <c r="A434" s="54"/>
      <c r="B434" s="55"/>
      <c r="C434" s="55"/>
      <c r="D434" s="54"/>
      <c r="E434" s="56"/>
      <c r="F434" s="57"/>
      <c r="G434" s="57"/>
    </row>
    <row r="435" spans="1:7">
      <c r="A435" s="54"/>
      <c r="B435" s="55"/>
      <c r="C435" s="55"/>
      <c r="D435" s="54"/>
      <c r="E435" s="56"/>
      <c r="F435" s="57"/>
      <c r="G435" s="57"/>
    </row>
    <row r="436" spans="1:7">
      <c r="A436" s="54"/>
      <c r="B436" s="55"/>
      <c r="C436" s="55"/>
      <c r="D436" s="54"/>
      <c r="E436" s="56"/>
      <c r="F436" s="57"/>
      <c r="G436" s="57"/>
    </row>
    <row r="437" spans="1:7">
      <c r="A437" s="54"/>
      <c r="B437" s="55"/>
      <c r="C437" s="55"/>
      <c r="D437" s="54"/>
      <c r="E437" s="56"/>
      <c r="F437" s="57"/>
      <c r="G437" s="57"/>
    </row>
    <row r="438" spans="1:7">
      <c r="A438" s="54"/>
      <c r="B438" s="55"/>
      <c r="C438" s="55"/>
      <c r="D438" s="54"/>
      <c r="E438" s="56"/>
      <c r="F438" s="57"/>
      <c r="G438" s="57"/>
    </row>
    <row r="439" spans="1:7">
      <c r="A439" s="54"/>
      <c r="B439" s="55"/>
      <c r="C439" s="55"/>
      <c r="D439" s="54"/>
      <c r="E439" s="56"/>
      <c r="F439" s="57"/>
      <c r="G439" s="57"/>
    </row>
    <row r="440" spans="1:7">
      <c r="A440" s="54"/>
      <c r="B440" s="55"/>
      <c r="C440" s="55"/>
      <c r="D440" s="54"/>
      <c r="E440" s="56"/>
      <c r="F440" s="57"/>
      <c r="G440" s="57"/>
    </row>
    <row r="441" spans="1:7">
      <c r="A441" s="54"/>
      <c r="B441" s="55"/>
      <c r="C441" s="55"/>
      <c r="D441" s="54"/>
      <c r="E441" s="56"/>
      <c r="F441" s="57"/>
      <c r="G441" s="57"/>
    </row>
    <row r="442" spans="1:7">
      <c r="A442" s="54"/>
      <c r="B442" s="55"/>
      <c r="C442" s="55"/>
      <c r="D442" s="54"/>
      <c r="E442" s="56"/>
      <c r="F442" s="57"/>
      <c r="G442" s="57"/>
    </row>
    <row r="443" spans="1:7">
      <c r="A443" s="54"/>
      <c r="B443" s="55"/>
      <c r="C443" s="55"/>
      <c r="D443" s="54"/>
      <c r="E443" s="56"/>
      <c r="F443" s="57"/>
      <c r="G443" s="57"/>
    </row>
    <row r="444" spans="1:7">
      <c r="A444" s="54"/>
      <c r="B444" s="55"/>
      <c r="C444" s="55"/>
      <c r="D444" s="54"/>
      <c r="E444" s="56"/>
      <c r="F444" s="57"/>
      <c r="G444" s="57"/>
    </row>
    <row r="445" spans="1:7">
      <c r="A445" s="54"/>
      <c r="B445" s="55"/>
      <c r="C445" s="55"/>
      <c r="D445" s="54"/>
      <c r="E445" s="56"/>
      <c r="F445" s="57"/>
      <c r="G445" s="57"/>
    </row>
    <row r="446" spans="1:7">
      <c r="A446" s="54"/>
      <c r="B446" s="55"/>
      <c r="C446" s="55"/>
      <c r="D446" s="54"/>
      <c r="E446" s="56"/>
      <c r="F446" s="57"/>
      <c r="G446" s="57"/>
    </row>
    <row r="447" spans="1:7">
      <c r="A447" s="54"/>
      <c r="B447" s="55"/>
      <c r="C447" s="55"/>
      <c r="D447" s="54"/>
      <c r="E447" s="56"/>
      <c r="F447" s="57"/>
      <c r="G447" s="57"/>
    </row>
    <row r="448" spans="1:7">
      <c r="A448" s="54"/>
      <c r="B448" s="55"/>
      <c r="C448" s="55"/>
      <c r="D448" s="54"/>
      <c r="E448" s="56"/>
      <c r="F448" s="57"/>
      <c r="G448" s="57"/>
    </row>
    <row r="449" spans="1:7">
      <c r="A449" s="54"/>
      <c r="B449" s="55"/>
      <c r="C449" s="55"/>
      <c r="D449" s="54"/>
      <c r="E449" s="56"/>
      <c r="F449" s="57"/>
      <c r="G449" s="57"/>
    </row>
    <row r="450" spans="1:7">
      <c r="A450" s="54"/>
      <c r="B450" s="55"/>
      <c r="C450" s="55"/>
      <c r="D450" s="54"/>
      <c r="E450" s="56"/>
      <c r="F450" s="57"/>
      <c r="G450" s="57"/>
    </row>
    <row r="451" spans="1:7">
      <c r="A451" s="54"/>
      <c r="B451" s="55"/>
      <c r="C451" s="55"/>
      <c r="D451" s="54"/>
      <c r="E451" s="56"/>
      <c r="F451" s="57"/>
      <c r="G451" s="57"/>
    </row>
    <row r="452" spans="1:7">
      <c r="A452" s="54"/>
      <c r="B452" s="55"/>
      <c r="C452" s="55"/>
      <c r="D452" s="54"/>
      <c r="E452" s="56"/>
      <c r="F452" s="57"/>
      <c r="G452" s="57"/>
    </row>
    <row r="453" spans="1:7">
      <c r="A453" s="54"/>
      <c r="B453" s="55"/>
      <c r="C453" s="55"/>
      <c r="D453" s="54"/>
      <c r="E453" s="56"/>
      <c r="F453" s="57"/>
      <c r="G453" s="57"/>
    </row>
    <row r="454" spans="1:7">
      <c r="A454" s="54"/>
      <c r="B454" s="55"/>
      <c r="C454" s="55"/>
      <c r="D454" s="54"/>
      <c r="E454" s="56"/>
      <c r="F454" s="57"/>
      <c r="G454" s="57"/>
    </row>
    <row r="455" spans="1:7">
      <c r="A455" s="54"/>
      <c r="B455" s="55"/>
      <c r="C455" s="55"/>
      <c r="D455" s="54"/>
      <c r="E455" s="56"/>
      <c r="F455" s="57"/>
      <c r="G455" s="57"/>
    </row>
    <row r="456" spans="1:7">
      <c r="A456" s="54"/>
      <c r="B456" s="55"/>
      <c r="C456" s="55"/>
      <c r="D456" s="54"/>
      <c r="E456" s="56"/>
      <c r="F456" s="57"/>
      <c r="G456" s="57"/>
    </row>
    <row r="457" spans="1:7">
      <c r="A457" s="54"/>
      <c r="B457" s="55"/>
      <c r="C457" s="55"/>
      <c r="D457" s="54"/>
      <c r="E457" s="56"/>
      <c r="F457" s="57"/>
      <c r="G457" s="57"/>
    </row>
    <row r="458" spans="1:7">
      <c r="A458" s="54"/>
      <c r="B458" s="55"/>
      <c r="C458" s="55"/>
      <c r="D458" s="54"/>
      <c r="E458" s="56"/>
      <c r="F458" s="57"/>
      <c r="G458" s="57"/>
    </row>
    <row r="459" spans="1:7">
      <c r="A459" s="54"/>
      <c r="B459" s="55"/>
      <c r="C459" s="55"/>
      <c r="D459" s="54"/>
      <c r="E459" s="56"/>
      <c r="F459" s="57"/>
      <c r="G459" s="57"/>
    </row>
    <row r="460" spans="1:7">
      <c r="A460" s="54"/>
      <c r="B460" s="55"/>
      <c r="C460" s="55"/>
      <c r="D460" s="54"/>
      <c r="E460" s="56"/>
      <c r="F460" s="57"/>
      <c r="G460" s="57"/>
    </row>
    <row r="461" spans="1:7">
      <c r="A461" s="54"/>
      <c r="B461" s="55"/>
      <c r="C461" s="55"/>
      <c r="D461" s="54"/>
      <c r="E461" s="56"/>
      <c r="F461" s="57"/>
      <c r="G461" s="57"/>
    </row>
    <row r="462" spans="1:7">
      <c r="A462" s="54"/>
      <c r="B462" s="55"/>
      <c r="C462" s="55"/>
      <c r="D462" s="54"/>
      <c r="E462" s="56"/>
      <c r="F462" s="57"/>
      <c r="G462" s="57"/>
    </row>
    <row r="463" spans="1:7">
      <c r="A463" s="54"/>
      <c r="B463" s="55"/>
      <c r="C463" s="55"/>
      <c r="D463" s="54"/>
      <c r="E463" s="56"/>
      <c r="F463" s="57"/>
      <c r="G463" s="57"/>
    </row>
    <row r="464" spans="1:7">
      <c r="A464" s="54"/>
      <c r="B464" s="55"/>
      <c r="C464" s="55"/>
      <c r="D464" s="54"/>
      <c r="E464" s="56"/>
      <c r="F464" s="57"/>
      <c r="G464" s="57"/>
    </row>
    <row r="465" spans="1:7">
      <c r="A465" s="54"/>
      <c r="B465" s="55"/>
      <c r="C465" s="55"/>
      <c r="D465" s="54"/>
      <c r="E465" s="56"/>
      <c r="F465" s="57"/>
      <c r="G465" s="57"/>
    </row>
    <row r="466" spans="1:7">
      <c r="A466" s="54"/>
      <c r="B466" s="55"/>
      <c r="C466" s="55"/>
      <c r="D466" s="54"/>
      <c r="E466" s="56"/>
      <c r="F466" s="57"/>
      <c r="G466" s="57"/>
    </row>
    <row r="467" spans="1:7">
      <c r="A467" s="54"/>
      <c r="B467" s="55"/>
      <c r="C467" s="55"/>
      <c r="D467" s="54"/>
      <c r="E467" s="56"/>
      <c r="F467" s="57"/>
      <c r="G467" s="57"/>
    </row>
    <row r="468" spans="1:7">
      <c r="A468" s="54"/>
      <c r="B468" s="55"/>
      <c r="C468" s="55"/>
      <c r="D468" s="54"/>
      <c r="E468" s="56"/>
      <c r="F468" s="57"/>
      <c r="G468" s="57"/>
    </row>
    <row r="469" spans="1:7">
      <c r="A469" s="54"/>
      <c r="B469" s="55"/>
      <c r="C469" s="55"/>
      <c r="D469" s="54"/>
      <c r="E469" s="56"/>
      <c r="F469" s="57"/>
      <c r="G469" s="57"/>
    </row>
    <row r="470" spans="1:7">
      <c r="A470" s="54"/>
      <c r="B470" s="55"/>
      <c r="C470" s="55"/>
      <c r="D470" s="54"/>
      <c r="E470" s="56"/>
      <c r="F470" s="57"/>
      <c r="G470" s="57"/>
    </row>
    <row r="471" spans="1:7">
      <c r="A471" s="54"/>
      <c r="B471" s="55"/>
      <c r="C471" s="55"/>
      <c r="D471" s="54"/>
      <c r="E471" s="56"/>
      <c r="F471" s="57"/>
      <c r="G471" s="57"/>
    </row>
    <row r="472" spans="1:7">
      <c r="A472" s="54"/>
      <c r="B472" s="55"/>
      <c r="C472" s="55"/>
      <c r="D472" s="54"/>
      <c r="E472" s="56"/>
      <c r="F472" s="57"/>
      <c r="G472" s="57"/>
    </row>
    <row r="473" spans="1:7">
      <c r="A473" s="54"/>
      <c r="B473" s="55"/>
      <c r="C473" s="55"/>
      <c r="D473" s="54"/>
      <c r="E473" s="56"/>
      <c r="F473" s="57"/>
      <c r="G473" s="57"/>
    </row>
    <row r="474" spans="1:7">
      <c r="A474" s="54"/>
      <c r="B474" s="55"/>
      <c r="C474" s="55"/>
      <c r="D474" s="54"/>
      <c r="E474" s="56"/>
      <c r="F474" s="57"/>
      <c r="G474" s="57"/>
    </row>
    <row r="475" spans="1:7">
      <c r="A475" s="54"/>
      <c r="B475" s="55"/>
      <c r="C475" s="55"/>
      <c r="D475" s="54"/>
      <c r="E475" s="56"/>
      <c r="F475" s="57"/>
      <c r="G475" s="57"/>
    </row>
    <row r="476" spans="1:7">
      <c r="A476" s="54"/>
      <c r="B476" s="55"/>
      <c r="C476" s="55"/>
      <c r="D476" s="54"/>
      <c r="E476" s="56"/>
      <c r="F476" s="57"/>
      <c r="G476" s="57"/>
    </row>
    <row r="477" spans="1:7">
      <c r="A477" s="54"/>
      <c r="B477" s="55"/>
      <c r="C477" s="55"/>
      <c r="D477" s="54"/>
      <c r="E477" s="56"/>
      <c r="F477" s="57"/>
      <c r="G477" s="57"/>
    </row>
    <row r="478" spans="1:7">
      <c r="A478" s="54"/>
      <c r="B478" s="55"/>
      <c r="C478" s="55"/>
      <c r="D478" s="54"/>
      <c r="E478" s="56"/>
      <c r="F478" s="57"/>
      <c r="G478" s="57"/>
    </row>
    <row r="479" spans="1:7">
      <c r="A479" s="54"/>
      <c r="B479" s="55"/>
      <c r="C479" s="55"/>
      <c r="D479" s="54"/>
      <c r="E479" s="56"/>
      <c r="F479" s="57"/>
      <c r="G479" s="57"/>
    </row>
    <row r="480" spans="1:7">
      <c r="A480" s="54"/>
      <c r="B480" s="55"/>
      <c r="C480" s="55"/>
      <c r="D480" s="54"/>
      <c r="E480" s="56"/>
      <c r="F480" s="57"/>
      <c r="G480" s="57"/>
    </row>
    <row r="481" spans="1:7">
      <c r="A481" s="54"/>
      <c r="B481" s="55"/>
      <c r="C481" s="55"/>
      <c r="D481" s="54"/>
      <c r="E481" s="56"/>
      <c r="F481" s="57"/>
      <c r="G481" s="57"/>
    </row>
    <row r="482" spans="1:7">
      <c r="A482" s="54"/>
      <c r="B482" s="55"/>
      <c r="C482" s="55"/>
      <c r="D482" s="54"/>
      <c r="E482" s="56"/>
      <c r="F482" s="57"/>
      <c r="G482" s="57"/>
    </row>
    <row r="483" spans="1:7">
      <c r="A483" s="54"/>
      <c r="B483" s="55"/>
      <c r="C483" s="55"/>
      <c r="D483" s="54"/>
      <c r="E483" s="56"/>
      <c r="F483" s="57"/>
      <c r="G483" s="57"/>
    </row>
    <row r="484" spans="1:7">
      <c r="A484" s="54"/>
      <c r="B484" s="55"/>
      <c r="C484" s="55"/>
      <c r="D484" s="54"/>
      <c r="E484" s="56"/>
      <c r="F484" s="57"/>
      <c r="G484" s="57"/>
    </row>
    <row r="485" spans="1:7">
      <c r="A485" s="54"/>
      <c r="B485" s="55"/>
      <c r="C485" s="55"/>
      <c r="D485" s="54"/>
      <c r="E485" s="56"/>
      <c r="F485" s="57"/>
      <c r="G485" s="57"/>
    </row>
    <row r="486" spans="1:7">
      <c r="A486" s="54"/>
      <c r="B486" s="55"/>
      <c r="C486" s="55"/>
      <c r="D486" s="54"/>
      <c r="E486" s="56"/>
      <c r="F486" s="57"/>
      <c r="G486" s="57"/>
    </row>
    <row r="487" spans="1:7">
      <c r="A487" s="54"/>
      <c r="B487" s="55"/>
      <c r="C487" s="55"/>
      <c r="D487" s="54"/>
      <c r="E487" s="56"/>
      <c r="F487" s="57"/>
      <c r="G487" s="57"/>
    </row>
    <row r="488" spans="1:7">
      <c r="A488" s="54"/>
      <c r="B488" s="55"/>
      <c r="C488" s="55"/>
      <c r="D488" s="54"/>
      <c r="E488" s="56"/>
      <c r="F488" s="57"/>
      <c r="G488" s="57"/>
    </row>
    <row r="489" spans="1:7">
      <c r="A489" s="54"/>
      <c r="B489" s="55"/>
      <c r="C489" s="55"/>
      <c r="D489" s="54"/>
      <c r="E489" s="56"/>
      <c r="F489" s="57"/>
      <c r="G489" s="57"/>
    </row>
    <row r="490" spans="1:7">
      <c r="A490" s="54"/>
      <c r="B490" s="55"/>
      <c r="C490" s="55"/>
      <c r="D490" s="54"/>
      <c r="E490" s="56"/>
      <c r="F490" s="57"/>
      <c r="G490" s="57"/>
    </row>
    <row r="491" spans="1:7">
      <c r="A491" s="54"/>
      <c r="B491" s="55"/>
      <c r="C491" s="55"/>
      <c r="D491" s="54"/>
      <c r="E491" s="56"/>
      <c r="F491" s="57"/>
      <c r="G491" s="57"/>
    </row>
    <row r="492" spans="1:7">
      <c r="A492" s="54"/>
      <c r="B492" s="55"/>
      <c r="C492" s="55"/>
      <c r="D492" s="54"/>
      <c r="E492" s="56"/>
      <c r="F492" s="57"/>
      <c r="G492" s="57"/>
    </row>
    <row r="493" spans="1:7">
      <c r="A493" s="54"/>
      <c r="B493" s="55"/>
      <c r="C493" s="55"/>
      <c r="D493" s="54"/>
      <c r="E493" s="56"/>
      <c r="F493" s="57"/>
      <c r="G493" s="57"/>
    </row>
    <row r="494" spans="1:7">
      <c r="A494" s="54"/>
      <c r="B494" s="55"/>
      <c r="C494" s="55"/>
      <c r="D494" s="54"/>
      <c r="E494" s="56"/>
      <c r="F494" s="57"/>
      <c r="G494" s="57"/>
    </row>
    <row r="495" spans="1:7">
      <c r="A495" s="54"/>
      <c r="B495" s="55"/>
      <c r="C495" s="55"/>
      <c r="D495" s="54"/>
      <c r="E495" s="56"/>
      <c r="F495" s="57"/>
      <c r="G495" s="57"/>
    </row>
    <row r="496" spans="1:7">
      <c r="A496" s="54"/>
      <c r="B496" s="55"/>
      <c r="C496" s="55"/>
      <c r="D496" s="54"/>
      <c r="E496" s="56"/>
      <c r="F496" s="57"/>
      <c r="G496" s="57"/>
    </row>
    <row r="497" spans="1:7">
      <c r="A497" s="54"/>
      <c r="B497" s="55"/>
      <c r="C497" s="55"/>
      <c r="D497" s="54"/>
      <c r="E497" s="56"/>
      <c r="F497" s="57"/>
      <c r="G497" s="57"/>
    </row>
    <row r="498" spans="1:7">
      <c r="A498" s="54"/>
      <c r="B498" s="55"/>
      <c r="C498" s="55"/>
      <c r="D498" s="54"/>
      <c r="E498" s="56"/>
      <c r="F498" s="57"/>
      <c r="G498" s="57"/>
    </row>
    <row r="499" spans="1:7">
      <c r="A499" s="54"/>
      <c r="B499" s="55"/>
      <c r="C499" s="55"/>
      <c r="D499" s="54"/>
      <c r="E499" s="56"/>
      <c r="F499" s="57"/>
      <c r="G499" s="57"/>
    </row>
    <row r="500" spans="1:7">
      <c r="A500" s="54"/>
      <c r="B500" s="55"/>
      <c r="C500" s="55"/>
      <c r="D500" s="54"/>
      <c r="E500" s="56"/>
      <c r="F500" s="57"/>
      <c r="G500" s="57"/>
    </row>
    <row r="501" spans="1:7">
      <c r="A501" s="54"/>
      <c r="B501" s="55"/>
      <c r="C501" s="55"/>
      <c r="D501" s="54"/>
      <c r="E501" s="56"/>
      <c r="F501" s="57"/>
      <c r="G501" s="57"/>
    </row>
    <row r="502" spans="1:7">
      <c r="A502" s="54"/>
      <c r="B502" s="55"/>
      <c r="C502" s="55"/>
      <c r="D502" s="54"/>
      <c r="E502" s="56"/>
      <c r="F502" s="57"/>
      <c r="G502" s="57"/>
    </row>
    <row r="503" spans="1:7">
      <c r="A503" s="54"/>
      <c r="B503" s="55"/>
      <c r="C503" s="55"/>
      <c r="D503" s="54"/>
      <c r="E503" s="56"/>
      <c r="F503" s="57"/>
      <c r="G503" s="57"/>
    </row>
    <row r="504" spans="1:7">
      <c r="A504" s="54"/>
      <c r="B504" s="55"/>
      <c r="C504" s="55"/>
      <c r="D504" s="54"/>
      <c r="E504" s="56"/>
      <c r="F504" s="57"/>
      <c r="G504" s="57"/>
    </row>
    <row r="505" spans="1:7">
      <c r="A505" s="54"/>
      <c r="B505" s="55"/>
      <c r="C505" s="55"/>
      <c r="D505" s="54"/>
      <c r="E505" s="56"/>
      <c r="F505" s="57"/>
      <c r="G505" s="57"/>
    </row>
    <row r="506" spans="1:7">
      <c r="A506" s="54"/>
      <c r="B506" s="55"/>
      <c r="C506" s="55"/>
      <c r="D506" s="54"/>
      <c r="E506" s="56"/>
      <c r="F506" s="57"/>
      <c r="G506" s="57"/>
    </row>
    <row r="507" spans="1:7">
      <c r="A507" s="54"/>
      <c r="B507" s="55"/>
      <c r="C507" s="55"/>
      <c r="D507" s="54"/>
      <c r="E507" s="56"/>
      <c r="F507" s="57"/>
      <c r="G507" s="57"/>
    </row>
    <row r="508" spans="1:7">
      <c r="A508" s="54"/>
      <c r="B508" s="55"/>
      <c r="C508" s="55"/>
      <c r="D508" s="54"/>
      <c r="E508" s="56"/>
      <c r="F508" s="57"/>
      <c r="G508" s="57"/>
    </row>
    <row r="509" spans="1:7">
      <c r="A509" s="54"/>
      <c r="B509" s="55"/>
      <c r="C509" s="55"/>
      <c r="D509" s="54"/>
      <c r="E509" s="56"/>
      <c r="F509" s="57"/>
      <c r="G509" s="57"/>
    </row>
    <row r="510" spans="1:7">
      <c r="A510" s="54"/>
      <c r="B510" s="55"/>
      <c r="C510" s="55"/>
      <c r="D510" s="54"/>
      <c r="E510" s="56"/>
      <c r="F510" s="57"/>
      <c r="G510" s="57"/>
    </row>
    <row r="511" spans="1:7">
      <c r="A511" s="54"/>
      <c r="B511" s="55"/>
      <c r="C511" s="55"/>
      <c r="D511" s="54"/>
      <c r="E511" s="56"/>
      <c r="F511" s="57"/>
      <c r="G511" s="57"/>
    </row>
    <row r="512" spans="1:7">
      <c r="A512" s="54"/>
      <c r="B512" s="55"/>
      <c r="C512" s="55"/>
      <c r="D512" s="54"/>
      <c r="E512" s="56"/>
      <c r="F512" s="57"/>
      <c r="G512" s="57"/>
    </row>
    <row r="513" spans="1:7">
      <c r="A513" s="54"/>
      <c r="B513" s="55"/>
      <c r="C513" s="55"/>
      <c r="D513" s="54"/>
      <c r="E513" s="56"/>
      <c r="F513" s="57"/>
      <c r="G513" s="57"/>
    </row>
    <row r="514" spans="1:7">
      <c r="A514" s="54"/>
      <c r="B514" s="55"/>
      <c r="C514" s="55"/>
      <c r="D514" s="54"/>
      <c r="E514" s="56"/>
      <c r="F514" s="57"/>
      <c r="G514" s="57"/>
    </row>
    <row r="515" spans="1:7">
      <c r="A515" s="54"/>
      <c r="B515" s="55"/>
      <c r="C515" s="55"/>
      <c r="D515" s="54"/>
      <c r="E515" s="56"/>
      <c r="F515" s="57"/>
      <c r="G515" s="57"/>
    </row>
    <row r="516" spans="1:7">
      <c r="A516" s="54"/>
      <c r="B516" s="55"/>
      <c r="C516" s="55"/>
      <c r="D516" s="54"/>
      <c r="E516" s="56"/>
      <c r="F516" s="57"/>
      <c r="G516" s="57"/>
    </row>
    <row r="517" spans="1:7">
      <c r="A517" s="54"/>
      <c r="B517" s="55"/>
      <c r="C517" s="55"/>
      <c r="D517" s="54"/>
      <c r="E517" s="56"/>
      <c r="F517" s="57"/>
      <c r="G517" s="57"/>
    </row>
    <row r="518" spans="1:7">
      <c r="A518" s="54"/>
      <c r="B518" s="55"/>
      <c r="C518" s="55"/>
      <c r="D518" s="54"/>
      <c r="E518" s="56"/>
      <c r="F518" s="57"/>
      <c r="G518" s="57"/>
    </row>
    <row r="519" spans="1:7">
      <c r="A519" s="54"/>
      <c r="B519" s="55"/>
      <c r="C519" s="55"/>
      <c r="D519" s="54"/>
      <c r="E519" s="56"/>
      <c r="F519" s="57"/>
      <c r="G519" s="57"/>
    </row>
    <row r="520" spans="1:7">
      <c r="A520" s="54"/>
      <c r="B520" s="55"/>
      <c r="C520" s="55"/>
      <c r="D520" s="54"/>
      <c r="E520" s="56"/>
      <c r="F520" s="57"/>
      <c r="G520" s="57"/>
    </row>
    <row r="521" spans="1:7">
      <c r="A521" s="54"/>
      <c r="B521" s="55"/>
      <c r="C521" s="55"/>
      <c r="D521" s="54"/>
      <c r="E521" s="56"/>
      <c r="F521" s="57"/>
      <c r="G521" s="57"/>
    </row>
    <row r="522" spans="1:7">
      <c r="A522" s="54"/>
      <c r="B522" s="55"/>
      <c r="C522" s="55"/>
      <c r="D522" s="54"/>
      <c r="E522" s="56"/>
      <c r="F522" s="57"/>
      <c r="G522" s="57"/>
    </row>
    <row r="523" spans="1:7">
      <c r="A523" s="54"/>
      <c r="B523" s="55"/>
      <c r="C523" s="55"/>
      <c r="D523" s="54"/>
      <c r="E523" s="56"/>
      <c r="F523" s="57"/>
      <c r="G523" s="57"/>
    </row>
    <row r="524" spans="1:7">
      <c r="A524" s="54"/>
      <c r="B524" s="55"/>
      <c r="C524" s="55"/>
      <c r="D524" s="54"/>
      <c r="E524" s="56"/>
      <c r="F524" s="57"/>
      <c r="G524" s="57"/>
    </row>
    <row r="525" spans="1:7">
      <c r="A525" s="54"/>
      <c r="B525" s="55"/>
      <c r="C525" s="55"/>
      <c r="D525" s="54"/>
      <c r="E525" s="56"/>
      <c r="F525" s="57"/>
      <c r="G525" s="57"/>
    </row>
    <row r="526" spans="1:7">
      <c r="A526" s="54"/>
      <c r="B526" s="55"/>
      <c r="C526" s="55"/>
      <c r="D526" s="54"/>
      <c r="E526" s="56"/>
      <c r="F526" s="57"/>
      <c r="G526" s="57"/>
    </row>
    <row r="527" spans="1:7">
      <c r="A527" s="54"/>
      <c r="B527" s="55"/>
      <c r="C527" s="55"/>
      <c r="D527" s="54"/>
      <c r="E527" s="56"/>
      <c r="F527" s="57"/>
      <c r="G527" s="57"/>
    </row>
    <row r="528" spans="1:7">
      <c r="A528" s="54"/>
      <c r="B528" s="55"/>
      <c r="C528" s="55"/>
      <c r="D528" s="54"/>
      <c r="E528" s="56"/>
      <c r="F528" s="57"/>
      <c r="G528" s="57"/>
    </row>
    <row r="529" spans="1:7">
      <c r="A529" s="54"/>
      <c r="B529" s="55"/>
      <c r="C529" s="55"/>
      <c r="D529" s="54"/>
      <c r="E529" s="56"/>
      <c r="F529" s="57"/>
      <c r="G529" s="57"/>
    </row>
    <row r="530" spans="1:7">
      <c r="A530" s="54"/>
      <c r="B530" s="55"/>
      <c r="C530" s="55"/>
      <c r="D530" s="54"/>
      <c r="E530" s="56"/>
      <c r="F530" s="57"/>
      <c r="G530" s="57"/>
    </row>
    <row r="531" spans="1:7">
      <c r="A531" s="54"/>
      <c r="B531" s="55"/>
      <c r="C531" s="55"/>
      <c r="D531" s="54"/>
      <c r="E531" s="56"/>
      <c r="F531" s="57"/>
      <c r="G531" s="57"/>
    </row>
    <row r="532" spans="1:7">
      <c r="A532" s="54"/>
      <c r="B532" s="55"/>
      <c r="C532" s="55"/>
      <c r="D532" s="54"/>
      <c r="E532" s="56"/>
      <c r="F532" s="57"/>
      <c r="G532" s="57"/>
    </row>
    <row r="533" spans="1:7">
      <c r="A533" s="54"/>
      <c r="B533" s="55"/>
      <c r="C533" s="55"/>
      <c r="D533" s="54"/>
      <c r="E533" s="56"/>
      <c r="F533" s="57"/>
      <c r="G533" s="57"/>
    </row>
    <row r="534" spans="1:7">
      <c r="A534" s="54"/>
      <c r="B534" s="55"/>
      <c r="C534" s="55"/>
      <c r="D534" s="54"/>
      <c r="E534" s="56"/>
      <c r="F534" s="57"/>
      <c r="G534" s="57"/>
    </row>
    <row r="535" spans="1:7">
      <c r="A535" s="54"/>
      <c r="B535" s="55"/>
      <c r="C535" s="55"/>
      <c r="D535" s="54"/>
      <c r="E535" s="56"/>
      <c r="F535" s="57"/>
      <c r="G535" s="57"/>
    </row>
    <row r="536" spans="1:7">
      <c r="A536" s="54"/>
      <c r="B536" s="55"/>
      <c r="C536" s="55"/>
      <c r="D536" s="54"/>
      <c r="E536" s="56"/>
      <c r="F536" s="57"/>
      <c r="G536" s="57"/>
    </row>
    <row r="537" spans="1:7">
      <c r="A537" s="54"/>
      <c r="B537" s="55"/>
      <c r="C537" s="55"/>
      <c r="D537" s="54"/>
      <c r="E537" s="56"/>
      <c r="F537" s="57"/>
      <c r="G537" s="57"/>
    </row>
    <row r="538" spans="1:7">
      <c r="A538" s="54"/>
      <c r="B538" s="55"/>
      <c r="C538" s="55"/>
      <c r="D538" s="54"/>
      <c r="E538" s="56"/>
      <c r="F538" s="57"/>
      <c r="G538" s="57"/>
    </row>
    <row r="539" spans="1:7">
      <c r="A539" s="54"/>
      <c r="B539" s="55"/>
      <c r="C539" s="55"/>
      <c r="D539" s="54"/>
      <c r="E539" s="56"/>
      <c r="F539" s="57"/>
      <c r="G539" s="57"/>
    </row>
    <row r="540" spans="1:7">
      <c r="A540" s="54"/>
      <c r="B540" s="55"/>
      <c r="C540" s="55"/>
      <c r="D540" s="54"/>
      <c r="E540" s="56"/>
      <c r="F540" s="57"/>
      <c r="G540" s="57"/>
    </row>
    <row r="541" spans="1:7">
      <c r="A541" s="54"/>
      <c r="B541" s="55"/>
      <c r="C541" s="55"/>
      <c r="D541" s="54"/>
      <c r="E541" s="56"/>
      <c r="F541" s="57"/>
      <c r="G541" s="57"/>
    </row>
    <row r="542" spans="1:7">
      <c r="A542" s="54"/>
      <c r="B542" s="55"/>
      <c r="C542" s="55"/>
      <c r="D542" s="54"/>
      <c r="E542" s="56"/>
      <c r="F542" s="57"/>
      <c r="G542" s="57"/>
    </row>
    <row r="543" spans="1:7">
      <c r="A543" s="54"/>
      <c r="B543" s="55"/>
      <c r="C543" s="55"/>
      <c r="D543" s="54"/>
      <c r="E543" s="56"/>
      <c r="F543" s="57"/>
      <c r="G543" s="57"/>
    </row>
    <row r="544" spans="1:7">
      <c r="A544" s="54"/>
      <c r="B544" s="55"/>
      <c r="C544" s="55"/>
      <c r="D544" s="54"/>
      <c r="E544" s="56"/>
      <c r="F544" s="57"/>
      <c r="G544" s="57"/>
    </row>
    <row r="545" spans="1:7">
      <c r="A545" s="54"/>
      <c r="B545" s="55"/>
      <c r="C545" s="55"/>
      <c r="D545" s="54"/>
      <c r="E545" s="56"/>
      <c r="F545" s="57"/>
      <c r="G545" s="57"/>
    </row>
    <row r="546" spans="1:7">
      <c r="A546" s="54"/>
      <c r="B546" s="55"/>
      <c r="C546" s="55"/>
      <c r="D546" s="54"/>
      <c r="E546" s="56"/>
      <c r="F546" s="57"/>
      <c r="G546" s="57"/>
    </row>
    <row r="547" spans="1:7">
      <c r="A547" s="54"/>
      <c r="B547" s="55"/>
      <c r="C547" s="55"/>
      <c r="D547" s="54"/>
      <c r="E547" s="56"/>
      <c r="F547" s="57"/>
      <c r="G547" s="57"/>
    </row>
    <row r="548" spans="1:7">
      <c r="A548" s="54"/>
      <c r="B548" s="55"/>
      <c r="C548" s="55"/>
      <c r="D548" s="54"/>
      <c r="E548" s="56"/>
      <c r="F548" s="57"/>
      <c r="G548" s="57"/>
    </row>
    <row r="549" spans="1:7">
      <c r="A549" s="54"/>
      <c r="B549" s="55"/>
      <c r="C549" s="55"/>
      <c r="D549" s="54"/>
      <c r="E549" s="56"/>
      <c r="F549" s="57"/>
      <c r="G549" s="57"/>
    </row>
    <row r="550" spans="1:7">
      <c r="A550" s="54"/>
      <c r="B550" s="55"/>
      <c r="C550" s="55"/>
      <c r="D550" s="54"/>
      <c r="E550" s="56"/>
      <c r="F550" s="57"/>
      <c r="G550" s="57"/>
    </row>
    <row r="551" spans="1:7">
      <c r="A551" s="54"/>
      <c r="B551" s="55"/>
      <c r="C551" s="55"/>
      <c r="D551" s="54"/>
      <c r="E551" s="56"/>
      <c r="F551" s="57"/>
      <c r="G551" s="57"/>
    </row>
    <row r="552" spans="1:7">
      <c r="A552" s="54"/>
      <c r="B552" s="55"/>
      <c r="C552" s="55"/>
      <c r="D552" s="54"/>
      <c r="E552" s="56"/>
      <c r="F552" s="57"/>
      <c r="G552" s="57"/>
    </row>
    <row r="553" spans="1:7">
      <c r="A553" s="54"/>
      <c r="B553" s="55"/>
      <c r="C553" s="55"/>
      <c r="D553" s="54"/>
      <c r="E553" s="56"/>
      <c r="F553" s="57"/>
      <c r="G553" s="57"/>
    </row>
    <row r="554" spans="1:7">
      <c r="A554" s="54"/>
      <c r="B554" s="55"/>
      <c r="C554" s="55"/>
      <c r="D554" s="54"/>
      <c r="E554" s="56"/>
      <c r="F554" s="57"/>
      <c r="G554" s="57"/>
    </row>
    <row r="555" spans="1:7">
      <c r="A555" s="54"/>
      <c r="B555" s="55"/>
      <c r="C555" s="55"/>
      <c r="D555" s="54"/>
      <c r="E555" s="56"/>
      <c r="F555" s="57"/>
      <c r="G555" s="57"/>
    </row>
    <row r="556" spans="1:7">
      <c r="A556" s="54"/>
      <c r="B556" s="55"/>
      <c r="C556" s="55"/>
      <c r="D556" s="54"/>
      <c r="E556" s="56"/>
      <c r="F556" s="57"/>
      <c r="G556" s="57"/>
    </row>
    <row r="557" spans="1:7">
      <c r="A557" s="54"/>
      <c r="B557" s="55"/>
      <c r="C557" s="55"/>
      <c r="D557" s="54"/>
      <c r="E557" s="56"/>
      <c r="F557" s="57"/>
      <c r="G557" s="57"/>
    </row>
    <row r="558" spans="1:7">
      <c r="A558" s="54"/>
      <c r="B558" s="55"/>
      <c r="C558" s="55"/>
      <c r="D558" s="54"/>
      <c r="E558" s="56"/>
      <c r="F558" s="57"/>
      <c r="G558" s="57"/>
    </row>
    <row r="559" spans="1:7">
      <c r="A559" s="54"/>
      <c r="B559" s="55"/>
      <c r="C559" s="55"/>
      <c r="D559" s="54"/>
      <c r="E559" s="56"/>
      <c r="F559" s="57"/>
      <c r="G559" s="57"/>
    </row>
    <row r="560" spans="1:7">
      <c r="A560" s="54"/>
      <c r="B560" s="55"/>
      <c r="C560" s="55"/>
      <c r="D560" s="54"/>
      <c r="E560" s="56"/>
      <c r="F560" s="57"/>
      <c r="G560" s="57"/>
    </row>
    <row r="561" spans="1:7">
      <c r="A561" s="54"/>
      <c r="B561" s="55"/>
      <c r="C561" s="55"/>
      <c r="D561" s="54"/>
      <c r="E561" s="56"/>
      <c r="F561" s="57"/>
      <c r="G561" s="57"/>
    </row>
    <row r="562" spans="1:7">
      <c r="A562" s="54"/>
      <c r="B562" s="55"/>
      <c r="C562" s="55"/>
      <c r="D562" s="54"/>
      <c r="E562" s="56"/>
      <c r="F562" s="57"/>
      <c r="G562" s="57"/>
    </row>
    <row r="563" spans="1:7">
      <c r="A563" s="54"/>
      <c r="B563" s="55"/>
      <c r="C563" s="55"/>
      <c r="D563" s="54"/>
      <c r="E563" s="56"/>
      <c r="F563" s="57"/>
      <c r="G563" s="57"/>
    </row>
    <row r="564" spans="1:7">
      <c r="A564" s="54"/>
      <c r="B564" s="55"/>
      <c r="C564" s="55"/>
      <c r="D564" s="54"/>
      <c r="E564" s="56"/>
      <c r="F564" s="57"/>
      <c r="G564" s="57"/>
    </row>
    <row r="565" spans="1:7">
      <c r="A565" s="54"/>
      <c r="B565" s="55"/>
      <c r="C565" s="55"/>
      <c r="D565" s="54"/>
      <c r="E565" s="56"/>
      <c r="F565" s="57"/>
      <c r="G565" s="57"/>
    </row>
    <row r="566" spans="1:7">
      <c r="A566" s="54"/>
      <c r="B566" s="55"/>
      <c r="C566" s="55"/>
      <c r="D566" s="54"/>
      <c r="E566" s="56"/>
      <c r="F566" s="57"/>
      <c r="G566" s="57"/>
    </row>
    <row r="567" spans="1:7">
      <c r="A567" s="54"/>
      <c r="B567" s="55"/>
      <c r="C567" s="55"/>
      <c r="D567" s="54"/>
      <c r="E567" s="56"/>
      <c r="F567" s="57"/>
      <c r="G567" s="57"/>
    </row>
    <row r="568" spans="1:7">
      <c r="A568" s="54"/>
      <c r="B568" s="55"/>
      <c r="C568" s="55"/>
      <c r="D568" s="54"/>
      <c r="E568" s="56"/>
      <c r="F568" s="57"/>
      <c r="G568" s="57"/>
    </row>
    <row r="569" spans="1:7">
      <c r="A569" s="54"/>
      <c r="B569" s="55"/>
      <c r="C569" s="55"/>
      <c r="D569" s="54"/>
      <c r="E569" s="56"/>
      <c r="F569" s="57"/>
      <c r="G569" s="57"/>
    </row>
    <row r="570" spans="1:7">
      <c r="A570" s="54"/>
      <c r="B570" s="55"/>
      <c r="C570" s="55"/>
      <c r="D570" s="54"/>
      <c r="E570" s="56"/>
      <c r="F570" s="57"/>
      <c r="G570" s="57"/>
    </row>
    <row r="571" spans="1:7">
      <c r="A571" s="54"/>
      <c r="B571" s="55"/>
      <c r="C571" s="55"/>
      <c r="D571" s="54"/>
      <c r="E571" s="56"/>
      <c r="F571" s="57"/>
      <c r="G571" s="57"/>
    </row>
    <row r="572" spans="1:7">
      <c r="A572" s="54"/>
      <c r="B572" s="55"/>
      <c r="C572" s="55"/>
      <c r="D572" s="54"/>
      <c r="E572" s="56"/>
      <c r="F572" s="57"/>
      <c r="G572" s="57"/>
    </row>
    <row r="573" spans="1:7">
      <c r="A573" s="54"/>
      <c r="B573" s="55"/>
      <c r="C573" s="55"/>
      <c r="D573" s="54"/>
      <c r="E573" s="56"/>
      <c r="F573" s="57"/>
      <c r="G573" s="57"/>
    </row>
    <row r="574" spans="1:7">
      <c r="A574" s="54"/>
      <c r="B574" s="55"/>
      <c r="C574" s="55"/>
      <c r="D574" s="54"/>
      <c r="E574" s="56"/>
      <c r="F574" s="57"/>
      <c r="G574" s="57"/>
    </row>
    <row r="575" spans="1:7">
      <c r="A575" s="54"/>
      <c r="B575" s="55"/>
      <c r="C575" s="55"/>
      <c r="D575" s="54"/>
      <c r="E575" s="56"/>
      <c r="F575" s="57"/>
      <c r="G575" s="57"/>
    </row>
    <row r="576" spans="1:7">
      <c r="A576" s="54"/>
      <c r="B576" s="55"/>
      <c r="C576" s="55"/>
      <c r="D576" s="54"/>
      <c r="E576" s="56"/>
      <c r="F576" s="57"/>
      <c r="G576" s="57"/>
    </row>
    <row r="577" spans="1:7">
      <c r="A577" s="54"/>
      <c r="B577" s="55"/>
      <c r="C577" s="55"/>
      <c r="D577" s="54"/>
      <c r="E577" s="56"/>
      <c r="F577" s="57"/>
      <c r="G577" s="57"/>
    </row>
    <row r="578" spans="1:7">
      <c r="A578" s="54"/>
      <c r="B578" s="55"/>
      <c r="C578" s="55"/>
      <c r="D578" s="54"/>
      <c r="E578" s="56"/>
      <c r="F578" s="57"/>
      <c r="G578" s="57"/>
    </row>
    <row r="579" spans="1:7">
      <c r="A579" s="54"/>
      <c r="B579" s="55"/>
      <c r="C579" s="55"/>
      <c r="D579" s="54"/>
      <c r="E579" s="56"/>
      <c r="F579" s="57"/>
      <c r="G579" s="57"/>
    </row>
    <row r="580" spans="1:7">
      <c r="A580" s="54"/>
      <c r="B580" s="55"/>
      <c r="C580" s="55"/>
      <c r="D580" s="54"/>
      <c r="E580" s="56"/>
      <c r="F580" s="57"/>
      <c r="G580" s="57"/>
    </row>
    <row r="581" spans="1:7">
      <c r="A581" s="54"/>
      <c r="B581" s="55"/>
      <c r="C581" s="55"/>
      <c r="D581" s="54"/>
      <c r="E581" s="56"/>
      <c r="F581" s="57"/>
      <c r="G581" s="57"/>
    </row>
    <row r="582" spans="1:7">
      <c r="A582" s="54"/>
      <c r="B582" s="55"/>
      <c r="C582" s="55"/>
      <c r="D582" s="54"/>
      <c r="E582" s="56"/>
      <c r="F582" s="57"/>
      <c r="G582" s="57"/>
    </row>
    <row r="583" spans="1:7">
      <c r="A583" s="54"/>
      <c r="B583" s="55"/>
      <c r="C583" s="55"/>
      <c r="D583" s="54"/>
      <c r="E583" s="56"/>
      <c r="F583" s="57"/>
      <c r="G583" s="57"/>
    </row>
    <row r="584" spans="1:7">
      <c r="A584" s="54"/>
      <c r="B584" s="55"/>
      <c r="C584" s="55"/>
      <c r="D584" s="54"/>
      <c r="E584" s="56"/>
      <c r="F584" s="57"/>
      <c r="G584" s="57"/>
    </row>
    <row r="585" spans="1:7">
      <c r="A585" s="54"/>
      <c r="B585" s="55"/>
      <c r="C585" s="55"/>
      <c r="D585" s="54"/>
      <c r="E585" s="56"/>
      <c r="F585" s="57"/>
      <c r="G585" s="57"/>
    </row>
    <row r="586" spans="1:7">
      <c r="A586" s="54"/>
      <c r="B586" s="55"/>
      <c r="C586" s="55"/>
      <c r="D586" s="54"/>
      <c r="E586" s="56"/>
      <c r="F586" s="57"/>
      <c r="G586" s="57"/>
    </row>
    <row r="587" spans="1:7">
      <c r="A587" s="54"/>
      <c r="B587" s="55"/>
      <c r="C587" s="55"/>
      <c r="D587" s="54"/>
      <c r="E587" s="56"/>
      <c r="F587" s="57"/>
      <c r="G587" s="57"/>
    </row>
    <row r="588" spans="1:7">
      <c r="A588" s="54"/>
      <c r="B588" s="55"/>
      <c r="C588" s="55"/>
      <c r="D588" s="54"/>
      <c r="E588" s="56"/>
      <c r="F588" s="57"/>
      <c r="G588" s="57"/>
    </row>
    <row r="589" spans="1:7">
      <c r="A589" s="54"/>
      <c r="B589" s="55"/>
      <c r="C589" s="55"/>
      <c r="D589" s="54"/>
      <c r="E589" s="56"/>
      <c r="F589" s="57"/>
      <c r="G589" s="57"/>
    </row>
    <row r="590" spans="1:7">
      <c r="A590" s="54"/>
      <c r="B590" s="55"/>
      <c r="C590" s="55"/>
      <c r="D590" s="54"/>
      <c r="E590" s="56"/>
      <c r="F590" s="57"/>
      <c r="G590" s="57"/>
    </row>
    <row r="591" spans="1:7">
      <c r="A591" s="54"/>
      <c r="B591" s="55"/>
      <c r="C591" s="55"/>
      <c r="D591" s="54"/>
      <c r="E591" s="56"/>
      <c r="F591" s="57"/>
      <c r="G591" s="57"/>
    </row>
    <row r="592" spans="1:7">
      <c r="A592" s="54"/>
      <c r="B592" s="55"/>
      <c r="C592" s="55"/>
      <c r="D592" s="54"/>
      <c r="E592" s="56"/>
      <c r="F592" s="57"/>
      <c r="G592" s="57"/>
    </row>
    <row r="593" spans="1:7">
      <c r="A593" s="54"/>
      <c r="B593" s="55"/>
      <c r="C593" s="55"/>
      <c r="D593" s="54"/>
      <c r="E593" s="56"/>
      <c r="F593" s="57"/>
      <c r="G593" s="57"/>
    </row>
    <row r="594" spans="1:7">
      <c r="A594" s="54"/>
      <c r="B594" s="55"/>
      <c r="C594" s="55"/>
      <c r="D594" s="54"/>
      <c r="E594" s="56"/>
      <c r="F594" s="57"/>
      <c r="G594" s="57"/>
    </row>
    <row r="595" spans="1:7">
      <c r="A595" s="54"/>
      <c r="B595" s="55"/>
      <c r="C595" s="55"/>
      <c r="D595" s="54"/>
      <c r="E595" s="56"/>
      <c r="F595" s="57"/>
      <c r="G595" s="57"/>
    </row>
    <row r="596" spans="1:7">
      <c r="A596" s="54"/>
      <c r="B596" s="55"/>
      <c r="C596" s="55"/>
      <c r="D596" s="54"/>
      <c r="E596" s="56"/>
      <c r="F596" s="57"/>
      <c r="G596" s="57"/>
    </row>
    <row r="597" spans="1:7">
      <c r="A597" s="54"/>
      <c r="B597" s="55"/>
      <c r="C597" s="55"/>
      <c r="D597" s="54"/>
      <c r="E597" s="56"/>
      <c r="F597" s="57"/>
      <c r="G597" s="57"/>
    </row>
    <row r="598" spans="1:7">
      <c r="A598" s="54"/>
      <c r="B598" s="55"/>
      <c r="C598" s="55"/>
      <c r="D598" s="54"/>
      <c r="E598" s="56"/>
      <c r="F598" s="57"/>
      <c r="G598" s="57"/>
    </row>
    <row r="599" spans="1:7">
      <c r="A599" s="54"/>
      <c r="B599" s="55"/>
      <c r="C599" s="55"/>
      <c r="D599" s="54"/>
      <c r="E599" s="56"/>
      <c r="F599" s="57"/>
      <c r="G599" s="57"/>
    </row>
    <row r="600" spans="1:7">
      <c r="A600" s="54"/>
      <c r="B600" s="55"/>
      <c r="C600" s="55"/>
      <c r="D600" s="54"/>
      <c r="E600" s="56"/>
      <c r="F600" s="57"/>
      <c r="G600" s="57"/>
    </row>
    <row r="601" spans="1:7">
      <c r="A601" s="54"/>
      <c r="B601" s="55"/>
      <c r="C601" s="55"/>
      <c r="D601" s="54"/>
      <c r="E601" s="56"/>
      <c r="F601" s="57"/>
      <c r="G601" s="57"/>
    </row>
    <row r="602" spans="1:7">
      <c r="A602" s="54"/>
      <c r="B602" s="55"/>
      <c r="C602" s="55"/>
      <c r="D602" s="54"/>
      <c r="E602" s="56"/>
      <c r="F602" s="57"/>
      <c r="G602" s="57"/>
    </row>
    <row r="603" spans="1:7">
      <c r="A603" s="54"/>
      <c r="B603" s="55"/>
      <c r="C603" s="55"/>
      <c r="D603" s="54"/>
      <c r="E603" s="56"/>
      <c r="F603" s="57"/>
      <c r="G603" s="57"/>
    </row>
    <row r="604" spans="1:7">
      <c r="A604" s="54"/>
      <c r="B604" s="55"/>
      <c r="C604" s="55"/>
      <c r="D604" s="54"/>
      <c r="E604" s="56"/>
      <c r="F604" s="57"/>
      <c r="G604" s="57"/>
    </row>
    <row r="605" spans="1:7">
      <c r="A605" s="54"/>
      <c r="B605" s="55"/>
      <c r="C605" s="55"/>
      <c r="D605" s="54"/>
      <c r="E605" s="56"/>
      <c r="F605" s="57"/>
      <c r="G605" s="57"/>
    </row>
    <row r="606" spans="1:7">
      <c r="A606" s="54"/>
      <c r="B606" s="55"/>
      <c r="C606" s="55"/>
      <c r="D606" s="54"/>
      <c r="E606" s="56"/>
      <c r="F606" s="57"/>
      <c r="G606" s="57"/>
    </row>
    <row r="607" spans="1:7">
      <c r="A607" s="54"/>
      <c r="B607" s="55"/>
      <c r="C607" s="55"/>
      <c r="D607" s="54"/>
      <c r="E607" s="56"/>
      <c r="F607" s="57"/>
      <c r="G607" s="57"/>
    </row>
    <row r="608" spans="1:7">
      <c r="A608" s="54"/>
      <c r="B608" s="55"/>
      <c r="C608" s="55"/>
      <c r="D608" s="54"/>
      <c r="E608" s="56"/>
      <c r="F608" s="57"/>
      <c r="G608" s="57"/>
    </row>
    <row r="609" spans="1:7">
      <c r="A609" s="54"/>
      <c r="B609" s="55"/>
      <c r="C609" s="55"/>
      <c r="D609" s="54"/>
      <c r="E609" s="56"/>
      <c r="F609" s="57"/>
      <c r="G609" s="57"/>
    </row>
    <row r="610" spans="1:7">
      <c r="A610" s="54"/>
      <c r="B610" s="55"/>
      <c r="C610" s="55"/>
      <c r="D610" s="54"/>
      <c r="E610" s="56"/>
      <c r="F610" s="57"/>
      <c r="G610" s="57"/>
    </row>
    <row r="611" spans="1:7">
      <c r="A611" s="54"/>
      <c r="B611" s="55"/>
      <c r="C611" s="55"/>
      <c r="D611" s="54"/>
      <c r="E611" s="56"/>
      <c r="F611" s="57"/>
      <c r="G611" s="57"/>
    </row>
    <row r="612" spans="1:7">
      <c r="A612" s="54"/>
      <c r="B612" s="55"/>
      <c r="C612" s="55"/>
      <c r="D612" s="54"/>
      <c r="E612" s="56"/>
      <c r="F612" s="57"/>
      <c r="G612" s="57"/>
    </row>
    <row r="613" spans="1:7">
      <c r="A613" s="54"/>
      <c r="B613" s="55"/>
      <c r="C613" s="55"/>
      <c r="D613" s="54"/>
      <c r="E613" s="56"/>
      <c r="F613" s="57"/>
      <c r="G613" s="57"/>
    </row>
    <row r="614" spans="1:7">
      <c r="A614" s="54"/>
      <c r="B614" s="55"/>
      <c r="C614" s="55"/>
      <c r="D614" s="54"/>
      <c r="E614" s="56"/>
      <c r="F614" s="57"/>
      <c r="G614" s="57"/>
    </row>
    <row r="615" spans="1:7">
      <c r="A615" s="54"/>
      <c r="B615" s="55"/>
      <c r="C615" s="55"/>
      <c r="D615" s="54"/>
      <c r="E615" s="56"/>
      <c r="F615" s="57"/>
      <c r="G615" s="57"/>
    </row>
    <row r="616" spans="1:7">
      <c r="A616" s="54"/>
      <c r="B616" s="55"/>
      <c r="C616" s="55"/>
      <c r="D616" s="54"/>
      <c r="E616" s="56"/>
      <c r="F616" s="57"/>
      <c r="G616" s="57"/>
    </row>
    <row r="617" spans="1:7">
      <c r="A617" s="54"/>
      <c r="B617" s="55"/>
      <c r="C617" s="55"/>
      <c r="D617" s="54"/>
      <c r="E617" s="56"/>
      <c r="F617" s="57"/>
      <c r="G617" s="57"/>
    </row>
    <row r="618" spans="1:7">
      <c r="A618" s="54"/>
      <c r="B618" s="55"/>
      <c r="C618" s="55"/>
      <c r="D618" s="54"/>
      <c r="E618" s="56"/>
      <c r="F618" s="57"/>
      <c r="G618" s="57"/>
    </row>
    <row r="619" spans="1:7">
      <c r="A619" s="54"/>
      <c r="B619" s="55"/>
      <c r="C619" s="55"/>
      <c r="D619" s="54"/>
      <c r="E619" s="56"/>
      <c r="F619" s="57"/>
      <c r="G619" s="57"/>
    </row>
    <row r="620" spans="1:7">
      <c r="A620" s="54"/>
      <c r="B620" s="55"/>
      <c r="C620" s="55"/>
      <c r="D620" s="54"/>
      <c r="E620" s="56"/>
      <c r="F620" s="57"/>
      <c r="G620" s="57"/>
    </row>
    <row r="621" spans="1:7">
      <c r="A621" s="54"/>
      <c r="B621" s="55"/>
      <c r="C621" s="55"/>
      <c r="D621" s="54"/>
      <c r="E621" s="56"/>
      <c r="F621" s="57"/>
      <c r="G621" s="57"/>
    </row>
    <row r="622" spans="1:7">
      <c r="A622" s="54"/>
      <c r="B622" s="55"/>
      <c r="C622" s="55"/>
      <c r="D622" s="54"/>
      <c r="E622" s="56"/>
      <c r="F622" s="57"/>
      <c r="G622" s="57"/>
    </row>
    <row r="623" spans="1:7">
      <c r="A623" s="54"/>
      <c r="B623" s="55"/>
      <c r="C623" s="55"/>
      <c r="D623" s="54"/>
      <c r="E623" s="56"/>
      <c r="F623" s="57"/>
      <c r="G623" s="57"/>
    </row>
    <row r="624" spans="1:7">
      <c r="A624" s="54"/>
      <c r="B624" s="55"/>
      <c r="C624" s="55"/>
      <c r="D624" s="54"/>
      <c r="E624" s="56"/>
      <c r="F624" s="57"/>
      <c r="G624" s="57"/>
    </row>
    <row r="625" spans="1:7">
      <c r="A625" s="54"/>
      <c r="B625" s="55"/>
      <c r="C625" s="55"/>
      <c r="D625" s="54"/>
      <c r="E625" s="56"/>
      <c r="F625" s="57"/>
      <c r="G625" s="57"/>
    </row>
    <row r="626" spans="1:7">
      <c r="A626" s="54"/>
      <c r="B626" s="55"/>
      <c r="C626" s="55"/>
      <c r="D626" s="54"/>
      <c r="E626" s="56"/>
      <c r="F626" s="57"/>
      <c r="G626" s="57"/>
    </row>
    <row r="627" spans="1:7">
      <c r="A627" s="54"/>
      <c r="B627" s="55"/>
      <c r="C627" s="55"/>
      <c r="D627" s="54"/>
      <c r="E627" s="56"/>
      <c r="F627" s="57"/>
      <c r="G627" s="57"/>
    </row>
    <row r="628" spans="1:7">
      <c r="A628" s="54"/>
      <c r="B628" s="55"/>
      <c r="C628" s="55"/>
      <c r="D628" s="54"/>
      <c r="E628" s="56"/>
      <c r="F628" s="57"/>
      <c r="G628" s="57"/>
    </row>
    <row r="629" spans="1:7">
      <c r="A629" s="54"/>
      <c r="B629" s="55"/>
      <c r="C629" s="55"/>
      <c r="D629" s="54"/>
      <c r="E629" s="56"/>
      <c r="F629" s="57"/>
      <c r="G629" s="57"/>
    </row>
    <row r="630" spans="1:7">
      <c r="A630" s="54"/>
      <c r="B630" s="55"/>
      <c r="C630" s="55"/>
      <c r="D630" s="54"/>
      <c r="E630" s="56"/>
      <c r="F630" s="57"/>
      <c r="G630" s="57"/>
    </row>
    <row r="631" spans="1:7">
      <c r="A631" s="54"/>
      <c r="B631" s="55"/>
      <c r="C631" s="55"/>
      <c r="D631" s="54"/>
      <c r="E631" s="56"/>
      <c r="F631" s="57"/>
      <c r="G631" s="57"/>
    </row>
    <row r="632" spans="1:7">
      <c r="A632" s="54"/>
      <c r="B632" s="55"/>
      <c r="C632" s="55"/>
      <c r="D632" s="54"/>
      <c r="E632" s="56"/>
      <c r="F632" s="57"/>
      <c r="G632" s="57"/>
    </row>
    <row r="633" spans="1:7">
      <c r="A633" s="54"/>
      <c r="B633" s="55"/>
      <c r="C633" s="55"/>
      <c r="D633" s="54"/>
      <c r="E633" s="56"/>
      <c r="F633" s="57"/>
      <c r="G633" s="57"/>
    </row>
    <row r="634" spans="1:7">
      <c r="A634" s="54"/>
      <c r="B634" s="55"/>
      <c r="C634" s="55"/>
      <c r="D634" s="54"/>
      <c r="E634" s="56"/>
      <c r="F634" s="57"/>
      <c r="G634" s="57"/>
    </row>
    <row r="635" spans="1:7">
      <c r="A635" s="54"/>
      <c r="B635" s="55"/>
      <c r="C635" s="55"/>
      <c r="D635" s="54"/>
      <c r="E635" s="56"/>
      <c r="F635" s="57"/>
      <c r="G635" s="57"/>
    </row>
    <row r="636" spans="1:7">
      <c r="A636" s="54"/>
      <c r="B636" s="55"/>
      <c r="C636" s="55"/>
      <c r="D636" s="54"/>
      <c r="E636" s="56"/>
      <c r="F636" s="57"/>
      <c r="G636" s="57"/>
    </row>
    <row r="637" spans="1:7">
      <c r="A637" s="54"/>
      <c r="B637" s="55"/>
      <c r="C637" s="55"/>
      <c r="D637" s="54"/>
      <c r="E637" s="56"/>
      <c r="F637" s="57"/>
      <c r="G637" s="57"/>
    </row>
    <row r="638" spans="1:7">
      <c r="A638" s="54"/>
      <c r="B638" s="55"/>
      <c r="C638" s="55"/>
      <c r="D638" s="54"/>
      <c r="E638" s="56"/>
      <c r="F638" s="57"/>
      <c r="G638" s="57"/>
    </row>
    <row r="639" spans="1:7">
      <c r="A639" s="54"/>
      <c r="B639" s="55"/>
      <c r="C639" s="55"/>
      <c r="D639" s="54"/>
      <c r="E639" s="56"/>
      <c r="F639" s="57"/>
      <c r="G639" s="57"/>
    </row>
    <row r="640" spans="1:7">
      <c r="A640" s="54"/>
      <c r="B640" s="55"/>
      <c r="C640" s="55"/>
      <c r="D640" s="54"/>
      <c r="E640" s="56"/>
      <c r="F640" s="57"/>
      <c r="G640" s="57"/>
    </row>
    <row r="641" spans="1:7">
      <c r="A641" s="54"/>
      <c r="B641" s="55"/>
      <c r="C641" s="55"/>
      <c r="D641" s="54"/>
      <c r="E641" s="56"/>
      <c r="F641" s="57"/>
      <c r="G641" s="57"/>
    </row>
    <row r="642" spans="1:7">
      <c r="A642" s="54"/>
      <c r="B642" s="55"/>
      <c r="C642" s="55"/>
      <c r="D642" s="54"/>
      <c r="E642" s="56"/>
      <c r="F642" s="57"/>
      <c r="G642" s="57"/>
    </row>
    <row r="643" spans="1:7">
      <c r="A643" s="54"/>
      <c r="B643" s="55"/>
      <c r="C643" s="55"/>
      <c r="D643" s="54"/>
      <c r="E643" s="56"/>
      <c r="F643" s="57"/>
      <c r="G643" s="57"/>
    </row>
    <row r="644" spans="1:7">
      <c r="A644" s="54"/>
      <c r="B644" s="55"/>
      <c r="C644" s="55"/>
      <c r="D644" s="54"/>
      <c r="E644" s="56"/>
      <c r="F644" s="57"/>
      <c r="G644" s="57"/>
    </row>
    <row r="645" spans="1:7">
      <c r="A645" s="54"/>
      <c r="B645" s="55"/>
      <c r="C645" s="55"/>
      <c r="D645" s="54"/>
      <c r="E645" s="56"/>
      <c r="F645" s="57"/>
      <c r="G645" s="57"/>
    </row>
    <row r="646" spans="1:7">
      <c r="A646" s="54"/>
      <c r="B646" s="55"/>
      <c r="C646" s="55"/>
      <c r="D646" s="54"/>
      <c r="E646" s="56"/>
      <c r="F646" s="57"/>
      <c r="G646" s="57"/>
    </row>
    <row r="647" spans="1:7">
      <c r="A647" s="54"/>
      <c r="B647" s="55"/>
      <c r="C647" s="55"/>
      <c r="D647" s="54"/>
      <c r="E647" s="56"/>
      <c r="F647" s="57"/>
      <c r="G647" s="57"/>
    </row>
    <row r="648" spans="1:7">
      <c r="A648" s="54"/>
      <c r="B648" s="55"/>
      <c r="C648" s="55"/>
      <c r="D648" s="54"/>
      <c r="E648" s="56"/>
      <c r="F648" s="57"/>
      <c r="G648" s="57"/>
    </row>
    <row r="649" spans="1:7">
      <c r="A649" s="54"/>
      <c r="B649" s="55"/>
      <c r="C649" s="55"/>
      <c r="D649" s="54"/>
      <c r="E649" s="56"/>
      <c r="F649" s="57"/>
      <c r="G649" s="57"/>
    </row>
    <row r="650" spans="1:7">
      <c r="A650" s="54"/>
      <c r="B650" s="55"/>
      <c r="C650" s="55"/>
      <c r="D650" s="54"/>
      <c r="E650" s="56"/>
      <c r="F650" s="57"/>
      <c r="G650" s="57"/>
    </row>
    <row r="651" spans="1:7">
      <c r="A651" s="54"/>
      <c r="B651" s="55"/>
      <c r="C651" s="55"/>
      <c r="D651" s="54"/>
      <c r="E651" s="56"/>
      <c r="F651" s="57"/>
      <c r="G651" s="57"/>
    </row>
    <row r="652" spans="1:7">
      <c r="A652" s="54"/>
      <c r="B652" s="55"/>
      <c r="C652" s="55"/>
      <c r="D652" s="54"/>
      <c r="E652" s="56"/>
      <c r="F652" s="57"/>
      <c r="G652" s="57"/>
    </row>
    <row r="653" spans="1:7">
      <c r="A653" s="54"/>
      <c r="B653" s="55"/>
      <c r="C653" s="55"/>
      <c r="D653" s="54"/>
      <c r="E653" s="56"/>
      <c r="F653" s="57"/>
      <c r="G653" s="57"/>
    </row>
    <row r="654" spans="1:7">
      <c r="A654" s="54"/>
      <c r="B654" s="55"/>
      <c r="C654" s="55"/>
      <c r="D654" s="54"/>
      <c r="E654" s="56"/>
      <c r="F654" s="57"/>
      <c r="G654" s="57"/>
    </row>
    <row r="655" spans="1:7">
      <c r="A655" s="54"/>
      <c r="B655" s="55"/>
      <c r="C655" s="55"/>
      <c r="D655" s="54"/>
      <c r="E655" s="56"/>
      <c r="F655" s="57"/>
      <c r="G655" s="57"/>
    </row>
    <row r="656" spans="1:7">
      <c r="A656" s="54"/>
      <c r="B656" s="55"/>
      <c r="C656" s="55"/>
      <c r="D656" s="54"/>
      <c r="E656" s="56"/>
      <c r="F656" s="57"/>
      <c r="G656" s="57"/>
    </row>
    <row r="657" spans="1:7">
      <c r="A657" s="54"/>
      <c r="B657" s="55"/>
      <c r="C657" s="55"/>
      <c r="D657" s="54"/>
      <c r="E657" s="56"/>
      <c r="F657" s="57"/>
      <c r="G657" s="57"/>
    </row>
    <row r="658" spans="1:7">
      <c r="A658" s="54"/>
      <c r="B658" s="55"/>
      <c r="C658" s="55"/>
      <c r="D658" s="54"/>
      <c r="E658" s="56"/>
      <c r="F658" s="57"/>
      <c r="G658" s="57"/>
    </row>
    <row r="659" spans="1:7">
      <c r="A659" s="54"/>
      <c r="B659" s="55"/>
      <c r="C659" s="55"/>
      <c r="D659" s="54"/>
      <c r="E659" s="56"/>
      <c r="F659" s="57"/>
      <c r="G659" s="57"/>
    </row>
    <row r="660" spans="1:7">
      <c r="A660" s="54"/>
      <c r="B660" s="55"/>
      <c r="C660" s="55"/>
      <c r="D660" s="54"/>
      <c r="E660" s="56"/>
      <c r="F660" s="57"/>
      <c r="G660" s="57"/>
    </row>
    <row r="661" spans="1:7">
      <c r="A661" s="54"/>
      <c r="B661" s="55"/>
      <c r="C661" s="55"/>
      <c r="D661" s="54"/>
      <c r="E661" s="56"/>
      <c r="F661" s="57"/>
      <c r="G661" s="57"/>
    </row>
    <row r="662" spans="1:7">
      <c r="A662" s="54"/>
      <c r="B662" s="55"/>
      <c r="C662" s="55"/>
      <c r="D662" s="54"/>
      <c r="E662" s="56"/>
      <c r="F662" s="57"/>
      <c r="G662" s="57"/>
    </row>
    <row r="663" spans="1:7">
      <c r="A663" s="54"/>
      <c r="B663" s="55"/>
      <c r="C663" s="55"/>
      <c r="D663" s="54"/>
      <c r="E663" s="56"/>
      <c r="F663" s="57"/>
      <c r="G663" s="57"/>
    </row>
    <row r="664" spans="1:7">
      <c r="A664" s="54"/>
      <c r="B664" s="55"/>
      <c r="C664" s="55"/>
      <c r="D664" s="54"/>
      <c r="E664" s="56"/>
      <c r="F664" s="57"/>
      <c r="G664" s="57"/>
    </row>
    <row r="665" spans="1:7">
      <c r="A665" s="54"/>
      <c r="B665" s="55"/>
      <c r="C665" s="55"/>
      <c r="D665" s="54"/>
      <c r="E665" s="56"/>
      <c r="F665" s="57"/>
      <c r="G665" s="57"/>
    </row>
    <row r="666" spans="1:7">
      <c r="A666" s="54"/>
      <c r="B666" s="55"/>
      <c r="C666" s="55"/>
      <c r="D666" s="54"/>
      <c r="E666" s="56"/>
      <c r="F666" s="57"/>
      <c r="G666" s="57"/>
    </row>
    <row r="667" spans="1:7">
      <c r="A667" s="54"/>
      <c r="B667" s="55"/>
      <c r="C667" s="55"/>
      <c r="D667" s="54"/>
      <c r="E667" s="56"/>
      <c r="F667" s="57"/>
      <c r="G667" s="57"/>
    </row>
    <row r="668" spans="1:7">
      <c r="A668" s="54"/>
      <c r="B668" s="55"/>
      <c r="C668" s="55"/>
      <c r="D668" s="54"/>
      <c r="E668" s="56"/>
      <c r="F668" s="57"/>
      <c r="G668" s="57"/>
    </row>
    <row r="669" spans="1:7">
      <c r="A669" s="54"/>
      <c r="B669" s="55"/>
      <c r="C669" s="55"/>
      <c r="D669" s="54"/>
      <c r="E669" s="56"/>
      <c r="F669" s="57"/>
      <c r="G669" s="57"/>
    </row>
    <row r="670" spans="1:7">
      <c r="A670" s="54"/>
      <c r="B670" s="55"/>
      <c r="C670" s="55"/>
      <c r="D670" s="54"/>
      <c r="E670" s="56"/>
      <c r="F670" s="57"/>
      <c r="G670" s="57"/>
    </row>
    <row r="671" spans="1:7">
      <c r="A671" s="54"/>
      <c r="B671" s="55"/>
      <c r="C671" s="55"/>
      <c r="D671" s="54"/>
      <c r="E671" s="56"/>
      <c r="F671" s="57"/>
      <c r="G671" s="57"/>
    </row>
    <row r="672" spans="1:7">
      <c r="A672" s="54"/>
      <c r="B672" s="55"/>
      <c r="C672" s="55"/>
      <c r="D672" s="54"/>
      <c r="E672" s="56"/>
      <c r="F672" s="57"/>
      <c r="G672" s="57"/>
    </row>
    <row r="673" spans="1:7">
      <c r="A673" s="54"/>
      <c r="B673" s="55"/>
      <c r="C673" s="55"/>
      <c r="D673" s="54"/>
      <c r="E673" s="56"/>
      <c r="F673" s="57"/>
      <c r="G673" s="57"/>
    </row>
    <row r="674" spans="1:7">
      <c r="A674" s="54"/>
      <c r="B674" s="55"/>
      <c r="C674" s="55"/>
      <c r="D674" s="54"/>
      <c r="E674" s="56"/>
      <c r="F674" s="57"/>
      <c r="G674" s="57"/>
    </row>
    <row r="675" spans="1:7">
      <c r="A675" s="54"/>
      <c r="B675" s="55"/>
      <c r="C675" s="55"/>
      <c r="D675" s="54"/>
      <c r="E675" s="56"/>
      <c r="F675" s="57"/>
      <c r="G675" s="57"/>
    </row>
    <row r="676" spans="1:7">
      <c r="A676" s="54"/>
      <c r="B676" s="55"/>
      <c r="C676" s="55"/>
      <c r="D676" s="54"/>
      <c r="E676" s="56"/>
      <c r="F676" s="57"/>
      <c r="G676" s="57"/>
    </row>
    <row r="677" spans="1:7">
      <c r="A677" s="54"/>
      <c r="B677" s="55"/>
      <c r="C677" s="55"/>
      <c r="D677" s="54"/>
      <c r="E677" s="56"/>
      <c r="F677" s="57"/>
      <c r="G677" s="57"/>
    </row>
    <row r="678" spans="1:7">
      <c r="A678" s="54"/>
      <c r="B678" s="55"/>
      <c r="C678" s="55"/>
      <c r="D678" s="54"/>
      <c r="E678" s="56"/>
      <c r="F678" s="57"/>
      <c r="G678" s="57"/>
    </row>
    <row r="679" spans="1:7">
      <c r="A679" s="54"/>
      <c r="B679" s="55"/>
      <c r="C679" s="55"/>
      <c r="D679" s="54"/>
      <c r="E679" s="56"/>
      <c r="F679" s="57"/>
      <c r="G679" s="57"/>
    </row>
    <row r="680" spans="1:7">
      <c r="A680" s="54"/>
      <c r="B680" s="55"/>
      <c r="C680" s="55"/>
      <c r="D680" s="54"/>
      <c r="E680" s="56"/>
      <c r="F680" s="57"/>
      <c r="G680" s="57"/>
    </row>
    <row r="681" spans="1:7">
      <c r="A681" s="54"/>
      <c r="B681" s="55"/>
      <c r="C681" s="55"/>
      <c r="D681" s="54"/>
      <c r="E681" s="56"/>
      <c r="F681" s="57"/>
      <c r="G681" s="57"/>
    </row>
    <row r="682" spans="1:7">
      <c r="A682" s="54"/>
      <c r="B682" s="55"/>
      <c r="C682" s="55"/>
      <c r="D682" s="54"/>
      <c r="E682" s="56"/>
      <c r="F682" s="57"/>
      <c r="G682" s="57"/>
    </row>
    <row r="683" spans="1:7">
      <c r="A683" s="54"/>
      <c r="B683" s="55"/>
      <c r="C683" s="55"/>
      <c r="D683" s="54"/>
      <c r="E683" s="56"/>
      <c r="F683" s="57"/>
      <c r="G683" s="57"/>
    </row>
    <row r="684" spans="1:7">
      <c r="A684" s="54"/>
      <c r="B684" s="55"/>
      <c r="C684" s="55"/>
      <c r="D684" s="54"/>
      <c r="E684" s="56"/>
      <c r="F684" s="57"/>
      <c r="G684" s="57"/>
    </row>
    <row r="685" spans="1:7">
      <c r="A685" s="54"/>
      <c r="B685" s="55"/>
      <c r="C685" s="55"/>
      <c r="D685" s="54"/>
      <c r="E685" s="56"/>
      <c r="F685" s="57"/>
      <c r="G685" s="57"/>
    </row>
    <row r="686" spans="1:7">
      <c r="A686" s="54"/>
      <c r="B686" s="55"/>
      <c r="C686" s="55"/>
      <c r="D686" s="54"/>
      <c r="E686" s="56"/>
      <c r="F686" s="57"/>
      <c r="G686" s="57"/>
    </row>
    <row r="687" spans="1:7">
      <c r="A687" s="54"/>
      <c r="B687" s="55"/>
      <c r="C687" s="55"/>
      <c r="D687" s="54"/>
      <c r="E687" s="56"/>
      <c r="F687" s="57"/>
      <c r="G687" s="57"/>
    </row>
    <row r="688" spans="1:7">
      <c r="A688" s="54"/>
      <c r="B688" s="55"/>
      <c r="C688" s="55"/>
      <c r="D688" s="54"/>
      <c r="E688" s="56"/>
      <c r="F688" s="57"/>
      <c r="G688" s="57"/>
    </row>
    <row r="689" spans="1:7">
      <c r="A689" s="54"/>
      <c r="B689" s="55"/>
      <c r="C689" s="55"/>
      <c r="D689" s="54"/>
      <c r="E689" s="56"/>
      <c r="F689" s="57"/>
      <c r="G689" s="57"/>
    </row>
    <row r="690" spans="1:7">
      <c r="A690" s="54"/>
      <c r="B690" s="55"/>
      <c r="C690" s="55"/>
      <c r="D690" s="54"/>
      <c r="E690" s="56"/>
      <c r="F690" s="57"/>
      <c r="G690" s="57"/>
    </row>
    <row r="691" spans="1:7">
      <c r="A691" s="54"/>
      <c r="B691" s="55"/>
      <c r="C691" s="55"/>
      <c r="D691" s="54"/>
      <c r="E691" s="56"/>
      <c r="F691" s="57"/>
      <c r="G691" s="57"/>
    </row>
    <row r="692" spans="1:7">
      <c r="A692" s="54"/>
      <c r="B692" s="55"/>
      <c r="C692" s="55"/>
      <c r="D692" s="54"/>
      <c r="E692" s="56"/>
      <c r="F692" s="57"/>
      <c r="G692" s="57"/>
    </row>
    <row r="693" spans="1:7">
      <c r="A693" s="54"/>
      <c r="B693" s="55"/>
      <c r="C693" s="55"/>
      <c r="D693" s="54"/>
      <c r="E693" s="56"/>
      <c r="F693" s="57"/>
      <c r="G693" s="57"/>
    </row>
    <row r="694" spans="1:7">
      <c r="A694" s="54"/>
      <c r="B694" s="55"/>
      <c r="C694" s="55"/>
      <c r="D694" s="54"/>
      <c r="E694" s="56"/>
      <c r="F694" s="57"/>
      <c r="G694" s="57"/>
    </row>
    <row r="695" spans="1:7">
      <c r="A695" s="54"/>
      <c r="B695" s="55"/>
      <c r="C695" s="55"/>
      <c r="D695" s="54"/>
      <c r="E695" s="56"/>
      <c r="F695" s="57"/>
      <c r="G695" s="57"/>
    </row>
    <row r="696" spans="1:7">
      <c r="A696" s="54"/>
      <c r="B696" s="55"/>
      <c r="C696" s="55"/>
      <c r="D696" s="54"/>
      <c r="E696" s="56"/>
      <c r="F696" s="57"/>
      <c r="G696" s="57"/>
    </row>
    <row r="697" spans="1:7">
      <c r="A697" s="54"/>
      <c r="B697" s="55"/>
      <c r="C697" s="55"/>
      <c r="D697" s="54"/>
      <c r="E697" s="56"/>
      <c r="F697" s="57"/>
      <c r="G697" s="57"/>
    </row>
    <row r="698" spans="1:7">
      <c r="A698" s="54"/>
      <c r="B698" s="55"/>
      <c r="C698" s="55"/>
      <c r="D698" s="54"/>
      <c r="E698" s="56"/>
      <c r="F698" s="57"/>
      <c r="G698" s="57"/>
    </row>
    <row r="699" spans="1:7">
      <c r="A699" s="54"/>
      <c r="B699" s="55"/>
      <c r="C699" s="55"/>
      <c r="D699" s="54"/>
      <c r="E699" s="56"/>
      <c r="F699" s="57"/>
      <c r="G699" s="57"/>
    </row>
    <row r="700" spans="1:7">
      <c r="A700" s="54"/>
      <c r="B700" s="55"/>
      <c r="C700" s="55"/>
      <c r="D700" s="54"/>
      <c r="E700" s="56"/>
      <c r="F700" s="57"/>
      <c r="G700" s="57"/>
    </row>
    <row r="701" spans="1:7">
      <c r="A701" s="54"/>
      <c r="B701" s="55"/>
      <c r="C701" s="55"/>
      <c r="D701" s="54"/>
      <c r="E701" s="56"/>
      <c r="F701" s="57"/>
      <c r="G701" s="57"/>
    </row>
    <row r="702" spans="1:7">
      <c r="A702" s="54"/>
      <c r="B702" s="55"/>
      <c r="C702" s="55"/>
      <c r="D702" s="54"/>
      <c r="E702" s="56"/>
      <c r="F702" s="57"/>
      <c r="G702" s="57"/>
    </row>
    <row r="703" spans="1:7">
      <c r="A703" s="54"/>
      <c r="B703" s="55"/>
      <c r="C703" s="55"/>
      <c r="D703" s="54"/>
      <c r="E703" s="56"/>
      <c r="F703" s="57"/>
      <c r="G703" s="57"/>
    </row>
    <row r="704" spans="1:7">
      <c r="A704" s="54"/>
      <c r="B704" s="55"/>
      <c r="C704" s="55"/>
      <c r="D704" s="54"/>
      <c r="E704" s="56"/>
      <c r="F704" s="57"/>
      <c r="G704" s="57"/>
    </row>
    <row r="705" spans="1:7">
      <c r="A705" s="54"/>
      <c r="B705" s="55"/>
      <c r="C705" s="55"/>
      <c r="D705" s="54"/>
      <c r="E705" s="56"/>
      <c r="F705" s="57"/>
      <c r="G705" s="57"/>
    </row>
    <row r="706" spans="1:7">
      <c r="A706" s="54"/>
      <c r="B706" s="55"/>
      <c r="C706" s="55"/>
      <c r="D706" s="54"/>
      <c r="E706" s="56"/>
      <c r="F706" s="57"/>
      <c r="G706" s="57"/>
    </row>
    <row r="707" spans="1:7">
      <c r="A707" s="54"/>
      <c r="B707" s="55"/>
      <c r="C707" s="55"/>
      <c r="D707" s="54"/>
      <c r="E707" s="56"/>
      <c r="F707" s="57"/>
      <c r="G707" s="57"/>
    </row>
    <row r="708" spans="1:7">
      <c r="A708" s="54"/>
      <c r="B708" s="55"/>
      <c r="C708" s="55"/>
      <c r="D708" s="54"/>
      <c r="E708" s="56"/>
      <c r="F708" s="57"/>
      <c r="G708" s="57"/>
    </row>
    <row r="709" spans="1:7">
      <c r="A709" s="54"/>
      <c r="B709" s="55"/>
      <c r="C709" s="55"/>
      <c r="D709" s="54"/>
      <c r="E709" s="56"/>
      <c r="F709" s="57"/>
      <c r="G709" s="57"/>
    </row>
    <row r="710" spans="1:7">
      <c r="A710" s="54"/>
      <c r="B710" s="55"/>
      <c r="C710" s="55"/>
      <c r="D710" s="54"/>
      <c r="E710" s="56"/>
      <c r="F710" s="57"/>
      <c r="G710" s="57"/>
    </row>
    <row r="711" spans="1:7">
      <c r="A711" s="54"/>
      <c r="B711" s="55"/>
      <c r="C711" s="55"/>
      <c r="D711" s="54"/>
      <c r="E711" s="56"/>
      <c r="F711" s="57"/>
      <c r="G711" s="57"/>
    </row>
    <row r="712" spans="1:7">
      <c r="A712" s="54"/>
      <c r="B712" s="55"/>
      <c r="C712" s="55"/>
      <c r="D712" s="54"/>
      <c r="E712" s="56"/>
      <c r="F712" s="57"/>
      <c r="G712" s="57"/>
    </row>
    <row r="713" spans="1:7">
      <c r="A713" s="54"/>
      <c r="B713" s="55"/>
      <c r="C713" s="55"/>
      <c r="D713" s="54"/>
      <c r="E713" s="56"/>
      <c r="F713" s="57"/>
      <c r="G713" s="57"/>
    </row>
    <row r="714" spans="1:7">
      <c r="A714" s="54"/>
      <c r="B714" s="55"/>
      <c r="C714" s="55"/>
      <c r="D714" s="54"/>
      <c r="E714" s="56"/>
      <c r="F714" s="57"/>
      <c r="G714" s="57"/>
    </row>
    <row r="715" spans="1:7">
      <c r="A715" s="54"/>
      <c r="B715" s="55"/>
      <c r="C715" s="55"/>
      <c r="D715" s="54"/>
      <c r="E715" s="56"/>
      <c r="F715" s="57"/>
      <c r="G715" s="57"/>
    </row>
    <row r="716" spans="1:7">
      <c r="A716" s="54"/>
      <c r="B716" s="55"/>
      <c r="C716" s="55"/>
      <c r="D716" s="54"/>
      <c r="E716" s="56"/>
      <c r="F716" s="57"/>
      <c r="G716" s="57"/>
    </row>
    <row r="717" spans="1:7">
      <c r="A717" s="54"/>
      <c r="B717" s="55"/>
      <c r="C717" s="55"/>
      <c r="D717" s="54"/>
      <c r="E717" s="56"/>
      <c r="F717" s="57"/>
      <c r="G717" s="57"/>
    </row>
    <row r="718" spans="1:7">
      <c r="A718" s="54"/>
      <c r="B718" s="55"/>
      <c r="C718" s="55"/>
      <c r="D718" s="54"/>
      <c r="E718" s="56"/>
      <c r="F718" s="57"/>
      <c r="G718" s="57"/>
    </row>
    <row r="719" spans="1:7">
      <c r="A719" s="54"/>
      <c r="B719" s="55"/>
      <c r="C719" s="55"/>
      <c r="D719" s="54"/>
      <c r="E719" s="56"/>
      <c r="F719" s="57"/>
      <c r="G719" s="57"/>
    </row>
    <row r="720" spans="1:7">
      <c r="A720" s="54"/>
      <c r="B720" s="55"/>
      <c r="C720" s="55"/>
      <c r="D720" s="54"/>
      <c r="E720" s="56"/>
      <c r="F720" s="57"/>
      <c r="G720" s="57"/>
    </row>
    <row r="721" spans="1:7">
      <c r="A721" s="54"/>
      <c r="B721" s="55"/>
      <c r="C721" s="55"/>
      <c r="D721" s="54"/>
      <c r="E721" s="56"/>
      <c r="F721" s="57"/>
      <c r="G721" s="57"/>
    </row>
    <row r="722" spans="1:7">
      <c r="A722" s="54"/>
      <c r="B722" s="55"/>
      <c r="C722" s="55"/>
      <c r="D722" s="54"/>
      <c r="E722" s="56"/>
      <c r="F722" s="57"/>
      <c r="G722" s="57"/>
    </row>
    <row r="723" spans="1:7">
      <c r="A723" s="54"/>
      <c r="B723" s="55"/>
      <c r="C723" s="55"/>
      <c r="D723" s="54"/>
      <c r="E723" s="56"/>
      <c r="F723" s="57"/>
      <c r="G723" s="57"/>
    </row>
    <row r="724" spans="1:7">
      <c r="A724" s="54"/>
      <c r="B724" s="55"/>
      <c r="C724" s="55"/>
      <c r="D724" s="54"/>
      <c r="E724" s="56"/>
      <c r="F724" s="57"/>
      <c r="G724" s="57"/>
    </row>
    <row r="725" spans="1:7">
      <c r="A725" s="54"/>
      <c r="B725" s="55"/>
      <c r="C725" s="55"/>
      <c r="D725" s="54"/>
      <c r="E725" s="56"/>
      <c r="F725" s="57"/>
      <c r="G725" s="57"/>
    </row>
    <row r="726" spans="1:7">
      <c r="A726" s="54"/>
      <c r="B726" s="55"/>
      <c r="C726" s="55"/>
      <c r="D726" s="54"/>
      <c r="E726" s="56"/>
      <c r="F726" s="57"/>
      <c r="G726" s="57"/>
    </row>
    <row r="727" spans="1:7">
      <c r="A727" s="54"/>
      <c r="B727" s="55"/>
      <c r="C727" s="55"/>
      <c r="D727" s="54"/>
      <c r="E727" s="56"/>
      <c r="F727" s="57"/>
      <c r="G727" s="57"/>
    </row>
    <row r="728" spans="1:7">
      <c r="A728" s="54"/>
      <c r="B728" s="55"/>
      <c r="C728" s="55"/>
      <c r="D728" s="54"/>
      <c r="E728" s="56"/>
      <c r="F728" s="57"/>
      <c r="G728" s="57"/>
    </row>
    <row r="729" spans="1:7">
      <c r="A729" s="54"/>
      <c r="B729" s="55"/>
      <c r="C729" s="55"/>
      <c r="D729" s="54"/>
      <c r="E729" s="56"/>
      <c r="F729" s="57"/>
      <c r="G729" s="57"/>
    </row>
    <row r="730" spans="1:7">
      <c r="A730" s="54"/>
      <c r="B730" s="55"/>
      <c r="C730" s="55"/>
      <c r="D730" s="54"/>
      <c r="E730" s="56"/>
      <c r="F730" s="57"/>
      <c r="G730" s="57"/>
    </row>
    <row r="731" spans="1:7">
      <c r="A731" s="54"/>
      <c r="B731" s="55"/>
      <c r="C731" s="55"/>
      <c r="D731" s="54"/>
      <c r="E731" s="56"/>
      <c r="F731" s="57"/>
      <c r="G731" s="57"/>
    </row>
    <row r="732" spans="1:7">
      <c r="A732" s="54"/>
      <c r="B732" s="55"/>
      <c r="C732" s="55"/>
      <c r="D732" s="54"/>
      <c r="E732" s="56"/>
      <c r="F732" s="57"/>
      <c r="G732" s="57"/>
    </row>
    <row r="733" spans="1:7">
      <c r="A733" s="54"/>
      <c r="B733" s="55"/>
      <c r="C733" s="55"/>
      <c r="D733" s="54"/>
      <c r="E733" s="56"/>
      <c r="F733" s="57"/>
      <c r="G733" s="57"/>
    </row>
    <row r="734" spans="1:7">
      <c r="A734" s="54"/>
      <c r="B734" s="55"/>
      <c r="C734" s="55"/>
      <c r="D734" s="54"/>
      <c r="E734" s="56"/>
      <c r="F734" s="57"/>
      <c r="G734" s="57"/>
    </row>
    <row r="735" spans="1:7">
      <c r="A735" s="54"/>
      <c r="B735" s="55"/>
      <c r="C735" s="55"/>
      <c r="D735" s="54"/>
      <c r="E735" s="56"/>
      <c r="F735" s="57"/>
      <c r="G735" s="57"/>
    </row>
    <row r="736" spans="1:7">
      <c r="A736" s="54"/>
      <c r="B736" s="55"/>
      <c r="C736" s="55"/>
      <c r="D736" s="54"/>
      <c r="E736" s="56"/>
      <c r="F736" s="57"/>
      <c r="G736" s="57"/>
    </row>
    <row r="737" spans="1:7">
      <c r="A737" s="54"/>
      <c r="B737" s="55"/>
      <c r="C737" s="55"/>
      <c r="D737" s="54"/>
      <c r="E737" s="56"/>
      <c r="F737" s="57"/>
      <c r="G737" s="57"/>
    </row>
    <row r="738" spans="1:7">
      <c r="A738" s="54"/>
      <c r="B738" s="55"/>
      <c r="C738" s="55"/>
      <c r="D738" s="54"/>
      <c r="E738" s="56"/>
      <c r="F738" s="57"/>
      <c r="G738" s="57"/>
    </row>
    <row r="739" spans="1:7">
      <c r="A739" s="54"/>
      <c r="B739" s="55"/>
      <c r="C739" s="55"/>
      <c r="D739" s="54"/>
      <c r="E739" s="56"/>
      <c r="F739" s="57"/>
      <c r="G739" s="57"/>
    </row>
    <row r="740" spans="1:7">
      <c r="A740" s="54"/>
      <c r="B740" s="55"/>
      <c r="C740" s="55"/>
      <c r="D740" s="54"/>
      <c r="E740" s="56"/>
      <c r="F740" s="57"/>
      <c r="G740" s="57"/>
    </row>
    <row r="741" spans="1:7">
      <c r="A741" s="54"/>
      <c r="B741" s="55"/>
      <c r="C741" s="55"/>
      <c r="D741" s="54"/>
      <c r="E741" s="56"/>
      <c r="F741" s="57"/>
      <c r="G741" s="57"/>
    </row>
    <row r="742" spans="1:7">
      <c r="A742" s="54"/>
      <c r="B742" s="55"/>
      <c r="C742" s="55"/>
      <c r="D742" s="54"/>
      <c r="E742" s="56"/>
      <c r="F742" s="57"/>
      <c r="G742" s="57"/>
    </row>
    <row r="743" spans="1:7">
      <c r="A743" s="54"/>
      <c r="B743" s="55"/>
      <c r="C743" s="55"/>
      <c r="D743" s="54"/>
      <c r="E743" s="56"/>
      <c r="F743" s="57"/>
      <c r="G743" s="57"/>
    </row>
    <row r="744" spans="1:7">
      <c r="A744" s="54"/>
      <c r="B744" s="55"/>
      <c r="C744" s="55"/>
      <c r="D744" s="54"/>
      <c r="E744" s="56"/>
      <c r="F744" s="57"/>
      <c r="G744" s="57"/>
    </row>
    <row r="745" spans="1:7">
      <c r="A745" s="54"/>
      <c r="B745" s="55"/>
      <c r="C745" s="55"/>
      <c r="D745" s="54"/>
      <c r="E745" s="56"/>
      <c r="F745" s="57"/>
      <c r="G745" s="57"/>
    </row>
    <row r="746" spans="1:7">
      <c r="A746" s="54"/>
      <c r="B746" s="55"/>
      <c r="C746" s="55"/>
      <c r="D746" s="54"/>
      <c r="E746" s="56"/>
      <c r="F746" s="57"/>
      <c r="G746" s="57"/>
    </row>
    <row r="747" spans="1:7">
      <c r="A747" s="54"/>
      <c r="B747" s="55"/>
      <c r="C747" s="55"/>
      <c r="D747" s="54"/>
      <c r="E747" s="56"/>
      <c r="F747" s="57"/>
      <c r="G747" s="57"/>
    </row>
    <row r="748" spans="1:7">
      <c r="A748" s="54"/>
      <c r="B748" s="55"/>
      <c r="C748" s="55"/>
      <c r="D748" s="54"/>
      <c r="E748" s="56"/>
      <c r="F748" s="57"/>
      <c r="G748" s="57"/>
    </row>
    <row r="749" spans="1:7">
      <c r="A749" s="54"/>
      <c r="B749" s="55"/>
      <c r="C749" s="55"/>
      <c r="D749" s="54"/>
      <c r="E749" s="56"/>
      <c r="F749" s="57"/>
      <c r="G749" s="57"/>
    </row>
    <row r="750" spans="1:7">
      <c r="A750" s="54"/>
      <c r="B750" s="55"/>
      <c r="C750" s="55"/>
      <c r="D750" s="54"/>
      <c r="E750" s="56"/>
      <c r="F750" s="57"/>
      <c r="G750" s="57"/>
    </row>
    <row r="751" spans="1:7">
      <c r="A751" s="54"/>
      <c r="B751" s="55"/>
      <c r="C751" s="55"/>
      <c r="D751" s="54"/>
      <c r="E751" s="56"/>
      <c r="F751" s="57"/>
      <c r="G751" s="57"/>
    </row>
    <row r="752" spans="1:7">
      <c r="A752" s="54"/>
      <c r="B752" s="55"/>
      <c r="C752" s="55"/>
      <c r="D752" s="54"/>
      <c r="E752" s="56"/>
      <c r="F752" s="57"/>
      <c r="G752" s="57"/>
    </row>
    <row r="753" spans="1:7">
      <c r="A753" s="54"/>
      <c r="B753" s="55"/>
      <c r="C753" s="55"/>
      <c r="D753" s="54"/>
      <c r="E753" s="56"/>
      <c r="F753" s="57"/>
      <c r="G753" s="57"/>
    </row>
    <row r="754" spans="1:7">
      <c r="A754" s="54"/>
      <c r="B754" s="55"/>
      <c r="C754" s="55"/>
      <c r="D754" s="54"/>
      <c r="E754" s="56"/>
      <c r="F754" s="57"/>
      <c r="G754" s="57"/>
    </row>
    <row r="755" spans="1:7">
      <c r="A755" s="54"/>
      <c r="B755" s="55"/>
      <c r="C755" s="55"/>
      <c r="D755" s="54"/>
      <c r="E755" s="56"/>
      <c r="F755" s="57"/>
      <c r="G755" s="57"/>
    </row>
    <row r="756" spans="1:7">
      <c r="A756" s="54"/>
      <c r="B756" s="55"/>
      <c r="C756" s="55"/>
      <c r="D756" s="54"/>
      <c r="E756" s="56"/>
      <c r="F756" s="57"/>
      <c r="G756" s="57"/>
    </row>
    <row r="757" spans="1:7">
      <c r="A757" s="54"/>
      <c r="B757" s="55"/>
      <c r="C757" s="55"/>
      <c r="D757" s="54"/>
      <c r="E757" s="56"/>
      <c r="F757" s="57"/>
      <c r="G757" s="57"/>
    </row>
    <row r="758" spans="1:7">
      <c r="A758" s="54"/>
      <c r="B758" s="55"/>
      <c r="C758" s="55"/>
      <c r="D758" s="54"/>
      <c r="E758" s="56"/>
      <c r="F758" s="57"/>
      <c r="G758" s="57"/>
    </row>
    <row r="759" spans="1:7">
      <c r="A759" s="54"/>
      <c r="B759" s="55"/>
      <c r="C759" s="55"/>
      <c r="D759" s="54"/>
      <c r="E759" s="56"/>
      <c r="F759" s="57"/>
      <c r="G759" s="57"/>
    </row>
    <row r="760" spans="1:7">
      <c r="A760" s="54"/>
      <c r="B760" s="55"/>
      <c r="C760" s="55"/>
      <c r="D760" s="54"/>
      <c r="E760" s="56"/>
      <c r="F760" s="57"/>
      <c r="G760" s="57"/>
    </row>
    <row r="761" spans="1:7">
      <c r="A761" s="54"/>
      <c r="B761" s="55"/>
      <c r="C761" s="55"/>
      <c r="D761" s="54"/>
      <c r="E761" s="56"/>
      <c r="F761" s="57"/>
      <c r="G761" s="57"/>
    </row>
    <row r="762" spans="1:7">
      <c r="A762" s="54"/>
      <c r="B762" s="55"/>
      <c r="C762" s="55"/>
      <c r="D762" s="54"/>
      <c r="E762" s="56"/>
      <c r="F762" s="57"/>
      <c r="G762" s="57"/>
    </row>
    <row r="763" spans="1:7">
      <c r="A763" s="54"/>
      <c r="B763" s="55"/>
      <c r="C763" s="55"/>
      <c r="D763" s="54"/>
      <c r="E763" s="56"/>
      <c r="F763" s="57"/>
      <c r="G763" s="57"/>
    </row>
    <row r="764" spans="1:7">
      <c r="A764" s="54"/>
      <c r="B764" s="55"/>
      <c r="C764" s="55"/>
      <c r="D764" s="54"/>
      <c r="E764" s="56"/>
      <c r="F764" s="57"/>
      <c r="G764" s="57"/>
    </row>
    <row r="765" spans="1:7">
      <c r="A765" s="54"/>
      <c r="B765" s="55"/>
      <c r="C765" s="55"/>
      <c r="D765" s="54"/>
      <c r="E765" s="56"/>
      <c r="F765" s="57"/>
      <c r="G765" s="57"/>
    </row>
    <row r="766" spans="1:7">
      <c r="A766" s="54"/>
      <c r="B766" s="55"/>
      <c r="C766" s="55"/>
      <c r="D766" s="54"/>
      <c r="E766" s="56"/>
      <c r="F766" s="57"/>
      <c r="G766" s="57"/>
    </row>
    <row r="767" spans="1:7">
      <c r="A767" s="54"/>
      <c r="B767" s="55"/>
      <c r="C767" s="55"/>
      <c r="D767" s="54"/>
      <c r="E767" s="56"/>
      <c r="F767" s="57"/>
      <c r="G767" s="57"/>
    </row>
    <row r="768" spans="1:7">
      <c r="A768" s="54"/>
      <c r="B768" s="55"/>
      <c r="C768" s="55"/>
      <c r="D768" s="54"/>
      <c r="E768" s="56"/>
      <c r="F768" s="57"/>
      <c r="G768" s="57"/>
    </row>
    <row r="769" spans="1:7">
      <c r="A769" s="54"/>
      <c r="B769" s="55"/>
      <c r="C769" s="55"/>
      <c r="D769" s="54"/>
      <c r="E769" s="56"/>
      <c r="F769" s="57"/>
      <c r="G769" s="57"/>
    </row>
    <row r="770" spans="1:7">
      <c r="A770" s="54"/>
      <c r="B770" s="55"/>
      <c r="C770" s="55"/>
      <c r="D770" s="54"/>
      <c r="E770" s="56"/>
      <c r="F770" s="57"/>
      <c r="G770" s="57"/>
    </row>
    <row r="771" spans="1:7">
      <c r="A771" s="54"/>
      <c r="B771" s="55"/>
      <c r="C771" s="55"/>
      <c r="D771" s="54"/>
      <c r="E771" s="56"/>
      <c r="F771" s="57"/>
      <c r="G771" s="57"/>
    </row>
    <row r="772" spans="1:7">
      <c r="A772" s="54"/>
      <c r="B772" s="55"/>
      <c r="C772" s="55"/>
      <c r="D772" s="54"/>
      <c r="E772" s="56"/>
      <c r="F772" s="57"/>
      <c r="G772" s="57"/>
    </row>
    <row r="773" spans="1:7">
      <c r="A773" s="54"/>
      <c r="B773" s="55"/>
      <c r="C773" s="55"/>
      <c r="D773" s="54"/>
      <c r="E773" s="56"/>
      <c r="F773" s="57"/>
      <c r="G773" s="57"/>
    </row>
    <row r="774" spans="1:7">
      <c r="A774" s="54"/>
      <c r="B774" s="55"/>
      <c r="C774" s="55"/>
      <c r="D774" s="54"/>
      <c r="E774" s="56"/>
      <c r="F774" s="57"/>
      <c r="G774" s="57"/>
    </row>
    <row r="775" spans="1:7">
      <c r="A775" s="54"/>
      <c r="B775" s="55"/>
      <c r="C775" s="55"/>
      <c r="D775" s="54"/>
      <c r="E775" s="56"/>
      <c r="F775" s="57"/>
      <c r="G775" s="57"/>
    </row>
    <row r="776" spans="1:7">
      <c r="A776" s="54"/>
      <c r="B776" s="55"/>
      <c r="C776" s="55"/>
      <c r="D776" s="54"/>
      <c r="E776" s="56"/>
      <c r="F776" s="57"/>
      <c r="G776" s="57"/>
    </row>
    <row r="777" spans="1:7">
      <c r="A777" s="54"/>
      <c r="B777" s="55"/>
      <c r="C777" s="55"/>
      <c r="D777" s="54"/>
      <c r="E777" s="56"/>
      <c r="F777" s="57"/>
      <c r="G777" s="57"/>
    </row>
    <row r="778" spans="1:7">
      <c r="A778" s="54"/>
      <c r="B778" s="55"/>
      <c r="C778" s="55"/>
      <c r="D778" s="54"/>
      <c r="E778" s="56"/>
      <c r="F778" s="57"/>
      <c r="G778" s="57"/>
    </row>
    <row r="779" spans="1:7">
      <c r="A779" s="54"/>
      <c r="B779" s="55"/>
      <c r="C779" s="55"/>
      <c r="D779" s="54"/>
      <c r="E779" s="56"/>
      <c r="F779" s="57"/>
      <c r="G779" s="57"/>
    </row>
    <row r="780" spans="1:7">
      <c r="A780" s="54"/>
      <c r="B780" s="55"/>
      <c r="C780" s="55"/>
      <c r="D780" s="54"/>
      <c r="E780" s="56"/>
      <c r="F780" s="57"/>
      <c r="G780" s="57"/>
    </row>
    <row r="781" spans="1:7">
      <c r="A781" s="54"/>
      <c r="B781" s="55"/>
      <c r="C781" s="55"/>
      <c r="D781" s="54"/>
      <c r="E781" s="56"/>
      <c r="F781" s="57"/>
      <c r="G781" s="57"/>
    </row>
    <row r="782" spans="1:7">
      <c r="A782" s="54"/>
      <c r="B782" s="55"/>
      <c r="C782" s="55"/>
      <c r="D782" s="54"/>
      <c r="E782" s="56"/>
      <c r="F782" s="57"/>
      <c r="G782" s="57"/>
    </row>
    <row r="783" spans="1:7">
      <c r="A783" s="54"/>
      <c r="B783" s="55"/>
      <c r="C783" s="55"/>
      <c r="D783" s="54"/>
      <c r="E783" s="56"/>
      <c r="F783" s="57"/>
      <c r="G783" s="57"/>
    </row>
    <row r="784" spans="1:7">
      <c r="A784" s="54"/>
      <c r="B784" s="55"/>
      <c r="C784" s="55"/>
      <c r="D784" s="54"/>
      <c r="E784" s="56"/>
      <c r="F784" s="57"/>
      <c r="G784" s="57"/>
    </row>
    <row r="785" spans="1:7">
      <c r="A785" s="54"/>
      <c r="B785" s="55"/>
      <c r="C785" s="55"/>
      <c r="D785" s="54"/>
      <c r="E785" s="56"/>
      <c r="F785" s="57"/>
      <c r="G785" s="57"/>
    </row>
    <row r="786" spans="1:7">
      <c r="A786" s="54"/>
      <c r="B786" s="55"/>
      <c r="C786" s="55"/>
      <c r="D786" s="54"/>
      <c r="E786" s="56"/>
      <c r="F786" s="57"/>
      <c r="G786" s="57"/>
    </row>
    <row r="787" spans="1:7">
      <c r="A787" s="54"/>
      <c r="B787" s="55"/>
      <c r="C787" s="55"/>
      <c r="D787" s="54"/>
      <c r="E787" s="56"/>
      <c r="F787" s="57"/>
      <c r="G787" s="57"/>
    </row>
    <row r="788" spans="1:7">
      <c r="A788" s="54"/>
      <c r="B788" s="55"/>
      <c r="C788" s="55"/>
      <c r="D788" s="54"/>
      <c r="E788" s="56"/>
      <c r="F788" s="57"/>
      <c r="G788" s="57"/>
    </row>
    <row r="789" spans="1:7">
      <c r="A789" s="54"/>
      <c r="B789" s="55"/>
      <c r="C789" s="55"/>
      <c r="D789" s="54"/>
      <c r="E789" s="56"/>
      <c r="F789" s="57"/>
      <c r="G789" s="57"/>
    </row>
    <row r="790" spans="1:7">
      <c r="A790" s="54"/>
      <c r="B790" s="55"/>
      <c r="C790" s="55"/>
      <c r="D790" s="54"/>
      <c r="E790" s="56"/>
      <c r="F790" s="57"/>
      <c r="G790" s="57"/>
    </row>
    <row r="791" spans="1:7">
      <c r="A791" s="54"/>
      <c r="B791" s="55"/>
      <c r="C791" s="55"/>
      <c r="D791" s="54"/>
      <c r="E791" s="56"/>
      <c r="F791" s="57"/>
      <c r="G791" s="57"/>
    </row>
    <row r="792" spans="1:7">
      <c r="A792" s="54"/>
      <c r="B792" s="55"/>
      <c r="C792" s="55"/>
      <c r="D792" s="54"/>
      <c r="E792" s="56"/>
      <c r="F792" s="57"/>
      <c r="G792" s="57"/>
    </row>
    <row r="793" spans="1:7">
      <c r="A793" s="54"/>
      <c r="B793" s="55"/>
      <c r="C793" s="55"/>
      <c r="D793" s="54"/>
      <c r="E793" s="56"/>
      <c r="F793" s="57"/>
      <c r="G793" s="57"/>
    </row>
    <row r="794" spans="1:7">
      <c r="A794" s="54"/>
      <c r="B794" s="55"/>
      <c r="C794" s="55"/>
      <c r="D794" s="54"/>
      <c r="E794" s="56"/>
      <c r="F794" s="57"/>
      <c r="G794" s="57"/>
    </row>
    <row r="795" spans="1:7">
      <c r="A795" s="54"/>
      <c r="B795" s="55"/>
      <c r="C795" s="55"/>
      <c r="D795" s="54"/>
      <c r="E795" s="56"/>
      <c r="F795" s="57"/>
      <c r="G795" s="57"/>
    </row>
    <row r="796" spans="1:7">
      <c r="A796" s="54"/>
      <c r="B796" s="55"/>
      <c r="C796" s="55"/>
      <c r="D796" s="54"/>
      <c r="E796" s="56"/>
      <c r="F796" s="57"/>
      <c r="G796" s="57"/>
    </row>
    <row r="797" spans="1:7">
      <c r="A797" s="54"/>
      <c r="B797" s="55"/>
      <c r="C797" s="55"/>
      <c r="D797" s="54"/>
      <c r="E797" s="56"/>
      <c r="F797" s="57"/>
      <c r="G797" s="57"/>
    </row>
    <row r="798" spans="1:7">
      <c r="A798" s="54"/>
      <c r="B798" s="55"/>
      <c r="C798" s="55"/>
      <c r="D798" s="54"/>
      <c r="E798" s="56"/>
      <c r="F798" s="57"/>
      <c r="G798" s="57"/>
    </row>
    <row r="799" spans="1:7">
      <c r="A799" s="54"/>
      <c r="B799" s="55"/>
      <c r="C799" s="55"/>
      <c r="D799" s="54"/>
      <c r="E799" s="56"/>
      <c r="F799" s="57"/>
      <c r="G799" s="57"/>
    </row>
    <row r="800" spans="1:7">
      <c r="A800" s="54"/>
      <c r="B800" s="55"/>
      <c r="C800" s="55"/>
      <c r="D800" s="54"/>
      <c r="E800" s="56"/>
      <c r="F800" s="57"/>
      <c r="G800" s="57"/>
    </row>
    <row r="801" spans="1:7">
      <c r="A801" s="54"/>
      <c r="B801" s="55"/>
      <c r="C801" s="55"/>
      <c r="D801" s="54"/>
      <c r="E801" s="56"/>
      <c r="F801" s="57"/>
      <c r="G801" s="57"/>
    </row>
    <row r="802" spans="1:7">
      <c r="A802" s="54"/>
      <c r="B802" s="55"/>
      <c r="C802" s="55"/>
      <c r="D802" s="54"/>
      <c r="E802" s="56"/>
      <c r="F802" s="57"/>
      <c r="G802" s="57"/>
    </row>
    <row r="803" spans="1:7">
      <c r="A803" s="54"/>
      <c r="B803" s="55"/>
      <c r="C803" s="55"/>
      <c r="D803" s="54"/>
      <c r="E803" s="56"/>
      <c r="F803" s="57"/>
      <c r="G803" s="57"/>
    </row>
    <row r="804" spans="1:7">
      <c r="A804" s="54"/>
      <c r="B804" s="55"/>
      <c r="C804" s="55"/>
      <c r="D804" s="54"/>
      <c r="E804" s="56"/>
      <c r="F804" s="57"/>
      <c r="G804" s="57"/>
    </row>
    <row r="805" spans="1:7">
      <c r="A805" s="54"/>
      <c r="B805" s="55"/>
      <c r="C805" s="55"/>
      <c r="D805" s="54"/>
      <c r="E805" s="56"/>
      <c r="F805" s="57"/>
      <c r="G805" s="57"/>
    </row>
    <row r="806" spans="1:7">
      <c r="A806" s="54"/>
      <c r="B806" s="55"/>
      <c r="C806" s="55"/>
      <c r="D806" s="54"/>
      <c r="E806" s="56"/>
      <c r="F806" s="57"/>
      <c r="G806" s="57"/>
    </row>
    <row r="807" spans="1:7">
      <c r="A807" s="54"/>
      <c r="B807" s="55"/>
      <c r="C807" s="55"/>
      <c r="D807" s="54"/>
      <c r="E807" s="56"/>
      <c r="F807" s="57"/>
      <c r="G807" s="57"/>
    </row>
    <row r="808" spans="1:7">
      <c r="A808" s="54"/>
      <c r="B808" s="55"/>
      <c r="C808" s="55"/>
      <c r="D808" s="54"/>
      <c r="E808" s="56"/>
      <c r="F808" s="57"/>
      <c r="G808" s="57"/>
    </row>
    <row r="809" spans="1:7">
      <c r="A809" s="54"/>
      <c r="B809" s="55"/>
      <c r="C809" s="55"/>
      <c r="D809" s="54"/>
      <c r="E809" s="56"/>
      <c r="F809" s="57"/>
      <c r="G809" s="57"/>
    </row>
    <row r="810" spans="1:7">
      <c r="A810" s="54"/>
      <c r="B810" s="55"/>
      <c r="C810" s="55"/>
      <c r="D810" s="54"/>
      <c r="E810" s="56"/>
      <c r="F810" s="57"/>
      <c r="G810" s="57"/>
    </row>
    <row r="811" spans="1:7">
      <c r="A811" s="54"/>
      <c r="B811" s="55"/>
      <c r="C811" s="55"/>
      <c r="D811" s="54"/>
      <c r="E811" s="56"/>
      <c r="F811" s="57"/>
      <c r="G811" s="57"/>
    </row>
    <row r="812" spans="1:7">
      <c r="A812" s="54"/>
      <c r="B812" s="55"/>
      <c r="C812" s="55"/>
      <c r="D812" s="54"/>
      <c r="E812" s="56"/>
      <c r="F812" s="57"/>
      <c r="G812" s="57"/>
    </row>
    <row r="813" spans="1:7">
      <c r="A813" s="54"/>
      <c r="B813" s="55"/>
      <c r="C813" s="55"/>
      <c r="D813" s="54"/>
      <c r="E813" s="56"/>
      <c r="F813" s="57"/>
      <c r="G813" s="57"/>
    </row>
    <row r="814" spans="1:7">
      <c r="A814" s="54"/>
      <c r="B814" s="55"/>
      <c r="C814" s="55"/>
      <c r="D814" s="54"/>
      <c r="E814" s="56"/>
      <c r="F814" s="57"/>
      <c r="G814" s="57"/>
    </row>
    <row r="815" spans="1:7">
      <c r="A815" s="54"/>
      <c r="B815" s="55"/>
      <c r="C815" s="55"/>
      <c r="D815" s="54"/>
      <c r="E815" s="56"/>
      <c r="F815" s="57"/>
      <c r="G815" s="57"/>
    </row>
    <row r="816" spans="1:7">
      <c r="A816" s="54"/>
      <c r="B816" s="55"/>
      <c r="C816" s="55"/>
      <c r="D816" s="54"/>
      <c r="E816" s="56"/>
      <c r="F816" s="57"/>
      <c r="G816" s="57"/>
    </row>
    <row r="817" spans="1:7">
      <c r="A817" s="54"/>
      <c r="B817" s="55"/>
      <c r="C817" s="55"/>
      <c r="D817" s="54"/>
      <c r="E817" s="56"/>
      <c r="F817" s="57"/>
      <c r="G817" s="57"/>
    </row>
    <row r="818" spans="1:7">
      <c r="A818" s="54"/>
      <c r="B818" s="55"/>
      <c r="C818" s="55"/>
      <c r="D818" s="54"/>
      <c r="E818" s="56"/>
      <c r="F818" s="57"/>
      <c r="G818" s="57"/>
    </row>
    <row r="819" spans="1:7">
      <c r="A819" s="54"/>
      <c r="B819" s="55"/>
      <c r="C819" s="55"/>
      <c r="D819" s="54"/>
      <c r="E819" s="56"/>
      <c r="F819" s="57"/>
      <c r="G819" s="57"/>
    </row>
    <row r="820" spans="1:7">
      <c r="A820" s="54"/>
      <c r="B820" s="55"/>
      <c r="C820" s="55"/>
      <c r="D820" s="54"/>
      <c r="E820" s="56"/>
      <c r="F820" s="57"/>
      <c r="G820" s="57"/>
    </row>
    <row r="821" spans="1:7">
      <c r="A821" s="54"/>
      <c r="B821" s="55"/>
      <c r="C821" s="55"/>
      <c r="D821" s="54"/>
      <c r="E821" s="56"/>
      <c r="F821" s="57"/>
      <c r="G821" s="57"/>
    </row>
    <row r="822" spans="1:7">
      <c r="A822" s="54"/>
      <c r="B822" s="55"/>
      <c r="C822" s="55"/>
      <c r="D822" s="54"/>
      <c r="E822" s="56"/>
      <c r="F822" s="57"/>
      <c r="G822" s="57"/>
    </row>
    <row r="823" spans="1:7">
      <c r="A823" s="54"/>
      <c r="B823" s="55"/>
      <c r="C823" s="55"/>
      <c r="D823" s="54"/>
      <c r="E823" s="56"/>
      <c r="F823" s="57"/>
      <c r="G823" s="57"/>
    </row>
    <row r="824" spans="1:7">
      <c r="A824" s="54"/>
      <c r="B824" s="55"/>
      <c r="C824" s="55"/>
      <c r="D824" s="54"/>
      <c r="E824" s="56"/>
      <c r="F824" s="57"/>
      <c r="G824" s="57"/>
    </row>
    <row r="825" spans="1:7">
      <c r="A825" s="54"/>
      <c r="B825" s="55"/>
      <c r="C825" s="55"/>
      <c r="D825" s="54"/>
      <c r="E825" s="56"/>
      <c r="F825" s="57"/>
      <c r="G825" s="57"/>
    </row>
    <row r="826" spans="1:7">
      <c r="A826" s="54"/>
      <c r="B826" s="55"/>
      <c r="C826" s="55"/>
      <c r="D826" s="54"/>
      <c r="E826" s="56"/>
      <c r="F826" s="57"/>
      <c r="G826" s="57"/>
    </row>
    <row r="827" spans="1:7">
      <c r="A827" s="54"/>
      <c r="B827" s="55"/>
      <c r="C827" s="55"/>
      <c r="D827" s="54"/>
      <c r="E827" s="56"/>
      <c r="F827" s="57"/>
      <c r="G827" s="57"/>
    </row>
    <row r="828" spans="1:7">
      <c r="A828" s="54"/>
      <c r="B828" s="55"/>
      <c r="C828" s="55"/>
      <c r="D828" s="54"/>
      <c r="E828" s="56"/>
      <c r="F828" s="57"/>
      <c r="G828" s="57"/>
    </row>
    <row r="829" spans="1:7">
      <c r="A829" s="54"/>
      <c r="B829" s="55"/>
      <c r="C829" s="55"/>
      <c r="D829" s="54"/>
      <c r="E829" s="56"/>
      <c r="F829" s="57"/>
      <c r="G829" s="57"/>
    </row>
    <row r="830" spans="1:7">
      <c r="A830" s="54"/>
      <c r="B830" s="55"/>
      <c r="C830" s="55"/>
      <c r="D830" s="54"/>
      <c r="E830" s="56"/>
      <c r="F830" s="57"/>
      <c r="G830" s="57"/>
    </row>
    <row r="831" spans="1:7">
      <c r="A831" s="54"/>
      <c r="B831" s="55"/>
      <c r="C831" s="55"/>
      <c r="D831" s="54"/>
      <c r="E831" s="56"/>
      <c r="F831" s="57"/>
      <c r="G831" s="57"/>
    </row>
    <row r="832" spans="1:7">
      <c r="A832" s="54"/>
      <c r="B832" s="55"/>
      <c r="C832" s="55"/>
      <c r="D832" s="54"/>
      <c r="E832" s="56"/>
      <c r="F832" s="57"/>
      <c r="G832" s="57"/>
    </row>
    <row r="833" spans="1:7">
      <c r="A833" s="54"/>
      <c r="B833" s="55"/>
      <c r="C833" s="55"/>
      <c r="D833" s="54"/>
      <c r="E833" s="56"/>
      <c r="F833" s="57"/>
      <c r="G833" s="57"/>
    </row>
    <row r="834" spans="1:7">
      <c r="A834" s="54"/>
      <c r="B834" s="55"/>
      <c r="C834" s="55"/>
      <c r="D834" s="54"/>
      <c r="E834" s="56"/>
      <c r="F834" s="57"/>
      <c r="G834" s="57"/>
    </row>
    <row r="835" spans="1:7">
      <c r="A835" s="54"/>
      <c r="B835" s="55"/>
      <c r="C835" s="55"/>
      <c r="D835" s="54"/>
      <c r="E835" s="56"/>
      <c r="F835" s="57"/>
      <c r="G835" s="57"/>
    </row>
    <row r="836" spans="1:7">
      <c r="A836" s="54"/>
      <c r="B836" s="55"/>
      <c r="C836" s="55"/>
      <c r="D836" s="54"/>
      <c r="E836" s="56"/>
      <c r="F836" s="57"/>
      <c r="G836" s="57"/>
    </row>
    <row r="837" spans="1:7">
      <c r="A837" s="54"/>
      <c r="B837" s="55"/>
      <c r="C837" s="55"/>
      <c r="D837" s="54"/>
      <c r="E837" s="56"/>
      <c r="F837" s="57"/>
      <c r="G837" s="57"/>
    </row>
    <row r="838" spans="1:7">
      <c r="A838" s="54"/>
      <c r="B838" s="55"/>
      <c r="C838" s="55"/>
      <c r="D838" s="54"/>
      <c r="E838" s="56"/>
      <c r="F838" s="57"/>
      <c r="G838" s="57"/>
    </row>
    <row r="839" spans="1:7">
      <c r="A839" s="54"/>
      <c r="B839" s="55"/>
      <c r="C839" s="55"/>
      <c r="D839" s="54"/>
      <c r="E839" s="56"/>
      <c r="F839" s="57"/>
      <c r="G839" s="57"/>
    </row>
    <row r="840" spans="1:7">
      <c r="A840" s="54"/>
      <c r="B840" s="55"/>
      <c r="C840" s="55"/>
      <c r="D840" s="54"/>
      <c r="E840" s="56"/>
      <c r="F840" s="57"/>
      <c r="G840" s="57"/>
    </row>
    <row r="841" spans="1:7">
      <c r="A841" s="54"/>
      <c r="B841" s="55"/>
      <c r="C841" s="55"/>
      <c r="D841" s="54"/>
      <c r="E841" s="56"/>
      <c r="F841" s="57"/>
      <c r="G841" s="57"/>
    </row>
    <row r="842" spans="1:7">
      <c r="A842" s="54"/>
      <c r="B842" s="55"/>
      <c r="C842" s="55"/>
      <c r="D842" s="54"/>
      <c r="E842" s="56"/>
      <c r="F842" s="57"/>
      <c r="G842" s="57"/>
    </row>
    <row r="843" spans="1:7">
      <c r="A843" s="54"/>
      <c r="B843" s="55"/>
      <c r="C843" s="55"/>
      <c r="D843" s="54"/>
      <c r="E843" s="56"/>
      <c r="F843" s="57"/>
      <c r="G843" s="57"/>
    </row>
    <row r="844" spans="1:7">
      <c r="A844" s="54"/>
      <c r="B844" s="55"/>
      <c r="C844" s="55"/>
      <c r="D844" s="54"/>
      <c r="E844" s="56"/>
      <c r="F844" s="57"/>
      <c r="G844" s="57"/>
    </row>
    <row r="845" spans="1:7">
      <c r="A845" s="54"/>
      <c r="B845" s="55"/>
      <c r="C845" s="55"/>
      <c r="D845" s="54"/>
      <c r="E845" s="56"/>
      <c r="F845" s="57"/>
      <c r="G845" s="57"/>
    </row>
    <row r="846" spans="1:7">
      <c r="A846" s="54"/>
      <c r="B846" s="55"/>
      <c r="C846" s="55"/>
      <c r="D846" s="54"/>
      <c r="E846" s="56"/>
      <c r="F846" s="57"/>
      <c r="G846" s="57"/>
    </row>
    <row r="847" spans="1:7">
      <c r="A847" s="54"/>
      <c r="B847" s="55"/>
      <c r="C847" s="55"/>
      <c r="D847" s="54"/>
      <c r="E847" s="56"/>
      <c r="F847" s="57"/>
      <c r="G847" s="57"/>
    </row>
    <row r="848" spans="1:7">
      <c r="A848" s="54"/>
      <c r="B848" s="55"/>
      <c r="C848" s="55"/>
      <c r="D848" s="54"/>
      <c r="E848" s="56"/>
      <c r="F848" s="57"/>
      <c r="G848" s="57"/>
    </row>
    <row r="849" spans="1:7">
      <c r="A849" s="54"/>
      <c r="B849" s="55"/>
      <c r="C849" s="55"/>
      <c r="D849" s="54"/>
      <c r="E849" s="56"/>
      <c r="F849" s="57"/>
      <c r="G849" s="57"/>
    </row>
    <row r="850" spans="1:7">
      <c r="A850" s="54"/>
      <c r="B850" s="55"/>
      <c r="C850" s="55"/>
      <c r="D850" s="54"/>
      <c r="E850" s="56"/>
      <c r="F850" s="57"/>
      <c r="G850" s="57"/>
    </row>
    <row r="851" spans="1:7">
      <c r="A851" s="54"/>
      <c r="B851" s="55"/>
      <c r="C851" s="55"/>
      <c r="D851" s="54"/>
      <c r="E851" s="56"/>
      <c r="F851" s="57"/>
      <c r="G851" s="57"/>
    </row>
    <row r="852" spans="1:7">
      <c r="A852" s="54"/>
      <c r="B852" s="55"/>
      <c r="C852" s="55"/>
      <c r="D852" s="54"/>
      <c r="E852" s="56"/>
      <c r="F852" s="57"/>
      <c r="G852" s="57"/>
    </row>
    <row r="853" spans="1:7">
      <c r="A853" s="54"/>
      <c r="B853" s="55"/>
      <c r="C853" s="55"/>
      <c r="D853" s="54"/>
      <c r="E853" s="56"/>
      <c r="F853" s="57"/>
      <c r="G853" s="57"/>
    </row>
    <row r="854" spans="1:7">
      <c r="A854" s="54"/>
      <c r="B854" s="55"/>
      <c r="C854" s="55"/>
      <c r="D854" s="54"/>
      <c r="E854" s="56"/>
      <c r="F854" s="57"/>
      <c r="G854" s="57"/>
    </row>
    <row r="855" spans="1:7">
      <c r="A855" s="54"/>
      <c r="B855" s="55"/>
      <c r="C855" s="55"/>
      <c r="D855" s="54"/>
      <c r="E855" s="56"/>
      <c r="F855" s="57"/>
      <c r="G855" s="57"/>
    </row>
    <row r="856" spans="1:7">
      <c r="A856" s="54"/>
      <c r="B856" s="55"/>
      <c r="C856" s="55"/>
      <c r="D856" s="54"/>
      <c r="E856" s="56"/>
      <c r="F856" s="57"/>
      <c r="G856" s="57"/>
    </row>
    <row r="857" spans="1:7">
      <c r="A857" s="54"/>
      <c r="B857" s="55"/>
      <c r="C857" s="55"/>
      <c r="D857" s="54"/>
      <c r="E857" s="56"/>
      <c r="F857" s="57"/>
      <c r="G857" s="57"/>
    </row>
    <row r="858" spans="1:7">
      <c r="A858" s="54"/>
      <c r="B858" s="55"/>
      <c r="C858" s="55"/>
      <c r="D858" s="54"/>
      <c r="E858" s="56"/>
      <c r="F858" s="57"/>
      <c r="G858" s="57"/>
    </row>
    <row r="859" spans="1:7">
      <c r="A859" s="54"/>
      <c r="B859" s="55"/>
      <c r="C859" s="55"/>
      <c r="D859" s="54"/>
      <c r="E859" s="56"/>
      <c r="F859" s="57"/>
      <c r="G859" s="57"/>
    </row>
    <row r="860" spans="1:7">
      <c r="A860" s="54"/>
      <c r="B860" s="55"/>
      <c r="C860" s="55"/>
      <c r="D860" s="54"/>
      <c r="E860" s="56"/>
      <c r="F860" s="57"/>
      <c r="G860" s="57"/>
    </row>
    <row r="861" spans="1:7">
      <c r="A861" s="54"/>
      <c r="B861" s="55"/>
      <c r="C861" s="55"/>
      <c r="D861" s="54"/>
      <c r="E861" s="56"/>
      <c r="F861" s="57"/>
      <c r="G861" s="57"/>
    </row>
    <row r="862" spans="1:7">
      <c r="A862" s="54"/>
      <c r="B862" s="55"/>
      <c r="C862" s="55"/>
      <c r="D862" s="54"/>
      <c r="E862" s="56"/>
      <c r="F862" s="57"/>
      <c r="G862" s="57"/>
    </row>
    <row r="863" spans="1:7">
      <c r="A863" s="54"/>
      <c r="B863" s="55"/>
      <c r="C863" s="55"/>
      <c r="D863" s="54"/>
      <c r="E863" s="56"/>
      <c r="F863" s="57"/>
      <c r="G863" s="57"/>
    </row>
    <row r="864" spans="1:7">
      <c r="A864" s="54"/>
      <c r="B864" s="55"/>
      <c r="C864" s="55"/>
      <c r="D864" s="54"/>
      <c r="E864" s="56"/>
      <c r="F864" s="57"/>
      <c r="G864" s="57"/>
    </row>
    <row r="865" spans="1:7">
      <c r="A865" s="54"/>
      <c r="B865" s="55"/>
      <c r="C865" s="55"/>
      <c r="D865" s="54"/>
      <c r="E865" s="56"/>
      <c r="F865" s="57"/>
      <c r="G865" s="57"/>
    </row>
    <row r="866" spans="1:7">
      <c r="A866" s="54"/>
      <c r="B866" s="55"/>
      <c r="C866" s="55"/>
      <c r="D866" s="54"/>
      <c r="E866" s="56"/>
      <c r="F866" s="57"/>
      <c r="G866" s="57"/>
    </row>
    <row r="867" spans="1:7">
      <c r="A867" s="54"/>
      <c r="B867" s="55"/>
      <c r="C867" s="55"/>
      <c r="D867" s="54"/>
      <c r="E867" s="56"/>
      <c r="F867" s="57"/>
      <c r="G867" s="57"/>
    </row>
    <row r="868" spans="1:7">
      <c r="A868" s="54"/>
      <c r="B868" s="55"/>
      <c r="C868" s="55"/>
      <c r="D868" s="54"/>
      <c r="E868" s="56"/>
      <c r="F868" s="57"/>
      <c r="G868" s="57"/>
    </row>
    <row r="869" spans="1:7">
      <c r="A869" s="54"/>
      <c r="B869" s="55"/>
      <c r="C869" s="55"/>
      <c r="D869" s="54"/>
      <c r="E869" s="56"/>
      <c r="F869" s="57"/>
      <c r="G869" s="57"/>
    </row>
    <row r="870" spans="1:7">
      <c r="A870" s="54"/>
      <c r="B870" s="55"/>
      <c r="C870" s="55"/>
      <c r="D870" s="54"/>
      <c r="E870" s="56"/>
      <c r="F870" s="57"/>
      <c r="G870" s="57"/>
    </row>
    <row r="871" spans="1:7">
      <c r="A871" s="54"/>
      <c r="B871" s="55"/>
      <c r="C871" s="55"/>
      <c r="D871" s="54"/>
      <c r="E871" s="56"/>
      <c r="F871" s="57"/>
      <c r="G871" s="57"/>
    </row>
    <row r="872" spans="1:7">
      <c r="A872" s="54"/>
      <c r="B872" s="55"/>
      <c r="C872" s="55"/>
      <c r="D872" s="54"/>
      <c r="E872" s="56"/>
      <c r="F872" s="57"/>
      <c r="G872" s="57"/>
    </row>
    <row r="873" spans="1:7">
      <c r="A873" s="54"/>
      <c r="B873" s="55"/>
      <c r="C873" s="55"/>
      <c r="D873" s="54"/>
      <c r="E873" s="56"/>
      <c r="F873" s="57"/>
      <c r="G873" s="57"/>
    </row>
    <row r="874" spans="1:7">
      <c r="A874" s="54"/>
      <c r="B874" s="55"/>
      <c r="C874" s="55"/>
      <c r="D874" s="54"/>
      <c r="E874" s="56"/>
      <c r="F874" s="57"/>
      <c r="G874" s="57"/>
    </row>
    <row r="875" spans="1:7">
      <c r="A875" s="54"/>
      <c r="B875" s="55"/>
      <c r="C875" s="55"/>
      <c r="D875" s="54"/>
      <c r="E875" s="56"/>
      <c r="F875" s="57"/>
      <c r="G875" s="57"/>
    </row>
    <row r="876" spans="1:7">
      <c r="A876" s="54"/>
      <c r="B876" s="55"/>
      <c r="C876" s="55"/>
      <c r="D876" s="54"/>
      <c r="E876" s="56"/>
      <c r="F876" s="57"/>
      <c r="G876" s="57"/>
    </row>
    <row r="877" spans="1:7">
      <c r="A877" s="54"/>
      <c r="B877" s="55"/>
      <c r="C877" s="55"/>
      <c r="D877" s="54"/>
      <c r="E877" s="56"/>
      <c r="F877" s="57"/>
      <c r="G877" s="57"/>
    </row>
    <row r="878" spans="1:7">
      <c r="A878" s="54"/>
      <c r="B878" s="55"/>
      <c r="C878" s="55"/>
      <c r="D878" s="54"/>
      <c r="E878" s="56"/>
      <c r="F878" s="57"/>
      <c r="G878" s="57"/>
    </row>
    <row r="879" spans="1:7">
      <c r="A879" s="54"/>
      <c r="B879" s="55"/>
      <c r="C879" s="55"/>
      <c r="D879" s="54"/>
      <c r="E879" s="56"/>
      <c r="F879" s="57"/>
      <c r="G879" s="57"/>
    </row>
    <row r="880" spans="1:7">
      <c r="A880" s="54"/>
      <c r="B880" s="55"/>
      <c r="C880" s="55"/>
      <c r="D880" s="54"/>
      <c r="E880" s="56"/>
      <c r="F880" s="57"/>
      <c r="G880" s="57"/>
    </row>
    <row r="881" spans="1:7">
      <c r="A881" s="54"/>
      <c r="B881" s="55"/>
      <c r="C881" s="55"/>
      <c r="D881" s="54"/>
      <c r="E881" s="56"/>
      <c r="F881" s="57"/>
      <c r="G881" s="57"/>
    </row>
    <row r="882" spans="1:7">
      <c r="A882" s="54"/>
      <c r="B882" s="55"/>
      <c r="C882" s="55"/>
      <c r="D882" s="54"/>
      <c r="E882" s="56"/>
      <c r="F882" s="57"/>
      <c r="G882" s="57"/>
    </row>
    <row r="883" spans="1:7">
      <c r="A883" s="54"/>
      <c r="B883" s="55"/>
      <c r="C883" s="55"/>
      <c r="D883" s="54"/>
      <c r="E883" s="56"/>
      <c r="F883" s="57"/>
      <c r="G883" s="57"/>
    </row>
    <row r="884" spans="1:7">
      <c r="A884" s="54"/>
      <c r="B884" s="55"/>
      <c r="C884" s="55"/>
      <c r="D884" s="54"/>
      <c r="E884" s="56"/>
      <c r="F884" s="57"/>
      <c r="G884" s="57"/>
    </row>
    <row r="885" spans="1:7">
      <c r="A885" s="54"/>
      <c r="B885" s="55"/>
      <c r="C885" s="55"/>
      <c r="D885" s="54"/>
      <c r="E885" s="56"/>
      <c r="F885" s="57"/>
      <c r="G885" s="57"/>
    </row>
    <row r="886" spans="1:7">
      <c r="A886" s="54"/>
      <c r="B886" s="55"/>
      <c r="C886" s="55"/>
      <c r="D886" s="54"/>
      <c r="E886" s="56"/>
      <c r="F886" s="57"/>
      <c r="G886" s="57"/>
    </row>
    <row r="887" spans="1:7">
      <c r="A887" s="54"/>
      <c r="B887" s="55"/>
      <c r="C887" s="55"/>
      <c r="D887" s="54"/>
      <c r="E887" s="56"/>
      <c r="F887" s="57"/>
      <c r="G887" s="57"/>
    </row>
    <row r="888" spans="1:7">
      <c r="A888" s="54"/>
      <c r="B888" s="55"/>
      <c r="C888" s="55"/>
      <c r="D888" s="54"/>
      <c r="E888" s="56"/>
      <c r="F888" s="57"/>
      <c r="G888" s="57"/>
    </row>
    <row r="889" spans="1:7">
      <c r="A889" s="54"/>
      <c r="B889" s="55"/>
      <c r="C889" s="55"/>
      <c r="D889" s="54"/>
      <c r="E889" s="56"/>
      <c r="F889" s="57"/>
      <c r="G889" s="57"/>
    </row>
    <row r="890" spans="1:7">
      <c r="A890" s="54"/>
      <c r="B890" s="55"/>
      <c r="C890" s="55"/>
      <c r="D890" s="54"/>
      <c r="E890" s="56"/>
      <c r="F890" s="57"/>
      <c r="G890" s="57"/>
    </row>
    <row r="891" spans="1:7">
      <c r="A891" s="54"/>
      <c r="B891" s="55"/>
      <c r="C891" s="55"/>
      <c r="D891" s="54"/>
      <c r="E891" s="56"/>
      <c r="F891" s="57"/>
      <c r="G891" s="57"/>
    </row>
    <row r="892" spans="1:7">
      <c r="A892" s="54"/>
      <c r="B892" s="55"/>
      <c r="C892" s="55"/>
      <c r="D892" s="54"/>
      <c r="E892" s="56"/>
      <c r="F892" s="57"/>
      <c r="G892" s="57"/>
    </row>
    <row r="893" spans="1:7">
      <c r="A893" s="54"/>
      <c r="B893" s="55"/>
      <c r="C893" s="55"/>
      <c r="D893" s="54"/>
      <c r="E893" s="56"/>
      <c r="F893" s="57"/>
      <c r="G893" s="57"/>
    </row>
    <row r="894" spans="1:7">
      <c r="A894" s="54"/>
      <c r="B894" s="55"/>
      <c r="C894" s="55"/>
      <c r="D894" s="54"/>
      <c r="E894" s="56"/>
      <c r="F894" s="57"/>
      <c r="G894" s="57"/>
    </row>
    <row r="895" spans="1:7">
      <c r="A895" s="54"/>
      <c r="B895" s="55"/>
      <c r="C895" s="55"/>
      <c r="D895" s="54"/>
      <c r="E895" s="56"/>
      <c r="F895" s="57"/>
      <c r="G895" s="57"/>
    </row>
    <row r="896" spans="1:7">
      <c r="A896" s="54"/>
      <c r="B896" s="55"/>
      <c r="C896" s="55"/>
      <c r="D896" s="54"/>
      <c r="E896" s="56"/>
      <c r="F896" s="57"/>
      <c r="G896" s="57"/>
    </row>
    <row r="897" spans="1:7">
      <c r="A897" s="54"/>
      <c r="B897" s="55"/>
      <c r="C897" s="55"/>
      <c r="D897" s="54"/>
      <c r="E897" s="56"/>
      <c r="F897" s="57"/>
      <c r="G897" s="57"/>
    </row>
    <row r="898" spans="1:7">
      <c r="A898" s="54"/>
      <c r="B898" s="55"/>
      <c r="C898" s="55"/>
      <c r="D898" s="54"/>
      <c r="E898" s="56"/>
      <c r="F898" s="57"/>
      <c r="G898" s="57"/>
    </row>
    <row r="899" spans="1:7">
      <c r="A899" s="54"/>
      <c r="B899" s="55"/>
      <c r="C899" s="55"/>
      <c r="D899" s="54"/>
      <c r="E899" s="56"/>
      <c r="F899" s="57"/>
      <c r="G899" s="57"/>
    </row>
    <row r="900" spans="1:7">
      <c r="A900" s="54"/>
      <c r="B900" s="55"/>
      <c r="C900" s="55"/>
      <c r="D900" s="54"/>
      <c r="E900" s="56"/>
      <c r="F900" s="57"/>
      <c r="G900" s="57"/>
    </row>
    <row r="901" spans="1:7">
      <c r="A901" s="54"/>
      <c r="B901" s="55"/>
      <c r="C901" s="55"/>
      <c r="D901" s="54"/>
      <c r="E901" s="56"/>
      <c r="F901" s="57"/>
      <c r="G901" s="57"/>
    </row>
    <row r="902" spans="1:7">
      <c r="A902" s="54"/>
      <c r="B902" s="55"/>
      <c r="C902" s="55"/>
      <c r="D902" s="54"/>
      <c r="E902" s="56"/>
      <c r="F902" s="57"/>
      <c r="G902" s="57"/>
    </row>
    <row r="903" spans="1:7">
      <c r="A903" s="54"/>
      <c r="B903" s="55"/>
      <c r="C903" s="55"/>
      <c r="D903" s="54"/>
      <c r="E903" s="56"/>
      <c r="F903" s="57"/>
      <c r="G903" s="57"/>
    </row>
    <row r="904" spans="1:7">
      <c r="A904" s="54"/>
      <c r="B904" s="55"/>
      <c r="C904" s="55"/>
      <c r="D904" s="54"/>
      <c r="E904" s="56"/>
      <c r="F904" s="57"/>
      <c r="G904" s="57"/>
    </row>
    <row r="905" spans="1:7">
      <c r="A905" s="54"/>
      <c r="B905" s="55"/>
      <c r="C905" s="55"/>
      <c r="D905" s="54"/>
      <c r="E905" s="56"/>
      <c r="F905" s="57"/>
      <c r="G905" s="57"/>
    </row>
    <row r="906" spans="1:7">
      <c r="A906" s="54"/>
      <c r="B906" s="55"/>
      <c r="C906" s="55"/>
      <c r="D906" s="54"/>
      <c r="E906" s="56"/>
      <c r="F906" s="57"/>
      <c r="G906" s="57"/>
    </row>
    <row r="907" spans="1:7">
      <c r="A907" s="54"/>
      <c r="B907" s="55"/>
      <c r="C907" s="55"/>
      <c r="D907" s="54"/>
      <c r="E907" s="56"/>
      <c r="F907" s="57"/>
      <c r="G907" s="57"/>
    </row>
    <row r="908" spans="1:7">
      <c r="A908" s="54"/>
      <c r="B908" s="55"/>
      <c r="C908" s="55"/>
      <c r="D908" s="54"/>
      <c r="E908" s="56"/>
      <c r="F908" s="57"/>
      <c r="G908" s="57"/>
    </row>
    <row r="909" spans="1:7">
      <c r="A909" s="54"/>
      <c r="B909" s="55"/>
      <c r="C909" s="55"/>
      <c r="D909" s="54"/>
      <c r="E909" s="56"/>
      <c r="F909" s="57"/>
      <c r="G909" s="57"/>
    </row>
    <row r="910" spans="1:7">
      <c r="A910" s="54"/>
      <c r="B910" s="55"/>
      <c r="C910" s="55"/>
      <c r="D910" s="54"/>
      <c r="E910" s="56"/>
      <c r="F910" s="57"/>
      <c r="G910" s="57"/>
    </row>
    <row r="911" spans="1:7">
      <c r="A911" s="54"/>
      <c r="B911" s="55"/>
      <c r="C911" s="55"/>
      <c r="D911" s="54"/>
      <c r="E911" s="56"/>
      <c r="F911" s="57"/>
      <c r="G911" s="57"/>
    </row>
    <row r="912" spans="1:7">
      <c r="A912" s="54"/>
      <c r="B912" s="55"/>
      <c r="C912" s="55"/>
      <c r="D912" s="54"/>
      <c r="E912" s="56"/>
      <c r="F912" s="57"/>
      <c r="G912" s="57"/>
    </row>
    <row r="913" spans="1:7">
      <c r="A913" s="54"/>
      <c r="B913" s="55"/>
      <c r="C913" s="55"/>
      <c r="D913" s="54"/>
      <c r="E913" s="56"/>
      <c r="F913" s="57"/>
      <c r="G913" s="57"/>
    </row>
    <row r="914" spans="1:7">
      <c r="A914" s="54"/>
      <c r="B914" s="55"/>
      <c r="C914" s="55"/>
      <c r="D914" s="54"/>
      <c r="E914" s="56"/>
      <c r="F914" s="57"/>
      <c r="G914" s="57"/>
    </row>
    <row r="915" spans="1:7">
      <c r="A915" s="54"/>
      <c r="B915" s="55"/>
      <c r="C915" s="55"/>
      <c r="D915" s="54"/>
      <c r="E915" s="56"/>
      <c r="F915" s="57"/>
      <c r="G915" s="57"/>
    </row>
    <row r="916" spans="1:7">
      <c r="A916" s="54"/>
      <c r="B916" s="55"/>
      <c r="C916" s="55"/>
      <c r="D916" s="54"/>
      <c r="E916" s="56"/>
      <c r="F916" s="57"/>
      <c r="G916" s="57"/>
    </row>
    <row r="917" spans="1:7">
      <c r="A917" s="54"/>
      <c r="B917" s="55"/>
      <c r="C917" s="55"/>
      <c r="D917" s="54"/>
      <c r="E917" s="56"/>
      <c r="F917" s="57"/>
      <c r="G917" s="57"/>
    </row>
    <row r="918" spans="1:7">
      <c r="A918" s="54"/>
      <c r="B918" s="55"/>
      <c r="C918" s="55"/>
      <c r="D918" s="54"/>
      <c r="E918" s="56"/>
      <c r="F918" s="57"/>
      <c r="G918" s="57"/>
    </row>
    <row r="919" spans="1:7">
      <c r="A919" s="54"/>
      <c r="B919" s="55"/>
      <c r="C919" s="55"/>
      <c r="D919" s="54"/>
      <c r="E919" s="56"/>
      <c r="F919" s="57"/>
      <c r="G919" s="57"/>
    </row>
    <row r="920" spans="1:7">
      <c r="A920" s="54"/>
      <c r="B920" s="55"/>
      <c r="C920" s="55"/>
      <c r="D920" s="54"/>
      <c r="E920" s="56"/>
      <c r="F920" s="57"/>
      <c r="G920" s="57"/>
    </row>
    <row r="921" spans="1:7">
      <c r="A921" s="54"/>
      <c r="B921" s="55"/>
      <c r="C921" s="55"/>
      <c r="D921" s="54"/>
      <c r="E921" s="56"/>
      <c r="F921" s="57"/>
      <c r="G921" s="57"/>
    </row>
    <row r="922" spans="1:7">
      <c r="A922" s="54"/>
      <c r="B922" s="55"/>
      <c r="C922" s="55"/>
      <c r="D922" s="54"/>
      <c r="E922" s="56"/>
      <c r="F922" s="57"/>
      <c r="G922" s="57"/>
    </row>
    <row r="923" spans="1:7">
      <c r="A923" s="54"/>
      <c r="B923" s="55"/>
      <c r="C923" s="55"/>
      <c r="D923" s="54"/>
      <c r="E923" s="56"/>
      <c r="F923" s="57"/>
      <c r="G923" s="57"/>
    </row>
    <row r="924" spans="1:7">
      <c r="A924" s="54"/>
      <c r="B924" s="55"/>
      <c r="C924" s="55"/>
      <c r="D924" s="54"/>
      <c r="E924" s="56"/>
      <c r="F924" s="57"/>
      <c r="G924" s="57"/>
    </row>
    <row r="925" spans="1:7">
      <c r="A925" s="54"/>
      <c r="B925" s="55"/>
      <c r="C925" s="55"/>
      <c r="D925" s="54"/>
      <c r="E925" s="56"/>
      <c r="F925" s="57"/>
      <c r="G925" s="57"/>
    </row>
    <row r="926" spans="1:7">
      <c r="A926" s="54"/>
      <c r="B926" s="55"/>
      <c r="C926" s="55"/>
      <c r="D926" s="54"/>
      <c r="E926" s="56"/>
      <c r="F926" s="57"/>
      <c r="G926" s="57"/>
    </row>
    <row r="927" spans="1:7">
      <c r="A927" s="54"/>
      <c r="B927" s="55"/>
      <c r="C927" s="55"/>
      <c r="D927" s="54"/>
      <c r="E927" s="56"/>
      <c r="F927" s="57"/>
      <c r="G927" s="57"/>
    </row>
    <row r="928" spans="1:7">
      <c r="A928" s="54"/>
      <c r="B928" s="55"/>
      <c r="C928" s="55"/>
      <c r="D928" s="54"/>
      <c r="E928" s="56"/>
      <c r="F928" s="57"/>
      <c r="G928" s="57"/>
    </row>
    <row r="929" spans="1:7">
      <c r="A929" s="54"/>
      <c r="B929" s="55"/>
      <c r="C929" s="55"/>
      <c r="D929" s="54"/>
      <c r="E929" s="56"/>
      <c r="F929" s="57"/>
      <c r="G929" s="57"/>
    </row>
    <row r="930" spans="1:7">
      <c r="A930" s="54"/>
      <c r="B930" s="55"/>
      <c r="C930" s="55"/>
      <c r="D930" s="54"/>
      <c r="E930" s="56"/>
      <c r="F930" s="57"/>
      <c r="G930" s="57"/>
    </row>
    <row r="931" spans="1:7">
      <c r="A931" s="54"/>
      <c r="B931" s="55"/>
      <c r="C931" s="55"/>
      <c r="D931" s="54"/>
      <c r="E931" s="56"/>
      <c r="F931" s="57"/>
      <c r="G931" s="57"/>
    </row>
    <row r="932" spans="1:7">
      <c r="A932" s="54"/>
      <c r="B932" s="55"/>
      <c r="C932" s="55"/>
      <c r="D932" s="54"/>
      <c r="E932" s="56"/>
      <c r="F932" s="57"/>
      <c r="G932" s="57"/>
    </row>
    <row r="933" spans="1:7">
      <c r="A933" s="54"/>
      <c r="B933" s="55"/>
      <c r="C933" s="55"/>
      <c r="D933" s="54"/>
      <c r="E933" s="56"/>
      <c r="F933" s="57"/>
      <c r="G933" s="57"/>
    </row>
    <row r="934" spans="1:7">
      <c r="A934" s="54"/>
      <c r="B934" s="55"/>
      <c r="C934" s="55"/>
      <c r="D934" s="54"/>
      <c r="E934" s="56"/>
      <c r="F934" s="57"/>
      <c r="G934" s="57"/>
    </row>
    <row r="935" spans="1:7">
      <c r="A935" s="54"/>
      <c r="B935" s="55"/>
      <c r="C935" s="55"/>
      <c r="D935" s="54"/>
      <c r="E935" s="56"/>
      <c r="F935" s="57"/>
      <c r="G935" s="57"/>
    </row>
    <row r="936" spans="1:7">
      <c r="A936" s="54"/>
      <c r="B936" s="55"/>
      <c r="C936" s="55"/>
      <c r="D936" s="54"/>
      <c r="E936" s="56"/>
      <c r="F936" s="57"/>
      <c r="G936" s="57"/>
    </row>
    <row r="937" spans="1:7">
      <c r="A937" s="54"/>
      <c r="B937" s="55"/>
      <c r="C937" s="55"/>
      <c r="D937" s="54"/>
      <c r="E937" s="56"/>
      <c r="F937" s="57"/>
      <c r="G937" s="57"/>
    </row>
    <row r="938" spans="1:7">
      <c r="A938" s="54"/>
      <c r="B938" s="55"/>
      <c r="C938" s="55"/>
      <c r="D938" s="54"/>
      <c r="E938" s="56"/>
      <c r="F938" s="57"/>
      <c r="G938" s="57"/>
    </row>
    <row r="939" spans="1:7">
      <c r="A939" s="54"/>
      <c r="B939" s="55"/>
      <c r="C939" s="55"/>
      <c r="D939" s="54"/>
      <c r="E939" s="56"/>
      <c r="F939" s="57"/>
      <c r="G939" s="57"/>
    </row>
    <row r="940" spans="1:7">
      <c r="A940" s="54"/>
      <c r="B940" s="55"/>
      <c r="C940" s="55"/>
      <c r="D940" s="54"/>
      <c r="E940" s="56"/>
      <c r="F940" s="57"/>
      <c r="G940" s="57"/>
    </row>
    <row r="941" spans="1:7">
      <c r="A941" s="54"/>
      <c r="B941" s="55"/>
      <c r="C941" s="55"/>
      <c r="D941" s="54"/>
      <c r="E941" s="56"/>
      <c r="F941" s="57"/>
      <c r="G941" s="57"/>
    </row>
    <row r="942" spans="1:7">
      <c r="A942" s="54"/>
      <c r="B942" s="55"/>
      <c r="C942" s="55"/>
      <c r="D942" s="54"/>
      <c r="E942" s="56"/>
      <c r="F942" s="57"/>
      <c r="G942" s="57"/>
    </row>
    <row r="943" spans="1:7">
      <c r="A943" s="54"/>
      <c r="B943" s="55"/>
      <c r="C943" s="55"/>
      <c r="D943" s="54"/>
      <c r="E943" s="56"/>
      <c r="F943" s="57"/>
      <c r="G943" s="57"/>
    </row>
    <row r="944" spans="1:7">
      <c r="A944" s="54"/>
      <c r="B944" s="55"/>
      <c r="C944" s="55"/>
      <c r="D944" s="54"/>
      <c r="E944" s="56"/>
      <c r="F944" s="57"/>
      <c r="G944" s="57"/>
    </row>
    <row r="945" spans="1:7">
      <c r="A945" s="54"/>
      <c r="B945" s="55"/>
      <c r="C945" s="55"/>
      <c r="D945" s="54"/>
      <c r="E945" s="56"/>
      <c r="F945" s="57"/>
      <c r="G945" s="57"/>
    </row>
    <row r="946" spans="1:7">
      <c r="A946" s="54"/>
      <c r="B946" s="55"/>
      <c r="C946" s="55"/>
      <c r="D946" s="54"/>
      <c r="E946" s="56"/>
      <c r="F946" s="57"/>
      <c r="G946" s="57"/>
    </row>
    <row r="947" spans="1:7">
      <c r="A947" s="54"/>
      <c r="B947" s="55"/>
      <c r="C947" s="55"/>
      <c r="D947" s="54"/>
      <c r="E947" s="56"/>
      <c r="F947" s="57"/>
      <c r="G947" s="57"/>
    </row>
    <row r="948" spans="1:7">
      <c r="A948" s="54"/>
      <c r="B948" s="55"/>
      <c r="C948" s="55"/>
      <c r="D948" s="54"/>
      <c r="E948" s="56"/>
      <c r="F948" s="57"/>
      <c r="G948" s="57"/>
    </row>
    <row r="949" spans="1:7">
      <c r="A949" s="54"/>
      <c r="B949" s="55"/>
      <c r="C949" s="55"/>
      <c r="D949" s="54"/>
      <c r="E949" s="56"/>
      <c r="F949" s="57"/>
      <c r="G949" s="57"/>
    </row>
    <row r="950" spans="1:7">
      <c r="A950" s="54"/>
      <c r="B950" s="55"/>
      <c r="C950" s="55"/>
      <c r="D950" s="54"/>
      <c r="E950" s="56"/>
      <c r="F950" s="57"/>
      <c r="G950" s="57"/>
    </row>
    <row r="951" spans="1:7">
      <c r="A951" s="54"/>
      <c r="B951" s="55"/>
      <c r="C951" s="55"/>
      <c r="D951" s="54"/>
      <c r="E951" s="56"/>
      <c r="F951" s="57"/>
      <c r="G951" s="57"/>
    </row>
    <row r="952" spans="1:7">
      <c r="A952" s="54"/>
      <c r="B952" s="55"/>
      <c r="C952" s="55"/>
      <c r="D952" s="54"/>
      <c r="E952" s="56"/>
      <c r="F952" s="57"/>
      <c r="G952" s="57"/>
    </row>
    <row r="953" spans="1:7">
      <c r="A953" s="54"/>
      <c r="B953" s="55"/>
      <c r="C953" s="55"/>
      <c r="D953" s="54"/>
      <c r="E953" s="56"/>
      <c r="F953" s="57"/>
      <c r="G953" s="57"/>
    </row>
    <row r="954" spans="1:7">
      <c r="A954" s="54"/>
      <c r="B954" s="55"/>
      <c r="C954" s="55"/>
      <c r="D954" s="54"/>
      <c r="E954" s="56"/>
      <c r="F954" s="57"/>
      <c r="G954" s="57"/>
    </row>
    <row r="955" spans="1:7">
      <c r="A955" s="54"/>
      <c r="B955" s="55"/>
      <c r="C955" s="55"/>
      <c r="D955" s="54"/>
      <c r="E955" s="56"/>
      <c r="F955" s="57"/>
      <c r="G955" s="57"/>
    </row>
    <row r="956" spans="1:7">
      <c r="A956" s="54"/>
      <c r="B956" s="55"/>
      <c r="C956" s="55"/>
      <c r="D956" s="54"/>
      <c r="E956" s="56"/>
      <c r="F956" s="57"/>
      <c r="G956" s="57"/>
    </row>
    <row r="957" spans="1:7">
      <c r="A957" s="54"/>
      <c r="B957" s="55"/>
      <c r="C957" s="55"/>
      <c r="D957" s="54"/>
      <c r="E957" s="56"/>
      <c r="F957" s="57"/>
      <c r="G957" s="57"/>
    </row>
    <row r="958" spans="1:7">
      <c r="A958" s="54"/>
      <c r="B958" s="55"/>
      <c r="C958" s="55"/>
      <c r="D958" s="54"/>
      <c r="E958" s="56"/>
      <c r="F958" s="57"/>
      <c r="G958" s="57"/>
    </row>
    <row r="959" spans="1:7">
      <c r="A959" s="54"/>
      <c r="B959" s="55"/>
      <c r="C959" s="55"/>
      <c r="D959" s="54"/>
      <c r="E959" s="56"/>
      <c r="F959" s="57"/>
      <c r="G959" s="57"/>
    </row>
    <row r="960" spans="1:7">
      <c r="A960" s="54"/>
      <c r="B960" s="55"/>
      <c r="C960" s="55"/>
      <c r="D960" s="54"/>
      <c r="E960" s="56"/>
      <c r="F960" s="57"/>
      <c r="G960" s="57"/>
    </row>
    <row r="961" spans="1:7">
      <c r="A961" s="54"/>
      <c r="B961" s="55"/>
      <c r="C961" s="55"/>
      <c r="D961" s="54"/>
      <c r="E961" s="56"/>
      <c r="F961" s="57"/>
      <c r="G961" s="57"/>
    </row>
    <row r="962" spans="1:7">
      <c r="A962" s="54"/>
      <c r="B962" s="55"/>
      <c r="C962" s="55"/>
      <c r="D962" s="54"/>
      <c r="E962" s="56"/>
      <c r="F962" s="57"/>
      <c r="G962" s="57"/>
    </row>
    <row r="963" spans="1:7">
      <c r="A963" s="54"/>
      <c r="B963" s="55"/>
      <c r="C963" s="55"/>
      <c r="D963" s="54"/>
      <c r="E963" s="56"/>
      <c r="F963" s="57"/>
      <c r="G963" s="57"/>
    </row>
    <row r="964" spans="1:7">
      <c r="A964" s="54"/>
      <c r="B964" s="55"/>
      <c r="C964" s="55"/>
      <c r="D964" s="54"/>
      <c r="E964" s="56"/>
      <c r="F964" s="57"/>
      <c r="G964" s="57"/>
    </row>
    <row r="965" spans="1:7">
      <c r="A965" s="54"/>
      <c r="B965" s="55"/>
      <c r="C965" s="55"/>
      <c r="D965" s="54"/>
      <c r="E965" s="56"/>
      <c r="F965" s="57"/>
      <c r="G965" s="57"/>
    </row>
    <row r="966" spans="1:7">
      <c r="A966" s="54"/>
      <c r="B966" s="55"/>
      <c r="C966" s="55"/>
      <c r="D966" s="54"/>
      <c r="E966" s="56"/>
      <c r="F966" s="57"/>
      <c r="G966" s="57"/>
    </row>
    <row r="967" spans="1:7">
      <c r="A967" s="54"/>
      <c r="B967" s="55"/>
      <c r="C967" s="55"/>
      <c r="D967" s="54"/>
      <c r="E967" s="56"/>
      <c r="F967" s="57"/>
      <c r="G967" s="57"/>
    </row>
    <row r="968" spans="1:7">
      <c r="A968" s="54"/>
      <c r="B968" s="55"/>
      <c r="C968" s="55"/>
      <c r="D968" s="54"/>
      <c r="E968" s="56"/>
      <c r="F968" s="57"/>
      <c r="G968" s="57"/>
    </row>
    <row r="969" spans="1:7">
      <c r="A969" s="54"/>
      <c r="B969" s="55"/>
      <c r="C969" s="55"/>
      <c r="D969" s="54"/>
      <c r="E969" s="56"/>
      <c r="F969" s="57"/>
      <c r="G969" s="57"/>
    </row>
    <row r="970" spans="1:7">
      <c r="A970" s="54"/>
      <c r="B970" s="55"/>
      <c r="C970" s="55"/>
      <c r="D970" s="54"/>
      <c r="E970" s="56"/>
      <c r="F970" s="57"/>
      <c r="G970" s="57"/>
    </row>
    <row r="971" spans="1:7">
      <c r="A971" s="54"/>
      <c r="B971" s="55"/>
      <c r="C971" s="55"/>
      <c r="D971" s="54"/>
      <c r="E971" s="56"/>
      <c r="F971" s="57"/>
      <c r="G971" s="57"/>
    </row>
    <row r="972" spans="1:7">
      <c r="A972" s="54"/>
      <c r="B972" s="55"/>
      <c r="C972" s="55"/>
      <c r="D972" s="54"/>
      <c r="E972" s="56"/>
      <c r="F972" s="57"/>
      <c r="G972" s="57"/>
    </row>
    <row r="973" spans="1:7">
      <c r="A973" s="54"/>
      <c r="B973" s="55"/>
      <c r="C973" s="55"/>
      <c r="D973" s="54"/>
      <c r="E973" s="56"/>
      <c r="F973" s="57"/>
      <c r="G973" s="57"/>
    </row>
    <row r="974" spans="1:7">
      <c r="A974" s="54"/>
      <c r="B974" s="55"/>
      <c r="C974" s="55"/>
      <c r="D974" s="54"/>
      <c r="E974" s="56"/>
      <c r="F974" s="57"/>
      <c r="G974" s="57"/>
    </row>
    <row r="975" spans="1:7">
      <c r="A975" s="54"/>
      <c r="B975" s="55"/>
      <c r="C975" s="55"/>
      <c r="D975" s="54"/>
      <c r="E975" s="56"/>
      <c r="F975" s="57"/>
      <c r="G975" s="57"/>
    </row>
  </sheetData>
  <mergeCells count="1">
    <mergeCell ref="B3:C3"/>
  </mergeCells>
  <printOptions horizontalCentered="1"/>
  <pageMargins left="0.39370078740157483" right="0.39370078740157483" top="1.2204724409448819" bottom="0.59055118110236227" header="3.937007874015748E-2" footer="0.39370078740157483"/>
  <pageSetup paperSize="9" scale="95" orientation="portrait" r:id="rId1"/>
  <headerFooter alignWithMargins="0">
    <oddHeader>&amp;L&amp;G&amp;C&amp;G</oddHeader>
    <oddFooter>&amp;L&amp;A - Page&amp;P/&amp;N</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theme="4" tint="-0.499984740745262"/>
  </sheetPr>
  <dimension ref="A1:AD172"/>
  <sheetViews>
    <sheetView showZeros="0" view="pageBreakPreview" topLeftCell="B1" zoomScale="55" zoomScaleNormal="90" zoomScaleSheetLayoutView="55" workbookViewId="0">
      <selection activeCell="J25" sqref="J25"/>
    </sheetView>
  </sheetViews>
  <sheetFormatPr baseColWidth="10" defaultRowHeight="20.25"/>
  <cols>
    <col min="1" max="1" width="8" style="67" customWidth="1"/>
    <col min="2" max="2" width="2.28515625" style="126" customWidth="1"/>
    <col min="3" max="3" width="2.28515625" style="67" customWidth="1"/>
    <col min="4" max="4" width="2.28515625" style="126" customWidth="1"/>
    <col min="5" max="5" width="2.28515625" style="67" customWidth="1"/>
    <col min="6" max="6" width="22.42578125" style="67" customWidth="1"/>
    <col min="7" max="7" width="5.140625" style="67" customWidth="1"/>
    <col min="8" max="8" width="4" style="126" customWidth="1"/>
    <col min="9" max="9" width="5.85546875" style="126" customWidth="1"/>
    <col min="10" max="10" width="14.42578125" style="66" customWidth="1"/>
    <col min="11" max="11" width="1.7109375" style="67" customWidth="1"/>
    <col min="12" max="12" width="9.5703125" style="68" customWidth="1"/>
    <col min="13" max="13" width="17.28515625" style="69" customWidth="1"/>
    <col min="14" max="14" width="14.5703125" style="67" customWidth="1"/>
    <col min="15" max="15" width="21.7109375" style="67" customWidth="1"/>
    <col min="16" max="16" width="13.7109375" style="67" customWidth="1"/>
    <col min="17" max="18" width="11.42578125" style="67"/>
    <col min="19" max="19" width="44.5703125" style="67" customWidth="1"/>
    <col min="20" max="20" width="11.42578125" style="67"/>
    <col min="21" max="21" width="30.140625" style="67" customWidth="1"/>
    <col min="22" max="22" width="11.42578125" style="67"/>
    <col min="23" max="23" width="17.140625" style="67" customWidth="1"/>
    <col min="24" max="24" width="18.85546875" style="67" customWidth="1"/>
    <col min="25" max="25" width="11.42578125" style="67"/>
    <col min="26" max="26" width="15.140625" style="67" customWidth="1"/>
    <col min="27" max="27" width="15.7109375" style="67" customWidth="1"/>
    <col min="28" max="28" width="11.42578125" style="67"/>
    <col min="29" max="29" width="13.7109375" style="67" customWidth="1"/>
    <col min="30" max="30" width="14.42578125" style="67" customWidth="1"/>
    <col min="31" max="204" width="11.42578125" style="67"/>
    <col min="205" max="205" width="4.28515625" style="67" customWidth="1"/>
    <col min="206" max="206" width="14.140625" style="67" customWidth="1"/>
    <col min="207" max="207" width="2.28515625" style="67" customWidth="1"/>
    <col min="208" max="209" width="5.7109375" style="67" customWidth="1"/>
    <col min="210" max="210" width="19.7109375" style="67" customWidth="1"/>
    <col min="211" max="211" width="20.28515625" style="67" customWidth="1"/>
    <col min="212" max="212" width="26.42578125" style="67" customWidth="1"/>
    <col min="213" max="213" width="9.28515625" style="67" customWidth="1"/>
    <col min="214" max="214" width="10.7109375" style="67" customWidth="1"/>
    <col min="215" max="215" width="18.7109375" style="67" customWidth="1"/>
    <col min="216" max="216" width="24.7109375" style="67" customWidth="1"/>
    <col min="217" max="217" width="32.28515625" style="67" customWidth="1"/>
    <col min="218" max="218" width="13.42578125" style="67" bestFit="1" customWidth="1"/>
    <col min="219" max="256" width="11.42578125" style="67"/>
    <col min="257" max="257" width="8" style="67" customWidth="1"/>
    <col min="258" max="261" width="2.28515625" style="67" customWidth="1"/>
    <col min="262" max="262" width="22.42578125" style="67" customWidth="1"/>
    <col min="263" max="263" width="5.140625" style="67" customWidth="1"/>
    <col min="264" max="264" width="4" style="67" customWidth="1"/>
    <col min="265" max="265" width="5.85546875" style="67" customWidth="1"/>
    <col min="266" max="266" width="14.42578125" style="67" customWidth="1"/>
    <col min="267" max="267" width="1.7109375" style="67" customWidth="1"/>
    <col min="268" max="268" width="9.5703125" style="67" customWidth="1"/>
    <col min="269" max="269" width="17.28515625" style="67" customWidth="1"/>
    <col min="270" max="270" width="1.7109375" style="67" customWidth="1"/>
    <col min="271" max="272" width="13.7109375" style="67" customWidth="1"/>
    <col min="273" max="460" width="11.42578125" style="67"/>
    <col min="461" max="461" width="4.28515625" style="67" customWidth="1"/>
    <col min="462" max="462" width="14.140625" style="67" customWidth="1"/>
    <col min="463" max="463" width="2.28515625" style="67" customWidth="1"/>
    <col min="464" max="465" width="5.7109375" style="67" customWidth="1"/>
    <col min="466" max="466" width="19.7109375" style="67" customWidth="1"/>
    <col min="467" max="467" width="20.28515625" style="67" customWidth="1"/>
    <col min="468" max="468" width="26.42578125" style="67" customWidth="1"/>
    <col min="469" max="469" width="9.28515625" style="67" customWidth="1"/>
    <col min="470" max="470" width="10.7109375" style="67" customWidth="1"/>
    <col min="471" max="471" width="18.7109375" style="67" customWidth="1"/>
    <col min="472" max="472" width="24.7109375" style="67" customWidth="1"/>
    <col min="473" max="473" width="32.28515625" style="67" customWidth="1"/>
    <col min="474" max="474" width="13.42578125" style="67" bestFit="1" customWidth="1"/>
    <col min="475" max="512" width="11.42578125" style="67"/>
    <col min="513" max="513" width="8" style="67" customWidth="1"/>
    <col min="514" max="517" width="2.28515625" style="67" customWidth="1"/>
    <col min="518" max="518" width="22.42578125" style="67" customWidth="1"/>
    <col min="519" max="519" width="5.140625" style="67" customWidth="1"/>
    <col min="520" max="520" width="4" style="67" customWidth="1"/>
    <col min="521" max="521" width="5.85546875" style="67" customWidth="1"/>
    <col min="522" max="522" width="14.42578125" style="67" customWidth="1"/>
    <col min="523" max="523" width="1.7109375" style="67" customWidth="1"/>
    <col min="524" max="524" width="9.5703125" style="67" customWidth="1"/>
    <col min="525" max="525" width="17.28515625" style="67" customWidth="1"/>
    <col min="526" max="526" width="1.7109375" style="67" customWidth="1"/>
    <col min="527" max="528" width="13.7109375" style="67" customWidth="1"/>
    <col min="529" max="716" width="11.42578125" style="67"/>
    <col min="717" max="717" width="4.28515625" style="67" customWidth="1"/>
    <col min="718" max="718" width="14.140625" style="67" customWidth="1"/>
    <col min="719" max="719" width="2.28515625" style="67" customWidth="1"/>
    <col min="720" max="721" width="5.7109375" style="67" customWidth="1"/>
    <col min="722" max="722" width="19.7109375" style="67" customWidth="1"/>
    <col min="723" max="723" width="20.28515625" style="67" customWidth="1"/>
    <col min="724" max="724" width="26.42578125" style="67" customWidth="1"/>
    <col min="725" max="725" width="9.28515625" style="67" customWidth="1"/>
    <col min="726" max="726" width="10.7109375" style="67" customWidth="1"/>
    <col min="727" max="727" width="18.7109375" style="67" customWidth="1"/>
    <col min="728" max="728" width="24.7109375" style="67" customWidth="1"/>
    <col min="729" max="729" width="32.28515625" style="67" customWidth="1"/>
    <col min="730" max="730" width="13.42578125" style="67" bestFit="1" customWidth="1"/>
    <col min="731" max="768" width="11.42578125" style="67"/>
    <col min="769" max="769" width="8" style="67" customWidth="1"/>
    <col min="770" max="773" width="2.28515625" style="67" customWidth="1"/>
    <col min="774" max="774" width="22.42578125" style="67" customWidth="1"/>
    <col min="775" max="775" width="5.140625" style="67" customWidth="1"/>
    <col min="776" max="776" width="4" style="67" customWidth="1"/>
    <col min="777" max="777" width="5.85546875" style="67" customWidth="1"/>
    <col min="778" max="778" width="14.42578125" style="67" customWidth="1"/>
    <col min="779" max="779" width="1.7109375" style="67" customWidth="1"/>
    <col min="780" max="780" width="9.5703125" style="67" customWidth="1"/>
    <col min="781" max="781" width="17.28515625" style="67" customWidth="1"/>
    <col min="782" max="782" width="1.7109375" style="67" customWidth="1"/>
    <col min="783" max="784" width="13.7109375" style="67" customWidth="1"/>
    <col min="785" max="972" width="11.42578125" style="67"/>
    <col min="973" max="973" width="4.28515625" style="67" customWidth="1"/>
    <col min="974" max="974" width="14.140625" style="67" customWidth="1"/>
    <col min="975" max="975" width="2.28515625" style="67" customWidth="1"/>
    <col min="976" max="977" width="5.7109375" style="67" customWidth="1"/>
    <col min="978" max="978" width="19.7109375" style="67" customWidth="1"/>
    <col min="979" max="979" width="20.28515625" style="67" customWidth="1"/>
    <col min="980" max="980" width="26.42578125" style="67" customWidth="1"/>
    <col min="981" max="981" width="9.28515625" style="67" customWidth="1"/>
    <col min="982" max="982" width="10.7109375" style="67" customWidth="1"/>
    <col min="983" max="983" width="18.7109375" style="67" customWidth="1"/>
    <col min="984" max="984" width="24.7109375" style="67" customWidth="1"/>
    <col min="985" max="985" width="32.28515625" style="67" customWidth="1"/>
    <col min="986" max="986" width="13.42578125" style="67" bestFit="1" customWidth="1"/>
    <col min="987" max="1024" width="11.42578125" style="67"/>
    <col min="1025" max="1025" width="8" style="67" customWidth="1"/>
    <col min="1026" max="1029" width="2.28515625" style="67" customWidth="1"/>
    <col min="1030" max="1030" width="22.42578125" style="67" customWidth="1"/>
    <col min="1031" max="1031" width="5.140625" style="67" customWidth="1"/>
    <col min="1032" max="1032" width="4" style="67" customWidth="1"/>
    <col min="1033" max="1033" width="5.85546875" style="67" customWidth="1"/>
    <col min="1034" max="1034" width="14.42578125" style="67" customWidth="1"/>
    <col min="1035" max="1035" width="1.7109375" style="67" customWidth="1"/>
    <col min="1036" max="1036" width="9.5703125" style="67" customWidth="1"/>
    <col min="1037" max="1037" width="17.28515625" style="67" customWidth="1"/>
    <col min="1038" max="1038" width="1.7109375" style="67" customWidth="1"/>
    <col min="1039" max="1040" width="13.7109375" style="67" customWidth="1"/>
    <col min="1041" max="1228" width="11.42578125" style="67"/>
    <col min="1229" max="1229" width="4.28515625" style="67" customWidth="1"/>
    <col min="1230" max="1230" width="14.140625" style="67" customWidth="1"/>
    <col min="1231" max="1231" width="2.28515625" style="67" customWidth="1"/>
    <col min="1232" max="1233" width="5.7109375" style="67" customWidth="1"/>
    <col min="1234" max="1234" width="19.7109375" style="67" customWidth="1"/>
    <col min="1235" max="1235" width="20.28515625" style="67" customWidth="1"/>
    <col min="1236" max="1236" width="26.42578125" style="67" customWidth="1"/>
    <col min="1237" max="1237" width="9.28515625" style="67" customWidth="1"/>
    <col min="1238" max="1238" width="10.7109375" style="67" customWidth="1"/>
    <col min="1239" max="1239" width="18.7109375" style="67" customWidth="1"/>
    <col min="1240" max="1240" width="24.7109375" style="67" customWidth="1"/>
    <col min="1241" max="1241" width="32.28515625" style="67" customWidth="1"/>
    <col min="1242" max="1242" width="13.42578125" style="67" bestFit="1" customWidth="1"/>
    <col min="1243" max="1280" width="11.42578125" style="67"/>
    <col min="1281" max="1281" width="8" style="67" customWidth="1"/>
    <col min="1282" max="1285" width="2.28515625" style="67" customWidth="1"/>
    <col min="1286" max="1286" width="22.42578125" style="67" customWidth="1"/>
    <col min="1287" max="1287" width="5.140625" style="67" customWidth="1"/>
    <col min="1288" max="1288" width="4" style="67" customWidth="1"/>
    <col min="1289" max="1289" width="5.85546875" style="67" customWidth="1"/>
    <col min="1290" max="1290" width="14.42578125" style="67" customWidth="1"/>
    <col min="1291" max="1291" width="1.7109375" style="67" customWidth="1"/>
    <col min="1292" max="1292" width="9.5703125" style="67" customWidth="1"/>
    <col min="1293" max="1293" width="17.28515625" style="67" customWidth="1"/>
    <col min="1294" max="1294" width="1.7109375" style="67" customWidth="1"/>
    <col min="1295" max="1296" width="13.7109375" style="67" customWidth="1"/>
    <col min="1297" max="1484" width="11.42578125" style="67"/>
    <col min="1485" max="1485" width="4.28515625" style="67" customWidth="1"/>
    <col min="1486" max="1486" width="14.140625" style="67" customWidth="1"/>
    <col min="1487" max="1487" width="2.28515625" style="67" customWidth="1"/>
    <col min="1488" max="1489" width="5.7109375" style="67" customWidth="1"/>
    <col min="1490" max="1490" width="19.7109375" style="67" customWidth="1"/>
    <col min="1491" max="1491" width="20.28515625" style="67" customWidth="1"/>
    <col min="1492" max="1492" width="26.42578125" style="67" customWidth="1"/>
    <col min="1493" max="1493" width="9.28515625" style="67" customWidth="1"/>
    <col min="1494" max="1494" width="10.7109375" style="67" customWidth="1"/>
    <col min="1495" max="1495" width="18.7109375" style="67" customWidth="1"/>
    <col min="1496" max="1496" width="24.7109375" style="67" customWidth="1"/>
    <col min="1497" max="1497" width="32.28515625" style="67" customWidth="1"/>
    <col min="1498" max="1498" width="13.42578125" style="67" bestFit="1" customWidth="1"/>
    <col min="1499" max="1536" width="11.42578125" style="67"/>
    <col min="1537" max="1537" width="8" style="67" customWidth="1"/>
    <col min="1538" max="1541" width="2.28515625" style="67" customWidth="1"/>
    <col min="1542" max="1542" width="22.42578125" style="67" customWidth="1"/>
    <col min="1543" max="1543" width="5.140625" style="67" customWidth="1"/>
    <col min="1544" max="1544" width="4" style="67" customWidth="1"/>
    <col min="1545" max="1545" width="5.85546875" style="67" customWidth="1"/>
    <col min="1546" max="1546" width="14.42578125" style="67" customWidth="1"/>
    <col min="1547" max="1547" width="1.7109375" style="67" customWidth="1"/>
    <col min="1548" max="1548" width="9.5703125" style="67" customWidth="1"/>
    <col min="1549" max="1549" width="17.28515625" style="67" customWidth="1"/>
    <col min="1550" max="1550" width="1.7109375" style="67" customWidth="1"/>
    <col min="1551" max="1552" width="13.7109375" style="67" customWidth="1"/>
    <col min="1553" max="1740" width="11.42578125" style="67"/>
    <col min="1741" max="1741" width="4.28515625" style="67" customWidth="1"/>
    <col min="1742" max="1742" width="14.140625" style="67" customWidth="1"/>
    <col min="1743" max="1743" width="2.28515625" style="67" customWidth="1"/>
    <col min="1744" max="1745" width="5.7109375" style="67" customWidth="1"/>
    <col min="1746" max="1746" width="19.7109375" style="67" customWidth="1"/>
    <col min="1747" max="1747" width="20.28515625" style="67" customWidth="1"/>
    <col min="1748" max="1748" width="26.42578125" style="67" customWidth="1"/>
    <col min="1749" max="1749" width="9.28515625" style="67" customWidth="1"/>
    <col min="1750" max="1750" width="10.7109375" style="67" customWidth="1"/>
    <col min="1751" max="1751" width="18.7109375" style="67" customWidth="1"/>
    <col min="1752" max="1752" width="24.7109375" style="67" customWidth="1"/>
    <col min="1753" max="1753" width="32.28515625" style="67" customWidth="1"/>
    <col min="1754" max="1754" width="13.42578125" style="67" bestFit="1" customWidth="1"/>
    <col min="1755" max="1792" width="11.42578125" style="67"/>
    <col min="1793" max="1793" width="8" style="67" customWidth="1"/>
    <col min="1794" max="1797" width="2.28515625" style="67" customWidth="1"/>
    <col min="1798" max="1798" width="22.42578125" style="67" customWidth="1"/>
    <col min="1799" max="1799" width="5.140625" style="67" customWidth="1"/>
    <col min="1800" max="1800" width="4" style="67" customWidth="1"/>
    <col min="1801" max="1801" width="5.85546875" style="67" customWidth="1"/>
    <col min="1802" max="1802" width="14.42578125" style="67" customWidth="1"/>
    <col min="1803" max="1803" width="1.7109375" style="67" customWidth="1"/>
    <col min="1804" max="1804" width="9.5703125" style="67" customWidth="1"/>
    <col min="1805" max="1805" width="17.28515625" style="67" customWidth="1"/>
    <col min="1806" max="1806" width="1.7109375" style="67" customWidth="1"/>
    <col min="1807" max="1808" width="13.7109375" style="67" customWidth="1"/>
    <col min="1809" max="1996" width="11.42578125" style="67"/>
    <col min="1997" max="1997" width="4.28515625" style="67" customWidth="1"/>
    <col min="1998" max="1998" width="14.140625" style="67" customWidth="1"/>
    <col min="1999" max="1999" width="2.28515625" style="67" customWidth="1"/>
    <col min="2000" max="2001" width="5.7109375" style="67" customWidth="1"/>
    <col min="2002" max="2002" width="19.7109375" style="67" customWidth="1"/>
    <col min="2003" max="2003" width="20.28515625" style="67" customWidth="1"/>
    <col min="2004" max="2004" width="26.42578125" style="67" customWidth="1"/>
    <col min="2005" max="2005" width="9.28515625" style="67" customWidth="1"/>
    <col min="2006" max="2006" width="10.7109375" style="67" customWidth="1"/>
    <col min="2007" max="2007" width="18.7109375" style="67" customWidth="1"/>
    <col min="2008" max="2008" width="24.7109375" style="67" customWidth="1"/>
    <col min="2009" max="2009" width="32.28515625" style="67" customWidth="1"/>
    <col min="2010" max="2010" width="13.42578125" style="67" bestFit="1" customWidth="1"/>
    <col min="2011" max="2048" width="11.42578125" style="67"/>
    <col min="2049" max="2049" width="8" style="67" customWidth="1"/>
    <col min="2050" max="2053" width="2.28515625" style="67" customWidth="1"/>
    <col min="2054" max="2054" width="22.42578125" style="67" customWidth="1"/>
    <col min="2055" max="2055" width="5.140625" style="67" customWidth="1"/>
    <col min="2056" max="2056" width="4" style="67" customWidth="1"/>
    <col min="2057" max="2057" width="5.85546875" style="67" customWidth="1"/>
    <col min="2058" max="2058" width="14.42578125" style="67" customWidth="1"/>
    <col min="2059" max="2059" width="1.7109375" style="67" customWidth="1"/>
    <col min="2060" max="2060" width="9.5703125" style="67" customWidth="1"/>
    <col min="2061" max="2061" width="17.28515625" style="67" customWidth="1"/>
    <col min="2062" max="2062" width="1.7109375" style="67" customWidth="1"/>
    <col min="2063" max="2064" width="13.7109375" style="67" customWidth="1"/>
    <col min="2065" max="2252" width="11.42578125" style="67"/>
    <col min="2253" max="2253" width="4.28515625" style="67" customWidth="1"/>
    <col min="2254" max="2254" width="14.140625" style="67" customWidth="1"/>
    <col min="2255" max="2255" width="2.28515625" style="67" customWidth="1"/>
    <col min="2256" max="2257" width="5.7109375" style="67" customWidth="1"/>
    <col min="2258" max="2258" width="19.7109375" style="67" customWidth="1"/>
    <col min="2259" max="2259" width="20.28515625" style="67" customWidth="1"/>
    <col min="2260" max="2260" width="26.42578125" style="67" customWidth="1"/>
    <col min="2261" max="2261" width="9.28515625" style="67" customWidth="1"/>
    <col min="2262" max="2262" width="10.7109375" style="67" customWidth="1"/>
    <col min="2263" max="2263" width="18.7109375" style="67" customWidth="1"/>
    <col min="2264" max="2264" width="24.7109375" style="67" customWidth="1"/>
    <col min="2265" max="2265" width="32.28515625" style="67" customWidth="1"/>
    <col min="2266" max="2266" width="13.42578125" style="67" bestFit="1" customWidth="1"/>
    <col min="2267" max="2304" width="11.42578125" style="67"/>
    <col min="2305" max="2305" width="8" style="67" customWidth="1"/>
    <col min="2306" max="2309" width="2.28515625" style="67" customWidth="1"/>
    <col min="2310" max="2310" width="22.42578125" style="67" customWidth="1"/>
    <col min="2311" max="2311" width="5.140625" style="67" customWidth="1"/>
    <col min="2312" max="2312" width="4" style="67" customWidth="1"/>
    <col min="2313" max="2313" width="5.85546875" style="67" customWidth="1"/>
    <col min="2314" max="2314" width="14.42578125" style="67" customWidth="1"/>
    <col min="2315" max="2315" width="1.7109375" style="67" customWidth="1"/>
    <col min="2316" max="2316" width="9.5703125" style="67" customWidth="1"/>
    <col min="2317" max="2317" width="17.28515625" style="67" customWidth="1"/>
    <col min="2318" max="2318" width="1.7109375" style="67" customWidth="1"/>
    <col min="2319" max="2320" width="13.7109375" style="67" customWidth="1"/>
    <col min="2321" max="2508" width="11.42578125" style="67"/>
    <col min="2509" max="2509" width="4.28515625" style="67" customWidth="1"/>
    <col min="2510" max="2510" width="14.140625" style="67" customWidth="1"/>
    <col min="2511" max="2511" width="2.28515625" style="67" customWidth="1"/>
    <col min="2512" max="2513" width="5.7109375" style="67" customWidth="1"/>
    <col min="2514" max="2514" width="19.7109375" style="67" customWidth="1"/>
    <col min="2515" max="2515" width="20.28515625" style="67" customWidth="1"/>
    <col min="2516" max="2516" width="26.42578125" style="67" customWidth="1"/>
    <col min="2517" max="2517" width="9.28515625" style="67" customWidth="1"/>
    <col min="2518" max="2518" width="10.7109375" style="67" customWidth="1"/>
    <col min="2519" max="2519" width="18.7109375" style="67" customWidth="1"/>
    <col min="2520" max="2520" width="24.7109375" style="67" customWidth="1"/>
    <col min="2521" max="2521" width="32.28515625" style="67" customWidth="1"/>
    <col min="2522" max="2522" width="13.42578125" style="67" bestFit="1" customWidth="1"/>
    <col min="2523" max="2560" width="11.42578125" style="67"/>
    <col min="2561" max="2561" width="8" style="67" customWidth="1"/>
    <col min="2562" max="2565" width="2.28515625" style="67" customWidth="1"/>
    <col min="2566" max="2566" width="22.42578125" style="67" customWidth="1"/>
    <col min="2567" max="2567" width="5.140625" style="67" customWidth="1"/>
    <col min="2568" max="2568" width="4" style="67" customWidth="1"/>
    <col min="2569" max="2569" width="5.85546875" style="67" customWidth="1"/>
    <col min="2570" max="2570" width="14.42578125" style="67" customWidth="1"/>
    <col min="2571" max="2571" width="1.7109375" style="67" customWidth="1"/>
    <col min="2572" max="2572" width="9.5703125" style="67" customWidth="1"/>
    <col min="2573" max="2573" width="17.28515625" style="67" customWidth="1"/>
    <col min="2574" max="2574" width="1.7109375" style="67" customWidth="1"/>
    <col min="2575" max="2576" width="13.7109375" style="67" customWidth="1"/>
    <col min="2577" max="2764" width="11.42578125" style="67"/>
    <col min="2765" max="2765" width="4.28515625" style="67" customWidth="1"/>
    <col min="2766" max="2766" width="14.140625" style="67" customWidth="1"/>
    <col min="2767" max="2767" width="2.28515625" style="67" customWidth="1"/>
    <col min="2768" max="2769" width="5.7109375" style="67" customWidth="1"/>
    <col min="2770" max="2770" width="19.7109375" style="67" customWidth="1"/>
    <col min="2771" max="2771" width="20.28515625" style="67" customWidth="1"/>
    <col min="2772" max="2772" width="26.42578125" style="67" customWidth="1"/>
    <col min="2773" max="2773" width="9.28515625" style="67" customWidth="1"/>
    <col min="2774" max="2774" width="10.7109375" style="67" customWidth="1"/>
    <col min="2775" max="2775" width="18.7109375" style="67" customWidth="1"/>
    <col min="2776" max="2776" width="24.7109375" style="67" customWidth="1"/>
    <col min="2777" max="2777" width="32.28515625" style="67" customWidth="1"/>
    <col min="2778" max="2778" width="13.42578125" style="67" bestFit="1" customWidth="1"/>
    <col min="2779" max="2816" width="11.42578125" style="67"/>
    <col min="2817" max="2817" width="8" style="67" customWidth="1"/>
    <col min="2818" max="2821" width="2.28515625" style="67" customWidth="1"/>
    <col min="2822" max="2822" width="22.42578125" style="67" customWidth="1"/>
    <col min="2823" max="2823" width="5.140625" style="67" customWidth="1"/>
    <col min="2824" max="2824" width="4" style="67" customWidth="1"/>
    <col min="2825" max="2825" width="5.85546875" style="67" customWidth="1"/>
    <col min="2826" max="2826" width="14.42578125" style="67" customWidth="1"/>
    <col min="2827" max="2827" width="1.7109375" style="67" customWidth="1"/>
    <col min="2828" max="2828" width="9.5703125" style="67" customWidth="1"/>
    <col min="2829" max="2829" width="17.28515625" style="67" customWidth="1"/>
    <col min="2830" max="2830" width="1.7109375" style="67" customWidth="1"/>
    <col min="2831" max="2832" width="13.7109375" style="67" customWidth="1"/>
    <col min="2833" max="3020" width="11.42578125" style="67"/>
    <col min="3021" max="3021" width="4.28515625" style="67" customWidth="1"/>
    <col min="3022" max="3022" width="14.140625" style="67" customWidth="1"/>
    <col min="3023" max="3023" width="2.28515625" style="67" customWidth="1"/>
    <col min="3024" max="3025" width="5.7109375" style="67" customWidth="1"/>
    <col min="3026" max="3026" width="19.7109375" style="67" customWidth="1"/>
    <col min="3027" max="3027" width="20.28515625" style="67" customWidth="1"/>
    <col min="3028" max="3028" width="26.42578125" style="67" customWidth="1"/>
    <col min="3029" max="3029" width="9.28515625" style="67" customWidth="1"/>
    <col min="3030" max="3030" width="10.7109375" style="67" customWidth="1"/>
    <col min="3031" max="3031" width="18.7109375" style="67" customWidth="1"/>
    <col min="3032" max="3032" width="24.7109375" style="67" customWidth="1"/>
    <col min="3033" max="3033" width="32.28515625" style="67" customWidth="1"/>
    <col min="3034" max="3034" width="13.42578125" style="67" bestFit="1" customWidth="1"/>
    <col min="3035" max="3072" width="11.42578125" style="67"/>
    <col min="3073" max="3073" width="8" style="67" customWidth="1"/>
    <col min="3074" max="3077" width="2.28515625" style="67" customWidth="1"/>
    <col min="3078" max="3078" width="22.42578125" style="67" customWidth="1"/>
    <col min="3079" max="3079" width="5.140625" style="67" customWidth="1"/>
    <col min="3080" max="3080" width="4" style="67" customWidth="1"/>
    <col min="3081" max="3081" width="5.85546875" style="67" customWidth="1"/>
    <col min="3082" max="3082" width="14.42578125" style="67" customWidth="1"/>
    <col min="3083" max="3083" width="1.7109375" style="67" customWidth="1"/>
    <col min="3084" max="3084" width="9.5703125" style="67" customWidth="1"/>
    <col min="3085" max="3085" width="17.28515625" style="67" customWidth="1"/>
    <col min="3086" max="3086" width="1.7109375" style="67" customWidth="1"/>
    <col min="3087" max="3088" width="13.7109375" style="67" customWidth="1"/>
    <col min="3089" max="3276" width="11.42578125" style="67"/>
    <col min="3277" max="3277" width="4.28515625" style="67" customWidth="1"/>
    <col min="3278" max="3278" width="14.140625" style="67" customWidth="1"/>
    <col min="3279" max="3279" width="2.28515625" style="67" customWidth="1"/>
    <col min="3280" max="3281" width="5.7109375" style="67" customWidth="1"/>
    <col min="3282" max="3282" width="19.7109375" style="67" customWidth="1"/>
    <col min="3283" max="3283" width="20.28515625" style="67" customWidth="1"/>
    <col min="3284" max="3284" width="26.42578125" style="67" customWidth="1"/>
    <col min="3285" max="3285" width="9.28515625" style="67" customWidth="1"/>
    <col min="3286" max="3286" width="10.7109375" style="67" customWidth="1"/>
    <col min="3287" max="3287" width="18.7109375" style="67" customWidth="1"/>
    <col min="3288" max="3288" width="24.7109375" style="67" customWidth="1"/>
    <col min="3289" max="3289" width="32.28515625" style="67" customWidth="1"/>
    <col min="3290" max="3290" width="13.42578125" style="67" bestFit="1" customWidth="1"/>
    <col min="3291" max="3328" width="11.42578125" style="67"/>
    <col min="3329" max="3329" width="8" style="67" customWidth="1"/>
    <col min="3330" max="3333" width="2.28515625" style="67" customWidth="1"/>
    <col min="3334" max="3334" width="22.42578125" style="67" customWidth="1"/>
    <col min="3335" max="3335" width="5.140625" style="67" customWidth="1"/>
    <col min="3336" max="3336" width="4" style="67" customWidth="1"/>
    <col min="3337" max="3337" width="5.85546875" style="67" customWidth="1"/>
    <col min="3338" max="3338" width="14.42578125" style="67" customWidth="1"/>
    <col min="3339" max="3339" width="1.7109375" style="67" customWidth="1"/>
    <col min="3340" max="3340" width="9.5703125" style="67" customWidth="1"/>
    <col min="3341" max="3341" width="17.28515625" style="67" customWidth="1"/>
    <col min="3342" max="3342" width="1.7109375" style="67" customWidth="1"/>
    <col min="3343" max="3344" width="13.7109375" style="67" customWidth="1"/>
    <col min="3345" max="3532" width="11.42578125" style="67"/>
    <col min="3533" max="3533" width="4.28515625" style="67" customWidth="1"/>
    <col min="3534" max="3534" width="14.140625" style="67" customWidth="1"/>
    <col min="3535" max="3535" width="2.28515625" style="67" customWidth="1"/>
    <col min="3536" max="3537" width="5.7109375" style="67" customWidth="1"/>
    <col min="3538" max="3538" width="19.7109375" style="67" customWidth="1"/>
    <col min="3539" max="3539" width="20.28515625" style="67" customWidth="1"/>
    <col min="3540" max="3540" width="26.42578125" style="67" customWidth="1"/>
    <col min="3541" max="3541" width="9.28515625" style="67" customWidth="1"/>
    <col min="3542" max="3542" width="10.7109375" style="67" customWidth="1"/>
    <col min="3543" max="3543" width="18.7109375" style="67" customWidth="1"/>
    <col min="3544" max="3544" width="24.7109375" style="67" customWidth="1"/>
    <col min="3545" max="3545" width="32.28515625" style="67" customWidth="1"/>
    <col min="3546" max="3546" width="13.42578125" style="67" bestFit="1" customWidth="1"/>
    <col min="3547" max="3584" width="11.42578125" style="67"/>
    <col min="3585" max="3585" width="8" style="67" customWidth="1"/>
    <col min="3586" max="3589" width="2.28515625" style="67" customWidth="1"/>
    <col min="3590" max="3590" width="22.42578125" style="67" customWidth="1"/>
    <col min="3591" max="3591" width="5.140625" style="67" customWidth="1"/>
    <col min="3592" max="3592" width="4" style="67" customWidth="1"/>
    <col min="3593" max="3593" width="5.85546875" style="67" customWidth="1"/>
    <col min="3594" max="3594" width="14.42578125" style="67" customWidth="1"/>
    <col min="3595" max="3595" width="1.7109375" style="67" customWidth="1"/>
    <col min="3596" max="3596" width="9.5703125" style="67" customWidth="1"/>
    <col min="3597" max="3597" width="17.28515625" style="67" customWidth="1"/>
    <col min="3598" max="3598" width="1.7109375" style="67" customWidth="1"/>
    <col min="3599" max="3600" width="13.7109375" style="67" customWidth="1"/>
    <col min="3601" max="3788" width="11.42578125" style="67"/>
    <col min="3789" max="3789" width="4.28515625" style="67" customWidth="1"/>
    <col min="3790" max="3790" width="14.140625" style="67" customWidth="1"/>
    <col min="3791" max="3791" width="2.28515625" style="67" customWidth="1"/>
    <col min="3792" max="3793" width="5.7109375" style="67" customWidth="1"/>
    <col min="3794" max="3794" width="19.7109375" style="67" customWidth="1"/>
    <col min="3795" max="3795" width="20.28515625" style="67" customWidth="1"/>
    <col min="3796" max="3796" width="26.42578125" style="67" customWidth="1"/>
    <col min="3797" max="3797" width="9.28515625" style="67" customWidth="1"/>
    <col min="3798" max="3798" width="10.7109375" style="67" customWidth="1"/>
    <col min="3799" max="3799" width="18.7109375" style="67" customWidth="1"/>
    <col min="3800" max="3800" width="24.7109375" style="67" customWidth="1"/>
    <col min="3801" max="3801" width="32.28515625" style="67" customWidth="1"/>
    <col min="3802" max="3802" width="13.42578125" style="67" bestFit="1" customWidth="1"/>
    <col min="3803" max="3840" width="11.42578125" style="67"/>
    <col min="3841" max="3841" width="8" style="67" customWidth="1"/>
    <col min="3842" max="3845" width="2.28515625" style="67" customWidth="1"/>
    <col min="3846" max="3846" width="22.42578125" style="67" customWidth="1"/>
    <col min="3847" max="3847" width="5.140625" style="67" customWidth="1"/>
    <col min="3848" max="3848" width="4" style="67" customWidth="1"/>
    <col min="3849" max="3849" width="5.85546875" style="67" customWidth="1"/>
    <col min="3850" max="3850" width="14.42578125" style="67" customWidth="1"/>
    <col min="3851" max="3851" width="1.7109375" style="67" customWidth="1"/>
    <col min="3852" max="3852" width="9.5703125" style="67" customWidth="1"/>
    <col min="3853" max="3853" width="17.28515625" style="67" customWidth="1"/>
    <col min="3854" max="3854" width="1.7109375" style="67" customWidth="1"/>
    <col min="3855" max="3856" width="13.7109375" style="67" customWidth="1"/>
    <col min="3857" max="4044" width="11.42578125" style="67"/>
    <col min="4045" max="4045" width="4.28515625" style="67" customWidth="1"/>
    <col min="4046" max="4046" width="14.140625" style="67" customWidth="1"/>
    <col min="4047" max="4047" width="2.28515625" style="67" customWidth="1"/>
    <col min="4048" max="4049" width="5.7109375" style="67" customWidth="1"/>
    <col min="4050" max="4050" width="19.7109375" style="67" customWidth="1"/>
    <col min="4051" max="4051" width="20.28515625" style="67" customWidth="1"/>
    <col min="4052" max="4052" width="26.42578125" style="67" customWidth="1"/>
    <col min="4053" max="4053" width="9.28515625" style="67" customWidth="1"/>
    <col min="4054" max="4054" width="10.7109375" style="67" customWidth="1"/>
    <col min="4055" max="4055" width="18.7109375" style="67" customWidth="1"/>
    <col min="4056" max="4056" width="24.7109375" style="67" customWidth="1"/>
    <col min="4057" max="4057" width="32.28515625" style="67" customWidth="1"/>
    <col min="4058" max="4058" width="13.42578125" style="67" bestFit="1" customWidth="1"/>
    <col min="4059" max="4096" width="11.42578125" style="67"/>
    <col min="4097" max="4097" width="8" style="67" customWidth="1"/>
    <col min="4098" max="4101" width="2.28515625" style="67" customWidth="1"/>
    <col min="4102" max="4102" width="22.42578125" style="67" customWidth="1"/>
    <col min="4103" max="4103" width="5.140625" style="67" customWidth="1"/>
    <col min="4104" max="4104" width="4" style="67" customWidth="1"/>
    <col min="4105" max="4105" width="5.85546875" style="67" customWidth="1"/>
    <col min="4106" max="4106" width="14.42578125" style="67" customWidth="1"/>
    <col min="4107" max="4107" width="1.7109375" style="67" customWidth="1"/>
    <col min="4108" max="4108" width="9.5703125" style="67" customWidth="1"/>
    <col min="4109" max="4109" width="17.28515625" style="67" customWidth="1"/>
    <col min="4110" max="4110" width="1.7109375" style="67" customWidth="1"/>
    <col min="4111" max="4112" width="13.7109375" style="67" customWidth="1"/>
    <col min="4113" max="4300" width="11.42578125" style="67"/>
    <col min="4301" max="4301" width="4.28515625" style="67" customWidth="1"/>
    <col min="4302" max="4302" width="14.140625" style="67" customWidth="1"/>
    <col min="4303" max="4303" width="2.28515625" style="67" customWidth="1"/>
    <col min="4304" max="4305" width="5.7109375" style="67" customWidth="1"/>
    <col min="4306" max="4306" width="19.7109375" style="67" customWidth="1"/>
    <col min="4307" max="4307" width="20.28515625" style="67" customWidth="1"/>
    <col min="4308" max="4308" width="26.42578125" style="67" customWidth="1"/>
    <col min="4309" max="4309" width="9.28515625" style="67" customWidth="1"/>
    <col min="4310" max="4310" width="10.7109375" style="67" customWidth="1"/>
    <col min="4311" max="4311" width="18.7109375" style="67" customWidth="1"/>
    <col min="4312" max="4312" width="24.7109375" style="67" customWidth="1"/>
    <col min="4313" max="4313" width="32.28515625" style="67" customWidth="1"/>
    <col min="4314" max="4314" width="13.42578125" style="67" bestFit="1" customWidth="1"/>
    <col min="4315" max="4352" width="11.42578125" style="67"/>
    <col min="4353" max="4353" width="8" style="67" customWidth="1"/>
    <col min="4354" max="4357" width="2.28515625" style="67" customWidth="1"/>
    <col min="4358" max="4358" width="22.42578125" style="67" customWidth="1"/>
    <col min="4359" max="4359" width="5.140625" style="67" customWidth="1"/>
    <col min="4360" max="4360" width="4" style="67" customWidth="1"/>
    <col min="4361" max="4361" width="5.85546875" style="67" customWidth="1"/>
    <col min="4362" max="4362" width="14.42578125" style="67" customWidth="1"/>
    <col min="4363" max="4363" width="1.7109375" style="67" customWidth="1"/>
    <col min="4364" max="4364" width="9.5703125" style="67" customWidth="1"/>
    <col min="4365" max="4365" width="17.28515625" style="67" customWidth="1"/>
    <col min="4366" max="4366" width="1.7109375" style="67" customWidth="1"/>
    <col min="4367" max="4368" width="13.7109375" style="67" customWidth="1"/>
    <col min="4369" max="4556" width="11.42578125" style="67"/>
    <col min="4557" max="4557" width="4.28515625" style="67" customWidth="1"/>
    <col min="4558" max="4558" width="14.140625" style="67" customWidth="1"/>
    <col min="4559" max="4559" width="2.28515625" style="67" customWidth="1"/>
    <col min="4560" max="4561" width="5.7109375" style="67" customWidth="1"/>
    <col min="4562" max="4562" width="19.7109375" style="67" customWidth="1"/>
    <col min="4563" max="4563" width="20.28515625" style="67" customWidth="1"/>
    <col min="4564" max="4564" width="26.42578125" style="67" customWidth="1"/>
    <col min="4565" max="4565" width="9.28515625" style="67" customWidth="1"/>
    <col min="4566" max="4566" width="10.7109375" style="67" customWidth="1"/>
    <col min="4567" max="4567" width="18.7109375" style="67" customWidth="1"/>
    <col min="4568" max="4568" width="24.7109375" style="67" customWidth="1"/>
    <col min="4569" max="4569" width="32.28515625" style="67" customWidth="1"/>
    <col min="4570" max="4570" width="13.42578125" style="67" bestFit="1" customWidth="1"/>
    <col min="4571" max="4608" width="11.42578125" style="67"/>
    <col min="4609" max="4609" width="8" style="67" customWidth="1"/>
    <col min="4610" max="4613" width="2.28515625" style="67" customWidth="1"/>
    <col min="4614" max="4614" width="22.42578125" style="67" customWidth="1"/>
    <col min="4615" max="4615" width="5.140625" style="67" customWidth="1"/>
    <col min="4616" max="4616" width="4" style="67" customWidth="1"/>
    <col min="4617" max="4617" width="5.85546875" style="67" customWidth="1"/>
    <col min="4618" max="4618" width="14.42578125" style="67" customWidth="1"/>
    <col min="4619" max="4619" width="1.7109375" style="67" customWidth="1"/>
    <col min="4620" max="4620" width="9.5703125" style="67" customWidth="1"/>
    <col min="4621" max="4621" width="17.28515625" style="67" customWidth="1"/>
    <col min="4622" max="4622" width="1.7109375" style="67" customWidth="1"/>
    <col min="4623" max="4624" width="13.7109375" style="67" customWidth="1"/>
    <col min="4625" max="4812" width="11.42578125" style="67"/>
    <col min="4813" max="4813" width="4.28515625" style="67" customWidth="1"/>
    <col min="4814" max="4814" width="14.140625" style="67" customWidth="1"/>
    <col min="4815" max="4815" width="2.28515625" style="67" customWidth="1"/>
    <col min="4816" max="4817" width="5.7109375" style="67" customWidth="1"/>
    <col min="4818" max="4818" width="19.7109375" style="67" customWidth="1"/>
    <col min="4819" max="4819" width="20.28515625" style="67" customWidth="1"/>
    <col min="4820" max="4820" width="26.42578125" style="67" customWidth="1"/>
    <col min="4821" max="4821" width="9.28515625" style="67" customWidth="1"/>
    <col min="4822" max="4822" width="10.7109375" style="67" customWidth="1"/>
    <col min="4823" max="4823" width="18.7109375" style="67" customWidth="1"/>
    <col min="4824" max="4824" width="24.7109375" style="67" customWidth="1"/>
    <col min="4825" max="4825" width="32.28515625" style="67" customWidth="1"/>
    <col min="4826" max="4826" width="13.42578125" style="67" bestFit="1" customWidth="1"/>
    <col min="4827" max="4864" width="11.42578125" style="67"/>
    <col min="4865" max="4865" width="8" style="67" customWidth="1"/>
    <col min="4866" max="4869" width="2.28515625" style="67" customWidth="1"/>
    <col min="4870" max="4870" width="22.42578125" style="67" customWidth="1"/>
    <col min="4871" max="4871" width="5.140625" style="67" customWidth="1"/>
    <col min="4872" max="4872" width="4" style="67" customWidth="1"/>
    <col min="4873" max="4873" width="5.85546875" style="67" customWidth="1"/>
    <col min="4874" max="4874" width="14.42578125" style="67" customWidth="1"/>
    <col min="4875" max="4875" width="1.7109375" style="67" customWidth="1"/>
    <col min="4876" max="4876" width="9.5703125" style="67" customWidth="1"/>
    <col min="4877" max="4877" width="17.28515625" style="67" customWidth="1"/>
    <col min="4878" max="4878" width="1.7109375" style="67" customWidth="1"/>
    <col min="4879" max="4880" width="13.7109375" style="67" customWidth="1"/>
    <col min="4881" max="5068" width="11.42578125" style="67"/>
    <col min="5069" max="5069" width="4.28515625" style="67" customWidth="1"/>
    <col min="5070" max="5070" width="14.140625" style="67" customWidth="1"/>
    <col min="5071" max="5071" width="2.28515625" style="67" customWidth="1"/>
    <col min="5072" max="5073" width="5.7109375" style="67" customWidth="1"/>
    <col min="5074" max="5074" width="19.7109375" style="67" customWidth="1"/>
    <col min="5075" max="5075" width="20.28515625" style="67" customWidth="1"/>
    <col min="5076" max="5076" width="26.42578125" style="67" customWidth="1"/>
    <col min="5077" max="5077" width="9.28515625" style="67" customWidth="1"/>
    <col min="5078" max="5078" width="10.7109375" style="67" customWidth="1"/>
    <col min="5079" max="5079" width="18.7109375" style="67" customWidth="1"/>
    <col min="5080" max="5080" width="24.7109375" style="67" customWidth="1"/>
    <col min="5081" max="5081" width="32.28515625" style="67" customWidth="1"/>
    <col min="5082" max="5082" width="13.42578125" style="67" bestFit="1" customWidth="1"/>
    <col min="5083" max="5120" width="11.42578125" style="67"/>
    <col min="5121" max="5121" width="8" style="67" customWidth="1"/>
    <col min="5122" max="5125" width="2.28515625" style="67" customWidth="1"/>
    <col min="5126" max="5126" width="22.42578125" style="67" customWidth="1"/>
    <col min="5127" max="5127" width="5.140625" style="67" customWidth="1"/>
    <col min="5128" max="5128" width="4" style="67" customWidth="1"/>
    <col min="5129" max="5129" width="5.85546875" style="67" customWidth="1"/>
    <col min="5130" max="5130" width="14.42578125" style="67" customWidth="1"/>
    <col min="5131" max="5131" width="1.7109375" style="67" customWidth="1"/>
    <col min="5132" max="5132" width="9.5703125" style="67" customWidth="1"/>
    <col min="5133" max="5133" width="17.28515625" style="67" customWidth="1"/>
    <col min="5134" max="5134" width="1.7109375" style="67" customWidth="1"/>
    <col min="5135" max="5136" width="13.7109375" style="67" customWidth="1"/>
    <col min="5137" max="5324" width="11.42578125" style="67"/>
    <col min="5325" max="5325" width="4.28515625" style="67" customWidth="1"/>
    <col min="5326" max="5326" width="14.140625" style="67" customWidth="1"/>
    <col min="5327" max="5327" width="2.28515625" style="67" customWidth="1"/>
    <col min="5328" max="5329" width="5.7109375" style="67" customWidth="1"/>
    <col min="5330" max="5330" width="19.7109375" style="67" customWidth="1"/>
    <col min="5331" max="5331" width="20.28515625" style="67" customWidth="1"/>
    <col min="5332" max="5332" width="26.42578125" style="67" customWidth="1"/>
    <col min="5333" max="5333" width="9.28515625" style="67" customWidth="1"/>
    <col min="5334" max="5334" width="10.7109375" style="67" customWidth="1"/>
    <col min="5335" max="5335" width="18.7109375" style="67" customWidth="1"/>
    <col min="5336" max="5336" width="24.7109375" style="67" customWidth="1"/>
    <col min="5337" max="5337" width="32.28515625" style="67" customWidth="1"/>
    <col min="5338" max="5338" width="13.42578125" style="67" bestFit="1" customWidth="1"/>
    <col min="5339" max="5376" width="11.42578125" style="67"/>
    <col min="5377" max="5377" width="8" style="67" customWidth="1"/>
    <col min="5378" max="5381" width="2.28515625" style="67" customWidth="1"/>
    <col min="5382" max="5382" width="22.42578125" style="67" customWidth="1"/>
    <col min="5383" max="5383" width="5.140625" style="67" customWidth="1"/>
    <col min="5384" max="5384" width="4" style="67" customWidth="1"/>
    <col min="5385" max="5385" width="5.85546875" style="67" customWidth="1"/>
    <col min="5386" max="5386" width="14.42578125" style="67" customWidth="1"/>
    <col min="5387" max="5387" width="1.7109375" style="67" customWidth="1"/>
    <col min="5388" max="5388" width="9.5703125" style="67" customWidth="1"/>
    <col min="5389" max="5389" width="17.28515625" style="67" customWidth="1"/>
    <col min="5390" max="5390" width="1.7109375" style="67" customWidth="1"/>
    <col min="5391" max="5392" width="13.7109375" style="67" customWidth="1"/>
    <col min="5393" max="5580" width="11.42578125" style="67"/>
    <col min="5581" max="5581" width="4.28515625" style="67" customWidth="1"/>
    <col min="5582" max="5582" width="14.140625" style="67" customWidth="1"/>
    <col min="5583" max="5583" width="2.28515625" style="67" customWidth="1"/>
    <col min="5584" max="5585" width="5.7109375" style="67" customWidth="1"/>
    <col min="5586" max="5586" width="19.7109375" style="67" customWidth="1"/>
    <col min="5587" max="5587" width="20.28515625" style="67" customWidth="1"/>
    <col min="5588" max="5588" width="26.42578125" style="67" customWidth="1"/>
    <col min="5589" max="5589" width="9.28515625" style="67" customWidth="1"/>
    <col min="5590" max="5590" width="10.7109375" style="67" customWidth="1"/>
    <col min="5591" max="5591" width="18.7109375" style="67" customWidth="1"/>
    <col min="5592" max="5592" width="24.7109375" style="67" customWidth="1"/>
    <col min="5593" max="5593" width="32.28515625" style="67" customWidth="1"/>
    <col min="5594" max="5594" width="13.42578125" style="67" bestFit="1" customWidth="1"/>
    <col min="5595" max="5632" width="11.42578125" style="67"/>
    <col min="5633" max="5633" width="8" style="67" customWidth="1"/>
    <col min="5634" max="5637" width="2.28515625" style="67" customWidth="1"/>
    <col min="5638" max="5638" width="22.42578125" style="67" customWidth="1"/>
    <col min="5639" max="5639" width="5.140625" style="67" customWidth="1"/>
    <col min="5640" max="5640" width="4" style="67" customWidth="1"/>
    <col min="5641" max="5641" width="5.85546875" style="67" customWidth="1"/>
    <col min="5642" max="5642" width="14.42578125" style="67" customWidth="1"/>
    <col min="5643" max="5643" width="1.7109375" style="67" customWidth="1"/>
    <col min="5644" max="5644" width="9.5703125" style="67" customWidth="1"/>
    <col min="5645" max="5645" width="17.28515625" style="67" customWidth="1"/>
    <col min="5646" max="5646" width="1.7109375" style="67" customWidth="1"/>
    <col min="5647" max="5648" width="13.7109375" style="67" customWidth="1"/>
    <col min="5649" max="5836" width="11.42578125" style="67"/>
    <col min="5837" max="5837" width="4.28515625" style="67" customWidth="1"/>
    <col min="5838" max="5838" width="14.140625" style="67" customWidth="1"/>
    <col min="5839" max="5839" width="2.28515625" style="67" customWidth="1"/>
    <col min="5840" max="5841" width="5.7109375" style="67" customWidth="1"/>
    <col min="5842" max="5842" width="19.7109375" style="67" customWidth="1"/>
    <col min="5843" max="5843" width="20.28515625" style="67" customWidth="1"/>
    <col min="5844" max="5844" width="26.42578125" style="67" customWidth="1"/>
    <col min="5845" max="5845" width="9.28515625" style="67" customWidth="1"/>
    <col min="5846" max="5846" width="10.7109375" style="67" customWidth="1"/>
    <col min="5847" max="5847" width="18.7109375" style="67" customWidth="1"/>
    <col min="5848" max="5848" width="24.7109375" style="67" customWidth="1"/>
    <col min="5849" max="5849" width="32.28515625" style="67" customWidth="1"/>
    <col min="5850" max="5850" width="13.42578125" style="67" bestFit="1" customWidth="1"/>
    <col min="5851" max="5888" width="11.42578125" style="67"/>
    <col min="5889" max="5889" width="8" style="67" customWidth="1"/>
    <col min="5890" max="5893" width="2.28515625" style="67" customWidth="1"/>
    <col min="5894" max="5894" width="22.42578125" style="67" customWidth="1"/>
    <col min="5895" max="5895" width="5.140625" style="67" customWidth="1"/>
    <col min="5896" max="5896" width="4" style="67" customWidth="1"/>
    <col min="5897" max="5897" width="5.85546875" style="67" customWidth="1"/>
    <col min="5898" max="5898" width="14.42578125" style="67" customWidth="1"/>
    <col min="5899" max="5899" width="1.7109375" style="67" customWidth="1"/>
    <col min="5900" max="5900" width="9.5703125" style="67" customWidth="1"/>
    <col min="5901" max="5901" width="17.28515625" style="67" customWidth="1"/>
    <col min="5902" max="5902" width="1.7109375" style="67" customWidth="1"/>
    <col min="5903" max="5904" width="13.7109375" style="67" customWidth="1"/>
    <col min="5905" max="6092" width="11.42578125" style="67"/>
    <col min="6093" max="6093" width="4.28515625" style="67" customWidth="1"/>
    <col min="6094" max="6094" width="14.140625" style="67" customWidth="1"/>
    <col min="6095" max="6095" width="2.28515625" style="67" customWidth="1"/>
    <col min="6096" max="6097" width="5.7109375" style="67" customWidth="1"/>
    <col min="6098" max="6098" width="19.7109375" style="67" customWidth="1"/>
    <col min="6099" max="6099" width="20.28515625" style="67" customWidth="1"/>
    <col min="6100" max="6100" width="26.42578125" style="67" customWidth="1"/>
    <col min="6101" max="6101" width="9.28515625" style="67" customWidth="1"/>
    <col min="6102" max="6102" width="10.7109375" style="67" customWidth="1"/>
    <col min="6103" max="6103" width="18.7109375" style="67" customWidth="1"/>
    <col min="6104" max="6104" width="24.7109375" style="67" customWidth="1"/>
    <col min="6105" max="6105" width="32.28515625" style="67" customWidth="1"/>
    <col min="6106" max="6106" width="13.42578125" style="67" bestFit="1" customWidth="1"/>
    <col min="6107" max="6144" width="11.42578125" style="67"/>
    <col min="6145" max="6145" width="8" style="67" customWidth="1"/>
    <col min="6146" max="6149" width="2.28515625" style="67" customWidth="1"/>
    <col min="6150" max="6150" width="22.42578125" style="67" customWidth="1"/>
    <col min="6151" max="6151" width="5.140625" style="67" customWidth="1"/>
    <col min="6152" max="6152" width="4" style="67" customWidth="1"/>
    <col min="6153" max="6153" width="5.85546875" style="67" customWidth="1"/>
    <col min="6154" max="6154" width="14.42578125" style="67" customWidth="1"/>
    <col min="6155" max="6155" width="1.7109375" style="67" customWidth="1"/>
    <col min="6156" max="6156" width="9.5703125" style="67" customWidth="1"/>
    <col min="6157" max="6157" width="17.28515625" style="67" customWidth="1"/>
    <col min="6158" max="6158" width="1.7109375" style="67" customWidth="1"/>
    <col min="6159" max="6160" width="13.7109375" style="67" customWidth="1"/>
    <col min="6161" max="6348" width="11.42578125" style="67"/>
    <col min="6349" max="6349" width="4.28515625" style="67" customWidth="1"/>
    <col min="6350" max="6350" width="14.140625" style="67" customWidth="1"/>
    <col min="6351" max="6351" width="2.28515625" style="67" customWidth="1"/>
    <col min="6352" max="6353" width="5.7109375" style="67" customWidth="1"/>
    <col min="6354" max="6354" width="19.7109375" style="67" customWidth="1"/>
    <col min="6355" max="6355" width="20.28515625" style="67" customWidth="1"/>
    <col min="6356" max="6356" width="26.42578125" style="67" customWidth="1"/>
    <col min="6357" max="6357" width="9.28515625" style="67" customWidth="1"/>
    <col min="6358" max="6358" width="10.7109375" style="67" customWidth="1"/>
    <col min="6359" max="6359" width="18.7109375" style="67" customWidth="1"/>
    <col min="6360" max="6360" width="24.7109375" style="67" customWidth="1"/>
    <col min="6361" max="6361" width="32.28515625" style="67" customWidth="1"/>
    <col min="6362" max="6362" width="13.42578125" style="67" bestFit="1" customWidth="1"/>
    <col min="6363" max="6400" width="11.42578125" style="67"/>
    <col min="6401" max="6401" width="8" style="67" customWidth="1"/>
    <col min="6402" max="6405" width="2.28515625" style="67" customWidth="1"/>
    <col min="6406" max="6406" width="22.42578125" style="67" customWidth="1"/>
    <col min="6407" max="6407" width="5.140625" style="67" customWidth="1"/>
    <col min="6408" max="6408" width="4" style="67" customWidth="1"/>
    <col min="6409" max="6409" width="5.85546875" style="67" customWidth="1"/>
    <col min="6410" max="6410" width="14.42578125" style="67" customWidth="1"/>
    <col min="6411" max="6411" width="1.7109375" style="67" customWidth="1"/>
    <col min="6412" max="6412" width="9.5703125" style="67" customWidth="1"/>
    <col min="6413" max="6413" width="17.28515625" style="67" customWidth="1"/>
    <col min="6414" max="6414" width="1.7109375" style="67" customWidth="1"/>
    <col min="6415" max="6416" width="13.7109375" style="67" customWidth="1"/>
    <col min="6417" max="6604" width="11.42578125" style="67"/>
    <col min="6605" max="6605" width="4.28515625" style="67" customWidth="1"/>
    <col min="6606" max="6606" width="14.140625" style="67" customWidth="1"/>
    <col min="6607" max="6607" width="2.28515625" style="67" customWidth="1"/>
    <col min="6608" max="6609" width="5.7109375" style="67" customWidth="1"/>
    <col min="6610" max="6610" width="19.7109375" style="67" customWidth="1"/>
    <col min="6611" max="6611" width="20.28515625" style="67" customWidth="1"/>
    <col min="6612" max="6612" width="26.42578125" style="67" customWidth="1"/>
    <col min="6613" max="6613" width="9.28515625" style="67" customWidth="1"/>
    <col min="6614" max="6614" width="10.7109375" style="67" customWidth="1"/>
    <col min="6615" max="6615" width="18.7109375" style="67" customWidth="1"/>
    <col min="6616" max="6616" width="24.7109375" style="67" customWidth="1"/>
    <col min="6617" max="6617" width="32.28515625" style="67" customWidth="1"/>
    <col min="6618" max="6618" width="13.42578125" style="67" bestFit="1" customWidth="1"/>
    <col min="6619" max="6656" width="11.42578125" style="67"/>
    <col min="6657" max="6657" width="8" style="67" customWidth="1"/>
    <col min="6658" max="6661" width="2.28515625" style="67" customWidth="1"/>
    <col min="6662" max="6662" width="22.42578125" style="67" customWidth="1"/>
    <col min="6663" max="6663" width="5.140625" style="67" customWidth="1"/>
    <col min="6664" max="6664" width="4" style="67" customWidth="1"/>
    <col min="6665" max="6665" width="5.85546875" style="67" customWidth="1"/>
    <col min="6666" max="6666" width="14.42578125" style="67" customWidth="1"/>
    <col min="6667" max="6667" width="1.7109375" style="67" customWidth="1"/>
    <col min="6668" max="6668" width="9.5703125" style="67" customWidth="1"/>
    <col min="6669" max="6669" width="17.28515625" style="67" customWidth="1"/>
    <col min="6670" max="6670" width="1.7109375" style="67" customWidth="1"/>
    <col min="6671" max="6672" width="13.7109375" style="67" customWidth="1"/>
    <col min="6673" max="6860" width="11.42578125" style="67"/>
    <col min="6861" max="6861" width="4.28515625" style="67" customWidth="1"/>
    <col min="6862" max="6862" width="14.140625" style="67" customWidth="1"/>
    <col min="6863" max="6863" width="2.28515625" style="67" customWidth="1"/>
    <col min="6864" max="6865" width="5.7109375" style="67" customWidth="1"/>
    <col min="6866" max="6866" width="19.7109375" style="67" customWidth="1"/>
    <col min="6867" max="6867" width="20.28515625" style="67" customWidth="1"/>
    <col min="6868" max="6868" width="26.42578125" style="67" customWidth="1"/>
    <col min="6869" max="6869" width="9.28515625" style="67" customWidth="1"/>
    <col min="6870" max="6870" width="10.7109375" style="67" customWidth="1"/>
    <col min="6871" max="6871" width="18.7109375" style="67" customWidth="1"/>
    <col min="6872" max="6872" width="24.7109375" style="67" customWidth="1"/>
    <col min="6873" max="6873" width="32.28515625" style="67" customWidth="1"/>
    <col min="6874" max="6874" width="13.42578125" style="67" bestFit="1" customWidth="1"/>
    <col min="6875" max="6912" width="11.42578125" style="67"/>
    <col min="6913" max="6913" width="8" style="67" customWidth="1"/>
    <col min="6914" max="6917" width="2.28515625" style="67" customWidth="1"/>
    <col min="6918" max="6918" width="22.42578125" style="67" customWidth="1"/>
    <col min="6919" max="6919" width="5.140625" style="67" customWidth="1"/>
    <col min="6920" max="6920" width="4" style="67" customWidth="1"/>
    <col min="6921" max="6921" width="5.85546875" style="67" customWidth="1"/>
    <col min="6922" max="6922" width="14.42578125" style="67" customWidth="1"/>
    <col min="6923" max="6923" width="1.7109375" style="67" customWidth="1"/>
    <col min="6924" max="6924" width="9.5703125" style="67" customWidth="1"/>
    <col min="6925" max="6925" width="17.28515625" style="67" customWidth="1"/>
    <col min="6926" max="6926" width="1.7109375" style="67" customWidth="1"/>
    <col min="6927" max="6928" width="13.7109375" style="67" customWidth="1"/>
    <col min="6929" max="7116" width="11.42578125" style="67"/>
    <col min="7117" max="7117" width="4.28515625" style="67" customWidth="1"/>
    <col min="7118" max="7118" width="14.140625" style="67" customWidth="1"/>
    <col min="7119" max="7119" width="2.28515625" style="67" customWidth="1"/>
    <col min="7120" max="7121" width="5.7109375" style="67" customWidth="1"/>
    <col min="7122" max="7122" width="19.7109375" style="67" customWidth="1"/>
    <col min="7123" max="7123" width="20.28515625" style="67" customWidth="1"/>
    <col min="7124" max="7124" width="26.42578125" style="67" customWidth="1"/>
    <col min="7125" max="7125" width="9.28515625" style="67" customWidth="1"/>
    <col min="7126" max="7126" width="10.7109375" style="67" customWidth="1"/>
    <col min="7127" max="7127" width="18.7109375" style="67" customWidth="1"/>
    <col min="7128" max="7128" width="24.7109375" style="67" customWidth="1"/>
    <col min="7129" max="7129" width="32.28515625" style="67" customWidth="1"/>
    <col min="7130" max="7130" width="13.42578125" style="67" bestFit="1" customWidth="1"/>
    <col min="7131" max="7168" width="11.42578125" style="67"/>
    <col min="7169" max="7169" width="8" style="67" customWidth="1"/>
    <col min="7170" max="7173" width="2.28515625" style="67" customWidth="1"/>
    <col min="7174" max="7174" width="22.42578125" style="67" customWidth="1"/>
    <col min="7175" max="7175" width="5.140625" style="67" customWidth="1"/>
    <col min="7176" max="7176" width="4" style="67" customWidth="1"/>
    <col min="7177" max="7177" width="5.85546875" style="67" customWidth="1"/>
    <col min="7178" max="7178" width="14.42578125" style="67" customWidth="1"/>
    <col min="7179" max="7179" width="1.7109375" style="67" customWidth="1"/>
    <col min="7180" max="7180" width="9.5703125" style="67" customWidth="1"/>
    <col min="7181" max="7181" width="17.28515625" style="67" customWidth="1"/>
    <col min="7182" max="7182" width="1.7109375" style="67" customWidth="1"/>
    <col min="7183" max="7184" width="13.7109375" style="67" customWidth="1"/>
    <col min="7185" max="7372" width="11.42578125" style="67"/>
    <col min="7373" max="7373" width="4.28515625" style="67" customWidth="1"/>
    <col min="7374" max="7374" width="14.140625" style="67" customWidth="1"/>
    <col min="7375" max="7375" width="2.28515625" style="67" customWidth="1"/>
    <col min="7376" max="7377" width="5.7109375" style="67" customWidth="1"/>
    <col min="7378" max="7378" width="19.7109375" style="67" customWidth="1"/>
    <col min="7379" max="7379" width="20.28515625" style="67" customWidth="1"/>
    <col min="7380" max="7380" width="26.42578125" style="67" customWidth="1"/>
    <col min="7381" max="7381" width="9.28515625" style="67" customWidth="1"/>
    <col min="7382" max="7382" width="10.7109375" style="67" customWidth="1"/>
    <col min="7383" max="7383" width="18.7109375" style="67" customWidth="1"/>
    <col min="7384" max="7384" width="24.7109375" style="67" customWidth="1"/>
    <col min="7385" max="7385" width="32.28515625" style="67" customWidth="1"/>
    <col min="7386" max="7386" width="13.42578125" style="67" bestFit="1" customWidth="1"/>
    <col min="7387" max="7424" width="11.42578125" style="67"/>
    <col min="7425" max="7425" width="8" style="67" customWidth="1"/>
    <col min="7426" max="7429" width="2.28515625" style="67" customWidth="1"/>
    <col min="7430" max="7430" width="22.42578125" style="67" customWidth="1"/>
    <col min="7431" max="7431" width="5.140625" style="67" customWidth="1"/>
    <col min="7432" max="7432" width="4" style="67" customWidth="1"/>
    <col min="7433" max="7433" width="5.85546875" style="67" customWidth="1"/>
    <col min="7434" max="7434" width="14.42578125" style="67" customWidth="1"/>
    <col min="7435" max="7435" width="1.7109375" style="67" customWidth="1"/>
    <col min="7436" max="7436" width="9.5703125" style="67" customWidth="1"/>
    <col min="7437" max="7437" width="17.28515625" style="67" customWidth="1"/>
    <col min="7438" max="7438" width="1.7109375" style="67" customWidth="1"/>
    <col min="7439" max="7440" width="13.7109375" style="67" customWidth="1"/>
    <col min="7441" max="7628" width="11.42578125" style="67"/>
    <col min="7629" max="7629" width="4.28515625" style="67" customWidth="1"/>
    <col min="7630" max="7630" width="14.140625" style="67" customWidth="1"/>
    <col min="7631" max="7631" width="2.28515625" style="67" customWidth="1"/>
    <col min="7632" max="7633" width="5.7109375" style="67" customWidth="1"/>
    <col min="7634" max="7634" width="19.7109375" style="67" customWidth="1"/>
    <col min="7635" max="7635" width="20.28515625" style="67" customWidth="1"/>
    <col min="7636" max="7636" width="26.42578125" style="67" customWidth="1"/>
    <col min="7637" max="7637" width="9.28515625" style="67" customWidth="1"/>
    <col min="7638" max="7638" width="10.7109375" style="67" customWidth="1"/>
    <col min="7639" max="7639" width="18.7109375" style="67" customWidth="1"/>
    <col min="7640" max="7640" width="24.7109375" style="67" customWidth="1"/>
    <col min="7641" max="7641" width="32.28515625" style="67" customWidth="1"/>
    <col min="7642" max="7642" width="13.42578125" style="67" bestFit="1" customWidth="1"/>
    <col min="7643" max="7680" width="11.42578125" style="67"/>
    <col min="7681" max="7681" width="8" style="67" customWidth="1"/>
    <col min="7682" max="7685" width="2.28515625" style="67" customWidth="1"/>
    <col min="7686" max="7686" width="22.42578125" style="67" customWidth="1"/>
    <col min="7687" max="7687" width="5.140625" style="67" customWidth="1"/>
    <col min="7688" max="7688" width="4" style="67" customWidth="1"/>
    <col min="7689" max="7689" width="5.85546875" style="67" customWidth="1"/>
    <col min="7690" max="7690" width="14.42578125" style="67" customWidth="1"/>
    <col min="7691" max="7691" width="1.7109375" style="67" customWidth="1"/>
    <col min="7692" max="7692" width="9.5703125" style="67" customWidth="1"/>
    <col min="7693" max="7693" width="17.28515625" style="67" customWidth="1"/>
    <col min="7694" max="7694" width="1.7109375" style="67" customWidth="1"/>
    <col min="7695" max="7696" width="13.7109375" style="67" customWidth="1"/>
    <col min="7697" max="7884" width="11.42578125" style="67"/>
    <col min="7885" max="7885" width="4.28515625" style="67" customWidth="1"/>
    <col min="7886" max="7886" width="14.140625" style="67" customWidth="1"/>
    <col min="7887" max="7887" width="2.28515625" style="67" customWidth="1"/>
    <col min="7888" max="7889" width="5.7109375" style="67" customWidth="1"/>
    <col min="7890" max="7890" width="19.7109375" style="67" customWidth="1"/>
    <col min="7891" max="7891" width="20.28515625" style="67" customWidth="1"/>
    <col min="7892" max="7892" width="26.42578125" style="67" customWidth="1"/>
    <col min="7893" max="7893" width="9.28515625" style="67" customWidth="1"/>
    <col min="7894" max="7894" width="10.7109375" style="67" customWidth="1"/>
    <col min="7895" max="7895" width="18.7109375" style="67" customWidth="1"/>
    <col min="7896" max="7896" width="24.7109375" style="67" customWidth="1"/>
    <col min="7897" max="7897" width="32.28515625" style="67" customWidth="1"/>
    <col min="7898" max="7898" width="13.42578125" style="67" bestFit="1" customWidth="1"/>
    <col min="7899" max="7936" width="11.42578125" style="67"/>
    <col min="7937" max="7937" width="8" style="67" customWidth="1"/>
    <col min="7938" max="7941" width="2.28515625" style="67" customWidth="1"/>
    <col min="7942" max="7942" width="22.42578125" style="67" customWidth="1"/>
    <col min="7943" max="7943" width="5.140625" style="67" customWidth="1"/>
    <col min="7944" max="7944" width="4" style="67" customWidth="1"/>
    <col min="7945" max="7945" width="5.85546875" style="67" customWidth="1"/>
    <col min="7946" max="7946" width="14.42578125" style="67" customWidth="1"/>
    <col min="7947" max="7947" width="1.7109375" style="67" customWidth="1"/>
    <col min="7948" max="7948" width="9.5703125" style="67" customWidth="1"/>
    <col min="7949" max="7949" width="17.28515625" style="67" customWidth="1"/>
    <col min="7950" max="7950" width="1.7109375" style="67" customWidth="1"/>
    <col min="7951" max="7952" width="13.7109375" style="67" customWidth="1"/>
    <col min="7953" max="8140" width="11.42578125" style="67"/>
    <col min="8141" max="8141" width="4.28515625" style="67" customWidth="1"/>
    <col min="8142" max="8142" width="14.140625" style="67" customWidth="1"/>
    <col min="8143" max="8143" width="2.28515625" style="67" customWidth="1"/>
    <col min="8144" max="8145" width="5.7109375" style="67" customWidth="1"/>
    <col min="8146" max="8146" width="19.7109375" style="67" customWidth="1"/>
    <col min="8147" max="8147" width="20.28515625" style="67" customWidth="1"/>
    <col min="8148" max="8148" width="26.42578125" style="67" customWidth="1"/>
    <col min="8149" max="8149" width="9.28515625" style="67" customWidth="1"/>
    <col min="8150" max="8150" width="10.7109375" style="67" customWidth="1"/>
    <col min="8151" max="8151" width="18.7109375" style="67" customWidth="1"/>
    <col min="8152" max="8152" width="24.7109375" style="67" customWidth="1"/>
    <col min="8153" max="8153" width="32.28515625" style="67" customWidth="1"/>
    <col min="8154" max="8154" width="13.42578125" style="67" bestFit="1" customWidth="1"/>
    <col min="8155" max="8192" width="11.42578125" style="67"/>
    <col min="8193" max="8193" width="8" style="67" customWidth="1"/>
    <col min="8194" max="8197" width="2.28515625" style="67" customWidth="1"/>
    <col min="8198" max="8198" width="22.42578125" style="67" customWidth="1"/>
    <col min="8199" max="8199" width="5.140625" style="67" customWidth="1"/>
    <col min="8200" max="8200" width="4" style="67" customWidth="1"/>
    <col min="8201" max="8201" width="5.85546875" style="67" customWidth="1"/>
    <col min="8202" max="8202" width="14.42578125" style="67" customWidth="1"/>
    <col min="8203" max="8203" width="1.7109375" style="67" customWidth="1"/>
    <col min="8204" max="8204" width="9.5703125" style="67" customWidth="1"/>
    <col min="8205" max="8205" width="17.28515625" style="67" customWidth="1"/>
    <col min="8206" max="8206" width="1.7109375" style="67" customWidth="1"/>
    <col min="8207" max="8208" width="13.7109375" style="67" customWidth="1"/>
    <col min="8209" max="8396" width="11.42578125" style="67"/>
    <col min="8397" max="8397" width="4.28515625" style="67" customWidth="1"/>
    <col min="8398" max="8398" width="14.140625" style="67" customWidth="1"/>
    <col min="8399" max="8399" width="2.28515625" style="67" customWidth="1"/>
    <col min="8400" max="8401" width="5.7109375" style="67" customWidth="1"/>
    <col min="8402" max="8402" width="19.7109375" style="67" customWidth="1"/>
    <col min="8403" max="8403" width="20.28515625" style="67" customWidth="1"/>
    <col min="8404" max="8404" width="26.42578125" style="67" customWidth="1"/>
    <col min="8405" max="8405" width="9.28515625" style="67" customWidth="1"/>
    <col min="8406" max="8406" width="10.7109375" style="67" customWidth="1"/>
    <col min="8407" max="8407" width="18.7109375" style="67" customWidth="1"/>
    <col min="8408" max="8408" width="24.7109375" style="67" customWidth="1"/>
    <col min="8409" max="8409" width="32.28515625" style="67" customWidth="1"/>
    <col min="8410" max="8410" width="13.42578125" style="67" bestFit="1" customWidth="1"/>
    <col min="8411" max="8448" width="11.42578125" style="67"/>
    <col min="8449" max="8449" width="8" style="67" customWidth="1"/>
    <col min="8450" max="8453" width="2.28515625" style="67" customWidth="1"/>
    <col min="8454" max="8454" width="22.42578125" style="67" customWidth="1"/>
    <col min="8455" max="8455" width="5.140625" style="67" customWidth="1"/>
    <col min="8456" max="8456" width="4" style="67" customWidth="1"/>
    <col min="8457" max="8457" width="5.85546875" style="67" customWidth="1"/>
    <col min="8458" max="8458" width="14.42578125" style="67" customWidth="1"/>
    <col min="8459" max="8459" width="1.7109375" style="67" customWidth="1"/>
    <col min="8460" max="8460" width="9.5703125" style="67" customWidth="1"/>
    <col min="8461" max="8461" width="17.28515625" style="67" customWidth="1"/>
    <col min="8462" max="8462" width="1.7109375" style="67" customWidth="1"/>
    <col min="8463" max="8464" width="13.7109375" style="67" customWidth="1"/>
    <col min="8465" max="8652" width="11.42578125" style="67"/>
    <col min="8653" max="8653" width="4.28515625" style="67" customWidth="1"/>
    <col min="8654" max="8654" width="14.140625" style="67" customWidth="1"/>
    <col min="8655" max="8655" width="2.28515625" style="67" customWidth="1"/>
    <col min="8656" max="8657" width="5.7109375" style="67" customWidth="1"/>
    <col min="8658" max="8658" width="19.7109375" style="67" customWidth="1"/>
    <col min="8659" max="8659" width="20.28515625" style="67" customWidth="1"/>
    <col min="8660" max="8660" width="26.42578125" style="67" customWidth="1"/>
    <col min="8661" max="8661" width="9.28515625" style="67" customWidth="1"/>
    <col min="8662" max="8662" width="10.7109375" style="67" customWidth="1"/>
    <col min="8663" max="8663" width="18.7109375" style="67" customWidth="1"/>
    <col min="8664" max="8664" width="24.7109375" style="67" customWidth="1"/>
    <col min="8665" max="8665" width="32.28515625" style="67" customWidth="1"/>
    <col min="8666" max="8666" width="13.42578125" style="67" bestFit="1" customWidth="1"/>
    <col min="8667" max="8704" width="11.42578125" style="67"/>
    <col min="8705" max="8705" width="8" style="67" customWidth="1"/>
    <col min="8706" max="8709" width="2.28515625" style="67" customWidth="1"/>
    <col min="8710" max="8710" width="22.42578125" style="67" customWidth="1"/>
    <col min="8711" max="8711" width="5.140625" style="67" customWidth="1"/>
    <col min="8712" max="8712" width="4" style="67" customWidth="1"/>
    <col min="8713" max="8713" width="5.85546875" style="67" customWidth="1"/>
    <col min="8714" max="8714" width="14.42578125" style="67" customWidth="1"/>
    <col min="8715" max="8715" width="1.7109375" style="67" customWidth="1"/>
    <col min="8716" max="8716" width="9.5703125" style="67" customWidth="1"/>
    <col min="8717" max="8717" width="17.28515625" style="67" customWidth="1"/>
    <col min="8718" max="8718" width="1.7109375" style="67" customWidth="1"/>
    <col min="8719" max="8720" width="13.7109375" style="67" customWidth="1"/>
    <col min="8721" max="8908" width="11.42578125" style="67"/>
    <col min="8909" max="8909" width="4.28515625" style="67" customWidth="1"/>
    <col min="8910" max="8910" width="14.140625" style="67" customWidth="1"/>
    <col min="8911" max="8911" width="2.28515625" style="67" customWidth="1"/>
    <col min="8912" max="8913" width="5.7109375" style="67" customWidth="1"/>
    <col min="8914" max="8914" width="19.7109375" style="67" customWidth="1"/>
    <col min="8915" max="8915" width="20.28515625" style="67" customWidth="1"/>
    <col min="8916" max="8916" width="26.42578125" style="67" customWidth="1"/>
    <col min="8917" max="8917" width="9.28515625" style="67" customWidth="1"/>
    <col min="8918" max="8918" width="10.7109375" style="67" customWidth="1"/>
    <col min="8919" max="8919" width="18.7109375" style="67" customWidth="1"/>
    <col min="8920" max="8920" width="24.7109375" style="67" customWidth="1"/>
    <col min="8921" max="8921" width="32.28515625" style="67" customWidth="1"/>
    <col min="8922" max="8922" width="13.42578125" style="67" bestFit="1" customWidth="1"/>
    <col min="8923" max="8960" width="11.42578125" style="67"/>
    <col min="8961" max="8961" width="8" style="67" customWidth="1"/>
    <col min="8962" max="8965" width="2.28515625" style="67" customWidth="1"/>
    <col min="8966" max="8966" width="22.42578125" style="67" customWidth="1"/>
    <col min="8967" max="8967" width="5.140625" style="67" customWidth="1"/>
    <col min="8968" max="8968" width="4" style="67" customWidth="1"/>
    <col min="8969" max="8969" width="5.85546875" style="67" customWidth="1"/>
    <col min="8970" max="8970" width="14.42578125" style="67" customWidth="1"/>
    <col min="8971" max="8971" width="1.7109375" style="67" customWidth="1"/>
    <col min="8972" max="8972" width="9.5703125" style="67" customWidth="1"/>
    <col min="8973" max="8973" width="17.28515625" style="67" customWidth="1"/>
    <col min="8974" max="8974" width="1.7109375" style="67" customWidth="1"/>
    <col min="8975" max="8976" width="13.7109375" style="67" customWidth="1"/>
    <col min="8977" max="9164" width="11.42578125" style="67"/>
    <col min="9165" max="9165" width="4.28515625" style="67" customWidth="1"/>
    <col min="9166" max="9166" width="14.140625" style="67" customWidth="1"/>
    <col min="9167" max="9167" width="2.28515625" style="67" customWidth="1"/>
    <col min="9168" max="9169" width="5.7109375" style="67" customWidth="1"/>
    <col min="9170" max="9170" width="19.7109375" style="67" customWidth="1"/>
    <col min="9171" max="9171" width="20.28515625" style="67" customWidth="1"/>
    <col min="9172" max="9172" width="26.42578125" style="67" customWidth="1"/>
    <col min="9173" max="9173" width="9.28515625" style="67" customWidth="1"/>
    <col min="9174" max="9174" width="10.7109375" style="67" customWidth="1"/>
    <col min="9175" max="9175" width="18.7109375" style="67" customWidth="1"/>
    <col min="9176" max="9176" width="24.7109375" style="67" customWidth="1"/>
    <col min="9177" max="9177" width="32.28515625" style="67" customWidth="1"/>
    <col min="9178" max="9178" width="13.42578125" style="67" bestFit="1" customWidth="1"/>
    <col min="9179" max="9216" width="11.42578125" style="67"/>
    <col min="9217" max="9217" width="8" style="67" customWidth="1"/>
    <col min="9218" max="9221" width="2.28515625" style="67" customWidth="1"/>
    <col min="9222" max="9222" width="22.42578125" style="67" customWidth="1"/>
    <col min="9223" max="9223" width="5.140625" style="67" customWidth="1"/>
    <col min="9224" max="9224" width="4" style="67" customWidth="1"/>
    <col min="9225" max="9225" width="5.85546875" style="67" customWidth="1"/>
    <col min="9226" max="9226" width="14.42578125" style="67" customWidth="1"/>
    <col min="9227" max="9227" width="1.7109375" style="67" customWidth="1"/>
    <col min="9228" max="9228" width="9.5703125" style="67" customWidth="1"/>
    <col min="9229" max="9229" width="17.28515625" style="67" customWidth="1"/>
    <col min="9230" max="9230" width="1.7109375" style="67" customWidth="1"/>
    <col min="9231" max="9232" width="13.7109375" style="67" customWidth="1"/>
    <col min="9233" max="9420" width="11.42578125" style="67"/>
    <col min="9421" max="9421" width="4.28515625" style="67" customWidth="1"/>
    <col min="9422" max="9422" width="14.140625" style="67" customWidth="1"/>
    <col min="9423" max="9423" width="2.28515625" style="67" customWidth="1"/>
    <col min="9424" max="9425" width="5.7109375" style="67" customWidth="1"/>
    <col min="9426" max="9426" width="19.7109375" style="67" customWidth="1"/>
    <col min="9427" max="9427" width="20.28515625" style="67" customWidth="1"/>
    <col min="9428" max="9428" width="26.42578125" style="67" customWidth="1"/>
    <col min="9429" max="9429" width="9.28515625" style="67" customWidth="1"/>
    <col min="9430" max="9430" width="10.7109375" style="67" customWidth="1"/>
    <col min="9431" max="9431" width="18.7109375" style="67" customWidth="1"/>
    <col min="9432" max="9432" width="24.7109375" style="67" customWidth="1"/>
    <col min="9433" max="9433" width="32.28515625" style="67" customWidth="1"/>
    <col min="9434" max="9434" width="13.42578125" style="67" bestFit="1" customWidth="1"/>
    <col min="9435" max="9472" width="11.42578125" style="67"/>
    <col min="9473" max="9473" width="8" style="67" customWidth="1"/>
    <col min="9474" max="9477" width="2.28515625" style="67" customWidth="1"/>
    <col min="9478" max="9478" width="22.42578125" style="67" customWidth="1"/>
    <col min="9479" max="9479" width="5.140625" style="67" customWidth="1"/>
    <col min="9480" max="9480" width="4" style="67" customWidth="1"/>
    <col min="9481" max="9481" width="5.85546875" style="67" customWidth="1"/>
    <col min="9482" max="9482" width="14.42578125" style="67" customWidth="1"/>
    <col min="9483" max="9483" width="1.7109375" style="67" customWidth="1"/>
    <col min="9484" max="9484" width="9.5703125" style="67" customWidth="1"/>
    <col min="9485" max="9485" width="17.28515625" style="67" customWidth="1"/>
    <col min="9486" max="9486" width="1.7109375" style="67" customWidth="1"/>
    <col min="9487" max="9488" width="13.7109375" style="67" customWidth="1"/>
    <col min="9489" max="9676" width="11.42578125" style="67"/>
    <col min="9677" max="9677" width="4.28515625" style="67" customWidth="1"/>
    <col min="9678" max="9678" width="14.140625" style="67" customWidth="1"/>
    <col min="9679" max="9679" width="2.28515625" style="67" customWidth="1"/>
    <col min="9680" max="9681" width="5.7109375" style="67" customWidth="1"/>
    <col min="9682" max="9682" width="19.7109375" style="67" customWidth="1"/>
    <col min="9683" max="9683" width="20.28515625" style="67" customWidth="1"/>
    <col min="9684" max="9684" width="26.42578125" style="67" customWidth="1"/>
    <col min="9685" max="9685" width="9.28515625" style="67" customWidth="1"/>
    <col min="9686" max="9686" width="10.7109375" style="67" customWidth="1"/>
    <col min="9687" max="9687" width="18.7109375" style="67" customWidth="1"/>
    <col min="9688" max="9688" width="24.7109375" style="67" customWidth="1"/>
    <col min="9689" max="9689" width="32.28515625" style="67" customWidth="1"/>
    <col min="9690" max="9690" width="13.42578125" style="67" bestFit="1" customWidth="1"/>
    <col min="9691" max="9728" width="11.42578125" style="67"/>
    <col min="9729" max="9729" width="8" style="67" customWidth="1"/>
    <col min="9730" max="9733" width="2.28515625" style="67" customWidth="1"/>
    <col min="9734" max="9734" width="22.42578125" style="67" customWidth="1"/>
    <col min="9735" max="9735" width="5.140625" style="67" customWidth="1"/>
    <col min="9736" max="9736" width="4" style="67" customWidth="1"/>
    <col min="9737" max="9737" width="5.85546875" style="67" customWidth="1"/>
    <col min="9738" max="9738" width="14.42578125" style="67" customWidth="1"/>
    <col min="9739" max="9739" width="1.7109375" style="67" customWidth="1"/>
    <col min="9740" max="9740" width="9.5703125" style="67" customWidth="1"/>
    <col min="9741" max="9741" width="17.28515625" style="67" customWidth="1"/>
    <col min="9742" max="9742" width="1.7109375" style="67" customWidth="1"/>
    <col min="9743" max="9744" width="13.7109375" style="67" customWidth="1"/>
    <col min="9745" max="9932" width="11.42578125" style="67"/>
    <col min="9933" max="9933" width="4.28515625" style="67" customWidth="1"/>
    <col min="9934" max="9934" width="14.140625" style="67" customWidth="1"/>
    <col min="9935" max="9935" width="2.28515625" style="67" customWidth="1"/>
    <col min="9936" max="9937" width="5.7109375" style="67" customWidth="1"/>
    <col min="9938" max="9938" width="19.7109375" style="67" customWidth="1"/>
    <col min="9939" max="9939" width="20.28515625" style="67" customWidth="1"/>
    <col min="9940" max="9940" width="26.42578125" style="67" customWidth="1"/>
    <col min="9941" max="9941" width="9.28515625" style="67" customWidth="1"/>
    <col min="9942" max="9942" width="10.7109375" style="67" customWidth="1"/>
    <col min="9943" max="9943" width="18.7109375" style="67" customWidth="1"/>
    <col min="9944" max="9944" width="24.7109375" style="67" customWidth="1"/>
    <col min="9945" max="9945" width="32.28515625" style="67" customWidth="1"/>
    <col min="9946" max="9946" width="13.42578125" style="67" bestFit="1" customWidth="1"/>
    <col min="9947" max="9984" width="11.42578125" style="67"/>
    <col min="9985" max="9985" width="8" style="67" customWidth="1"/>
    <col min="9986" max="9989" width="2.28515625" style="67" customWidth="1"/>
    <col min="9990" max="9990" width="22.42578125" style="67" customWidth="1"/>
    <col min="9991" max="9991" width="5.140625" style="67" customWidth="1"/>
    <col min="9992" max="9992" width="4" style="67" customWidth="1"/>
    <col min="9993" max="9993" width="5.85546875" style="67" customWidth="1"/>
    <col min="9994" max="9994" width="14.42578125" style="67" customWidth="1"/>
    <col min="9995" max="9995" width="1.7109375" style="67" customWidth="1"/>
    <col min="9996" max="9996" width="9.5703125" style="67" customWidth="1"/>
    <col min="9997" max="9997" width="17.28515625" style="67" customWidth="1"/>
    <col min="9998" max="9998" width="1.7109375" style="67" customWidth="1"/>
    <col min="9999" max="10000" width="13.7109375" style="67" customWidth="1"/>
    <col min="10001" max="10188" width="11.42578125" style="67"/>
    <col min="10189" max="10189" width="4.28515625" style="67" customWidth="1"/>
    <col min="10190" max="10190" width="14.140625" style="67" customWidth="1"/>
    <col min="10191" max="10191" width="2.28515625" style="67" customWidth="1"/>
    <col min="10192" max="10193" width="5.7109375" style="67" customWidth="1"/>
    <col min="10194" max="10194" width="19.7109375" style="67" customWidth="1"/>
    <col min="10195" max="10195" width="20.28515625" style="67" customWidth="1"/>
    <col min="10196" max="10196" width="26.42578125" style="67" customWidth="1"/>
    <col min="10197" max="10197" width="9.28515625" style="67" customWidth="1"/>
    <col min="10198" max="10198" width="10.7109375" style="67" customWidth="1"/>
    <col min="10199" max="10199" width="18.7109375" style="67" customWidth="1"/>
    <col min="10200" max="10200" width="24.7109375" style="67" customWidth="1"/>
    <col min="10201" max="10201" width="32.28515625" style="67" customWidth="1"/>
    <col min="10202" max="10202" width="13.42578125" style="67" bestFit="1" customWidth="1"/>
    <col min="10203" max="10240" width="11.42578125" style="67"/>
    <col min="10241" max="10241" width="8" style="67" customWidth="1"/>
    <col min="10242" max="10245" width="2.28515625" style="67" customWidth="1"/>
    <col min="10246" max="10246" width="22.42578125" style="67" customWidth="1"/>
    <col min="10247" max="10247" width="5.140625" style="67" customWidth="1"/>
    <col min="10248" max="10248" width="4" style="67" customWidth="1"/>
    <col min="10249" max="10249" width="5.85546875" style="67" customWidth="1"/>
    <col min="10250" max="10250" width="14.42578125" style="67" customWidth="1"/>
    <col min="10251" max="10251" width="1.7109375" style="67" customWidth="1"/>
    <col min="10252" max="10252" width="9.5703125" style="67" customWidth="1"/>
    <col min="10253" max="10253" width="17.28515625" style="67" customWidth="1"/>
    <col min="10254" max="10254" width="1.7109375" style="67" customWidth="1"/>
    <col min="10255" max="10256" width="13.7109375" style="67" customWidth="1"/>
    <col min="10257" max="10444" width="11.42578125" style="67"/>
    <col min="10445" max="10445" width="4.28515625" style="67" customWidth="1"/>
    <col min="10446" max="10446" width="14.140625" style="67" customWidth="1"/>
    <col min="10447" max="10447" width="2.28515625" style="67" customWidth="1"/>
    <col min="10448" max="10449" width="5.7109375" style="67" customWidth="1"/>
    <col min="10450" max="10450" width="19.7109375" style="67" customWidth="1"/>
    <col min="10451" max="10451" width="20.28515625" style="67" customWidth="1"/>
    <col min="10452" max="10452" width="26.42578125" style="67" customWidth="1"/>
    <col min="10453" max="10453" width="9.28515625" style="67" customWidth="1"/>
    <col min="10454" max="10454" width="10.7109375" style="67" customWidth="1"/>
    <col min="10455" max="10455" width="18.7109375" style="67" customWidth="1"/>
    <col min="10456" max="10456" width="24.7109375" style="67" customWidth="1"/>
    <col min="10457" max="10457" width="32.28515625" style="67" customWidth="1"/>
    <col min="10458" max="10458" width="13.42578125" style="67" bestFit="1" customWidth="1"/>
    <col min="10459" max="10496" width="11.42578125" style="67"/>
    <col min="10497" max="10497" width="8" style="67" customWidth="1"/>
    <col min="10498" max="10501" width="2.28515625" style="67" customWidth="1"/>
    <col min="10502" max="10502" width="22.42578125" style="67" customWidth="1"/>
    <col min="10503" max="10503" width="5.140625" style="67" customWidth="1"/>
    <col min="10504" max="10504" width="4" style="67" customWidth="1"/>
    <col min="10505" max="10505" width="5.85546875" style="67" customWidth="1"/>
    <col min="10506" max="10506" width="14.42578125" style="67" customWidth="1"/>
    <col min="10507" max="10507" width="1.7109375" style="67" customWidth="1"/>
    <col min="10508" max="10508" width="9.5703125" style="67" customWidth="1"/>
    <col min="10509" max="10509" width="17.28515625" style="67" customWidth="1"/>
    <col min="10510" max="10510" width="1.7109375" style="67" customWidth="1"/>
    <col min="10511" max="10512" width="13.7109375" style="67" customWidth="1"/>
    <col min="10513" max="10700" width="11.42578125" style="67"/>
    <col min="10701" max="10701" width="4.28515625" style="67" customWidth="1"/>
    <col min="10702" max="10702" width="14.140625" style="67" customWidth="1"/>
    <col min="10703" max="10703" width="2.28515625" style="67" customWidth="1"/>
    <col min="10704" max="10705" width="5.7109375" style="67" customWidth="1"/>
    <col min="10706" max="10706" width="19.7109375" style="67" customWidth="1"/>
    <col min="10707" max="10707" width="20.28515625" style="67" customWidth="1"/>
    <col min="10708" max="10708" width="26.42578125" style="67" customWidth="1"/>
    <col min="10709" max="10709" width="9.28515625" style="67" customWidth="1"/>
    <col min="10710" max="10710" width="10.7109375" style="67" customWidth="1"/>
    <col min="10711" max="10711" width="18.7109375" style="67" customWidth="1"/>
    <col min="10712" max="10712" width="24.7109375" style="67" customWidth="1"/>
    <col min="10713" max="10713" width="32.28515625" style="67" customWidth="1"/>
    <col min="10714" max="10714" width="13.42578125" style="67" bestFit="1" customWidth="1"/>
    <col min="10715" max="10752" width="11.42578125" style="67"/>
    <col min="10753" max="10753" width="8" style="67" customWidth="1"/>
    <col min="10754" max="10757" width="2.28515625" style="67" customWidth="1"/>
    <col min="10758" max="10758" width="22.42578125" style="67" customWidth="1"/>
    <col min="10759" max="10759" width="5.140625" style="67" customWidth="1"/>
    <col min="10760" max="10760" width="4" style="67" customWidth="1"/>
    <col min="10761" max="10761" width="5.85546875" style="67" customWidth="1"/>
    <col min="10762" max="10762" width="14.42578125" style="67" customWidth="1"/>
    <col min="10763" max="10763" width="1.7109375" style="67" customWidth="1"/>
    <col min="10764" max="10764" width="9.5703125" style="67" customWidth="1"/>
    <col min="10765" max="10765" width="17.28515625" style="67" customWidth="1"/>
    <col min="10766" max="10766" width="1.7109375" style="67" customWidth="1"/>
    <col min="10767" max="10768" width="13.7109375" style="67" customWidth="1"/>
    <col min="10769" max="10956" width="11.42578125" style="67"/>
    <col min="10957" max="10957" width="4.28515625" style="67" customWidth="1"/>
    <col min="10958" max="10958" width="14.140625" style="67" customWidth="1"/>
    <col min="10959" max="10959" width="2.28515625" style="67" customWidth="1"/>
    <col min="10960" max="10961" width="5.7109375" style="67" customWidth="1"/>
    <col min="10962" max="10962" width="19.7109375" style="67" customWidth="1"/>
    <col min="10963" max="10963" width="20.28515625" style="67" customWidth="1"/>
    <col min="10964" max="10964" width="26.42578125" style="67" customWidth="1"/>
    <col min="10965" max="10965" width="9.28515625" style="67" customWidth="1"/>
    <col min="10966" max="10966" width="10.7109375" style="67" customWidth="1"/>
    <col min="10967" max="10967" width="18.7109375" style="67" customWidth="1"/>
    <col min="10968" max="10968" width="24.7109375" style="67" customWidth="1"/>
    <col min="10969" max="10969" width="32.28515625" style="67" customWidth="1"/>
    <col min="10970" max="10970" width="13.42578125" style="67" bestFit="1" customWidth="1"/>
    <col min="10971" max="11008" width="11.42578125" style="67"/>
    <col min="11009" max="11009" width="8" style="67" customWidth="1"/>
    <col min="11010" max="11013" width="2.28515625" style="67" customWidth="1"/>
    <col min="11014" max="11014" width="22.42578125" style="67" customWidth="1"/>
    <col min="11015" max="11015" width="5.140625" style="67" customWidth="1"/>
    <col min="11016" max="11016" width="4" style="67" customWidth="1"/>
    <col min="11017" max="11017" width="5.85546875" style="67" customWidth="1"/>
    <col min="11018" max="11018" width="14.42578125" style="67" customWidth="1"/>
    <col min="11019" max="11019" width="1.7109375" style="67" customWidth="1"/>
    <col min="11020" max="11020" width="9.5703125" style="67" customWidth="1"/>
    <col min="11021" max="11021" width="17.28515625" style="67" customWidth="1"/>
    <col min="11022" max="11022" width="1.7109375" style="67" customWidth="1"/>
    <col min="11023" max="11024" width="13.7109375" style="67" customWidth="1"/>
    <col min="11025" max="11212" width="11.42578125" style="67"/>
    <col min="11213" max="11213" width="4.28515625" style="67" customWidth="1"/>
    <col min="11214" max="11214" width="14.140625" style="67" customWidth="1"/>
    <col min="11215" max="11215" width="2.28515625" style="67" customWidth="1"/>
    <col min="11216" max="11217" width="5.7109375" style="67" customWidth="1"/>
    <col min="11218" max="11218" width="19.7109375" style="67" customWidth="1"/>
    <col min="11219" max="11219" width="20.28515625" style="67" customWidth="1"/>
    <col min="11220" max="11220" width="26.42578125" style="67" customWidth="1"/>
    <col min="11221" max="11221" width="9.28515625" style="67" customWidth="1"/>
    <col min="11222" max="11222" width="10.7109375" style="67" customWidth="1"/>
    <col min="11223" max="11223" width="18.7109375" style="67" customWidth="1"/>
    <col min="11224" max="11224" width="24.7109375" style="67" customWidth="1"/>
    <col min="11225" max="11225" width="32.28515625" style="67" customWidth="1"/>
    <col min="11226" max="11226" width="13.42578125" style="67" bestFit="1" customWidth="1"/>
    <col min="11227" max="11264" width="11.42578125" style="67"/>
    <col min="11265" max="11265" width="8" style="67" customWidth="1"/>
    <col min="11266" max="11269" width="2.28515625" style="67" customWidth="1"/>
    <col min="11270" max="11270" width="22.42578125" style="67" customWidth="1"/>
    <col min="11271" max="11271" width="5.140625" style="67" customWidth="1"/>
    <col min="11272" max="11272" width="4" style="67" customWidth="1"/>
    <col min="11273" max="11273" width="5.85546875" style="67" customWidth="1"/>
    <col min="11274" max="11274" width="14.42578125" style="67" customWidth="1"/>
    <col min="11275" max="11275" width="1.7109375" style="67" customWidth="1"/>
    <col min="11276" max="11276" width="9.5703125" style="67" customWidth="1"/>
    <col min="11277" max="11277" width="17.28515625" style="67" customWidth="1"/>
    <col min="11278" max="11278" width="1.7109375" style="67" customWidth="1"/>
    <col min="11279" max="11280" width="13.7109375" style="67" customWidth="1"/>
    <col min="11281" max="11468" width="11.42578125" style="67"/>
    <col min="11469" max="11469" width="4.28515625" style="67" customWidth="1"/>
    <col min="11470" max="11470" width="14.140625" style="67" customWidth="1"/>
    <col min="11471" max="11471" width="2.28515625" style="67" customWidth="1"/>
    <col min="11472" max="11473" width="5.7109375" style="67" customWidth="1"/>
    <col min="11474" max="11474" width="19.7109375" style="67" customWidth="1"/>
    <col min="11475" max="11475" width="20.28515625" style="67" customWidth="1"/>
    <col min="11476" max="11476" width="26.42578125" style="67" customWidth="1"/>
    <col min="11477" max="11477" width="9.28515625" style="67" customWidth="1"/>
    <col min="11478" max="11478" width="10.7109375" style="67" customWidth="1"/>
    <col min="11479" max="11479" width="18.7109375" style="67" customWidth="1"/>
    <col min="11480" max="11480" width="24.7109375" style="67" customWidth="1"/>
    <col min="11481" max="11481" width="32.28515625" style="67" customWidth="1"/>
    <col min="11482" max="11482" width="13.42578125" style="67" bestFit="1" customWidth="1"/>
    <col min="11483" max="11520" width="11.42578125" style="67"/>
    <col min="11521" max="11521" width="8" style="67" customWidth="1"/>
    <col min="11522" max="11525" width="2.28515625" style="67" customWidth="1"/>
    <col min="11526" max="11526" width="22.42578125" style="67" customWidth="1"/>
    <col min="11527" max="11527" width="5.140625" style="67" customWidth="1"/>
    <col min="11528" max="11528" width="4" style="67" customWidth="1"/>
    <col min="11529" max="11529" width="5.85546875" style="67" customWidth="1"/>
    <col min="11530" max="11530" width="14.42578125" style="67" customWidth="1"/>
    <col min="11531" max="11531" width="1.7109375" style="67" customWidth="1"/>
    <col min="11532" max="11532" width="9.5703125" style="67" customWidth="1"/>
    <col min="11533" max="11533" width="17.28515625" style="67" customWidth="1"/>
    <col min="11534" max="11534" width="1.7109375" style="67" customWidth="1"/>
    <col min="11535" max="11536" width="13.7109375" style="67" customWidth="1"/>
    <col min="11537" max="11724" width="11.42578125" style="67"/>
    <col min="11725" max="11725" width="4.28515625" style="67" customWidth="1"/>
    <col min="11726" max="11726" width="14.140625" style="67" customWidth="1"/>
    <col min="11727" max="11727" width="2.28515625" style="67" customWidth="1"/>
    <col min="11728" max="11729" width="5.7109375" style="67" customWidth="1"/>
    <col min="11730" max="11730" width="19.7109375" style="67" customWidth="1"/>
    <col min="11731" max="11731" width="20.28515625" style="67" customWidth="1"/>
    <col min="11732" max="11732" width="26.42578125" style="67" customWidth="1"/>
    <col min="11733" max="11733" width="9.28515625" style="67" customWidth="1"/>
    <col min="11734" max="11734" width="10.7109375" style="67" customWidth="1"/>
    <col min="11735" max="11735" width="18.7109375" style="67" customWidth="1"/>
    <col min="11736" max="11736" width="24.7109375" style="67" customWidth="1"/>
    <col min="11737" max="11737" width="32.28515625" style="67" customWidth="1"/>
    <col min="11738" max="11738" width="13.42578125" style="67" bestFit="1" customWidth="1"/>
    <col min="11739" max="11776" width="11.42578125" style="67"/>
    <col min="11777" max="11777" width="8" style="67" customWidth="1"/>
    <col min="11778" max="11781" width="2.28515625" style="67" customWidth="1"/>
    <col min="11782" max="11782" width="22.42578125" style="67" customWidth="1"/>
    <col min="11783" max="11783" width="5.140625" style="67" customWidth="1"/>
    <col min="11784" max="11784" width="4" style="67" customWidth="1"/>
    <col min="11785" max="11785" width="5.85546875" style="67" customWidth="1"/>
    <col min="11786" max="11786" width="14.42578125" style="67" customWidth="1"/>
    <col min="11787" max="11787" width="1.7109375" style="67" customWidth="1"/>
    <col min="11788" max="11788" width="9.5703125" style="67" customWidth="1"/>
    <col min="11789" max="11789" width="17.28515625" style="67" customWidth="1"/>
    <col min="11790" max="11790" width="1.7109375" style="67" customWidth="1"/>
    <col min="11791" max="11792" width="13.7109375" style="67" customWidth="1"/>
    <col min="11793" max="11980" width="11.42578125" style="67"/>
    <col min="11981" max="11981" width="4.28515625" style="67" customWidth="1"/>
    <col min="11982" max="11982" width="14.140625" style="67" customWidth="1"/>
    <col min="11983" max="11983" width="2.28515625" style="67" customWidth="1"/>
    <col min="11984" max="11985" width="5.7109375" style="67" customWidth="1"/>
    <col min="11986" max="11986" width="19.7109375" style="67" customWidth="1"/>
    <col min="11987" max="11987" width="20.28515625" style="67" customWidth="1"/>
    <col min="11988" max="11988" width="26.42578125" style="67" customWidth="1"/>
    <col min="11989" max="11989" width="9.28515625" style="67" customWidth="1"/>
    <col min="11990" max="11990" width="10.7109375" style="67" customWidth="1"/>
    <col min="11991" max="11991" width="18.7109375" style="67" customWidth="1"/>
    <col min="11992" max="11992" width="24.7109375" style="67" customWidth="1"/>
    <col min="11993" max="11993" width="32.28515625" style="67" customWidth="1"/>
    <col min="11994" max="11994" width="13.42578125" style="67" bestFit="1" customWidth="1"/>
    <col min="11995" max="12032" width="11.42578125" style="67"/>
    <col min="12033" max="12033" width="8" style="67" customWidth="1"/>
    <col min="12034" max="12037" width="2.28515625" style="67" customWidth="1"/>
    <col min="12038" max="12038" width="22.42578125" style="67" customWidth="1"/>
    <col min="12039" max="12039" width="5.140625" style="67" customWidth="1"/>
    <col min="12040" max="12040" width="4" style="67" customWidth="1"/>
    <col min="12041" max="12041" width="5.85546875" style="67" customWidth="1"/>
    <col min="12042" max="12042" width="14.42578125" style="67" customWidth="1"/>
    <col min="12043" max="12043" width="1.7109375" style="67" customWidth="1"/>
    <col min="12044" max="12044" width="9.5703125" style="67" customWidth="1"/>
    <col min="12045" max="12045" width="17.28515625" style="67" customWidth="1"/>
    <col min="12046" max="12046" width="1.7109375" style="67" customWidth="1"/>
    <col min="12047" max="12048" width="13.7109375" style="67" customWidth="1"/>
    <col min="12049" max="12236" width="11.42578125" style="67"/>
    <col min="12237" max="12237" width="4.28515625" style="67" customWidth="1"/>
    <col min="12238" max="12238" width="14.140625" style="67" customWidth="1"/>
    <col min="12239" max="12239" width="2.28515625" style="67" customWidth="1"/>
    <col min="12240" max="12241" width="5.7109375" style="67" customWidth="1"/>
    <col min="12242" max="12242" width="19.7109375" style="67" customWidth="1"/>
    <col min="12243" max="12243" width="20.28515625" style="67" customWidth="1"/>
    <col min="12244" max="12244" width="26.42578125" style="67" customWidth="1"/>
    <col min="12245" max="12245" width="9.28515625" style="67" customWidth="1"/>
    <col min="12246" max="12246" width="10.7109375" style="67" customWidth="1"/>
    <col min="12247" max="12247" width="18.7109375" style="67" customWidth="1"/>
    <col min="12248" max="12248" width="24.7109375" style="67" customWidth="1"/>
    <col min="12249" max="12249" width="32.28515625" style="67" customWidth="1"/>
    <col min="12250" max="12250" width="13.42578125" style="67" bestFit="1" customWidth="1"/>
    <col min="12251" max="12288" width="11.42578125" style="67"/>
    <col min="12289" max="12289" width="8" style="67" customWidth="1"/>
    <col min="12290" max="12293" width="2.28515625" style="67" customWidth="1"/>
    <col min="12294" max="12294" width="22.42578125" style="67" customWidth="1"/>
    <col min="12295" max="12295" width="5.140625" style="67" customWidth="1"/>
    <col min="12296" max="12296" width="4" style="67" customWidth="1"/>
    <col min="12297" max="12297" width="5.85546875" style="67" customWidth="1"/>
    <col min="12298" max="12298" width="14.42578125" style="67" customWidth="1"/>
    <col min="12299" max="12299" width="1.7109375" style="67" customWidth="1"/>
    <col min="12300" max="12300" width="9.5703125" style="67" customWidth="1"/>
    <col min="12301" max="12301" width="17.28515625" style="67" customWidth="1"/>
    <col min="12302" max="12302" width="1.7109375" style="67" customWidth="1"/>
    <col min="12303" max="12304" width="13.7109375" style="67" customWidth="1"/>
    <col min="12305" max="12492" width="11.42578125" style="67"/>
    <col min="12493" max="12493" width="4.28515625" style="67" customWidth="1"/>
    <col min="12494" max="12494" width="14.140625" style="67" customWidth="1"/>
    <col min="12495" max="12495" width="2.28515625" style="67" customWidth="1"/>
    <col min="12496" max="12497" width="5.7109375" style="67" customWidth="1"/>
    <col min="12498" max="12498" width="19.7109375" style="67" customWidth="1"/>
    <col min="12499" max="12499" width="20.28515625" style="67" customWidth="1"/>
    <col min="12500" max="12500" width="26.42578125" style="67" customWidth="1"/>
    <col min="12501" max="12501" width="9.28515625" style="67" customWidth="1"/>
    <col min="12502" max="12502" width="10.7109375" style="67" customWidth="1"/>
    <col min="12503" max="12503" width="18.7109375" style="67" customWidth="1"/>
    <col min="12504" max="12504" width="24.7109375" style="67" customWidth="1"/>
    <col min="12505" max="12505" width="32.28515625" style="67" customWidth="1"/>
    <col min="12506" max="12506" width="13.42578125" style="67" bestFit="1" customWidth="1"/>
    <col min="12507" max="12544" width="11.42578125" style="67"/>
    <col min="12545" max="12545" width="8" style="67" customWidth="1"/>
    <col min="12546" max="12549" width="2.28515625" style="67" customWidth="1"/>
    <col min="12550" max="12550" width="22.42578125" style="67" customWidth="1"/>
    <col min="12551" max="12551" width="5.140625" style="67" customWidth="1"/>
    <col min="12552" max="12552" width="4" style="67" customWidth="1"/>
    <col min="12553" max="12553" width="5.85546875" style="67" customWidth="1"/>
    <col min="12554" max="12554" width="14.42578125" style="67" customWidth="1"/>
    <col min="12555" max="12555" width="1.7109375" style="67" customWidth="1"/>
    <col min="12556" max="12556" width="9.5703125" style="67" customWidth="1"/>
    <col min="12557" max="12557" width="17.28515625" style="67" customWidth="1"/>
    <col min="12558" max="12558" width="1.7109375" style="67" customWidth="1"/>
    <col min="12559" max="12560" width="13.7109375" style="67" customWidth="1"/>
    <col min="12561" max="12748" width="11.42578125" style="67"/>
    <col min="12749" max="12749" width="4.28515625" style="67" customWidth="1"/>
    <col min="12750" max="12750" width="14.140625" style="67" customWidth="1"/>
    <col min="12751" max="12751" width="2.28515625" style="67" customWidth="1"/>
    <col min="12752" max="12753" width="5.7109375" style="67" customWidth="1"/>
    <col min="12754" max="12754" width="19.7109375" style="67" customWidth="1"/>
    <col min="12755" max="12755" width="20.28515625" style="67" customWidth="1"/>
    <col min="12756" max="12756" width="26.42578125" style="67" customWidth="1"/>
    <col min="12757" max="12757" width="9.28515625" style="67" customWidth="1"/>
    <col min="12758" max="12758" width="10.7109375" style="67" customWidth="1"/>
    <col min="12759" max="12759" width="18.7109375" style="67" customWidth="1"/>
    <col min="12760" max="12760" width="24.7109375" style="67" customWidth="1"/>
    <col min="12761" max="12761" width="32.28515625" style="67" customWidth="1"/>
    <col min="12762" max="12762" width="13.42578125" style="67" bestFit="1" customWidth="1"/>
    <col min="12763" max="12800" width="11.42578125" style="67"/>
    <col min="12801" max="12801" width="8" style="67" customWidth="1"/>
    <col min="12802" max="12805" width="2.28515625" style="67" customWidth="1"/>
    <col min="12806" max="12806" width="22.42578125" style="67" customWidth="1"/>
    <col min="12807" max="12807" width="5.140625" style="67" customWidth="1"/>
    <col min="12808" max="12808" width="4" style="67" customWidth="1"/>
    <col min="12809" max="12809" width="5.85546875" style="67" customWidth="1"/>
    <col min="12810" max="12810" width="14.42578125" style="67" customWidth="1"/>
    <col min="12811" max="12811" width="1.7109375" style="67" customWidth="1"/>
    <col min="12812" max="12812" width="9.5703125" style="67" customWidth="1"/>
    <col min="12813" max="12813" width="17.28515625" style="67" customWidth="1"/>
    <col min="12814" max="12814" width="1.7109375" style="67" customWidth="1"/>
    <col min="12815" max="12816" width="13.7109375" style="67" customWidth="1"/>
    <col min="12817" max="13004" width="11.42578125" style="67"/>
    <col min="13005" max="13005" width="4.28515625" style="67" customWidth="1"/>
    <col min="13006" max="13006" width="14.140625" style="67" customWidth="1"/>
    <col min="13007" max="13007" width="2.28515625" style="67" customWidth="1"/>
    <col min="13008" max="13009" width="5.7109375" style="67" customWidth="1"/>
    <col min="13010" max="13010" width="19.7109375" style="67" customWidth="1"/>
    <col min="13011" max="13011" width="20.28515625" style="67" customWidth="1"/>
    <col min="13012" max="13012" width="26.42578125" style="67" customWidth="1"/>
    <col min="13013" max="13013" width="9.28515625" style="67" customWidth="1"/>
    <col min="13014" max="13014" width="10.7109375" style="67" customWidth="1"/>
    <col min="13015" max="13015" width="18.7109375" style="67" customWidth="1"/>
    <col min="13016" max="13016" width="24.7109375" style="67" customWidth="1"/>
    <col min="13017" max="13017" width="32.28515625" style="67" customWidth="1"/>
    <col min="13018" max="13018" width="13.42578125" style="67" bestFit="1" customWidth="1"/>
    <col min="13019" max="13056" width="11.42578125" style="67"/>
    <col min="13057" max="13057" width="8" style="67" customWidth="1"/>
    <col min="13058" max="13061" width="2.28515625" style="67" customWidth="1"/>
    <col min="13062" max="13062" width="22.42578125" style="67" customWidth="1"/>
    <col min="13063" max="13063" width="5.140625" style="67" customWidth="1"/>
    <col min="13064" max="13064" width="4" style="67" customWidth="1"/>
    <col min="13065" max="13065" width="5.85546875" style="67" customWidth="1"/>
    <col min="13066" max="13066" width="14.42578125" style="67" customWidth="1"/>
    <col min="13067" max="13067" width="1.7109375" style="67" customWidth="1"/>
    <col min="13068" max="13068" width="9.5703125" style="67" customWidth="1"/>
    <col min="13069" max="13069" width="17.28515625" style="67" customWidth="1"/>
    <col min="13070" max="13070" width="1.7109375" style="67" customWidth="1"/>
    <col min="13071" max="13072" width="13.7109375" style="67" customWidth="1"/>
    <col min="13073" max="13260" width="11.42578125" style="67"/>
    <col min="13261" max="13261" width="4.28515625" style="67" customWidth="1"/>
    <col min="13262" max="13262" width="14.140625" style="67" customWidth="1"/>
    <col min="13263" max="13263" width="2.28515625" style="67" customWidth="1"/>
    <col min="13264" max="13265" width="5.7109375" style="67" customWidth="1"/>
    <col min="13266" max="13266" width="19.7109375" style="67" customWidth="1"/>
    <col min="13267" max="13267" width="20.28515625" style="67" customWidth="1"/>
    <col min="13268" max="13268" width="26.42578125" style="67" customWidth="1"/>
    <col min="13269" max="13269" width="9.28515625" style="67" customWidth="1"/>
    <col min="13270" max="13270" width="10.7109375" style="67" customWidth="1"/>
    <col min="13271" max="13271" width="18.7109375" style="67" customWidth="1"/>
    <col min="13272" max="13272" width="24.7109375" style="67" customWidth="1"/>
    <col min="13273" max="13273" width="32.28515625" style="67" customWidth="1"/>
    <col min="13274" max="13274" width="13.42578125" style="67" bestFit="1" customWidth="1"/>
    <col min="13275" max="13312" width="11.42578125" style="67"/>
    <col min="13313" max="13313" width="8" style="67" customWidth="1"/>
    <col min="13314" max="13317" width="2.28515625" style="67" customWidth="1"/>
    <col min="13318" max="13318" width="22.42578125" style="67" customWidth="1"/>
    <col min="13319" max="13319" width="5.140625" style="67" customWidth="1"/>
    <col min="13320" max="13320" width="4" style="67" customWidth="1"/>
    <col min="13321" max="13321" width="5.85546875" style="67" customWidth="1"/>
    <col min="13322" max="13322" width="14.42578125" style="67" customWidth="1"/>
    <col min="13323" max="13323" width="1.7109375" style="67" customWidth="1"/>
    <col min="13324" max="13324" width="9.5703125" style="67" customWidth="1"/>
    <col min="13325" max="13325" width="17.28515625" style="67" customWidth="1"/>
    <col min="13326" max="13326" width="1.7109375" style="67" customWidth="1"/>
    <col min="13327" max="13328" width="13.7109375" style="67" customWidth="1"/>
    <col min="13329" max="13516" width="11.42578125" style="67"/>
    <col min="13517" max="13517" width="4.28515625" style="67" customWidth="1"/>
    <col min="13518" max="13518" width="14.140625" style="67" customWidth="1"/>
    <col min="13519" max="13519" width="2.28515625" style="67" customWidth="1"/>
    <col min="13520" max="13521" width="5.7109375" style="67" customWidth="1"/>
    <col min="13522" max="13522" width="19.7109375" style="67" customWidth="1"/>
    <col min="13523" max="13523" width="20.28515625" style="67" customWidth="1"/>
    <col min="13524" max="13524" width="26.42578125" style="67" customWidth="1"/>
    <col min="13525" max="13525" width="9.28515625" style="67" customWidth="1"/>
    <col min="13526" max="13526" width="10.7109375" style="67" customWidth="1"/>
    <col min="13527" max="13527" width="18.7109375" style="67" customWidth="1"/>
    <col min="13528" max="13528" width="24.7109375" style="67" customWidth="1"/>
    <col min="13529" max="13529" width="32.28515625" style="67" customWidth="1"/>
    <col min="13530" max="13530" width="13.42578125" style="67" bestFit="1" customWidth="1"/>
    <col min="13531" max="13568" width="11.42578125" style="67"/>
    <col min="13569" max="13569" width="8" style="67" customWidth="1"/>
    <col min="13570" max="13573" width="2.28515625" style="67" customWidth="1"/>
    <col min="13574" max="13574" width="22.42578125" style="67" customWidth="1"/>
    <col min="13575" max="13575" width="5.140625" style="67" customWidth="1"/>
    <col min="13576" max="13576" width="4" style="67" customWidth="1"/>
    <col min="13577" max="13577" width="5.85546875" style="67" customWidth="1"/>
    <col min="13578" max="13578" width="14.42578125" style="67" customWidth="1"/>
    <col min="13579" max="13579" width="1.7109375" style="67" customWidth="1"/>
    <col min="13580" max="13580" width="9.5703125" style="67" customWidth="1"/>
    <col min="13581" max="13581" width="17.28515625" style="67" customWidth="1"/>
    <col min="13582" max="13582" width="1.7109375" style="67" customWidth="1"/>
    <col min="13583" max="13584" width="13.7109375" style="67" customWidth="1"/>
    <col min="13585" max="13772" width="11.42578125" style="67"/>
    <col min="13773" max="13773" width="4.28515625" style="67" customWidth="1"/>
    <col min="13774" max="13774" width="14.140625" style="67" customWidth="1"/>
    <col min="13775" max="13775" width="2.28515625" style="67" customWidth="1"/>
    <col min="13776" max="13777" width="5.7109375" style="67" customWidth="1"/>
    <col min="13778" max="13778" width="19.7109375" style="67" customWidth="1"/>
    <col min="13779" max="13779" width="20.28515625" style="67" customWidth="1"/>
    <col min="13780" max="13780" width="26.42578125" style="67" customWidth="1"/>
    <col min="13781" max="13781" width="9.28515625" style="67" customWidth="1"/>
    <col min="13782" max="13782" width="10.7109375" style="67" customWidth="1"/>
    <col min="13783" max="13783" width="18.7109375" style="67" customWidth="1"/>
    <col min="13784" max="13784" width="24.7109375" style="67" customWidth="1"/>
    <col min="13785" max="13785" width="32.28515625" style="67" customWidth="1"/>
    <col min="13786" max="13786" width="13.42578125" style="67" bestFit="1" customWidth="1"/>
    <col min="13787" max="13824" width="11.42578125" style="67"/>
    <col min="13825" max="13825" width="8" style="67" customWidth="1"/>
    <col min="13826" max="13829" width="2.28515625" style="67" customWidth="1"/>
    <col min="13830" max="13830" width="22.42578125" style="67" customWidth="1"/>
    <col min="13831" max="13831" width="5.140625" style="67" customWidth="1"/>
    <col min="13832" max="13832" width="4" style="67" customWidth="1"/>
    <col min="13833" max="13833" width="5.85546875" style="67" customWidth="1"/>
    <col min="13834" max="13834" width="14.42578125" style="67" customWidth="1"/>
    <col min="13835" max="13835" width="1.7109375" style="67" customWidth="1"/>
    <col min="13836" max="13836" width="9.5703125" style="67" customWidth="1"/>
    <col min="13837" max="13837" width="17.28515625" style="67" customWidth="1"/>
    <col min="13838" max="13838" width="1.7109375" style="67" customWidth="1"/>
    <col min="13839" max="13840" width="13.7109375" style="67" customWidth="1"/>
    <col min="13841" max="14028" width="11.42578125" style="67"/>
    <col min="14029" max="14029" width="4.28515625" style="67" customWidth="1"/>
    <col min="14030" max="14030" width="14.140625" style="67" customWidth="1"/>
    <col min="14031" max="14031" width="2.28515625" style="67" customWidth="1"/>
    <col min="14032" max="14033" width="5.7109375" style="67" customWidth="1"/>
    <col min="14034" max="14034" width="19.7109375" style="67" customWidth="1"/>
    <col min="14035" max="14035" width="20.28515625" style="67" customWidth="1"/>
    <col min="14036" max="14036" width="26.42578125" style="67" customWidth="1"/>
    <col min="14037" max="14037" width="9.28515625" style="67" customWidth="1"/>
    <col min="14038" max="14038" width="10.7109375" style="67" customWidth="1"/>
    <col min="14039" max="14039" width="18.7109375" style="67" customWidth="1"/>
    <col min="14040" max="14040" width="24.7109375" style="67" customWidth="1"/>
    <col min="14041" max="14041" width="32.28515625" style="67" customWidth="1"/>
    <col min="14042" max="14042" width="13.42578125" style="67" bestFit="1" customWidth="1"/>
    <col min="14043" max="14080" width="11.42578125" style="67"/>
    <col min="14081" max="14081" width="8" style="67" customWidth="1"/>
    <col min="14082" max="14085" width="2.28515625" style="67" customWidth="1"/>
    <col min="14086" max="14086" width="22.42578125" style="67" customWidth="1"/>
    <col min="14087" max="14087" width="5.140625" style="67" customWidth="1"/>
    <col min="14088" max="14088" width="4" style="67" customWidth="1"/>
    <col min="14089" max="14089" width="5.85546875" style="67" customWidth="1"/>
    <col min="14090" max="14090" width="14.42578125" style="67" customWidth="1"/>
    <col min="14091" max="14091" width="1.7109375" style="67" customWidth="1"/>
    <col min="14092" max="14092" width="9.5703125" style="67" customWidth="1"/>
    <col min="14093" max="14093" width="17.28515625" style="67" customWidth="1"/>
    <col min="14094" max="14094" width="1.7109375" style="67" customWidth="1"/>
    <col min="14095" max="14096" width="13.7109375" style="67" customWidth="1"/>
    <col min="14097" max="14284" width="11.42578125" style="67"/>
    <col min="14285" max="14285" width="4.28515625" style="67" customWidth="1"/>
    <col min="14286" max="14286" width="14.140625" style="67" customWidth="1"/>
    <col min="14287" max="14287" width="2.28515625" style="67" customWidth="1"/>
    <col min="14288" max="14289" width="5.7109375" style="67" customWidth="1"/>
    <col min="14290" max="14290" width="19.7109375" style="67" customWidth="1"/>
    <col min="14291" max="14291" width="20.28515625" style="67" customWidth="1"/>
    <col min="14292" max="14292" width="26.42578125" style="67" customWidth="1"/>
    <col min="14293" max="14293" width="9.28515625" style="67" customWidth="1"/>
    <col min="14294" max="14294" width="10.7109375" style="67" customWidth="1"/>
    <col min="14295" max="14295" width="18.7109375" style="67" customWidth="1"/>
    <col min="14296" max="14296" width="24.7109375" style="67" customWidth="1"/>
    <col min="14297" max="14297" width="32.28515625" style="67" customWidth="1"/>
    <col min="14298" max="14298" width="13.42578125" style="67" bestFit="1" customWidth="1"/>
    <col min="14299" max="14336" width="11.42578125" style="67"/>
    <col min="14337" max="14337" width="8" style="67" customWidth="1"/>
    <col min="14338" max="14341" width="2.28515625" style="67" customWidth="1"/>
    <col min="14342" max="14342" width="22.42578125" style="67" customWidth="1"/>
    <col min="14343" max="14343" width="5.140625" style="67" customWidth="1"/>
    <col min="14344" max="14344" width="4" style="67" customWidth="1"/>
    <col min="14345" max="14345" width="5.85546875" style="67" customWidth="1"/>
    <col min="14346" max="14346" width="14.42578125" style="67" customWidth="1"/>
    <col min="14347" max="14347" width="1.7109375" style="67" customWidth="1"/>
    <col min="14348" max="14348" width="9.5703125" style="67" customWidth="1"/>
    <col min="14349" max="14349" width="17.28515625" style="67" customWidth="1"/>
    <col min="14350" max="14350" width="1.7109375" style="67" customWidth="1"/>
    <col min="14351" max="14352" width="13.7109375" style="67" customWidth="1"/>
    <col min="14353" max="14540" width="11.42578125" style="67"/>
    <col min="14541" max="14541" width="4.28515625" style="67" customWidth="1"/>
    <col min="14542" max="14542" width="14.140625" style="67" customWidth="1"/>
    <col min="14543" max="14543" width="2.28515625" style="67" customWidth="1"/>
    <col min="14544" max="14545" width="5.7109375" style="67" customWidth="1"/>
    <col min="14546" max="14546" width="19.7109375" style="67" customWidth="1"/>
    <col min="14547" max="14547" width="20.28515625" style="67" customWidth="1"/>
    <col min="14548" max="14548" width="26.42578125" style="67" customWidth="1"/>
    <col min="14549" max="14549" width="9.28515625" style="67" customWidth="1"/>
    <col min="14550" max="14550" width="10.7109375" style="67" customWidth="1"/>
    <col min="14551" max="14551" width="18.7109375" style="67" customWidth="1"/>
    <col min="14552" max="14552" width="24.7109375" style="67" customWidth="1"/>
    <col min="14553" max="14553" width="32.28515625" style="67" customWidth="1"/>
    <col min="14554" max="14554" width="13.42578125" style="67" bestFit="1" customWidth="1"/>
    <col min="14555" max="14592" width="11.42578125" style="67"/>
    <col min="14593" max="14593" width="8" style="67" customWidth="1"/>
    <col min="14594" max="14597" width="2.28515625" style="67" customWidth="1"/>
    <col min="14598" max="14598" width="22.42578125" style="67" customWidth="1"/>
    <col min="14599" max="14599" width="5.140625" style="67" customWidth="1"/>
    <col min="14600" max="14600" width="4" style="67" customWidth="1"/>
    <col min="14601" max="14601" width="5.85546875" style="67" customWidth="1"/>
    <col min="14602" max="14602" width="14.42578125" style="67" customWidth="1"/>
    <col min="14603" max="14603" width="1.7109375" style="67" customWidth="1"/>
    <col min="14604" max="14604" width="9.5703125" style="67" customWidth="1"/>
    <col min="14605" max="14605" width="17.28515625" style="67" customWidth="1"/>
    <col min="14606" max="14606" width="1.7109375" style="67" customWidth="1"/>
    <col min="14607" max="14608" width="13.7109375" style="67" customWidth="1"/>
    <col min="14609" max="14796" width="11.42578125" style="67"/>
    <col min="14797" max="14797" width="4.28515625" style="67" customWidth="1"/>
    <col min="14798" max="14798" width="14.140625" style="67" customWidth="1"/>
    <col min="14799" max="14799" width="2.28515625" style="67" customWidth="1"/>
    <col min="14800" max="14801" width="5.7109375" style="67" customWidth="1"/>
    <col min="14802" max="14802" width="19.7109375" style="67" customWidth="1"/>
    <col min="14803" max="14803" width="20.28515625" style="67" customWidth="1"/>
    <col min="14804" max="14804" width="26.42578125" style="67" customWidth="1"/>
    <col min="14805" max="14805" width="9.28515625" style="67" customWidth="1"/>
    <col min="14806" max="14806" width="10.7109375" style="67" customWidth="1"/>
    <col min="14807" max="14807" width="18.7109375" style="67" customWidth="1"/>
    <col min="14808" max="14808" width="24.7109375" style="67" customWidth="1"/>
    <col min="14809" max="14809" width="32.28515625" style="67" customWidth="1"/>
    <col min="14810" max="14810" width="13.42578125" style="67" bestFit="1" customWidth="1"/>
    <col min="14811" max="14848" width="11.42578125" style="67"/>
    <col min="14849" max="14849" width="8" style="67" customWidth="1"/>
    <col min="14850" max="14853" width="2.28515625" style="67" customWidth="1"/>
    <col min="14854" max="14854" width="22.42578125" style="67" customWidth="1"/>
    <col min="14855" max="14855" width="5.140625" style="67" customWidth="1"/>
    <col min="14856" max="14856" width="4" style="67" customWidth="1"/>
    <col min="14857" max="14857" width="5.85546875" style="67" customWidth="1"/>
    <col min="14858" max="14858" width="14.42578125" style="67" customWidth="1"/>
    <col min="14859" max="14859" width="1.7109375" style="67" customWidth="1"/>
    <col min="14860" max="14860" width="9.5703125" style="67" customWidth="1"/>
    <col min="14861" max="14861" width="17.28515625" style="67" customWidth="1"/>
    <col min="14862" max="14862" width="1.7109375" style="67" customWidth="1"/>
    <col min="14863" max="14864" width="13.7109375" style="67" customWidth="1"/>
    <col min="14865" max="15052" width="11.42578125" style="67"/>
    <col min="15053" max="15053" width="4.28515625" style="67" customWidth="1"/>
    <col min="15054" max="15054" width="14.140625" style="67" customWidth="1"/>
    <col min="15055" max="15055" width="2.28515625" style="67" customWidth="1"/>
    <col min="15056" max="15057" width="5.7109375" style="67" customWidth="1"/>
    <col min="15058" max="15058" width="19.7109375" style="67" customWidth="1"/>
    <col min="15059" max="15059" width="20.28515625" style="67" customWidth="1"/>
    <col min="15060" max="15060" width="26.42578125" style="67" customWidth="1"/>
    <col min="15061" max="15061" width="9.28515625" style="67" customWidth="1"/>
    <col min="15062" max="15062" width="10.7109375" style="67" customWidth="1"/>
    <col min="15063" max="15063" width="18.7109375" style="67" customWidth="1"/>
    <col min="15064" max="15064" width="24.7109375" style="67" customWidth="1"/>
    <col min="15065" max="15065" width="32.28515625" style="67" customWidth="1"/>
    <col min="15066" max="15066" width="13.42578125" style="67" bestFit="1" customWidth="1"/>
    <col min="15067" max="15104" width="11.42578125" style="67"/>
    <col min="15105" max="15105" width="8" style="67" customWidth="1"/>
    <col min="15106" max="15109" width="2.28515625" style="67" customWidth="1"/>
    <col min="15110" max="15110" width="22.42578125" style="67" customWidth="1"/>
    <col min="15111" max="15111" width="5.140625" style="67" customWidth="1"/>
    <col min="15112" max="15112" width="4" style="67" customWidth="1"/>
    <col min="15113" max="15113" width="5.85546875" style="67" customWidth="1"/>
    <col min="15114" max="15114" width="14.42578125" style="67" customWidth="1"/>
    <col min="15115" max="15115" width="1.7109375" style="67" customWidth="1"/>
    <col min="15116" max="15116" width="9.5703125" style="67" customWidth="1"/>
    <col min="15117" max="15117" width="17.28515625" style="67" customWidth="1"/>
    <col min="15118" max="15118" width="1.7109375" style="67" customWidth="1"/>
    <col min="15119" max="15120" width="13.7109375" style="67" customWidth="1"/>
    <col min="15121" max="15308" width="11.42578125" style="67"/>
    <col min="15309" max="15309" width="4.28515625" style="67" customWidth="1"/>
    <col min="15310" max="15310" width="14.140625" style="67" customWidth="1"/>
    <col min="15311" max="15311" width="2.28515625" style="67" customWidth="1"/>
    <col min="15312" max="15313" width="5.7109375" style="67" customWidth="1"/>
    <col min="15314" max="15314" width="19.7109375" style="67" customWidth="1"/>
    <col min="15315" max="15315" width="20.28515625" style="67" customWidth="1"/>
    <col min="15316" max="15316" width="26.42578125" style="67" customWidth="1"/>
    <col min="15317" max="15317" width="9.28515625" style="67" customWidth="1"/>
    <col min="15318" max="15318" width="10.7109375" style="67" customWidth="1"/>
    <col min="15319" max="15319" width="18.7109375" style="67" customWidth="1"/>
    <col min="15320" max="15320" width="24.7109375" style="67" customWidth="1"/>
    <col min="15321" max="15321" width="32.28515625" style="67" customWidth="1"/>
    <col min="15322" max="15322" width="13.42578125" style="67" bestFit="1" customWidth="1"/>
    <col min="15323" max="15360" width="11.42578125" style="67"/>
    <col min="15361" max="15361" width="8" style="67" customWidth="1"/>
    <col min="15362" max="15365" width="2.28515625" style="67" customWidth="1"/>
    <col min="15366" max="15366" width="22.42578125" style="67" customWidth="1"/>
    <col min="15367" max="15367" width="5.140625" style="67" customWidth="1"/>
    <col min="15368" max="15368" width="4" style="67" customWidth="1"/>
    <col min="15369" max="15369" width="5.85546875" style="67" customWidth="1"/>
    <col min="15370" max="15370" width="14.42578125" style="67" customWidth="1"/>
    <col min="15371" max="15371" width="1.7109375" style="67" customWidth="1"/>
    <col min="15372" max="15372" width="9.5703125" style="67" customWidth="1"/>
    <col min="15373" max="15373" width="17.28515625" style="67" customWidth="1"/>
    <col min="15374" max="15374" width="1.7109375" style="67" customWidth="1"/>
    <col min="15375" max="15376" width="13.7109375" style="67" customWidth="1"/>
    <col min="15377" max="15564" width="11.42578125" style="67"/>
    <col min="15565" max="15565" width="4.28515625" style="67" customWidth="1"/>
    <col min="15566" max="15566" width="14.140625" style="67" customWidth="1"/>
    <col min="15567" max="15567" width="2.28515625" style="67" customWidth="1"/>
    <col min="15568" max="15569" width="5.7109375" style="67" customWidth="1"/>
    <col min="15570" max="15570" width="19.7109375" style="67" customWidth="1"/>
    <col min="15571" max="15571" width="20.28515625" style="67" customWidth="1"/>
    <col min="15572" max="15572" width="26.42578125" style="67" customWidth="1"/>
    <col min="15573" max="15573" width="9.28515625" style="67" customWidth="1"/>
    <col min="15574" max="15574" width="10.7109375" style="67" customWidth="1"/>
    <col min="15575" max="15575" width="18.7109375" style="67" customWidth="1"/>
    <col min="15576" max="15576" width="24.7109375" style="67" customWidth="1"/>
    <col min="15577" max="15577" width="32.28515625" style="67" customWidth="1"/>
    <col min="15578" max="15578" width="13.42578125" style="67" bestFit="1" customWidth="1"/>
    <col min="15579" max="15616" width="11.42578125" style="67"/>
    <col min="15617" max="15617" width="8" style="67" customWidth="1"/>
    <col min="15618" max="15621" width="2.28515625" style="67" customWidth="1"/>
    <col min="15622" max="15622" width="22.42578125" style="67" customWidth="1"/>
    <col min="15623" max="15623" width="5.140625" style="67" customWidth="1"/>
    <col min="15624" max="15624" width="4" style="67" customWidth="1"/>
    <col min="15625" max="15625" width="5.85546875" style="67" customWidth="1"/>
    <col min="15626" max="15626" width="14.42578125" style="67" customWidth="1"/>
    <col min="15627" max="15627" width="1.7109375" style="67" customWidth="1"/>
    <col min="15628" max="15628" width="9.5703125" style="67" customWidth="1"/>
    <col min="15629" max="15629" width="17.28515625" style="67" customWidth="1"/>
    <col min="15630" max="15630" width="1.7109375" style="67" customWidth="1"/>
    <col min="15631" max="15632" width="13.7109375" style="67" customWidth="1"/>
    <col min="15633" max="15820" width="11.42578125" style="67"/>
    <col min="15821" max="15821" width="4.28515625" style="67" customWidth="1"/>
    <col min="15822" max="15822" width="14.140625" style="67" customWidth="1"/>
    <col min="15823" max="15823" width="2.28515625" style="67" customWidth="1"/>
    <col min="15824" max="15825" width="5.7109375" style="67" customWidth="1"/>
    <col min="15826" max="15826" width="19.7109375" style="67" customWidth="1"/>
    <col min="15827" max="15827" width="20.28515625" style="67" customWidth="1"/>
    <col min="15828" max="15828" width="26.42578125" style="67" customWidth="1"/>
    <col min="15829" max="15829" width="9.28515625" style="67" customWidth="1"/>
    <col min="15830" max="15830" width="10.7109375" style="67" customWidth="1"/>
    <col min="15831" max="15831" width="18.7109375" style="67" customWidth="1"/>
    <col min="15832" max="15832" width="24.7109375" style="67" customWidth="1"/>
    <col min="15833" max="15833" width="32.28515625" style="67" customWidth="1"/>
    <col min="15834" max="15834" width="13.42578125" style="67" bestFit="1" customWidth="1"/>
    <col min="15835" max="15872" width="11.42578125" style="67"/>
    <col min="15873" max="15873" width="8" style="67" customWidth="1"/>
    <col min="15874" max="15877" width="2.28515625" style="67" customWidth="1"/>
    <col min="15878" max="15878" width="22.42578125" style="67" customWidth="1"/>
    <col min="15879" max="15879" width="5.140625" style="67" customWidth="1"/>
    <col min="15880" max="15880" width="4" style="67" customWidth="1"/>
    <col min="15881" max="15881" width="5.85546875" style="67" customWidth="1"/>
    <col min="15882" max="15882" width="14.42578125" style="67" customWidth="1"/>
    <col min="15883" max="15883" width="1.7109375" style="67" customWidth="1"/>
    <col min="15884" max="15884" width="9.5703125" style="67" customWidth="1"/>
    <col min="15885" max="15885" width="17.28515625" style="67" customWidth="1"/>
    <col min="15886" max="15886" width="1.7109375" style="67" customWidth="1"/>
    <col min="15887" max="15888" width="13.7109375" style="67" customWidth="1"/>
    <col min="15889" max="16076" width="11.42578125" style="67"/>
    <col min="16077" max="16077" width="4.28515625" style="67" customWidth="1"/>
    <col min="16078" max="16078" width="14.140625" style="67" customWidth="1"/>
    <col min="16079" max="16079" width="2.28515625" style="67" customWidth="1"/>
    <col min="16080" max="16081" width="5.7109375" style="67" customWidth="1"/>
    <col min="16082" max="16082" width="19.7109375" style="67" customWidth="1"/>
    <col min="16083" max="16083" width="20.28515625" style="67" customWidth="1"/>
    <col min="16084" max="16084" width="26.42578125" style="67" customWidth="1"/>
    <col min="16085" max="16085" width="9.28515625" style="67" customWidth="1"/>
    <col min="16086" max="16086" width="10.7109375" style="67" customWidth="1"/>
    <col min="16087" max="16087" width="18.7109375" style="67" customWidth="1"/>
    <col min="16088" max="16088" width="24.7109375" style="67" customWidth="1"/>
    <col min="16089" max="16089" width="32.28515625" style="67" customWidth="1"/>
    <col min="16090" max="16090" width="13.42578125" style="67" bestFit="1" customWidth="1"/>
    <col min="16091" max="16128" width="11.42578125" style="67"/>
    <col min="16129" max="16129" width="8" style="67" customWidth="1"/>
    <col min="16130" max="16133" width="2.28515625" style="67" customWidth="1"/>
    <col min="16134" max="16134" width="22.42578125" style="67" customWidth="1"/>
    <col min="16135" max="16135" width="5.140625" style="67" customWidth="1"/>
    <col min="16136" max="16136" width="4" style="67" customWidth="1"/>
    <col min="16137" max="16137" width="5.85546875" style="67" customWidth="1"/>
    <col min="16138" max="16138" width="14.42578125" style="67" customWidth="1"/>
    <col min="16139" max="16139" width="1.7109375" style="67" customWidth="1"/>
    <col min="16140" max="16140" width="9.5703125" style="67" customWidth="1"/>
    <col min="16141" max="16141" width="17.28515625" style="67" customWidth="1"/>
    <col min="16142" max="16142" width="1.7109375" style="67" customWidth="1"/>
    <col min="16143" max="16144" width="13.7109375" style="67" customWidth="1"/>
    <col min="16145" max="16332" width="11.42578125" style="67"/>
    <col min="16333" max="16333" width="4.28515625" style="67" customWidth="1"/>
    <col min="16334" max="16334" width="14.140625" style="67" customWidth="1"/>
    <col min="16335" max="16335" width="2.28515625" style="67" customWidth="1"/>
    <col min="16336" max="16337" width="5.7109375" style="67" customWidth="1"/>
    <col min="16338" max="16338" width="19.7109375" style="67" customWidth="1"/>
    <col min="16339" max="16339" width="20.28515625" style="67" customWidth="1"/>
    <col min="16340" max="16340" width="26.42578125" style="67" customWidth="1"/>
    <col min="16341" max="16341" width="9.28515625" style="67" customWidth="1"/>
    <col min="16342" max="16342" width="10.7109375" style="67" customWidth="1"/>
    <col min="16343" max="16343" width="18.7109375" style="67" customWidth="1"/>
    <col min="16344" max="16344" width="24.7109375" style="67" customWidth="1"/>
    <col min="16345" max="16345" width="32.28515625" style="67" customWidth="1"/>
    <col min="16346" max="16346" width="13.42578125" style="67" bestFit="1" customWidth="1"/>
    <col min="16347" max="16384" width="11.42578125" style="67"/>
  </cols>
  <sheetData>
    <row r="1" spans="2:30" ht="9.75" customHeight="1">
      <c r="B1" s="61"/>
      <c r="C1" s="62"/>
      <c r="D1" s="63"/>
      <c r="E1" s="61"/>
      <c r="F1" s="61"/>
      <c r="G1" s="62"/>
      <c r="H1" s="64"/>
      <c r="I1" s="65"/>
      <c r="N1" s="70"/>
      <c r="O1" s="70"/>
      <c r="P1" s="70"/>
    </row>
    <row r="2" spans="2:30" ht="9.75" customHeight="1" thickBot="1">
      <c r="B2" s="61"/>
      <c r="C2" s="62"/>
      <c r="D2" s="63"/>
      <c r="E2" s="61"/>
      <c r="F2" s="61"/>
      <c r="G2" s="62"/>
      <c r="H2" s="64"/>
      <c r="I2" s="65"/>
      <c r="N2" s="70"/>
      <c r="O2" s="70"/>
      <c r="P2" s="70"/>
    </row>
    <row r="3" spans="2:30" ht="39.75" customHeight="1" thickBot="1">
      <c r="B3" s="2677" t="s">
        <v>33</v>
      </c>
      <c r="C3" s="2678"/>
      <c r="D3" s="2678"/>
      <c r="E3" s="2678"/>
      <c r="F3" s="2678"/>
      <c r="G3" s="2678"/>
      <c r="H3" s="2678"/>
      <c r="I3" s="2678"/>
      <c r="J3" s="2678"/>
      <c r="K3" s="2678"/>
      <c r="L3" s="2678"/>
      <c r="M3" s="2679"/>
      <c r="N3" s="71"/>
      <c r="O3" s="2680" t="s">
        <v>34</v>
      </c>
      <c r="P3" s="2681"/>
    </row>
    <row r="4" spans="2:30" s="82" customFormat="1" ht="10.5" customHeight="1" thickBot="1">
      <c r="B4" s="72"/>
      <c r="C4" s="73"/>
      <c r="D4" s="74"/>
      <c r="E4" s="75"/>
      <c r="F4" s="75"/>
      <c r="G4" s="73"/>
      <c r="H4" s="76"/>
      <c r="I4" s="77"/>
      <c r="J4" s="78"/>
      <c r="K4" s="79"/>
      <c r="L4" s="80"/>
      <c r="M4" s="81"/>
      <c r="N4" s="71"/>
      <c r="O4" s="81"/>
      <c r="P4" s="81"/>
      <c r="W4" s="2671" t="s">
        <v>6775</v>
      </c>
      <c r="X4" s="2672"/>
      <c r="Z4" s="2671" t="s">
        <v>6776</v>
      </c>
      <c r="AA4" s="2672"/>
      <c r="AC4" s="2671" t="s">
        <v>6777</v>
      </c>
      <c r="AD4" s="2672"/>
    </row>
    <row r="5" spans="2:30" s="89" customFormat="1" ht="39" thickBot="1">
      <c r="B5" s="83" t="s">
        <v>35</v>
      </c>
      <c r="C5" s="84"/>
      <c r="D5" s="84"/>
      <c r="E5" s="84"/>
      <c r="F5" s="84"/>
      <c r="G5" s="85"/>
      <c r="H5" s="86"/>
      <c r="I5" s="87" t="s">
        <v>36</v>
      </c>
      <c r="J5" s="88" t="s">
        <v>37</v>
      </c>
      <c r="L5" s="90" t="s">
        <v>38</v>
      </c>
      <c r="M5" s="91" t="s">
        <v>39</v>
      </c>
      <c r="N5" s="92"/>
      <c r="O5" s="93" t="s">
        <v>40</v>
      </c>
      <c r="P5" s="94" t="s">
        <v>41</v>
      </c>
      <c r="R5" s="2668" t="s">
        <v>6774</v>
      </c>
      <c r="S5" s="2669"/>
      <c r="T5" s="2669"/>
      <c r="U5" s="2670"/>
      <c r="W5" s="2673"/>
      <c r="X5" s="2674"/>
      <c r="Z5" s="2673"/>
      <c r="AA5" s="2674"/>
      <c r="AC5" s="2673"/>
      <c r="AD5" s="2674"/>
    </row>
    <row r="6" spans="2:30" s="102" customFormat="1" ht="12.75">
      <c r="B6" s="95"/>
      <c r="C6" s="96"/>
      <c r="D6" s="97"/>
      <c r="E6" s="98"/>
      <c r="F6" s="98"/>
      <c r="G6" s="98"/>
      <c r="H6" s="98"/>
      <c r="I6" s="99"/>
      <c r="J6" s="99"/>
      <c r="K6" s="98"/>
      <c r="L6" s="99"/>
      <c r="M6" s="99"/>
      <c r="N6" s="100"/>
      <c r="O6" s="101"/>
      <c r="P6" s="101"/>
    </row>
    <row r="7" spans="2:30" s="102" customFormat="1" ht="13.5" thickBot="1">
      <c r="B7" s="103" t="s">
        <v>42</v>
      </c>
      <c r="C7" s="98"/>
      <c r="D7" s="104"/>
      <c r="E7" s="105"/>
      <c r="F7" s="98"/>
      <c r="G7" s="98"/>
      <c r="H7" s="98"/>
      <c r="I7" s="106"/>
      <c r="J7" s="106"/>
      <c r="K7" s="98"/>
      <c r="L7" s="106"/>
      <c r="M7" s="106"/>
      <c r="N7" s="100"/>
      <c r="O7" s="107"/>
      <c r="P7" s="107"/>
    </row>
    <row r="8" spans="2:30" s="102" customFormat="1" ht="12.75">
      <c r="B8" s="95"/>
      <c r="C8" s="108" t="s">
        <v>43</v>
      </c>
      <c r="D8" s="97"/>
      <c r="E8" s="98"/>
      <c r="F8" s="98"/>
      <c r="G8" s="98"/>
      <c r="H8" s="98"/>
      <c r="I8" s="109" t="s">
        <v>44</v>
      </c>
      <c r="J8" s="110">
        <v>94147.551767857134</v>
      </c>
      <c r="K8" s="98"/>
      <c r="L8" s="111">
        <v>28</v>
      </c>
      <c r="M8" s="110">
        <v>2636131.4494999996</v>
      </c>
      <c r="N8" s="100"/>
      <c r="O8" s="112">
        <v>2636131.4494999996</v>
      </c>
      <c r="P8" s="113"/>
      <c r="R8" s="2028" t="s">
        <v>6454</v>
      </c>
      <c r="S8" s="2029" t="str">
        <f>VLOOKUP(R8,'FICHE RATIOS'!C:D,2,FALSE)</f>
        <v>Encadrement</v>
      </c>
      <c r="T8" s="2245" t="s">
        <v>6704</v>
      </c>
      <c r="U8" s="2246" t="str">
        <f>VLOOKUP(T8,'FICHE RATIOS'!C:D,2,FALSE)</f>
        <v>Encadrement GO</v>
      </c>
      <c r="W8" s="2028"/>
      <c r="X8" s="2029"/>
      <c r="Z8" s="2028"/>
      <c r="AA8" s="2029"/>
      <c r="AC8" s="2028"/>
      <c r="AD8" s="2029"/>
    </row>
    <row r="9" spans="2:30" s="102" customFormat="1" ht="12.75">
      <c r="B9" s="95"/>
      <c r="C9" s="108" t="s">
        <v>45</v>
      </c>
      <c r="D9" s="97"/>
      <c r="E9" s="98"/>
      <c r="F9" s="98"/>
      <c r="G9" s="98"/>
      <c r="H9" s="98"/>
      <c r="I9" s="109" t="s">
        <v>44</v>
      </c>
      <c r="J9" s="110">
        <v>88391.150946428563</v>
      </c>
      <c r="K9" s="98"/>
      <c r="L9" s="111">
        <v>28</v>
      </c>
      <c r="M9" s="110">
        <v>2474952.2264999999</v>
      </c>
      <c r="N9" s="100"/>
      <c r="O9" s="113"/>
      <c r="P9" s="112">
        <v>2474952.2264999999</v>
      </c>
      <c r="R9" s="2030" t="s">
        <v>6454</v>
      </c>
      <c r="S9" s="2031" t="str">
        <f>VLOOKUP(R9,'FICHE RATIOS'!C:D,2,FALSE)</f>
        <v>Encadrement</v>
      </c>
      <c r="T9" s="2247"/>
      <c r="U9" s="2248" t="e">
        <f>VLOOKUP(T9,'FICHE RATIOS'!C:D,2,FALSE)</f>
        <v>#N/A</v>
      </c>
      <c r="W9" s="2030"/>
      <c r="X9" s="2031">
        <f>VLOOKUP(W9,'FICHE RATIOS'!H:I,2,FALSE)</f>
        <v>0</v>
      </c>
      <c r="Z9" s="2030"/>
      <c r="AA9" s="2031"/>
      <c r="AC9" s="2030"/>
      <c r="AD9" s="2031"/>
    </row>
    <row r="10" spans="2:30" s="102" customFormat="1" ht="13.5" thickBot="1">
      <c r="B10" s="95"/>
      <c r="C10" s="108" t="s">
        <v>46</v>
      </c>
      <c r="D10" s="97"/>
      <c r="E10" s="98"/>
      <c r="F10" s="98"/>
      <c r="G10" s="98"/>
      <c r="H10" s="98"/>
      <c r="I10" s="106"/>
      <c r="J10" s="110"/>
      <c r="K10" s="98"/>
      <c r="L10" s="111"/>
      <c r="M10" s="114"/>
      <c r="N10" s="100"/>
      <c r="O10" s="107"/>
      <c r="P10" s="107"/>
      <c r="R10" s="2030"/>
      <c r="S10" s="2031"/>
      <c r="T10" s="2247"/>
      <c r="U10" s="2248" t="e">
        <f>VLOOKUP(T10,'FICHE RATIOS'!C:D,2,FALSE)</f>
        <v>#N/A</v>
      </c>
      <c r="W10" s="2030"/>
      <c r="X10" s="2031"/>
      <c r="Z10" s="2030"/>
      <c r="AA10" s="2031"/>
      <c r="AC10" s="2030"/>
      <c r="AD10" s="2031"/>
    </row>
    <row r="11" spans="2:30" s="123" customFormat="1" ht="18" customHeight="1" thickBot="1">
      <c r="B11" s="115"/>
      <c r="C11" s="116"/>
      <c r="D11" s="116"/>
      <c r="E11" s="117"/>
      <c r="F11" s="117"/>
      <c r="G11" s="118" t="s">
        <v>47</v>
      </c>
      <c r="H11" s="119"/>
      <c r="I11" s="119"/>
      <c r="J11" s="119"/>
      <c r="K11" s="119"/>
      <c r="L11" s="119"/>
      <c r="M11" s="120">
        <f>+SUM(M6:M10)</f>
        <v>5111083.675999999</v>
      </c>
      <c r="N11" s="121"/>
      <c r="O11" s="122">
        <v>2636131.4495000001</v>
      </c>
      <c r="P11" s="122">
        <v>2474952.2264999999</v>
      </c>
      <c r="R11" s="2032"/>
      <c r="S11" s="2031"/>
      <c r="T11" s="2249"/>
      <c r="U11" s="2248" t="e">
        <f>VLOOKUP(T11,'FICHE RATIOS'!C:D,2,FALSE)</f>
        <v>#N/A</v>
      </c>
      <c r="W11" s="2032"/>
      <c r="X11" s="2031"/>
      <c r="Z11" s="2032"/>
      <c r="AA11" s="2031"/>
      <c r="AC11" s="2032"/>
      <c r="AD11" s="2031"/>
    </row>
    <row r="12" spans="2:30" s="102" customFormat="1" ht="12.75">
      <c r="B12" s="95"/>
      <c r="C12" s="96"/>
      <c r="D12" s="97"/>
      <c r="E12" s="98"/>
      <c r="F12" s="98"/>
      <c r="G12" s="98"/>
      <c r="H12" s="98"/>
      <c r="I12" s="106"/>
      <c r="J12" s="110"/>
      <c r="K12" s="98"/>
      <c r="L12" s="111"/>
      <c r="M12" s="99"/>
      <c r="N12" s="100"/>
      <c r="O12" s="107"/>
      <c r="P12" s="107"/>
      <c r="R12" s="2030"/>
      <c r="S12" s="2031"/>
      <c r="T12" s="2247"/>
      <c r="U12" s="2248" t="e">
        <f>VLOOKUP(T12,'FICHE RATIOS'!C:D,2,FALSE)</f>
        <v>#N/A</v>
      </c>
      <c r="W12" s="2030"/>
      <c r="X12" s="2031"/>
      <c r="Z12" s="2030"/>
      <c r="AA12" s="2031"/>
      <c r="AC12" s="2030"/>
      <c r="AD12" s="2031"/>
    </row>
    <row r="13" spans="2:30" s="102" customFormat="1" ht="12.75">
      <c r="B13" s="124" t="s">
        <v>48</v>
      </c>
      <c r="C13" s="98"/>
      <c r="D13" s="97"/>
      <c r="E13" s="98"/>
      <c r="F13" s="98"/>
      <c r="G13" s="98"/>
      <c r="H13" s="98"/>
      <c r="I13" s="106"/>
      <c r="J13" s="110"/>
      <c r="K13" s="98"/>
      <c r="L13" s="111"/>
      <c r="M13" s="106"/>
      <c r="N13" s="100"/>
      <c r="O13" s="107"/>
      <c r="P13" s="107"/>
      <c r="R13" s="2030"/>
      <c r="S13" s="2031"/>
      <c r="T13" s="2247"/>
      <c r="U13" s="2248" t="e">
        <f>VLOOKUP(T13,'FICHE RATIOS'!C:D,2,FALSE)</f>
        <v>#N/A</v>
      </c>
      <c r="W13" s="2030"/>
      <c r="X13" s="2031"/>
      <c r="Z13" s="2030"/>
      <c r="AA13" s="2031"/>
      <c r="AC13" s="2030"/>
      <c r="AD13" s="2031"/>
    </row>
    <row r="14" spans="2:30" s="102" customFormat="1" ht="12.75">
      <c r="B14" s="95"/>
      <c r="C14" s="108" t="s">
        <v>49</v>
      </c>
      <c r="D14" s="97"/>
      <c r="E14" s="98"/>
      <c r="F14" s="98"/>
      <c r="G14" s="98"/>
      <c r="H14" s="98" t="s">
        <v>50</v>
      </c>
      <c r="I14" s="106" t="s">
        <v>51</v>
      </c>
      <c r="J14" s="110">
        <v>1721591.6029999999</v>
      </c>
      <c r="K14" s="98"/>
      <c r="L14" s="111">
        <v>1</v>
      </c>
      <c r="M14" s="110">
        <v>1721591.6029999999</v>
      </c>
      <c r="N14" s="100"/>
      <c r="O14" s="112">
        <v>1541858.7100000002</v>
      </c>
      <c r="P14" s="112">
        <v>179732.89299999969</v>
      </c>
      <c r="R14" s="2030" t="s">
        <v>6455</v>
      </c>
      <c r="S14" s="2031" t="str">
        <f>VLOOKUP(R14,'FICHE RATIOS'!C:D,2,FALSE)</f>
        <v>Synthèse Technique &amp; Architecturale</v>
      </c>
      <c r="T14" s="2247" t="s">
        <v>6704</v>
      </c>
      <c r="U14" s="2248" t="str">
        <f>VLOOKUP(T14,'FICHE RATIOS'!C:D,2,FALSE)</f>
        <v>Encadrement GO</v>
      </c>
      <c r="W14" s="2030"/>
      <c r="X14" s="2031">
        <f>VLOOKUP(W14,'FICHE RATIOS'!H:I,2,FALSE)</f>
        <v>0</v>
      </c>
      <c r="Z14" s="2030"/>
      <c r="AA14" s="2031"/>
      <c r="AC14" s="2030"/>
      <c r="AD14" s="2031"/>
    </row>
    <row r="15" spans="2:30" s="102" customFormat="1" ht="13.5" thickBot="1">
      <c r="B15" s="95"/>
      <c r="C15" s="98" t="s">
        <v>52</v>
      </c>
      <c r="D15" s="97"/>
      <c r="E15" s="98"/>
      <c r="F15" s="98"/>
      <c r="G15" s="98"/>
      <c r="H15" s="98" t="s">
        <v>50</v>
      </c>
      <c r="I15" s="106"/>
      <c r="J15" s="106"/>
      <c r="K15" s="98"/>
      <c r="L15" s="106"/>
      <c r="M15" s="114"/>
      <c r="N15" s="100"/>
      <c r="O15" s="107"/>
      <c r="P15" s="107"/>
      <c r="R15" s="2030"/>
      <c r="S15" s="2031"/>
      <c r="T15" s="2247"/>
      <c r="U15" s="2248" t="e">
        <f>VLOOKUP(T15,'FICHE RATIOS'!C:D,2,FALSE)</f>
        <v>#N/A</v>
      </c>
      <c r="W15" s="2030"/>
      <c r="X15" s="2031"/>
      <c r="Z15" s="2030"/>
      <c r="AA15" s="2031"/>
      <c r="AC15" s="2030"/>
      <c r="AD15" s="2031"/>
    </row>
    <row r="16" spans="2:30" s="123" customFormat="1" ht="18" customHeight="1" thickBot="1">
      <c r="B16" s="115"/>
      <c r="C16" s="116"/>
      <c r="D16" s="116"/>
      <c r="E16" s="117"/>
      <c r="F16" s="117"/>
      <c r="G16" s="118" t="s">
        <v>47</v>
      </c>
      <c r="H16" s="119"/>
      <c r="I16" s="119"/>
      <c r="J16" s="119"/>
      <c r="K16" s="119"/>
      <c r="L16" s="119"/>
      <c r="M16" s="120">
        <f>+SUM(M13:M15)</f>
        <v>1721591.6029999999</v>
      </c>
      <c r="N16" s="121"/>
      <c r="O16" s="122">
        <f>+SUM(O13:O15)</f>
        <v>1541858.7100000002</v>
      </c>
      <c r="P16" s="122">
        <f>+SUM(P13:P15)</f>
        <v>179732.89299999969</v>
      </c>
      <c r="R16" s="2032"/>
      <c r="S16" s="2031"/>
      <c r="T16" s="2249"/>
      <c r="U16" s="2248" t="e">
        <f>VLOOKUP(T16,'FICHE RATIOS'!C:D,2,FALSE)</f>
        <v>#N/A</v>
      </c>
      <c r="W16" s="2032"/>
      <c r="X16" s="2031"/>
      <c r="Z16" s="2032"/>
      <c r="AA16" s="2031"/>
      <c r="AC16" s="2032"/>
      <c r="AD16" s="2031"/>
    </row>
    <row r="17" spans="1:30" s="102" customFormat="1" ht="13.5" thickBot="1">
      <c r="B17" s="95"/>
      <c r="C17" s="96"/>
      <c r="D17" s="97"/>
      <c r="E17" s="98"/>
      <c r="F17" s="98"/>
      <c r="G17" s="98"/>
      <c r="H17" s="98"/>
      <c r="I17" s="114"/>
      <c r="J17" s="114"/>
      <c r="K17" s="98"/>
      <c r="L17" s="114"/>
      <c r="M17" s="98"/>
      <c r="N17" s="100"/>
      <c r="O17" s="125"/>
      <c r="P17" s="125"/>
      <c r="R17" s="2030"/>
      <c r="S17" s="2031"/>
      <c r="T17" s="2250"/>
      <c r="U17" s="2251" t="e">
        <f>VLOOKUP(T17,'FICHE RATIOS'!C:D,2,FALSE)</f>
        <v>#N/A</v>
      </c>
      <c r="W17" s="2030"/>
      <c r="X17" s="2031"/>
      <c r="Z17" s="2030"/>
      <c r="AA17" s="2031"/>
      <c r="AC17" s="2030"/>
      <c r="AD17" s="2031"/>
    </row>
    <row r="18" spans="1:30" s="70" customFormat="1" ht="36" customHeight="1" thickBot="1">
      <c r="A18" s="126"/>
      <c r="B18" s="127"/>
      <c r="C18" s="128"/>
      <c r="D18" s="128"/>
      <c r="E18" s="128"/>
      <c r="F18" s="118"/>
      <c r="G18" s="129"/>
      <c r="H18" s="129"/>
      <c r="I18" s="129"/>
      <c r="J18" s="129" t="s">
        <v>53</v>
      </c>
      <c r="K18" s="129"/>
      <c r="L18" s="129"/>
      <c r="M18" s="120">
        <f>+M11+M16</f>
        <v>6832675.2789999992</v>
      </c>
      <c r="N18" s="121"/>
      <c r="O18" s="122">
        <f>+O11+O16</f>
        <v>4177990.1595000001</v>
      </c>
      <c r="P18" s="122">
        <f>+P11+P16</f>
        <v>2654685.1194999996</v>
      </c>
      <c r="R18" s="2033"/>
      <c r="S18" s="2031"/>
      <c r="W18" s="2033"/>
      <c r="X18" s="2031"/>
      <c r="Z18" s="2033"/>
      <c r="AA18" s="2031"/>
      <c r="AC18" s="2033"/>
      <c r="AD18" s="2031"/>
    </row>
    <row r="19" spans="1:30" s="126" customFormat="1" ht="21" customHeight="1" thickBot="1">
      <c r="B19" s="127"/>
      <c r="C19" s="128"/>
      <c r="D19" s="128"/>
      <c r="E19" s="128"/>
      <c r="F19" s="128"/>
      <c r="G19" s="128"/>
      <c r="H19" s="128"/>
      <c r="I19" s="128"/>
      <c r="J19" s="128"/>
      <c r="K19" s="128"/>
      <c r="L19" s="128"/>
      <c r="M19" s="128"/>
      <c r="N19" s="130"/>
      <c r="O19" s="125"/>
      <c r="P19" s="125"/>
      <c r="R19" s="2034"/>
      <c r="S19" s="2031"/>
      <c r="W19" s="2034"/>
      <c r="X19" s="2031"/>
      <c r="Z19" s="2034"/>
      <c r="AA19" s="2031"/>
      <c r="AC19" s="2034"/>
      <c r="AD19" s="2031"/>
    </row>
    <row r="20" spans="1:30" ht="39.75" customHeight="1" thickBot="1">
      <c r="B20" s="2682" t="s">
        <v>54</v>
      </c>
      <c r="C20" s="2683"/>
      <c r="D20" s="2683"/>
      <c r="E20" s="2683"/>
      <c r="F20" s="2683"/>
      <c r="G20" s="2683"/>
      <c r="H20" s="2683"/>
      <c r="I20" s="2683"/>
      <c r="J20" s="2683"/>
      <c r="K20" s="2683"/>
      <c r="L20" s="2683"/>
      <c r="M20" s="2684"/>
      <c r="N20" s="131"/>
      <c r="O20" s="2685" t="s">
        <v>34</v>
      </c>
      <c r="P20" s="2686"/>
      <c r="R20" s="2033"/>
      <c r="S20" s="2031"/>
      <c r="W20" s="2033"/>
      <c r="X20" s="2031"/>
      <c r="Z20" s="2033"/>
      <c r="AA20" s="2031"/>
      <c r="AC20" s="2033"/>
      <c r="AD20" s="2031"/>
    </row>
    <row r="21" spans="1:30" s="82" customFormat="1" ht="10.5" customHeight="1" thickBot="1">
      <c r="B21" s="132"/>
      <c r="C21" s="133"/>
      <c r="D21" s="134"/>
      <c r="E21" s="135"/>
      <c r="F21" s="135"/>
      <c r="G21" s="133"/>
      <c r="H21" s="136"/>
      <c r="I21" s="137"/>
      <c r="J21" s="138"/>
      <c r="K21" s="139"/>
      <c r="L21" s="140"/>
      <c r="M21" s="141"/>
      <c r="N21" s="142"/>
      <c r="O21" s="143"/>
      <c r="P21" s="143"/>
      <c r="R21" s="2035"/>
      <c r="S21" s="2031"/>
      <c r="W21" s="2035"/>
      <c r="X21" s="2031"/>
      <c r="Z21" s="2035"/>
      <c r="AA21" s="2031"/>
      <c r="AC21" s="2035"/>
      <c r="AD21" s="2031"/>
    </row>
    <row r="22" spans="1:30" s="89" customFormat="1" ht="24.75" thickBot="1">
      <c r="B22" s="2687" t="s">
        <v>35</v>
      </c>
      <c r="C22" s="2688"/>
      <c r="D22" s="2688"/>
      <c r="E22" s="2688"/>
      <c r="F22" s="2688"/>
      <c r="G22" s="2688"/>
      <c r="H22" s="2689"/>
      <c r="I22" s="144" t="s">
        <v>36</v>
      </c>
      <c r="J22" s="145" t="s">
        <v>37</v>
      </c>
      <c r="K22" s="146"/>
      <c r="L22" s="147" t="s">
        <v>38</v>
      </c>
      <c r="M22" s="148" t="s">
        <v>39</v>
      </c>
      <c r="N22" s="149"/>
      <c r="O22" s="122" t="s">
        <v>40</v>
      </c>
      <c r="P22" s="122" t="s">
        <v>41</v>
      </c>
      <c r="R22" s="2036"/>
      <c r="S22" s="2031"/>
      <c r="W22" s="2036"/>
      <c r="X22" s="2031"/>
      <c r="Z22" s="2036"/>
      <c r="AA22" s="2031"/>
      <c r="AC22" s="2036"/>
      <c r="AD22" s="2031"/>
    </row>
    <row r="23" spans="1:30" s="126" customFormat="1" ht="12.75">
      <c r="B23" s="127"/>
      <c r="C23" s="128"/>
      <c r="D23" s="128"/>
      <c r="E23" s="128"/>
      <c r="F23" s="128"/>
      <c r="G23" s="128"/>
      <c r="H23" s="128"/>
      <c r="I23" s="109"/>
      <c r="J23" s="110"/>
      <c r="K23" s="150"/>
      <c r="L23" s="111"/>
      <c r="M23" s="110"/>
      <c r="N23" s="130"/>
      <c r="O23" s="125"/>
      <c r="P23" s="125"/>
      <c r="R23" s="2034"/>
      <c r="S23" s="2031"/>
      <c r="W23" s="2034"/>
      <c r="X23" s="2031"/>
      <c r="Z23" s="2034"/>
      <c r="AA23" s="2031"/>
      <c r="AC23" s="2034"/>
      <c r="AD23" s="2031"/>
    </row>
    <row r="24" spans="1:30" s="126" customFormat="1" ht="18" customHeight="1">
      <c r="B24" s="115" t="s">
        <v>55</v>
      </c>
      <c r="C24" s="128"/>
      <c r="D24" s="128"/>
      <c r="E24" s="128"/>
      <c r="F24" s="128"/>
      <c r="G24" s="128"/>
      <c r="H24" s="128"/>
      <c r="I24" s="109"/>
      <c r="J24" s="110"/>
      <c r="K24" s="150"/>
      <c r="L24" s="111"/>
      <c r="M24" s="110"/>
      <c r="N24" s="130"/>
      <c r="O24" s="125"/>
      <c r="P24" s="125"/>
      <c r="R24" s="2034" t="s">
        <v>6434</v>
      </c>
      <c r="S24" s="2031" t="str">
        <f>VLOOKUP(R24,'FICHE RATIOS'!C:D,2,FALSE)</f>
        <v>Emprise de chantier</v>
      </c>
      <c r="W24" s="2034"/>
      <c r="X24" s="2031">
        <f>VLOOKUP(W24,'FICHE RATIOS'!H:I,2,FALSE)</f>
        <v>0</v>
      </c>
      <c r="Z24" s="2034"/>
      <c r="AA24" s="2031"/>
      <c r="AC24" s="2034"/>
      <c r="AD24" s="2031"/>
    </row>
    <row r="25" spans="1:30" s="126" customFormat="1" ht="18" customHeight="1">
      <c r="B25" s="115"/>
      <c r="C25" s="128" t="s">
        <v>56</v>
      </c>
      <c r="D25" s="128"/>
      <c r="E25" s="128"/>
      <c r="F25" s="128"/>
      <c r="G25" s="128"/>
      <c r="H25" s="128"/>
      <c r="I25" s="109" t="s">
        <v>57</v>
      </c>
      <c r="J25" s="150" t="s">
        <v>58</v>
      </c>
      <c r="K25" s="150"/>
      <c r="L25" s="111"/>
      <c r="M25" s="110"/>
      <c r="N25" s="130"/>
      <c r="O25" s="125"/>
      <c r="P25" s="125"/>
      <c r="R25" s="2034" t="s">
        <v>6434</v>
      </c>
      <c r="S25" s="2031" t="str">
        <f>VLOOKUP(R25,'FICHE RATIOS'!C:D,2,FALSE)</f>
        <v>Emprise de chantier</v>
      </c>
      <c r="W25" s="2034"/>
      <c r="X25" s="2031">
        <f>VLOOKUP(W25,'FICHE RATIOS'!H:I,2,FALSE)</f>
        <v>0</v>
      </c>
      <c r="Z25" s="2034"/>
      <c r="AA25" s="2031"/>
      <c r="AC25" s="2034"/>
      <c r="AD25" s="2031"/>
    </row>
    <row r="26" spans="1:30" s="126" customFormat="1" ht="18" customHeight="1">
      <c r="B26" s="115"/>
      <c r="C26" s="128" t="s">
        <v>59</v>
      </c>
      <c r="D26" s="128"/>
      <c r="E26" s="128"/>
      <c r="F26" s="128"/>
      <c r="G26" s="128"/>
      <c r="H26" s="128"/>
      <c r="I26" s="109"/>
      <c r="J26" s="110"/>
      <c r="K26" s="150"/>
      <c r="L26" s="111"/>
      <c r="M26" s="110"/>
      <c r="N26" s="130"/>
      <c r="O26" s="125"/>
      <c r="P26" s="125"/>
      <c r="R26" s="2034" t="s">
        <v>6434</v>
      </c>
      <c r="S26" s="2031" t="str">
        <f>VLOOKUP(R26,'FICHE RATIOS'!C:D,2,FALSE)</f>
        <v>Emprise de chantier</v>
      </c>
      <c r="W26" s="2034"/>
      <c r="X26" s="2031">
        <f>VLOOKUP(W26,'FICHE RATIOS'!H:I,2,FALSE)</f>
        <v>0</v>
      </c>
      <c r="Z26" s="2034"/>
      <c r="AA26" s="2031"/>
      <c r="AC26" s="2034"/>
      <c r="AD26" s="2031"/>
    </row>
    <row r="27" spans="1:30" s="126" customFormat="1" ht="18" customHeight="1">
      <c r="B27" s="115"/>
      <c r="C27" s="128"/>
      <c r="D27" s="128"/>
      <c r="E27" s="128" t="s">
        <v>60</v>
      </c>
      <c r="F27" s="128"/>
      <c r="G27" s="128"/>
      <c r="H27" s="128"/>
      <c r="I27" s="109" t="s">
        <v>61</v>
      </c>
      <c r="J27" s="110">
        <v>143.75299999999999</v>
      </c>
      <c r="K27" s="150"/>
      <c r="L27" s="111">
        <v>380</v>
      </c>
      <c r="M27" s="110">
        <v>54626.139999999992</v>
      </c>
      <c r="N27" s="130"/>
      <c r="O27" s="112">
        <v>54626.139999999992</v>
      </c>
      <c r="P27" s="125"/>
      <c r="R27" s="2034" t="s">
        <v>6434</v>
      </c>
      <c r="S27" s="2031" t="str">
        <f>VLOOKUP(R27,'FICHE RATIOS'!C:D,2,FALSE)</f>
        <v>Emprise de chantier</v>
      </c>
      <c r="W27" s="2034"/>
      <c r="X27" s="2031">
        <f>VLOOKUP(W27,'FICHE RATIOS'!H:I,2,FALSE)</f>
        <v>0</v>
      </c>
      <c r="Z27" s="2034"/>
      <c r="AA27" s="2031"/>
      <c r="AC27" s="2034"/>
      <c r="AD27" s="2031"/>
    </row>
    <row r="28" spans="1:30" s="126" customFormat="1" ht="18" customHeight="1">
      <c r="B28" s="115"/>
      <c r="C28" s="128"/>
      <c r="D28" s="128"/>
      <c r="E28" s="128" t="s">
        <v>62</v>
      </c>
      <c r="F28" s="128"/>
      <c r="G28" s="128"/>
      <c r="H28" s="128"/>
      <c r="I28" s="109" t="s">
        <v>44</v>
      </c>
      <c r="J28" s="150" t="s">
        <v>63</v>
      </c>
      <c r="K28" s="150"/>
      <c r="L28" s="111"/>
      <c r="M28" s="110"/>
      <c r="N28" s="130"/>
      <c r="O28" s="112">
        <v>0</v>
      </c>
      <c r="P28" s="125"/>
      <c r="R28" s="2034" t="s">
        <v>6434</v>
      </c>
      <c r="S28" s="2031" t="str">
        <f>VLOOKUP(R28,'FICHE RATIOS'!C:D,2,FALSE)</f>
        <v>Emprise de chantier</v>
      </c>
      <c r="W28" s="2034"/>
      <c r="X28" s="2031">
        <f>VLOOKUP(W28,'FICHE RATIOS'!H:I,2,FALSE)</f>
        <v>0</v>
      </c>
      <c r="Z28" s="2034"/>
      <c r="AA28" s="2031"/>
      <c r="AC28" s="2034"/>
      <c r="AD28" s="2031"/>
    </row>
    <row r="29" spans="1:30" s="126" customFormat="1" ht="18" customHeight="1">
      <c r="B29" s="115"/>
      <c r="C29" s="128"/>
      <c r="D29" s="128"/>
      <c r="E29" s="128" t="s">
        <v>64</v>
      </c>
      <c r="F29" s="128"/>
      <c r="G29" s="128"/>
      <c r="H29" s="128"/>
      <c r="I29" s="109" t="s">
        <v>57</v>
      </c>
      <c r="J29" s="150" t="s">
        <v>63</v>
      </c>
      <c r="K29" s="150"/>
      <c r="L29" s="111"/>
      <c r="M29" s="110"/>
      <c r="N29" s="130"/>
      <c r="O29" s="112">
        <v>0</v>
      </c>
      <c r="P29" s="125"/>
      <c r="R29" s="2034" t="s">
        <v>6434</v>
      </c>
      <c r="S29" s="2031" t="str">
        <f>VLOOKUP(R29,'FICHE RATIOS'!C:D,2,FALSE)</f>
        <v>Emprise de chantier</v>
      </c>
      <c r="W29" s="2034"/>
      <c r="X29" s="2031">
        <f>VLOOKUP(W29,'FICHE RATIOS'!H:I,2,FALSE)</f>
        <v>0</v>
      </c>
      <c r="Z29" s="2034"/>
      <c r="AA29" s="2031"/>
      <c r="AC29" s="2034"/>
      <c r="AD29" s="2031"/>
    </row>
    <row r="30" spans="1:30" s="126" customFormat="1" ht="18" customHeight="1">
      <c r="B30" s="115"/>
      <c r="C30" s="128" t="s">
        <v>65</v>
      </c>
      <c r="D30" s="128"/>
      <c r="E30" s="128"/>
      <c r="F30" s="128"/>
      <c r="G30" s="128"/>
      <c r="H30" s="128"/>
      <c r="I30" s="109" t="s">
        <v>66</v>
      </c>
      <c r="J30" s="110">
        <v>2986.2289866666665</v>
      </c>
      <c r="K30" s="150"/>
      <c r="L30" s="111">
        <v>3</v>
      </c>
      <c r="M30" s="110">
        <v>8958.6869599999991</v>
      </c>
      <c r="N30" s="130"/>
      <c r="O30" s="112">
        <v>2986.2289866666665</v>
      </c>
      <c r="P30" s="112">
        <v>5972.4579733333321</v>
      </c>
      <c r="R30" s="2034" t="s">
        <v>6434</v>
      </c>
      <c r="S30" s="2031" t="str">
        <f>VLOOKUP(R30,'FICHE RATIOS'!C:D,2,FALSE)</f>
        <v>Emprise de chantier</v>
      </c>
      <c r="W30" s="2034"/>
      <c r="X30" s="2031">
        <f>VLOOKUP(W30,'FICHE RATIOS'!H:I,2,FALSE)</f>
        <v>0</v>
      </c>
      <c r="Z30" s="2034"/>
      <c r="AA30" s="2031"/>
      <c r="AC30" s="2034"/>
      <c r="AD30" s="2031"/>
    </row>
    <row r="31" spans="1:30" s="126" customFormat="1" ht="18" customHeight="1">
      <c r="B31" s="115"/>
      <c r="C31" s="128" t="s">
        <v>67</v>
      </c>
      <c r="D31" s="128"/>
      <c r="E31" s="128"/>
      <c r="F31" s="128"/>
      <c r="G31" s="128"/>
      <c r="H31" s="128"/>
      <c r="I31" s="109" t="s">
        <v>57</v>
      </c>
      <c r="J31" s="110" t="s">
        <v>68</v>
      </c>
      <c r="K31" s="150"/>
      <c r="L31" s="111"/>
      <c r="M31" s="110"/>
      <c r="N31" s="130"/>
      <c r="O31" s="112"/>
      <c r="P31" s="112"/>
      <c r="R31" s="2034" t="s">
        <v>6434</v>
      </c>
      <c r="S31" s="2031" t="str">
        <f>VLOOKUP(R31,'FICHE RATIOS'!C:D,2,FALSE)</f>
        <v>Emprise de chantier</v>
      </c>
      <c r="W31" s="2034"/>
      <c r="X31" s="2031">
        <f>VLOOKUP(W31,'FICHE RATIOS'!H:I,2,FALSE)</f>
        <v>0</v>
      </c>
      <c r="Z31" s="2034"/>
      <c r="AA31" s="2031"/>
      <c r="AC31" s="2034"/>
      <c r="AD31" s="2031"/>
    </row>
    <row r="32" spans="1:30" s="126" customFormat="1" ht="22.15" customHeight="1">
      <c r="B32" s="115"/>
      <c r="C32" s="2690" t="s">
        <v>69</v>
      </c>
      <c r="D32" s="2690"/>
      <c r="E32" s="2690"/>
      <c r="F32" s="2690"/>
      <c r="G32" s="2690"/>
      <c r="H32" s="2691"/>
      <c r="I32" s="109" t="s">
        <v>70</v>
      </c>
      <c r="J32" s="110">
        <v>59.651744879999988</v>
      </c>
      <c r="K32" s="150"/>
      <c r="L32" s="111">
        <v>1400</v>
      </c>
      <c r="M32" s="110">
        <v>83512.442831999986</v>
      </c>
      <c r="N32" s="130"/>
      <c r="O32" s="112">
        <v>27837.480943999995</v>
      </c>
      <c r="P32" s="112">
        <v>55674.961887999991</v>
      </c>
      <c r="R32" s="2034" t="s">
        <v>6434</v>
      </c>
      <c r="S32" s="2031" t="str">
        <f>VLOOKUP(R32,'FICHE RATIOS'!C:D,2,FALSE)</f>
        <v>Emprise de chantier</v>
      </c>
      <c r="W32" s="2034"/>
      <c r="X32" s="2031">
        <f>VLOOKUP(W32,'FICHE RATIOS'!H:I,2,FALSE)</f>
        <v>0</v>
      </c>
      <c r="Z32" s="2034"/>
      <c r="AA32" s="2031"/>
      <c r="AC32" s="2034"/>
      <c r="AD32" s="2031"/>
    </row>
    <row r="33" spans="2:30" s="126" customFormat="1" ht="18" customHeight="1">
      <c r="B33" s="115"/>
      <c r="C33" s="128" t="s">
        <v>71</v>
      </c>
      <c r="D33" s="128"/>
      <c r="E33" s="128"/>
      <c r="F33" s="128"/>
      <c r="G33" s="128"/>
      <c r="H33" s="128"/>
      <c r="I33" s="109" t="s">
        <v>57</v>
      </c>
      <c r="J33" s="110"/>
      <c r="K33" s="150"/>
      <c r="L33" s="111"/>
      <c r="M33" s="110">
        <v>0</v>
      </c>
      <c r="N33" s="130"/>
      <c r="O33" s="112">
        <v>0</v>
      </c>
      <c r="P33" s="112">
        <v>0</v>
      </c>
      <c r="R33" s="2034" t="s">
        <v>6434</v>
      </c>
      <c r="S33" s="2031" t="str">
        <f>VLOOKUP(R33,'FICHE RATIOS'!C:D,2,FALSE)</f>
        <v>Emprise de chantier</v>
      </c>
      <c r="W33" s="2034"/>
      <c r="X33" s="2031">
        <f>VLOOKUP(W33,'FICHE RATIOS'!H:I,2,FALSE)</f>
        <v>0</v>
      </c>
      <c r="Z33" s="2034"/>
      <c r="AA33" s="2031"/>
      <c r="AC33" s="2034"/>
      <c r="AD33" s="2031"/>
    </row>
    <row r="34" spans="2:30" s="126" customFormat="1" ht="18" customHeight="1">
      <c r="B34" s="115"/>
      <c r="C34" s="128" t="s">
        <v>72</v>
      </c>
      <c r="D34" s="128"/>
      <c r="E34" s="128"/>
      <c r="F34" s="128"/>
      <c r="G34" s="128"/>
      <c r="H34" s="128"/>
      <c r="I34" s="109" t="s">
        <v>57</v>
      </c>
      <c r="J34" s="110">
        <v>28667.798272</v>
      </c>
      <c r="K34" s="150"/>
      <c r="L34" s="111">
        <v>1</v>
      </c>
      <c r="M34" s="110">
        <v>28667.798272</v>
      </c>
      <c r="N34" s="130"/>
      <c r="O34" s="112">
        <v>9555.9327573333339</v>
      </c>
      <c r="P34" s="112">
        <v>19111.865514666664</v>
      </c>
      <c r="R34" s="2034" t="s">
        <v>6434</v>
      </c>
      <c r="S34" s="2031" t="str">
        <f>VLOOKUP(R34,'FICHE RATIOS'!C:D,2,FALSE)</f>
        <v>Emprise de chantier</v>
      </c>
      <c r="W34" s="2034"/>
      <c r="X34" s="2031">
        <f>VLOOKUP(W34,'FICHE RATIOS'!H:I,2,FALSE)</f>
        <v>0</v>
      </c>
      <c r="Z34" s="2034"/>
      <c r="AA34" s="2031"/>
      <c r="AC34" s="2034"/>
      <c r="AD34" s="2031"/>
    </row>
    <row r="35" spans="2:30" s="126" customFormat="1" ht="18" customHeight="1" thickBot="1">
      <c r="B35" s="115"/>
      <c r="C35" s="128"/>
      <c r="D35" s="128"/>
      <c r="E35" s="128"/>
      <c r="F35" s="128"/>
      <c r="G35" s="128"/>
      <c r="H35" s="128"/>
      <c r="I35" s="109"/>
      <c r="J35" s="110"/>
      <c r="K35" s="150"/>
      <c r="L35" s="111"/>
      <c r="M35" s="110">
        <v>0</v>
      </c>
      <c r="N35" s="130"/>
      <c r="O35" s="125"/>
      <c r="P35" s="125"/>
      <c r="R35" s="2034" t="s">
        <v>6434</v>
      </c>
      <c r="S35" s="2031" t="str">
        <f>VLOOKUP(R35,'FICHE RATIOS'!C:D,2,FALSE)</f>
        <v>Emprise de chantier</v>
      </c>
      <c r="W35" s="2034"/>
      <c r="X35" s="2031">
        <f>VLOOKUP(W35,'FICHE RATIOS'!H:I,2,FALSE)</f>
        <v>0</v>
      </c>
      <c r="Z35" s="2034"/>
      <c r="AA35" s="2031"/>
      <c r="AC35" s="2034"/>
      <c r="AD35" s="2031"/>
    </row>
    <row r="36" spans="2:30" s="123" customFormat="1" ht="18" customHeight="1" thickBot="1">
      <c r="B36" s="115"/>
      <c r="C36" s="116"/>
      <c r="D36" s="116"/>
      <c r="E36" s="117"/>
      <c r="F36" s="117"/>
      <c r="G36" s="118" t="s">
        <v>73</v>
      </c>
      <c r="H36" s="151"/>
      <c r="I36" s="151"/>
      <c r="J36" s="151"/>
      <c r="K36" s="151"/>
      <c r="L36" s="152"/>
      <c r="M36" s="120">
        <f>+SUM(M24:M35)</f>
        <v>175765.06806399999</v>
      </c>
      <c r="N36" s="121"/>
      <c r="O36" s="122">
        <f>+SUM(O24:O35)</f>
        <v>95005.782687999977</v>
      </c>
      <c r="P36" s="122">
        <f>+SUM(P24:P35)</f>
        <v>80759.285375999985</v>
      </c>
      <c r="R36" s="2034"/>
      <c r="S36" s="2031"/>
      <c r="W36" s="2034"/>
      <c r="X36" s="2031"/>
      <c r="Z36" s="2034"/>
      <c r="AA36" s="2031"/>
      <c r="AC36" s="2034"/>
      <c r="AD36" s="2031"/>
    </row>
    <row r="37" spans="2:30" s="123" customFormat="1" ht="18" customHeight="1">
      <c r="B37" s="115"/>
      <c r="C37" s="116"/>
      <c r="D37" s="116"/>
      <c r="E37" s="117"/>
      <c r="F37" s="117"/>
      <c r="G37" s="128"/>
      <c r="H37" s="128"/>
      <c r="I37" s="153"/>
      <c r="J37" s="110"/>
      <c r="K37" s="154"/>
      <c r="L37" s="155"/>
      <c r="M37" s="150"/>
      <c r="N37" s="130"/>
      <c r="O37" s="125"/>
      <c r="P37" s="125"/>
      <c r="R37" s="2034" t="s">
        <v>6457</v>
      </c>
      <c r="S37" s="2031" t="str">
        <f>VLOOKUP(R37,'FICHE RATIOS'!C:D,2,FALSE)</f>
        <v xml:space="preserve">Base-vie </v>
      </c>
      <c r="W37" s="2034"/>
      <c r="X37" s="2031">
        <f>VLOOKUP(W37,'FICHE RATIOS'!H:I,2,FALSE)</f>
        <v>0</v>
      </c>
      <c r="Z37" s="2034"/>
      <c r="AA37" s="2031"/>
      <c r="AC37" s="2034"/>
      <c r="AD37" s="2031"/>
    </row>
    <row r="38" spans="2:30" s="126" customFormat="1" ht="18" customHeight="1">
      <c r="B38" s="115" t="s">
        <v>74</v>
      </c>
      <c r="C38" s="128"/>
      <c r="D38" s="128"/>
      <c r="E38" s="128"/>
      <c r="F38" s="128"/>
      <c r="G38" s="128"/>
      <c r="H38" s="128"/>
      <c r="I38" s="109"/>
      <c r="J38" s="110"/>
      <c r="K38" s="150"/>
      <c r="L38" s="111"/>
      <c r="M38" s="110">
        <v>0</v>
      </c>
      <c r="N38" s="130"/>
      <c r="O38" s="125"/>
      <c r="P38" s="125"/>
      <c r="R38" s="2034" t="s">
        <v>6457</v>
      </c>
      <c r="S38" s="2031" t="str">
        <f>VLOOKUP(R38,'FICHE RATIOS'!C:D,2,FALSE)</f>
        <v xml:space="preserve">Base-vie </v>
      </c>
      <c r="W38" s="2034"/>
      <c r="X38" s="2031">
        <f>VLOOKUP(W38,'FICHE RATIOS'!H:I,2,FALSE)</f>
        <v>0</v>
      </c>
      <c r="Z38" s="2034"/>
      <c r="AA38" s="2031"/>
      <c r="AC38" s="2034"/>
      <c r="AD38" s="2031"/>
    </row>
    <row r="39" spans="2:30" s="126" customFormat="1" ht="18" customHeight="1">
      <c r="B39" s="115"/>
      <c r="C39" s="128" t="s">
        <v>75</v>
      </c>
      <c r="D39" s="128"/>
      <c r="E39" s="128"/>
      <c r="F39" s="128"/>
      <c r="G39" s="128"/>
      <c r="H39" s="128"/>
      <c r="I39" s="109"/>
      <c r="J39" s="110"/>
      <c r="K39" s="150"/>
      <c r="L39" s="111"/>
      <c r="M39" s="110">
        <v>0</v>
      </c>
      <c r="N39" s="130"/>
      <c r="O39" s="125"/>
      <c r="P39" s="125"/>
      <c r="R39" s="2034" t="s">
        <v>6457</v>
      </c>
      <c r="S39" s="2031" t="str">
        <f>VLOOKUP(R39,'FICHE RATIOS'!C:D,2,FALSE)</f>
        <v xml:space="preserve">Base-vie </v>
      </c>
      <c r="W39" s="2034"/>
      <c r="X39" s="2031">
        <f>VLOOKUP(W39,'FICHE RATIOS'!H:I,2,FALSE)</f>
        <v>0</v>
      </c>
      <c r="Z39" s="2034"/>
      <c r="AA39" s="2031"/>
      <c r="AC39" s="2034"/>
      <c r="AD39" s="2031"/>
    </row>
    <row r="40" spans="2:30" s="126" customFormat="1" ht="18" customHeight="1">
      <c r="B40" s="115"/>
      <c r="C40" s="128"/>
      <c r="D40" s="128"/>
      <c r="E40" s="128" t="s">
        <v>76</v>
      </c>
      <c r="F40" s="128"/>
      <c r="G40" s="128"/>
      <c r="H40" s="128"/>
      <c r="I40" s="109"/>
      <c r="J40" s="110"/>
      <c r="K40" s="150"/>
      <c r="L40" s="111"/>
      <c r="M40" s="110">
        <v>0</v>
      </c>
      <c r="N40" s="130"/>
      <c r="O40" s="125"/>
      <c r="P40" s="125"/>
      <c r="R40" s="2034" t="s">
        <v>6457</v>
      </c>
      <c r="S40" s="2031" t="str">
        <f>VLOOKUP(R40,'FICHE RATIOS'!C:D,2,FALSE)</f>
        <v xml:space="preserve">Base-vie </v>
      </c>
      <c r="W40" s="2034"/>
      <c r="X40" s="2031">
        <f>VLOOKUP(W40,'FICHE RATIOS'!H:I,2,FALSE)</f>
        <v>0</v>
      </c>
      <c r="Z40" s="2034"/>
      <c r="AA40" s="2031"/>
      <c r="AC40" s="2034"/>
      <c r="AD40" s="2031"/>
    </row>
    <row r="41" spans="2:30" s="126" customFormat="1" ht="18" customHeight="1">
      <c r="B41" s="115"/>
      <c r="C41" s="128"/>
      <c r="D41" s="128"/>
      <c r="E41" s="128"/>
      <c r="F41" s="128" t="s">
        <v>60</v>
      </c>
      <c r="G41" s="128"/>
      <c r="H41" s="128"/>
      <c r="I41" s="109" t="s">
        <v>57</v>
      </c>
      <c r="J41" s="110">
        <v>23598.492479999997</v>
      </c>
      <c r="K41" s="150"/>
      <c r="L41" s="111">
        <v>1</v>
      </c>
      <c r="M41" s="110">
        <v>23598.492479999997</v>
      </c>
      <c r="N41" s="130"/>
      <c r="O41" s="112">
        <v>7866.1641599999994</v>
      </c>
      <c r="P41" s="112">
        <v>15732.328319999997</v>
      </c>
      <c r="R41" s="2034" t="s">
        <v>6457</v>
      </c>
      <c r="S41" s="2031" t="str">
        <f>VLOOKUP(R41,'FICHE RATIOS'!C:D,2,FALSE)</f>
        <v xml:space="preserve">Base-vie </v>
      </c>
      <c r="W41" s="2034"/>
      <c r="X41" s="2031">
        <f>VLOOKUP(W41,'FICHE RATIOS'!H:I,2,FALSE)</f>
        <v>0</v>
      </c>
      <c r="Z41" s="2034"/>
      <c r="AA41" s="2031"/>
      <c r="AC41" s="2034"/>
      <c r="AD41" s="2031"/>
    </row>
    <row r="42" spans="2:30" s="126" customFormat="1" ht="18" customHeight="1">
      <c r="B42" s="115"/>
      <c r="C42" s="128"/>
      <c r="D42" s="128"/>
      <c r="E42" s="128"/>
      <c r="F42" s="128" t="s">
        <v>77</v>
      </c>
      <c r="G42" s="128"/>
      <c r="H42" s="128"/>
      <c r="I42" s="109" t="s">
        <v>44</v>
      </c>
      <c r="J42" s="110">
        <v>24107.717357079997</v>
      </c>
      <c r="K42" s="150"/>
      <c r="L42" s="111">
        <v>20</v>
      </c>
      <c r="M42" s="110">
        <v>482154.34714159992</v>
      </c>
      <c r="N42" s="130"/>
      <c r="O42" s="112">
        <v>160718.11571386663</v>
      </c>
      <c r="P42" s="112">
        <v>321436.23142773332</v>
      </c>
      <c r="R42" s="2034" t="s">
        <v>6457</v>
      </c>
      <c r="S42" s="2031" t="str">
        <f>VLOOKUP(R42,'FICHE RATIOS'!C:D,2,FALSE)</f>
        <v xml:space="preserve">Base-vie </v>
      </c>
      <c r="W42" s="2034"/>
      <c r="X42" s="2031">
        <f>VLOOKUP(W42,'FICHE RATIOS'!H:I,2,FALSE)</f>
        <v>0</v>
      </c>
      <c r="Z42" s="2034"/>
      <c r="AA42" s="2031"/>
      <c r="AC42" s="2034"/>
      <c r="AD42" s="2031"/>
    </row>
    <row r="43" spans="2:30" s="126" customFormat="1" ht="18" customHeight="1">
      <c r="B43" s="115"/>
      <c r="C43" s="128"/>
      <c r="D43" s="128"/>
      <c r="E43" s="128"/>
      <c r="F43" s="128" t="s">
        <v>64</v>
      </c>
      <c r="G43" s="128"/>
      <c r="H43" s="128"/>
      <c r="I43" s="109" t="s">
        <v>57</v>
      </c>
      <c r="J43" s="110">
        <v>23598.492479999997</v>
      </c>
      <c r="K43" s="150"/>
      <c r="L43" s="111">
        <v>1</v>
      </c>
      <c r="M43" s="110">
        <v>23598.492479999997</v>
      </c>
      <c r="N43" s="130"/>
      <c r="O43" s="112">
        <v>7866.1641599999994</v>
      </c>
      <c r="P43" s="112">
        <v>15732.328319999997</v>
      </c>
      <c r="R43" s="2034" t="s">
        <v>6457</v>
      </c>
      <c r="S43" s="2031" t="str">
        <f>VLOOKUP(R43,'FICHE RATIOS'!C:D,2,FALSE)</f>
        <v xml:space="preserve">Base-vie </v>
      </c>
      <c r="W43" s="2034"/>
      <c r="X43" s="2031">
        <f>VLOOKUP(W43,'FICHE RATIOS'!H:I,2,FALSE)</f>
        <v>0</v>
      </c>
      <c r="Z43" s="2034"/>
      <c r="AA43" s="2031"/>
      <c r="AC43" s="2034"/>
      <c r="AD43" s="2031"/>
    </row>
    <row r="44" spans="2:30" s="126" customFormat="1" ht="18" customHeight="1">
      <c r="B44" s="115"/>
      <c r="C44" s="128"/>
      <c r="D44" s="128"/>
      <c r="E44" s="128" t="s">
        <v>78</v>
      </c>
      <c r="F44" s="128"/>
      <c r="G44" s="128"/>
      <c r="H44" s="128"/>
      <c r="I44" s="109"/>
      <c r="J44" s="110"/>
      <c r="K44" s="150"/>
      <c r="L44" s="111"/>
      <c r="M44" s="110">
        <v>0</v>
      </c>
      <c r="N44" s="130"/>
      <c r="O44" s="125"/>
      <c r="P44" s="125"/>
      <c r="R44" s="2034" t="s">
        <v>6457</v>
      </c>
      <c r="S44" s="2031" t="str">
        <f>VLOOKUP(R44,'FICHE RATIOS'!C:D,2,FALSE)</f>
        <v xml:space="preserve">Base-vie </v>
      </c>
      <c r="W44" s="2034"/>
      <c r="X44" s="2031">
        <f>VLOOKUP(W44,'FICHE RATIOS'!H:I,2,FALSE)</f>
        <v>0</v>
      </c>
      <c r="Z44" s="2034"/>
      <c r="AA44" s="2031"/>
      <c r="AC44" s="2034"/>
      <c r="AD44" s="2031"/>
    </row>
    <row r="45" spans="2:30" s="126" customFormat="1" ht="18" customHeight="1">
      <c r="B45" s="115"/>
      <c r="C45" s="128"/>
      <c r="D45" s="128"/>
      <c r="E45" s="128"/>
      <c r="F45" s="128" t="s">
        <v>60</v>
      </c>
      <c r="G45" s="128"/>
      <c r="H45" s="128"/>
      <c r="I45" s="150" t="s">
        <v>57</v>
      </c>
      <c r="J45" s="150" t="s">
        <v>79</v>
      </c>
      <c r="K45" s="150"/>
      <c r="L45" s="111"/>
      <c r="M45" s="110"/>
      <c r="N45" s="130"/>
      <c r="O45" s="125"/>
      <c r="P45" s="125"/>
      <c r="R45" s="2034" t="s">
        <v>6457</v>
      </c>
      <c r="S45" s="2031" t="str">
        <f>VLOOKUP(R45,'FICHE RATIOS'!C:D,2,FALSE)</f>
        <v xml:space="preserve">Base-vie </v>
      </c>
      <c r="W45" s="2034"/>
      <c r="X45" s="2031">
        <f>VLOOKUP(W45,'FICHE RATIOS'!H:I,2,FALSE)</f>
        <v>0</v>
      </c>
      <c r="Z45" s="2034"/>
      <c r="AA45" s="2031"/>
      <c r="AC45" s="2034"/>
      <c r="AD45" s="2031"/>
    </row>
    <row r="46" spans="2:30" s="126" customFormat="1" ht="18" customHeight="1">
      <c r="B46" s="115"/>
      <c r="C46" s="128"/>
      <c r="D46" s="128"/>
      <c r="E46" s="128"/>
      <c r="F46" s="128" t="s">
        <v>64</v>
      </c>
      <c r="G46" s="128"/>
      <c r="H46" s="128"/>
      <c r="I46" s="109" t="s">
        <v>57</v>
      </c>
      <c r="J46" s="110"/>
      <c r="K46" s="150"/>
      <c r="L46" s="111"/>
      <c r="M46" s="110">
        <v>0</v>
      </c>
      <c r="N46" s="130"/>
      <c r="O46" s="125"/>
      <c r="P46" s="125"/>
      <c r="R46" s="2034" t="s">
        <v>6457</v>
      </c>
      <c r="S46" s="2031" t="str">
        <f>VLOOKUP(R46,'FICHE RATIOS'!C:D,2,FALSE)</f>
        <v xml:space="preserve">Base-vie </v>
      </c>
      <c r="W46" s="2034"/>
      <c r="X46" s="2031">
        <f>VLOOKUP(W46,'FICHE RATIOS'!H:I,2,FALSE)</f>
        <v>0</v>
      </c>
      <c r="Z46" s="2034"/>
      <c r="AA46" s="2031"/>
      <c r="AC46" s="2034"/>
      <c r="AD46" s="2031"/>
    </row>
    <row r="47" spans="2:30" s="126" customFormat="1" ht="18" customHeight="1">
      <c r="B47" s="115"/>
      <c r="C47" s="128"/>
      <c r="D47" s="128"/>
      <c r="E47" s="128" t="s">
        <v>80</v>
      </c>
      <c r="F47" s="128"/>
      <c r="G47" s="128"/>
      <c r="H47" s="128"/>
      <c r="I47" s="109"/>
      <c r="J47" s="110"/>
      <c r="K47" s="150"/>
      <c r="L47" s="111"/>
      <c r="M47" s="110">
        <v>0</v>
      </c>
      <c r="N47" s="130"/>
      <c r="O47" s="125"/>
      <c r="P47" s="125"/>
      <c r="R47" s="2034" t="s">
        <v>6457</v>
      </c>
      <c r="S47" s="2031" t="str">
        <f>VLOOKUP(R47,'FICHE RATIOS'!C:D,2,FALSE)</f>
        <v xml:space="preserve">Base-vie </v>
      </c>
      <c r="W47" s="2034"/>
      <c r="X47" s="2031">
        <f>VLOOKUP(W47,'FICHE RATIOS'!H:I,2,FALSE)</f>
        <v>0</v>
      </c>
      <c r="Z47" s="2034"/>
      <c r="AA47" s="2031"/>
      <c r="AC47" s="2034"/>
      <c r="AD47" s="2031"/>
    </row>
    <row r="48" spans="2:30" s="126" customFormat="1" ht="18" customHeight="1">
      <c r="B48" s="115"/>
      <c r="C48" s="128"/>
      <c r="D48" s="128"/>
      <c r="E48" s="128"/>
      <c r="F48" s="128" t="s">
        <v>60</v>
      </c>
      <c r="G48" s="128"/>
      <c r="H48" s="128"/>
      <c r="I48" s="109" t="s">
        <v>57</v>
      </c>
      <c r="J48" s="110">
        <v>9177.1915200000003</v>
      </c>
      <c r="K48" s="150"/>
      <c r="L48" s="111">
        <v>1</v>
      </c>
      <c r="M48" s="110">
        <v>9177.1915200000003</v>
      </c>
      <c r="N48" s="130"/>
      <c r="O48" s="112">
        <v>3059.0638400000003</v>
      </c>
      <c r="P48" s="112">
        <v>6118.1276799999996</v>
      </c>
      <c r="R48" s="2034" t="s">
        <v>6457</v>
      </c>
      <c r="S48" s="2031" t="str">
        <f>VLOOKUP(R48,'FICHE RATIOS'!C:D,2,FALSE)</f>
        <v xml:space="preserve">Base-vie </v>
      </c>
      <c r="W48" s="2034"/>
      <c r="X48" s="2031">
        <f>VLOOKUP(W48,'FICHE RATIOS'!H:I,2,FALSE)</f>
        <v>0</v>
      </c>
      <c r="Z48" s="2034"/>
      <c r="AA48" s="2031"/>
      <c r="AC48" s="2034"/>
      <c r="AD48" s="2031"/>
    </row>
    <row r="49" spans="2:30" s="126" customFormat="1" ht="18" customHeight="1">
      <c r="B49" s="115"/>
      <c r="C49" s="128"/>
      <c r="D49" s="128"/>
      <c r="E49" s="128"/>
      <c r="F49" s="128" t="s">
        <v>77</v>
      </c>
      <c r="G49" s="128"/>
      <c r="H49" s="128"/>
      <c r="I49" s="109" t="s">
        <v>44</v>
      </c>
      <c r="J49" s="110">
        <v>6346.08256222</v>
      </c>
      <c r="K49" s="150"/>
      <c r="L49" s="111">
        <v>20</v>
      </c>
      <c r="M49" s="110">
        <v>126921.6512444</v>
      </c>
      <c r="N49" s="130"/>
      <c r="O49" s="112">
        <v>42307.217081466668</v>
      </c>
      <c r="P49" s="112">
        <v>84614.434162933321</v>
      </c>
      <c r="R49" s="2034" t="s">
        <v>6457</v>
      </c>
      <c r="S49" s="2031" t="str">
        <f>VLOOKUP(R49,'FICHE RATIOS'!C:D,2,FALSE)</f>
        <v xml:space="preserve">Base-vie </v>
      </c>
      <c r="W49" s="2034"/>
      <c r="X49" s="2031">
        <f>VLOOKUP(W49,'FICHE RATIOS'!H:I,2,FALSE)</f>
        <v>0</v>
      </c>
      <c r="Z49" s="2034"/>
      <c r="AA49" s="2031"/>
      <c r="AC49" s="2034"/>
      <c r="AD49" s="2031"/>
    </row>
    <row r="50" spans="2:30" s="126" customFormat="1" ht="18" customHeight="1">
      <c r="B50" s="115"/>
      <c r="C50" s="128"/>
      <c r="D50" s="128"/>
      <c r="E50" s="128"/>
      <c r="F50" s="128" t="s">
        <v>64</v>
      </c>
      <c r="G50" s="128"/>
      <c r="H50" s="128"/>
      <c r="I50" s="109" t="s">
        <v>57</v>
      </c>
      <c r="J50" s="110">
        <v>9177.1915200000003</v>
      </c>
      <c r="K50" s="150"/>
      <c r="L50" s="111">
        <v>1</v>
      </c>
      <c r="M50" s="110">
        <v>9177.1915200000003</v>
      </c>
      <c r="N50" s="130"/>
      <c r="O50" s="112">
        <v>3059.0638400000003</v>
      </c>
      <c r="P50" s="112">
        <v>6118.1276799999996</v>
      </c>
      <c r="R50" s="2034" t="s">
        <v>6457</v>
      </c>
      <c r="S50" s="2031" t="str">
        <f>VLOOKUP(R50,'FICHE RATIOS'!C:D,2,FALSE)</f>
        <v xml:space="preserve">Base-vie </v>
      </c>
      <c r="W50" s="2034"/>
      <c r="X50" s="2031">
        <f>VLOOKUP(W50,'FICHE RATIOS'!H:I,2,FALSE)</f>
        <v>0</v>
      </c>
      <c r="Z50" s="2034"/>
      <c r="AA50" s="2031"/>
      <c r="AC50" s="2034"/>
      <c r="AD50" s="2031"/>
    </row>
    <row r="51" spans="2:30" s="126" customFormat="1" ht="24.75" customHeight="1">
      <c r="B51" s="115"/>
      <c r="C51" s="128"/>
      <c r="D51" s="128"/>
      <c r="E51" s="128" t="s">
        <v>81</v>
      </c>
      <c r="F51" s="128"/>
      <c r="G51" s="128"/>
      <c r="H51" s="128"/>
      <c r="I51" s="109" t="s">
        <v>57</v>
      </c>
      <c r="J51" s="150" t="s">
        <v>82</v>
      </c>
      <c r="K51" s="150"/>
      <c r="L51" s="111"/>
      <c r="M51" s="110"/>
      <c r="N51" s="130"/>
      <c r="O51" s="125"/>
      <c r="P51" s="125"/>
      <c r="R51" s="2034" t="s">
        <v>6457</v>
      </c>
      <c r="S51" s="2031" t="str">
        <f>VLOOKUP(R51,'FICHE RATIOS'!C:D,2,FALSE)</f>
        <v xml:space="preserve">Base-vie </v>
      </c>
      <c r="W51" s="2034"/>
      <c r="X51" s="2031">
        <f>VLOOKUP(W51,'FICHE RATIOS'!H:I,2,FALSE)</f>
        <v>0</v>
      </c>
      <c r="Z51" s="2034"/>
      <c r="AA51" s="2031"/>
      <c r="AC51" s="2034"/>
      <c r="AD51" s="2031"/>
    </row>
    <row r="52" spans="2:30" s="126" customFormat="1" ht="24.75" customHeight="1">
      <c r="B52" s="115"/>
      <c r="C52" s="128"/>
      <c r="D52" s="128"/>
      <c r="E52" s="128" t="s">
        <v>83</v>
      </c>
      <c r="F52" s="128"/>
      <c r="G52" s="128"/>
      <c r="H52" s="128"/>
      <c r="I52" s="109"/>
      <c r="J52" s="110"/>
      <c r="K52" s="150"/>
      <c r="L52" s="111"/>
      <c r="M52" s="110">
        <v>0</v>
      </c>
      <c r="N52" s="130"/>
      <c r="O52" s="125"/>
      <c r="P52" s="125"/>
      <c r="R52" s="2034" t="s">
        <v>6457</v>
      </c>
      <c r="S52" s="2031" t="str">
        <f>VLOOKUP(R52,'FICHE RATIOS'!C:D,2,FALSE)</f>
        <v xml:space="preserve">Base-vie </v>
      </c>
      <c r="W52" s="2034"/>
      <c r="X52" s="2031">
        <f>VLOOKUP(W52,'FICHE RATIOS'!H:I,2,FALSE)</f>
        <v>0</v>
      </c>
      <c r="Z52" s="2034"/>
      <c r="AA52" s="2031"/>
      <c r="AC52" s="2034"/>
      <c r="AD52" s="2031"/>
    </row>
    <row r="53" spans="2:30" s="126" customFormat="1" ht="18" customHeight="1">
      <c r="B53" s="115"/>
      <c r="C53" s="128"/>
      <c r="D53" s="128"/>
      <c r="E53" s="128"/>
      <c r="F53" s="128" t="s">
        <v>60</v>
      </c>
      <c r="G53" s="128"/>
      <c r="H53" s="128"/>
      <c r="I53" s="109" t="s">
        <v>57</v>
      </c>
      <c r="J53" s="110">
        <v>524.41094399999997</v>
      </c>
      <c r="K53" s="150"/>
      <c r="L53" s="111">
        <v>1</v>
      </c>
      <c r="M53" s="110">
        <v>524.41094399999997</v>
      </c>
      <c r="N53" s="130"/>
      <c r="O53" s="112">
        <v>174.80364799999998</v>
      </c>
      <c r="P53" s="112">
        <v>349.60729600000002</v>
      </c>
      <c r="R53" s="2034" t="s">
        <v>6457</v>
      </c>
      <c r="S53" s="2031" t="str">
        <f>VLOOKUP(R53,'FICHE RATIOS'!C:D,2,FALSE)</f>
        <v xml:space="preserve">Base-vie </v>
      </c>
      <c r="W53" s="2034"/>
      <c r="X53" s="2031">
        <f>VLOOKUP(W53,'FICHE RATIOS'!H:I,2,FALSE)</f>
        <v>0</v>
      </c>
      <c r="Z53" s="2034"/>
      <c r="AA53" s="2031"/>
      <c r="AC53" s="2034"/>
      <c r="AD53" s="2031"/>
    </row>
    <row r="54" spans="2:30" s="126" customFormat="1" ht="18" customHeight="1">
      <c r="B54" s="115"/>
      <c r="C54" s="128"/>
      <c r="D54" s="128"/>
      <c r="E54" s="128"/>
      <c r="F54" s="128" t="s">
        <v>77</v>
      </c>
      <c r="G54" s="128"/>
      <c r="H54" s="128"/>
      <c r="I54" s="109" t="s">
        <v>44</v>
      </c>
      <c r="J54" s="110">
        <v>1080.0680400799997</v>
      </c>
      <c r="K54" s="150"/>
      <c r="L54" s="111">
        <v>20</v>
      </c>
      <c r="M54" s="110">
        <v>21601.360801599993</v>
      </c>
      <c r="N54" s="130"/>
      <c r="O54" s="112">
        <v>7200.4536005333312</v>
      </c>
      <c r="P54" s="112">
        <v>14400.90720106666</v>
      </c>
      <c r="R54" s="2034" t="s">
        <v>6457</v>
      </c>
      <c r="S54" s="2031" t="str">
        <f>VLOOKUP(R54,'FICHE RATIOS'!C:D,2,FALSE)</f>
        <v xml:space="preserve">Base-vie </v>
      </c>
      <c r="W54" s="2034"/>
      <c r="X54" s="2031">
        <f>VLOOKUP(W54,'FICHE RATIOS'!H:I,2,FALSE)</f>
        <v>0</v>
      </c>
      <c r="Z54" s="2034"/>
      <c r="AA54" s="2031"/>
      <c r="AC54" s="2034"/>
      <c r="AD54" s="2031"/>
    </row>
    <row r="55" spans="2:30" s="126" customFormat="1" ht="18" customHeight="1">
      <c r="B55" s="115"/>
      <c r="C55" s="128"/>
      <c r="D55" s="128"/>
      <c r="E55" s="128"/>
      <c r="F55" s="128" t="s">
        <v>64</v>
      </c>
      <c r="G55" s="128"/>
      <c r="H55" s="128"/>
      <c r="I55" s="109" t="s">
        <v>57</v>
      </c>
      <c r="J55" s="110">
        <v>524.41094399999997</v>
      </c>
      <c r="K55" s="150"/>
      <c r="L55" s="111">
        <v>1</v>
      </c>
      <c r="M55" s="110">
        <v>524.41094399999997</v>
      </c>
      <c r="N55" s="130"/>
      <c r="O55" s="112">
        <v>174.80364799999998</v>
      </c>
      <c r="P55" s="112">
        <v>349.60729600000002</v>
      </c>
      <c r="R55" s="2034" t="s">
        <v>6457</v>
      </c>
      <c r="S55" s="2031" t="str">
        <f>VLOOKUP(R55,'FICHE RATIOS'!C:D,2,FALSE)</f>
        <v xml:space="preserve">Base-vie </v>
      </c>
      <c r="W55" s="2034"/>
      <c r="X55" s="2031">
        <f>VLOOKUP(W55,'FICHE RATIOS'!H:I,2,FALSE)</f>
        <v>0</v>
      </c>
      <c r="Z55" s="2034"/>
      <c r="AA55" s="2031"/>
      <c r="AC55" s="2034"/>
      <c r="AD55" s="2031"/>
    </row>
    <row r="56" spans="2:30" s="126" customFormat="1" ht="24.75" customHeight="1">
      <c r="B56" s="115"/>
      <c r="C56" s="128"/>
      <c r="D56" s="128"/>
      <c r="E56" s="128" t="s">
        <v>84</v>
      </c>
      <c r="F56" s="128"/>
      <c r="G56" s="128"/>
      <c r="H56" s="128"/>
      <c r="I56" s="109"/>
      <c r="J56" s="110"/>
      <c r="K56" s="150"/>
      <c r="L56" s="111"/>
      <c r="M56" s="110">
        <v>0</v>
      </c>
      <c r="N56" s="130"/>
      <c r="O56" s="125"/>
      <c r="P56" s="125"/>
      <c r="R56" s="2034" t="s">
        <v>6457</v>
      </c>
      <c r="S56" s="2031" t="str">
        <f>VLOOKUP(R56,'FICHE RATIOS'!C:D,2,FALSE)</f>
        <v xml:space="preserve">Base-vie </v>
      </c>
      <c r="W56" s="2034"/>
      <c r="X56" s="2031">
        <f>VLOOKUP(W56,'FICHE RATIOS'!H:I,2,FALSE)</f>
        <v>0</v>
      </c>
      <c r="Z56" s="2034"/>
      <c r="AA56" s="2031"/>
      <c r="AC56" s="2034"/>
      <c r="AD56" s="2031"/>
    </row>
    <row r="57" spans="2:30" s="126" customFormat="1" ht="18" customHeight="1">
      <c r="B57" s="115"/>
      <c r="C57" s="128"/>
      <c r="D57" s="128"/>
      <c r="E57" s="128"/>
      <c r="F57" s="128" t="s">
        <v>60</v>
      </c>
      <c r="G57" s="128"/>
      <c r="H57" s="128"/>
      <c r="I57" s="109" t="s">
        <v>57</v>
      </c>
      <c r="J57" s="110">
        <v>148667</v>
      </c>
      <c r="K57" s="150"/>
      <c r="L57" s="111">
        <v>1</v>
      </c>
      <c r="M57" s="110">
        <f>+J57</f>
        <v>148667</v>
      </c>
      <c r="N57" s="130"/>
      <c r="O57" s="112">
        <f>+J57/3</f>
        <v>49555.666666666664</v>
      </c>
      <c r="P57" s="112">
        <f>+O57*2</f>
        <v>99111.333333333328</v>
      </c>
      <c r="R57" s="2034" t="s">
        <v>6457</v>
      </c>
      <c r="S57" s="2031" t="str">
        <f>VLOOKUP(R57,'FICHE RATIOS'!C:D,2,FALSE)</f>
        <v xml:space="preserve">Base-vie </v>
      </c>
      <c r="W57" s="2034"/>
      <c r="X57" s="2031">
        <f>VLOOKUP(W57,'FICHE RATIOS'!H:I,2,FALSE)</f>
        <v>0</v>
      </c>
      <c r="Z57" s="2034"/>
      <c r="AA57" s="2031"/>
      <c r="AC57" s="2034"/>
      <c r="AD57" s="2031"/>
    </row>
    <row r="58" spans="2:30" s="126" customFormat="1" ht="18" customHeight="1">
      <c r="B58" s="115"/>
      <c r="C58" s="128"/>
      <c r="D58" s="128"/>
      <c r="E58" s="128"/>
      <c r="F58" s="128" t="s">
        <v>77</v>
      </c>
      <c r="G58" s="128"/>
      <c r="H58" s="128"/>
      <c r="I58" s="109" t="s">
        <v>44</v>
      </c>
      <c r="J58" s="150" t="s">
        <v>63</v>
      </c>
      <c r="K58" s="150"/>
      <c r="L58" s="111"/>
      <c r="M58" s="110"/>
      <c r="N58" s="130"/>
      <c r="O58" s="125"/>
      <c r="P58" s="125"/>
      <c r="R58" s="2034" t="s">
        <v>6457</v>
      </c>
      <c r="S58" s="2031" t="str">
        <f>VLOOKUP(R58,'FICHE RATIOS'!C:D,2,FALSE)</f>
        <v xml:space="preserve">Base-vie </v>
      </c>
      <c r="W58" s="2034"/>
      <c r="X58" s="2031">
        <f>VLOOKUP(W58,'FICHE RATIOS'!H:I,2,FALSE)</f>
        <v>0</v>
      </c>
      <c r="Z58" s="2034"/>
      <c r="AA58" s="2031"/>
      <c r="AC58" s="2034"/>
      <c r="AD58" s="2031"/>
    </row>
    <row r="59" spans="2:30" s="126" customFormat="1" ht="18" customHeight="1">
      <c r="B59" s="115"/>
      <c r="C59" s="128"/>
      <c r="D59" s="128"/>
      <c r="E59" s="128"/>
      <c r="F59" s="128" t="s">
        <v>64</v>
      </c>
      <c r="G59" s="128"/>
      <c r="H59" s="128"/>
      <c r="I59" s="109" t="s">
        <v>57</v>
      </c>
      <c r="J59" s="150" t="s">
        <v>63</v>
      </c>
      <c r="K59" s="150"/>
      <c r="L59" s="111"/>
      <c r="M59" s="110"/>
      <c r="N59" s="130"/>
      <c r="O59" s="125"/>
      <c r="P59" s="125"/>
      <c r="R59" s="2034" t="s">
        <v>6457</v>
      </c>
      <c r="S59" s="2031" t="str">
        <f>VLOOKUP(R59,'FICHE RATIOS'!C:D,2,FALSE)</f>
        <v xml:space="preserve">Base-vie </v>
      </c>
      <c r="W59" s="2034"/>
      <c r="X59" s="2031">
        <f>VLOOKUP(W59,'FICHE RATIOS'!H:I,2,FALSE)</f>
        <v>0</v>
      </c>
      <c r="Z59" s="2034"/>
      <c r="AA59" s="2031"/>
      <c r="AC59" s="2034"/>
      <c r="AD59" s="2031"/>
    </row>
    <row r="60" spans="2:30" s="126" customFormat="1" ht="18" customHeight="1">
      <c r="B60" s="115"/>
      <c r="C60" s="128"/>
      <c r="D60" s="128"/>
      <c r="E60" s="128" t="s">
        <v>85</v>
      </c>
      <c r="F60" s="128"/>
      <c r="G60" s="128"/>
      <c r="H60" s="128"/>
      <c r="I60" s="109"/>
      <c r="J60" s="110"/>
      <c r="K60" s="150"/>
      <c r="L60" s="111"/>
      <c r="M60" s="110">
        <v>0</v>
      </c>
      <c r="N60" s="130"/>
      <c r="O60" s="125"/>
      <c r="P60" s="125"/>
      <c r="R60" s="2034" t="s">
        <v>6457</v>
      </c>
      <c r="S60" s="2031" t="str">
        <f>VLOOKUP(R60,'FICHE RATIOS'!C:D,2,FALSE)</f>
        <v xml:space="preserve">Base-vie </v>
      </c>
      <c r="W60" s="2034"/>
      <c r="X60" s="2031">
        <f>VLOOKUP(W60,'FICHE RATIOS'!H:I,2,FALSE)</f>
        <v>0</v>
      </c>
      <c r="Z60" s="2034"/>
      <c r="AA60" s="2031"/>
      <c r="AC60" s="2034"/>
      <c r="AD60" s="2031"/>
    </row>
    <row r="61" spans="2:30" s="126" customFormat="1" ht="18" customHeight="1">
      <c r="B61" s="115"/>
      <c r="C61" s="128"/>
      <c r="D61" s="128"/>
      <c r="E61" s="128"/>
      <c r="F61" s="128" t="s">
        <v>60</v>
      </c>
      <c r="G61" s="128"/>
      <c r="H61" s="128"/>
      <c r="I61" s="109" t="s">
        <v>57</v>
      </c>
      <c r="J61" s="110">
        <v>262.20547199999999</v>
      </c>
      <c r="K61" s="150"/>
      <c r="L61" s="111">
        <v>1</v>
      </c>
      <c r="M61" s="110">
        <v>262.20547199999999</v>
      </c>
      <c r="N61" s="130"/>
      <c r="O61" s="112">
        <v>87.401823999999991</v>
      </c>
      <c r="P61" s="112">
        <v>174.80364800000001</v>
      </c>
      <c r="R61" s="2034" t="s">
        <v>6457</v>
      </c>
      <c r="S61" s="2031" t="str">
        <f>VLOOKUP(R61,'FICHE RATIOS'!C:D,2,FALSE)</f>
        <v xml:space="preserve">Base-vie </v>
      </c>
      <c r="W61" s="2034"/>
      <c r="X61" s="2031">
        <f>VLOOKUP(W61,'FICHE RATIOS'!H:I,2,FALSE)</f>
        <v>0</v>
      </c>
      <c r="Z61" s="2034"/>
      <c r="AA61" s="2031"/>
      <c r="AC61" s="2034"/>
      <c r="AD61" s="2031"/>
    </row>
    <row r="62" spans="2:30" s="126" customFormat="1" ht="18" customHeight="1">
      <c r="B62" s="115"/>
      <c r="C62" s="128"/>
      <c r="D62" s="128"/>
      <c r="E62" s="128"/>
      <c r="F62" s="128" t="s">
        <v>62</v>
      </c>
      <c r="G62" s="128"/>
      <c r="H62" s="128"/>
      <c r="I62" s="109" t="s">
        <v>44</v>
      </c>
      <c r="J62" s="110">
        <v>134.38030439999997</v>
      </c>
      <c r="K62" s="150"/>
      <c r="L62" s="111">
        <v>25</v>
      </c>
      <c r="M62" s="110">
        <v>3359.5076099999992</v>
      </c>
      <c r="N62" s="130"/>
      <c r="O62" s="112">
        <v>1119.8358699999997</v>
      </c>
      <c r="P62" s="112">
        <v>2239.6717399999998</v>
      </c>
      <c r="R62" s="2034" t="s">
        <v>6457</v>
      </c>
      <c r="S62" s="2031" t="str">
        <f>VLOOKUP(R62,'FICHE RATIOS'!C:D,2,FALSE)</f>
        <v xml:space="preserve">Base-vie </v>
      </c>
      <c r="W62" s="2034"/>
      <c r="X62" s="2031">
        <f>VLOOKUP(W62,'FICHE RATIOS'!H:I,2,FALSE)</f>
        <v>0</v>
      </c>
      <c r="Z62" s="2034"/>
      <c r="AA62" s="2031"/>
      <c r="AC62" s="2034"/>
      <c r="AD62" s="2031"/>
    </row>
    <row r="63" spans="2:30" s="126" customFormat="1" ht="18" customHeight="1">
      <c r="B63" s="115"/>
      <c r="C63" s="128"/>
      <c r="D63" s="128"/>
      <c r="E63" s="128"/>
      <c r="F63" s="128" t="s">
        <v>64</v>
      </c>
      <c r="G63" s="128"/>
      <c r="H63" s="128"/>
      <c r="I63" s="109" t="s">
        <v>57</v>
      </c>
      <c r="J63" s="110">
        <v>262.20547199999999</v>
      </c>
      <c r="K63" s="150"/>
      <c r="L63" s="111">
        <v>1</v>
      </c>
      <c r="M63" s="110">
        <v>262.20547199999999</v>
      </c>
      <c r="N63" s="130"/>
      <c r="O63" s="112">
        <v>87.401823999999991</v>
      </c>
      <c r="P63" s="112">
        <v>174.80364800000001</v>
      </c>
      <c r="R63" s="2034" t="s">
        <v>6457</v>
      </c>
      <c r="S63" s="2031" t="str">
        <f>VLOOKUP(R63,'FICHE RATIOS'!C:D,2,FALSE)</f>
        <v xml:space="preserve">Base-vie </v>
      </c>
      <c r="W63" s="2034"/>
      <c r="X63" s="2031">
        <f>VLOOKUP(W63,'FICHE RATIOS'!H:I,2,FALSE)</f>
        <v>0</v>
      </c>
      <c r="Z63" s="2034"/>
      <c r="AA63" s="2031"/>
      <c r="AC63" s="2034"/>
      <c r="AD63" s="2031"/>
    </row>
    <row r="64" spans="2:30" s="126" customFormat="1" ht="24.75" customHeight="1">
      <c r="B64" s="115"/>
      <c r="C64" s="128"/>
      <c r="D64" s="128"/>
      <c r="E64" s="128" t="s">
        <v>86</v>
      </c>
      <c r="F64" s="128"/>
      <c r="G64" s="128"/>
      <c r="H64" s="128"/>
      <c r="I64" s="109"/>
      <c r="J64" s="110"/>
      <c r="K64" s="150"/>
      <c r="L64" s="111"/>
      <c r="M64" s="110"/>
      <c r="N64" s="130"/>
      <c r="O64" s="125"/>
      <c r="P64" s="125"/>
      <c r="R64" s="2034" t="s">
        <v>6457</v>
      </c>
      <c r="S64" s="2031" t="str">
        <f>VLOOKUP(R64,'FICHE RATIOS'!C:D,2,FALSE)</f>
        <v xml:space="preserve">Base-vie </v>
      </c>
      <c r="W64" s="2034"/>
      <c r="X64" s="2031">
        <f>VLOOKUP(W64,'FICHE RATIOS'!H:I,2,FALSE)</f>
        <v>0</v>
      </c>
      <c r="Z64" s="2034"/>
      <c r="AA64" s="2031"/>
      <c r="AC64" s="2034"/>
      <c r="AD64" s="2031"/>
    </row>
    <row r="65" spans="2:30" s="126" customFormat="1" ht="18" customHeight="1">
      <c r="B65" s="115"/>
      <c r="C65" s="128"/>
      <c r="D65" s="128"/>
      <c r="E65" s="128"/>
      <c r="F65" s="128" t="s">
        <v>60</v>
      </c>
      <c r="G65" s="128"/>
      <c r="H65" s="128"/>
      <c r="I65" s="109" t="s">
        <v>57</v>
      </c>
      <c r="J65" s="150" t="s">
        <v>87</v>
      </c>
      <c r="K65" s="150"/>
      <c r="L65" s="111"/>
      <c r="M65" s="110"/>
      <c r="N65" s="130"/>
      <c r="O65" s="125"/>
      <c r="P65" s="125"/>
      <c r="R65" s="2034" t="s">
        <v>6457</v>
      </c>
      <c r="S65" s="2031" t="str">
        <f>VLOOKUP(R65,'FICHE RATIOS'!C:D,2,FALSE)</f>
        <v xml:space="preserve">Base-vie </v>
      </c>
      <c r="W65" s="2034"/>
      <c r="X65" s="2031">
        <f>VLOOKUP(W65,'FICHE RATIOS'!H:I,2,FALSE)</f>
        <v>0</v>
      </c>
      <c r="Z65" s="2034"/>
      <c r="AA65" s="2031"/>
      <c r="AC65" s="2034"/>
      <c r="AD65" s="2031"/>
    </row>
    <row r="66" spans="2:30" s="126" customFormat="1" ht="18" customHeight="1">
      <c r="B66" s="115"/>
      <c r="C66" s="128"/>
      <c r="D66" s="128"/>
      <c r="E66" s="128"/>
      <c r="F66" s="128" t="s">
        <v>77</v>
      </c>
      <c r="G66" s="128"/>
      <c r="H66" s="128"/>
      <c r="I66" s="109" t="s">
        <v>44</v>
      </c>
      <c r="J66" s="110">
        <v>3004.4376999999995</v>
      </c>
      <c r="K66" s="150"/>
      <c r="L66" s="111">
        <v>20</v>
      </c>
      <c r="M66" s="110">
        <v>60088.753999999986</v>
      </c>
      <c r="N66" s="130"/>
      <c r="O66" s="112">
        <v>20029.584666666662</v>
      </c>
      <c r="P66" s="112">
        <v>40059.169333333324</v>
      </c>
      <c r="R66" s="2034" t="s">
        <v>6457</v>
      </c>
      <c r="S66" s="2031" t="str">
        <f>VLOOKUP(R66,'FICHE RATIOS'!C:D,2,FALSE)</f>
        <v xml:space="preserve">Base-vie </v>
      </c>
      <c r="W66" s="2034"/>
      <c r="X66" s="2031">
        <f>VLOOKUP(W66,'FICHE RATIOS'!H:I,2,FALSE)</f>
        <v>0</v>
      </c>
      <c r="Z66" s="2034"/>
      <c r="AA66" s="2031"/>
      <c r="AC66" s="2034"/>
      <c r="AD66" s="2031"/>
    </row>
    <row r="67" spans="2:30" s="126" customFormat="1" ht="18" customHeight="1">
      <c r="B67" s="115"/>
      <c r="C67" s="128"/>
      <c r="D67" s="128"/>
      <c r="E67" s="128"/>
      <c r="F67" s="128" t="s">
        <v>64</v>
      </c>
      <c r="G67" s="128"/>
      <c r="H67" s="128"/>
      <c r="I67" s="109" t="s">
        <v>57</v>
      </c>
      <c r="J67" s="150" t="s">
        <v>87</v>
      </c>
      <c r="K67" s="150"/>
      <c r="L67" s="111"/>
      <c r="M67" s="110"/>
      <c r="N67" s="130"/>
      <c r="O67" s="125"/>
      <c r="P67" s="112"/>
      <c r="R67" s="2034" t="s">
        <v>6457</v>
      </c>
      <c r="S67" s="2031" t="str">
        <f>VLOOKUP(R67,'FICHE RATIOS'!C:D,2,FALSE)</f>
        <v xml:space="preserve">Base-vie </v>
      </c>
      <c r="W67" s="2034"/>
      <c r="X67" s="2031">
        <f>VLOOKUP(W67,'FICHE RATIOS'!H:I,2,FALSE)</f>
        <v>0</v>
      </c>
      <c r="Z67" s="2034"/>
      <c r="AA67" s="2031"/>
      <c r="AC67" s="2034"/>
      <c r="AD67" s="2031"/>
    </row>
    <row r="68" spans="2:30" s="126" customFormat="1" ht="18" customHeight="1" thickBot="1">
      <c r="B68" s="115"/>
      <c r="C68" s="128"/>
      <c r="D68" s="128"/>
      <c r="E68" s="128"/>
      <c r="F68" s="128"/>
      <c r="G68" s="128"/>
      <c r="H68" s="128"/>
      <c r="I68" s="109"/>
      <c r="J68" s="110"/>
      <c r="K68" s="150"/>
      <c r="L68" s="111"/>
      <c r="M68" s="110">
        <v>0</v>
      </c>
      <c r="N68" s="130"/>
      <c r="O68" s="125"/>
      <c r="P68" s="125"/>
      <c r="R68" s="2034"/>
      <c r="S68" s="2031"/>
      <c r="W68" s="2034"/>
      <c r="X68" s="2031"/>
      <c r="Z68" s="2034"/>
      <c r="AA68" s="2031"/>
      <c r="AC68" s="2034"/>
      <c r="AD68" s="2031"/>
    </row>
    <row r="69" spans="2:30" s="123" customFormat="1" ht="18" customHeight="1" thickBot="1">
      <c r="B69" s="115"/>
      <c r="C69" s="116"/>
      <c r="D69" s="116"/>
      <c r="E69" s="117"/>
      <c r="F69" s="117"/>
      <c r="G69" s="118" t="s">
        <v>73</v>
      </c>
      <c r="H69" s="119"/>
      <c r="I69" s="119"/>
      <c r="J69" s="119"/>
      <c r="K69" s="119"/>
      <c r="L69" s="119"/>
      <c r="M69" s="120">
        <f>+SUM(M38:M68)</f>
        <v>909917.22162959969</v>
      </c>
      <c r="N69" s="121"/>
      <c r="O69" s="122">
        <f>+SUM(O38:O68)</f>
        <v>303305.74054319994</v>
      </c>
      <c r="P69" s="122">
        <f>+SUM(P38:P68)</f>
        <v>606611.48108639987</v>
      </c>
      <c r="R69" s="2034"/>
      <c r="S69" s="2031"/>
      <c r="W69" s="2034"/>
      <c r="X69" s="2031"/>
      <c r="Z69" s="2034"/>
      <c r="AA69" s="2031"/>
      <c r="AC69" s="2034"/>
      <c r="AD69" s="2031"/>
    </row>
    <row r="70" spans="2:30" s="123" customFormat="1" ht="18" customHeight="1">
      <c r="B70" s="115"/>
      <c r="C70" s="116"/>
      <c r="D70" s="116"/>
      <c r="E70" s="117"/>
      <c r="F70" s="117"/>
      <c r="G70" s="128"/>
      <c r="H70" s="128"/>
      <c r="I70" s="153"/>
      <c r="J70" s="156"/>
      <c r="K70" s="154"/>
      <c r="L70" s="155"/>
      <c r="M70" s="150"/>
      <c r="N70" s="121"/>
      <c r="O70" s="125"/>
      <c r="P70" s="125"/>
      <c r="R70" s="2034"/>
      <c r="S70" s="2031"/>
      <c r="W70" s="2034"/>
      <c r="X70" s="2031"/>
      <c r="Z70" s="2034"/>
      <c r="AA70" s="2031"/>
      <c r="AC70" s="2034"/>
      <c r="AD70" s="2031"/>
    </row>
    <row r="71" spans="2:30" s="126" customFormat="1" ht="18" customHeight="1">
      <c r="B71" s="115" t="s">
        <v>88</v>
      </c>
      <c r="C71" s="128"/>
      <c r="D71" s="128"/>
      <c r="E71" s="128"/>
      <c r="F71" s="128"/>
      <c r="G71" s="128"/>
      <c r="H71" s="128"/>
      <c r="I71" s="109"/>
      <c r="J71" s="110"/>
      <c r="K71" s="150"/>
      <c r="L71" s="111"/>
      <c r="M71" s="110"/>
      <c r="N71" s="130"/>
      <c r="O71" s="125"/>
      <c r="P71" s="125"/>
      <c r="R71" s="2034" t="s">
        <v>6553</v>
      </c>
      <c r="S71" s="2031" t="str">
        <f>VLOOKUP(R71,'FICHE RATIOS'!C:D,2,FALSE)</f>
        <v>Lifts</v>
      </c>
      <c r="W71" s="2034"/>
      <c r="X71" s="2031">
        <f>VLOOKUP(W71,'FICHE RATIOS'!H:I,2,FALSE)</f>
        <v>0</v>
      </c>
      <c r="Z71" s="2034"/>
      <c r="AA71" s="2031"/>
      <c r="AC71" s="2034"/>
      <c r="AD71" s="2031"/>
    </row>
    <row r="72" spans="2:30" s="126" customFormat="1" ht="18" customHeight="1">
      <c r="B72" s="115"/>
      <c r="C72" s="128" t="s">
        <v>89</v>
      </c>
      <c r="D72" s="128"/>
      <c r="E72" s="128"/>
      <c r="F72" s="128"/>
      <c r="G72" s="128"/>
      <c r="H72" s="128"/>
      <c r="I72" s="109"/>
      <c r="J72" s="110"/>
      <c r="K72" s="150"/>
      <c r="L72" s="111"/>
      <c r="M72" s="110"/>
      <c r="N72" s="130"/>
      <c r="O72" s="125"/>
      <c r="P72" s="125"/>
      <c r="R72" s="2034" t="s">
        <v>6553</v>
      </c>
      <c r="S72" s="2031" t="str">
        <f>VLOOKUP(R72,'FICHE RATIOS'!C:D,2,FALSE)</f>
        <v>Lifts</v>
      </c>
      <c r="W72" s="2034"/>
      <c r="X72" s="2031">
        <f>VLOOKUP(W72,'FICHE RATIOS'!H:I,2,FALSE)</f>
        <v>0</v>
      </c>
      <c r="Z72" s="2034"/>
      <c r="AA72" s="2031"/>
      <c r="AC72" s="2034"/>
      <c r="AD72" s="2031"/>
    </row>
    <row r="73" spans="2:30" s="126" customFormat="1" ht="18" customHeight="1">
      <c r="B73" s="115"/>
      <c r="C73" s="128" t="s">
        <v>90</v>
      </c>
      <c r="D73" s="128"/>
      <c r="E73" s="128"/>
      <c r="F73" s="128"/>
      <c r="G73" s="128"/>
      <c r="H73" s="128"/>
      <c r="I73" s="109"/>
      <c r="J73" s="110"/>
      <c r="K73" s="150"/>
      <c r="L73" s="111"/>
      <c r="M73" s="110"/>
      <c r="N73" s="130"/>
      <c r="O73" s="125"/>
      <c r="P73" s="125"/>
      <c r="R73" s="2034" t="s">
        <v>6553</v>
      </c>
      <c r="S73" s="2031" t="str">
        <f>VLOOKUP(R73,'FICHE RATIOS'!C:D,2,FALSE)</f>
        <v>Lifts</v>
      </c>
      <c r="W73" s="2034"/>
      <c r="X73" s="2031">
        <f>VLOOKUP(W73,'FICHE RATIOS'!H:I,2,FALSE)</f>
        <v>0</v>
      </c>
      <c r="Z73" s="2034"/>
      <c r="AA73" s="2031"/>
      <c r="AC73" s="2034"/>
      <c r="AD73" s="2031"/>
    </row>
    <row r="74" spans="2:30" s="126" customFormat="1" ht="18" customHeight="1">
      <c r="B74" s="115"/>
      <c r="C74" s="128"/>
      <c r="D74" s="128" t="s">
        <v>91</v>
      </c>
      <c r="E74" s="128"/>
      <c r="F74" s="128"/>
      <c r="G74" s="128"/>
      <c r="H74" s="128"/>
      <c r="I74" s="109" t="s">
        <v>66</v>
      </c>
      <c r="J74" s="110">
        <v>14325.705214999998</v>
      </c>
      <c r="K74" s="150"/>
      <c r="L74" s="111">
        <v>2</v>
      </c>
      <c r="M74" s="110">
        <v>28651.410429999996</v>
      </c>
      <c r="N74" s="130"/>
      <c r="O74" s="125"/>
      <c r="P74" s="112">
        <v>28651.410429999996</v>
      </c>
      <c r="R74" s="2034" t="s">
        <v>6553</v>
      </c>
      <c r="S74" s="2031" t="str">
        <f>VLOOKUP(R74,'FICHE RATIOS'!C:D,2,FALSE)</f>
        <v>Lifts</v>
      </c>
      <c r="W74" s="2034"/>
      <c r="X74" s="2031">
        <f>VLOOKUP(W74,'FICHE RATIOS'!H:I,2,FALSE)</f>
        <v>0</v>
      </c>
      <c r="Z74" s="2034"/>
      <c r="AA74" s="2031"/>
      <c r="AC74" s="2034"/>
      <c r="AD74" s="2031"/>
    </row>
    <row r="75" spans="2:30" s="126" customFormat="1" ht="18" customHeight="1">
      <c r="B75" s="115"/>
      <c r="C75" s="128"/>
      <c r="D75" s="128" t="s">
        <v>92</v>
      </c>
      <c r="E75" s="128"/>
      <c r="F75" s="128"/>
      <c r="G75" s="128"/>
      <c r="H75" s="128"/>
      <c r="I75" s="109" t="s">
        <v>93</v>
      </c>
      <c r="J75" s="110">
        <v>7805.5447520685702</v>
      </c>
      <c r="K75" s="150"/>
      <c r="L75" s="111">
        <v>14</v>
      </c>
      <c r="M75" s="110">
        <v>109277.62652895998</v>
      </c>
      <c r="N75" s="130"/>
      <c r="O75" s="125"/>
      <c r="P75" s="112">
        <v>109277.62652895998</v>
      </c>
      <c r="R75" s="2034" t="s">
        <v>6553</v>
      </c>
      <c r="S75" s="2031" t="str">
        <f>VLOOKUP(R75,'FICHE RATIOS'!C:D,2,FALSE)</f>
        <v>Lifts</v>
      </c>
      <c r="W75" s="2034"/>
      <c r="X75" s="2031">
        <f>VLOOKUP(W75,'FICHE RATIOS'!H:I,2,FALSE)</f>
        <v>0</v>
      </c>
      <c r="Z75" s="2034"/>
      <c r="AA75" s="2031"/>
      <c r="AC75" s="2034"/>
      <c r="AD75" s="2031"/>
    </row>
    <row r="76" spans="2:30" s="126" customFormat="1" ht="18" customHeight="1">
      <c r="B76" s="115"/>
      <c r="C76" s="128"/>
      <c r="D76" s="128" t="s">
        <v>64</v>
      </c>
      <c r="E76" s="128"/>
      <c r="F76" s="128"/>
      <c r="G76" s="128"/>
      <c r="H76" s="128"/>
      <c r="I76" s="109" t="s">
        <v>66</v>
      </c>
      <c r="J76" s="110">
        <v>13328.778159999998</v>
      </c>
      <c r="K76" s="150"/>
      <c r="L76" s="111">
        <v>1</v>
      </c>
      <c r="M76" s="110">
        <v>13328.778159999998</v>
      </c>
      <c r="N76" s="130"/>
      <c r="O76" s="125"/>
      <c r="P76" s="112">
        <v>13328.778159999998</v>
      </c>
      <c r="R76" s="2034" t="s">
        <v>6553</v>
      </c>
      <c r="S76" s="2031" t="str">
        <f>VLOOKUP(R76,'FICHE RATIOS'!C:D,2,FALSE)</f>
        <v>Lifts</v>
      </c>
      <c r="W76" s="2034"/>
      <c r="X76" s="2031">
        <f>VLOOKUP(W76,'FICHE RATIOS'!H:I,2,FALSE)</f>
        <v>0</v>
      </c>
      <c r="Z76" s="2034"/>
      <c r="AA76" s="2031"/>
      <c r="AC76" s="2034"/>
      <c r="AD76" s="2031"/>
    </row>
    <row r="77" spans="2:30" s="126" customFormat="1" ht="18" customHeight="1">
      <c r="B77" s="115"/>
      <c r="C77" s="128" t="s">
        <v>94</v>
      </c>
      <c r="D77" s="128"/>
      <c r="E77" s="128"/>
      <c r="F77" s="128"/>
      <c r="G77" s="128"/>
      <c r="H77" s="128"/>
      <c r="I77" s="109"/>
      <c r="J77" s="150" t="s">
        <v>95</v>
      </c>
      <c r="K77" s="150"/>
      <c r="L77" s="111"/>
      <c r="M77" s="110"/>
      <c r="N77" s="130"/>
      <c r="O77" s="125"/>
      <c r="P77" s="125"/>
      <c r="R77" s="2034" t="s">
        <v>6553</v>
      </c>
      <c r="S77" s="2031" t="str">
        <f>VLOOKUP(R77,'FICHE RATIOS'!C:D,2,FALSE)</f>
        <v>Lifts</v>
      </c>
      <c r="W77" s="2034"/>
      <c r="X77" s="2031">
        <f>VLOOKUP(W77,'FICHE RATIOS'!H:I,2,FALSE)</f>
        <v>0</v>
      </c>
      <c r="Z77" s="2034"/>
      <c r="AA77" s="2031"/>
      <c r="AC77" s="2034"/>
      <c r="AD77" s="2031"/>
    </row>
    <row r="78" spans="2:30" s="126" customFormat="1" ht="18" customHeight="1">
      <c r="B78" s="115"/>
      <c r="C78" s="128"/>
      <c r="D78" s="128" t="s">
        <v>96</v>
      </c>
      <c r="E78" s="128"/>
      <c r="F78" s="128"/>
      <c r="G78" s="128"/>
      <c r="H78" s="128"/>
      <c r="I78" s="109" t="s">
        <v>66</v>
      </c>
      <c r="J78" s="110"/>
      <c r="K78" s="150"/>
      <c r="L78" s="111"/>
      <c r="M78" s="110"/>
      <c r="N78" s="130"/>
      <c r="O78" s="125"/>
      <c r="P78" s="125"/>
      <c r="R78" s="2034" t="s">
        <v>6553</v>
      </c>
      <c r="S78" s="2031" t="str">
        <f>VLOOKUP(R78,'FICHE RATIOS'!C:D,2,FALSE)</f>
        <v>Lifts</v>
      </c>
      <c r="W78" s="2034"/>
      <c r="X78" s="2031">
        <f>VLOOKUP(W78,'FICHE RATIOS'!H:I,2,FALSE)</f>
        <v>0</v>
      </c>
      <c r="Z78" s="2034"/>
      <c r="AA78" s="2031"/>
      <c r="AC78" s="2034"/>
      <c r="AD78" s="2031"/>
    </row>
    <row r="79" spans="2:30" s="126" customFormat="1" ht="18" customHeight="1">
      <c r="B79" s="115"/>
      <c r="C79" s="128"/>
      <c r="D79" s="128" t="s">
        <v>97</v>
      </c>
      <c r="E79" s="128"/>
      <c r="F79" s="128"/>
      <c r="G79" s="128"/>
      <c r="H79" s="128"/>
      <c r="I79" s="109" t="s">
        <v>93</v>
      </c>
      <c r="J79" s="110"/>
      <c r="K79" s="150"/>
      <c r="L79" s="111"/>
      <c r="M79" s="110"/>
      <c r="N79" s="130"/>
      <c r="O79" s="125"/>
      <c r="P79" s="125"/>
      <c r="R79" s="2034" t="s">
        <v>6553</v>
      </c>
      <c r="S79" s="2031" t="str">
        <f>VLOOKUP(R79,'FICHE RATIOS'!C:D,2,FALSE)</f>
        <v>Lifts</v>
      </c>
      <c r="W79" s="2034"/>
      <c r="X79" s="2031">
        <f>VLOOKUP(W79,'FICHE RATIOS'!H:I,2,FALSE)</f>
        <v>0</v>
      </c>
      <c r="Z79" s="2034"/>
      <c r="AA79" s="2031"/>
      <c r="AC79" s="2034"/>
      <c r="AD79" s="2031"/>
    </row>
    <row r="80" spans="2:30" s="126" customFormat="1" ht="18" customHeight="1" thickBot="1">
      <c r="B80" s="115"/>
      <c r="C80" s="128"/>
      <c r="D80" s="128"/>
      <c r="E80" s="128"/>
      <c r="F80" s="128"/>
      <c r="G80" s="128"/>
      <c r="H80" s="128"/>
      <c r="I80" s="109"/>
      <c r="J80" s="110"/>
      <c r="K80" s="150"/>
      <c r="L80" s="111"/>
      <c r="M80" s="110"/>
      <c r="N80" s="130"/>
      <c r="O80" s="125"/>
      <c r="P80" s="125"/>
      <c r="R80" s="2034" t="s">
        <v>6553</v>
      </c>
      <c r="S80" s="2031" t="str">
        <f>VLOOKUP(R80,'FICHE RATIOS'!C:D,2,FALSE)</f>
        <v>Lifts</v>
      </c>
      <c r="W80" s="2034"/>
      <c r="X80" s="2031">
        <f>VLOOKUP(W80,'FICHE RATIOS'!H:I,2,FALSE)</f>
        <v>0</v>
      </c>
      <c r="Z80" s="2034"/>
      <c r="AA80" s="2031"/>
      <c r="AC80" s="2034"/>
      <c r="AD80" s="2031"/>
    </row>
    <row r="81" spans="2:30" s="123" customFormat="1" ht="18" customHeight="1" thickBot="1">
      <c r="B81" s="115"/>
      <c r="C81" s="116"/>
      <c r="D81" s="116"/>
      <c r="E81" s="117"/>
      <c r="F81" s="117"/>
      <c r="G81" s="118" t="s">
        <v>73</v>
      </c>
      <c r="H81" s="119"/>
      <c r="I81" s="119"/>
      <c r="J81" s="119"/>
      <c r="K81" s="119"/>
      <c r="L81" s="119"/>
      <c r="M81" s="157">
        <f>+SUM(M71:M80)</f>
        <v>151257.81511895996</v>
      </c>
      <c r="N81" s="121"/>
      <c r="O81" s="122">
        <f>+SUM(O71:O80)</f>
        <v>0</v>
      </c>
      <c r="P81" s="122">
        <f>+SUM(P71:P80)</f>
        <v>151257.81511895996</v>
      </c>
      <c r="R81" s="2034"/>
      <c r="S81" s="2031"/>
      <c r="W81" s="2034"/>
      <c r="X81" s="2031"/>
      <c r="Z81" s="2034"/>
      <c r="AA81" s="2031"/>
      <c r="AC81" s="2034"/>
      <c r="AD81" s="2031"/>
    </row>
    <row r="82" spans="2:30" s="123" customFormat="1" ht="18" customHeight="1">
      <c r="B82" s="115"/>
      <c r="C82" s="116"/>
      <c r="D82" s="116"/>
      <c r="E82" s="117"/>
      <c r="F82" s="117"/>
      <c r="G82" s="128"/>
      <c r="H82" s="128"/>
      <c r="I82" s="153"/>
      <c r="J82" s="156"/>
      <c r="K82" s="154"/>
      <c r="L82" s="155"/>
      <c r="M82" s="150"/>
      <c r="N82" s="121"/>
      <c r="O82" s="125"/>
      <c r="P82" s="125"/>
      <c r="R82" s="2034" t="s">
        <v>6434</v>
      </c>
      <c r="S82" s="2031" t="str">
        <f>VLOOKUP(R82,'FICHE RATIOS'!C:D,2,FALSE)</f>
        <v>Emprise de chantier</v>
      </c>
      <c r="W82" s="2034"/>
      <c r="X82" s="2031">
        <f>VLOOKUP(W82,'FICHE RATIOS'!H:I,2,FALSE)</f>
        <v>0</v>
      </c>
      <c r="Z82" s="2034"/>
      <c r="AA82" s="2031"/>
      <c r="AC82" s="2034"/>
      <c r="AD82" s="2031"/>
    </row>
    <row r="83" spans="2:30" s="123" customFormat="1" ht="18" customHeight="1">
      <c r="B83" s="115" t="s">
        <v>98</v>
      </c>
      <c r="C83" s="128"/>
      <c r="D83" s="116"/>
      <c r="E83" s="117"/>
      <c r="F83" s="117"/>
      <c r="G83" s="128"/>
      <c r="H83" s="128"/>
      <c r="I83" s="153"/>
      <c r="J83" s="156"/>
      <c r="K83" s="154"/>
      <c r="L83" s="155"/>
      <c r="M83" s="150"/>
      <c r="N83" s="121"/>
      <c r="O83" s="125"/>
      <c r="P83" s="125"/>
      <c r="R83" s="2034" t="s">
        <v>6458</v>
      </c>
      <c r="S83" s="2031" t="str">
        <f>VLOOKUP(R83,'FICHE RATIOS'!C:D,2,FALSE)</f>
        <v>Sécurité</v>
      </c>
      <c r="W83" s="2034"/>
      <c r="X83" s="2031">
        <f>VLOOKUP(W83,'FICHE RATIOS'!H:I,2,FALSE)</f>
        <v>0</v>
      </c>
      <c r="Z83" s="2034"/>
      <c r="AA83" s="2031"/>
      <c r="AC83" s="2034"/>
      <c r="AD83" s="2031"/>
    </row>
    <row r="84" spans="2:30" s="123" customFormat="1" ht="18" customHeight="1">
      <c r="B84" s="115"/>
      <c r="C84" s="128" t="s">
        <v>99</v>
      </c>
      <c r="D84" s="116"/>
      <c r="E84" s="117"/>
      <c r="F84" s="117"/>
      <c r="G84" s="128"/>
      <c r="H84" s="128"/>
      <c r="I84" s="109" t="s">
        <v>51</v>
      </c>
      <c r="J84" s="150" t="s">
        <v>100</v>
      </c>
      <c r="K84" s="154"/>
      <c r="L84" s="155"/>
      <c r="M84" s="110"/>
      <c r="N84" s="130"/>
      <c r="O84" s="125"/>
      <c r="P84" s="125"/>
      <c r="R84" s="2034" t="s">
        <v>6458</v>
      </c>
      <c r="S84" s="2031" t="str">
        <f>VLOOKUP(R84,'FICHE RATIOS'!C:D,2,FALSE)</f>
        <v>Sécurité</v>
      </c>
      <c r="W84" s="2034"/>
      <c r="X84" s="2031">
        <f>VLOOKUP(W84,'FICHE RATIOS'!H:I,2,FALSE)</f>
        <v>0</v>
      </c>
      <c r="Z84" s="2034"/>
      <c r="AA84" s="2031"/>
      <c r="AC84" s="2034"/>
      <c r="AD84" s="2031"/>
    </row>
    <row r="85" spans="2:30" s="123" customFormat="1" ht="18" customHeight="1">
      <c r="B85" s="115"/>
      <c r="C85" s="128" t="s">
        <v>101</v>
      </c>
      <c r="D85" s="116"/>
      <c r="E85" s="117"/>
      <c r="F85" s="117"/>
      <c r="G85" s="128"/>
      <c r="H85" s="128"/>
      <c r="I85" s="109" t="s">
        <v>51</v>
      </c>
      <c r="J85" s="110"/>
      <c r="K85" s="150"/>
      <c r="L85" s="111"/>
      <c r="M85" s="110"/>
      <c r="N85" s="130"/>
      <c r="O85" s="125"/>
      <c r="P85" s="125"/>
      <c r="R85" s="2034" t="s">
        <v>6458</v>
      </c>
      <c r="S85" s="2031" t="str">
        <f>VLOOKUP(R85,'FICHE RATIOS'!C:D,2,FALSE)</f>
        <v>Sécurité</v>
      </c>
      <c r="W85" s="2034"/>
      <c r="X85" s="2031">
        <f>VLOOKUP(W85,'FICHE RATIOS'!H:I,2,FALSE)</f>
        <v>0</v>
      </c>
      <c r="Z85" s="2034"/>
      <c r="AA85" s="2031"/>
      <c r="AC85" s="2034"/>
      <c r="AD85" s="2031"/>
    </row>
    <row r="86" spans="2:30" s="126" customFormat="1" ht="18" customHeight="1">
      <c r="B86" s="115"/>
      <c r="C86" s="128" t="s">
        <v>102</v>
      </c>
      <c r="D86" s="116"/>
      <c r="E86" s="117"/>
      <c r="F86" s="117"/>
      <c r="G86" s="128"/>
      <c r="H86" s="128"/>
      <c r="I86" s="150" t="s">
        <v>93</v>
      </c>
      <c r="J86" s="110">
        <v>6846.4762133333325</v>
      </c>
      <c r="K86" s="150"/>
      <c r="L86" s="111">
        <v>12</v>
      </c>
      <c r="M86" s="110">
        <v>82157.714559999993</v>
      </c>
      <c r="N86" s="130"/>
      <c r="O86" s="125"/>
      <c r="P86" s="112">
        <v>82157.714559999993</v>
      </c>
      <c r="R86" s="2034" t="s">
        <v>6458</v>
      </c>
      <c r="S86" s="2031" t="str">
        <f>VLOOKUP(R86,'FICHE RATIOS'!C:D,2,FALSE)</f>
        <v>Sécurité</v>
      </c>
      <c r="W86" s="2034"/>
      <c r="X86" s="2031">
        <f>VLOOKUP(W86,'FICHE RATIOS'!H:I,2,FALSE)</f>
        <v>0</v>
      </c>
      <c r="Z86" s="2034"/>
      <c r="AA86" s="2031"/>
      <c r="AC86" s="2034"/>
      <c r="AD86" s="2031"/>
    </row>
    <row r="87" spans="2:30" s="126" customFormat="1" ht="18" customHeight="1">
      <c r="B87" s="115"/>
      <c r="C87" s="128" t="s">
        <v>103</v>
      </c>
      <c r="D87" s="116"/>
      <c r="E87" s="117"/>
      <c r="F87" s="117"/>
      <c r="G87" s="128"/>
      <c r="H87" s="128"/>
      <c r="I87" s="150" t="s">
        <v>51</v>
      </c>
      <c r="J87" s="150" t="s">
        <v>104</v>
      </c>
      <c r="K87" s="150"/>
      <c r="L87" s="111"/>
      <c r="M87" s="110"/>
      <c r="N87" s="130"/>
      <c r="O87" s="125"/>
      <c r="P87" s="125"/>
      <c r="R87" s="2034" t="s">
        <v>6458</v>
      </c>
      <c r="S87" s="2031" t="str">
        <f>VLOOKUP(R87,'FICHE RATIOS'!C:D,2,FALSE)</f>
        <v>Sécurité</v>
      </c>
      <c r="W87" s="2034"/>
      <c r="X87" s="2031">
        <f>VLOOKUP(W87,'FICHE RATIOS'!H:I,2,FALSE)</f>
        <v>0</v>
      </c>
      <c r="Z87" s="2034"/>
      <c r="AA87" s="2031"/>
      <c r="AC87" s="2034"/>
      <c r="AD87" s="2031"/>
    </row>
    <row r="88" spans="2:30" s="126" customFormat="1" ht="18" customHeight="1">
      <c r="B88" s="115"/>
      <c r="C88" s="128" t="s">
        <v>105</v>
      </c>
      <c r="D88" s="116"/>
      <c r="E88" s="117"/>
      <c r="F88" s="117"/>
      <c r="G88" s="128"/>
      <c r="H88" s="128"/>
      <c r="I88" s="150"/>
      <c r="J88" s="150" t="s">
        <v>106</v>
      </c>
      <c r="K88" s="150"/>
      <c r="L88" s="155"/>
      <c r="M88" s="110"/>
      <c r="N88" s="130"/>
      <c r="O88" s="125"/>
      <c r="P88" s="125"/>
      <c r="R88" s="2034" t="s">
        <v>6458</v>
      </c>
      <c r="S88" s="2031" t="str">
        <f>VLOOKUP(R88,'FICHE RATIOS'!C:D,2,FALSE)</f>
        <v>Sécurité</v>
      </c>
      <c r="W88" s="2034"/>
      <c r="X88" s="2031">
        <f>VLOOKUP(W88,'FICHE RATIOS'!H:I,2,FALSE)</f>
        <v>0</v>
      </c>
      <c r="Z88" s="2034"/>
      <c r="AA88" s="2031"/>
      <c r="AC88" s="2034"/>
      <c r="AD88" s="2031"/>
    </row>
    <row r="89" spans="2:30" s="126" customFormat="1" ht="18" customHeight="1" thickBot="1">
      <c r="B89" s="115"/>
      <c r="C89" s="116"/>
      <c r="D89" s="116"/>
      <c r="E89" s="117"/>
      <c r="F89" s="117"/>
      <c r="G89" s="128"/>
      <c r="H89" s="128"/>
      <c r="I89" s="150"/>
      <c r="J89" s="156"/>
      <c r="K89" s="150"/>
      <c r="L89" s="155"/>
      <c r="M89" s="150"/>
      <c r="N89" s="121"/>
      <c r="O89" s="125"/>
      <c r="P89" s="125"/>
      <c r="R89" s="2034" t="s">
        <v>6458</v>
      </c>
      <c r="S89" s="2031" t="str">
        <f>VLOOKUP(R89,'FICHE RATIOS'!C:D,2,FALSE)</f>
        <v>Sécurité</v>
      </c>
      <c r="W89" s="2034"/>
      <c r="X89" s="2031">
        <f>VLOOKUP(W89,'FICHE RATIOS'!H:I,2,FALSE)</f>
        <v>0</v>
      </c>
      <c r="Z89" s="2034"/>
      <c r="AA89" s="2031"/>
      <c r="AC89" s="2034"/>
      <c r="AD89" s="2031"/>
    </row>
    <row r="90" spans="2:30" s="123" customFormat="1" ht="18" customHeight="1" thickBot="1">
      <c r="B90" s="115"/>
      <c r="C90" s="116"/>
      <c r="D90" s="116"/>
      <c r="E90" s="117"/>
      <c r="F90" s="117"/>
      <c r="G90" s="118" t="s">
        <v>73</v>
      </c>
      <c r="H90" s="119"/>
      <c r="I90" s="119"/>
      <c r="J90" s="119"/>
      <c r="K90" s="119"/>
      <c r="L90" s="119"/>
      <c r="M90" s="120">
        <f>+SUM(M83:M89)</f>
        <v>82157.714559999993</v>
      </c>
      <c r="N90" s="121"/>
      <c r="O90" s="122">
        <f>+SUM(O83:O89)</f>
        <v>0</v>
      </c>
      <c r="P90" s="122">
        <f>+SUM(P83:P89)</f>
        <v>82157.714559999993</v>
      </c>
      <c r="R90" s="2034"/>
      <c r="S90" s="2031"/>
      <c r="W90" s="2034"/>
      <c r="X90" s="2031"/>
      <c r="Z90" s="2034"/>
      <c r="AA90" s="2031"/>
      <c r="AC90" s="2034"/>
      <c r="AD90" s="2031"/>
    </row>
    <row r="91" spans="2:30" s="126" customFormat="1" ht="18" customHeight="1">
      <c r="B91" s="115"/>
      <c r="C91" s="116"/>
      <c r="D91" s="116"/>
      <c r="E91" s="117"/>
      <c r="F91" s="117"/>
      <c r="G91" s="128"/>
      <c r="H91" s="128"/>
      <c r="I91" s="150"/>
      <c r="J91" s="156"/>
      <c r="K91" s="150"/>
      <c r="L91" s="155"/>
      <c r="M91" s="150"/>
      <c r="N91" s="121"/>
      <c r="O91" s="125"/>
      <c r="P91" s="125"/>
      <c r="R91" s="2034" t="s">
        <v>6434</v>
      </c>
      <c r="S91" s="2031" t="str">
        <f>VLOOKUP(R91,'FICHE RATIOS'!C:D,2,FALSE)</f>
        <v>Emprise de chantier</v>
      </c>
      <c r="W91" s="2034"/>
      <c r="X91" s="2031">
        <f>VLOOKUP(W91,'FICHE RATIOS'!H:I,2,FALSE)</f>
        <v>0</v>
      </c>
      <c r="Z91" s="2034"/>
      <c r="AA91" s="2031"/>
      <c r="AC91" s="2034"/>
      <c r="AD91" s="2031"/>
    </row>
    <row r="92" spans="2:30" s="126" customFormat="1" ht="18" customHeight="1">
      <c r="B92" s="115"/>
      <c r="C92" s="116"/>
      <c r="D92" s="116"/>
      <c r="E92" s="117"/>
      <c r="F92" s="117"/>
      <c r="G92" s="128"/>
      <c r="H92" s="128"/>
      <c r="I92" s="150"/>
      <c r="J92" s="156"/>
      <c r="K92" s="150"/>
      <c r="L92" s="155"/>
      <c r="M92" s="150"/>
      <c r="N92" s="121"/>
      <c r="O92" s="125"/>
      <c r="P92" s="125"/>
      <c r="R92" s="2034" t="s">
        <v>6434</v>
      </c>
      <c r="S92" s="2031" t="str">
        <f>VLOOKUP(R92,'FICHE RATIOS'!C:D,2,FALSE)</f>
        <v>Emprise de chantier</v>
      </c>
      <c r="W92" s="2034"/>
      <c r="X92" s="2031">
        <f>VLOOKUP(W92,'FICHE RATIOS'!H:I,2,FALSE)</f>
        <v>0</v>
      </c>
      <c r="Z92" s="2034"/>
      <c r="AA92" s="2031"/>
      <c r="AC92" s="2034"/>
      <c r="AD92" s="2031"/>
    </row>
    <row r="93" spans="2:30" s="126" customFormat="1" ht="18" customHeight="1">
      <c r="B93" s="115" t="s">
        <v>107</v>
      </c>
      <c r="C93" s="128"/>
      <c r="D93" s="116"/>
      <c r="E93" s="117"/>
      <c r="F93" s="117"/>
      <c r="G93" s="128"/>
      <c r="H93" s="128"/>
      <c r="I93" s="150"/>
      <c r="J93" s="156"/>
      <c r="K93" s="150"/>
      <c r="L93" s="155"/>
      <c r="M93" s="150"/>
      <c r="N93" s="121"/>
      <c r="O93" s="125"/>
      <c r="P93" s="125"/>
      <c r="R93" s="2034" t="s">
        <v>6459</v>
      </c>
      <c r="S93" s="2031" t="str">
        <f>VLOOKUP(R93,'FICHE RATIOS'!C:D,2,FALSE)</f>
        <v>Fluides &amp; Energies</v>
      </c>
      <c r="W93" s="2034"/>
      <c r="X93" s="2031">
        <f>VLOOKUP(W93,'FICHE RATIOS'!H:I,2,FALSE)</f>
        <v>0</v>
      </c>
      <c r="Z93" s="2034"/>
      <c r="AA93" s="2031"/>
      <c r="AC93" s="2034"/>
      <c r="AD93" s="2031"/>
    </row>
    <row r="94" spans="2:30" s="126" customFormat="1" ht="18" customHeight="1">
      <c r="B94" s="115"/>
      <c r="C94" s="128" t="s">
        <v>108</v>
      </c>
      <c r="D94" s="116"/>
      <c r="E94" s="117"/>
      <c r="F94" s="117"/>
      <c r="G94" s="128"/>
      <c r="H94" s="128"/>
      <c r="I94" s="150"/>
      <c r="J94" s="156"/>
      <c r="K94" s="150"/>
      <c r="L94" s="111"/>
      <c r="M94" s="110"/>
      <c r="N94" s="130"/>
      <c r="O94" s="125"/>
      <c r="P94" s="125"/>
      <c r="R94" s="2034" t="s">
        <v>6459</v>
      </c>
      <c r="S94" s="2031" t="str">
        <f>VLOOKUP(R94,'FICHE RATIOS'!C:D,2,FALSE)</f>
        <v>Fluides &amp; Energies</v>
      </c>
      <c r="W94" s="2034"/>
      <c r="X94" s="2031">
        <f>VLOOKUP(W94,'FICHE RATIOS'!H:I,2,FALSE)</f>
        <v>0</v>
      </c>
      <c r="Z94" s="2034"/>
      <c r="AA94" s="2031"/>
      <c r="AC94" s="2034"/>
      <c r="AD94" s="2031"/>
    </row>
    <row r="95" spans="2:30" s="126" customFormat="1" ht="18" customHeight="1">
      <c r="B95" s="115"/>
      <c r="C95" s="128"/>
      <c r="D95" s="128" t="s">
        <v>109</v>
      </c>
      <c r="E95" s="117"/>
      <c r="F95" s="117"/>
      <c r="G95" s="128"/>
      <c r="H95" s="128"/>
      <c r="I95" s="150" t="s">
        <v>51</v>
      </c>
      <c r="J95" s="110">
        <v>16388.934522799998</v>
      </c>
      <c r="K95" s="150"/>
      <c r="L95" s="111">
        <v>1</v>
      </c>
      <c r="M95" s="110">
        <v>16388.934522799998</v>
      </c>
      <c r="N95" s="130"/>
      <c r="O95" s="112">
        <v>16388.934522799998</v>
      </c>
      <c r="P95" s="125"/>
      <c r="R95" s="2034" t="s">
        <v>6459</v>
      </c>
      <c r="S95" s="2031" t="str">
        <f>VLOOKUP(R95,'FICHE RATIOS'!C:D,2,FALSE)</f>
        <v>Fluides &amp; Energies</v>
      </c>
      <c r="W95" s="2034"/>
      <c r="X95" s="2031">
        <f>VLOOKUP(W95,'FICHE RATIOS'!H:I,2,FALSE)</f>
        <v>0</v>
      </c>
      <c r="Z95" s="2034"/>
      <c r="AA95" s="2031"/>
      <c r="AC95" s="2034"/>
      <c r="AD95" s="2031"/>
    </row>
    <row r="96" spans="2:30" s="126" customFormat="1" ht="18" customHeight="1">
      <c r="B96" s="115"/>
      <c r="C96" s="128"/>
      <c r="D96" s="128" t="s">
        <v>110</v>
      </c>
      <c r="E96" s="117"/>
      <c r="F96" s="117"/>
      <c r="G96" s="128"/>
      <c r="H96" s="128"/>
      <c r="I96" s="158" t="s">
        <v>51</v>
      </c>
      <c r="J96" s="110">
        <v>154073.02786999999</v>
      </c>
      <c r="K96" s="150"/>
      <c r="L96" s="111">
        <v>1</v>
      </c>
      <c r="M96" s="110">
        <v>154073.02786999999</v>
      </c>
      <c r="N96" s="130"/>
      <c r="O96" s="112">
        <v>51357.675956666666</v>
      </c>
      <c r="P96" s="112">
        <v>102715.35191333332</v>
      </c>
      <c r="R96" s="2034" t="s">
        <v>6459</v>
      </c>
      <c r="S96" s="2031" t="str">
        <f>VLOOKUP(R96,'FICHE RATIOS'!C:D,2,FALSE)</f>
        <v>Fluides &amp; Energies</v>
      </c>
      <c r="W96" s="2034"/>
      <c r="X96" s="2031">
        <f>VLOOKUP(W96,'FICHE RATIOS'!H:I,2,FALSE)</f>
        <v>0</v>
      </c>
      <c r="Z96" s="2034"/>
      <c r="AA96" s="2031"/>
      <c r="AC96" s="2034"/>
      <c r="AD96" s="2031"/>
    </row>
    <row r="97" spans="2:30" s="126" customFormat="1" ht="18" customHeight="1">
      <c r="B97" s="115"/>
      <c r="C97" s="128" t="s">
        <v>111</v>
      </c>
      <c r="D97" s="116"/>
      <c r="E97" s="117"/>
      <c r="F97" s="117"/>
      <c r="G97" s="128"/>
      <c r="H97" s="128"/>
      <c r="I97" s="158"/>
      <c r="J97" s="110"/>
      <c r="K97" s="150"/>
      <c r="L97" s="111"/>
      <c r="M97" s="110">
        <v>0</v>
      </c>
      <c r="N97" s="130"/>
      <c r="O97" s="125"/>
      <c r="P97" s="125"/>
      <c r="R97" s="2034" t="s">
        <v>6459</v>
      </c>
      <c r="S97" s="2031" t="str">
        <f>VLOOKUP(R97,'FICHE RATIOS'!C:D,2,FALSE)</f>
        <v>Fluides &amp; Energies</v>
      </c>
      <c r="W97" s="2034"/>
      <c r="X97" s="2031">
        <f>VLOOKUP(W97,'FICHE RATIOS'!H:I,2,FALSE)</f>
        <v>0</v>
      </c>
      <c r="Z97" s="2034"/>
      <c r="AA97" s="2031"/>
      <c r="AC97" s="2034"/>
      <c r="AD97" s="2031"/>
    </row>
    <row r="98" spans="2:30" s="126" customFormat="1" ht="18" customHeight="1">
      <c r="B98" s="115"/>
      <c r="C98" s="128"/>
      <c r="D98" s="128" t="s">
        <v>112</v>
      </c>
      <c r="E98" s="117"/>
      <c r="F98" s="117"/>
      <c r="G98" s="128"/>
      <c r="H98" s="128"/>
      <c r="I98" s="158"/>
      <c r="J98" s="110"/>
      <c r="K98" s="150"/>
      <c r="L98" s="111"/>
      <c r="M98" s="110">
        <v>0</v>
      </c>
      <c r="N98" s="130"/>
      <c r="O98" s="125"/>
      <c r="P98" s="125"/>
      <c r="R98" s="2034" t="s">
        <v>6459</v>
      </c>
      <c r="S98" s="2031" t="str">
        <f>VLOOKUP(R98,'FICHE RATIOS'!C:D,2,FALSE)</f>
        <v>Fluides &amp; Energies</v>
      </c>
      <c r="W98" s="2034"/>
      <c r="X98" s="2031">
        <f>VLOOKUP(W98,'FICHE RATIOS'!H:I,2,FALSE)</f>
        <v>0</v>
      </c>
      <c r="Z98" s="2034"/>
      <c r="AA98" s="2031"/>
      <c r="AC98" s="2034"/>
      <c r="AD98" s="2031"/>
    </row>
    <row r="99" spans="2:30" s="126" customFormat="1" ht="18" customHeight="1">
      <c r="B99" s="115"/>
      <c r="C99" s="128"/>
      <c r="D99" s="128"/>
      <c r="E99" s="128" t="s">
        <v>60</v>
      </c>
      <c r="F99" s="128"/>
      <c r="G99" s="128"/>
      <c r="H99" s="128"/>
      <c r="I99" s="158" t="s">
        <v>57</v>
      </c>
      <c r="J99" s="110">
        <v>55787.218605699993</v>
      </c>
      <c r="K99" s="150"/>
      <c r="L99" s="111">
        <v>1</v>
      </c>
      <c r="M99" s="110">
        <v>55787.218605699993</v>
      </c>
      <c r="N99" s="130"/>
      <c r="O99" s="112">
        <v>27893.609302849996</v>
      </c>
      <c r="P99" s="112">
        <v>27893.609302849996</v>
      </c>
      <c r="R99" s="2034" t="s">
        <v>6459</v>
      </c>
      <c r="S99" s="2031" t="str">
        <f>VLOOKUP(R99,'FICHE RATIOS'!C:D,2,FALSE)</f>
        <v>Fluides &amp; Energies</v>
      </c>
      <c r="W99" s="2034"/>
      <c r="X99" s="2031">
        <f>VLOOKUP(W99,'FICHE RATIOS'!H:I,2,FALSE)</f>
        <v>0</v>
      </c>
      <c r="Z99" s="2034"/>
      <c r="AA99" s="2031"/>
      <c r="AC99" s="2034"/>
      <c r="AD99" s="2031"/>
    </row>
    <row r="100" spans="2:30" s="126" customFormat="1" ht="18" customHeight="1">
      <c r="B100" s="115"/>
      <c r="C100" s="128"/>
      <c r="D100" s="128"/>
      <c r="E100" s="128" t="s">
        <v>62</v>
      </c>
      <c r="F100" s="128"/>
      <c r="G100" s="128"/>
      <c r="H100" s="128"/>
      <c r="I100" s="158" t="s">
        <v>44</v>
      </c>
      <c r="J100" s="110">
        <v>6139.4224999999997</v>
      </c>
      <c r="K100" s="150"/>
      <c r="L100" s="111">
        <v>20</v>
      </c>
      <c r="M100" s="110">
        <v>122788.45</v>
      </c>
      <c r="N100" s="130"/>
      <c r="O100" s="112">
        <v>61394.224999999999</v>
      </c>
      <c r="P100" s="112">
        <v>61394.224999999999</v>
      </c>
      <c r="R100" s="2034" t="s">
        <v>6459</v>
      </c>
      <c r="S100" s="2031" t="str">
        <f>VLOOKUP(R100,'FICHE RATIOS'!C:D,2,FALSE)</f>
        <v>Fluides &amp; Energies</v>
      </c>
      <c r="W100" s="2034"/>
      <c r="X100" s="2031">
        <f>VLOOKUP(W100,'FICHE RATIOS'!H:I,2,FALSE)</f>
        <v>0</v>
      </c>
      <c r="Z100" s="2034"/>
      <c r="AA100" s="2031"/>
      <c r="AC100" s="2034"/>
      <c r="AD100" s="2031"/>
    </row>
    <row r="101" spans="2:30" s="126" customFormat="1" ht="18" customHeight="1">
      <c r="B101" s="115"/>
      <c r="C101" s="128"/>
      <c r="D101" s="128"/>
      <c r="E101" s="128" t="s">
        <v>64</v>
      </c>
      <c r="F101" s="128"/>
      <c r="G101" s="128"/>
      <c r="H101" s="128"/>
      <c r="I101" s="158" t="s">
        <v>57</v>
      </c>
      <c r="J101" s="110">
        <v>26777.864930735999</v>
      </c>
      <c r="K101" s="150"/>
      <c r="L101" s="111">
        <v>1</v>
      </c>
      <c r="M101" s="110">
        <v>26777.864930735999</v>
      </c>
      <c r="N101" s="130"/>
      <c r="O101" s="112">
        <v>13388.932465368</v>
      </c>
      <c r="P101" s="112">
        <v>13388.932465368</v>
      </c>
      <c r="R101" s="2034" t="s">
        <v>6459</v>
      </c>
      <c r="S101" s="2031" t="str">
        <f>VLOOKUP(R101,'FICHE RATIOS'!C:D,2,FALSE)</f>
        <v>Fluides &amp; Energies</v>
      </c>
      <c r="W101" s="2034"/>
      <c r="X101" s="2031">
        <f>VLOOKUP(W101,'FICHE RATIOS'!H:I,2,FALSE)</f>
        <v>0</v>
      </c>
      <c r="Z101" s="2034"/>
      <c r="AA101" s="2031"/>
      <c r="AC101" s="2034"/>
      <c r="AD101" s="2031"/>
    </row>
    <row r="102" spans="2:30" s="126" customFormat="1" ht="18" customHeight="1">
      <c r="B102" s="115"/>
      <c r="C102" s="128"/>
      <c r="D102" s="128" t="s">
        <v>113</v>
      </c>
      <c r="E102" s="117"/>
      <c r="F102" s="117"/>
      <c r="G102" s="128"/>
      <c r="H102" s="128"/>
      <c r="I102" s="158"/>
      <c r="J102" s="150" t="s">
        <v>114</v>
      </c>
      <c r="K102" s="150"/>
      <c r="L102" s="111"/>
      <c r="M102" s="110"/>
      <c r="N102" s="130"/>
      <c r="O102" s="125"/>
      <c r="P102" s="125"/>
      <c r="R102" s="2034" t="s">
        <v>6459</v>
      </c>
      <c r="S102" s="2031" t="str">
        <f>VLOOKUP(R102,'FICHE RATIOS'!C:D,2,FALSE)</f>
        <v>Fluides &amp; Energies</v>
      </c>
      <c r="W102" s="2034"/>
      <c r="X102" s="2031">
        <f>VLOOKUP(W102,'FICHE RATIOS'!H:I,2,FALSE)</f>
        <v>0</v>
      </c>
      <c r="Z102" s="2034"/>
      <c r="AA102" s="2031"/>
      <c r="AC102" s="2034"/>
      <c r="AD102" s="2031"/>
    </row>
    <row r="103" spans="2:30" s="126" customFormat="1" ht="18" customHeight="1">
      <c r="B103" s="115"/>
      <c r="C103" s="128"/>
      <c r="D103" s="128"/>
      <c r="E103" s="128" t="s">
        <v>60</v>
      </c>
      <c r="F103" s="128"/>
      <c r="G103" s="128"/>
      <c r="H103" s="128"/>
      <c r="I103" s="158"/>
      <c r="J103" s="110"/>
      <c r="K103" s="150"/>
      <c r="L103" s="111"/>
      <c r="M103" s="110">
        <v>0</v>
      </c>
      <c r="N103" s="130"/>
      <c r="O103" s="125"/>
      <c r="P103" s="125"/>
      <c r="R103" s="2034" t="s">
        <v>6459</v>
      </c>
      <c r="S103" s="2031" t="str">
        <f>VLOOKUP(R103,'FICHE RATIOS'!C:D,2,FALSE)</f>
        <v>Fluides &amp; Energies</v>
      </c>
      <c r="W103" s="2034"/>
      <c r="X103" s="2031">
        <f>VLOOKUP(W103,'FICHE RATIOS'!H:I,2,FALSE)</f>
        <v>0</v>
      </c>
      <c r="Z103" s="2034"/>
      <c r="AA103" s="2031"/>
      <c r="AC103" s="2034"/>
      <c r="AD103" s="2031"/>
    </row>
    <row r="104" spans="2:30" s="126" customFormat="1" ht="18" customHeight="1">
      <c r="B104" s="115"/>
      <c r="C104" s="128"/>
      <c r="D104" s="128"/>
      <c r="E104" s="128" t="s">
        <v>62</v>
      </c>
      <c r="F104" s="128"/>
      <c r="G104" s="128"/>
      <c r="H104" s="128"/>
      <c r="I104" s="158"/>
      <c r="J104" s="110"/>
      <c r="K104" s="150"/>
      <c r="L104" s="111"/>
      <c r="M104" s="110">
        <v>0</v>
      </c>
      <c r="N104" s="130"/>
      <c r="O104" s="125"/>
      <c r="P104" s="125"/>
      <c r="R104" s="2034" t="s">
        <v>6459</v>
      </c>
      <c r="S104" s="2031" t="str">
        <f>VLOOKUP(R104,'FICHE RATIOS'!C:D,2,FALSE)</f>
        <v>Fluides &amp; Energies</v>
      </c>
      <c r="W104" s="2034"/>
      <c r="X104" s="2031">
        <f>VLOOKUP(W104,'FICHE RATIOS'!H:I,2,FALSE)</f>
        <v>0</v>
      </c>
      <c r="Z104" s="2034"/>
      <c r="AA104" s="2031"/>
      <c r="AC104" s="2034"/>
      <c r="AD104" s="2031"/>
    </row>
    <row r="105" spans="2:30" s="126" customFormat="1" ht="18" customHeight="1">
      <c r="B105" s="115"/>
      <c r="C105" s="128"/>
      <c r="D105" s="128"/>
      <c r="E105" s="128" t="s">
        <v>64</v>
      </c>
      <c r="F105" s="128"/>
      <c r="G105" s="128"/>
      <c r="H105" s="128"/>
      <c r="I105" s="158"/>
      <c r="J105" s="110"/>
      <c r="K105" s="150"/>
      <c r="L105" s="111"/>
      <c r="M105" s="110">
        <v>0</v>
      </c>
      <c r="N105" s="130"/>
      <c r="O105" s="125"/>
      <c r="P105" s="125"/>
      <c r="R105" s="2034" t="s">
        <v>6459</v>
      </c>
      <c r="S105" s="2031" t="str">
        <f>VLOOKUP(R105,'FICHE RATIOS'!C:D,2,FALSE)</f>
        <v>Fluides &amp; Energies</v>
      </c>
      <c r="W105" s="2034"/>
      <c r="X105" s="2031">
        <f>VLOOKUP(W105,'FICHE RATIOS'!H:I,2,FALSE)</f>
        <v>0</v>
      </c>
      <c r="Z105" s="2034"/>
      <c r="AA105" s="2031"/>
      <c r="AC105" s="2034"/>
      <c r="AD105" s="2031"/>
    </row>
    <row r="106" spans="2:30" s="126" customFormat="1" ht="18" customHeight="1">
      <c r="B106" s="115"/>
      <c r="C106" s="128" t="s">
        <v>115</v>
      </c>
      <c r="D106" s="116"/>
      <c r="E106" s="117"/>
      <c r="F106" s="117"/>
      <c r="G106" s="128"/>
      <c r="H106" s="128"/>
      <c r="I106" s="158" t="s">
        <v>51</v>
      </c>
      <c r="J106" s="110">
        <v>11199.451222799999</v>
      </c>
      <c r="K106" s="150"/>
      <c r="L106" s="111">
        <v>1</v>
      </c>
      <c r="M106" s="110">
        <v>11199.451222799999</v>
      </c>
      <c r="N106" s="130"/>
      <c r="O106" s="112">
        <v>11199.451222799999</v>
      </c>
      <c r="P106" s="125"/>
      <c r="R106" s="2034" t="s">
        <v>6459</v>
      </c>
      <c r="S106" s="2031" t="str">
        <f>VLOOKUP(R106,'FICHE RATIOS'!C:D,2,FALSE)</f>
        <v>Fluides &amp; Energies</v>
      </c>
      <c r="W106" s="2034"/>
      <c r="X106" s="2031">
        <f>VLOOKUP(W106,'FICHE RATIOS'!H:I,2,FALSE)</f>
        <v>0</v>
      </c>
      <c r="Z106" s="2034"/>
      <c r="AA106" s="2031"/>
      <c r="AC106" s="2034"/>
      <c r="AD106" s="2031"/>
    </row>
    <row r="107" spans="2:30" s="126" customFormat="1" ht="18" customHeight="1">
      <c r="B107" s="115"/>
      <c r="C107" s="128"/>
      <c r="D107" s="128" t="s">
        <v>109</v>
      </c>
      <c r="E107" s="117"/>
      <c r="F107" s="117"/>
      <c r="G107" s="128"/>
      <c r="H107" s="128"/>
      <c r="I107" s="150" t="s">
        <v>50</v>
      </c>
      <c r="J107" s="110"/>
      <c r="K107" s="150"/>
      <c r="L107" s="111"/>
      <c r="M107" s="110">
        <v>0</v>
      </c>
      <c r="N107" s="130"/>
      <c r="O107" s="125"/>
      <c r="P107" s="125"/>
      <c r="R107" s="2034" t="s">
        <v>6459</v>
      </c>
      <c r="S107" s="2031" t="str">
        <f>VLOOKUP(R107,'FICHE RATIOS'!C:D,2,FALSE)</f>
        <v>Fluides &amp; Energies</v>
      </c>
      <c r="W107" s="2034"/>
      <c r="X107" s="2031">
        <f>VLOOKUP(W107,'FICHE RATIOS'!H:I,2,FALSE)</f>
        <v>0</v>
      </c>
      <c r="Z107" s="2034"/>
      <c r="AA107" s="2031"/>
      <c r="AC107" s="2034"/>
      <c r="AD107" s="2031"/>
    </row>
    <row r="108" spans="2:30" s="126" customFormat="1" ht="18" customHeight="1">
      <c r="B108" s="115"/>
      <c r="C108" s="128"/>
      <c r="D108" s="128" t="s">
        <v>110</v>
      </c>
      <c r="E108" s="117"/>
      <c r="F108" s="117"/>
      <c r="G108" s="128"/>
      <c r="H108" s="128"/>
      <c r="I108" s="150" t="s">
        <v>50</v>
      </c>
      <c r="J108" s="110"/>
      <c r="K108" s="150"/>
      <c r="L108" s="111"/>
      <c r="M108" s="110">
        <v>0</v>
      </c>
      <c r="N108" s="130"/>
      <c r="O108" s="125"/>
      <c r="P108" s="125"/>
      <c r="R108" s="2034" t="s">
        <v>6459</v>
      </c>
      <c r="S108" s="2031" t="str">
        <f>VLOOKUP(R108,'FICHE RATIOS'!C:D,2,FALSE)</f>
        <v>Fluides &amp; Energies</v>
      </c>
      <c r="W108" s="2034"/>
      <c r="X108" s="2031">
        <f>VLOOKUP(W108,'FICHE RATIOS'!H:I,2,FALSE)</f>
        <v>0</v>
      </c>
      <c r="Z108" s="2034"/>
      <c r="AA108" s="2031"/>
      <c r="AC108" s="2034"/>
      <c r="AD108" s="2031"/>
    </row>
    <row r="109" spans="2:30" s="126" customFormat="1" ht="18" customHeight="1">
      <c r="B109" s="115"/>
      <c r="C109" s="128" t="s">
        <v>116</v>
      </c>
      <c r="D109" s="116"/>
      <c r="E109" s="117"/>
      <c r="F109" s="117"/>
      <c r="G109" s="128"/>
      <c r="H109" s="128"/>
      <c r="I109" s="150"/>
      <c r="J109" s="110"/>
      <c r="K109" s="150"/>
      <c r="L109" s="111"/>
      <c r="M109" s="110">
        <v>0</v>
      </c>
      <c r="N109" s="130"/>
      <c r="O109" s="125"/>
      <c r="P109" s="125"/>
      <c r="R109" s="2034" t="s">
        <v>6459</v>
      </c>
      <c r="S109" s="2031" t="str">
        <f>VLOOKUP(R109,'FICHE RATIOS'!C:D,2,FALSE)</f>
        <v>Fluides &amp; Energies</v>
      </c>
      <c r="W109" s="2034"/>
      <c r="X109" s="2031">
        <f>VLOOKUP(W109,'FICHE RATIOS'!H:I,2,FALSE)</f>
        <v>0</v>
      </c>
      <c r="Z109" s="2034"/>
      <c r="AA109" s="2031"/>
      <c r="AC109" s="2034"/>
      <c r="AD109" s="2031"/>
    </row>
    <row r="110" spans="2:30" s="126" customFormat="1" ht="18" customHeight="1">
      <c r="B110" s="115"/>
      <c r="C110" s="128"/>
      <c r="D110" s="116"/>
      <c r="E110" s="128" t="s">
        <v>60</v>
      </c>
      <c r="F110" s="117"/>
      <c r="G110" s="128"/>
      <c r="H110" s="128"/>
      <c r="I110" s="158" t="s">
        <v>57</v>
      </c>
      <c r="J110" s="110">
        <v>9827.2425859999985</v>
      </c>
      <c r="K110" s="150"/>
      <c r="L110" s="111">
        <v>1</v>
      </c>
      <c r="M110" s="110">
        <v>9827.2425859999985</v>
      </c>
      <c r="N110" s="130"/>
      <c r="O110" s="112">
        <v>4913.6212929999992</v>
      </c>
      <c r="P110" s="112">
        <v>4913.6212929999992</v>
      </c>
      <c r="R110" s="2034" t="s">
        <v>6459</v>
      </c>
      <c r="S110" s="2031" t="str">
        <f>VLOOKUP(R110,'FICHE RATIOS'!C:D,2,FALSE)</f>
        <v>Fluides &amp; Energies</v>
      </c>
      <c r="W110" s="2034"/>
      <c r="X110" s="2031">
        <f>VLOOKUP(W110,'FICHE RATIOS'!H:I,2,FALSE)</f>
        <v>0</v>
      </c>
      <c r="Z110" s="2034"/>
      <c r="AA110" s="2031"/>
      <c r="AC110" s="2034"/>
      <c r="AD110" s="2031"/>
    </row>
    <row r="111" spans="2:30" s="126" customFormat="1" ht="18" customHeight="1">
      <c r="B111" s="115"/>
      <c r="C111" s="128"/>
      <c r="D111" s="116"/>
      <c r="E111" s="128" t="s">
        <v>62</v>
      </c>
      <c r="F111" s="117"/>
      <c r="G111" s="128"/>
      <c r="H111" s="128"/>
      <c r="I111" s="158" t="s">
        <v>44</v>
      </c>
      <c r="J111" s="110">
        <v>921.81611249999992</v>
      </c>
      <c r="K111" s="150"/>
      <c r="L111" s="111">
        <v>28</v>
      </c>
      <c r="M111" s="110">
        <v>25810.851149999999</v>
      </c>
      <c r="N111" s="130"/>
      <c r="O111" s="112">
        <v>12905.425574999999</v>
      </c>
      <c r="P111" s="112">
        <v>12905.425574999999</v>
      </c>
      <c r="R111" s="2034" t="s">
        <v>6459</v>
      </c>
      <c r="S111" s="2031" t="str">
        <f>VLOOKUP(R111,'FICHE RATIOS'!C:D,2,FALSE)</f>
        <v>Fluides &amp; Energies</v>
      </c>
      <c r="W111" s="2034"/>
      <c r="X111" s="2031">
        <f>VLOOKUP(W111,'FICHE RATIOS'!H:I,2,FALSE)</f>
        <v>0</v>
      </c>
      <c r="Z111" s="2034"/>
      <c r="AA111" s="2031"/>
      <c r="AC111" s="2034"/>
      <c r="AD111" s="2031"/>
    </row>
    <row r="112" spans="2:30" s="126" customFormat="1" ht="18" customHeight="1">
      <c r="B112" s="115"/>
      <c r="C112" s="128"/>
      <c r="D112" s="116"/>
      <c r="E112" s="128" t="s">
        <v>64</v>
      </c>
      <c r="F112" s="117"/>
      <c r="G112" s="128"/>
      <c r="H112" s="128"/>
      <c r="I112" s="158" t="s">
        <v>57</v>
      </c>
      <c r="J112" s="150" t="s">
        <v>117</v>
      </c>
      <c r="K112" s="150"/>
      <c r="L112" s="111"/>
      <c r="M112" s="110"/>
      <c r="N112" s="130"/>
      <c r="O112" s="125"/>
      <c r="P112" s="125"/>
      <c r="R112" s="2034" t="s">
        <v>6459</v>
      </c>
      <c r="S112" s="2031" t="str">
        <f>VLOOKUP(R112,'FICHE RATIOS'!C:D,2,FALSE)</f>
        <v>Fluides &amp; Energies</v>
      </c>
      <c r="W112" s="2034"/>
      <c r="X112" s="2031">
        <f>VLOOKUP(W112,'FICHE RATIOS'!H:I,2,FALSE)</f>
        <v>0</v>
      </c>
      <c r="Z112" s="2034"/>
      <c r="AA112" s="2031"/>
      <c r="AC112" s="2034"/>
      <c r="AD112" s="2031"/>
    </row>
    <row r="113" spans="2:30" s="126" customFormat="1" ht="18" customHeight="1">
      <c r="B113" s="115"/>
      <c r="C113" s="128" t="s">
        <v>118</v>
      </c>
      <c r="D113" s="116"/>
      <c r="E113" s="117"/>
      <c r="F113" s="117"/>
      <c r="G113" s="128"/>
      <c r="H113" s="128"/>
      <c r="I113" s="158" t="s">
        <v>51</v>
      </c>
      <c r="J113" s="110">
        <v>0</v>
      </c>
      <c r="K113" s="150"/>
      <c r="L113" s="111">
        <v>1</v>
      </c>
      <c r="M113" s="110">
        <v>0</v>
      </c>
      <c r="N113" s="130"/>
      <c r="O113" s="125"/>
      <c r="P113" s="125"/>
      <c r="R113" s="2034" t="s">
        <v>6459</v>
      </c>
      <c r="S113" s="2031" t="str">
        <f>VLOOKUP(R113,'FICHE RATIOS'!C:D,2,FALSE)</f>
        <v>Fluides &amp; Energies</v>
      </c>
      <c r="W113" s="2034"/>
      <c r="X113" s="2031">
        <f>VLOOKUP(W113,'FICHE RATIOS'!H:I,2,FALSE)</f>
        <v>0</v>
      </c>
      <c r="Z113" s="2034"/>
      <c r="AA113" s="2031"/>
      <c r="AC113" s="2034"/>
      <c r="AD113" s="2031"/>
    </row>
    <row r="114" spans="2:30" s="126" customFormat="1" ht="18" customHeight="1" thickBot="1">
      <c r="B114" s="115"/>
      <c r="C114" s="116"/>
      <c r="D114" s="116"/>
      <c r="E114" s="117"/>
      <c r="F114" s="117"/>
      <c r="G114" s="128"/>
      <c r="H114" s="128"/>
      <c r="I114" s="158"/>
      <c r="J114" s="156"/>
      <c r="K114" s="150"/>
      <c r="L114" s="111"/>
      <c r="M114" s="150"/>
      <c r="N114" s="121"/>
      <c r="O114" s="125"/>
      <c r="P114" s="125"/>
      <c r="R114" s="2034" t="s">
        <v>6459</v>
      </c>
      <c r="S114" s="2031" t="str">
        <f>VLOOKUP(R114,'FICHE RATIOS'!C:D,2,FALSE)</f>
        <v>Fluides &amp; Energies</v>
      </c>
      <c r="W114" s="2034"/>
      <c r="X114" s="2031">
        <f>VLOOKUP(W114,'FICHE RATIOS'!H:I,2,FALSE)</f>
        <v>0</v>
      </c>
      <c r="Z114" s="2034"/>
      <c r="AA114" s="2031"/>
      <c r="AC114" s="2034"/>
      <c r="AD114" s="2031"/>
    </row>
    <row r="115" spans="2:30" s="123" customFormat="1" ht="18" customHeight="1" thickBot="1">
      <c r="B115" s="115"/>
      <c r="C115" s="116"/>
      <c r="D115" s="116"/>
      <c r="E115" s="117"/>
      <c r="F115" s="117"/>
      <c r="G115" s="118" t="s">
        <v>73</v>
      </c>
      <c r="H115" s="119"/>
      <c r="I115" s="159"/>
      <c r="J115" s="119"/>
      <c r="K115" s="119"/>
      <c r="L115" s="119"/>
      <c r="M115" s="120">
        <f>+SUM(M92:M113)</f>
        <v>422653.04088803602</v>
      </c>
      <c r="N115" s="121"/>
      <c r="O115" s="122">
        <f>+SUM(O92:O113)</f>
        <v>199441.87533848468</v>
      </c>
      <c r="P115" s="122">
        <f>+SUM(P92:P113)</f>
        <v>223211.16554955134</v>
      </c>
      <c r="R115" s="2034"/>
      <c r="S115" s="2031"/>
      <c r="W115" s="2034"/>
      <c r="X115" s="2031"/>
      <c r="Z115" s="2034"/>
      <c r="AA115" s="2031"/>
      <c r="AC115" s="2034"/>
      <c r="AD115" s="2031"/>
    </row>
    <row r="116" spans="2:30" s="126" customFormat="1" ht="18" customHeight="1">
      <c r="B116" s="115"/>
      <c r="C116" s="116"/>
      <c r="D116" s="116"/>
      <c r="E116" s="117"/>
      <c r="F116" s="117"/>
      <c r="G116" s="128"/>
      <c r="H116" s="128"/>
      <c r="I116" s="158"/>
      <c r="J116" s="156"/>
      <c r="K116" s="150"/>
      <c r="L116" s="155"/>
      <c r="M116" s="150"/>
      <c r="N116" s="121"/>
      <c r="O116" s="125"/>
      <c r="P116" s="125"/>
      <c r="R116" s="2034" t="s">
        <v>6460</v>
      </c>
      <c r="S116" s="2031" t="str">
        <f>VLOOKUP(R116,'FICHE RATIOS'!C:D,2,FALSE)</f>
        <v>Gardiennage &amp; Contrôle d'Accès</v>
      </c>
      <c r="W116" s="2034"/>
      <c r="X116" s="2031">
        <f>VLOOKUP(W116,'FICHE RATIOS'!H:I,2,FALSE)</f>
        <v>0</v>
      </c>
      <c r="Z116" s="2034"/>
      <c r="AA116" s="2031"/>
      <c r="AC116" s="2034"/>
      <c r="AD116" s="2031"/>
    </row>
    <row r="117" spans="2:30" s="126" customFormat="1" ht="18" customHeight="1">
      <c r="B117" s="115" t="s">
        <v>119</v>
      </c>
      <c r="C117" s="116"/>
      <c r="D117" s="116"/>
      <c r="E117" s="117"/>
      <c r="F117" s="117"/>
      <c r="G117" s="128"/>
      <c r="H117" s="128"/>
      <c r="I117" s="158"/>
      <c r="J117" s="156"/>
      <c r="K117" s="150"/>
      <c r="L117" s="111"/>
      <c r="M117" s="150"/>
      <c r="N117" s="121"/>
      <c r="O117" s="125"/>
      <c r="P117" s="125"/>
      <c r="R117" s="2034" t="s">
        <v>6460</v>
      </c>
      <c r="S117" s="2031" t="str">
        <f>VLOOKUP(R117,'FICHE RATIOS'!C:D,2,FALSE)</f>
        <v>Gardiennage &amp; Contrôle d'Accès</v>
      </c>
      <c r="W117" s="2034"/>
      <c r="X117" s="2031">
        <f>VLOOKUP(W117,'FICHE RATIOS'!H:I,2,FALSE)</f>
        <v>0</v>
      </c>
      <c r="Z117" s="2034"/>
      <c r="AA117" s="2031"/>
      <c r="AC117" s="2034"/>
      <c r="AD117" s="2031"/>
    </row>
    <row r="118" spans="2:30" s="126" customFormat="1" ht="18" customHeight="1">
      <c r="B118" s="115"/>
      <c r="C118" s="128" t="s">
        <v>120</v>
      </c>
      <c r="D118" s="116"/>
      <c r="E118" s="117"/>
      <c r="F118" s="117"/>
      <c r="G118" s="128"/>
      <c r="H118" s="128"/>
      <c r="I118" s="158" t="s">
        <v>93</v>
      </c>
      <c r="J118" s="110">
        <v>5506.3149119999998</v>
      </c>
      <c r="K118" s="150"/>
      <c r="L118" s="111">
        <v>25</v>
      </c>
      <c r="M118" s="110">
        <v>137657.87279999998</v>
      </c>
      <c r="N118" s="121"/>
      <c r="O118" s="112">
        <v>45885.957599999994</v>
      </c>
      <c r="P118" s="112">
        <v>91771.915199999989</v>
      </c>
      <c r="R118" s="2034" t="s">
        <v>6460</v>
      </c>
      <c r="S118" s="2031" t="str">
        <f>VLOOKUP(R118,'FICHE RATIOS'!C:D,2,FALSE)</f>
        <v>Gardiennage &amp; Contrôle d'Accès</v>
      </c>
      <c r="W118" s="2034"/>
      <c r="X118" s="2031">
        <f>VLOOKUP(W118,'FICHE RATIOS'!H:I,2,FALSE)</f>
        <v>0</v>
      </c>
      <c r="Z118" s="2034"/>
      <c r="AA118" s="2031"/>
      <c r="AC118" s="2034"/>
      <c r="AD118" s="2031"/>
    </row>
    <row r="119" spans="2:30" s="126" customFormat="1" ht="18" customHeight="1">
      <c r="B119" s="115"/>
      <c r="C119" s="128" t="s">
        <v>121</v>
      </c>
      <c r="D119" s="116"/>
      <c r="E119" s="117"/>
      <c r="F119" s="117"/>
      <c r="G119" s="128"/>
      <c r="H119" s="128"/>
      <c r="I119" s="158" t="s">
        <v>93</v>
      </c>
      <c r="J119" s="150" t="s">
        <v>122</v>
      </c>
      <c r="K119" s="150"/>
      <c r="L119" s="111"/>
      <c r="M119" s="110"/>
      <c r="N119" s="121"/>
      <c r="O119" s="125"/>
      <c r="P119" s="125"/>
      <c r="R119" s="2034" t="s">
        <v>6460</v>
      </c>
      <c r="S119" s="2031" t="str">
        <f>VLOOKUP(R119,'FICHE RATIOS'!C:D,2,FALSE)</f>
        <v>Gardiennage &amp; Contrôle d'Accès</v>
      </c>
      <c r="W119" s="2034"/>
      <c r="X119" s="2031">
        <f>VLOOKUP(W119,'FICHE RATIOS'!H:I,2,FALSE)</f>
        <v>0</v>
      </c>
      <c r="Z119" s="2034"/>
      <c r="AA119" s="2031"/>
      <c r="AC119" s="2034"/>
      <c r="AD119" s="2031"/>
    </row>
    <row r="120" spans="2:30" s="126" customFormat="1" ht="18" customHeight="1">
      <c r="B120" s="115"/>
      <c r="C120" s="128" t="s">
        <v>123</v>
      </c>
      <c r="D120" s="116"/>
      <c r="E120" s="117"/>
      <c r="F120" s="117"/>
      <c r="G120" s="128" t="s">
        <v>124</v>
      </c>
      <c r="H120" s="128"/>
      <c r="I120" s="158" t="s">
        <v>93</v>
      </c>
      <c r="J120" s="110">
        <v>9614.2006399999991</v>
      </c>
      <c r="K120" s="150"/>
      <c r="L120" s="111">
        <v>8</v>
      </c>
      <c r="M120" s="110">
        <v>76913.605119999993</v>
      </c>
      <c r="N120" s="121"/>
      <c r="O120" s="125"/>
      <c r="P120" s="112">
        <v>76913.605119999993</v>
      </c>
      <c r="R120" s="2034" t="s">
        <v>6460</v>
      </c>
      <c r="S120" s="2031" t="str">
        <f>VLOOKUP(R120,'FICHE RATIOS'!C:D,2,FALSE)</f>
        <v>Gardiennage &amp; Contrôle d'Accès</v>
      </c>
      <c r="W120" s="2034"/>
      <c r="X120" s="2031">
        <f>VLOOKUP(W120,'FICHE RATIOS'!H:I,2,FALSE)</f>
        <v>0</v>
      </c>
      <c r="Z120" s="2034"/>
      <c r="AA120" s="2031"/>
      <c r="AC120" s="2034"/>
      <c r="AD120" s="2031"/>
    </row>
    <row r="121" spans="2:30" s="126" customFormat="1" ht="18" customHeight="1">
      <c r="B121" s="115"/>
      <c r="C121" s="128" t="s">
        <v>125</v>
      </c>
      <c r="D121" s="116"/>
      <c r="E121" s="117"/>
      <c r="F121" s="117"/>
      <c r="G121" s="128"/>
      <c r="H121" s="128"/>
      <c r="I121" s="158" t="s">
        <v>51</v>
      </c>
      <c r="J121" s="110">
        <v>34977.117441999995</v>
      </c>
      <c r="K121" s="150"/>
      <c r="L121" s="111">
        <v>1</v>
      </c>
      <c r="M121" s="110">
        <v>34977.117441999995</v>
      </c>
      <c r="N121" s="121"/>
      <c r="O121" s="112">
        <v>34977.117441999995</v>
      </c>
      <c r="P121" s="125"/>
      <c r="R121" s="2034" t="s">
        <v>6460</v>
      </c>
      <c r="S121" s="2031" t="str">
        <f>VLOOKUP(R121,'FICHE RATIOS'!C:D,2,FALSE)</f>
        <v>Gardiennage &amp; Contrôle d'Accès</v>
      </c>
      <c r="W121" s="2034"/>
      <c r="X121" s="2031">
        <f>VLOOKUP(W121,'FICHE RATIOS'!H:I,2,FALSE)</f>
        <v>0</v>
      </c>
      <c r="Z121" s="2034"/>
      <c r="AA121" s="2031"/>
      <c r="AC121" s="2034"/>
      <c r="AD121" s="2031"/>
    </row>
    <row r="122" spans="2:30" s="126" customFormat="1" ht="18" customHeight="1">
      <c r="B122" s="115"/>
      <c r="C122" s="128" t="s">
        <v>126</v>
      </c>
      <c r="D122" s="116"/>
      <c r="E122" s="117"/>
      <c r="F122" s="117"/>
      <c r="G122" s="128"/>
      <c r="H122" s="128"/>
      <c r="I122" s="158" t="s">
        <v>51</v>
      </c>
      <c r="J122" s="110">
        <v>1119.8358699999999</v>
      </c>
      <c r="K122" s="150"/>
      <c r="L122" s="111">
        <v>1</v>
      </c>
      <c r="M122" s="110">
        <v>1119.8358699999999</v>
      </c>
      <c r="N122" s="121"/>
      <c r="O122" s="112">
        <v>373.27862333333331</v>
      </c>
      <c r="P122" s="112">
        <v>746.55724666666652</v>
      </c>
      <c r="R122" s="2034" t="s">
        <v>6460</v>
      </c>
      <c r="S122" s="2031" t="str">
        <f>VLOOKUP(R122,'FICHE RATIOS'!C:D,2,FALSE)</f>
        <v>Gardiennage &amp; Contrôle d'Accès</v>
      </c>
      <c r="W122" s="2034"/>
      <c r="X122" s="2031">
        <f>VLOOKUP(W122,'FICHE RATIOS'!H:I,2,FALSE)</f>
        <v>0</v>
      </c>
      <c r="Z122" s="2034"/>
      <c r="AA122" s="2031"/>
      <c r="AC122" s="2034"/>
      <c r="AD122" s="2031"/>
    </row>
    <row r="123" spans="2:30" s="126" customFormat="1" ht="18" customHeight="1" thickBot="1">
      <c r="B123" s="115"/>
      <c r="C123" s="128"/>
      <c r="D123" s="116"/>
      <c r="E123" s="117"/>
      <c r="F123" s="117"/>
      <c r="G123" s="128"/>
      <c r="H123" s="128"/>
      <c r="I123" s="158"/>
      <c r="J123" s="156"/>
      <c r="K123" s="150"/>
      <c r="L123" s="111"/>
      <c r="M123" s="150"/>
      <c r="N123" s="121"/>
      <c r="O123" s="125"/>
      <c r="P123" s="125"/>
      <c r="R123" s="2034" t="s">
        <v>6460</v>
      </c>
      <c r="S123" s="2031" t="str">
        <f>VLOOKUP(R123,'FICHE RATIOS'!C:D,2,FALSE)</f>
        <v>Gardiennage &amp; Contrôle d'Accès</v>
      </c>
      <c r="W123" s="2034"/>
      <c r="X123" s="2031">
        <f>VLOOKUP(W123,'FICHE RATIOS'!H:I,2,FALSE)</f>
        <v>0</v>
      </c>
      <c r="Z123" s="2034"/>
      <c r="AA123" s="2031"/>
      <c r="AC123" s="2034"/>
      <c r="AD123" s="2031"/>
    </row>
    <row r="124" spans="2:30" s="123" customFormat="1" ht="18" customHeight="1" thickBot="1">
      <c r="B124" s="115"/>
      <c r="C124" s="116"/>
      <c r="D124" s="116"/>
      <c r="E124" s="117"/>
      <c r="F124" s="117"/>
      <c r="G124" s="118" t="s">
        <v>73</v>
      </c>
      <c r="H124" s="119"/>
      <c r="I124" s="119"/>
      <c r="J124" s="119"/>
      <c r="K124" s="119"/>
      <c r="L124" s="119"/>
      <c r="M124" s="120">
        <f>+SUM(M117:M123)</f>
        <v>250668.43123199997</v>
      </c>
      <c r="N124" s="121"/>
      <c r="O124" s="122">
        <f>+SUM(O117:O123)</f>
        <v>81236.353665333314</v>
      </c>
      <c r="P124" s="122">
        <f>+SUM(P117:P123)</f>
        <v>169432.07756666664</v>
      </c>
      <c r="R124" s="2034"/>
      <c r="S124" s="2031"/>
      <c r="W124" s="2034"/>
      <c r="X124" s="2031"/>
      <c r="Z124" s="2034"/>
      <c r="AA124" s="2031"/>
      <c r="AC124" s="2034"/>
      <c r="AD124" s="2031"/>
    </row>
    <row r="125" spans="2:30" s="126" customFormat="1" ht="18" customHeight="1">
      <c r="B125" s="115"/>
      <c r="C125" s="128"/>
      <c r="D125" s="116"/>
      <c r="E125" s="117"/>
      <c r="F125" s="117"/>
      <c r="G125" s="128"/>
      <c r="H125" s="128"/>
      <c r="I125" s="150"/>
      <c r="J125" s="156"/>
      <c r="K125" s="150"/>
      <c r="L125" s="111"/>
      <c r="M125" s="150"/>
      <c r="N125" s="121"/>
      <c r="O125" s="125"/>
      <c r="P125" s="125"/>
      <c r="R125" s="2034" t="s">
        <v>6461</v>
      </c>
      <c r="S125" s="2031" t="str">
        <f>VLOOKUP(R125,'FICHE RATIOS'!C:D,2,FALSE)</f>
        <v>Fonctionnement du Chantier</v>
      </c>
      <c r="W125" s="2034"/>
      <c r="X125" s="2031">
        <f>VLOOKUP(W125,'FICHE RATIOS'!H:I,2,FALSE)</f>
        <v>0</v>
      </c>
      <c r="Z125" s="2034"/>
      <c r="AA125" s="2031"/>
      <c r="AC125" s="2034"/>
      <c r="AD125" s="2031"/>
    </row>
    <row r="126" spans="2:30" s="126" customFormat="1" ht="18" customHeight="1">
      <c r="B126" s="115" t="s">
        <v>127</v>
      </c>
      <c r="C126" s="128"/>
      <c r="D126" s="116"/>
      <c r="E126" s="117"/>
      <c r="F126" s="117"/>
      <c r="G126" s="128"/>
      <c r="H126" s="128"/>
      <c r="I126" s="150"/>
      <c r="J126" s="156"/>
      <c r="K126" s="150"/>
      <c r="L126" s="111"/>
      <c r="M126" s="110">
        <v>0</v>
      </c>
      <c r="N126" s="121"/>
      <c r="O126" s="125"/>
      <c r="P126" s="125"/>
      <c r="R126" s="2034" t="s">
        <v>6461</v>
      </c>
      <c r="S126" s="2031" t="str">
        <f>VLOOKUP(R126,'FICHE RATIOS'!C:D,2,FALSE)</f>
        <v>Fonctionnement du Chantier</v>
      </c>
      <c r="W126" s="2034"/>
      <c r="X126" s="2031">
        <f>VLOOKUP(W126,'FICHE RATIOS'!H:I,2,FALSE)</f>
        <v>0</v>
      </c>
      <c r="Z126" s="2034"/>
      <c r="AA126" s="2031"/>
      <c r="AC126" s="2034"/>
      <c r="AD126" s="2031"/>
    </row>
    <row r="127" spans="2:30" s="126" customFormat="1" ht="18" customHeight="1">
      <c r="B127" s="115"/>
      <c r="C127" s="128" t="s">
        <v>128</v>
      </c>
      <c r="D127" s="116"/>
      <c r="E127" s="117"/>
      <c r="F127" s="117"/>
      <c r="G127" s="128"/>
      <c r="H127" s="128"/>
      <c r="I127" s="158"/>
      <c r="J127" s="156"/>
      <c r="K127" s="150"/>
      <c r="L127" s="111"/>
      <c r="M127" s="110">
        <v>0</v>
      </c>
      <c r="N127" s="130"/>
      <c r="O127" s="125"/>
      <c r="P127" s="125"/>
      <c r="R127" s="2034" t="s">
        <v>6461</v>
      </c>
      <c r="S127" s="2031" t="str">
        <f>VLOOKUP(R127,'FICHE RATIOS'!C:D,2,FALSE)</f>
        <v>Fonctionnement du Chantier</v>
      </c>
      <c r="W127" s="2034"/>
      <c r="X127" s="2031">
        <f>VLOOKUP(W127,'FICHE RATIOS'!H:I,2,FALSE)</f>
        <v>0</v>
      </c>
      <c r="Z127" s="2034"/>
      <c r="AA127" s="2031"/>
      <c r="AC127" s="2034"/>
      <c r="AD127" s="2031"/>
    </row>
    <row r="128" spans="2:30" s="126" customFormat="1" ht="18" customHeight="1">
      <c r="B128" s="115"/>
      <c r="C128" s="128"/>
      <c r="D128" s="128" t="s">
        <v>129</v>
      </c>
      <c r="E128" s="117"/>
      <c r="F128" s="117"/>
      <c r="G128" s="128"/>
      <c r="H128" s="128"/>
      <c r="I128" s="158" t="s">
        <v>93</v>
      </c>
      <c r="J128" s="110">
        <v>3581.9140371428566</v>
      </c>
      <c r="K128" s="150"/>
      <c r="L128" s="111">
        <v>28</v>
      </c>
      <c r="M128" s="110">
        <v>100293.59303999998</v>
      </c>
      <c r="N128" s="130"/>
      <c r="O128" s="112">
        <v>50146.796519999989</v>
      </c>
      <c r="P128" s="112">
        <v>50146.796519999989</v>
      </c>
      <c r="R128" s="2034" t="s">
        <v>6461</v>
      </c>
      <c r="S128" s="2031" t="str">
        <f>VLOOKUP(R128,'FICHE RATIOS'!C:D,2,FALSE)</f>
        <v>Fonctionnement du Chantier</v>
      </c>
      <c r="W128" s="2034"/>
      <c r="X128" s="2031">
        <f>VLOOKUP(W128,'FICHE RATIOS'!H:I,2,FALSE)</f>
        <v>0</v>
      </c>
      <c r="Z128" s="2034"/>
      <c r="AA128" s="2031"/>
      <c r="AC128" s="2034"/>
      <c r="AD128" s="2031"/>
    </row>
    <row r="129" spans="2:30" s="126" customFormat="1" ht="18" customHeight="1">
      <c r="B129" s="115"/>
      <c r="C129" s="128"/>
      <c r="D129" s="128" t="s">
        <v>130</v>
      </c>
      <c r="E129" s="117"/>
      <c r="F129" s="117"/>
      <c r="G129" s="128"/>
      <c r="H129" s="128"/>
      <c r="I129" s="158" t="s">
        <v>93</v>
      </c>
      <c r="J129" s="110">
        <v>11143.732559999999</v>
      </c>
      <c r="K129" s="150"/>
      <c r="L129" s="111">
        <v>20</v>
      </c>
      <c r="M129" s="110">
        <v>222874.65119999996</v>
      </c>
      <c r="N129" s="130"/>
      <c r="O129" s="112">
        <v>222874.65119999996</v>
      </c>
      <c r="P129" s="125"/>
      <c r="R129" s="2034" t="s">
        <v>6461</v>
      </c>
      <c r="S129" s="2031" t="str">
        <f>VLOOKUP(R129,'FICHE RATIOS'!C:D,2,FALSE)</f>
        <v>Fonctionnement du Chantier</v>
      </c>
      <c r="W129" s="2034"/>
      <c r="X129" s="2031">
        <f>VLOOKUP(W129,'FICHE RATIOS'!H:I,2,FALSE)</f>
        <v>0</v>
      </c>
      <c r="Z129" s="2034"/>
      <c r="AA129" s="2031"/>
      <c r="AC129" s="2034"/>
      <c r="AD129" s="2031"/>
    </row>
    <row r="130" spans="2:30" s="126" customFormat="1" ht="18" customHeight="1">
      <c r="B130" s="115"/>
      <c r="C130" s="128" t="s">
        <v>131</v>
      </c>
      <c r="D130" s="128"/>
      <c r="E130" s="117"/>
      <c r="F130" s="117"/>
      <c r="G130" s="128"/>
      <c r="H130" s="128"/>
      <c r="I130" s="158"/>
      <c r="J130" s="110"/>
      <c r="K130" s="150"/>
      <c r="L130" s="111"/>
      <c r="M130" s="110">
        <v>0</v>
      </c>
      <c r="N130" s="130"/>
      <c r="O130" s="125"/>
      <c r="P130" s="125"/>
      <c r="R130" s="2034" t="s">
        <v>6461</v>
      </c>
      <c r="S130" s="2031" t="str">
        <f>VLOOKUP(R130,'FICHE RATIOS'!C:D,2,FALSE)</f>
        <v>Fonctionnement du Chantier</v>
      </c>
      <c r="W130" s="2034"/>
      <c r="X130" s="2031">
        <f>VLOOKUP(W130,'FICHE RATIOS'!H:I,2,FALSE)</f>
        <v>0</v>
      </c>
      <c r="Z130" s="2034"/>
      <c r="AA130" s="2031"/>
      <c r="AC130" s="2034"/>
      <c r="AD130" s="2031"/>
    </row>
    <row r="131" spans="2:30" s="126" customFormat="1" ht="18" customHeight="1">
      <c r="B131" s="115"/>
      <c r="C131" s="128"/>
      <c r="D131" s="128" t="s">
        <v>132</v>
      </c>
      <c r="E131" s="117"/>
      <c r="F131" s="117"/>
      <c r="G131" s="128"/>
      <c r="H131" s="128"/>
      <c r="I131" s="158" t="s">
        <v>51</v>
      </c>
      <c r="J131" s="110"/>
      <c r="K131" s="150"/>
      <c r="L131" s="111"/>
      <c r="M131" s="110"/>
      <c r="N131" s="130"/>
      <c r="O131" s="125"/>
      <c r="P131" s="125"/>
      <c r="R131" s="2034" t="s">
        <v>6461</v>
      </c>
      <c r="S131" s="2031" t="str">
        <f>VLOOKUP(R131,'FICHE RATIOS'!C:D,2,FALSE)</f>
        <v>Fonctionnement du Chantier</v>
      </c>
      <c r="W131" s="2034"/>
      <c r="X131" s="2031">
        <f>VLOOKUP(W131,'FICHE RATIOS'!H:I,2,FALSE)</f>
        <v>0</v>
      </c>
      <c r="Z131" s="2034"/>
      <c r="AA131" s="2031"/>
      <c r="AC131" s="2034"/>
      <c r="AD131" s="2031"/>
    </row>
    <row r="132" spans="2:30" s="126" customFormat="1" ht="18" customHeight="1">
      <c r="B132" s="115"/>
      <c r="C132" s="128"/>
      <c r="D132" s="128" t="s">
        <v>133</v>
      </c>
      <c r="E132" s="117"/>
      <c r="F132" s="117"/>
      <c r="G132" s="128"/>
      <c r="H132" s="128"/>
      <c r="I132" s="158" t="s">
        <v>51</v>
      </c>
      <c r="J132" s="110"/>
      <c r="K132" s="150"/>
      <c r="L132" s="111"/>
      <c r="M132" s="110"/>
      <c r="N132" s="130"/>
      <c r="O132" s="125"/>
      <c r="P132" s="125"/>
      <c r="R132" s="2034" t="s">
        <v>6461</v>
      </c>
      <c r="S132" s="2031" t="str">
        <f>VLOOKUP(R132,'FICHE RATIOS'!C:D,2,FALSE)</f>
        <v>Fonctionnement du Chantier</v>
      </c>
      <c r="W132" s="2034"/>
      <c r="X132" s="2031">
        <f>VLOOKUP(W132,'FICHE RATIOS'!H:I,2,FALSE)</f>
        <v>0</v>
      </c>
      <c r="Z132" s="2034"/>
      <c r="AA132" s="2031"/>
      <c r="AC132" s="2034"/>
      <c r="AD132" s="2031"/>
    </row>
    <row r="133" spans="2:30" s="126" customFormat="1" ht="18" customHeight="1">
      <c r="B133" s="115"/>
      <c r="C133" s="128" t="s">
        <v>134</v>
      </c>
      <c r="D133" s="128"/>
      <c r="E133" s="117"/>
      <c r="F133" s="117"/>
      <c r="G133" s="128"/>
      <c r="H133" s="128"/>
      <c r="I133" s="158"/>
      <c r="J133" s="110"/>
      <c r="K133" s="150"/>
      <c r="L133" s="111"/>
      <c r="M133" s="110"/>
      <c r="N133" s="130"/>
      <c r="O133" s="125"/>
      <c r="P133" s="125"/>
      <c r="R133" s="2034" t="s">
        <v>6461</v>
      </c>
      <c r="S133" s="2031" t="str">
        <f>VLOOKUP(R133,'FICHE RATIOS'!C:D,2,FALSE)</f>
        <v>Fonctionnement du Chantier</v>
      </c>
      <c r="W133" s="2034"/>
      <c r="X133" s="2031">
        <f>VLOOKUP(W133,'FICHE RATIOS'!H:I,2,FALSE)</f>
        <v>0</v>
      </c>
      <c r="Z133" s="2034"/>
      <c r="AA133" s="2031"/>
      <c r="AC133" s="2034"/>
      <c r="AD133" s="2031"/>
    </row>
    <row r="134" spans="2:30" s="126" customFormat="1" ht="18" customHeight="1">
      <c r="B134" s="115"/>
      <c r="C134" s="128"/>
      <c r="D134" s="128" t="s">
        <v>135</v>
      </c>
      <c r="E134" s="117"/>
      <c r="F134" s="117"/>
      <c r="G134" s="128"/>
      <c r="H134" s="128"/>
      <c r="I134" s="158"/>
      <c r="J134" s="110"/>
      <c r="K134" s="150"/>
      <c r="L134" s="111"/>
      <c r="M134" s="110"/>
      <c r="N134" s="130"/>
      <c r="O134" s="125"/>
      <c r="P134" s="125"/>
      <c r="R134" s="2034" t="s">
        <v>6461</v>
      </c>
      <c r="S134" s="2031" t="str">
        <f>VLOOKUP(R134,'FICHE RATIOS'!C:D,2,FALSE)</f>
        <v>Fonctionnement du Chantier</v>
      </c>
      <c r="W134" s="2034"/>
      <c r="X134" s="2031">
        <f>VLOOKUP(W134,'FICHE RATIOS'!H:I,2,FALSE)</f>
        <v>0</v>
      </c>
      <c r="Z134" s="2034"/>
      <c r="AA134" s="2031"/>
      <c r="AC134" s="2034"/>
      <c r="AD134" s="2031"/>
    </row>
    <row r="135" spans="2:30" s="126" customFormat="1" ht="18" customHeight="1">
      <c r="B135" s="115"/>
      <c r="C135" s="128"/>
      <c r="D135" s="128"/>
      <c r="E135" s="128" t="s">
        <v>136</v>
      </c>
      <c r="F135" s="128"/>
      <c r="G135" s="128"/>
      <c r="H135" s="128"/>
      <c r="I135" s="158" t="s">
        <v>51</v>
      </c>
      <c r="J135" s="110">
        <v>11930.348975999997</v>
      </c>
      <c r="K135" s="150"/>
      <c r="L135" s="111">
        <v>1</v>
      </c>
      <c r="M135" s="110">
        <v>11930.348975999997</v>
      </c>
      <c r="N135" s="130"/>
      <c r="O135" s="112">
        <v>2982.5872439999994</v>
      </c>
      <c r="P135" s="112">
        <v>8947.761731999999</v>
      </c>
      <c r="R135" s="2034" t="s">
        <v>6461</v>
      </c>
      <c r="S135" s="2031" t="str">
        <f>VLOOKUP(R135,'FICHE RATIOS'!C:D,2,FALSE)</f>
        <v>Fonctionnement du Chantier</v>
      </c>
      <c r="W135" s="2034"/>
      <c r="X135" s="2031">
        <f>VLOOKUP(W135,'FICHE RATIOS'!H:I,2,FALSE)</f>
        <v>0</v>
      </c>
      <c r="Z135" s="2034"/>
      <c r="AA135" s="2031"/>
      <c r="AC135" s="2034"/>
      <c r="AD135" s="2031"/>
    </row>
    <row r="136" spans="2:30" s="126" customFormat="1" ht="18" customHeight="1">
      <c r="B136" s="115"/>
      <c r="C136" s="128"/>
      <c r="D136" s="128"/>
      <c r="E136" s="128" t="s">
        <v>137</v>
      </c>
      <c r="F136" s="128"/>
      <c r="G136" s="128"/>
      <c r="H136" s="128"/>
      <c r="I136" s="158" t="s">
        <v>93</v>
      </c>
      <c r="J136" s="150" t="s">
        <v>138</v>
      </c>
      <c r="K136" s="150"/>
      <c r="L136" s="111"/>
      <c r="M136" s="110"/>
      <c r="N136" s="130"/>
      <c r="O136" s="125"/>
      <c r="P136" s="112"/>
      <c r="R136" s="2034" t="s">
        <v>6461</v>
      </c>
      <c r="S136" s="2031" t="str">
        <f>VLOOKUP(R136,'FICHE RATIOS'!C:D,2,FALSE)</f>
        <v>Fonctionnement du Chantier</v>
      </c>
      <c r="W136" s="2034"/>
      <c r="X136" s="2031">
        <f>VLOOKUP(W136,'FICHE RATIOS'!H:I,2,FALSE)</f>
        <v>0</v>
      </c>
      <c r="Z136" s="2034"/>
      <c r="AA136" s="2031"/>
      <c r="AC136" s="2034"/>
      <c r="AD136" s="2031"/>
    </row>
    <row r="137" spans="2:30" s="126" customFormat="1" ht="18" customHeight="1">
      <c r="B137" s="115"/>
      <c r="C137" s="128"/>
      <c r="D137" s="128"/>
      <c r="E137" s="128" t="s">
        <v>139</v>
      </c>
      <c r="F137" s="128"/>
      <c r="G137" s="128"/>
      <c r="H137" s="128"/>
      <c r="I137" s="158" t="s">
        <v>51</v>
      </c>
      <c r="J137" s="110">
        <v>7669.5100559999992</v>
      </c>
      <c r="K137" s="150"/>
      <c r="L137" s="111">
        <v>1</v>
      </c>
      <c r="M137" s="110">
        <v>7669.5100559999992</v>
      </c>
      <c r="N137" s="130"/>
      <c r="O137" s="112">
        <v>1917.3775139999998</v>
      </c>
      <c r="P137" s="112">
        <v>5752.1325419999994</v>
      </c>
      <c r="R137" s="2034" t="s">
        <v>6461</v>
      </c>
      <c r="S137" s="2031" t="str">
        <f>VLOOKUP(R137,'FICHE RATIOS'!C:D,2,FALSE)</f>
        <v>Fonctionnement du Chantier</v>
      </c>
      <c r="W137" s="2034"/>
      <c r="X137" s="2031">
        <f>VLOOKUP(W137,'FICHE RATIOS'!H:I,2,FALSE)</f>
        <v>0</v>
      </c>
      <c r="Z137" s="2034"/>
      <c r="AA137" s="2031"/>
      <c r="AC137" s="2034"/>
      <c r="AD137" s="2031"/>
    </row>
    <row r="138" spans="2:30" s="126" customFormat="1" ht="18" customHeight="1">
      <c r="B138" s="115"/>
      <c r="C138" s="128"/>
      <c r="D138" s="128"/>
      <c r="E138" s="128" t="s">
        <v>140</v>
      </c>
      <c r="F138" s="128"/>
      <c r="G138" s="128"/>
      <c r="H138" s="128"/>
      <c r="I138" s="158" t="s">
        <v>93</v>
      </c>
      <c r="J138" s="110">
        <v>26145.02062382608</v>
      </c>
      <c r="K138" s="150"/>
      <c r="L138" s="111">
        <v>23</v>
      </c>
      <c r="M138" s="110">
        <v>601335.47434799979</v>
      </c>
      <c r="N138" s="130"/>
      <c r="O138" s="112">
        <v>150333.86858699995</v>
      </c>
      <c r="P138" s="112">
        <v>451001.60576099984</v>
      </c>
      <c r="R138" s="2034" t="s">
        <v>6461</v>
      </c>
      <c r="S138" s="2031" t="str">
        <f>VLOOKUP(R138,'FICHE RATIOS'!C:D,2,FALSE)</f>
        <v>Fonctionnement du Chantier</v>
      </c>
      <c r="W138" s="2034"/>
      <c r="X138" s="2031">
        <f>VLOOKUP(W138,'FICHE RATIOS'!H:I,2,FALSE)</f>
        <v>0</v>
      </c>
      <c r="Z138" s="2034"/>
      <c r="AA138" s="2031"/>
      <c r="AC138" s="2034"/>
      <c r="AD138" s="2031"/>
    </row>
    <row r="139" spans="2:30" s="126" customFormat="1" ht="18" customHeight="1">
      <c r="B139" s="115"/>
      <c r="C139" s="128"/>
      <c r="D139" s="128"/>
      <c r="E139" s="128" t="s">
        <v>141</v>
      </c>
      <c r="F139" s="128"/>
      <c r="G139" s="128"/>
      <c r="H139" s="128"/>
      <c r="I139" s="158" t="s">
        <v>93</v>
      </c>
      <c r="J139" s="150" t="s">
        <v>142</v>
      </c>
      <c r="K139" s="150"/>
      <c r="L139" s="111"/>
      <c r="M139" s="110"/>
      <c r="N139" s="130"/>
      <c r="O139" s="125"/>
      <c r="P139" s="125"/>
      <c r="R139" s="2034" t="s">
        <v>6461</v>
      </c>
      <c r="S139" s="2031" t="str">
        <f>VLOOKUP(R139,'FICHE RATIOS'!C:D,2,FALSE)</f>
        <v>Fonctionnement du Chantier</v>
      </c>
      <c r="W139" s="2034"/>
      <c r="X139" s="2031">
        <f>VLOOKUP(W139,'FICHE RATIOS'!H:I,2,FALSE)</f>
        <v>0</v>
      </c>
      <c r="Z139" s="2034"/>
      <c r="AA139" s="2031"/>
      <c r="AC139" s="2034"/>
      <c r="AD139" s="2031"/>
    </row>
    <row r="140" spans="2:30" s="126" customFormat="1" ht="18" customHeight="1">
      <c r="B140" s="115"/>
      <c r="C140" s="121"/>
      <c r="D140" s="128" t="s">
        <v>143</v>
      </c>
      <c r="E140" s="117"/>
      <c r="F140" s="117"/>
      <c r="G140" s="128"/>
      <c r="H140" s="128"/>
      <c r="I140" s="158"/>
      <c r="J140" s="110"/>
      <c r="K140" s="150"/>
      <c r="L140" s="111"/>
      <c r="M140" s="110"/>
      <c r="N140" s="130"/>
      <c r="O140" s="125"/>
      <c r="P140" s="125"/>
      <c r="R140" s="2034" t="s">
        <v>6461</v>
      </c>
      <c r="S140" s="2031" t="str">
        <f>VLOOKUP(R140,'FICHE RATIOS'!C:D,2,FALSE)</f>
        <v>Fonctionnement du Chantier</v>
      </c>
      <c r="W140" s="2034"/>
      <c r="X140" s="2031">
        <f>VLOOKUP(W140,'FICHE RATIOS'!H:I,2,FALSE)</f>
        <v>0</v>
      </c>
      <c r="Z140" s="2034"/>
      <c r="AA140" s="2031"/>
      <c r="AC140" s="2034"/>
      <c r="AD140" s="2031"/>
    </row>
    <row r="141" spans="2:30" s="126" customFormat="1" ht="36" customHeight="1">
      <c r="B141" s="115"/>
      <c r="C141" s="128"/>
      <c r="D141" s="128"/>
      <c r="E141" s="2675" t="s">
        <v>144</v>
      </c>
      <c r="F141" s="2675"/>
      <c r="G141" s="2675"/>
      <c r="H141" s="2676"/>
      <c r="I141" s="158" t="s">
        <v>93</v>
      </c>
      <c r="J141" s="110">
        <v>1100.2250857399997</v>
      </c>
      <c r="K141" s="150"/>
      <c r="L141" s="111">
        <v>20</v>
      </c>
      <c r="M141" s="110">
        <v>22004.501714799993</v>
      </c>
      <c r="N141" s="130"/>
      <c r="O141" s="112">
        <v>22004.501714799993</v>
      </c>
      <c r="P141" s="125"/>
      <c r="R141" s="2034" t="s">
        <v>6461</v>
      </c>
      <c r="S141" s="2031" t="str">
        <f>VLOOKUP(R141,'FICHE RATIOS'!C:D,2,FALSE)</f>
        <v>Fonctionnement du Chantier</v>
      </c>
      <c r="W141" s="2034"/>
      <c r="X141" s="2031">
        <f>VLOOKUP(W141,'FICHE RATIOS'!H:I,2,FALSE)</f>
        <v>0</v>
      </c>
      <c r="Z141" s="2034"/>
      <c r="AA141" s="2031"/>
      <c r="AC141" s="2034"/>
      <c r="AD141" s="2031"/>
    </row>
    <row r="142" spans="2:30" s="126" customFormat="1" ht="18" customHeight="1">
      <c r="B142" s="115"/>
      <c r="C142" s="128"/>
      <c r="D142" s="128"/>
      <c r="E142" s="128" t="s">
        <v>145</v>
      </c>
      <c r="F142" s="117"/>
      <c r="G142" s="128"/>
      <c r="H142" s="128"/>
      <c r="I142" s="158" t="s">
        <v>51</v>
      </c>
      <c r="J142" s="110">
        <v>246819.73749999999</v>
      </c>
      <c r="K142" s="150"/>
      <c r="L142" s="111">
        <v>1</v>
      </c>
      <c r="M142" s="110">
        <v>246819.73749999999</v>
      </c>
      <c r="N142" s="130"/>
      <c r="O142" s="112">
        <v>123409.86874999999</v>
      </c>
      <c r="P142" s="112">
        <v>123409.86874999999</v>
      </c>
      <c r="R142" s="2034" t="s">
        <v>6461</v>
      </c>
      <c r="S142" s="2031" t="str">
        <f>VLOOKUP(R142,'FICHE RATIOS'!C:D,2,FALSE)</f>
        <v>Fonctionnement du Chantier</v>
      </c>
      <c r="W142" s="2034"/>
      <c r="X142" s="2031">
        <f>VLOOKUP(W142,'FICHE RATIOS'!H:I,2,FALSE)</f>
        <v>0</v>
      </c>
      <c r="Z142" s="2034"/>
      <c r="AA142" s="2031"/>
      <c r="AC142" s="2034"/>
      <c r="AD142" s="2031"/>
    </row>
    <row r="143" spans="2:30" s="126" customFormat="1" ht="25.5" customHeight="1">
      <c r="B143" s="115"/>
      <c r="C143" s="128"/>
      <c r="D143" s="128"/>
      <c r="E143" s="2675" t="s">
        <v>146</v>
      </c>
      <c r="F143" s="2675"/>
      <c r="G143" s="2675"/>
      <c r="H143" s="128"/>
      <c r="I143" s="158" t="s">
        <v>51</v>
      </c>
      <c r="J143" s="150" t="s">
        <v>147</v>
      </c>
      <c r="K143" s="150"/>
      <c r="L143" s="111"/>
      <c r="M143" s="110"/>
      <c r="N143" s="130"/>
      <c r="O143" s="125"/>
      <c r="P143" s="125"/>
      <c r="R143" s="2034" t="s">
        <v>6461</v>
      </c>
      <c r="S143" s="2031" t="str">
        <f>VLOOKUP(R143,'FICHE RATIOS'!C:D,2,FALSE)</f>
        <v>Fonctionnement du Chantier</v>
      </c>
      <c r="W143" s="2034"/>
      <c r="X143" s="2031">
        <f>VLOOKUP(W143,'FICHE RATIOS'!H:I,2,FALSE)</f>
        <v>0</v>
      </c>
      <c r="Z143" s="2034"/>
      <c r="AA143" s="2031"/>
      <c r="AC143" s="2034"/>
      <c r="AD143" s="2031"/>
    </row>
    <row r="144" spans="2:30" s="126" customFormat="1" ht="18" customHeight="1">
      <c r="B144" s="115"/>
      <c r="C144" s="128"/>
      <c r="D144" s="128"/>
      <c r="E144" s="128" t="s">
        <v>148</v>
      </c>
      <c r="F144" s="117"/>
      <c r="G144" s="128"/>
      <c r="H144" s="128"/>
      <c r="I144" s="158" t="s">
        <v>51</v>
      </c>
      <c r="J144" s="150" t="s">
        <v>147</v>
      </c>
      <c r="K144" s="150"/>
      <c r="L144" s="111"/>
      <c r="M144" s="110"/>
      <c r="N144" s="130"/>
      <c r="O144" s="125"/>
      <c r="P144" s="125"/>
      <c r="R144" s="2034" t="s">
        <v>6461</v>
      </c>
      <c r="S144" s="2031" t="str">
        <f>VLOOKUP(R144,'FICHE RATIOS'!C:D,2,FALSE)</f>
        <v>Fonctionnement du Chantier</v>
      </c>
      <c r="W144" s="2034"/>
      <c r="X144" s="2031">
        <f>VLOOKUP(W144,'FICHE RATIOS'!H:I,2,FALSE)</f>
        <v>0</v>
      </c>
      <c r="Z144" s="2034"/>
      <c r="AA144" s="2031"/>
      <c r="AC144" s="2034"/>
      <c r="AD144" s="2031"/>
    </row>
    <row r="145" spans="2:30" s="126" customFormat="1" ht="18" customHeight="1">
      <c r="B145" s="115"/>
      <c r="C145" s="128"/>
      <c r="D145" s="128"/>
      <c r="E145" s="128" t="s">
        <v>149</v>
      </c>
      <c r="F145" s="117"/>
      <c r="G145" s="128"/>
      <c r="H145" s="128"/>
      <c r="I145" s="158" t="s">
        <v>51</v>
      </c>
      <c r="J145" s="150" t="s">
        <v>147</v>
      </c>
      <c r="K145" s="150"/>
      <c r="L145" s="111"/>
      <c r="M145" s="110"/>
      <c r="N145" s="130"/>
      <c r="O145" s="125"/>
      <c r="P145" s="125"/>
      <c r="R145" s="2034" t="s">
        <v>6461</v>
      </c>
      <c r="S145" s="2031" t="str">
        <f>VLOOKUP(R145,'FICHE RATIOS'!C:D,2,FALSE)</f>
        <v>Fonctionnement du Chantier</v>
      </c>
      <c r="W145" s="2034"/>
      <c r="X145" s="2031">
        <f>VLOOKUP(W145,'FICHE RATIOS'!H:I,2,FALSE)</f>
        <v>0</v>
      </c>
      <c r="Z145" s="2034"/>
      <c r="AA145" s="2031"/>
      <c r="AC145" s="2034"/>
      <c r="AD145" s="2031"/>
    </row>
    <row r="146" spans="2:30" s="126" customFormat="1" ht="18" customHeight="1">
      <c r="B146" s="115"/>
      <c r="C146" s="128"/>
      <c r="D146" s="128"/>
      <c r="E146" s="128" t="s">
        <v>150</v>
      </c>
      <c r="F146" s="117"/>
      <c r="G146" s="128"/>
      <c r="H146" s="128"/>
      <c r="I146" s="158" t="s">
        <v>51</v>
      </c>
      <c r="J146" s="150" t="s">
        <v>151</v>
      </c>
      <c r="K146" s="150"/>
      <c r="L146" s="111"/>
      <c r="M146" s="110"/>
      <c r="N146" s="130"/>
      <c r="O146" s="125"/>
      <c r="P146" s="125"/>
      <c r="R146" s="2034" t="s">
        <v>6461</v>
      </c>
      <c r="S146" s="2031" t="str">
        <f>VLOOKUP(R146,'FICHE RATIOS'!C:D,2,FALSE)</f>
        <v>Fonctionnement du Chantier</v>
      </c>
      <c r="W146" s="2034"/>
      <c r="X146" s="2031">
        <f>VLOOKUP(W146,'FICHE RATIOS'!H:I,2,FALSE)</f>
        <v>0</v>
      </c>
      <c r="Z146" s="2034"/>
      <c r="AA146" s="2031"/>
      <c r="AC146" s="2034"/>
      <c r="AD146" s="2031"/>
    </row>
    <row r="147" spans="2:30" s="126" customFormat="1" ht="18" customHeight="1">
      <c r="B147" s="115"/>
      <c r="C147" s="128" t="s">
        <v>152</v>
      </c>
      <c r="D147" s="128"/>
      <c r="E147" s="117"/>
      <c r="F147" s="117"/>
      <c r="G147" s="128"/>
      <c r="H147" s="128"/>
      <c r="I147" s="158"/>
      <c r="J147" s="110"/>
      <c r="K147" s="150"/>
      <c r="L147" s="111"/>
      <c r="M147" s="110">
        <v>0</v>
      </c>
      <c r="N147" s="130"/>
      <c r="O147" s="125"/>
      <c r="P147" s="125"/>
      <c r="R147" s="2034" t="s">
        <v>6461</v>
      </c>
      <c r="S147" s="2031" t="str">
        <f>VLOOKUP(R147,'FICHE RATIOS'!C:D,2,FALSE)</f>
        <v>Fonctionnement du Chantier</v>
      </c>
      <c r="W147" s="2034"/>
      <c r="X147" s="2031">
        <f>VLOOKUP(W147,'FICHE RATIOS'!H:I,2,FALSE)</f>
        <v>0</v>
      </c>
      <c r="Z147" s="2034"/>
      <c r="AA147" s="2031"/>
      <c r="AC147" s="2034"/>
      <c r="AD147" s="2031"/>
    </row>
    <row r="148" spans="2:30" s="126" customFormat="1" ht="18" customHeight="1">
      <c r="B148" s="115"/>
      <c r="C148" s="128"/>
      <c r="D148" s="128" t="s">
        <v>153</v>
      </c>
      <c r="E148" s="117"/>
      <c r="F148" s="117"/>
      <c r="G148" s="128"/>
      <c r="H148" s="128"/>
      <c r="I148" s="158" t="s">
        <v>51</v>
      </c>
      <c r="J148" s="150" t="s">
        <v>154</v>
      </c>
      <c r="K148" s="150"/>
      <c r="L148" s="111"/>
      <c r="M148" s="110"/>
      <c r="N148" s="130"/>
      <c r="O148" s="125"/>
      <c r="P148" s="125"/>
      <c r="R148" s="2034" t="s">
        <v>6461</v>
      </c>
      <c r="S148" s="2031" t="str">
        <f>VLOOKUP(R148,'FICHE RATIOS'!C:D,2,FALSE)</f>
        <v>Fonctionnement du Chantier</v>
      </c>
      <c r="W148" s="2034"/>
      <c r="X148" s="2031">
        <f>VLOOKUP(W148,'FICHE RATIOS'!H:I,2,FALSE)</f>
        <v>0</v>
      </c>
      <c r="Z148" s="2034"/>
      <c r="AA148" s="2031"/>
      <c r="AC148" s="2034"/>
      <c r="AD148" s="2031"/>
    </row>
    <row r="149" spans="2:30" s="126" customFormat="1" ht="18" customHeight="1">
      <c r="B149" s="115"/>
      <c r="C149" s="128" t="s">
        <v>155</v>
      </c>
      <c r="D149" s="128"/>
      <c r="E149" s="117"/>
      <c r="F149" s="117"/>
      <c r="G149" s="128"/>
      <c r="H149" s="128"/>
      <c r="I149" s="158"/>
      <c r="J149" s="110"/>
      <c r="K149" s="150"/>
      <c r="L149" s="111"/>
      <c r="M149" s="110">
        <v>0</v>
      </c>
      <c r="N149" s="130"/>
      <c r="O149" s="125"/>
      <c r="P149" s="125"/>
      <c r="R149" s="2034" t="s">
        <v>6461</v>
      </c>
      <c r="S149" s="2031" t="str">
        <f>VLOOKUP(R149,'FICHE RATIOS'!C:D,2,FALSE)</f>
        <v>Fonctionnement du Chantier</v>
      </c>
      <c r="W149" s="2034"/>
      <c r="X149" s="2031">
        <f>VLOOKUP(W149,'FICHE RATIOS'!H:I,2,FALSE)</f>
        <v>0</v>
      </c>
      <c r="Z149" s="2034"/>
      <c r="AA149" s="2031"/>
      <c r="AC149" s="2034"/>
      <c r="AD149" s="2031"/>
    </row>
    <row r="150" spans="2:30" s="126" customFormat="1" ht="18" customHeight="1">
      <c r="B150" s="115"/>
      <c r="C150" s="128"/>
      <c r="D150" s="128" t="s">
        <v>156</v>
      </c>
      <c r="E150" s="117"/>
      <c r="F150" s="117"/>
      <c r="G150" s="128"/>
      <c r="H150" s="128"/>
      <c r="I150" s="158" t="s">
        <v>51</v>
      </c>
      <c r="J150" s="150" t="s">
        <v>157</v>
      </c>
      <c r="K150" s="150"/>
      <c r="L150" s="111"/>
      <c r="M150" s="110"/>
      <c r="N150" s="130"/>
      <c r="O150" s="125"/>
      <c r="P150" s="125"/>
      <c r="R150" s="2034" t="s">
        <v>6461</v>
      </c>
      <c r="S150" s="2031" t="str">
        <f>VLOOKUP(R150,'FICHE RATIOS'!C:D,2,FALSE)</f>
        <v>Fonctionnement du Chantier</v>
      </c>
      <c r="W150" s="2034"/>
      <c r="X150" s="2031">
        <f>VLOOKUP(W150,'FICHE RATIOS'!H:I,2,FALSE)</f>
        <v>0</v>
      </c>
      <c r="Z150" s="2034"/>
      <c r="AA150" s="2031"/>
      <c r="AC150" s="2034"/>
      <c r="AD150" s="2031"/>
    </row>
    <row r="151" spans="2:30" s="126" customFormat="1" ht="18" customHeight="1">
      <c r="B151" s="115"/>
      <c r="C151" s="128"/>
      <c r="D151" s="128" t="s">
        <v>158</v>
      </c>
      <c r="E151" s="117"/>
      <c r="F151" s="117"/>
      <c r="G151" s="128"/>
      <c r="H151" s="128"/>
      <c r="I151" s="158" t="s">
        <v>51</v>
      </c>
      <c r="J151" s="150" t="s">
        <v>157</v>
      </c>
      <c r="K151" s="150"/>
      <c r="L151" s="111"/>
      <c r="M151" s="110"/>
      <c r="N151" s="130"/>
      <c r="O151" s="125"/>
      <c r="P151" s="125"/>
      <c r="R151" s="2034" t="s">
        <v>6461</v>
      </c>
      <c r="S151" s="2031" t="str">
        <f>VLOOKUP(R151,'FICHE RATIOS'!C:D,2,FALSE)</f>
        <v>Fonctionnement du Chantier</v>
      </c>
      <c r="W151" s="2034"/>
      <c r="X151" s="2031">
        <f>VLOOKUP(W151,'FICHE RATIOS'!H:I,2,FALSE)</f>
        <v>0</v>
      </c>
      <c r="Z151" s="2034"/>
      <c r="AA151" s="2031"/>
      <c r="AC151" s="2034"/>
      <c r="AD151" s="2031"/>
    </row>
    <row r="152" spans="2:30" s="126" customFormat="1" ht="18" customHeight="1">
      <c r="B152" s="115"/>
      <c r="C152" s="128"/>
      <c r="D152" s="128" t="s">
        <v>159</v>
      </c>
      <c r="E152" s="117"/>
      <c r="F152" s="117"/>
      <c r="G152" s="128"/>
      <c r="H152" s="128"/>
      <c r="I152" s="158" t="s">
        <v>51</v>
      </c>
      <c r="J152" s="150" t="s">
        <v>160</v>
      </c>
      <c r="K152" s="150"/>
      <c r="L152" s="111"/>
      <c r="M152" s="110"/>
      <c r="N152" s="130"/>
      <c r="O152" s="125"/>
      <c r="P152" s="125"/>
      <c r="R152" s="2034" t="s">
        <v>6461</v>
      </c>
      <c r="S152" s="2031" t="str">
        <f>VLOOKUP(R152,'FICHE RATIOS'!C:D,2,FALSE)</f>
        <v>Fonctionnement du Chantier</v>
      </c>
      <c r="W152" s="2034"/>
      <c r="X152" s="2031">
        <f>VLOOKUP(W152,'FICHE RATIOS'!H:I,2,FALSE)</f>
        <v>0</v>
      </c>
      <c r="Z152" s="2034"/>
      <c r="AA152" s="2031"/>
      <c r="AC152" s="2034"/>
      <c r="AD152" s="2031"/>
    </row>
    <row r="153" spans="2:30" s="126" customFormat="1" ht="18" customHeight="1">
      <c r="B153" s="115"/>
      <c r="C153" s="128"/>
      <c r="D153" s="128" t="s">
        <v>161</v>
      </c>
      <c r="E153" s="117"/>
      <c r="F153" s="117"/>
      <c r="G153" s="128"/>
      <c r="H153" s="128"/>
      <c r="I153" s="158" t="s">
        <v>51</v>
      </c>
      <c r="J153" s="150" t="s">
        <v>162</v>
      </c>
      <c r="K153" s="150"/>
      <c r="L153" s="111"/>
      <c r="M153" s="110"/>
      <c r="N153" s="130"/>
      <c r="O153" s="125"/>
      <c r="P153" s="125"/>
      <c r="R153" s="2034" t="s">
        <v>6461</v>
      </c>
      <c r="S153" s="2031" t="str">
        <f>VLOOKUP(R153,'FICHE RATIOS'!C:D,2,FALSE)</f>
        <v>Fonctionnement du Chantier</v>
      </c>
      <c r="W153" s="2034"/>
      <c r="X153" s="2031">
        <f>VLOOKUP(W153,'FICHE RATIOS'!H:I,2,FALSE)</f>
        <v>0</v>
      </c>
      <c r="Z153" s="2034"/>
      <c r="AA153" s="2031"/>
      <c r="AC153" s="2034"/>
      <c r="AD153" s="2031"/>
    </row>
    <row r="154" spans="2:30" s="126" customFormat="1" ht="18" customHeight="1">
      <c r="B154" s="115"/>
      <c r="C154" s="128"/>
      <c r="D154" s="128" t="s">
        <v>163</v>
      </c>
      <c r="E154" s="128"/>
      <c r="F154" s="128"/>
      <c r="G154" s="128"/>
      <c r="H154" s="128"/>
      <c r="I154" s="158" t="s">
        <v>51</v>
      </c>
      <c r="J154" s="110">
        <v>14858.310079999999</v>
      </c>
      <c r="K154" s="150"/>
      <c r="L154" s="111">
        <v>1</v>
      </c>
      <c r="M154" s="110">
        <v>14858.310079999999</v>
      </c>
      <c r="N154" s="130"/>
      <c r="O154" s="112"/>
      <c r="P154" s="112">
        <v>14858.310079999999</v>
      </c>
      <c r="R154" s="2034" t="s">
        <v>6461</v>
      </c>
      <c r="S154" s="2031" t="str">
        <f>VLOOKUP(R154,'FICHE RATIOS'!C:D,2,FALSE)</f>
        <v>Fonctionnement du Chantier</v>
      </c>
      <c r="W154" s="2034"/>
      <c r="X154" s="2031">
        <f>VLOOKUP(W154,'FICHE RATIOS'!H:I,2,FALSE)</f>
        <v>0</v>
      </c>
      <c r="Z154" s="2034"/>
      <c r="AA154" s="2031"/>
      <c r="AC154" s="2034"/>
      <c r="AD154" s="2031"/>
    </row>
    <row r="155" spans="2:30" s="126" customFormat="1" ht="18" customHeight="1" thickBot="1">
      <c r="B155" s="115"/>
      <c r="C155" s="128"/>
      <c r="D155" s="128"/>
      <c r="E155" s="128"/>
      <c r="F155" s="117"/>
      <c r="G155" s="128"/>
      <c r="H155" s="128"/>
      <c r="I155" s="158"/>
      <c r="J155" s="110"/>
      <c r="K155" s="150"/>
      <c r="L155" s="111"/>
      <c r="M155" s="110"/>
      <c r="N155" s="130"/>
      <c r="O155" s="125"/>
      <c r="P155" s="125"/>
      <c r="R155" s="2034" t="s">
        <v>6461</v>
      </c>
      <c r="S155" s="2031" t="str">
        <f>VLOOKUP(R155,'FICHE RATIOS'!C:D,2,FALSE)</f>
        <v>Fonctionnement du Chantier</v>
      </c>
      <c r="W155" s="2034"/>
      <c r="X155" s="2031">
        <f>VLOOKUP(W155,'FICHE RATIOS'!H:I,2,FALSE)</f>
        <v>0</v>
      </c>
      <c r="Z155" s="2034"/>
      <c r="AA155" s="2031"/>
      <c r="AC155" s="2034"/>
      <c r="AD155" s="2031"/>
    </row>
    <row r="156" spans="2:30" s="123" customFormat="1" ht="18" customHeight="1" thickBot="1">
      <c r="B156" s="115"/>
      <c r="C156" s="116"/>
      <c r="D156" s="116"/>
      <c r="E156" s="117"/>
      <c r="F156" s="117"/>
      <c r="G156" s="118" t="s">
        <v>73</v>
      </c>
      <c r="H156" s="119"/>
      <c r="I156" s="119"/>
      <c r="J156" s="119"/>
      <c r="K156" s="119"/>
      <c r="L156" s="119"/>
      <c r="M156" s="120">
        <f>+SUM(M125:M155)</f>
        <v>1227786.1269147997</v>
      </c>
      <c r="N156" s="121"/>
      <c r="O156" s="122">
        <f>+SUM(O125:O155)</f>
        <v>573669.65152979991</v>
      </c>
      <c r="P156" s="122">
        <f>+SUM(P125:P155)</f>
        <v>654116.47538499977</v>
      </c>
      <c r="R156" s="2034"/>
      <c r="S156" s="2031"/>
      <c r="W156" s="2034"/>
      <c r="X156" s="2031"/>
      <c r="Z156" s="2034"/>
      <c r="AA156" s="2031"/>
      <c r="AC156" s="2034"/>
      <c r="AD156" s="2031"/>
    </row>
    <row r="157" spans="2:30" s="126" customFormat="1" ht="18" customHeight="1">
      <c r="B157" s="115"/>
      <c r="C157" s="116"/>
      <c r="D157" s="116"/>
      <c r="E157" s="128"/>
      <c r="F157" s="117"/>
      <c r="G157" s="128"/>
      <c r="H157" s="128"/>
      <c r="I157" s="150"/>
      <c r="J157" s="110"/>
      <c r="K157" s="150"/>
      <c r="L157" s="111"/>
      <c r="M157" s="110"/>
      <c r="N157" s="121"/>
      <c r="O157" s="125"/>
      <c r="P157" s="125"/>
      <c r="R157" s="2034"/>
      <c r="S157" s="2031"/>
      <c r="W157" s="2034"/>
      <c r="X157" s="2031"/>
      <c r="Z157" s="2034"/>
      <c r="AA157" s="2031"/>
      <c r="AC157" s="2034"/>
      <c r="AD157" s="2031"/>
    </row>
    <row r="158" spans="2:30" s="126" customFormat="1" ht="18" customHeight="1">
      <c r="B158" s="115" t="s">
        <v>164</v>
      </c>
      <c r="C158" s="128"/>
      <c r="D158" s="116"/>
      <c r="E158" s="117"/>
      <c r="F158" s="117"/>
      <c r="G158" s="128"/>
      <c r="H158" s="128"/>
      <c r="I158" s="150"/>
      <c r="J158" s="110"/>
      <c r="K158" s="150"/>
      <c r="L158" s="111"/>
      <c r="M158" s="110"/>
      <c r="N158" s="130"/>
      <c r="O158" s="125"/>
      <c r="P158" s="125"/>
      <c r="R158" s="2034" t="s">
        <v>6462</v>
      </c>
      <c r="S158" s="2031" t="str">
        <f>VLOOKUP(R158,'FICHE RATIOS'!C:D,2,FALSE)</f>
        <v xml:space="preserve">Divers : livrets d'accueils, reportages photos, etc. </v>
      </c>
      <c r="W158" s="2034"/>
      <c r="X158" s="2031">
        <f>VLOOKUP(W158,'FICHE RATIOS'!H:I,2,FALSE)</f>
        <v>0</v>
      </c>
      <c r="Z158" s="2034"/>
      <c r="AA158" s="2031"/>
      <c r="AC158" s="2034"/>
      <c r="AD158" s="2031"/>
    </row>
    <row r="159" spans="2:30" s="126" customFormat="1" ht="18" customHeight="1">
      <c r="B159" s="115"/>
      <c r="C159" s="128" t="s">
        <v>165</v>
      </c>
      <c r="D159" s="116"/>
      <c r="E159" s="117"/>
      <c r="F159" s="117"/>
      <c r="G159" s="128"/>
      <c r="H159" s="128"/>
      <c r="I159" s="158" t="s">
        <v>51</v>
      </c>
      <c r="J159" s="150" t="s">
        <v>166</v>
      </c>
      <c r="K159" s="150"/>
      <c r="L159" s="111"/>
      <c r="M159" s="110"/>
      <c r="N159" s="130"/>
      <c r="O159" s="125"/>
      <c r="P159" s="125"/>
      <c r="R159" s="2034" t="s">
        <v>6462</v>
      </c>
      <c r="S159" s="2031" t="str">
        <f>VLOOKUP(R159,'FICHE RATIOS'!C:D,2,FALSE)</f>
        <v xml:space="preserve">Divers : livrets d'accueils, reportages photos, etc. </v>
      </c>
      <c r="W159" s="2034"/>
      <c r="X159" s="2031">
        <f>VLOOKUP(W159,'FICHE RATIOS'!H:I,2,FALSE)</f>
        <v>0</v>
      </c>
      <c r="Z159" s="2034"/>
      <c r="AA159" s="2031"/>
      <c r="AC159" s="2034"/>
      <c r="AD159" s="2031"/>
    </row>
    <row r="160" spans="2:30" s="126" customFormat="1" ht="18" customHeight="1">
      <c r="B160" s="115"/>
      <c r="C160" s="128" t="s">
        <v>167</v>
      </c>
      <c r="D160" s="116"/>
      <c r="E160" s="117"/>
      <c r="F160" s="117"/>
      <c r="G160" s="128"/>
      <c r="H160" s="128"/>
      <c r="I160" s="158" t="s">
        <v>51</v>
      </c>
      <c r="J160" s="110">
        <v>274.10616678571432</v>
      </c>
      <c r="K160" s="150"/>
      <c r="L160" s="111">
        <v>28</v>
      </c>
      <c r="M160" s="110">
        <v>7674.972670000001</v>
      </c>
      <c r="N160" s="130"/>
      <c r="O160" s="112">
        <v>7674.972670000001</v>
      </c>
      <c r="P160" s="112"/>
      <c r="R160" s="2034" t="s">
        <v>6462</v>
      </c>
      <c r="S160" s="2031" t="str">
        <f>VLOOKUP(R160,'FICHE RATIOS'!C:D,2,FALSE)</f>
        <v xml:space="preserve">Divers : livrets d'accueils, reportages photos, etc. </v>
      </c>
      <c r="W160" s="2034"/>
      <c r="X160" s="2031">
        <f>VLOOKUP(W160,'FICHE RATIOS'!H:I,2,FALSE)</f>
        <v>0</v>
      </c>
      <c r="Z160" s="2034"/>
      <c r="AA160" s="2031"/>
      <c r="AC160" s="2034"/>
      <c r="AD160" s="2031"/>
    </row>
    <row r="161" spans="1:30" s="126" customFormat="1" ht="18" customHeight="1">
      <c r="B161" s="115"/>
      <c r="C161" s="128" t="s">
        <v>168</v>
      </c>
      <c r="D161" s="116"/>
      <c r="E161" s="117"/>
      <c r="F161" s="117"/>
      <c r="G161" s="128"/>
      <c r="H161" s="128"/>
      <c r="I161" s="158" t="s">
        <v>51</v>
      </c>
      <c r="J161" s="150" t="s">
        <v>169</v>
      </c>
      <c r="K161" s="150"/>
      <c r="L161" s="111"/>
      <c r="M161" s="110"/>
      <c r="N161" s="130"/>
      <c r="O161" s="112">
        <v>0</v>
      </c>
      <c r="P161" s="112">
        <v>0</v>
      </c>
      <c r="R161" s="2034" t="s">
        <v>6462</v>
      </c>
      <c r="S161" s="2031" t="str">
        <f>VLOOKUP(R161,'FICHE RATIOS'!C:D,2,FALSE)</f>
        <v xml:space="preserve">Divers : livrets d'accueils, reportages photos, etc. </v>
      </c>
      <c r="W161" s="2034"/>
      <c r="X161" s="2031">
        <f>VLOOKUP(W161,'FICHE RATIOS'!H:I,2,FALSE)</f>
        <v>0</v>
      </c>
      <c r="Z161" s="2034"/>
      <c r="AA161" s="2031"/>
      <c r="AC161" s="2034"/>
      <c r="AD161" s="2031"/>
    </row>
    <row r="162" spans="1:30" s="126" customFormat="1" ht="18" customHeight="1" thickBot="1">
      <c r="B162" s="115"/>
      <c r="C162" s="128" t="s">
        <v>170</v>
      </c>
      <c r="D162" s="116"/>
      <c r="E162" s="117"/>
      <c r="F162" s="117"/>
      <c r="G162" s="128"/>
      <c r="H162" s="128"/>
      <c r="I162" s="158" t="s">
        <v>51</v>
      </c>
      <c r="J162" s="110">
        <v>10761.34958</v>
      </c>
      <c r="K162" s="150"/>
      <c r="L162" s="111">
        <v>1</v>
      </c>
      <c r="M162" s="110">
        <v>10761.34958</v>
      </c>
      <c r="N162" s="130"/>
      <c r="O162" s="112">
        <v>10761.34958</v>
      </c>
      <c r="P162" s="112"/>
      <c r="R162" s="2037" t="s">
        <v>6462</v>
      </c>
      <c r="S162" s="2038" t="str">
        <f>VLOOKUP(R162,'FICHE RATIOS'!C:D,2,FALSE)</f>
        <v xml:space="preserve">Divers : livrets d'accueils, reportages photos, etc. </v>
      </c>
      <c r="W162" s="2037"/>
      <c r="X162" s="2038">
        <f>VLOOKUP(W162,'FICHE RATIOS'!H:I,2,FALSE)</f>
        <v>0</v>
      </c>
      <c r="Z162" s="2037"/>
      <c r="AA162" s="2038"/>
      <c r="AC162" s="2037"/>
      <c r="AD162" s="2038"/>
    </row>
    <row r="163" spans="1:30" s="123" customFormat="1" ht="18" customHeight="1" thickBot="1">
      <c r="B163" s="115"/>
      <c r="C163" s="116"/>
      <c r="D163" s="116"/>
      <c r="E163" s="117"/>
      <c r="F163" s="117"/>
      <c r="G163" s="128"/>
      <c r="H163" s="128"/>
      <c r="I163" s="153"/>
      <c r="J163" s="156"/>
      <c r="K163" s="154"/>
      <c r="L163" s="111"/>
      <c r="M163" s="150"/>
      <c r="N163" s="121"/>
      <c r="O163" s="125"/>
      <c r="P163" s="125"/>
      <c r="R163" s="126"/>
      <c r="S163" s="102"/>
    </row>
    <row r="164" spans="1:30" s="123" customFormat="1" ht="18" customHeight="1" thickBot="1">
      <c r="B164" s="115"/>
      <c r="C164" s="116"/>
      <c r="D164" s="116"/>
      <c r="E164" s="117"/>
      <c r="F164" s="117"/>
      <c r="G164" s="118" t="s">
        <v>73</v>
      </c>
      <c r="H164" s="119"/>
      <c r="I164" s="119"/>
      <c r="J164" s="119"/>
      <c r="K164" s="119"/>
      <c r="L164" s="119"/>
      <c r="M164" s="120">
        <f>+SUM(M157:M163)</f>
        <v>18436.322250000001</v>
      </c>
      <c r="N164" s="121"/>
      <c r="O164" s="122">
        <f>+SUM(O157:O163)</f>
        <v>18436.322250000001</v>
      </c>
      <c r="P164" s="122">
        <v>0</v>
      </c>
      <c r="S164" s="102"/>
    </row>
    <row r="165" spans="1:30" s="123" customFormat="1" ht="18" customHeight="1">
      <c r="B165" s="127"/>
      <c r="C165" s="128"/>
      <c r="D165" s="128"/>
      <c r="E165" s="128"/>
      <c r="F165" s="128"/>
      <c r="G165" s="128"/>
      <c r="H165" s="128"/>
      <c r="I165" s="153"/>
      <c r="J165" s="156"/>
      <c r="K165" s="154"/>
      <c r="L165" s="111"/>
      <c r="M165" s="150"/>
      <c r="N165" s="121"/>
      <c r="O165" s="125"/>
      <c r="P165" s="125"/>
      <c r="S165" s="102"/>
    </row>
    <row r="166" spans="1:30" s="123" customFormat="1" ht="18" customHeight="1" thickBot="1">
      <c r="B166" s="127"/>
      <c r="C166" s="128"/>
      <c r="D166" s="128"/>
      <c r="E166" s="128"/>
      <c r="F166" s="128"/>
      <c r="G166" s="128"/>
      <c r="H166" s="128"/>
      <c r="I166" s="153"/>
      <c r="J166" s="156"/>
      <c r="K166" s="154"/>
      <c r="L166" s="111"/>
      <c r="M166" s="150"/>
      <c r="N166" s="121"/>
      <c r="O166" s="125"/>
      <c r="P166" s="125"/>
      <c r="S166" s="102"/>
    </row>
    <row r="167" spans="1:30" s="70" customFormat="1" ht="36" customHeight="1" thickBot="1">
      <c r="A167" s="126"/>
      <c r="B167" s="127"/>
      <c r="C167" s="128"/>
      <c r="D167" s="128"/>
      <c r="E167" s="128"/>
      <c r="F167" s="160"/>
      <c r="G167" s="161"/>
      <c r="H167" s="161"/>
      <c r="I167" s="161"/>
      <c r="J167" s="161" t="s">
        <v>171</v>
      </c>
      <c r="K167" s="162"/>
      <c r="L167" s="162"/>
      <c r="M167" s="120">
        <f>+SUM(M23:M166)/2</f>
        <v>3238641.7406573966</v>
      </c>
      <c r="N167" s="121"/>
      <c r="O167" s="122">
        <f>+SUM(O23:O166)/2</f>
        <v>1271095.7260148181</v>
      </c>
      <c r="P167" s="122">
        <f>+SUM(P23:P166)/2</f>
        <v>1967546.0146425776</v>
      </c>
      <c r="S167" s="102"/>
    </row>
    <row r="168" spans="1:30" s="70" customFormat="1" ht="46.5" customHeight="1" thickBot="1">
      <c r="A168" s="126"/>
      <c r="B168" s="163"/>
      <c r="C168" s="164"/>
      <c r="D168" s="164"/>
      <c r="E168" s="164"/>
      <c r="F168" s="165" t="s">
        <v>172</v>
      </c>
      <c r="G168" s="166"/>
      <c r="H168" s="166"/>
      <c r="I168" s="166"/>
      <c r="J168" s="166"/>
      <c r="K168" s="166"/>
      <c r="L168" s="166"/>
      <c r="M168" s="167">
        <f>+M167+M18</f>
        <v>10071317.019657396</v>
      </c>
      <c r="N168" s="121"/>
      <c r="O168" s="122">
        <f>+O167+O18</f>
        <v>5449085.8855148181</v>
      </c>
      <c r="P168" s="122">
        <f>+P167+P18</f>
        <v>4622231.1341425776</v>
      </c>
      <c r="S168" s="102"/>
    </row>
    <row r="169" spans="1:30">
      <c r="C169" s="126"/>
      <c r="E169" s="126"/>
      <c r="F169" s="126"/>
      <c r="G169" s="126"/>
      <c r="J169" s="126"/>
      <c r="K169" s="126"/>
      <c r="L169" s="126"/>
      <c r="M169" s="126"/>
      <c r="N169" s="126"/>
      <c r="O169" s="126"/>
      <c r="P169" s="126"/>
    </row>
    <row r="170" spans="1:30">
      <c r="C170" s="126"/>
      <c r="E170" s="126"/>
      <c r="F170" s="126"/>
      <c r="G170" s="126"/>
      <c r="J170" s="126"/>
      <c r="K170" s="126"/>
      <c r="L170" s="126"/>
      <c r="M170" s="126"/>
      <c r="N170" s="126"/>
      <c r="O170" s="126"/>
    </row>
    <row r="171" spans="1:30">
      <c r="C171" s="126"/>
      <c r="E171" s="126"/>
      <c r="F171" s="126"/>
      <c r="G171" s="126"/>
      <c r="J171" s="126"/>
      <c r="K171" s="126"/>
      <c r="L171" s="126"/>
      <c r="M171" s="126"/>
      <c r="N171" s="126"/>
      <c r="O171" s="126"/>
    </row>
    <row r="172" spans="1:30">
      <c r="C172" s="126"/>
    </row>
  </sheetData>
  <mergeCells count="12">
    <mergeCell ref="E143:G143"/>
    <mergeCell ref="B3:M3"/>
    <mergeCell ref="O3:P3"/>
    <mergeCell ref="B20:M20"/>
    <mergeCell ref="O20:P20"/>
    <mergeCell ref="B22:H22"/>
    <mergeCell ref="C32:H32"/>
    <mergeCell ref="R5:U5"/>
    <mergeCell ref="W4:X5"/>
    <mergeCell ref="Z4:AA5"/>
    <mergeCell ref="AC4:AD5"/>
    <mergeCell ref="E141:H141"/>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4" tint="-0.499984740745262"/>
  </sheetPr>
  <dimension ref="A1:T160"/>
  <sheetViews>
    <sheetView showZeros="0" view="pageBreakPreview" zoomScale="55" zoomScaleNormal="90" zoomScaleSheetLayoutView="55" workbookViewId="0">
      <pane xSplit="1" ySplit="4" topLeftCell="B5" activePane="bottomRight" state="frozen"/>
      <selection activeCell="J25" sqref="J25"/>
      <selection pane="topRight" activeCell="J25" sqref="J25"/>
      <selection pane="bottomLeft" activeCell="J25" sqref="J25"/>
      <selection pane="bottomRight" activeCell="J25" sqref="J25"/>
    </sheetView>
  </sheetViews>
  <sheetFormatPr baseColWidth="10" defaultColWidth="11.42578125" defaultRowHeight="14.25"/>
  <cols>
    <col min="1" max="1" width="5.28515625" style="250" customWidth="1"/>
    <col min="2" max="2" width="9.140625" style="251" customWidth="1"/>
    <col min="3" max="3" width="6.7109375" style="250" customWidth="1"/>
    <col min="4" max="4" width="46" style="252" customWidth="1"/>
    <col min="5" max="5" width="3.5703125" style="250" customWidth="1"/>
    <col min="6" max="6" width="6.5703125" style="251" customWidth="1"/>
    <col min="7" max="7" width="10.85546875" style="250" customWidth="1"/>
    <col min="8" max="8" width="15.85546875" style="250" customWidth="1"/>
    <col min="9" max="9" width="10" style="250" customWidth="1"/>
    <col min="10" max="10" width="11.42578125" style="250"/>
    <col min="11" max="11" width="35.140625" style="250" customWidth="1"/>
    <col min="12" max="16384" width="11.42578125" style="250"/>
  </cols>
  <sheetData>
    <row r="1" spans="1:20" s="168" customFormat="1" ht="15.75">
      <c r="B1" s="169"/>
      <c r="D1" s="170"/>
      <c r="F1" s="169"/>
    </row>
    <row r="2" spans="1:20" s="168" customFormat="1" ht="15.75">
      <c r="A2" s="171"/>
      <c r="B2" s="172" t="s">
        <v>173</v>
      </c>
      <c r="C2" s="172">
        <v>3</v>
      </c>
      <c r="D2" s="173" t="s">
        <v>6</v>
      </c>
      <c r="F2" s="169"/>
      <c r="G2" s="169"/>
    </row>
    <row r="3" spans="1:20" ht="15" thickBot="1"/>
    <row r="4" spans="1:20" s="179" customFormat="1" ht="15.75" thickBot="1">
      <c r="A4" s="174" t="s">
        <v>174</v>
      </c>
      <c r="B4" s="175"/>
      <c r="C4" s="176"/>
      <c r="D4" s="177" t="s">
        <v>175</v>
      </c>
      <c r="E4" s="178" t="s">
        <v>36</v>
      </c>
      <c r="F4" s="178" t="s">
        <v>176</v>
      </c>
      <c r="G4" s="178" t="s">
        <v>177</v>
      </c>
      <c r="H4" s="178" t="s">
        <v>178</v>
      </c>
      <c r="J4" s="2692" t="s">
        <v>6774</v>
      </c>
      <c r="K4" s="2693"/>
      <c r="M4" s="2692" t="s">
        <v>6775</v>
      </c>
      <c r="N4" s="2693"/>
      <c r="P4" s="2692" t="s">
        <v>6776</v>
      </c>
      <c r="Q4" s="2693"/>
      <c r="S4" s="2692" t="s">
        <v>6777</v>
      </c>
      <c r="T4" s="2693"/>
    </row>
    <row r="5" spans="1:20" s="188" customFormat="1" ht="12.75" thickBot="1">
      <c r="A5" s="180"/>
      <c r="B5" s="181"/>
      <c r="C5" s="182"/>
      <c r="D5" s="183"/>
      <c r="E5" s="184"/>
      <c r="F5" s="185">
        <v>0</v>
      </c>
      <c r="G5" s="186" t="s">
        <v>179</v>
      </c>
      <c r="H5" s="187" t="s">
        <v>179</v>
      </c>
    </row>
    <row r="6" spans="1:20" s="188" customFormat="1" ht="12.75">
      <c r="A6" s="189"/>
      <c r="B6" s="190">
        <v>1</v>
      </c>
      <c r="C6" s="189"/>
      <c r="D6" s="191" t="s">
        <v>180</v>
      </c>
      <c r="E6" s="184"/>
      <c r="F6" s="185">
        <v>0</v>
      </c>
      <c r="G6" s="186" t="s">
        <v>179</v>
      </c>
      <c r="H6" s="187" t="s">
        <v>179</v>
      </c>
      <c r="J6" s="2039" t="s">
        <v>6373</v>
      </c>
      <c r="K6" s="2040" t="str">
        <f>VLOOKUP(J6,'FICHE RATIOS'!C:D,2,FALSE)</f>
        <v>Démolitions</v>
      </c>
      <c r="M6" s="2028"/>
      <c r="N6" s="2029"/>
      <c r="P6" s="2028"/>
      <c r="Q6" s="2029"/>
      <c r="S6" s="2028"/>
      <c r="T6" s="2029"/>
    </row>
    <row r="7" spans="1:20" s="188" customFormat="1" ht="60">
      <c r="A7" s="189"/>
      <c r="B7" s="192" t="s">
        <v>181</v>
      </c>
      <c r="C7" s="193"/>
      <c r="D7" s="194" t="s">
        <v>182</v>
      </c>
      <c r="E7" s="195" t="s">
        <v>51</v>
      </c>
      <c r="F7" s="185">
        <v>1</v>
      </c>
      <c r="G7" s="186">
        <v>1615.38</v>
      </c>
      <c r="H7" s="187">
        <f>G7*F7</f>
        <v>1615.38</v>
      </c>
      <c r="J7" s="2041" t="s">
        <v>6373</v>
      </c>
      <c r="K7" s="2042" t="str">
        <f>VLOOKUP(J7,'FICHE RATIOS'!C:D,2,FALSE)</f>
        <v>Démolitions</v>
      </c>
      <c r="M7" s="2030"/>
      <c r="N7" s="2031"/>
      <c r="P7" s="2030"/>
      <c r="Q7" s="2031"/>
      <c r="S7" s="2030"/>
      <c r="T7" s="2031"/>
    </row>
    <row r="8" spans="1:20" s="188" customFormat="1" ht="24">
      <c r="A8" s="189"/>
      <c r="B8" s="192" t="s">
        <v>183</v>
      </c>
      <c r="C8" s="193"/>
      <c r="D8" s="196" t="s">
        <v>184</v>
      </c>
      <c r="E8" s="195" t="s">
        <v>51</v>
      </c>
      <c r="F8" s="185">
        <v>1</v>
      </c>
      <c r="G8" s="186">
        <v>692.31000000000006</v>
      </c>
      <c r="H8" s="187">
        <f>G8*F8</f>
        <v>692.31000000000006</v>
      </c>
      <c r="J8" s="2041" t="s">
        <v>6373</v>
      </c>
      <c r="K8" s="2042" t="str">
        <f>VLOOKUP(J8,'FICHE RATIOS'!C:D,2,FALSE)</f>
        <v>Démolitions</v>
      </c>
      <c r="M8" s="2030"/>
      <c r="N8" s="2031"/>
      <c r="P8" s="2030"/>
      <c r="Q8" s="2031"/>
      <c r="S8" s="2030"/>
      <c r="T8" s="2031"/>
    </row>
    <row r="9" spans="1:20" s="188" customFormat="1" ht="12.75">
      <c r="A9" s="189"/>
      <c r="B9" s="192" t="s">
        <v>185</v>
      </c>
      <c r="C9" s="193"/>
      <c r="D9" s="196" t="s">
        <v>186</v>
      </c>
      <c r="E9" s="195" t="s">
        <v>51</v>
      </c>
      <c r="F9" s="185">
        <v>1</v>
      </c>
      <c r="G9" s="186">
        <v>900</v>
      </c>
      <c r="H9" s="187">
        <f>G9*F9</f>
        <v>900</v>
      </c>
      <c r="J9" s="2041" t="s">
        <v>6373</v>
      </c>
      <c r="K9" s="2042" t="str">
        <f>VLOOKUP(J9,'FICHE RATIOS'!C:D,2,FALSE)</f>
        <v>Démolitions</v>
      </c>
      <c r="M9" s="2032"/>
      <c r="N9" s="2031"/>
      <c r="P9" s="2032"/>
      <c r="Q9" s="2031"/>
      <c r="S9" s="2032"/>
      <c r="T9" s="2031"/>
    </row>
    <row r="10" spans="1:20" s="188" customFormat="1" ht="12.75">
      <c r="A10" s="189"/>
      <c r="B10" s="192" t="s">
        <v>187</v>
      </c>
      <c r="C10" s="193"/>
      <c r="D10" s="196" t="s">
        <v>188</v>
      </c>
      <c r="E10" s="195" t="s">
        <v>51</v>
      </c>
      <c r="F10" s="185">
        <v>1</v>
      </c>
      <c r="G10" s="186">
        <v>0</v>
      </c>
      <c r="H10" s="187">
        <f>G10*F10</f>
        <v>0</v>
      </c>
      <c r="J10" s="2041" t="s">
        <v>6373</v>
      </c>
      <c r="K10" s="2042" t="str">
        <f>VLOOKUP(J10,'FICHE RATIOS'!C:D,2,FALSE)</f>
        <v>Démolitions</v>
      </c>
      <c r="M10" s="2030"/>
      <c r="N10" s="2031"/>
      <c r="P10" s="2030"/>
      <c r="Q10" s="2031"/>
      <c r="S10" s="2030"/>
      <c r="T10" s="2031"/>
    </row>
    <row r="11" spans="1:20" s="188" customFormat="1" ht="24">
      <c r="A11" s="189"/>
      <c r="B11" s="192" t="s">
        <v>189</v>
      </c>
      <c r="C11" s="193"/>
      <c r="D11" s="194" t="s">
        <v>190</v>
      </c>
      <c r="E11" s="197" t="s">
        <v>191</v>
      </c>
      <c r="F11" s="185">
        <v>1</v>
      </c>
      <c r="G11" s="186">
        <v>692.31</v>
      </c>
      <c r="H11" s="187">
        <f>G11*F11</f>
        <v>692.31</v>
      </c>
      <c r="J11" s="2041" t="s">
        <v>6373</v>
      </c>
      <c r="K11" s="2042" t="str">
        <f>VLOOKUP(J11,'FICHE RATIOS'!C:D,2,FALSE)</f>
        <v>Démolitions</v>
      </c>
      <c r="M11" s="2030"/>
      <c r="N11" s="2031"/>
      <c r="P11" s="2030"/>
      <c r="Q11" s="2031"/>
      <c r="S11" s="2030"/>
      <c r="T11" s="2031"/>
    </row>
    <row r="12" spans="1:20" s="188" customFormat="1" ht="12.75">
      <c r="A12" s="189"/>
      <c r="B12" s="192" t="s">
        <v>192</v>
      </c>
      <c r="C12" s="193"/>
      <c r="D12" s="194" t="s">
        <v>193</v>
      </c>
      <c r="E12" s="197" t="s">
        <v>191</v>
      </c>
      <c r="F12" s="185">
        <v>1</v>
      </c>
      <c r="G12" s="186">
        <v>0</v>
      </c>
      <c r="H12" s="198" t="s">
        <v>194</v>
      </c>
      <c r="J12" s="2041" t="s">
        <v>6373</v>
      </c>
      <c r="K12" s="2042" t="str">
        <f>VLOOKUP(J12,'FICHE RATIOS'!C:D,2,FALSE)</f>
        <v>Démolitions</v>
      </c>
      <c r="M12" s="2030"/>
      <c r="N12" s="2031"/>
      <c r="P12" s="2030"/>
      <c r="Q12" s="2031"/>
      <c r="S12" s="2030"/>
      <c r="T12" s="2031"/>
    </row>
    <row r="13" spans="1:20" s="188" customFormat="1" ht="24">
      <c r="A13" s="189"/>
      <c r="B13" s="192" t="s">
        <v>195</v>
      </c>
      <c r="C13" s="193"/>
      <c r="D13" s="196" t="s">
        <v>196</v>
      </c>
      <c r="E13" s="199" t="s">
        <v>51</v>
      </c>
      <c r="F13" s="185">
        <v>1</v>
      </c>
      <c r="G13" s="186">
        <v>0</v>
      </c>
      <c r="H13" s="198" t="s">
        <v>194</v>
      </c>
      <c r="J13" s="2041" t="s">
        <v>6373</v>
      </c>
      <c r="K13" s="2042" t="str">
        <f>VLOOKUP(J13,'FICHE RATIOS'!C:D,2,FALSE)</f>
        <v>Démolitions</v>
      </c>
      <c r="M13" s="2030"/>
      <c r="N13" s="2031"/>
      <c r="P13" s="2030"/>
      <c r="Q13" s="2031"/>
      <c r="S13" s="2030"/>
      <c r="T13" s="2031"/>
    </row>
    <row r="14" spans="1:20" s="188" customFormat="1" ht="24">
      <c r="A14" s="189"/>
      <c r="B14" s="192" t="s">
        <v>197</v>
      </c>
      <c r="C14" s="193"/>
      <c r="D14" s="200" t="s">
        <v>198</v>
      </c>
      <c r="E14" s="201" t="s">
        <v>51</v>
      </c>
      <c r="F14" s="185"/>
      <c r="G14" s="202"/>
      <c r="H14" s="198" t="s">
        <v>194</v>
      </c>
      <c r="J14" s="2041" t="s">
        <v>6373</v>
      </c>
      <c r="K14" s="2042" t="str">
        <f>VLOOKUP(J14,'FICHE RATIOS'!C:D,2,FALSE)</f>
        <v>Démolitions</v>
      </c>
      <c r="M14" s="2032"/>
      <c r="N14" s="2031"/>
      <c r="P14" s="2032"/>
      <c r="Q14" s="2031"/>
      <c r="S14" s="2032"/>
      <c r="T14" s="2031"/>
    </row>
    <row r="15" spans="1:20" s="188" customFormat="1" ht="12.75">
      <c r="A15" s="189"/>
      <c r="B15" s="192" t="s">
        <v>199</v>
      </c>
      <c r="C15" s="193"/>
      <c r="D15" s="200" t="s">
        <v>200</v>
      </c>
      <c r="E15" s="201" t="s">
        <v>51</v>
      </c>
      <c r="F15" s="185">
        <v>1</v>
      </c>
      <c r="G15" s="186">
        <v>360</v>
      </c>
      <c r="H15" s="187">
        <f>G15*F15</f>
        <v>360</v>
      </c>
      <c r="J15" s="2041" t="s">
        <v>6373</v>
      </c>
      <c r="K15" s="2042" t="str">
        <f>VLOOKUP(J15,'FICHE RATIOS'!C:D,2,FALSE)</f>
        <v>Démolitions</v>
      </c>
      <c r="M15" s="2030"/>
      <c r="N15" s="2031"/>
      <c r="P15" s="2030"/>
      <c r="Q15" s="2031"/>
      <c r="S15" s="2030"/>
      <c r="T15" s="2031"/>
    </row>
    <row r="16" spans="1:20" s="188" customFormat="1" ht="60">
      <c r="A16" s="189"/>
      <c r="B16" s="192" t="s">
        <v>201</v>
      </c>
      <c r="C16" s="193"/>
      <c r="D16" s="194" t="s">
        <v>202</v>
      </c>
      <c r="E16" s="203" t="s">
        <v>203</v>
      </c>
      <c r="F16" s="185"/>
      <c r="G16" s="202"/>
      <c r="H16" s="198" t="s">
        <v>194</v>
      </c>
      <c r="J16" s="2041" t="s">
        <v>6373</v>
      </c>
      <c r="K16" s="2042" t="str">
        <f>VLOOKUP(J16,'FICHE RATIOS'!C:D,2,FALSE)</f>
        <v>Démolitions</v>
      </c>
      <c r="M16" s="2033"/>
      <c r="N16" s="2031"/>
      <c r="P16" s="2033"/>
      <c r="Q16" s="2031"/>
      <c r="S16" s="2033"/>
      <c r="T16" s="2031"/>
    </row>
    <row r="17" spans="1:20" s="188" customFormat="1" ht="12.75">
      <c r="A17" s="189"/>
      <c r="B17" s="192" t="s">
        <v>204</v>
      </c>
      <c r="C17" s="193"/>
      <c r="D17" s="200" t="s">
        <v>205</v>
      </c>
      <c r="E17" s="199"/>
      <c r="F17" s="185"/>
      <c r="G17" s="186">
        <v>0</v>
      </c>
      <c r="H17" s="198" t="s">
        <v>194</v>
      </c>
      <c r="J17" s="2041" t="s">
        <v>6373</v>
      </c>
      <c r="K17" s="2042" t="str">
        <f>VLOOKUP(J17,'FICHE RATIOS'!C:D,2,FALSE)</f>
        <v>Démolitions</v>
      </c>
      <c r="M17" s="2034"/>
      <c r="N17" s="2031"/>
      <c r="P17" s="2034"/>
      <c r="Q17" s="2031"/>
      <c r="S17" s="2034"/>
      <c r="T17" s="2031"/>
    </row>
    <row r="18" spans="1:20" s="188" customFormat="1" ht="20.25">
      <c r="A18" s="189"/>
      <c r="B18" s="192" t="s">
        <v>206</v>
      </c>
      <c r="C18" s="193"/>
      <c r="D18" s="200" t="s">
        <v>207</v>
      </c>
      <c r="E18" s="199" t="s">
        <v>51</v>
      </c>
      <c r="F18" s="185">
        <v>1</v>
      </c>
      <c r="G18" s="186">
        <v>5176.5</v>
      </c>
      <c r="H18" s="187">
        <f>G18*F18</f>
        <v>5176.5</v>
      </c>
      <c r="J18" s="2041" t="s">
        <v>6373</v>
      </c>
      <c r="K18" s="2042" t="str">
        <f>VLOOKUP(J18,'FICHE RATIOS'!C:D,2,FALSE)</f>
        <v>Démolitions</v>
      </c>
      <c r="M18" s="2033"/>
      <c r="N18" s="2031"/>
      <c r="P18" s="2033"/>
      <c r="Q18" s="2031"/>
      <c r="S18" s="2033"/>
      <c r="T18" s="2031"/>
    </row>
    <row r="19" spans="1:20" s="188" customFormat="1" ht="15">
      <c r="A19" s="189"/>
      <c r="B19" s="192" t="s">
        <v>208</v>
      </c>
      <c r="C19" s="193"/>
      <c r="D19" s="200" t="s">
        <v>209</v>
      </c>
      <c r="E19" s="199"/>
      <c r="F19" s="185"/>
      <c r="G19" s="186"/>
      <c r="H19" s="187" t="s">
        <v>179</v>
      </c>
      <c r="J19" s="2041" t="s">
        <v>6373</v>
      </c>
      <c r="K19" s="2042" t="str">
        <f>VLOOKUP(J19,'FICHE RATIOS'!C:D,2,FALSE)</f>
        <v>Démolitions</v>
      </c>
      <c r="M19" s="2035"/>
      <c r="N19" s="2031"/>
      <c r="P19" s="2035"/>
      <c r="Q19" s="2031"/>
      <c r="S19" s="2035"/>
      <c r="T19" s="2031"/>
    </row>
    <row r="20" spans="1:20" s="188" customFormat="1" ht="12.75">
      <c r="A20" s="189"/>
      <c r="B20" s="192"/>
      <c r="C20" s="204"/>
      <c r="D20" s="205"/>
      <c r="E20" s="199"/>
      <c r="F20" s="185"/>
      <c r="G20" s="186" t="s">
        <v>179</v>
      </c>
      <c r="H20" s="187" t="s">
        <v>179</v>
      </c>
      <c r="J20" s="2041" t="s">
        <v>6373</v>
      </c>
      <c r="K20" s="2042" t="str">
        <f>VLOOKUP(J20,'FICHE RATIOS'!C:D,2,FALSE)</f>
        <v>Démolitions</v>
      </c>
      <c r="M20" s="2036"/>
      <c r="N20" s="2031"/>
      <c r="P20" s="2036"/>
      <c r="Q20" s="2031"/>
      <c r="S20" s="2036"/>
      <c r="T20" s="2031"/>
    </row>
    <row r="21" spans="1:20" s="188" customFormat="1" ht="12.75">
      <c r="A21" s="189"/>
      <c r="B21" s="206">
        <v>2</v>
      </c>
      <c r="C21" s="207"/>
      <c r="D21" s="208" t="s">
        <v>210</v>
      </c>
      <c r="E21" s="199"/>
      <c r="F21" s="185"/>
      <c r="G21" s="186" t="s">
        <v>179</v>
      </c>
      <c r="H21" s="187" t="s">
        <v>179</v>
      </c>
      <c r="J21" s="2041" t="s">
        <v>6371</v>
      </c>
      <c r="K21" s="2042" t="str">
        <f>VLOOKUP(J21,'FICHE RATIOS'!C:D,2,FALSE)</f>
        <v>Curage - Hors Façade</v>
      </c>
      <c r="M21" s="2034"/>
      <c r="N21" s="2031"/>
      <c r="P21" s="2034"/>
      <c r="Q21" s="2031"/>
      <c r="S21" s="2034"/>
      <c r="T21" s="2031"/>
    </row>
    <row r="22" spans="1:20" s="188" customFormat="1" ht="12.75">
      <c r="A22" s="189"/>
      <c r="B22" s="192"/>
      <c r="C22" s="207"/>
      <c r="D22" s="196" t="s">
        <v>211</v>
      </c>
      <c r="E22" s="199"/>
      <c r="F22" s="185"/>
      <c r="G22" s="186" t="s">
        <v>179</v>
      </c>
      <c r="H22" s="187" t="s">
        <v>179</v>
      </c>
      <c r="J22" s="2041" t="s">
        <v>6371</v>
      </c>
      <c r="K22" s="2042" t="str">
        <f>VLOOKUP(J22,'FICHE RATIOS'!C:D,2,FALSE)</f>
        <v>Curage - Hors Façade</v>
      </c>
      <c r="M22" s="2034"/>
      <c r="N22" s="2031"/>
      <c r="P22" s="2034"/>
      <c r="Q22" s="2031"/>
      <c r="S22" s="2034"/>
      <c r="T22" s="2031"/>
    </row>
    <row r="23" spans="1:20" s="188" customFormat="1" ht="24">
      <c r="A23" s="189"/>
      <c r="B23" s="192" t="s">
        <v>212</v>
      </c>
      <c r="C23" s="209"/>
      <c r="D23" s="210" t="s">
        <v>213</v>
      </c>
      <c r="E23" s="211" t="s">
        <v>51</v>
      </c>
      <c r="F23" s="185">
        <v>1</v>
      </c>
      <c r="G23" s="186">
        <v>4675</v>
      </c>
      <c r="H23" s="187">
        <f>G23*F23</f>
        <v>4675</v>
      </c>
      <c r="J23" s="2041" t="s">
        <v>6371</v>
      </c>
      <c r="K23" s="2042" t="str">
        <f>VLOOKUP(J23,'FICHE RATIOS'!C:D,2,FALSE)</f>
        <v>Curage - Hors Façade</v>
      </c>
      <c r="M23" s="2034"/>
      <c r="N23" s="2031"/>
      <c r="P23" s="2034"/>
      <c r="Q23" s="2031"/>
      <c r="S23" s="2034"/>
      <c r="T23" s="2031"/>
    </row>
    <row r="24" spans="1:20" s="188" customFormat="1" ht="24">
      <c r="A24" s="189"/>
      <c r="B24" s="192" t="s">
        <v>214</v>
      </c>
      <c r="C24" s="209"/>
      <c r="D24" s="210" t="s">
        <v>215</v>
      </c>
      <c r="E24" s="211" t="s">
        <v>51</v>
      </c>
      <c r="F24" s="185">
        <v>1</v>
      </c>
      <c r="G24" s="186">
        <v>2350</v>
      </c>
      <c r="H24" s="187">
        <f>G24*F24</f>
        <v>2350</v>
      </c>
      <c r="J24" s="2041" t="s">
        <v>6371</v>
      </c>
      <c r="K24" s="2042" t="str">
        <f>VLOOKUP(J24,'FICHE RATIOS'!C:D,2,FALSE)</f>
        <v>Curage - Hors Façade</v>
      </c>
      <c r="M24" s="2034"/>
      <c r="N24" s="2031"/>
      <c r="P24" s="2034"/>
      <c r="Q24" s="2031"/>
      <c r="S24" s="2034"/>
      <c r="T24" s="2031"/>
    </row>
    <row r="25" spans="1:20" s="188" customFormat="1" ht="24">
      <c r="A25" s="189"/>
      <c r="B25" s="192" t="s">
        <v>216</v>
      </c>
      <c r="C25" s="209"/>
      <c r="D25" s="210" t="s">
        <v>217</v>
      </c>
      <c r="E25" s="211" t="s">
        <v>218</v>
      </c>
      <c r="F25" s="185">
        <v>18750</v>
      </c>
      <c r="G25" s="186">
        <v>3.16</v>
      </c>
      <c r="H25" s="187">
        <f>G25*F25</f>
        <v>59250</v>
      </c>
      <c r="J25" s="2041" t="s">
        <v>6372</v>
      </c>
      <c r="K25" s="2042" t="str">
        <f>VLOOKUP(J25,'FICHE RATIOS'!C:D,2,FALSE)</f>
        <v>Curage - Façade</v>
      </c>
      <c r="M25" s="2034"/>
      <c r="N25" s="2031"/>
      <c r="P25" s="2034"/>
      <c r="Q25" s="2031"/>
      <c r="S25" s="2034"/>
      <c r="T25" s="2031"/>
    </row>
    <row r="26" spans="1:20" s="188" customFormat="1" ht="12.75">
      <c r="A26" s="189"/>
      <c r="B26" s="192"/>
      <c r="C26" s="212"/>
      <c r="D26" s="213"/>
      <c r="E26" s="199"/>
      <c r="F26" s="185"/>
      <c r="G26" s="214"/>
      <c r="H26" s="187" t="s">
        <v>179</v>
      </c>
      <c r="J26" s="2041" t="s">
        <v>6373</v>
      </c>
      <c r="K26" s="2042" t="str">
        <f>VLOOKUP(J26,'FICHE RATIOS'!C:D,2,FALSE)</f>
        <v>Démolitions</v>
      </c>
      <c r="M26" s="2034"/>
      <c r="N26" s="2031"/>
      <c r="P26" s="2034"/>
      <c r="Q26" s="2031"/>
      <c r="S26" s="2034"/>
      <c r="T26" s="2031"/>
    </row>
    <row r="27" spans="1:20" s="188" customFormat="1" ht="12.75">
      <c r="A27" s="189"/>
      <c r="B27" s="192"/>
      <c r="C27" s="212"/>
      <c r="D27" s="205"/>
      <c r="E27" s="199"/>
      <c r="F27" s="185"/>
      <c r="G27" s="186" t="s">
        <v>179</v>
      </c>
      <c r="H27" s="187" t="s">
        <v>179</v>
      </c>
      <c r="J27" s="2041" t="s">
        <v>6373</v>
      </c>
      <c r="K27" s="2042" t="str">
        <f>VLOOKUP(J27,'FICHE RATIOS'!C:D,2,FALSE)</f>
        <v>Démolitions</v>
      </c>
      <c r="M27" s="2034"/>
      <c r="N27" s="2031"/>
      <c r="P27" s="2034"/>
      <c r="Q27" s="2031"/>
      <c r="S27" s="2034"/>
      <c r="T27" s="2031"/>
    </row>
    <row r="28" spans="1:20" s="188" customFormat="1" ht="12.75">
      <c r="A28" s="189"/>
      <c r="B28" s="206">
        <v>3</v>
      </c>
      <c r="C28" s="207"/>
      <c r="D28" s="208" t="s">
        <v>219</v>
      </c>
      <c r="E28" s="199"/>
      <c r="F28" s="185"/>
      <c r="G28" s="186" t="s">
        <v>179</v>
      </c>
      <c r="H28" s="187" t="s">
        <v>179</v>
      </c>
      <c r="J28" s="2041" t="s">
        <v>6369</v>
      </c>
      <c r="K28" s="2042" t="str">
        <f>VLOOKUP(J28,'FICHE RATIOS'!C:D,2,FALSE)</f>
        <v>Désamiantage</v>
      </c>
      <c r="M28" s="2034"/>
      <c r="N28" s="2031"/>
      <c r="P28" s="2034"/>
      <c r="Q28" s="2031"/>
      <c r="S28" s="2034"/>
      <c r="T28" s="2031"/>
    </row>
    <row r="29" spans="1:20" s="188" customFormat="1" ht="12.75">
      <c r="A29" s="189"/>
      <c r="B29" s="192" t="s">
        <v>220</v>
      </c>
      <c r="C29" s="215"/>
      <c r="D29" s="196" t="s">
        <v>221</v>
      </c>
      <c r="E29" s="199"/>
      <c r="F29" s="185"/>
      <c r="G29" s="186" t="s">
        <v>179</v>
      </c>
      <c r="H29" s="187" t="s">
        <v>179</v>
      </c>
      <c r="J29" s="2041" t="s">
        <v>6369</v>
      </c>
      <c r="K29" s="2042" t="str">
        <f>VLOOKUP(J29,'FICHE RATIOS'!C:D,2,FALSE)</f>
        <v>Désamiantage</v>
      </c>
      <c r="M29" s="2034"/>
      <c r="N29" s="2031"/>
      <c r="P29" s="2034"/>
      <c r="Q29" s="2031"/>
      <c r="S29" s="2034"/>
      <c r="T29" s="2031"/>
    </row>
    <row r="30" spans="1:20" s="188" customFormat="1" ht="12.75">
      <c r="A30" s="189"/>
      <c r="B30" s="192" t="s">
        <v>222</v>
      </c>
      <c r="C30" s="209"/>
      <c r="D30" s="210" t="s">
        <v>223</v>
      </c>
      <c r="E30" s="211" t="s">
        <v>66</v>
      </c>
      <c r="F30" s="185">
        <v>1</v>
      </c>
      <c r="G30" s="186">
        <v>725</v>
      </c>
      <c r="H30" s="187">
        <f t="shared" ref="H30:H40" si="0">G30*F30</f>
        <v>725</v>
      </c>
      <c r="J30" s="2041" t="s">
        <v>6369</v>
      </c>
      <c r="K30" s="2042" t="str">
        <f>VLOOKUP(J30,'FICHE RATIOS'!C:D,2,FALSE)</f>
        <v>Désamiantage</v>
      </c>
      <c r="M30" s="2034"/>
      <c r="N30" s="2031"/>
      <c r="P30" s="2034"/>
      <c r="Q30" s="2031"/>
      <c r="S30" s="2034"/>
      <c r="T30" s="2031"/>
    </row>
    <row r="31" spans="1:20" s="188" customFormat="1" ht="12.75">
      <c r="A31" s="189"/>
      <c r="B31" s="192" t="s">
        <v>224</v>
      </c>
      <c r="C31" s="209"/>
      <c r="D31" s="210" t="s">
        <v>225</v>
      </c>
      <c r="E31" s="211" t="s">
        <v>66</v>
      </c>
      <c r="F31" s="185">
        <v>1</v>
      </c>
      <c r="G31" s="186">
        <v>0</v>
      </c>
      <c r="H31" s="198" t="s">
        <v>226</v>
      </c>
      <c r="J31" s="2041" t="s">
        <v>6369</v>
      </c>
      <c r="K31" s="2042" t="str">
        <f>VLOOKUP(J31,'FICHE RATIOS'!C:D,2,FALSE)</f>
        <v>Désamiantage</v>
      </c>
      <c r="M31" s="2034"/>
      <c r="N31" s="2031"/>
      <c r="P31" s="2034"/>
      <c r="Q31" s="2031"/>
      <c r="S31" s="2034"/>
      <c r="T31" s="2031"/>
    </row>
    <row r="32" spans="1:20" s="188" customFormat="1" ht="12.75">
      <c r="A32" s="189"/>
      <c r="B32" s="192" t="s">
        <v>227</v>
      </c>
      <c r="C32" s="209"/>
      <c r="D32" s="210" t="s">
        <v>228</v>
      </c>
      <c r="E32" s="211" t="s">
        <v>66</v>
      </c>
      <c r="F32" s="185">
        <v>1</v>
      </c>
      <c r="G32" s="186">
        <v>0</v>
      </c>
      <c r="H32" s="198" t="s">
        <v>8</v>
      </c>
      <c r="J32" s="2041" t="s">
        <v>6369</v>
      </c>
      <c r="K32" s="2042" t="str">
        <f>VLOOKUP(J32,'FICHE RATIOS'!C:D,2,FALSE)</f>
        <v>Désamiantage</v>
      </c>
      <c r="M32" s="2034"/>
      <c r="N32" s="2031"/>
      <c r="P32" s="2034"/>
      <c r="Q32" s="2031"/>
      <c r="S32" s="2034"/>
      <c r="T32" s="2031"/>
    </row>
    <row r="33" spans="1:20" s="188" customFormat="1" ht="12.75">
      <c r="A33" s="189"/>
      <c r="B33" s="192" t="s">
        <v>229</v>
      </c>
      <c r="C33" s="207"/>
      <c r="D33" s="196" t="s">
        <v>230</v>
      </c>
      <c r="E33" s="216"/>
      <c r="F33" s="185"/>
      <c r="G33" s="186"/>
      <c r="H33" s="187">
        <f t="shared" si="0"/>
        <v>0</v>
      </c>
      <c r="J33" s="2041" t="s">
        <v>6369</v>
      </c>
      <c r="K33" s="2042" t="str">
        <f>VLOOKUP(J33,'FICHE RATIOS'!C:D,2,FALSE)</f>
        <v>Désamiantage</v>
      </c>
      <c r="M33" s="2034"/>
      <c r="N33" s="2031"/>
      <c r="P33" s="2034"/>
      <c r="Q33" s="2031"/>
      <c r="S33" s="2034"/>
      <c r="T33" s="2031"/>
    </row>
    <row r="34" spans="1:20" s="188" customFormat="1" ht="24">
      <c r="A34" s="189"/>
      <c r="B34" s="192" t="s">
        <v>231</v>
      </c>
      <c r="C34" s="209"/>
      <c r="D34" s="210" t="s">
        <v>232</v>
      </c>
      <c r="E34" s="211" t="s">
        <v>66</v>
      </c>
      <c r="F34" s="185">
        <v>5</v>
      </c>
      <c r="G34" s="186">
        <v>278</v>
      </c>
      <c r="H34" s="187">
        <f t="shared" si="0"/>
        <v>1390</v>
      </c>
      <c r="J34" s="2041" t="s">
        <v>6369</v>
      </c>
      <c r="K34" s="2042" t="str">
        <f>VLOOKUP(J34,'FICHE RATIOS'!C:D,2,FALSE)</f>
        <v>Désamiantage</v>
      </c>
      <c r="M34" s="2034"/>
      <c r="N34" s="2031"/>
      <c r="P34" s="2034"/>
      <c r="Q34" s="2031"/>
      <c r="S34" s="2034"/>
      <c r="T34" s="2031"/>
    </row>
    <row r="35" spans="1:20" s="188" customFormat="1" ht="48">
      <c r="A35" s="189"/>
      <c r="B35" s="192" t="s">
        <v>233</v>
      </c>
      <c r="C35" s="209"/>
      <c r="D35" s="210" t="s">
        <v>234</v>
      </c>
      <c r="E35" s="211" t="s">
        <v>235</v>
      </c>
      <c r="F35" s="185">
        <v>20</v>
      </c>
      <c r="G35" s="186">
        <v>214.5</v>
      </c>
      <c r="H35" s="187">
        <f t="shared" si="0"/>
        <v>4290</v>
      </c>
      <c r="J35" s="2041" t="s">
        <v>6369</v>
      </c>
      <c r="K35" s="2042" t="str">
        <f>VLOOKUP(J35,'FICHE RATIOS'!C:D,2,FALSE)</f>
        <v>Désamiantage</v>
      </c>
      <c r="M35" s="2034"/>
      <c r="N35" s="2031"/>
      <c r="P35" s="2034"/>
      <c r="Q35" s="2031"/>
      <c r="S35" s="2034"/>
      <c r="T35" s="2031"/>
    </row>
    <row r="36" spans="1:20" s="188" customFormat="1" ht="24">
      <c r="A36" s="189"/>
      <c r="B36" s="192" t="s">
        <v>236</v>
      </c>
      <c r="C36" s="207"/>
      <c r="D36" s="196" t="s">
        <v>237</v>
      </c>
      <c r="E36" s="216"/>
      <c r="F36" s="185"/>
      <c r="G36" s="186"/>
      <c r="H36" s="187">
        <f t="shared" si="0"/>
        <v>0</v>
      </c>
      <c r="J36" s="2041" t="s">
        <v>6369</v>
      </c>
      <c r="K36" s="2042" t="str">
        <f>VLOOKUP(J36,'FICHE RATIOS'!C:D,2,FALSE)</f>
        <v>Désamiantage</v>
      </c>
      <c r="M36" s="2034"/>
      <c r="N36" s="2031"/>
      <c r="P36" s="2034"/>
      <c r="Q36" s="2031"/>
      <c r="S36" s="2034"/>
      <c r="T36" s="2031"/>
    </row>
    <row r="37" spans="1:20" s="188" customFormat="1" ht="12.75">
      <c r="A37" s="189"/>
      <c r="B37" s="192" t="s">
        <v>238</v>
      </c>
      <c r="C37" s="209"/>
      <c r="D37" s="210" t="s">
        <v>239</v>
      </c>
      <c r="E37" s="217" t="s">
        <v>66</v>
      </c>
      <c r="F37" s="185">
        <v>2</v>
      </c>
      <c r="G37" s="186">
        <v>250</v>
      </c>
      <c r="H37" s="187">
        <f t="shared" si="0"/>
        <v>500</v>
      </c>
      <c r="J37" s="2041" t="s">
        <v>6369</v>
      </c>
      <c r="K37" s="2042" t="str">
        <f>VLOOKUP(J37,'FICHE RATIOS'!C:D,2,FALSE)</f>
        <v>Désamiantage</v>
      </c>
      <c r="M37" s="2034"/>
      <c r="N37" s="2031"/>
      <c r="P37" s="2034"/>
      <c r="Q37" s="2031"/>
      <c r="S37" s="2034"/>
      <c r="T37" s="2031"/>
    </row>
    <row r="38" spans="1:20" s="188" customFormat="1" ht="24">
      <c r="A38" s="189"/>
      <c r="B38" s="192" t="s">
        <v>240</v>
      </c>
      <c r="C38" s="209"/>
      <c r="D38" s="210" t="s">
        <v>241</v>
      </c>
      <c r="E38" s="217" t="s">
        <v>66</v>
      </c>
      <c r="F38" s="185">
        <v>4</v>
      </c>
      <c r="G38" s="186">
        <v>250</v>
      </c>
      <c r="H38" s="187">
        <f t="shared" si="0"/>
        <v>1000</v>
      </c>
      <c r="J38" s="2041" t="s">
        <v>6369</v>
      </c>
      <c r="K38" s="2042" t="str">
        <f>VLOOKUP(J38,'FICHE RATIOS'!C:D,2,FALSE)</f>
        <v>Désamiantage</v>
      </c>
      <c r="M38" s="2034"/>
      <c r="N38" s="2031"/>
      <c r="P38" s="2034"/>
      <c r="Q38" s="2031"/>
      <c r="S38" s="2034"/>
      <c r="T38" s="2031"/>
    </row>
    <row r="39" spans="1:20" s="188" customFormat="1" ht="24">
      <c r="A39" s="189"/>
      <c r="B39" s="192" t="s">
        <v>242</v>
      </c>
      <c r="C39" s="209"/>
      <c r="D39" s="210" t="s">
        <v>243</v>
      </c>
      <c r="E39" s="217" t="s">
        <v>66</v>
      </c>
      <c r="F39" s="185">
        <v>2</v>
      </c>
      <c r="G39" s="186">
        <v>250</v>
      </c>
      <c r="H39" s="187">
        <f t="shared" si="0"/>
        <v>500</v>
      </c>
      <c r="J39" s="2041" t="s">
        <v>6369</v>
      </c>
      <c r="K39" s="2042" t="str">
        <f>VLOOKUP(J39,'FICHE RATIOS'!C:D,2,FALSE)</f>
        <v>Désamiantage</v>
      </c>
      <c r="M39" s="2034"/>
      <c r="N39" s="2031"/>
      <c r="P39" s="2034"/>
      <c r="Q39" s="2031"/>
      <c r="S39" s="2034"/>
      <c r="T39" s="2031"/>
    </row>
    <row r="40" spans="1:20" s="188" customFormat="1" ht="12.75">
      <c r="A40" s="189"/>
      <c r="B40" s="192" t="s">
        <v>244</v>
      </c>
      <c r="C40" s="209"/>
      <c r="D40" s="210" t="s">
        <v>245</v>
      </c>
      <c r="E40" s="217" t="s">
        <v>66</v>
      </c>
      <c r="F40" s="185">
        <v>2</v>
      </c>
      <c r="G40" s="186">
        <v>250</v>
      </c>
      <c r="H40" s="187">
        <f t="shared" si="0"/>
        <v>500</v>
      </c>
      <c r="J40" s="2041" t="s">
        <v>6369</v>
      </c>
      <c r="K40" s="2042" t="str">
        <f>VLOOKUP(J40,'FICHE RATIOS'!C:D,2,FALSE)</f>
        <v>Désamiantage</v>
      </c>
      <c r="M40" s="2034"/>
      <c r="N40" s="2031"/>
      <c r="P40" s="2034"/>
      <c r="Q40" s="2031"/>
      <c r="S40" s="2034"/>
      <c r="T40" s="2031"/>
    </row>
    <row r="41" spans="1:20" s="188" customFormat="1" ht="12.75">
      <c r="A41" s="189"/>
      <c r="B41" s="192"/>
      <c r="C41" s="207"/>
      <c r="D41" s="218"/>
      <c r="E41" s="219"/>
      <c r="F41" s="185"/>
      <c r="G41" s="186" t="s">
        <v>179</v>
      </c>
      <c r="H41" s="187" t="s">
        <v>179</v>
      </c>
      <c r="J41" s="2045"/>
      <c r="K41" s="2046"/>
      <c r="M41" s="2034"/>
      <c r="N41" s="2031"/>
      <c r="P41" s="2034"/>
      <c r="Q41" s="2031"/>
      <c r="S41" s="2034"/>
      <c r="T41" s="2031"/>
    </row>
    <row r="42" spans="1:20" s="188" customFormat="1" ht="12.75">
      <c r="A42" s="189"/>
      <c r="B42" s="206">
        <v>4</v>
      </c>
      <c r="C42" s="207"/>
      <c r="D42" s="208" t="s">
        <v>246</v>
      </c>
      <c r="E42" s="216"/>
      <c r="F42" s="185"/>
      <c r="G42" s="186" t="s">
        <v>179</v>
      </c>
      <c r="H42" s="187" t="s">
        <v>179</v>
      </c>
      <c r="J42" s="2041"/>
      <c r="K42" s="2042"/>
      <c r="M42" s="2034"/>
      <c r="N42" s="2031"/>
      <c r="P42" s="2034"/>
      <c r="Q42" s="2031"/>
      <c r="S42" s="2034"/>
      <c r="T42" s="2031"/>
    </row>
    <row r="43" spans="1:20" s="188" customFormat="1" ht="12.75">
      <c r="A43" s="189"/>
      <c r="B43" s="206" t="s">
        <v>247</v>
      </c>
      <c r="C43" s="207"/>
      <c r="D43" s="208" t="s">
        <v>248</v>
      </c>
      <c r="E43" s="216"/>
      <c r="F43" s="185"/>
      <c r="G43" s="186" t="s">
        <v>179</v>
      </c>
      <c r="H43" s="187" t="s">
        <v>179</v>
      </c>
      <c r="J43" s="2041"/>
      <c r="K43" s="2042"/>
      <c r="M43" s="2034"/>
      <c r="N43" s="2031"/>
      <c r="P43" s="2034"/>
      <c r="Q43" s="2031"/>
      <c r="S43" s="2034"/>
      <c r="T43" s="2031"/>
    </row>
    <row r="44" spans="1:20" s="188" customFormat="1" ht="60">
      <c r="A44" s="189"/>
      <c r="B44" s="192" t="s">
        <v>249</v>
      </c>
      <c r="C44" s="209"/>
      <c r="D44" s="210" t="s">
        <v>250</v>
      </c>
      <c r="E44" s="220" t="s">
        <v>66</v>
      </c>
      <c r="F44" s="185">
        <v>1</v>
      </c>
      <c r="G44" s="186">
        <v>15000</v>
      </c>
      <c r="H44" s="187">
        <f>G44*F44</f>
        <v>15000</v>
      </c>
      <c r="J44" s="2041" t="s">
        <v>6373</v>
      </c>
      <c r="K44" s="2042" t="str">
        <f>VLOOKUP(J44,'FICHE RATIOS'!C:D,2,FALSE)</f>
        <v>Démolitions</v>
      </c>
      <c r="M44" s="2034"/>
      <c r="N44" s="2031"/>
      <c r="P44" s="2034"/>
      <c r="Q44" s="2031"/>
      <c r="S44" s="2034"/>
      <c r="T44" s="2031"/>
    </row>
    <row r="45" spans="1:20" s="188" customFormat="1" ht="36">
      <c r="A45" s="189"/>
      <c r="B45" s="192" t="s">
        <v>251</v>
      </c>
      <c r="C45" s="209"/>
      <c r="D45" s="210" t="s">
        <v>252</v>
      </c>
      <c r="E45" s="220" t="s">
        <v>253</v>
      </c>
      <c r="F45" s="185">
        <v>1</v>
      </c>
      <c r="G45" s="186">
        <v>26250</v>
      </c>
      <c r="H45" s="187">
        <f>G45*F45</f>
        <v>26250</v>
      </c>
      <c r="J45" s="2041" t="s">
        <v>6373</v>
      </c>
      <c r="K45" s="2042" t="str">
        <f>VLOOKUP(J45,'FICHE RATIOS'!C:D,2,FALSE)</f>
        <v>Démolitions</v>
      </c>
      <c r="M45" s="2034"/>
      <c r="N45" s="2031"/>
      <c r="P45" s="2034"/>
      <c r="Q45" s="2031"/>
      <c r="S45" s="2034"/>
      <c r="T45" s="2031"/>
    </row>
    <row r="46" spans="1:20" s="188" customFormat="1" ht="12.75">
      <c r="A46" s="189"/>
      <c r="B46" s="206" t="s">
        <v>254</v>
      </c>
      <c r="C46" s="207"/>
      <c r="D46" s="208" t="s">
        <v>255</v>
      </c>
      <c r="E46" s="216"/>
      <c r="F46" s="185"/>
      <c r="G46" s="186" t="s">
        <v>179</v>
      </c>
      <c r="H46" s="187" t="s">
        <v>179</v>
      </c>
      <c r="J46" s="2041" t="s">
        <v>6373</v>
      </c>
      <c r="K46" s="2042" t="str">
        <f>VLOOKUP(J46,'FICHE RATIOS'!C:D,2,FALSE)</f>
        <v>Démolitions</v>
      </c>
      <c r="M46" s="2034"/>
      <c r="N46" s="2031"/>
      <c r="P46" s="2034"/>
      <c r="Q46" s="2031"/>
      <c r="S46" s="2034"/>
      <c r="T46" s="2031"/>
    </row>
    <row r="47" spans="1:20" s="188" customFormat="1" ht="24">
      <c r="A47" s="189"/>
      <c r="B47" s="192"/>
      <c r="C47" s="209"/>
      <c r="D47" s="221" t="s">
        <v>256</v>
      </c>
      <c r="E47" s="216" t="s">
        <v>51</v>
      </c>
      <c r="F47" s="185">
        <v>1</v>
      </c>
      <c r="G47" s="186">
        <v>22145</v>
      </c>
      <c r="H47" s="187">
        <f t="shared" ref="H47:H52" si="1">G47*F47</f>
        <v>22145</v>
      </c>
      <c r="J47" s="2041" t="s">
        <v>6373</v>
      </c>
      <c r="K47" s="2042" t="str">
        <f>VLOOKUP(J47,'FICHE RATIOS'!C:D,2,FALSE)</f>
        <v>Démolitions</v>
      </c>
      <c r="M47" s="2034"/>
      <c r="N47" s="2031"/>
      <c r="P47" s="2034"/>
      <c r="Q47" s="2031"/>
      <c r="S47" s="2034"/>
      <c r="T47" s="2031"/>
    </row>
    <row r="48" spans="1:20" s="188" customFormat="1" ht="12.75">
      <c r="A48" s="189"/>
      <c r="B48" s="192" t="s">
        <v>257</v>
      </c>
      <c r="C48" s="209"/>
      <c r="D48" s="210" t="s">
        <v>258</v>
      </c>
      <c r="E48" s="220" t="s">
        <v>70</v>
      </c>
      <c r="F48" s="185">
        <v>35540</v>
      </c>
      <c r="G48" s="186">
        <v>14.5</v>
      </c>
      <c r="H48" s="187">
        <f t="shared" si="1"/>
        <v>515330</v>
      </c>
      <c r="J48" s="2041" t="s">
        <v>6373</v>
      </c>
      <c r="K48" s="2042" t="str">
        <f>VLOOKUP(J48,'FICHE RATIOS'!C:D,2,FALSE)</f>
        <v>Démolitions</v>
      </c>
      <c r="M48" s="2034"/>
      <c r="N48" s="2031"/>
      <c r="P48" s="2034"/>
      <c r="Q48" s="2031"/>
      <c r="S48" s="2034"/>
      <c r="T48" s="2031"/>
    </row>
    <row r="49" spans="1:20" s="188" customFormat="1" ht="12.75">
      <c r="A49" s="189"/>
      <c r="B49" s="192" t="s">
        <v>259</v>
      </c>
      <c r="C49" s="209"/>
      <c r="D49" s="210" t="s">
        <v>260</v>
      </c>
      <c r="E49" s="220" t="s">
        <v>70</v>
      </c>
      <c r="F49" s="185">
        <v>26650</v>
      </c>
      <c r="G49" s="186">
        <v>4.71</v>
      </c>
      <c r="H49" s="187">
        <f t="shared" si="1"/>
        <v>125521.5</v>
      </c>
      <c r="J49" s="2041" t="s">
        <v>6373</v>
      </c>
      <c r="K49" s="2042" t="str">
        <f>VLOOKUP(J49,'FICHE RATIOS'!C:D,2,FALSE)</f>
        <v>Démolitions</v>
      </c>
      <c r="M49" s="2034"/>
      <c r="N49" s="2031"/>
      <c r="P49" s="2034"/>
      <c r="Q49" s="2031"/>
      <c r="S49" s="2034"/>
      <c r="T49" s="2031"/>
    </row>
    <row r="50" spans="1:20" s="188" customFormat="1" ht="24">
      <c r="A50" s="189"/>
      <c r="B50" s="192" t="s">
        <v>261</v>
      </c>
      <c r="C50" s="209"/>
      <c r="D50" s="210" t="s">
        <v>262</v>
      </c>
      <c r="E50" s="220" t="s">
        <v>51</v>
      </c>
      <c r="F50" s="185">
        <v>1</v>
      </c>
      <c r="G50" s="186">
        <v>9100</v>
      </c>
      <c r="H50" s="187">
        <f t="shared" si="1"/>
        <v>9100</v>
      </c>
      <c r="J50" s="2041" t="s">
        <v>6373</v>
      </c>
      <c r="K50" s="2042" t="str">
        <f>VLOOKUP(J50,'FICHE RATIOS'!C:D,2,FALSE)</f>
        <v>Démolitions</v>
      </c>
      <c r="M50" s="2034"/>
      <c r="N50" s="2031"/>
      <c r="P50" s="2034"/>
      <c r="Q50" s="2031"/>
      <c r="S50" s="2034"/>
      <c r="T50" s="2031"/>
    </row>
    <row r="51" spans="1:20" s="188" customFormat="1" ht="12.75">
      <c r="A51" s="189"/>
      <c r="B51" s="192"/>
      <c r="C51" s="209"/>
      <c r="D51" s="210" t="s">
        <v>263</v>
      </c>
      <c r="E51" s="220" t="s">
        <v>264</v>
      </c>
      <c r="F51" s="185">
        <v>18500</v>
      </c>
      <c r="G51" s="186">
        <v>6.33</v>
      </c>
      <c r="H51" s="187">
        <f t="shared" si="1"/>
        <v>117105</v>
      </c>
      <c r="J51" s="2041" t="s">
        <v>6373</v>
      </c>
      <c r="K51" s="2042" t="str">
        <f>VLOOKUP(J51,'FICHE RATIOS'!C:D,2,FALSE)</f>
        <v>Démolitions</v>
      </c>
      <c r="M51" s="2034"/>
      <c r="N51" s="2031"/>
      <c r="P51" s="2034"/>
      <c r="Q51" s="2031"/>
      <c r="S51" s="2034"/>
      <c r="T51" s="2031"/>
    </row>
    <row r="52" spans="1:20" s="188" customFormat="1" ht="24">
      <c r="A52" s="189"/>
      <c r="B52" s="192" t="s">
        <v>265</v>
      </c>
      <c r="C52" s="209"/>
      <c r="D52" s="210" t="s">
        <v>266</v>
      </c>
      <c r="E52" s="220" t="s">
        <v>51</v>
      </c>
      <c r="F52" s="185">
        <v>1</v>
      </c>
      <c r="G52" s="186"/>
      <c r="H52" s="187">
        <f t="shared" si="1"/>
        <v>0</v>
      </c>
      <c r="J52" s="2041" t="s">
        <v>6373</v>
      </c>
      <c r="K52" s="2042" t="str">
        <f>VLOOKUP(J52,'FICHE RATIOS'!C:D,2,FALSE)</f>
        <v>Démolitions</v>
      </c>
      <c r="M52" s="2034"/>
      <c r="N52" s="2031"/>
      <c r="P52" s="2034"/>
      <c r="Q52" s="2031"/>
      <c r="S52" s="2034"/>
      <c r="T52" s="2031"/>
    </row>
    <row r="53" spans="1:20" s="188" customFormat="1" ht="12.75">
      <c r="A53" s="189"/>
      <c r="B53" s="192"/>
      <c r="C53" s="209"/>
      <c r="D53" s="213"/>
      <c r="E53" s="222"/>
      <c r="F53" s="185"/>
      <c r="G53" s="214"/>
      <c r="H53" s="187" t="s">
        <v>179</v>
      </c>
      <c r="J53" s="2041" t="s">
        <v>6373</v>
      </c>
      <c r="K53" s="2042" t="str">
        <f>VLOOKUP(J53,'FICHE RATIOS'!C:D,2,FALSE)</f>
        <v>Démolitions</v>
      </c>
      <c r="M53" s="2034"/>
      <c r="N53" s="2031"/>
      <c r="P53" s="2034"/>
      <c r="Q53" s="2031"/>
      <c r="S53" s="2034"/>
      <c r="T53" s="2031"/>
    </row>
    <row r="54" spans="1:20" s="188" customFormat="1" ht="24">
      <c r="A54" s="189"/>
      <c r="B54" s="206">
        <v>5</v>
      </c>
      <c r="C54" s="207"/>
      <c r="D54" s="208" t="s">
        <v>267</v>
      </c>
      <c r="E54" s="216"/>
      <c r="F54" s="185"/>
      <c r="G54" s="186" t="s">
        <v>179</v>
      </c>
      <c r="H54" s="187" t="s">
        <v>179</v>
      </c>
      <c r="J54" s="2041" t="s">
        <v>6374</v>
      </c>
      <c r="K54" s="2042" t="str">
        <f>VLOOKUP(J54,'FICHE RATIOS'!C:D,2,FALSE)</f>
        <v>Gestion des déchets, Traitements de Pollution des Sols &amp; Autres</v>
      </c>
      <c r="M54" s="2034"/>
      <c r="N54" s="2031"/>
      <c r="P54" s="2034"/>
      <c r="Q54" s="2031"/>
      <c r="S54" s="2034"/>
      <c r="T54" s="2031"/>
    </row>
    <row r="55" spans="1:20" s="188" customFormat="1" ht="12.75">
      <c r="A55" s="189"/>
      <c r="B55" s="192" t="s">
        <v>268</v>
      </c>
      <c r="C55" s="209"/>
      <c r="D55" s="210" t="s">
        <v>269</v>
      </c>
      <c r="E55" s="220" t="s">
        <v>270</v>
      </c>
      <c r="F55" s="185">
        <v>10600</v>
      </c>
      <c r="G55" s="186">
        <v>9.7200000000000006</v>
      </c>
      <c r="H55" s="187">
        <f>G55*F55</f>
        <v>103032</v>
      </c>
      <c r="J55" s="2041" t="s">
        <v>6374</v>
      </c>
      <c r="K55" s="2042" t="str">
        <f>VLOOKUP(J55,'FICHE RATIOS'!C:D,2,FALSE)</f>
        <v>Gestion des déchets, Traitements de Pollution des Sols &amp; Autres</v>
      </c>
      <c r="M55" s="2034"/>
      <c r="N55" s="2031"/>
      <c r="P55" s="2034"/>
      <c r="Q55" s="2031"/>
      <c r="S55" s="2034"/>
      <c r="T55" s="2031"/>
    </row>
    <row r="56" spans="1:20" s="188" customFormat="1" ht="12.75">
      <c r="A56" s="189"/>
      <c r="B56" s="192" t="s">
        <v>271</v>
      </c>
      <c r="C56" s="209"/>
      <c r="D56" s="210" t="s">
        <v>272</v>
      </c>
      <c r="E56" s="220" t="s">
        <v>270</v>
      </c>
      <c r="F56" s="185">
        <v>300</v>
      </c>
      <c r="G56" s="186">
        <v>123</v>
      </c>
      <c r="H56" s="187">
        <f>G56*F56</f>
        <v>36900</v>
      </c>
      <c r="J56" s="2041" t="s">
        <v>6374</v>
      </c>
      <c r="K56" s="2042" t="str">
        <f>VLOOKUP(J56,'FICHE RATIOS'!C:D,2,FALSE)</f>
        <v>Gestion des déchets, Traitements de Pollution des Sols &amp; Autres</v>
      </c>
      <c r="M56" s="2034"/>
      <c r="N56" s="2031"/>
      <c r="P56" s="2034"/>
      <c r="Q56" s="2031"/>
      <c r="S56" s="2034"/>
      <c r="T56" s="2031"/>
    </row>
    <row r="57" spans="1:20" s="188" customFormat="1" ht="24">
      <c r="A57" s="189"/>
      <c r="B57" s="192" t="s">
        <v>273</v>
      </c>
      <c r="C57" s="209"/>
      <c r="D57" s="210" t="s">
        <v>274</v>
      </c>
      <c r="E57" s="220" t="s">
        <v>270</v>
      </c>
      <c r="F57" s="185">
        <v>1</v>
      </c>
      <c r="G57" s="186">
        <v>0</v>
      </c>
      <c r="H57" s="187">
        <f>G57*F57</f>
        <v>0</v>
      </c>
      <c r="J57" s="2041" t="s">
        <v>6374</v>
      </c>
      <c r="K57" s="2042" t="str">
        <f>VLOOKUP(J57,'FICHE RATIOS'!C:D,2,FALSE)</f>
        <v>Gestion des déchets, Traitements de Pollution des Sols &amp; Autres</v>
      </c>
      <c r="M57" s="2034"/>
      <c r="N57" s="2031"/>
      <c r="P57" s="2034"/>
      <c r="Q57" s="2031"/>
      <c r="S57" s="2034"/>
      <c r="T57" s="2031"/>
    </row>
    <row r="58" spans="1:20" s="188" customFormat="1" ht="12.75">
      <c r="A58" s="189"/>
      <c r="B58" s="192" t="s">
        <v>275</v>
      </c>
      <c r="C58" s="209"/>
      <c r="D58" s="221" t="s">
        <v>276</v>
      </c>
      <c r="E58" s="216" t="s">
        <v>270</v>
      </c>
      <c r="F58" s="185">
        <v>2</v>
      </c>
      <c r="G58" s="186">
        <v>0</v>
      </c>
      <c r="H58" s="187">
        <f>G58*F58</f>
        <v>0</v>
      </c>
      <c r="J58" s="2041" t="s">
        <v>6374</v>
      </c>
      <c r="K58" s="2042" t="str">
        <f>VLOOKUP(J58,'FICHE RATIOS'!C:D,2,FALSE)</f>
        <v>Gestion des déchets, Traitements de Pollution des Sols &amp; Autres</v>
      </c>
      <c r="M58" s="2034"/>
      <c r="N58" s="2031"/>
      <c r="P58" s="2034"/>
      <c r="Q58" s="2031"/>
      <c r="S58" s="2034"/>
      <c r="T58" s="2031"/>
    </row>
    <row r="59" spans="1:20" s="188" customFormat="1" ht="12.75">
      <c r="A59" s="189"/>
      <c r="B59" s="192"/>
      <c r="C59" s="209"/>
      <c r="D59" s="221"/>
      <c r="E59" s="216"/>
      <c r="F59" s="185"/>
      <c r="G59" s="186"/>
      <c r="H59" s="187">
        <f>+IF(F59=0,0,F59*G59)</f>
        <v>0</v>
      </c>
      <c r="J59" s="2041" t="s">
        <v>6374</v>
      </c>
      <c r="K59" s="2042" t="str">
        <f>VLOOKUP(J59,'FICHE RATIOS'!C:D,2,FALSE)</f>
        <v>Gestion des déchets, Traitements de Pollution des Sols &amp; Autres</v>
      </c>
      <c r="M59" s="2034"/>
      <c r="N59" s="2031"/>
      <c r="P59" s="2034"/>
      <c r="Q59" s="2031"/>
      <c r="S59" s="2034"/>
      <c r="T59" s="2031"/>
    </row>
    <row r="60" spans="1:20" s="188" customFormat="1" ht="24.75" thickBot="1">
      <c r="A60" s="189"/>
      <c r="B60" s="192"/>
      <c r="C60" s="209"/>
      <c r="D60" s="221" t="s">
        <v>277</v>
      </c>
      <c r="E60" s="216" t="s">
        <v>51</v>
      </c>
      <c r="F60" s="185">
        <v>1</v>
      </c>
      <c r="G60" s="186">
        <v>73850</v>
      </c>
      <c r="H60" s="187">
        <f>+IF(F60=0,0,F60*G60)</f>
        <v>73850</v>
      </c>
      <c r="J60" s="2043" t="s">
        <v>6678</v>
      </c>
      <c r="K60" s="2044" t="str">
        <f>VLOOKUP(J60,'FICHE RATIOS'!C:D,2,FALSE)</f>
        <v>Assurances, Aléas, Risques &amp; Marge</v>
      </c>
      <c r="M60" s="2034"/>
      <c r="N60" s="2031"/>
      <c r="P60" s="2034"/>
      <c r="Q60" s="2031"/>
      <c r="S60" s="2034"/>
      <c r="T60" s="2031"/>
    </row>
    <row r="61" spans="1:20" s="188" customFormat="1" ht="12.75">
      <c r="A61" s="189"/>
      <c r="B61" s="192"/>
      <c r="C61" s="209"/>
      <c r="D61" s="221"/>
      <c r="E61" s="216"/>
      <c r="F61" s="185"/>
      <c r="G61" s="186"/>
      <c r="H61" s="187" t="s">
        <v>179</v>
      </c>
      <c r="M61" s="2034"/>
      <c r="N61" s="2031"/>
      <c r="P61" s="2034"/>
      <c r="Q61" s="2031"/>
      <c r="S61" s="2034"/>
      <c r="T61" s="2031"/>
    </row>
    <row r="62" spans="1:20" s="188" customFormat="1" ht="13.5" thickBot="1">
      <c r="A62" s="189"/>
      <c r="B62" s="192"/>
      <c r="C62" s="209"/>
      <c r="D62" s="221"/>
      <c r="E62" s="216"/>
      <c r="F62" s="185"/>
      <c r="G62" s="186"/>
      <c r="H62" s="187"/>
      <c r="M62" s="2034"/>
      <c r="N62" s="2031"/>
      <c r="P62" s="2034"/>
      <c r="Q62" s="2031"/>
      <c r="S62" s="2034"/>
      <c r="T62" s="2031"/>
    </row>
    <row r="63" spans="1:20" s="188" customFormat="1" ht="13.5" thickBot="1">
      <c r="A63" s="223" t="s">
        <v>278</v>
      </c>
      <c r="B63" s="224"/>
      <c r="C63" s="225"/>
      <c r="D63" s="226"/>
      <c r="E63" s="225"/>
      <c r="F63" s="227"/>
      <c r="G63" s="228" t="s">
        <v>179</v>
      </c>
      <c r="H63" s="229">
        <f>SUM(H6:H62)</f>
        <v>1128850</v>
      </c>
      <c r="M63" s="2034"/>
      <c r="N63" s="2031"/>
      <c r="P63" s="2034"/>
      <c r="Q63" s="2031"/>
      <c r="S63" s="2034"/>
      <c r="T63" s="2031"/>
    </row>
    <row r="64" spans="1:20" s="188" customFormat="1" ht="12.75">
      <c r="A64" s="189"/>
      <c r="B64" s="230"/>
      <c r="C64" s="231"/>
      <c r="D64" s="232"/>
      <c r="E64" s="233"/>
      <c r="F64" s="185">
        <v>0</v>
      </c>
      <c r="G64" s="186" t="s">
        <v>179</v>
      </c>
      <c r="H64" s="187" t="s">
        <v>179</v>
      </c>
      <c r="M64" s="2034"/>
      <c r="N64" s="2031"/>
      <c r="P64" s="2034"/>
      <c r="Q64" s="2031"/>
      <c r="S64" s="2034"/>
      <c r="T64" s="2031"/>
    </row>
    <row r="65" spans="1:20" s="188" customFormat="1" ht="72">
      <c r="A65" s="189"/>
      <c r="B65" s="206">
        <v>6</v>
      </c>
      <c r="C65" s="234"/>
      <c r="D65" s="235" t="s">
        <v>279</v>
      </c>
      <c r="E65" s="236"/>
      <c r="F65" s="237">
        <v>0</v>
      </c>
      <c r="G65" s="214" t="s">
        <v>179</v>
      </c>
      <c r="H65" s="238" t="s">
        <v>179</v>
      </c>
      <c r="M65" s="2034"/>
      <c r="N65" s="2031"/>
      <c r="P65" s="2034"/>
      <c r="Q65" s="2031"/>
      <c r="S65" s="2034"/>
      <c r="T65" s="2031"/>
    </row>
    <row r="66" spans="1:20" s="188" customFormat="1" ht="12.75">
      <c r="A66" s="189"/>
      <c r="B66" s="239" t="s">
        <v>280</v>
      </c>
      <c r="C66" s="215"/>
      <c r="D66" s="240" t="s">
        <v>281</v>
      </c>
      <c r="E66" s="215" t="s">
        <v>235</v>
      </c>
      <c r="F66" s="241">
        <v>9.9999999999999995E-8</v>
      </c>
      <c r="G66" s="214">
        <v>325.36</v>
      </c>
      <c r="H66" s="238">
        <v>3.2536000000000002E-5</v>
      </c>
      <c r="M66" s="2034"/>
      <c r="N66" s="2031"/>
      <c r="P66" s="2034"/>
      <c r="Q66" s="2031"/>
      <c r="S66" s="2034"/>
      <c r="T66" s="2031"/>
    </row>
    <row r="67" spans="1:20" s="188" customFormat="1" ht="12.75">
      <c r="A67" s="189"/>
      <c r="B67" s="239" t="s">
        <v>282</v>
      </c>
      <c r="C67" s="215"/>
      <c r="D67" s="240" t="s">
        <v>283</v>
      </c>
      <c r="E67" s="215" t="s">
        <v>235</v>
      </c>
      <c r="F67" s="241">
        <v>9.9999999999999995E-8</v>
      </c>
      <c r="G67" s="214">
        <v>235.6</v>
      </c>
      <c r="H67" s="238">
        <v>2.3559999999999998E-5</v>
      </c>
      <c r="M67" s="2034"/>
      <c r="N67" s="2031"/>
      <c r="P67" s="2034"/>
      <c r="Q67" s="2031"/>
      <c r="S67" s="2034"/>
      <c r="T67" s="2031"/>
    </row>
    <row r="68" spans="1:20" s="188" customFormat="1" ht="12.75">
      <c r="A68" s="189"/>
      <c r="B68" s="239" t="s">
        <v>284</v>
      </c>
      <c r="C68" s="215"/>
      <c r="D68" s="240" t="s">
        <v>285</v>
      </c>
      <c r="E68" s="215" t="s">
        <v>235</v>
      </c>
      <c r="F68" s="241">
        <v>9.9999999999999995E-8</v>
      </c>
      <c r="G68" s="214">
        <v>181.75</v>
      </c>
      <c r="H68" s="238">
        <v>1.8174999999999998E-5</v>
      </c>
      <c r="M68" s="2034"/>
      <c r="N68" s="2031"/>
      <c r="P68" s="2034"/>
      <c r="Q68" s="2031"/>
      <c r="S68" s="2034"/>
      <c r="T68" s="2031"/>
    </row>
    <row r="69" spans="1:20" s="188" customFormat="1" ht="12.75">
      <c r="A69" s="242"/>
      <c r="B69" s="243"/>
      <c r="C69" s="244"/>
      <c r="D69" s="245" t="s">
        <v>286</v>
      </c>
      <c r="E69" s="246"/>
      <c r="F69" s="247">
        <v>0</v>
      </c>
      <c r="G69" s="248" t="s">
        <v>179</v>
      </c>
      <c r="H69" s="249" t="s">
        <v>179</v>
      </c>
      <c r="M69" s="2034"/>
      <c r="N69" s="2031"/>
      <c r="P69" s="2034"/>
      <c r="Q69" s="2031"/>
      <c r="S69" s="2034"/>
      <c r="T69" s="2031"/>
    </row>
    <row r="70" spans="1:20">
      <c r="M70" s="2034"/>
      <c r="N70" s="2031"/>
      <c r="P70" s="2034"/>
      <c r="Q70" s="2031"/>
      <c r="S70" s="2034"/>
      <c r="T70" s="2031"/>
    </row>
    <row r="71" spans="1:20">
      <c r="M71" s="2034"/>
      <c r="N71" s="2031"/>
      <c r="P71" s="2034"/>
      <c r="Q71" s="2031"/>
      <c r="S71" s="2034"/>
      <c r="T71" s="2031"/>
    </row>
    <row r="72" spans="1:20">
      <c r="M72" s="2034"/>
      <c r="N72" s="2031"/>
      <c r="P72" s="2034"/>
      <c r="Q72" s="2031"/>
      <c r="S72" s="2034"/>
      <c r="T72" s="2031"/>
    </row>
    <row r="73" spans="1:20">
      <c r="M73" s="2034"/>
      <c r="N73" s="2031"/>
      <c r="P73" s="2034"/>
      <c r="Q73" s="2031"/>
      <c r="S73" s="2034"/>
      <c r="T73" s="2031"/>
    </row>
    <row r="74" spans="1:20">
      <c r="M74" s="2034"/>
      <c r="N74" s="2031"/>
      <c r="P74" s="2034"/>
      <c r="Q74" s="2031"/>
      <c r="S74" s="2034"/>
      <c r="T74" s="2031"/>
    </row>
    <row r="75" spans="1:20">
      <c r="M75" s="2034"/>
      <c r="N75" s="2031"/>
      <c r="P75" s="2034"/>
      <c r="Q75" s="2031"/>
      <c r="S75" s="2034"/>
      <c r="T75" s="2031"/>
    </row>
    <row r="76" spans="1:20">
      <c r="M76" s="2034"/>
      <c r="N76" s="2031"/>
      <c r="P76" s="2034"/>
      <c r="Q76" s="2031"/>
      <c r="S76" s="2034"/>
      <c r="T76" s="2031"/>
    </row>
    <row r="77" spans="1:20">
      <c r="M77" s="2034"/>
      <c r="N77" s="2031"/>
      <c r="P77" s="2034"/>
      <c r="Q77" s="2031"/>
      <c r="S77" s="2034"/>
      <c r="T77" s="2031"/>
    </row>
    <row r="78" spans="1:20">
      <c r="M78" s="2034"/>
      <c r="N78" s="2031"/>
      <c r="P78" s="2034"/>
      <c r="Q78" s="2031"/>
      <c r="S78" s="2034"/>
      <c r="T78" s="2031"/>
    </row>
    <row r="79" spans="1:20">
      <c r="M79" s="2034"/>
      <c r="N79" s="2031"/>
      <c r="P79" s="2034"/>
      <c r="Q79" s="2031"/>
      <c r="S79" s="2034"/>
      <c r="T79" s="2031"/>
    </row>
    <row r="80" spans="1:20">
      <c r="M80" s="2034"/>
      <c r="N80" s="2031"/>
      <c r="P80" s="2034"/>
      <c r="Q80" s="2031"/>
      <c r="S80" s="2034"/>
      <c r="T80" s="2031"/>
    </row>
    <row r="81" spans="13:20">
      <c r="M81" s="2034"/>
      <c r="N81" s="2031"/>
      <c r="P81" s="2034"/>
      <c r="Q81" s="2031"/>
      <c r="S81" s="2034"/>
      <c r="T81" s="2031"/>
    </row>
    <row r="82" spans="13:20">
      <c r="M82" s="2034"/>
      <c r="N82" s="2031"/>
      <c r="P82" s="2034"/>
      <c r="Q82" s="2031"/>
      <c r="S82" s="2034"/>
      <c r="T82" s="2031"/>
    </row>
    <row r="83" spans="13:20">
      <c r="M83" s="2034"/>
      <c r="N83" s="2031"/>
      <c r="P83" s="2034"/>
      <c r="Q83" s="2031"/>
      <c r="S83" s="2034"/>
      <c r="T83" s="2031"/>
    </row>
    <row r="84" spans="13:20">
      <c r="M84" s="2034"/>
      <c r="N84" s="2031"/>
      <c r="P84" s="2034"/>
      <c r="Q84" s="2031"/>
      <c r="S84" s="2034"/>
      <c r="T84" s="2031"/>
    </row>
    <row r="85" spans="13:20">
      <c r="M85" s="2034"/>
      <c r="N85" s="2031"/>
      <c r="P85" s="2034"/>
      <c r="Q85" s="2031"/>
      <c r="S85" s="2034"/>
      <c r="T85" s="2031"/>
    </row>
    <row r="86" spans="13:20">
      <c r="M86" s="2034"/>
      <c r="N86" s="2031"/>
      <c r="P86" s="2034"/>
      <c r="Q86" s="2031"/>
      <c r="S86" s="2034"/>
      <c r="T86" s="2031"/>
    </row>
    <row r="87" spans="13:20">
      <c r="M87" s="2034"/>
      <c r="N87" s="2031"/>
      <c r="P87" s="2034"/>
      <c r="Q87" s="2031"/>
      <c r="S87" s="2034"/>
      <c r="T87" s="2031"/>
    </row>
    <row r="88" spans="13:20">
      <c r="M88" s="2034"/>
      <c r="N88" s="2031"/>
      <c r="P88" s="2034"/>
      <c r="Q88" s="2031"/>
      <c r="S88" s="2034"/>
      <c r="T88" s="2031"/>
    </row>
    <row r="89" spans="13:20">
      <c r="M89" s="2034"/>
      <c r="N89" s="2031"/>
      <c r="P89" s="2034"/>
      <c r="Q89" s="2031"/>
      <c r="S89" s="2034"/>
      <c r="T89" s="2031"/>
    </row>
    <row r="90" spans="13:20">
      <c r="M90" s="2034"/>
      <c r="N90" s="2031"/>
      <c r="P90" s="2034"/>
      <c r="Q90" s="2031"/>
      <c r="S90" s="2034"/>
      <c r="T90" s="2031"/>
    </row>
    <row r="91" spans="13:20">
      <c r="M91" s="2034"/>
      <c r="N91" s="2031"/>
      <c r="P91" s="2034"/>
      <c r="Q91" s="2031"/>
      <c r="S91" s="2034"/>
      <c r="T91" s="2031"/>
    </row>
    <row r="92" spans="13:20">
      <c r="M92" s="2034"/>
      <c r="N92" s="2031"/>
      <c r="P92" s="2034"/>
      <c r="Q92" s="2031"/>
      <c r="S92" s="2034"/>
      <c r="T92" s="2031"/>
    </row>
    <row r="93" spans="13:20">
      <c r="M93" s="2034"/>
      <c r="N93" s="2031"/>
      <c r="P93" s="2034"/>
      <c r="Q93" s="2031"/>
      <c r="S93" s="2034"/>
      <c r="T93" s="2031"/>
    </row>
    <row r="94" spans="13:20">
      <c r="M94" s="2034"/>
      <c r="N94" s="2031"/>
      <c r="P94" s="2034"/>
      <c r="Q94" s="2031"/>
      <c r="S94" s="2034"/>
      <c r="T94" s="2031"/>
    </row>
    <row r="95" spans="13:20">
      <c r="M95" s="2034"/>
      <c r="N95" s="2031"/>
      <c r="P95" s="2034"/>
      <c r="Q95" s="2031"/>
      <c r="S95" s="2034"/>
      <c r="T95" s="2031"/>
    </row>
    <row r="96" spans="13:20">
      <c r="M96" s="2034"/>
      <c r="N96" s="2031"/>
      <c r="P96" s="2034"/>
      <c r="Q96" s="2031"/>
      <c r="S96" s="2034"/>
      <c r="T96" s="2031"/>
    </row>
    <row r="97" spans="13:20">
      <c r="M97" s="2034"/>
      <c r="N97" s="2031"/>
      <c r="P97" s="2034"/>
      <c r="Q97" s="2031"/>
      <c r="S97" s="2034"/>
      <c r="T97" s="2031"/>
    </row>
    <row r="98" spans="13:20">
      <c r="M98" s="2034"/>
      <c r="N98" s="2031"/>
      <c r="P98" s="2034"/>
      <c r="Q98" s="2031"/>
      <c r="S98" s="2034"/>
      <c r="T98" s="2031"/>
    </row>
    <row r="99" spans="13:20">
      <c r="M99" s="2034"/>
      <c r="N99" s="2031"/>
      <c r="P99" s="2034"/>
      <c r="Q99" s="2031"/>
      <c r="S99" s="2034"/>
      <c r="T99" s="2031"/>
    </row>
    <row r="100" spans="13:20">
      <c r="M100" s="2034"/>
      <c r="N100" s="2031"/>
      <c r="P100" s="2034"/>
      <c r="Q100" s="2031"/>
      <c r="S100" s="2034"/>
      <c r="T100" s="2031"/>
    </row>
    <row r="101" spans="13:20">
      <c r="M101" s="2034"/>
      <c r="N101" s="2031"/>
      <c r="P101" s="2034"/>
      <c r="Q101" s="2031"/>
      <c r="S101" s="2034"/>
      <c r="T101" s="2031"/>
    </row>
    <row r="102" spans="13:20">
      <c r="M102" s="2034"/>
      <c r="N102" s="2031"/>
      <c r="P102" s="2034"/>
      <c r="Q102" s="2031"/>
      <c r="S102" s="2034"/>
      <c r="T102" s="2031"/>
    </row>
    <row r="103" spans="13:20">
      <c r="M103" s="2034"/>
      <c r="N103" s="2031"/>
      <c r="P103" s="2034"/>
      <c r="Q103" s="2031"/>
      <c r="S103" s="2034"/>
      <c r="T103" s="2031"/>
    </row>
    <row r="104" spans="13:20">
      <c r="M104" s="2034"/>
      <c r="N104" s="2031"/>
      <c r="P104" s="2034"/>
      <c r="Q104" s="2031"/>
      <c r="S104" s="2034"/>
      <c r="T104" s="2031"/>
    </row>
    <row r="105" spans="13:20">
      <c r="M105" s="2034"/>
      <c r="N105" s="2031"/>
      <c r="P105" s="2034"/>
      <c r="Q105" s="2031"/>
      <c r="S105" s="2034"/>
      <c r="T105" s="2031"/>
    </row>
    <row r="106" spans="13:20">
      <c r="M106" s="2034"/>
      <c r="N106" s="2031"/>
      <c r="P106" s="2034"/>
      <c r="Q106" s="2031"/>
      <c r="S106" s="2034"/>
      <c r="T106" s="2031"/>
    </row>
    <row r="107" spans="13:20">
      <c r="M107" s="2034"/>
      <c r="N107" s="2031"/>
      <c r="P107" s="2034"/>
      <c r="Q107" s="2031"/>
      <c r="S107" s="2034"/>
      <c r="T107" s="2031"/>
    </row>
    <row r="108" spans="13:20">
      <c r="M108" s="2034"/>
      <c r="N108" s="2031"/>
      <c r="P108" s="2034"/>
      <c r="Q108" s="2031"/>
      <c r="S108" s="2034"/>
      <c r="T108" s="2031"/>
    </row>
    <row r="109" spans="13:20">
      <c r="M109" s="2034"/>
      <c r="N109" s="2031"/>
      <c r="P109" s="2034"/>
      <c r="Q109" s="2031"/>
      <c r="S109" s="2034"/>
      <c r="T109" s="2031"/>
    </row>
    <row r="110" spans="13:20">
      <c r="M110" s="2034"/>
      <c r="N110" s="2031"/>
      <c r="P110" s="2034"/>
      <c r="Q110" s="2031"/>
      <c r="S110" s="2034"/>
      <c r="T110" s="2031"/>
    </row>
    <row r="111" spans="13:20">
      <c r="M111" s="2034"/>
      <c r="N111" s="2031"/>
      <c r="P111" s="2034"/>
      <c r="Q111" s="2031"/>
      <c r="S111" s="2034"/>
      <c r="T111" s="2031"/>
    </row>
    <row r="112" spans="13:20">
      <c r="M112" s="2034"/>
      <c r="N112" s="2031"/>
      <c r="P112" s="2034"/>
      <c r="Q112" s="2031"/>
      <c r="S112" s="2034"/>
      <c r="T112" s="2031"/>
    </row>
    <row r="113" spans="13:20">
      <c r="M113" s="2034"/>
      <c r="N113" s="2031"/>
      <c r="P113" s="2034"/>
      <c r="Q113" s="2031"/>
      <c r="S113" s="2034"/>
      <c r="T113" s="2031"/>
    </row>
    <row r="114" spans="13:20">
      <c r="M114" s="2034"/>
      <c r="N114" s="2031"/>
      <c r="P114" s="2034"/>
      <c r="Q114" s="2031"/>
      <c r="S114" s="2034"/>
      <c r="T114" s="2031"/>
    </row>
    <row r="115" spans="13:20">
      <c r="M115" s="2034"/>
      <c r="N115" s="2031"/>
      <c r="P115" s="2034"/>
      <c r="Q115" s="2031"/>
      <c r="S115" s="2034"/>
      <c r="T115" s="2031"/>
    </row>
    <row r="116" spans="13:20">
      <c r="M116" s="2034"/>
      <c r="N116" s="2031"/>
      <c r="P116" s="2034"/>
      <c r="Q116" s="2031"/>
      <c r="S116" s="2034"/>
      <c r="T116" s="2031"/>
    </row>
    <row r="117" spans="13:20">
      <c r="M117" s="2034"/>
      <c r="N117" s="2031"/>
      <c r="P117" s="2034"/>
      <c r="Q117" s="2031"/>
      <c r="S117" s="2034"/>
      <c r="T117" s="2031"/>
    </row>
    <row r="118" spans="13:20">
      <c r="M118" s="2034"/>
      <c r="N118" s="2031"/>
      <c r="P118" s="2034"/>
      <c r="Q118" s="2031"/>
      <c r="S118" s="2034"/>
      <c r="T118" s="2031"/>
    </row>
    <row r="119" spans="13:20">
      <c r="M119" s="2034"/>
      <c r="N119" s="2031"/>
      <c r="P119" s="2034"/>
      <c r="Q119" s="2031"/>
      <c r="S119" s="2034"/>
      <c r="T119" s="2031"/>
    </row>
    <row r="120" spans="13:20">
      <c r="M120" s="2034"/>
      <c r="N120" s="2031"/>
      <c r="P120" s="2034"/>
      <c r="Q120" s="2031"/>
      <c r="S120" s="2034"/>
      <c r="T120" s="2031"/>
    </row>
    <row r="121" spans="13:20">
      <c r="M121" s="2034"/>
      <c r="N121" s="2031"/>
      <c r="P121" s="2034"/>
      <c r="Q121" s="2031"/>
      <c r="S121" s="2034"/>
      <c r="T121" s="2031"/>
    </row>
    <row r="122" spans="13:20">
      <c r="M122" s="2034"/>
      <c r="N122" s="2031"/>
      <c r="P122" s="2034"/>
      <c r="Q122" s="2031"/>
      <c r="S122" s="2034"/>
      <c r="T122" s="2031"/>
    </row>
    <row r="123" spans="13:20">
      <c r="M123" s="2034"/>
      <c r="N123" s="2031"/>
      <c r="P123" s="2034"/>
      <c r="Q123" s="2031"/>
      <c r="S123" s="2034"/>
      <c r="T123" s="2031"/>
    </row>
    <row r="124" spans="13:20">
      <c r="M124" s="2034"/>
      <c r="N124" s="2031"/>
      <c r="P124" s="2034"/>
      <c r="Q124" s="2031"/>
      <c r="S124" s="2034"/>
      <c r="T124" s="2031"/>
    </row>
    <row r="125" spans="13:20">
      <c r="M125" s="2034"/>
      <c r="N125" s="2031"/>
      <c r="P125" s="2034"/>
      <c r="Q125" s="2031"/>
      <c r="S125" s="2034"/>
      <c r="T125" s="2031"/>
    </row>
    <row r="126" spans="13:20">
      <c r="M126" s="2034"/>
      <c r="N126" s="2031"/>
      <c r="P126" s="2034"/>
      <c r="Q126" s="2031"/>
      <c r="S126" s="2034"/>
      <c r="T126" s="2031"/>
    </row>
    <row r="127" spans="13:20">
      <c r="M127" s="2034"/>
      <c r="N127" s="2031"/>
      <c r="P127" s="2034"/>
      <c r="Q127" s="2031"/>
      <c r="S127" s="2034"/>
      <c r="T127" s="2031"/>
    </row>
    <row r="128" spans="13:20">
      <c r="M128" s="2034"/>
      <c r="N128" s="2031"/>
      <c r="P128" s="2034"/>
      <c r="Q128" s="2031"/>
      <c r="S128" s="2034"/>
      <c r="T128" s="2031"/>
    </row>
    <row r="129" spans="13:20">
      <c r="M129" s="2034"/>
      <c r="N129" s="2031"/>
      <c r="P129" s="2034"/>
      <c r="Q129" s="2031"/>
      <c r="S129" s="2034"/>
      <c r="T129" s="2031"/>
    </row>
    <row r="130" spans="13:20">
      <c r="M130" s="2034"/>
      <c r="N130" s="2031"/>
      <c r="P130" s="2034"/>
      <c r="Q130" s="2031"/>
      <c r="S130" s="2034"/>
      <c r="T130" s="2031"/>
    </row>
    <row r="131" spans="13:20">
      <c r="M131" s="2034"/>
      <c r="N131" s="2031"/>
      <c r="P131" s="2034"/>
      <c r="Q131" s="2031"/>
      <c r="S131" s="2034"/>
      <c r="T131" s="2031"/>
    </row>
    <row r="132" spans="13:20">
      <c r="M132" s="2034"/>
      <c r="N132" s="2031"/>
      <c r="P132" s="2034"/>
      <c r="Q132" s="2031"/>
      <c r="S132" s="2034"/>
      <c r="T132" s="2031"/>
    </row>
    <row r="133" spans="13:20">
      <c r="M133" s="2034"/>
      <c r="N133" s="2031"/>
      <c r="P133" s="2034"/>
      <c r="Q133" s="2031"/>
      <c r="S133" s="2034"/>
      <c r="T133" s="2031"/>
    </row>
    <row r="134" spans="13:20">
      <c r="M134" s="2034"/>
      <c r="N134" s="2031"/>
      <c r="P134" s="2034"/>
      <c r="Q134" s="2031"/>
      <c r="S134" s="2034"/>
      <c r="T134" s="2031"/>
    </row>
    <row r="135" spans="13:20">
      <c r="M135" s="2034"/>
      <c r="N135" s="2031"/>
      <c r="P135" s="2034"/>
      <c r="Q135" s="2031"/>
      <c r="S135" s="2034"/>
      <c r="T135" s="2031"/>
    </row>
    <row r="136" spans="13:20">
      <c r="M136" s="2034"/>
      <c r="N136" s="2031"/>
      <c r="P136" s="2034"/>
      <c r="Q136" s="2031"/>
      <c r="S136" s="2034"/>
      <c r="T136" s="2031"/>
    </row>
    <row r="137" spans="13:20">
      <c r="M137" s="2034"/>
      <c r="N137" s="2031"/>
      <c r="P137" s="2034"/>
      <c r="Q137" s="2031"/>
      <c r="S137" s="2034"/>
      <c r="T137" s="2031"/>
    </row>
    <row r="138" spans="13:20">
      <c r="M138" s="2034"/>
      <c r="N138" s="2031"/>
      <c r="P138" s="2034"/>
      <c r="Q138" s="2031"/>
      <c r="S138" s="2034"/>
      <c r="T138" s="2031"/>
    </row>
    <row r="139" spans="13:20">
      <c r="M139" s="2034"/>
      <c r="N139" s="2031"/>
      <c r="P139" s="2034"/>
      <c r="Q139" s="2031"/>
      <c r="S139" s="2034"/>
      <c r="T139" s="2031"/>
    </row>
    <row r="140" spans="13:20">
      <c r="M140" s="2034"/>
      <c r="N140" s="2031"/>
      <c r="P140" s="2034"/>
      <c r="Q140" s="2031"/>
      <c r="S140" s="2034"/>
      <c r="T140" s="2031"/>
    </row>
    <row r="141" spans="13:20">
      <c r="M141" s="2034"/>
      <c r="N141" s="2031"/>
      <c r="P141" s="2034"/>
      <c r="Q141" s="2031"/>
      <c r="S141" s="2034"/>
      <c r="T141" s="2031"/>
    </row>
    <row r="142" spans="13:20">
      <c r="M142" s="2034"/>
      <c r="N142" s="2031"/>
      <c r="P142" s="2034"/>
      <c r="Q142" s="2031"/>
      <c r="S142" s="2034"/>
      <c r="T142" s="2031"/>
    </row>
    <row r="143" spans="13:20">
      <c r="M143" s="2034"/>
      <c r="N143" s="2031"/>
      <c r="P143" s="2034"/>
      <c r="Q143" s="2031"/>
      <c r="S143" s="2034"/>
      <c r="T143" s="2031"/>
    </row>
    <row r="144" spans="13:20">
      <c r="M144" s="2034"/>
      <c r="N144" s="2031"/>
      <c r="P144" s="2034"/>
      <c r="Q144" s="2031"/>
      <c r="S144" s="2034"/>
      <c r="T144" s="2031"/>
    </row>
    <row r="145" spans="13:20">
      <c r="M145" s="2034"/>
      <c r="N145" s="2031"/>
      <c r="P145" s="2034"/>
      <c r="Q145" s="2031"/>
      <c r="S145" s="2034"/>
      <c r="T145" s="2031"/>
    </row>
    <row r="146" spans="13:20">
      <c r="M146" s="2034"/>
      <c r="N146" s="2031"/>
      <c r="P146" s="2034"/>
      <c r="Q146" s="2031"/>
      <c r="S146" s="2034"/>
      <c r="T146" s="2031"/>
    </row>
    <row r="147" spans="13:20">
      <c r="M147" s="2034"/>
      <c r="N147" s="2031"/>
      <c r="P147" s="2034"/>
      <c r="Q147" s="2031"/>
      <c r="S147" s="2034"/>
      <c r="T147" s="2031"/>
    </row>
    <row r="148" spans="13:20">
      <c r="M148" s="2034"/>
      <c r="N148" s="2031"/>
      <c r="P148" s="2034"/>
      <c r="Q148" s="2031"/>
      <c r="S148" s="2034"/>
      <c r="T148" s="2031"/>
    </row>
    <row r="149" spans="13:20">
      <c r="M149" s="2034"/>
      <c r="N149" s="2031"/>
      <c r="P149" s="2034"/>
      <c r="Q149" s="2031"/>
      <c r="S149" s="2034"/>
      <c r="T149" s="2031"/>
    </row>
    <row r="150" spans="13:20">
      <c r="M150" s="2034"/>
      <c r="N150" s="2031"/>
      <c r="P150" s="2034"/>
      <c r="Q150" s="2031"/>
      <c r="S150" s="2034"/>
      <c r="T150" s="2031"/>
    </row>
    <row r="151" spans="13:20">
      <c r="M151" s="2034"/>
      <c r="N151" s="2031"/>
      <c r="P151" s="2034"/>
      <c r="Q151" s="2031"/>
      <c r="S151" s="2034"/>
      <c r="T151" s="2031"/>
    </row>
    <row r="152" spans="13:20">
      <c r="M152" s="2034"/>
      <c r="N152" s="2031"/>
      <c r="P152" s="2034"/>
      <c r="Q152" s="2031"/>
      <c r="S152" s="2034"/>
      <c r="T152" s="2031"/>
    </row>
    <row r="153" spans="13:20">
      <c r="M153" s="2034"/>
      <c r="N153" s="2031"/>
      <c r="P153" s="2034"/>
      <c r="Q153" s="2031"/>
      <c r="S153" s="2034"/>
      <c r="T153" s="2031"/>
    </row>
    <row r="154" spans="13:20">
      <c r="M154" s="2034"/>
      <c r="N154" s="2031"/>
      <c r="P154" s="2034"/>
      <c r="Q154" s="2031"/>
      <c r="S154" s="2034"/>
      <c r="T154" s="2031"/>
    </row>
    <row r="155" spans="13:20">
      <c r="M155" s="2034"/>
      <c r="N155" s="2031"/>
      <c r="P155" s="2034"/>
      <c r="Q155" s="2031"/>
      <c r="S155" s="2034"/>
      <c r="T155" s="2031"/>
    </row>
    <row r="156" spans="13:20">
      <c r="M156" s="2034"/>
      <c r="N156" s="2031"/>
      <c r="P156" s="2034"/>
      <c r="Q156" s="2031"/>
      <c r="S156" s="2034"/>
      <c r="T156" s="2031"/>
    </row>
    <row r="157" spans="13:20">
      <c r="M157" s="2034"/>
      <c r="N157" s="2031"/>
      <c r="P157" s="2034"/>
      <c r="Q157" s="2031"/>
      <c r="S157" s="2034"/>
      <c r="T157" s="2031"/>
    </row>
    <row r="158" spans="13:20">
      <c r="M158" s="2034"/>
      <c r="N158" s="2031"/>
      <c r="P158" s="2034"/>
      <c r="Q158" s="2031"/>
      <c r="S158" s="2034"/>
      <c r="T158" s="2031"/>
    </row>
    <row r="159" spans="13:20">
      <c r="M159" s="2034"/>
      <c r="N159" s="2031"/>
      <c r="P159" s="2034"/>
      <c r="Q159" s="2031"/>
      <c r="S159" s="2034"/>
      <c r="T159" s="2031"/>
    </row>
    <row r="160" spans="13:20" ht="15" thickBot="1">
      <c r="M160" s="2037"/>
      <c r="N160" s="2038"/>
      <c r="P160" s="2037"/>
      <c r="Q160" s="2038"/>
      <c r="S160" s="2037"/>
      <c r="T160" s="2038"/>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tabColor theme="4" tint="-0.499984740745262"/>
  </sheetPr>
  <dimension ref="A1:T1068"/>
  <sheetViews>
    <sheetView showZeros="0" view="pageBreakPreview" zoomScale="55" zoomScaleNormal="85" zoomScaleSheetLayoutView="55" workbookViewId="0">
      <pane ySplit="6" topLeftCell="A34" activePane="bottomLeft" state="frozen"/>
      <selection activeCell="J25" sqref="J25"/>
      <selection pane="bottomLeft" activeCell="J25" sqref="J25"/>
    </sheetView>
  </sheetViews>
  <sheetFormatPr baseColWidth="10" defaultColWidth="11.42578125" defaultRowHeight="12.75"/>
  <cols>
    <col min="1" max="1" width="3.140625" style="266" customWidth="1"/>
    <col min="2" max="2" width="5.42578125" style="262" customWidth="1"/>
    <col min="3" max="3" width="6.7109375" style="266" customWidth="1"/>
    <col min="4" max="4" width="48.28515625" style="371" customWidth="1"/>
    <col min="5" max="5" width="3.7109375" style="266" customWidth="1"/>
    <col min="6" max="7" width="8.42578125" style="266" customWidth="1"/>
    <col min="8" max="8" width="13.28515625" style="372" customWidth="1"/>
    <col min="9" max="10" width="11.42578125" style="266"/>
    <col min="11" max="11" width="35.140625" style="266" customWidth="1"/>
    <col min="12" max="12" width="12.28515625" style="266" bestFit="1" customWidth="1"/>
    <col min="13" max="186" width="11.42578125" style="266"/>
    <col min="187" max="187" width="5.28515625" style="266" customWidth="1"/>
    <col min="188" max="188" width="9.140625" style="266" customWidth="1"/>
    <col min="189" max="189" width="6.42578125" style="266" customWidth="1"/>
    <col min="190" max="190" width="47.28515625" style="266" customWidth="1"/>
    <col min="191" max="191" width="5.5703125" style="266" customWidth="1"/>
    <col min="192" max="192" width="6.28515625" style="266" customWidth="1"/>
    <col min="193" max="194" width="4.85546875" style="266" customWidth="1"/>
    <col min="195" max="197" width="16.42578125" style="266" customWidth="1"/>
    <col min="198" max="198" width="1.42578125" style="266" customWidth="1"/>
    <col min="199" max="199" width="3.140625" style="266" customWidth="1"/>
    <col min="200" max="200" width="11.42578125" style="266"/>
    <col min="201" max="201" width="47.28515625" style="266" customWidth="1"/>
    <col min="202" max="203" width="11.42578125" style="266"/>
    <col min="204" max="204" width="13.42578125" style="266" customWidth="1"/>
    <col min="205" max="205" width="17.140625" style="266" customWidth="1"/>
    <col min="206" max="206" width="15.5703125" style="266" customWidth="1"/>
    <col min="207" max="207" width="12.5703125" style="266" customWidth="1"/>
    <col min="208" max="208" width="15.42578125" style="266" customWidth="1"/>
    <col min="209" max="209" width="14.28515625" style="266" customWidth="1"/>
    <col min="210" max="218" width="11.42578125" style="266"/>
    <col min="219" max="219" width="14.140625" style="266" customWidth="1"/>
    <col min="220" max="222" width="11.42578125" style="266"/>
    <col min="223" max="223" width="14.140625" style="266" customWidth="1"/>
    <col min="224" max="442" width="11.42578125" style="266"/>
    <col min="443" max="443" width="5.28515625" style="266" customWidth="1"/>
    <col min="444" max="444" width="9.140625" style="266" customWidth="1"/>
    <col min="445" max="445" width="6.42578125" style="266" customWidth="1"/>
    <col min="446" max="446" width="47.28515625" style="266" customWidth="1"/>
    <col min="447" max="447" width="5.5703125" style="266" customWidth="1"/>
    <col min="448" max="448" width="6.28515625" style="266" customWidth="1"/>
    <col min="449" max="450" width="4.85546875" style="266" customWidth="1"/>
    <col min="451" max="453" width="16.42578125" style="266" customWidth="1"/>
    <col min="454" max="454" width="1.42578125" style="266" customWidth="1"/>
    <col min="455" max="455" width="3.140625" style="266" customWidth="1"/>
    <col min="456" max="456" width="11.42578125" style="266"/>
    <col min="457" max="457" width="47.28515625" style="266" customWidth="1"/>
    <col min="458" max="459" width="11.42578125" style="266"/>
    <col min="460" max="460" width="13.42578125" style="266" customWidth="1"/>
    <col min="461" max="461" width="17.140625" style="266" customWidth="1"/>
    <col min="462" max="462" width="15.5703125" style="266" customWidth="1"/>
    <col min="463" max="463" width="12.5703125" style="266" customWidth="1"/>
    <col min="464" max="464" width="15.42578125" style="266" customWidth="1"/>
    <col min="465" max="465" width="14.28515625" style="266" customWidth="1"/>
    <col min="466" max="474" width="11.42578125" style="266"/>
    <col min="475" max="475" width="14.140625" style="266" customWidth="1"/>
    <col min="476" max="478" width="11.42578125" style="266"/>
    <col min="479" max="479" width="14.140625" style="266" customWidth="1"/>
    <col min="480" max="698" width="11.42578125" style="266"/>
    <col min="699" max="699" width="5.28515625" style="266" customWidth="1"/>
    <col min="700" max="700" width="9.140625" style="266" customWidth="1"/>
    <col min="701" max="701" width="6.42578125" style="266" customWidth="1"/>
    <col min="702" max="702" width="47.28515625" style="266" customWidth="1"/>
    <col min="703" max="703" width="5.5703125" style="266" customWidth="1"/>
    <col min="704" max="704" width="6.28515625" style="266" customWidth="1"/>
    <col min="705" max="706" width="4.85546875" style="266" customWidth="1"/>
    <col min="707" max="709" width="16.42578125" style="266" customWidth="1"/>
    <col min="710" max="710" width="1.42578125" style="266" customWidth="1"/>
    <col min="711" max="711" width="3.140625" style="266" customWidth="1"/>
    <col min="712" max="712" width="11.42578125" style="266"/>
    <col min="713" max="713" width="47.28515625" style="266" customWidth="1"/>
    <col min="714" max="715" width="11.42578125" style="266"/>
    <col min="716" max="716" width="13.42578125" style="266" customWidth="1"/>
    <col min="717" max="717" width="17.140625" style="266" customWidth="1"/>
    <col min="718" max="718" width="15.5703125" style="266" customWidth="1"/>
    <col min="719" max="719" width="12.5703125" style="266" customWidth="1"/>
    <col min="720" max="720" width="15.42578125" style="266" customWidth="1"/>
    <col min="721" max="721" width="14.28515625" style="266" customWidth="1"/>
    <col min="722" max="730" width="11.42578125" style="266"/>
    <col min="731" max="731" width="14.140625" style="266" customWidth="1"/>
    <col min="732" max="734" width="11.42578125" style="266"/>
    <col min="735" max="735" width="14.140625" style="266" customWidth="1"/>
    <col min="736" max="954" width="11.42578125" style="266"/>
    <col min="955" max="955" width="5.28515625" style="266" customWidth="1"/>
    <col min="956" max="956" width="9.140625" style="266" customWidth="1"/>
    <col min="957" max="957" width="6.42578125" style="266" customWidth="1"/>
    <col min="958" max="958" width="47.28515625" style="266" customWidth="1"/>
    <col min="959" max="959" width="5.5703125" style="266" customWidth="1"/>
    <col min="960" max="960" width="6.28515625" style="266" customWidth="1"/>
    <col min="961" max="962" width="4.85546875" style="266" customWidth="1"/>
    <col min="963" max="965" width="16.42578125" style="266" customWidth="1"/>
    <col min="966" max="966" width="1.42578125" style="266" customWidth="1"/>
    <col min="967" max="967" width="3.140625" style="266" customWidth="1"/>
    <col min="968" max="968" width="11.42578125" style="266"/>
    <col min="969" max="969" width="47.28515625" style="266" customWidth="1"/>
    <col min="970" max="971" width="11.42578125" style="266"/>
    <col min="972" max="972" width="13.42578125" style="266" customWidth="1"/>
    <col min="973" max="973" width="17.140625" style="266" customWidth="1"/>
    <col min="974" max="974" width="15.5703125" style="266" customWidth="1"/>
    <col min="975" max="975" width="12.5703125" style="266" customWidth="1"/>
    <col min="976" max="976" width="15.42578125" style="266" customWidth="1"/>
    <col min="977" max="977" width="14.28515625" style="266" customWidth="1"/>
    <col min="978" max="986" width="11.42578125" style="266"/>
    <col min="987" max="987" width="14.140625" style="266" customWidth="1"/>
    <col min="988" max="990" width="11.42578125" style="266"/>
    <col min="991" max="991" width="14.140625" style="266" customWidth="1"/>
    <col min="992" max="1210" width="11.42578125" style="266"/>
    <col min="1211" max="1211" width="5.28515625" style="266" customWidth="1"/>
    <col min="1212" max="1212" width="9.140625" style="266" customWidth="1"/>
    <col min="1213" max="1213" width="6.42578125" style="266" customWidth="1"/>
    <col min="1214" max="1214" width="47.28515625" style="266" customWidth="1"/>
    <col min="1215" max="1215" width="5.5703125" style="266" customWidth="1"/>
    <col min="1216" max="1216" width="6.28515625" style="266" customWidth="1"/>
    <col min="1217" max="1218" width="4.85546875" style="266" customWidth="1"/>
    <col min="1219" max="1221" width="16.42578125" style="266" customWidth="1"/>
    <col min="1222" max="1222" width="1.42578125" style="266" customWidth="1"/>
    <col min="1223" max="1223" width="3.140625" style="266" customWidth="1"/>
    <col min="1224" max="1224" width="11.42578125" style="266"/>
    <col min="1225" max="1225" width="47.28515625" style="266" customWidth="1"/>
    <col min="1226" max="1227" width="11.42578125" style="266"/>
    <col min="1228" max="1228" width="13.42578125" style="266" customWidth="1"/>
    <col min="1229" max="1229" width="17.140625" style="266" customWidth="1"/>
    <col min="1230" max="1230" width="15.5703125" style="266" customWidth="1"/>
    <col min="1231" max="1231" width="12.5703125" style="266" customWidth="1"/>
    <col min="1232" max="1232" width="15.42578125" style="266" customWidth="1"/>
    <col min="1233" max="1233" width="14.28515625" style="266" customWidth="1"/>
    <col min="1234" max="1242" width="11.42578125" style="266"/>
    <col min="1243" max="1243" width="14.140625" style="266" customWidth="1"/>
    <col min="1244" max="1246" width="11.42578125" style="266"/>
    <col min="1247" max="1247" width="14.140625" style="266" customWidth="1"/>
    <col min="1248" max="1466" width="11.42578125" style="266"/>
    <col min="1467" max="1467" width="5.28515625" style="266" customWidth="1"/>
    <col min="1468" max="1468" width="9.140625" style="266" customWidth="1"/>
    <col min="1469" max="1469" width="6.42578125" style="266" customWidth="1"/>
    <col min="1470" max="1470" width="47.28515625" style="266" customWidth="1"/>
    <col min="1471" max="1471" width="5.5703125" style="266" customWidth="1"/>
    <col min="1472" max="1472" width="6.28515625" style="266" customWidth="1"/>
    <col min="1473" max="1474" width="4.85546875" style="266" customWidth="1"/>
    <col min="1475" max="1477" width="16.42578125" style="266" customWidth="1"/>
    <col min="1478" max="1478" width="1.42578125" style="266" customWidth="1"/>
    <col min="1479" max="1479" width="3.140625" style="266" customWidth="1"/>
    <col min="1480" max="1480" width="11.42578125" style="266"/>
    <col min="1481" max="1481" width="47.28515625" style="266" customWidth="1"/>
    <col min="1482" max="1483" width="11.42578125" style="266"/>
    <col min="1484" max="1484" width="13.42578125" style="266" customWidth="1"/>
    <col min="1485" max="1485" width="17.140625" style="266" customWidth="1"/>
    <col min="1486" max="1486" width="15.5703125" style="266" customWidth="1"/>
    <col min="1487" max="1487" width="12.5703125" style="266" customWidth="1"/>
    <col min="1488" max="1488" width="15.42578125" style="266" customWidth="1"/>
    <col min="1489" max="1489" width="14.28515625" style="266" customWidth="1"/>
    <col min="1490" max="1498" width="11.42578125" style="266"/>
    <col min="1499" max="1499" width="14.140625" style="266" customWidth="1"/>
    <col min="1500" max="1502" width="11.42578125" style="266"/>
    <col min="1503" max="1503" width="14.140625" style="266" customWidth="1"/>
    <col min="1504" max="1722" width="11.42578125" style="266"/>
    <col min="1723" max="1723" width="5.28515625" style="266" customWidth="1"/>
    <col min="1724" max="1724" width="9.140625" style="266" customWidth="1"/>
    <col min="1725" max="1725" width="6.42578125" style="266" customWidth="1"/>
    <col min="1726" max="1726" width="47.28515625" style="266" customWidth="1"/>
    <col min="1727" max="1727" width="5.5703125" style="266" customWidth="1"/>
    <col min="1728" max="1728" width="6.28515625" style="266" customWidth="1"/>
    <col min="1729" max="1730" width="4.85546875" style="266" customWidth="1"/>
    <col min="1731" max="1733" width="16.42578125" style="266" customWidth="1"/>
    <col min="1734" max="1734" width="1.42578125" style="266" customWidth="1"/>
    <col min="1735" max="1735" width="3.140625" style="266" customWidth="1"/>
    <col min="1736" max="1736" width="11.42578125" style="266"/>
    <col min="1737" max="1737" width="47.28515625" style="266" customWidth="1"/>
    <col min="1738" max="1739" width="11.42578125" style="266"/>
    <col min="1740" max="1740" width="13.42578125" style="266" customWidth="1"/>
    <col min="1741" max="1741" width="17.140625" style="266" customWidth="1"/>
    <col min="1742" max="1742" width="15.5703125" style="266" customWidth="1"/>
    <col min="1743" max="1743" width="12.5703125" style="266" customWidth="1"/>
    <col min="1744" max="1744" width="15.42578125" style="266" customWidth="1"/>
    <col min="1745" max="1745" width="14.28515625" style="266" customWidth="1"/>
    <col min="1746" max="1754" width="11.42578125" style="266"/>
    <col min="1755" max="1755" width="14.140625" style="266" customWidth="1"/>
    <col min="1756" max="1758" width="11.42578125" style="266"/>
    <col min="1759" max="1759" width="14.140625" style="266" customWidth="1"/>
    <col min="1760" max="1978" width="11.42578125" style="266"/>
    <col min="1979" max="1979" width="5.28515625" style="266" customWidth="1"/>
    <col min="1980" max="1980" width="9.140625" style="266" customWidth="1"/>
    <col min="1981" max="1981" width="6.42578125" style="266" customWidth="1"/>
    <col min="1982" max="1982" width="47.28515625" style="266" customWidth="1"/>
    <col min="1983" max="1983" width="5.5703125" style="266" customWidth="1"/>
    <col min="1984" max="1984" width="6.28515625" style="266" customWidth="1"/>
    <col min="1985" max="1986" width="4.85546875" style="266" customWidth="1"/>
    <col min="1987" max="1989" width="16.42578125" style="266" customWidth="1"/>
    <col min="1990" max="1990" width="1.42578125" style="266" customWidth="1"/>
    <col min="1991" max="1991" width="3.140625" style="266" customWidth="1"/>
    <col min="1992" max="1992" width="11.42578125" style="266"/>
    <col min="1993" max="1993" width="47.28515625" style="266" customWidth="1"/>
    <col min="1994" max="1995" width="11.42578125" style="266"/>
    <col min="1996" max="1996" width="13.42578125" style="266" customWidth="1"/>
    <col min="1997" max="1997" width="17.140625" style="266" customWidth="1"/>
    <col min="1998" max="1998" width="15.5703125" style="266" customWidth="1"/>
    <col min="1999" max="1999" width="12.5703125" style="266" customWidth="1"/>
    <col min="2000" max="2000" width="15.42578125" style="266" customWidth="1"/>
    <col min="2001" max="2001" width="14.28515625" style="266" customWidth="1"/>
    <col min="2002" max="2010" width="11.42578125" style="266"/>
    <col min="2011" max="2011" width="14.140625" style="266" customWidth="1"/>
    <col min="2012" max="2014" width="11.42578125" style="266"/>
    <col min="2015" max="2015" width="14.140625" style="266" customWidth="1"/>
    <col min="2016" max="2234" width="11.42578125" style="266"/>
    <col min="2235" max="2235" width="5.28515625" style="266" customWidth="1"/>
    <col min="2236" max="2236" width="9.140625" style="266" customWidth="1"/>
    <col min="2237" max="2237" width="6.42578125" style="266" customWidth="1"/>
    <col min="2238" max="2238" width="47.28515625" style="266" customWidth="1"/>
    <col min="2239" max="2239" width="5.5703125" style="266" customWidth="1"/>
    <col min="2240" max="2240" width="6.28515625" style="266" customWidth="1"/>
    <col min="2241" max="2242" width="4.85546875" style="266" customWidth="1"/>
    <col min="2243" max="2245" width="16.42578125" style="266" customWidth="1"/>
    <col min="2246" max="2246" width="1.42578125" style="266" customWidth="1"/>
    <col min="2247" max="2247" width="3.140625" style="266" customWidth="1"/>
    <col min="2248" max="2248" width="11.42578125" style="266"/>
    <col min="2249" max="2249" width="47.28515625" style="266" customWidth="1"/>
    <col min="2250" max="2251" width="11.42578125" style="266"/>
    <col min="2252" max="2252" width="13.42578125" style="266" customWidth="1"/>
    <col min="2253" max="2253" width="17.140625" style="266" customWidth="1"/>
    <col min="2254" max="2254" width="15.5703125" style="266" customWidth="1"/>
    <col min="2255" max="2255" width="12.5703125" style="266" customWidth="1"/>
    <col min="2256" max="2256" width="15.42578125" style="266" customWidth="1"/>
    <col min="2257" max="2257" width="14.28515625" style="266" customWidth="1"/>
    <col min="2258" max="2266" width="11.42578125" style="266"/>
    <col min="2267" max="2267" width="14.140625" style="266" customWidth="1"/>
    <col min="2268" max="2270" width="11.42578125" style="266"/>
    <col min="2271" max="2271" width="14.140625" style="266" customWidth="1"/>
    <col min="2272" max="2490" width="11.42578125" style="266"/>
    <col min="2491" max="2491" width="5.28515625" style="266" customWidth="1"/>
    <col min="2492" max="2492" width="9.140625" style="266" customWidth="1"/>
    <col min="2493" max="2493" width="6.42578125" style="266" customWidth="1"/>
    <col min="2494" max="2494" width="47.28515625" style="266" customWidth="1"/>
    <col min="2495" max="2495" width="5.5703125" style="266" customWidth="1"/>
    <col min="2496" max="2496" width="6.28515625" style="266" customWidth="1"/>
    <col min="2497" max="2498" width="4.85546875" style="266" customWidth="1"/>
    <col min="2499" max="2501" width="16.42578125" style="266" customWidth="1"/>
    <col min="2502" max="2502" width="1.42578125" style="266" customWidth="1"/>
    <col min="2503" max="2503" width="3.140625" style="266" customWidth="1"/>
    <col min="2504" max="2504" width="11.42578125" style="266"/>
    <col min="2505" max="2505" width="47.28515625" style="266" customWidth="1"/>
    <col min="2506" max="2507" width="11.42578125" style="266"/>
    <col min="2508" max="2508" width="13.42578125" style="266" customWidth="1"/>
    <col min="2509" max="2509" width="17.140625" style="266" customWidth="1"/>
    <col min="2510" max="2510" width="15.5703125" style="266" customWidth="1"/>
    <col min="2511" max="2511" width="12.5703125" style="266" customWidth="1"/>
    <col min="2512" max="2512" width="15.42578125" style="266" customWidth="1"/>
    <col min="2513" max="2513" width="14.28515625" style="266" customWidth="1"/>
    <col min="2514" max="2522" width="11.42578125" style="266"/>
    <col min="2523" max="2523" width="14.140625" style="266" customWidth="1"/>
    <col min="2524" max="2526" width="11.42578125" style="266"/>
    <col min="2527" max="2527" width="14.140625" style="266" customWidth="1"/>
    <col min="2528" max="2746" width="11.42578125" style="266"/>
    <col min="2747" max="2747" width="5.28515625" style="266" customWidth="1"/>
    <col min="2748" max="2748" width="9.140625" style="266" customWidth="1"/>
    <col min="2749" max="2749" width="6.42578125" style="266" customWidth="1"/>
    <col min="2750" max="2750" width="47.28515625" style="266" customWidth="1"/>
    <col min="2751" max="2751" width="5.5703125" style="266" customWidth="1"/>
    <col min="2752" max="2752" width="6.28515625" style="266" customWidth="1"/>
    <col min="2753" max="2754" width="4.85546875" style="266" customWidth="1"/>
    <col min="2755" max="2757" width="16.42578125" style="266" customWidth="1"/>
    <col min="2758" max="2758" width="1.42578125" style="266" customWidth="1"/>
    <col min="2759" max="2759" width="3.140625" style="266" customWidth="1"/>
    <col min="2760" max="2760" width="11.42578125" style="266"/>
    <col min="2761" max="2761" width="47.28515625" style="266" customWidth="1"/>
    <col min="2762" max="2763" width="11.42578125" style="266"/>
    <col min="2764" max="2764" width="13.42578125" style="266" customWidth="1"/>
    <col min="2765" max="2765" width="17.140625" style="266" customWidth="1"/>
    <col min="2766" max="2766" width="15.5703125" style="266" customWidth="1"/>
    <col min="2767" max="2767" width="12.5703125" style="266" customWidth="1"/>
    <col min="2768" max="2768" width="15.42578125" style="266" customWidth="1"/>
    <col min="2769" max="2769" width="14.28515625" style="266" customWidth="1"/>
    <col min="2770" max="2778" width="11.42578125" style="266"/>
    <col min="2779" max="2779" width="14.140625" style="266" customWidth="1"/>
    <col min="2780" max="2782" width="11.42578125" style="266"/>
    <col min="2783" max="2783" width="14.140625" style="266" customWidth="1"/>
    <col min="2784" max="3002" width="11.42578125" style="266"/>
    <col min="3003" max="3003" width="5.28515625" style="266" customWidth="1"/>
    <col min="3004" max="3004" width="9.140625" style="266" customWidth="1"/>
    <col min="3005" max="3005" width="6.42578125" style="266" customWidth="1"/>
    <col min="3006" max="3006" width="47.28515625" style="266" customWidth="1"/>
    <col min="3007" max="3007" width="5.5703125" style="266" customWidth="1"/>
    <col min="3008" max="3008" width="6.28515625" style="266" customWidth="1"/>
    <col min="3009" max="3010" width="4.85546875" style="266" customWidth="1"/>
    <col min="3011" max="3013" width="16.42578125" style="266" customWidth="1"/>
    <col min="3014" max="3014" width="1.42578125" style="266" customWidth="1"/>
    <col min="3015" max="3015" width="3.140625" style="266" customWidth="1"/>
    <col min="3016" max="3016" width="11.42578125" style="266"/>
    <col min="3017" max="3017" width="47.28515625" style="266" customWidth="1"/>
    <col min="3018" max="3019" width="11.42578125" style="266"/>
    <col min="3020" max="3020" width="13.42578125" style="266" customWidth="1"/>
    <col min="3021" max="3021" width="17.140625" style="266" customWidth="1"/>
    <col min="3022" max="3022" width="15.5703125" style="266" customWidth="1"/>
    <col min="3023" max="3023" width="12.5703125" style="266" customWidth="1"/>
    <col min="3024" max="3024" width="15.42578125" style="266" customWidth="1"/>
    <col min="3025" max="3025" width="14.28515625" style="266" customWidth="1"/>
    <col min="3026" max="3034" width="11.42578125" style="266"/>
    <col min="3035" max="3035" width="14.140625" style="266" customWidth="1"/>
    <col min="3036" max="3038" width="11.42578125" style="266"/>
    <col min="3039" max="3039" width="14.140625" style="266" customWidth="1"/>
    <col min="3040" max="3258" width="11.42578125" style="266"/>
    <col min="3259" max="3259" width="5.28515625" style="266" customWidth="1"/>
    <col min="3260" max="3260" width="9.140625" style="266" customWidth="1"/>
    <col min="3261" max="3261" width="6.42578125" style="266" customWidth="1"/>
    <col min="3262" max="3262" width="47.28515625" style="266" customWidth="1"/>
    <col min="3263" max="3263" width="5.5703125" style="266" customWidth="1"/>
    <col min="3264" max="3264" width="6.28515625" style="266" customWidth="1"/>
    <col min="3265" max="3266" width="4.85546875" style="266" customWidth="1"/>
    <col min="3267" max="3269" width="16.42578125" style="266" customWidth="1"/>
    <col min="3270" max="3270" width="1.42578125" style="266" customWidth="1"/>
    <col min="3271" max="3271" width="3.140625" style="266" customWidth="1"/>
    <col min="3272" max="3272" width="11.42578125" style="266"/>
    <col min="3273" max="3273" width="47.28515625" style="266" customWidth="1"/>
    <col min="3274" max="3275" width="11.42578125" style="266"/>
    <col min="3276" max="3276" width="13.42578125" style="266" customWidth="1"/>
    <col min="3277" max="3277" width="17.140625" style="266" customWidth="1"/>
    <col min="3278" max="3278" width="15.5703125" style="266" customWidth="1"/>
    <col min="3279" max="3279" width="12.5703125" style="266" customWidth="1"/>
    <col min="3280" max="3280" width="15.42578125" style="266" customWidth="1"/>
    <col min="3281" max="3281" width="14.28515625" style="266" customWidth="1"/>
    <col min="3282" max="3290" width="11.42578125" style="266"/>
    <col min="3291" max="3291" width="14.140625" style="266" customWidth="1"/>
    <col min="3292" max="3294" width="11.42578125" style="266"/>
    <col min="3295" max="3295" width="14.140625" style="266" customWidth="1"/>
    <col min="3296" max="3514" width="11.42578125" style="266"/>
    <col min="3515" max="3515" width="5.28515625" style="266" customWidth="1"/>
    <col min="3516" max="3516" width="9.140625" style="266" customWidth="1"/>
    <col min="3517" max="3517" width="6.42578125" style="266" customWidth="1"/>
    <col min="3518" max="3518" width="47.28515625" style="266" customWidth="1"/>
    <col min="3519" max="3519" width="5.5703125" style="266" customWidth="1"/>
    <col min="3520" max="3520" width="6.28515625" style="266" customWidth="1"/>
    <col min="3521" max="3522" width="4.85546875" style="266" customWidth="1"/>
    <col min="3523" max="3525" width="16.42578125" style="266" customWidth="1"/>
    <col min="3526" max="3526" width="1.42578125" style="266" customWidth="1"/>
    <col min="3527" max="3527" width="3.140625" style="266" customWidth="1"/>
    <col min="3528" max="3528" width="11.42578125" style="266"/>
    <col min="3529" max="3529" width="47.28515625" style="266" customWidth="1"/>
    <col min="3530" max="3531" width="11.42578125" style="266"/>
    <col min="3532" max="3532" width="13.42578125" style="266" customWidth="1"/>
    <col min="3533" max="3533" width="17.140625" style="266" customWidth="1"/>
    <col min="3534" max="3534" width="15.5703125" style="266" customWidth="1"/>
    <col min="3535" max="3535" width="12.5703125" style="266" customWidth="1"/>
    <col min="3536" max="3536" width="15.42578125" style="266" customWidth="1"/>
    <col min="3537" max="3537" width="14.28515625" style="266" customWidth="1"/>
    <col min="3538" max="3546" width="11.42578125" style="266"/>
    <col min="3547" max="3547" width="14.140625" style="266" customWidth="1"/>
    <col min="3548" max="3550" width="11.42578125" style="266"/>
    <col min="3551" max="3551" width="14.140625" style="266" customWidth="1"/>
    <col min="3552" max="3770" width="11.42578125" style="266"/>
    <col min="3771" max="3771" width="5.28515625" style="266" customWidth="1"/>
    <col min="3772" max="3772" width="9.140625" style="266" customWidth="1"/>
    <col min="3773" max="3773" width="6.42578125" style="266" customWidth="1"/>
    <col min="3774" max="3774" width="47.28515625" style="266" customWidth="1"/>
    <col min="3775" max="3775" width="5.5703125" style="266" customWidth="1"/>
    <col min="3776" max="3776" width="6.28515625" style="266" customWidth="1"/>
    <col min="3777" max="3778" width="4.85546875" style="266" customWidth="1"/>
    <col min="3779" max="3781" width="16.42578125" style="266" customWidth="1"/>
    <col min="3782" max="3782" width="1.42578125" style="266" customWidth="1"/>
    <col min="3783" max="3783" width="3.140625" style="266" customWidth="1"/>
    <col min="3784" max="3784" width="11.42578125" style="266"/>
    <col min="3785" max="3785" width="47.28515625" style="266" customWidth="1"/>
    <col min="3786" max="3787" width="11.42578125" style="266"/>
    <col min="3788" max="3788" width="13.42578125" style="266" customWidth="1"/>
    <col min="3789" max="3789" width="17.140625" style="266" customWidth="1"/>
    <col min="3790" max="3790" width="15.5703125" style="266" customWidth="1"/>
    <col min="3791" max="3791" width="12.5703125" style="266" customWidth="1"/>
    <col min="3792" max="3792" width="15.42578125" style="266" customWidth="1"/>
    <col min="3793" max="3793" width="14.28515625" style="266" customWidth="1"/>
    <col min="3794" max="3802" width="11.42578125" style="266"/>
    <col min="3803" max="3803" width="14.140625" style="266" customWidth="1"/>
    <col min="3804" max="3806" width="11.42578125" style="266"/>
    <col min="3807" max="3807" width="14.140625" style="266" customWidth="1"/>
    <col min="3808" max="4026" width="11.42578125" style="266"/>
    <col min="4027" max="4027" width="5.28515625" style="266" customWidth="1"/>
    <col min="4028" max="4028" width="9.140625" style="266" customWidth="1"/>
    <col min="4029" max="4029" width="6.42578125" style="266" customWidth="1"/>
    <col min="4030" max="4030" width="47.28515625" style="266" customWidth="1"/>
    <col min="4031" max="4031" width="5.5703125" style="266" customWidth="1"/>
    <col min="4032" max="4032" width="6.28515625" style="266" customWidth="1"/>
    <col min="4033" max="4034" width="4.85546875" style="266" customWidth="1"/>
    <col min="4035" max="4037" width="16.42578125" style="266" customWidth="1"/>
    <col min="4038" max="4038" width="1.42578125" style="266" customWidth="1"/>
    <col min="4039" max="4039" width="3.140625" style="266" customWidth="1"/>
    <col min="4040" max="4040" width="11.42578125" style="266"/>
    <col min="4041" max="4041" width="47.28515625" style="266" customWidth="1"/>
    <col min="4042" max="4043" width="11.42578125" style="266"/>
    <col min="4044" max="4044" width="13.42578125" style="266" customWidth="1"/>
    <col min="4045" max="4045" width="17.140625" style="266" customWidth="1"/>
    <col min="4046" max="4046" width="15.5703125" style="266" customWidth="1"/>
    <col min="4047" max="4047" width="12.5703125" style="266" customWidth="1"/>
    <col min="4048" max="4048" width="15.42578125" style="266" customWidth="1"/>
    <col min="4049" max="4049" width="14.28515625" style="266" customWidth="1"/>
    <col min="4050" max="4058" width="11.42578125" style="266"/>
    <col min="4059" max="4059" width="14.140625" style="266" customWidth="1"/>
    <col min="4060" max="4062" width="11.42578125" style="266"/>
    <col min="4063" max="4063" width="14.140625" style="266" customWidth="1"/>
    <col min="4064" max="4282" width="11.42578125" style="266"/>
    <col min="4283" max="4283" width="5.28515625" style="266" customWidth="1"/>
    <col min="4284" max="4284" width="9.140625" style="266" customWidth="1"/>
    <col min="4285" max="4285" width="6.42578125" style="266" customWidth="1"/>
    <col min="4286" max="4286" width="47.28515625" style="266" customWidth="1"/>
    <col min="4287" max="4287" width="5.5703125" style="266" customWidth="1"/>
    <col min="4288" max="4288" width="6.28515625" style="266" customWidth="1"/>
    <col min="4289" max="4290" width="4.85546875" style="266" customWidth="1"/>
    <col min="4291" max="4293" width="16.42578125" style="266" customWidth="1"/>
    <col min="4294" max="4294" width="1.42578125" style="266" customWidth="1"/>
    <col min="4295" max="4295" width="3.140625" style="266" customWidth="1"/>
    <col min="4296" max="4296" width="11.42578125" style="266"/>
    <col min="4297" max="4297" width="47.28515625" style="266" customWidth="1"/>
    <col min="4298" max="4299" width="11.42578125" style="266"/>
    <col min="4300" max="4300" width="13.42578125" style="266" customWidth="1"/>
    <col min="4301" max="4301" width="17.140625" style="266" customWidth="1"/>
    <col min="4302" max="4302" width="15.5703125" style="266" customWidth="1"/>
    <col min="4303" max="4303" width="12.5703125" style="266" customWidth="1"/>
    <col min="4304" max="4304" width="15.42578125" style="266" customWidth="1"/>
    <col min="4305" max="4305" width="14.28515625" style="266" customWidth="1"/>
    <col min="4306" max="4314" width="11.42578125" style="266"/>
    <col min="4315" max="4315" width="14.140625" style="266" customWidth="1"/>
    <col min="4316" max="4318" width="11.42578125" style="266"/>
    <col min="4319" max="4319" width="14.140625" style="266" customWidth="1"/>
    <col min="4320" max="4538" width="11.42578125" style="266"/>
    <col min="4539" max="4539" width="5.28515625" style="266" customWidth="1"/>
    <col min="4540" max="4540" width="9.140625" style="266" customWidth="1"/>
    <col min="4541" max="4541" width="6.42578125" style="266" customWidth="1"/>
    <col min="4542" max="4542" width="47.28515625" style="266" customWidth="1"/>
    <col min="4543" max="4543" width="5.5703125" style="266" customWidth="1"/>
    <col min="4544" max="4544" width="6.28515625" style="266" customWidth="1"/>
    <col min="4545" max="4546" width="4.85546875" style="266" customWidth="1"/>
    <col min="4547" max="4549" width="16.42578125" style="266" customWidth="1"/>
    <col min="4550" max="4550" width="1.42578125" style="266" customWidth="1"/>
    <col min="4551" max="4551" width="3.140625" style="266" customWidth="1"/>
    <col min="4552" max="4552" width="11.42578125" style="266"/>
    <col min="4553" max="4553" width="47.28515625" style="266" customWidth="1"/>
    <col min="4554" max="4555" width="11.42578125" style="266"/>
    <col min="4556" max="4556" width="13.42578125" style="266" customWidth="1"/>
    <col min="4557" max="4557" width="17.140625" style="266" customWidth="1"/>
    <col min="4558" max="4558" width="15.5703125" style="266" customWidth="1"/>
    <col min="4559" max="4559" width="12.5703125" style="266" customWidth="1"/>
    <col min="4560" max="4560" width="15.42578125" style="266" customWidth="1"/>
    <col min="4561" max="4561" width="14.28515625" style="266" customWidth="1"/>
    <col min="4562" max="4570" width="11.42578125" style="266"/>
    <col min="4571" max="4571" width="14.140625" style="266" customWidth="1"/>
    <col min="4572" max="4574" width="11.42578125" style="266"/>
    <col min="4575" max="4575" width="14.140625" style="266" customWidth="1"/>
    <col min="4576" max="4794" width="11.42578125" style="266"/>
    <col min="4795" max="4795" width="5.28515625" style="266" customWidth="1"/>
    <col min="4796" max="4796" width="9.140625" style="266" customWidth="1"/>
    <col min="4797" max="4797" width="6.42578125" style="266" customWidth="1"/>
    <col min="4798" max="4798" width="47.28515625" style="266" customWidth="1"/>
    <col min="4799" max="4799" width="5.5703125" style="266" customWidth="1"/>
    <col min="4800" max="4800" width="6.28515625" style="266" customWidth="1"/>
    <col min="4801" max="4802" width="4.85546875" style="266" customWidth="1"/>
    <col min="4803" max="4805" width="16.42578125" style="266" customWidth="1"/>
    <col min="4806" max="4806" width="1.42578125" style="266" customWidth="1"/>
    <col min="4807" max="4807" width="3.140625" style="266" customWidth="1"/>
    <col min="4808" max="4808" width="11.42578125" style="266"/>
    <col min="4809" max="4809" width="47.28515625" style="266" customWidth="1"/>
    <col min="4810" max="4811" width="11.42578125" style="266"/>
    <col min="4812" max="4812" width="13.42578125" style="266" customWidth="1"/>
    <col min="4813" max="4813" width="17.140625" style="266" customWidth="1"/>
    <col min="4814" max="4814" width="15.5703125" style="266" customWidth="1"/>
    <col min="4815" max="4815" width="12.5703125" style="266" customWidth="1"/>
    <col min="4816" max="4816" width="15.42578125" style="266" customWidth="1"/>
    <col min="4817" max="4817" width="14.28515625" style="266" customWidth="1"/>
    <col min="4818" max="4826" width="11.42578125" style="266"/>
    <col min="4827" max="4827" width="14.140625" style="266" customWidth="1"/>
    <col min="4828" max="4830" width="11.42578125" style="266"/>
    <col min="4831" max="4831" width="14.140625" style="266" customWidth="1"/>
    <col min="4832" max="5050" width="11.42578125" style="266"/>
    <col min="5051" max="5051" width="5.28515625" style="266" customWidth="1"/>
    <col min="5052" max="5052" width="9.140625" style="266" customWidth="1"/>
    <col min="5053" max="5053" width="6.42578125" style="266" customWidth="1"/>
    <col min="5054" max="5054" width="47.28515625" style="266" customWidth="1"/>
    <col min="5055" max="5055" width="5.5703125" style="266" customWidth="1"/>
    <col min="5056" max="5056" width="6.28515625" style="266" customWidth="1"/>
    <col min="5057" max="5058" width="4.85546875" style="266" customWidth="1"/>
    <col min="5059" max="5061" width="16.42578125" style="266" customWidth="1"/>
    <col min="5062" max="5062" width="1.42578125" style="266" customWidth="1"/>
    <col min="5063" max="5063" width="3.140625" style="266" customWidth="1"/>
    <col min="5064" max="5064" width="11.42578125" style="266"/>
    <col min="5065" max="5065" width="47.28515625" style="266" customWidth="1"/>
    <col min="5066" max="5067" width="11.42578125" style="266"/>
    <col min="5068" max="5068" width="13.42578125" style="266" customWidth="1"/>
    <col min="5069" max="5069" width="17.140625" style="266" customWidth="1"/>
    <col min="5070" max="5070" width="15.5703125" style="266" customWidth="1"/>
    <col min="5071" max="5071" width="12.5703125" style="266" customWidth="1"/>
    <col min="5072" max="5072" width="15.42578125" style="266" customWidth="1"/>
    <col min="5073" max="5073" width="14.28515625" style="266" customWidth="1"/>
    <col min="5074" max="5082" width="11.42578125" style="266"/>
    <col min="5083" max="5083" width="14.140625" style="266" customWidth="1"/>
    <col min="5084" max="5086" width="11.42578125" style="266"/>
    <col min="5087" max="5087" width="14.140625" style="266" customWidth="1"/>
    <col min="5088" max="5306" width="11.42578125" style="266"/>
    <col min="5307" max="5307" width="5.28515625" style="266" customWidth="1"/>
    <col min="5308" max="5308" width="9.140625" style="266" customWidth="1"/>
    <col min="5309" max="5309" width="6.42578125" style="266" customWidth="1"/>
    <col min="5310" max="5310" width="47.28515625" style="266" customWidth="1"/>
    <col min="5311" max="5311" width="5.5703125" style="266" customWidth="1"/>
    <col min="5312" max="5312" width="6.28515625" style="266" customWidth="1"/>
    <col min="5313" max="5314" width="4.85546875" style="266" customWidth="1"/>
    <col min="5315" max="5317" width="16.42578125" style="266" customWidth="1"/>
    <col min="5318" max="5318" width="1.42578125" style="266" customWidth="1"/>
    <col min="5319" max="5319" width="3.140625" style="266" customWidth="1"/>
    <col min="5320" max="5320" width="11.42578125" style="266"/>
    <col min="5321" max="5321" width="47.28515625" style="266" customWidth="1"/>
    <col min="5322" max="5323" width="11.42578125" style="266"/>
    <col min="5324" max="5324" width="13.42578125" style="266" customWidth="1"/>
    <col min="5325" max="5325" width="17.140625" style="266" customWidth="1"/>
    <col min="5326" max="5326" width="15.5703125" style="266" customWidth="1"/>
    <col min="5327" max="5327" width="12.5703125" style="266" customWidth="1"/>
    <col min="5328" max="5328" width="15.42578125" style="266" customWidth="1"/>
    <col min="5329" max="5329" width="14.28515625" style="266" customWidth="1"/>
    <col min="5330" max="5338" width="11.42578125" style="266"/>
    <col min="5339" max="5339" width="14.140625" style="266" customWidth="1"/>
    <col min="5340" max="5342" width="11.42578125" style="266"/>
    <col min="5343" max="5343" width="14.140625" style="266" customWidth="1"/>
    <col min="5344" max="5562" width="11.42578125" style="266"/>
    <col min="5563" max="5563" width="5.28515625" style="266" customWidth="1"/>
    <col min="5564" max="5564" width="9.140625" style="266" customWidth="1"/>
    <col min="5565" max="5565" width="6.42578125" style="266" customWidth="1"/>
    <col min="5566" max="5566" width="47.28515625" style="266" customWidth="1"/>
    <col min="5567" max="5567" width="5.5703125" style="266" customWidth="1"/>
    <col min="5568" max="5568" width="6.28515625" style="266" customWidth="1"/>
    <col min="5569" max="5570" width="4.85546875" style="266" customWidth="1"/>
    <col min="5571" max="5573" width="16.42578125" style="266" customWidth="1"/>
    <col min="5574" max="5574" width="1.42578125" style="266" customWidth="1"/>
    <col min="5575" max="5575" width="3.140625" style="266" customWidth="1"/>
    <col min="5576" max="5576" width="11.42578125" style="266"/>
    <col min="5577" max="5577" width="47.28515625" style="266" customWidth="1"/>
    <col min="5578" max="5579" width="11.42578125" style="266"/>
    <col min="5580" max="5580" width="13.42578125" style="266" customWidth="1"/>
    <col min="5581" max="5581" width="17.140625" style="266" customWidth="1"/>
    <col min="5582" max="5582" width="15.5703125" style="266" customWidth="1"/>
    <col min="5583" max="5583" width="12.5703125" style="266" customWidth="1"/>
    <col min="5584" max="5584" width="15.42578125" style="266" customWidth="1"/>
    <col min="5585" max="5585" width="14.28515625" style="266" customWidth="1"/>
    <col min="5586" max="5594" width="11.42578125" style="266"/>
    <col min="5595" max="5595" width="14.140625" style="266" customWidth="1"/>
    <col min="5596" max="5598" width="11.42578125" style="266"/>
    <col min="5599" max="5599" width="14.140625" style="266" customWidth="1"/>
    <col min="5600" max="5818" width="11.42578125" style="266"/>
    <col min="5819" max="5819" width="5.28515625" style="266" customWidth="1"/>
    <col min="5820" max="5820" width="9.140625" style="266" customWidth="1"/>
    <col min="5821" max="5821" width="6.42578125" style="266" customWidth="1"/>
    <col min="5822" max="5822" width="47.28515625" style="266" customWidth="1"/>
    <col min="5823" max="5823" width="5.5703125" style="266" customWidth="1"/>
    <col min="5824" max="5824" width="6.28515625" style="266" customWidth="1"/>
    <col min="5825" max="5826" width="4.85546875" style="266" customWidth="1"/>
    <col min="5827" max="5829" width="16.42578125" style="266" customWidth="1"/>
    <col min="5830" max="5830" width="1.42578125" style="266" customWidth="1"/>
    <col min="5831" max="5831" width="3.140625" style="266" customWidth="1"/>
    <col min="5832" max="5832" width="11.42578125" style="266"/>
    <col min="5833" max="5833" width="47.28515625" style="266" customWidth="1"/>
    <col min="5834" max="5835" width="11.42578125" style="266"/>
    <col min="5836" max="5836" width="13.42578125" style="266" customWidth="1"/>
    <col min="5837" max="5837" width="17.140625" style="266" customWidth="1"/>
    <col min="5838" max="5838" width="15.5703125" style="266" customWidth="1"/>
    <col min="5839" max="5839" width="12.5703125" style="266" customWidth="1"/>
    <col min="5840" max="5840" width="15.42578125" style="266" customWidth="1"/>
    <col min="5841" max="5841" width="14.28515625" style="266" customWidth="1"/>
    <col min="5842" max="5850" width="11.42578125" style="266"/>
    <col min="5851" max="5851" width="14.140625" style="266" customWidth="1"/>
    <col min="5852" max="5854" width="11.42578125" style="266"/>
    <col min="5855" max="5855" width="14.140625" style="266" customWidth="1"/>
    <col min="5856" max="6074" width="11.42578125" style="266"/>
    <col min="6075" max="6075" width="5.28515625" style="266" customWidth="1"/>
    <col min="6076" max="6076" width="9.140625" style="266" customWidth="1"/>
    <col min="6077" max="6077" width="6.42578125" style="266" customWidth="1"/>
    <col min="6078" max="6078" width="47.28515625" style="266" customWidth="1"/>
    <col min="6079" max="6079" width="5.5703125" style="266" customWidth="1"/>
    <col min="6080" max="6080" width="6.28515625" style="266" customWidth="1"/>
    <col min="6081" max="6082" width="4.85546875" style="266" customWidth="1"/>
    <col min="6083" max="6085" width="16.42578125" style="266" customWidth="1"/>
    <col min="6086" max="6086" width="1.42578125" style="266" customWidth="1"/>
    <col min="6087" max="6087" width="3.140625" style="266" customWidth="1"/>
    <col min="6088" max="6088" width="11.42578125" style="266"/>
    <col min="6089" max="6089" width="47.28515625" style="266" customWidth="1"/>
    <col min="6090" max="6091" width="11.42578125" style="266"/>
    <col min="6092" max="6092" width="13.42578125" style="266" customWidth="1"/>
    <col min="6093" max="6093" width="17.140625" style="266" customWidth="1"/>
    <col min="6094" max="6094" width="15.5703125" style="266" customWidth="1"/>
    <col min="6095" max="6095" width="12.5703125" style="266" customWidth="1"/>
    <col min="6096" max="6096" width="15.42578125" style="266" customWidth="1"/>
    <col min="6097" max="6097" width="14.28515625" style="266" customWidth="1"/>
    <col min="6098" max="6106" width="11.42578125" style="266"/>
    <col min="6107" max="6107" width="14.140625" style="266" customWidth="1"/>
    <col min="6108" max="6110" width="11.42578125" style="266"/>
    <col min="6111" max="6111" width="14.140625" style="266" customWidth="1"/>
    <col min="6112" max="6330" width="11.42578125" style="266"/>
    <col min="6331" max="6331" width="5.28515625" style="266" customWidth="1"/>
    <col min="6332" max="6332" width="9.140625" style="266" customWidth="1"/>
    <col min="6333" max="6333" width="6.42578125" style="266" customWidth="1"/>
    <col min="6334" max="6334" width="47.28515625" style="266" customWidth="1"/>
    <col min="6335" max="6335" width="5.5703125" style="266" customWidth="1"/>
    <col min="6336" max="6336" width="6.28515625" style="266" customWidth="1"/>
    <col min="6337" max="6338" width="4.85546875" style="266" customWidth="1"/>
    <col min="6339" max="6341" width="16.42578125" style="266" customWidth="1"/>
    <col min="6342" max="6342" width="1.42578125" style="266" customWidth="1"/>
    <col min="6343" max="6343" width="3.140625" style="266" customWidth="1"/>
    <col min="6344" max="6344" width="11.42578125" style="266"/>
    <col min="6345" max="6345" width="47.28515625" style="266" customWidth="1"/>
    <col min="6346" max="6347" width="11.42578125" style="266"/>
    <col min="6348" max="6348" width="13.42578125" style="266" customWidth="1"/>
    <col min="6349" max="6349" width="17.140625" style="266" customWidth="1"/>
    <col min="6350" max="6350" width="15.5703125" style="266" customWidth="1"/>
    <col min="6351" max="6351" width="12.5703125" style="266" customWidth="1"/>
    <col min="6352" max="6352" width="15.42578125" style="266" customWidth="1"/>
    <col min="6353" max="6353" width="14.28515625" style="266" customWidth="1"/>
    <col min="6354" max="6362" width="11.42578125" style="266"/>
    <col min="6363" max="6363" width="14.140625" style="266" customWidth="1"/>
    <col min="6364" max="6366" width="11.42578125" style="266"/>
    <col min="6367" max="6367" width="14.140625" style="266" customWidth="1"/>
    <col min="6368" max="6586" width="11.42578125" style="266"/>
    <col min="6587" max="6587" width="5.28515625" style="266" customWidth="1"/>
    <col min="6588" max="6588" width="9.140625" style="266" customWidth="1"/>
    <col min="6589" max="6589" width="6.42578125" style="266" customWidth="1"/>
    <col min="6590" max="6590" width="47.28515625" style="266" customWidth="1"/>
    <col min="6591" max="6591" width="5.5703125" style="266" customWidth="1"/>
    <col min="6592" max="6592" width="6.28515625" style="266" customWidth="1"/>
    <col min="6593" max="6594" width="4.85546875" style="266" customWidth="1"/>
    <col min="6595" max="6597" width="16.42578125" style="266" customWidth="1"/>
    <col min="6598" max="6598" width="1.42578125" style="266" customWidth="1"/>
    <col min="6599" max="6599" width="3.140625" style="266" customWidth="1"/>
    <col min="6600" max="6600" width="11.42578125" style="266"/>
    <col min="6601" max="6601" width="47.28515625" style="266" customWidth="1"/>
    <col min="6602" max="6603" width="11.42578125" style="266"/>
    <col min="6604" max="6604" width="13.42578125" style="266" customWidth="1"/>
    <col min="6605" max="6605" width="17.140625" style="266" customWidth="1"/>
    <col min="6606" max="6606" width="15.5703125" style="266" customWidth="1"/>
    <col min="6607" max="6607" width="12.5703125" style="266" customWidth="1"/>
    <col min="6608" max="6608" width="15.42578125" style="266" customWidth="1"/>
    <col min="6609" max="6609" width="14.28515625" style="266" customWidth="1"/>
    <col min="6610" max="6618" width="11.42578125" style="266"/>
    <col min="6619" max="6619" width="14.140625" style="266" customWidth="1"/>
    <col min="6620" max="6622" width="11.42578125" style="266"/>
    <col min="6623" max="6623" width="14.140625" style="266" customWidth="1"/>
    <col min="6624" max="6842" width="11.42578125" style="266"/>
    <col min="6843" max="6843" width="5.28515625" style="266" customWidth="1"/>
    <col min="6844" max="6844" width="9.140625" style="266" customWidth="1"/>
    <col min="6845" max="6845" width="6.42578125" style="266" customWidth="1"/>
    <col min="6846" max="6846" width="47.28515625" style="266" customWidth="1"/>
    <col min="6847" max="6847" width="5.5703125" style="266" customWidth="1"/>
    <col min="6848" max="6848" width="6.28515625" style="266" customWidth="1"/>
    <col min="6849" max="6850" width="4.85546875" style="266" customWidth="1"/>
    <col min="6851" max="6853" width="16.42578125" style="266" customWidth="1"/>
    <col min="6854" max="6854" width="1.42578125" style="266" customWidth="1"/>
    <col min="6855" max="6855" width="3.140625" style="266" customWidth="1"/>
    <col min="6856" max="6856" width="11.42578125" style="266"/>
    <col min="6857" max="6857" width="47.28515625" style="266" customWidth="1"/>
    <col min="6858" max="6859" width="11.42578125" style="266"/>
    <col min="6860" max="6860" width="13.42578125" style="266" customWidth="1"/>
    <col min="6861" max="6861" width="17.140625" style="266" customWidth="1"/>
    <col min="6862" max="6862" width="15.5703125" style="266" customWidth="1"/>
    <col min="6863" max="6863" width="12.5703125" style="266" customWidth="1"/>
    <col min="6864" max="6864" width="15.42578125" style="266" customWidth="1"/>
    <col min="6865" max="6865" width="14.28515625" style="266" customWidth="1"/>
    <col min="6866" max="6874" width="11.42578125" style="266"/>
    <col min="6875" max="6875" width="14.140625" style="266" customWidth="1"/>
    <col min="6876" max="6878" width="11.42578125" style="266"/>
    <col min="6879" max="6879" width="14.140625" style="266" customWidth="1"/>
    <col min="6880" max="7098" width="11.42578125" style="266"/>
    <col min="7099" max="7099" width="5.28515625" style="266" customWidth="1"/>
    <col min="7100" max="7100" width="9.140625" style="266" customWidth="1"/>
    <col min="7101" max="7101" width="6.42578125" style="266" customWidth="1"/>
    <col min="7102" max="7102" width="47.28515625" style="266" customWidth="1"/>
    <col min="7103" max="7103" width="5.5703125" style="266" customWidth="1"/>
    <col min="7104" max="7104" width="6.28515625" style="266" customWidth="1"/>
    <col min="7105" max="7106" width="4.85546875" style="266" customWidth="1"/>
    <col min="7107" max="7109" width="16.42578125" style="266" customWidth="1"/>
    <col min="7110" max="7110" width="1.42578125" style="266" customWidth="1"/>
    <col min="7111" max="7111" width="3.140625" style="266" customWidth="1"/>
    <col min="7112" max="7112" width="11.42578125" style="266"/>
    <col min="7113" max="7113" width="47.28515625" style="266" customWidth="1"/>
    <col min="7114" max="7115" width="11.42578125" style="266"/>
    <col min="7116" max="7116" width="13.42578125" style="266" customWidth="1"/>
    <col min="7117" max="7117" width="17.140625" style="266" customWidth="1"/>
    <col min="7118" max="7118" width="15.5703125" style="266" customWidth="1"/>
    <col min="7119" max="7119" width="12.5703125" style="266" customWidth="1"/>
    <col min="7120" max="7120" width="15.42578125" style="266" customWidth="1"/>
    <col min="7121" max="7121" width="14.28515625" style="266" customWidth="1"/>
    <col min="7122" max="7130" width="11.42578125" style="266"/>
    <col min="7131" max="7131" width="14.140625" style="266" customWidth="1"/>
    <col min="7132" max="7134" width="11.42578125" style="266"/>
    <col min="7135" max="7135" width="14.140625" style="266" customWidth="1"/>
    <col min="7136" max="7354" width="11.42578125" style="266"/>
    <col min="7355" max="7355" width="5.28515625" style="266" customWidth="1"/>
    <col min="7356" max="7356" width="9.140625" style="266" customWidth="1"/>
    <col min="7357" max="7357" width="6.42578125" style="266" customWidth="1"/>
    <col min="7358" max="7358" width="47.28515625" style="266" customWidth="1"/>
    <col min="7359" max="7359" width="5.5703125" style="266" customWidth="1"/>
    <col min="7360" max="7360" width="6.28515625" style="266" customWidth="1"/>
    <col min="7361" max="7362" width="4.85546875" style="266" customWidth="1"/>
    <col min="7363" max="7365" width="16.42578125" style="266" customWidth="1"/>
    <col min="7366" max="7366" width="1.42578125" style="266" customWidth="1"/>
    <col min="7367" max="7367" width="3.140625" style="266" customWidth="1"/>
    <col min="7368" max="7368" width="11.42578125" style="266"/>
    <col min="7369" max="7369" width="47.28515625" style="266" customWidth="1"/>
    <col min="7370" max="7371" width="11.42578125" style="266"/>
    <col min="7372" max="7372" width="13.42578125" style="266" customWidth="1"/>
    <col min="7373" max="7373" width="17.140625" style="266" customWidth="1"/>
    <col min="7374" max="7374" width="15.5703125" style="266" customWidth="1"/>
    <col min="7375" max="7375" width="12.5703125" style="266" customWidth="1"/>
    <col min="7376" max="7376" width="15.42578125" style="266" customWidth="1"/>
    <col min="7377" max="7377" width="14.28515625" style="266" customWidth="1"/>
    <col min="7378" max="7386" width="11.42578125" style="266"/>
    <col min="7387" max="7387" width="14.140625" style="266" customWidth="1"/>
    <col min="7388" max="7390" width="11.42578125" style="266"/>
    <col min="7391" max="7391" width="14.140625" style="266" customWidth="1"/>
    <col min="7392" max="7610" width="11.42578125" style="266"/>
    <col min="7611" max="7611" width="5.28515625" style="266" customWidth="1"/>
    <col min="7612" max="7612" width="9.140625" style="266" customWidth="1"/>
    <col min="7613" max="7613" width="6.42578125" style="266" customWidth="1"/>
    <col min="7614" max="7614" width="47.28515625" style="266" customWidth="1"/>
    <col min="7615" max="7615" width="5.5703125" style="266" customWidth="1"/>
    <col min="7616" max="7616" width="6.28515625" style="266" customWidth="1"/>
    <col min="7617" max="7618" width="4.85546875" style="266" customWidth="1"/>
    <col min="7619" max="7621" width="16.42578125" style="266" customWidth="1"/>
    <col min="7622" max="7622" width="1.42578125" style="266" customWidth="1"/>
    <col min="7623" max="7623" width="3.140625" style="266" customWidth="1"/>
    <col min="7624" max="7624" width="11.42578125" style="266"/>
    <col min="7625" max="7625" width="47.28515625" style="266" customWidth="1"/>
    <col min="7626" max="7627" width="11.42578125" style="266"/>
    <col min="7628" max="7628" width="13.42578125" style="266" customWidth="1"/>
    <col min="7629" max="7629" width="17.140625" style="266" customWidth="1"/>
    <col min="7630" max="7630" width="15.5703125" style="266" customWidth="1"/>
    <col min="7631" max="7631" width="12.5703125" style="266" customWidth="1"/>
    <col min="7632" max="7632" width="15.42578125" style="266" customWidth="1"/>
    <col min="7633" max="7633" width="14.28515625" style="266" customWidth="1"/>
    <col min="7634" max="7642" width="11.42578125" style="266"/>
    <col min="7643" max="7643" width="14.140625" style="266" customWidth="1"/>
    <col min="7644" max="7646" width="11.42578125" style="266"/>
    <col min="7647" max="7647" width="14.140625" style="266" customWidth="1"/>
    <col min="7648" max="7866" width="11.42578125" style="266"/>
    <col min="7867" max="7867" width="5.28515625" style="266" customWidth="1"/>
    <col min="7868" max="7868" width="9.140625" style="266" customWidth="1"/>
    <col min="7869" max="7869" width="6.42578125" style="266" customWidth="1"/>
    <col min="7870" max="7870" width="47.28515625" style="266" customWidth="1"/>
    <col min="7871" max="7871" width="5.5703125" style="266" customWidth="1"/>
    <col min="7872" max="7872" width="6.28515625" style="266" customWidth="1"/>
    <col min="7873" max="7874" width="4.85546875" style="266" customWidth="1"/>
    <col min="7875" max="7877" width="16.42578125" style="266" customWidth="1"/>
    <col min="7878" max="7878" width="1.42578125" style="266" customWidth="1"/>
    <col min="7879" max="7879" width="3.140625" style="266" customWidth="1"/>
    <col min="7880" max="7880" width="11.42578125" style="266"/>
    <col min="7881" max="7881" width="47.28515625" style="266" customWidth="1"/>
    <col min="7882" max="7883" width="11.42578125" style="266"/>
    <col min="7884" max="7884" width="13.42578125" style="266" customWidth="1"/>
    <col min="7885" max="7885" width="17.140625" style="266" customWidth="1"/>
    <col min="7886" max="7886" width="15.5703125" style="266" customWidth="1"/>
    <col min="7887" max="7887" width="12.5703125" style="266" customWidth="1"/>
    <col min="7888" max="7888" width="15.42578125" style="266" customWidth="1"/>
    <col min="7889" max="7889" width="14.28515625" style="266" customWidth="1"/>
    <col min="7890" max="7898" width="11.42578125" style="266"/>
    <col min="7899" max="7899" width="14.140625" style="266" customWidth="1"/>
    <col min="7900" max="7902" width="11.42578125" style="266"/>
    <col min="7903" max="7903" width="14.140625" style="266" customWidth="1"/>
    <col min="7904" max="8122" width="11.42578125" style="266"/>
    <col min="8123" max="8123" width="5.28515625" style="266" customWidth="1"/>
    <col min="8124" max="8124" width="9.140625" style="266" customWidth="1"/>
    <col min="8125" max="8125" width="6.42578125" style="266" customWidth="1"/>
    <col min="8126" max="8126" width="47.28515625" style="266" customWidth="1"/>
    <col min="8127" max="8127" width="5.5703125" style="266" customWidth="1"/>
    <col min="8128" max="8128" width="6.28515625" style="266" customWidth="1"/>
    <col min="8129" max="8130" width="4.85546875" style="266" customWidth="1"/>
    <col min="8131" max="8133" width="16.42578125" style="266" customWidth="1"/>
    <col min="8134" max="8134" width="1.42578125" style="266" customWidth="1"/>
    <col min="8135" max="8135" width="3.140625" style="266" customWidth="1"/>
    <col min="8136" max="8136" width="11.42578125" style="266"/>
    <col min="8137" max="8137" width="47.28515625" style="266" customWidth="1"/>
    <col min="8138" max="8139" width="11.42578125" style="266"/>
    <col min="8140" max="8140" width="13.42578125" style="266" customWidth="1"/>
    <col min="8141" max="8141" width="17.140625" style="266" customWidth="1"/>
    <col min="8142" max="8142" width="15.5703125" style="266" customWidth="1"/>
    <col min="8143" max="8143" width="12.5703125" style="266" customWidth="1"/>
    <col min="8144" max="8144" width="15.42578125" style="266" customWidth="1"/>
    <col min="8145" max="8145" width="14.28515625" style="266" customWidth="1"/>
    <col min="8146" max="8154" width="11.42578125" style="266"/>
    <col min="8155" max="8155" width="14.140625" style="266" customWidth="1"/>
    <col min="8156" max="8158" width="11.42578125" style="266"/>
    <col min="8159" max="8159" width="14.140625" style="266" customWidth="1"/>
    <col min="8160" max="8378" width="11.42578125" style="266"/>
    <col min="8379" max="8379" width="5.28515625" style="266" customWidth="1"/>
    <col min="8380" max="8380" width="9.140625" style="266" customWidth="1"/>
    <col min="8381" max="8381" width="6.42578125" style="266" customWidth="1"/>
    <col min="8382" max="8382" width="47.28515625" style="266" customWidth="1"/>
    <col min="8383" max="8383" width="5.5703125" style="266" customWidth="1"/>
    <col min="8384" max="8384" width="6.28515625" style="266" customWidth="1"/>
    <col min="8385" max="8386" width="4.85546875" style="266" customWidth="1"/>
    <col min="8387" max="8389" width="16.42578125" style="266" customWidth="1"/>
    <col min="8390" max="8390" width="1.42578125" style="266" customWidth="1"/>
    <col min="8391" max="8391" width="3.140625" style="266" customWidth="1"/>
    <col min="8392" max="8392" width="11.42578125" style="266"/>
    <col min="8393" max="8393" width="47.28515625" style="266" customWidth="1"/>
    <col min="8394" max="8395" width="11.42578125" style="266"/>
    <col min="8396" max="8396" width="13.42578125" style="266" customWidth="1"/>
    <col min="8397" max="8397" width="17.140625" style="266" customWidth="1"/>
    <col min="8398" max="8398" width="15.5703125" style="266" customWidth="1"/>
    <col min="8399" max="8399" width="12.5703125" style="266" customWidth="1"/>
    <col min="8400" max="8400" width="15.42578125" style="266" customWidth="1"/>
    <col min="8401" max="8401" width="14.28515625" style="266" customWidth="1"/>
    <col min="8402" max="8410" width="11.42578125" style="266"/>
    <col min="8411" max="8411" width="14.140625" style="266" customWidth="1"/>
    <col min="8412" max="8414" width="11.42578125" style="266"/>
    <col min="8415" max="8415" width="14.140625" style="266" customWidth="1"/>
    <col min="8416" max="8634" width="11.42578125" style="266"/>
    <col min="8635" max="8635" width="5.28515625" style="266" customWidth="1"/>
    <col min="8636" max="8636" width="9.140625" style="266" customWidth="1"/>
    <col min="8637" max="8637" width="6.42578125" style="266" customWidth="1"/>
    <col min="8638" max="8638" width="47.28515625" style="266" customWidth="1"/>
    <col min="8639" max="8639" width="5.5703125" style="266" customWidth="1"/>
    <col min="8640" max="8640" width="6.28515625" style="266" customWidth="1"/>
    <col min="8641" max="8642" width="4.85546875" style="266" customWidth="1"/>
    <col min="8643" max="8645" width="16.42578125" style="266" customWidth="1"/>
    <col min="8646" max="8646" width="1.42578125" style="266" customWidth="1"/>
    <col min="8647" max="8647" width="3.140625" style="266" customWidth="1"/>
    <col min="8648" max="8648" width="11.42578125" style="266"/>
    <col min="8649" max="8649" width="47.28515625" style="266" customWidth="1"/>
    <col min="8650" max="8651" width="11.42578125" style="266"/>
    <col min="8652" max="8652" width="13.42578125" style="266" customWidth="1"/>
    <col min="8653" max="8653" width="17.140625" style="266" customWidth="1"/>
    <col min="8654" max="8654" width="15.5703125" style="266" customWidth="1"/>
    <col min="8655" max="8655" width="12.5703125" style="266" customWidth="1"/>
    <col min="8656" max="8656" width="15.42578125" style="266" customWidth="1"/>
    <col min="8657" max="8657" width="14.28515625" style="266" customWidth="1"/>
    <col min="8658" max="8666" width="11.42578125" style="266"/>
    <col min="8667" max="8667" width="14.140625" style="266" customWidth="1"/>
    <col min="8668" max="8670" width="11.42578125" style="266"/>
    <col min="8671" max="8671" width="14.140625" style="266" customWidth="1"/>
    <col min="8672" max="8890" width="11.42578125" style="266"/>
    <col min="8891" max="8891" width="5.28515625" style="266" customWidth="1"/>
    <col min="8892" max="8892" width="9.140625" style="266" customWidth="1"/>
    <col min="8893" max="8893" width="6.42578125" style="266" customWidth="1"/>
    <col min="8894" max="8894" width="47.28515625" style="266" customWidth="1"/>
    <col min="8895" max="8895" width="5.5703125" style="266" customWidth="1"/>
    <col min="8896" max="8896" width="6.28515625" style="266" customWidth="1"/>
    <col min="8897" max="8898" width="4.85546875" style="266" customWidth="1"/>
    <col min="8899" max="8901" width="16.42578125" style="266" customWidth="1"/>
    <col min="8902" max="8902" width="1.42578125" style="266" customWidth="1"/>
    <col min="8903" max="8903" width="3.140625" style="266" customWidth="1"/>
    <col min="8904" max="8904" width="11.42578125" style="266"/>
    <col min="8905" max="8905" width="47.28515625" style="266" customWidth="1"/>
    <col min="8906" max="8907" width="11.42578125" style="266"/>
    <col min="8908" max="8908" width="13.42578125" style="266" customWidth="1"/>
    <col min="8909" max="8909" width="17.140625" style="266" customWidth="1"/>
    <col min="8910" max="8910" width="15.5703125" style="266" customWidth="1"/>
    <col min="8911" max="8911" width="12.5703125" style="266" customWidth="1"/>
    <col min="8912" max="8912" width="15.42578125" style="266" customWidth="1"/>
    <col min="8913" max="8913" width="14.28515625" style="266" customWidth="1"/>
    <col min="8914" max="8922" width="11.42578125" style="266"/>
    <col min="8923" max="8923" width="14.140625" style="266" customWidth="1"/>
    <col min="8924" max="8926" width="11.42578125" style="266"/>
    <col min="8927" max="8927" width="14.140625" style="266" customWidth="1"/>
    <col min="8928" max="9146" width="11.42578125" style="266"/>
    <col min="9147" max="9147" width="5.28515625" style="266" customWidth="1"/>
    <col min="9148" max="9148" width="9.140625" style="266" customWidth="1"/>
    <col min="9149" max="9149" width="6.42578125" style="266" customWidth="1"/>
    <col min="9150" max="9150" width="47.28515625" style="266" customWidth="1"/>
    <col min="9151" max="9151" width="5.5703125" style="266" customWidth="1"/>
    <col min="9152" max="9152" width="6.28515625" style="266" customWidth="1"/>
    <col min="9153" max="9154" width="4.85546875" style="266" customWidth="1"/>
    <col min="9155" max="9157" width="16.42578125" style="266" customWidth="1"/>
    <col min="9158" max="9158" width="1.42578125" style="266" customWidth="1"/>
    <col min="9159" max="9159" width="3.140625" style="266" customWidth="1"/>
    <col min="9160" max="9160" width="11.42578125" style="266"/>
    <col min="9161" max="9161" width="47.28515625" style="266" customWidth="1"/>
    <col min="9162" max="9163" width="11.42578125" style="266"/>
    <col min="9164" max="9164" width="13.42578125" style="266" customWidth="1"/>
    <col min="9165" max="9165" width="17.140625" style="266" customWidth="1"/>
    <col min="9166" max="9166" width="15.5703125" style="266" customWidth="1"/>
    <col min="9167" max="9167" width="12.5703125" style="266" customWidth="1"/>
    <col min="9168" max="9168" width="15.42578125" style="266" customWidth="1"/>
    <col min="9169" max="9169" width="14.28515625" style="266" customWidth="1"/>
    <col min="9170" max="9178" width="11.42578125" style="266"/>
    <col min="9179" max="9179" width="14.140625" style="266" customWidth="1"/>
    <col min="9180" max="9182" width="11.42578125" style="266"/>
    <col min="9183" max="9183" width="14.140625" style="266" customWidth="1"/>
    <col min="9184" max="9402" width="11.42578125" style="266"/>
    <col min="9403" max="9403" width="5.28515625" style="266" customWidth="1"/>
    <col min="9404" max="9404" width="9.140625" style="266" customWidth="1"/>
    <col min="9405" max="9405" width="6.42578125" style="266" customWidth="1"/>
    <col min="9406" max="9406" width="47.28515625" style="266" customWidth="1"/>
    <col min="9407" max="9407" width="5.5703125" style="266" customWidth="1"/>
    <col min="9408" max="9408" width="6.28515625" style="266" customWidth="1"/>
    <col min="9409" max="9410" width="4.85546875" style="266" customWidth="1"/>
    <col min="9411" max="9413" width="16.42578125" style="266" customWidth="1"/>
    <col min="9414" max="9414" width="1.42578125" style="266" customWidth="1"/>
    <col min="9415" max="9415" width="3.140625" style="266" customWidth="1"/>
    <col min="9416" max="9416" width="11.42578125" style="266"/>
    <col min="9417" max="9417" width="47.28515625" style="266" customWidth="1"/>
    <col min="9418" max="9419" width="11.42578125" style="266"/>
    <col min="9420" max="9420" width="13.42578125" style="266" customWidth="1"/>
    <col min="9421" max="9421" width="17.140625" style="266" customWidth="1"/>
    <col min="9422" max="9422" width="15.5703125" style="266" customWidth="1"/>
    <col min="9423" max="9423" width="12.5703125" style="266" customWidth="1"/>
    <col min="9424" max="9424" width="15.42578125" style="266" customWidth="1"/>
    <col min="9425" max="9425" width="14.28515625" style="266" customWidth="1"/>
    <col min="9426" max="9434" width="11.42578125" style="266"/>
    <col min="9435" max="9435" width="14.140625" style="266" customWidth="1"/>
    <col min="9436" max="9438" width="11.42578125" style="266"/>
    <col min="9439" max="9439" width="14.140625" style="266" customWidth="1"/>
    <col min="9440" max="9658" width="11.42578125" style="266"/>
    <col min="9659" max="9659" width="5.28515625" style="266" customWidth="1"/>
    <col min="9660" max="9660" width="9.140625" style="266" customWidth="1"/>
    <col min="9661" max="9661" width="6.42578125" style="266" customWidth="1"/>
    <col min="9662" max="9662" width="47.28515625" style="266" customWidth="1"/>
    <col min="9663" max="9663" width="5.5703125" style="266" customWidth="1"/>
    <col min="9664" max="9664" width="6.28515625" style="266" customWidth="1"/>
    <col min="9665" max="9666" width="4.85546875" style="266" customWidth="1"/>
    <col min="9667" max="9669" width="16.42578125" style="266" customWidth="1"/>
    <col min="9670" max="9670" width="1.42578125" style="266" customWidth="1"/>
    <col min="9671" max="9671" width="3.140625" style="266" customWidth="1"/>
    <col min="9672" max="9672" width="11.42578125" style="266"/>
    <col min="9673" max="9673" width="47.28515625" style="266" customWidth="1"/>
    <col min="9674" max="9675" width="11.42578125" style="266"/>
    <col min="9676" max="9676" width="13.42578125" style="266" customWidth="1"/>
    <col min="9677" max="9677" width="17.140625" style="266" customWidth="1"/>
    <col min="9678" max="9678" width="15.5703125" style="266" customWidth="1"/>
    <col min="9679" max="9679" width="12.5703125" style="266" customWidth="1"/>
    <col min="9680" max="9680" width="15.42578125" style="266" customWidth="1"/>
    <col min="9681" max="9681" width="14.28515625" style="266" customWidth="1"/>
    <col min="9682" max="9690" width="11.42578125" style="266"/>
    <col min="9691" max="9691" width="14.140625" style="266" customWidth="1"/>
    <col min="9692" max="9694" width="11.42578125" style="266"/>
    <col min="9695" max="9695" width="14.140625" style="266" customWidth="1"/>
    <col min="9696" max="9914" width="11.42578125" style="266"/>
    <col min="9915" max="9915" width="5.28515625" style="266" customWidth="1"/>
    <col min="9916" max="9916" width="9.140625" style="266" customWidth="1"/>
    <col min="9917" max="9917" width="6.42578125" style="266" customWidth="1"/>
    <col min="9918" max="9918" width="47.28515625" style="266" customWidth="1"/>
    <col min="9919" max="9919" width="5.5703125" style="266" customWidth="1"/>
    <col min="9920" max="9920" width="6.28515625" style="266" customWidth="1"/>
    <col min="9921" max="9922" width="4.85546875" style="266" customWidth="1"/>
    <col min="9923" max="9925" width="16.42578125" style="266" customWidth="1"/>
    <col min="9926" max="9926" width="1.42578125" style="266" customWidth="1"/>
    <col min="9927" max="9927" width="3.140625" style="266" customWidth="1"/>
    <col min="9928" max="9928" width="11.42578125" style="266"/>
    <col min="9929" max="9929" width="47.28515625" style="266" customWidth="1"/>
    <col min="9930" max="9931" width="11.42578125" style="266"/>
    <col min="9932" max="9932" width="13.42578125" style="266" customWidth="1"/>
    <col min="9933" max="9933" width="17.140625" style="266" customWidth="1"/>
    <col min="9934" max="9934" width="15.5703125" style="266" customWidth="1"/>
    <col min="9935" max="9935" width="12.5703125" style="266" customWidth="1"/>
    <col min="9936" max="9936" width="15.42578125" style="266" customWidth="1"/>
    <col min="9937" max="9937" width="14.28515625" style="266" customWidth="1"/>
    <col min="9938" max="9946" width="11.42578125" style="266"/>
    <col min="9947" max="9947" width="14.140625" style="266" customWidth="1"/>
    <col min="9948" max="9950" width="11.42578125" style="266"/>
    <col min="9951" max="9951" width="14.140625" style="266" customWidth="1"/>
    <col min="9952" max="10170" width="11.42578125" style="266"/>
    <col min="10171" max="10171" width="5.28515625" style="266" customWidth="1"/>
    <col min="10172" max="10172" width="9.140625" style="266" customWidth="1"/>
    <col min="10173" max="10173" width="6.42578125" style="266" customWidth="1"/>
    <col min="10174" max="10174" width="47.28515625" style="266" customWidth="1"/>
    <col min="10175" max="10175" width="5.5703125" style="266" customWidth="1"/>
    <col min="10176" max="10176" width="6.28515625" style="266" customWidth="1"/>
    <col min="10177" max="10178" width="4.85546875" style="266" customWidth="1"/>
    <col min="10179" max="10181" width="16.42578125" style="266" customWidth="1"/>
    <col min="10182" max="10182" width="1.42578125" style="266" customWidth="1"/>
    <col min="10183" max="10183" width="3.140625" style="266" customWidth="1"/>
    <col min="10184" max="10184" width="11.42578125" style="266"/>
    <col min="10185" max="10185" width="47.28515625" style="266" customWidth="1"/>
    <col min="10186" max="10187" width="11.42578125" style="266"/>
    <col min="10188" max="10188" width="13.42578125" style="266" customWidth="1"/>
    <col min="10189" max="10189" width="17.140625" style="266" customWidth="1"/>
    <col min="10190" max="10190" width="15.5703125" style="266" customWidth="1"/>
    <col min="10191" max="10191" width="12.5703125" style="266" customWidth="1"/>
    <col min="10192" max="10192" width="15.42578125" style="266" customWidth="1"/>
    <col min="10193" max="10193" width="14.28515625" style="266" customWidth="1"/>
    <col min="10194" max="10202" width="11.42578125" style="266"/>
    <col min="10203" max="10203" width="14.140625" style="266" customWidth="1"/>
    <col min="10204" max="10206" width="11.42578125" style="266"/>
    <col min="10207" max="10207" width="14.140625" style="266" customWidth="1"/>
    <col min="10208" max="10426" width="11.42578125" style="266"/>
    <col min="10427" max="10427" width="5.28515625" style="266" customWidth="1"/>
    <col min="10428" max="10428" width="9.140625" style="266" customWidth="1"/>
    <col min="10429" max="10429" width="6.42578125" style="266" customWidth="1"/>
    <col min="10430" max="10430" width="47.28515625" style="266" customWidth="1"/>
    <col min="10431" max="10431" width="5.5703125" style="266" customWidth="1"/>
    <col min="10432" max="10432" width="6.28515625" style="266" customWidth="1"/>
    <col min="10433" max="10434" width="4.85546875" style="266" customWidth="1"/>
    <col min="10435" max="10437" width="16.42578125" style="266" customWidth="1"/>
    <col min="10438" max="10438" width="1.42578125" style="266" customWidth="1"/>
    <col min="10439" max="10439" width="3.140625" style="266" customWidth="1"/>
    <col min="10440" max="10440" width="11.42578125" style="266"/>
    <col min="10441" max="10441" width="47.28515625" style="266" customWidth="1"/>
    <col min="10442" max="10443" width="11.42578125" style="266"/>
    <col min="10444" max="10444" width="13.42578125" style="266" customWidth="1"/>
    <col min="10445" max="10445" width="17.140625" style="266" customWidth="1"/>
    <col min="10446" max="10446" width="15.5703125" style="266" customWidth="1"/>
    <col min="10447" max="10447" width="12.5703125" style="266" customWidth="1"/>
    <col min="10448" max="10448" width="15.42578125" style="266" customWidth="1"/>
    <col min="10449" max="10449" width="14.28515625" style="266" customWidth="1"/>
    <col min="10450" max="10458" width="11.42578125" style="266"/>
    <col min="10459" max="10459" width="14.140625" style="266" customWidth="1"/>
    <col min="10460" max="10462" width="11.42578125" style="266"/>
    <col min="10463" max="10463" width="14.140625" style="266" customWidth="1"/>
    <col min="10464" max="10682" width="11.42578125" style="266"/>
    <col min="10683" max="10683" width="5.28515625" style="266" customWidth="1"/>
    <col min="10684" max="10684" width="9.140625" style="266" customWidth="1"/>
    <col min="10685" max="10685" width="6.42578125" style="266" customWidth="1"/>
    <col min="10686" max="10686" width="47.28515625" style="266" customWidth="1"/>
    <col min="10687" max="10687" width="5.5703125" style="266" customWidth="1"/>
    <col min="10688" max="10688" width="6.28515625" style="266" customWidth="1"/>
    <col min="10689" max="10690" width="4.85546875" style="266" customWidth="1"/>
    <col min="10691" max="10693" width="16.42578125" style="266" customWidth="1"/>
    <col min="10694" max="10694" width="1.42578125" style="266" customWidth="1"/>
    <col min="10695" max="10695" width="3.140625" style="266" customWidth="1"/>
    <col min="10696" max="10696" width="11.42578125" style="266"/>
    <col min="10697" max="10697" width="47.28515625" style="266" customWidth="1"/>
    <col min="10698" max="10699" width="11.42578125" style="266"/>
    <col min="10700" max="10700" width="13.42578125" style="266" customWidth="1"/>
    <col min="10701" max="10701" width="17.140625" style="266" customWidth="1"/>
    <col min="10702" max="10702" width="15.5703125" style="266" customWidth="1"/>
    <col min="10703" max="10703" width="12.5703125" style="266" customWidth="1"/>
    <col min="10704" max="10704" width="15.42578125" style="266" customWidth="1"/>
    <col min="10705" max="10705" width="14.28515625" style="266" customWidth="1"/>
    <col min="10706" max="10714" width="11.42578125" style="266"/>
    <col min="10715" max="10715" width="14.140625" style="266" customWidth="1"/>
    <col min="10716" max="10718" width="11.42578125" style="266"/>
    <col min="10719" max="10719" width="14.140625" style="266" customWidth="1"/>
    <col min="10720" max="10938" width="11.42578125" style="266"/>
    <col min="10939" max="10939" width="5.28515625" style="266" customWidth="1"/>
    <col min="10940" max="10940" width="9.140625" style="266" customWidth="1"/>
    <col min="10941" max="10941" width="6.42578125" style="266" customWidth="1"/>
    <col min="10942" max="10942" width="47.28515625" style="266" customWidth="1"/>
    <col min="10943" max="10943" width="5.5703125" style="266" customWidth="1"/>
    <col min="10944" max="10944" width="6.28515625" style="266" customWidth="1"/>
    <col min="10945" max="10946" width="4.85546875" style="266" customWidth="1"/>
    <col min="10947" max="10949" width="16.42578125" style="266" customWidth="1"/>
    <col min="10950" max="10950" width="1.42578125" style="266" customWidth="1"/>
    <col min="10951" max="10951" width="3.140625" style="266" customWidth="1"/>
    <col min="10952" max="10952" width="11.42578125" style="266"/>
    <col min="10953" max="10953" width="47.28515625" style="266" customWidth="1"/>
    <col min="10954" max="10955" width="11.42578125" style="266"/>
    <col min="10956" max="10956" width="13.42578125" style="266" customWidth="1"/>
    <col min="10957" max="10957" width="17.140625" style="266" customWidth="1"/>
    <col min="10958" max="10958" width="15.5703125" style="266" customWidth="1"/>
    <col min="10959" max="10959" width="12.5703125" style="266" customWidth="1"/>
    <col min="10960" max="10960" width="15.42578125" style="266" customWidth="1"/>
    <col min="10961" max="10961" width="14.28515625" style="266" customWidth="1"/>
    <col min="10962" max="10970" width="11.42578125" style="266"/>
    <col min="10971" max="10971" width="14.140625" style="266" customWidth="1"/>
    <col min="10972" max="10974" width="11.42578125" style="266"/>
    <col min="10975" max="10975" width="14.140625" style="266" customWidth="1"/>
    <col min="10976" max="11194" width="11.42578125" style="266"/>
    <col min="11195" max="11195" width="5.28515625" style="266" customWidth="1"/>
    <col min="11196" max="11196" width="9.140625" style="266" customWidth="1"/>
    <col min="11197" max="11197" width="6.42578125" style="266" customWidth="1"/>
    <col min="11198" max="11198" width="47.28515625" style="266" customWidth="1"/>
    <col min="11199" max="11199" width="5.5703125" style="266" customWidth="1"/>
    <col min="11200" max="11200" width="6.28515625" style="266" customWidth="1"/>
    <col min="11201" max="11202" width="4.85546875" style="266" customWidth="1"/>
    <col min="11203" max="11205" width="16.42578125" style="266" customWidth="1"/>
    <col min="11206" max="11206" width="1.42578125" style="266" customWidth="1"/>
    <col min="11207" max="11207" width="3.140625" style="266" customWidth="1"/>
    <col min="11208" max="11208" width="11.42578125" style="266"/>
    <col min="11209" max="11209" width="47.28515625" style="266" customWidth="1"/>
    <col min="11210" max="11211" width="11.42578125" style="266"/>
    <col min="11212" max="11212" width="13.42578125" style="266" customWidth="1"/>
    <col min="11213" max="11213" width="17.140625" style="266" customWidth="1"/>
    <col min="11214" max="11214" width="15.5703125" style="266" customWidth="1"/>
    <col min="11215" max="11215" width="12.5703125" style="266" customWidth="1"/>
    <col min="11216" max="11216" width="15.42578125" style="266" customWidth="1"/>
    <col min="11217" max="11217" width="14.28515625" style="266" customWidth="1"/>
    <col min="11218" max="11226" width="11.42578125" style="266"/>
    <col min="11227" max="11227" width="14.140625" style="266" customWidth="1"/>
    <col min="11228" max="11230" width="11.42578125" style="266"/>
    <col min="11231" max="11231" width="14.140625" style="266" customWidth="1"/>
    <col min="11232" max="11450" width="11.42578125" style="266"/>
    <col min="11451" max="11451" width="5.28515625" style="266" customWidth="1"/>
    <col min="11452" max="11452" width="9.140625" style="266" customWidth="1"/>
    <col min="11453" max="11453" width="6.42578125" style="266" customWidth="1"/>
    <col min="11454" max="11454" width="47.28515625" style="266" customWidth="1"/>
    <col min="11455" max="11455" width="5.5703125" style="266" customWidth="1"/>
    <col min="11456" max="11456" width="6.28515625" style="266" customWidth="1"/>
    <col min="11457" max="11458" width="4.85546875" style="266" customWidth="1"/>
    <col min="11459" max="11461" width="16.42578125" style="266" customWidth="1"/>
    <col min="11462" max="11462" width="1.42578125" style="266" customWidth="1"/>
    <col min="11463" max="11463" width="3.140625" style="266" customWidth="1"/>
    <col min="11464" max="11464" width="11.42578125" style="266"/>
    <col min="11465" max="11465" width="47.28515625" style="266" customWidth="1"/>
    <col min="11466" max="11467" width="11.42578125" style="266"/>
    <col min="11468" max="11468" width="13.42578125" style="266" customWidth="1"/>
    <col min="11469" max="11469" width="17.140625" style="266" customWidth="1"/>
    <col min="11470" max="11470" width="15.5703125" style="266" customWidth="1"/>
    <col min="11471" max="11471" width="12.5703125" style="266" customWidth="1"/>
    <col min="11472" max="11472" width="15.42578125" style="266" customWidth="1"/>
    <col min="11473" max="11473" width="14.28515625" style="266" customWidth="1"/>
    <col min="11474" max="11482" width="11.42578125" style="266"/>
    <col min="11483" max="11483" width="14.140625" style="266" customWidth="1"/>
    <col min="11484" max="11486" width="11.42578125" style="266"/>
    <col min="11487" max="11487" width="14.140625" style="266" customWidth="1"/>
    <col min="11488" max="11706" width="11.42578125" style="266"/>
    <col min="11707" max="11707" width="5.28515625" style="266" customWidth="1"/>
    <col min="11708" max="11708" width="9.140625" style="266" customWidth="1"/>
    <col min="11709" max="11709" width="6.42578125" style="266" customWidth="1"/>
    <col min="11710" max="11710" width="47.28515625" style="266" customWidth="1"/>
    <col min="11711" max="11711" width="5.5703125" style="266" customWidth="1"/>
    <col min="11712" max="11712" width="6.28515625" style="266" customWidth="1"/>
    <col min="11713" max="11714" width="4.85546875" style="266" customWidth="1"/>
    <col min="11715" max="11717" width="16.42578125" style="266" customWidth="1"/>
    <col min="11718" max="11718" width="1.42578125" style="266" customWidth="1"/>
    <col min="11719" max="11719" width="3.140625" style="266" customWidth="1"/>
    <col min="11720" max="11720" width="11.42578125" style="266"/>
    <col min="11721" max="11721" width="47.28515625" style="266" customWidth="1"/>
    <col min="11722" max="11723" width="11.42578125" style="266"/>
    <col min="11724" max="11724" width="13.42578125" style="266" customWidth="1"/>
    <col min="11725" max="11725" width="17.140625" style="266" customWidth="1"/>
    <col min="11726" max="11726" width="15.5703125" style="266" customWidth="1"/>
    <col min="11727" max="11727" width="12.5703125" style="266" customWidth="1"/>
    <col min="11728" max="11728" width="15.42578125" style="266" customWidth="1"/>
    <col min="11729" max="11729" width="14.28515625" style="266" customWidth="1"/>
    <col min="11730" max="11738" width="11.42578125" style="266"/>
    <col min="11739" max="11739" width="14.140625" style="266" customWidth="1"/>
    <col min="11740" max="11742" width="11.42578125" style="266"/>
    <col min="11743" max="11743" width="14.140625" style="266" customWidth="1"/>
    <col min="11744" max="11962" width="11.42578125" style="266"/>
    <col min="11963" max="11963" width="5.28515625" style="266" customWidth="1"/>
    <col min="11964" max="11964" width="9.140625" style="266" customWidth="1"/>
    <col min="11965" max="11965" width="6.42578125" style="266" customWidth="1"/>
    <col min="11966" max="11966" width="47.28515625" style="266" customWidth="1"/>
    <col min="11967" max="11967" width="5.5703125" style="266" customWidth="1"/>
    <col min="11968" max="11968" width="6.28515625" style="266" customWidth="1"/>
    <col min="11969" max="11970" width="4.85546875" style="266" customWidth="1"/>
    <col min="11971" max="11973" width="16.42578125" style="266" customWidth="1"/>
    <col min="11974" max="11974" width="1.42578125" style="266" customWidth="1"/>
    <col min="11975" max="11975" width="3.140625" style="266" customWidth="1"/>
    <col min="11976" max="11976" width="11.42578125" style="266"/>
    <col min="11977" max="11977" width="47.28515625" style="266" customWidth="1"/>
    <col min="11978" max="11979" width="11.42578125" style="266"/>
    <col min="11980" max="11980" width="13.42578125" style="266" customWidth="1"/>
    <col min="11981" max="11981" width="17.140625" style="266" customWidth="1"/>
    <col min="11982" max="11982" width="15.5703125" style="266" customWidth="1"/>
    <col min="11983" max="11983" width="12.5703125" style="266" customWidth="1"/>
    <col min="11984" max="11984" width="15.42578125" style="266" customWidth="1"/>
    <col min="11985" max="11985" width="14.28515625" style="266" customWidth="1"/>
    <col min="11986" max="11994" width="11.42578125" style="266"/>
    <col min="11995" max="11995" width="14.140625" style="266" customWidth="1"/>
    <col min="11996" max="11998" width="11.42578125" style="266"/>
    <col min="11999" max="11999" width="14.140625" style="266" customWidth="1"/>
    <col min="12000" max="12218" width="11.42578125" style="266"/>
    <col min="12219" max="12219" width="5.28515625" style="266" customWidth="1"/>
    <col min="12220" max="12220" width="9.140625" style="266" customWidth="1"/>
    <col min="12221" max="12221" width="6.42578125" style="266" customWidth="1"/>
    <col min="12222" max="12222" width="47.28515625" style="266" customWidth="1"/>
    <col min="12223" max="12223" width="5.5703125" style="266" customWidth="1"/>
    <col min="12224" max="12224" width="6.28515625" style="266" customWidth="1"/>
    <col min="12225" max="12226" width="4.85546875" style="266" customWidth="1"/>
    <col min="12227" max="12229" width="16.42578125" style="266" customWidth="1"/>
    <col min="12230" max="12230" width="1.42578125" style="266" customWidth="1"/>
    <col min="12231" max="12231" width="3.140625" style="266" customWidth="1"/>
    <col min="12232" max="12232" width="11.42578125" style="266"/>
    <col min="12233" max="12233" width="47.28515625" style="266" customWidth="1"/>
    <col min="12234" max="12235" width="11.42578125" style="266"/>
    <col min="12236" max="12236" width="13.42578125" style="266" customWidth="1"/>
    <col min="12237" max="12237" width="17.140625" style="266" customWidth="1"/>
    <col min="12238" max="12238" width="15.5703125" style="266" customWidth="1"/>
    <col min="12239" max="12239" width="12.5703125" style="266" customWidth="1"/>
    <col min="12240" max="12240" width="15.42578125" style="266" customWidth="1"/>
    <col min="12241" max="12241" width="14.28515625" style="266" customWidth="1"/>
    <col min="12242" max="12250" width="11.42578125" style="266"/>
    <col min="12251" max="12251" width="14.140625" style="266" customWidth="1"/>
    <col min="12252" max="12254" width="11.42578125" style="266"/>
    <col min="12255" max="12255" width="14.140625" style="266" customWidth="1"/>
    <col min="12256" max="12474" width="11.42578125" style="266"/>
    <col min="12475" max="12475" width="5.28515625" style="266" customWidth="1"/>
    <col min="12476" max="12476" width="9.140625" style="266" customWidth="1"/>
    <col min="12477" max="12477" width="6.42578125" style="266" customWidth="1"/>
    <col min="12478" max="12478" width="47.28515625" style="266" customWidth="1"/>
    <col min="12479" max="12479" width="5.5703125" style="266" customWidth="1"/>
    <col min="12480" max="12480" width="6.28515625" style="266" customWidth="1"/>
    <col min="12481" max="12482" width="4.85546875" style="266" customWidth="1"/>
    <col min="12483" max="12485" width="16.42578125" style="266" customWidth="1"/>
    <col min="12486" max="12486" width="1.42578125" style="266" customWidth="1"/>
    <col min="12487" max="12487" width="3.140625" style="266" customWidth="1"/>
    <col min="12488" max="12488" width="11.42578125" style="266"/>
    <col min="12489" max="12489" width="47.28515625" style="266" customWidth="1"/>
    <col min="12490" max="12491" width="11.42578125" style="266"/>
    <col min="12492" max="12492" width="13.42578125" style="266" customWidth="1"/>
    <col min="12493" max="12493" width="17.140625" style="266" customWidth="1"/>
    <col min="12494" max="12494" width="15.5703125" style="266" customWidth="1"/>
    <col min="12495" max="12495" width="12.5703125" style="266" customWidth="1"/>
    <col min="12496" max="12496" width="15.42578125" style="266" customWidth="1"/>
    <col min="12497" max="12497" width="14.28515625" style="266" customWidth="1"/>
    <col min="12498" max="12506" width="11.42578125" style="266"/>
    <col min="12507" max="12507" width="14.140625" style="266" customWidth="1"/>
    <col min="12508" max="12510" width="11.42578125" style="266"/>
    <col min="12511" max="12511" width="14.140625" style="266" customWidth="1"/>
    <col min="12512" max="12730" width="11.42578125" style="266"/>
    <col min="12731" max="12731" width="5.28515625" style="266" customWidth="1"/>
    <col min="12732" max="12732" width="9.140625" style="266" customWidth="1"/>
    <col min="12733" max="12733" width="6.42578125" style="266" customWidth="1"/>
    <col min="12734" max="12734" width="47.28515625" style="266" customWidth="1"/>
    <col min="12735" max="12735" width="5.5703125" style="266" customWidth="1"/>
    <col min="12736" max="12736" width="6.28515625" style="266" customWidth="1"/>
    <col min="12737" max="12738" width="4.85546875" style="266" customWidth="1"/>
    <col min="12739" max="12741" width="16.42578125" style="266" customWidth="1"/>
    <col min="12742" max="12742" width="1.42578125" style="266" customWidth="1"/>
    <col min="12743" max="12743" width="3.140625" style="266" customWidth="1"/>
    <col min="12744" max="12744" width="11.42578125" style="266"/>
    <col min="12745" max="12745" width="47.28515625" style="266" customWidth="1"/>
    <col min="12746" max="12747" width="11.42578125" style="266"/>
    <col min="12748" max="12748" width="13.42578125" style="266" customWidth="1"/>
    <col min="12749" max="12749" width="17.140625" style="266" customWidth="1"/>
    <col min="12750" max="12750" width="15.5703125" style="266" customWidth="1"/>
    <col min="12751" max="12751" width="12.5703125" style="266" customWidth="1"/>
    <col min="12752" max="12752" width="15.42578125" style="266" customWidth="1"/>
    <col min="12753" max="12753" width="14.28515625" style="266" customWidth="1"/>
    <col min="12754" max="12762" width="11.42578125" style="266"/>
    <col min="12763" max="12763" width="14.140625" style="266" customWidth="1"/>
    <col min="12764" max="12766" width="11.42578125" style="266"/>
    <col min="12767" max="12767" width="14.140625" style="266" customWidth="1"/>
    <col min="12768" max="12986" width="11.42578125" style="266"/>
    <col min="12987" max="12987" width="5.28515625" style="266" customWidth="1"/>
    <col min="12988" max="12988" width="9.140625" style="266" customWidth="1"/>
    <col min="12989" max="12989" width="6.42578125" style="266" customWidth="1"/>
    <col min="12990" max="12990" width="47.28515625" style="266" customWidth="1"/>
    <col min="12991" max="12991" width="5.5703125" style="266" customWidth="1"/>
    <col min="12992" max="12992" width="6.28515625" style="266" customWidth="1"/>
    <col min="12993" max="12994" width="4.85546875" style="266" customWidth="1"/>
    <col min="12995" max="12997" width="16.42578125" style="266" customWidth="1"/>
    <col min="12998" max="12998" width="1.42578125" style="266" customWidth="1"/>
    <col min="12999" max="12999" width="3.140625" style="266" customWidth="1"/>
    <col min="13000" max="13000" width="11.42578125" style="266"/>
    <col min="13001" max="13001" width="47.28515625" style="266" customWidth="1"/>
    <col min="13002" max="13003" width="11.42578125" style="266"/>
    <col min="13004" max="13004" width="13.42578125" style="266" customWidth="1"/>
    <col min="13005" max="13005" width="17.140625" style="266" customWidth="1"/>
    <col min="13006" max="13006" width="15.5703125" style="266" customWidth="1"/>
    <col min="13007" max="13007" width="12.5703125" style="266" customWidth="1"/>
    <col min="13008" max="13008" width="15.42578125" style="266" customWidth="1"/>
    <col min="13009" max="13009" width="14.28515625" style="266" customWidth="1"/>
    <col min="13010" max="13018" width="11.42578125" style="266"/>
    <col min="13019" max="13019" width="14.140625" style="266" customWidth="1"/>
    <col min="13020" max="13022" width="11.42578125" style="266"/>
    <col min="13023" max="13023" width="14.140625" style="266" customWidth="1"/>
    <col min="13024" max="13242" width="11.42578125" style="266"/>
    <col min="13243" max="13243" width="5.28515625" style="266" customWidth="1"/>
    <col min="13244" max="13244" width="9.140625" style="266" customWidth="1"/>
    <col min="13245" max="13245" width="6.42578125" style="266" customWidth="1"/>
    <col min="13246" max="13246" width="47.28515625" style="266" customWidth="1"/>
    <col min="13247" max="13247" width="5.5703125" style="266" customWidth="1"/>
    <col min="13248" max="13248" width="6.28515625" style="266" customWidth="1"/>
    <col min="13249" max="13250" width="4.85546875" style="266" customWidth="1"/>
    <col min="13251" max="13253" width="16.42578125" style="266" customWidth="1"/>
    <col min="13254" max="13254" width="1.42578125" style="266" customWidth="1"/>
    <col min="13255" max="13255" width="3.140625" style="266" customWidth="1"/>
    <col min="13256" max="13256" width="11.42578125" style="266"/>
    <col min="13257" max="13257" width="47.28515625" style="266" customWidth="1"/>
    <col min="13258" max="13259" width="11.42578125" style="266"/>
    <col min="13260" max="13260" width="13.42578125" style="266" customWidth="1"/>
    <col min="13261" max="13261" width="17.140625" style="266" customWidth="1"/>
    <col min="13262" max="13262" width="15.5703125" style="266" customWidth="1"/>
    <col min="13263" max="13263" width="12.5703125" style="266" customWidth="1"/>
    <col min="13264" max="13264" width="15.42578125" style="266" customWidth="1"/>
    <col min="13265" max="13265" width="14.28515625" style="266" customWidth="1"/>
    <col min="13266" max="13274" width="11.42578125" style="266"/>
    <col min="13275" max="13275" width="14.140625" style="266" customWidth="1"/>
    <col min="13276" max="13278" width="11.42578125" style="266"/>
    <col min="13279" max="13279" width="14.140625" style="266" customWidth="1"/>
    <col min="13280" max="13498" width="11.42578125" style="266"/>
    <col min="13499" max="13499" width="5.28515625" style="266" customWidth="1"/>
    <col min="13500" max="13500" width="9.140625" style="266" customWidth="1"/>
    <col min="13501" max="13501" width="6.42578125" style="266" customWidth="1"/>
    <col min="13502" max="13502" width="47.28515625" style="266" customWidth="1"/>
    <col min="13503" max="13503" width="5.5703125" style="266" customWidth="1"/>
    <col min="13504" max="13504" width="6.28515625" style="266" customWidth="1"/>
    <col min="13505" max="13506" width="4.85546875" style="266" customWidth="1"/>
    <col min="13507" max="13509" width="16.42578125" style="266" customWidth="1"/>
    <col min="13510" max="13510" width="1.42578125" style="266" customWidth="1"/>
    <col min="13511" max="13511" width="3.140625" style="266" customWidth="1"/>
    <col min="13512" max="13512" width="11.42578125" style="266"/>
    <col min="13513" max="13513" width="47.28515625" style="266" customWidth="1"/>
    <col min="13514" max="13515" width="11.42578125" style="266"/>
    <col min="13516" max="13516" width="13.42578125" style="266" customWidth="1"/>
    <col min="13517" max="13517" width="17.140625" style="266" customWidth="1"/>
    <col min="13518" max="13518" width="15.5703125" style="266" customWidth="1"/>
    <col min="13519" max="13519" width="12.5703125" style="266" customWidth="1"/>
    <col min="13520" max="13520" width="15.42578125" style="266" customWidth="1"/>
    <col min="13521" max="13521" width="14.28515625" style="266" customWidth="1"/>
    <col min="13522" max="13530" width="11.42578125" style="266"/>
    <col min="13531" max="13531" width="14.140625" style="266" customWidth="1"/>
    <col min="13532" max="13534" width="11.42578125" style="266"/>
    <col min="13535" max="13535" width="14.140625" style="266" customWidth="1"/>
    <col min="13536" max="13754" width="11.42578125" style="266"/>
    <col min="13755" max="13755" width="5.28515625" style="266" customWidth="1"/>
    <col min="13756" max="13756" width="9.140625" style="266" customWidth="1"/>
    <col min="13757" max="13757" width="6.42578125" style="266" customWidth="1"/>
    <col min="13758" max="13758" width="47.28515625" style="266" customWidth="1"/>
    <col min="13759" max="13759" width="5.5703125" style="266" customWidth="1"/>
    <col min="13760" max="13760" width="6.28515625" style="266" customWidth="1"/>
    <col min="13761" max="13762" width="4.85546875" style="266" customWidth="1"/>
    <col min="13763" max="13765" width="16.42578125" style="266" customWidth="1"/>
    <col min="13766" max="13766" width="1.42578125" style="266" customWidth="1"/>
    <col min="13767" max="13767" width="3.140625" style="266" customWidth="1"/>
    <col min="13768" max="13768" width="11.42578125" style="266"/>
    <col min="13769" max="13769" width="47.28515625" style="266" customWidth="1"/>
    <col min="13770" max="13771" width="11.42578125" style="266"/>
    <col min="13772" max="13772" width="13.42578125" style="266" customWidth="1"/>
    <col min="13773" max="13773" width="17.140625" style="266" customWidth="1"/>
    <col min="13774" max="13774" width="15.5703125" style="266" customWidth="1"/>
    <col min="13775" max="13775" width="12.5703125" style="266" customWidth="1"/>
    <col min="13776" max="13776" width="15.42578125" style="266" customWidth="1"/>
    <col min="13777" max="13777" width="14.28515625" style="266" customWidth="1"/>
    <col min="13778" max="13786" width="11.42578125" style="266"/>
    <col min="13787" max="13787" width="14.140625" style="266" customWidth="1"/>
    <col min="13788" max="13790" width="11.42578125" style="266"/>
    <col min="13791" max="13791" width="14.140625" style="266" customWidth="1"/>
    <col min="13792" max="14010" width="11.42578125" style="266"/>
    <col min="14011" max="14011" width="5.28515625" style="266" customWidth="1"/>
    <col min="14012" max="14012" width="9.140625" style="266" customWidth="1"/>
    <col min="14013" max="14013" width="6.42578125" style="266" customWidth="1"/>
    <col min="14014" max="14014" width="47.28515625" style="266" customWidth="1"/>
    <col min="14015" max="14015" width="5.5703125" style="266" customWidth="1"/>
    <col min="14016" max="14016" width="6.28515625" style="266" customWidth="1"/>
    <col min="14017" max="14018" width="4.85546875" style="266" customWidth="1"/>
    <col min="14019" max="14021" width="16.42578125" style="266" customWidth="1"/>
    <col min="14022" max="14022" width="1.42578125" style="266" customWidth="1"/>
    <col min="14023" max="14023" width="3.140625" style="266" customWidth="1"/>
    <col min="14024" max="14024" width="11.42578125" style="266"/>
    <col min="14025" max="14025" width="47.28515625" style="266" customWidth="1"/>
    <col min="14026" max="14027" width="11.42578125" style="266"/>
    <col min="14028" max="14028" width="13.42578125" style="266" customWidth="1"/>
    <col min="14029" max="14029" width="17.140625" style="266" customWidth="1"/>
    <col min="14030" max="14030" width="15.5703125" style="266" customWidth="1"/>
    <col min="14031" max="14031" width="12.5703125" style="266" customWidth="1"/>
    <col min="14032" max="14032" width="15.42578125" style="266" customWidth="1"/>
    <col min="14033" max="14033" width="14.28515625" style="266" customWidth="1"/>
    <col min="14034" max="14042" width="11.42578125" style="266"/>
    <col min="14043" max="14043" width="14.140625" style="266" customWidth="1"/>
    <col min="14044" max="14046" width="11.42578125" style="266"/>
    <col min="14047" max="14047" width="14.140625" style="266" customWidth="1"/>
    <col min="14048" max="14266" width="11.42578125" style="266"/>
    <col min="14267" max="14267" width="5.28515625" style="266" customWidth="1"/>
    <col min="14268" max="14268" width="9.140625" style="266" customWidth="1"/>
    <col min="14269" max="14269" width="6.42578125" style="266" customWidth="1"/>
    <col min="14270" max="14270" width="47.28515625" style="266" customWidth="1"/>
    <col min="14271" max="14271" width="5.5703125" style="266" customWidth="1"/>
    <col min="14272" max="14272" width="6.28515625" style="266" customWidth="1"/>
    <col min="14273" max="14274" width="4.85546875" style="266" customWidth="1"/>
    <col min="14275" max="14277" width="16.42578125" style="266" customWidth="1"/>
    <col min="14278" max="14278" width="1.42578125" style="266" customWidth="1"/>
    <col min="14279" max="14279" width="3.140625" style="266" customWidth="1"/>
    <col min="14280" max="14280" width="11.42578125" style="266"/>
    <col min="14281" max="14281" width="47.28515625" style="266" customWidth="1"/>
    <col min="14282" max="14283" width="11.42578125" style="266"/>
    <col min="14284" max="14284" width="13.42578125" style="266" customWidth="1"/>
    <col min="14285" max="14285" width="17.140625" style="266" customWidth="1"/>
    <col min="14286" max="14286" width="15.5703125" style="266" customWidth="1"/>
    <col min="14287" max="14287" width="12.5703125" style="266" customWidth="1"/>
    <col min="14288" max="14288" width="15.42578125" style="266" customWidth="1"/>
    <col min="14289" max="14289" width="14.28515625" style="266" customWidth="1"/>
    <col min="14290" max="14298" width="11.42578125" style="266"/>
    <col min="14299" max="14299" width="14.140625" style="266" customWidth="1"/>
    <col min="14300" max="14302" width="11.42578125" style="266"/>
    <col min="14303" max="14303" width="14.140625" style="266" customWidth="1"/>
    <col min="14304" max="14522" width="11.42578125" style="266"/>
    <col min="14523" max="14523" width="5.28515625" style="266" customWidth="1"/>
    <col min="14524" max="14524" width="9.140625" style="266" customWidth="1"/>
    <col min="14525" max="14525" width="6.42578125" style="266" customWidth="1"/>
    <col min="14526" max="14526" width="47.28515625" style="266" customWidth="1"/>
    <col min="14527" max="14527" width="5.5703125" style="266" customWidth="1"/>
    <col min="14528" max="14528" width="6.28515625" style="266" customWidth="1"/>
    <col min="14529" max="14530" width="4.85546875" style="266" customWidth="1"/>
    <col min="14531" max="14533" width="16.42578125" style="266" customWidth="1"/>
    <col min="14534" max="14534" width="1.42578125" style="266" customWidth="1"/>
    <col min="14535" max="14535" width="3.140625" style="266" customWidth="1"/>
    <col min="14536" max="14536" width="11.42578125" style="266"/>
    <col min="14537" max="14537" width="47.28515625" style="266" customWidth="1"/>
    <col min="14538" max="14539" width="11.42578125" style="266"/>
    <col min="14540" max="14540" width="13.42578125" style="266" customWidth="1"/>
    <col min="14541" max="14541" width="17.140625" style="266" customWidth="1"/>
    <col min="14542" max="14542" width="15.5703125" style="266" customWidth="1"/>
    <col min="14543" max="14543" width="12.5703125" style="266" customWidth="1"/>
    <col min="14544" max="14544" width="15.42578125" style="266" customWidth="1"/>
    <col min="14545" max="14545" width="14.28515625" style="266" customWidth="1"/>
    <col min="14546" max="14554" width="11.42578125" style="266"/>
    <col min="14555" max="14555" width="14.140625" style="266" customWidth="1"/>
    <col min="14556" max="14558" width="11.42578125" style="266"/>
    <col min="14559" max="14559" width="14.140625" style="266" customWidth="1"/>
    <col min="14560" max="14778" width="11.42578125" style="266"/>
    <col min="14779" max="14779" width="5.28515625" style="266" customWidth="1"/>
    <col min="14780" max="14780" width="9.140625" style="266" customWidth="1"/>
    <col min="14781" max="14781" width="6.42578125" style="266" customWidth="1"/>
    <col min="14782" max="14782" width="47.28515625" style="266" customWidth="1"/>
    <col min="14783" max="14783" width="5.5703125" style="266" customWidth="1"/>
    <col min="14784" max="14784" width="6.28515625" style="266" customWidth="1"/>
    <col min="14785" max="14786" width="4.85546875" style="266" customWidth="1"/>
    <col min="14787" max="14789" width="16.42578125" style="266" customWidth="1"/>
    <col min="14790" max="14790" width="1.42578125" style="266" customWidth="1"/>
    <col min="14791" max="14791" width="3.140625" style="266" customWidth="1"/>
    <col min="14792" max="14792" width="11.42578125" style="266"/>
    <col min="14793" max="14793" width="47.28515625" style="266" customWidth="1"/>
    <col min="14794" max="14795" width="11.42578125" style="266"/>
    <col min="14796" max="14796" width="13.42578125" style="266" customWidth="1"/>
    <col min="14797" max="14797" width="17.140625" style="266" customWidth="1"/>
    <col min="14798" max="14798" width="15.5703125" style="266" customWidth="1"/>
    <col min="14799" max="14799" width="12.5703125" style="266" customWidth="1"/>
    <col min="14800" max="14800" width="15.42578125" style="266" customWidth="1"/>
    <col min="14801" max="14801" width="14.28515625" style="266" customWidth="1"/>
    <col min="14802" max="14810" width="11.42578125" style="266"/>
    <col min="14811" max="14811" width="14.140625" style="266" customWidth="1"/>
    <col min="14812" max="14814" width="11.42578125" style="266"/>
    <col min="14815" max="14815" width="14.140625" style="266" customWidth="1"/>
    <col min="14816" max="15034" width="11.42578125" style="266"/>
    <col min="15035" max="15035" width="5.28515625" style="266" customWidth="1"/>
    <col min="15036" max="15036" width="9.140625" style="266" customWidth="1"/>
    <col min="15037" max="15037" width="6.42578125" style="266" customWidth="1"/>
    <col min="15038" max="15038" width="47.28515625" style="266" customWidth="1"/>
    <col min="15039" max="15039" width="5.5703125" style="266" customWidth="1"/>
    <col min="15040" max="15040" width="6.28515625" style="266" customWidth="1"/>
    <col min="15041" max="15042" width="4.85546875" style="266" customWidth="1"/>
    <col min="15043" max="15045" width="16.42578125" style="266" customWidth="1"/>
    <col min="15046" max="15046" width="1.42578125" style="266" customWidth="1"/>
    <col min="15047" max="15047" width="3.140625" style="266" customWidth="1"/>
    <col min="15048" max="15048" width="11.42578125" style="266"/>
    <col min="15049" max="15049" width="47.28515625" style="266" customWidth="1"/>
    <col min="15050" max="15051" width="11.42578125" style="266"/>
    <col min="15052" max="15052" width="13.42578125" style="266" customWidth="1"/>
    <col min="15053" max="15053" width="17.140625" style="266" customWidth="1"/>
    <col min="15054" max="15054" width="15.5703125" style="266" customWidth="1"/>
    <col min="15055" max="15055" width="12.5703125" style="266" customWidth="1"/>
    <col min="15056" max="15056" width="15.42578125" style="266" customWidth="1"/>
    <col min="15057" max="15057" width="14.28515625" style="266" customWidth="1"/>
    <col min="15058" max="15066" width="11.42578125" style="266"/>
    <col min="15067" max="15067" width="14.140625" style="266" customWidth="1"/>
    <col min="15068" max="15070" width="11.42578125" style="266"/>
    <col min="15071" max="15071" width="14.140625" style="266" customWidth="1"/>
    <col min="15072" max="15290" width="11.42578125" style="266"/>
    <col min="15291" max="15291" width="5.28515625" style="266" customWidth="1"/>
    <col min="15292" max="15292" width="9.140625" style="266" customWidth="1"/>
    <col min="15293" max="15293" width="6.42578125" style="266" customWidth="1"/>
    <col min="15294" max="15294" width="47.28515625" style="266" customWidth="1"/>
    <col min="15295" max="15295" width="5.5703125" style="266" customWidth="1"/>
    <col min="15296" max="15296" width="6.28515625" style="266" customWidth="1"/>
    <col min="15297" max="15298" width="4.85546875" style="266" customWidth="1"/>
    <col min="15299" max="15301" width="16.42578125" style="266" customWidth="1"/>
    <col min="15302" max="15302" width="1.42578125" style="266" customWidth="1"/>
    <col min="15303" max="15303" width="3.140625" style="266" customWidth="1"/>
    <col min="15304" max="15304" width="11.42578125" style="266"/>
    <col min="15305" max="15305" width="47.28515625" style="266" customWidth="1"/>
    <col min="15306" max="15307" width="11.42578125" style="266"/>
    <col min="15308" max="15308" width="13.42578125" style="266" customWidth="1"/>
    <col min="15309" max="15309" width="17.140625" style="266" customWidth="1"/>
    <col min="15310" max="15310" width="15.5703125" style="266" customWidth="1"/>
    <col min="15311" max="15311" width="12.5703125" style="266" customWidth="1"/>
    <col min="15312" max="15312" width="15.42578125" style="266" customWidth="1"/>
    <col min="15313" max="15313" width="14.28515625" style="266" customWidth="1"/>
    <col min="15314" max="15322" width="11.42578125" style="266"/>
    <col min="15323" max="15323" width="14.140625" style="266" customWidth="1"/>
    <col min="15324" max="15326" width="11.42578125" style="266"/>
    <col min="15327" max="15327" width="14.140625" style="266" customWidth="1"/>
    <col min="15328" max="15546" width="11.42578125" style="266"/>
    <col min="15547" max="15547" width="5.28515625" style="266" customWidth="1"/>
    <col min="15548" max="15548" width="9.140625" style="266" customWidth="1"/>
    <col min="15549" max="15549" width="6.42578125" style="266" customWidth="1"/>
    <col min="15550" max="15550" width="47.28515625" style="266" customWidth="1"/>
    <col min="15551" max="15551" width="5.5703125" style="266" customWidth="1"/>
    <col min="15552" max="15552" width="6.28515625" style="266" customWidth="1"/>
    <col min="15553" max="15554" width="4.85546875" style="266" customWidth="1"/>
    <col min="15555" max="15557" width="16.42578125" style="266" customWidth="1"/>
    <col min="15558" max="15558" width="1.42578125" style="266" customWidth="1"/>
    <col min="15559" max="15559" width="3.140625" style="266" customWidth="1"/>
    <col min="15560" max="15560" width="11.42578125" style="266"/>
    <col min="15561" max="15561" width="47.28515625" style="266" customWidth="1"/>
    <col min="15562" max="15563" width="11.42578125" style="266"/>
    <col min="15564" max="15564" width="13.42578125" style="266" customWidth="1"/>
    <col min="15565" max="15565" width="17.140625" style="266" customWidth="1"/>
    <col min="15566" max="15566" width="15.5703125" style="266" customWidth="1"/>
    <col min="15567" max="15567" width="12.5703125" style="266" customWidth="1"/>
    <col min="15568" max="15568" width="15.42578125" style="266" customWidth="1"/>
    <col min="15569" max="15569" width="14.28515625" style="266" customWidth="1"/>
    <col min="15570" max="15578" width="11.42578125" style="266"/>
    <col min="15579" max="15579" width="14.140625" style="266" customWidth="1"/>
    <col min="15580" max="15582" width="11.42578125" style="266"/>
    <col min="15583" max="15583" width="14.140625" style="266" customWidth="1"/>
    <col min="15584" max="15802" width="11.42578125" style="266"/>
    <col min="15803" max="15803" width="5.28515625" style="266" customWidth="1"/>
    <col min="15804" max="15804" width="9.140625" style="266" customWidth="1"/>
    <col min="15805" max="15805" width="6.42578125" style="266" customWidth="1"/>
    <col min="15806" max="15806" width="47.28515625" style="266" customWidth="1"/>
    <col min="15807" max="15807" width="5.5703125" style="266" customWidth="1"/>
    <col min="15808" max="15808" width="6.28515625" style="266" customWidth="1"/>
    <col min="15809" max="15810" width="4.85546875" style="266" customWidth="1"/>
    <col min="15811" max="15813" width="16.42578125" style="266" customWidth="1"/>
    <col min="15814" max="15814" width="1.42578125" style="266" customWidth="1"/>
    <col min="15815" max="15815" width="3.140625" style="266" customWidth="1"/>
    <col min="15816" max="15816" width="11.42578125" style="266"/>
    <col min="15817" max="15817" width="47.28515625" style="266" customWidth="1"/>
    <col min="15818" max="15819" width="11.42578125" style="266"/>
    <col min="15820" max="15820" width="13.42578125" style="266" customWidth="1"/>
    <col min="15821" max="15821" width="17.140625" style="266" customWidth="1"/>
    <col min="15822" max="15822" width="15.5703125" style="266" customWidth="1"/>
    <col min="15823" max="15823" width="12.5703125" style="266" customWidth="1"/>
    <col min="15824" max="15824" width="15.42578125" style="266" customWidth="1"/>
    <col min="15825" max="15825" width="14.28515625" style="266" customWidth="1"/>
    <col min="15826" max="15834" width="11.42578125" style="266"/>
    <col min="15835" max="15835" width="14.140625" style="266" customWidth="1"/>
    <col min="15836" max="15838" width="11.42578125" style="266"/>
    <col min="15839" max="15839" width="14.140625" style="266" customWidth="1"/>
    <col min="15840" max="16058" width="11.42578125" style="266"/>
    <col min="16059" max="16059" width="5.28515625" style="266" customWidth="1"/>
    <col min="16060" max="16060" width="9.140625" style="266" customWidth="1"/>
    <col min="16061" max="16061" width="6.42578125" style="266" customWidth="1"/>
    <col min="16062" max="16062" width="47.28515625" style="266" customWidth="1"/>
    <col min="16063" max="16063" width="5.5703125" style="266" customWidth="1"/>
    <col min="16064" max="16064" width="6.28515625" style="266" customWidth="1"/>
    <col min="16065" max="16066" width="4.85546875" style="266" customWidth="1"/>
    <col min="16067" max="16069" width="16.42578125" style="266" customWidth="1"/>
    <col min="16070" max="16070" width="1.42578125" style="266" customWidth="1"/>
    <col min="16071" max="16071" width="3.140625" style="266" customWidth="1"/>
    <col min="16072" max="16072" width="11.42578125" style="266"/>
    <col min="16073" max="16073" width="47.28515625" style="266" customWidth="1"/>
    <col min="16074" max="16075" width="11.42578125" style="266"/>
    <col min="16076" max="16076" width="13.42578125" style="266" customWidth="1"/>
    <col min="16077" max="16077" width="17.140625" style="266" customWidth="1"/>
    <col min="16078" max="16078" width="15.5703125" style="266" customWidth="1"/>
    <col min="16079" max="16079" width="12.5703125" style="266" customWidth="1"/>
    <col min="16080" max="16080" width="15.42578125" style="266" customWidth="1"/>
    <col min="16081" max="16081" width="14.28515625" style="266" customWidth="1"/>
    <col min="16082" max="16090" width="11.42578125" style="266"/>
    <col min="16091" max="16091" width="14.140625" style="266" customWidth="1"/>
    <col min="16092" max="16094" width="11.42578125" style="266"/>
    <col min="16095" max="16095" width="14.140625" style="266" customWidth="1"/>
    <col min="16096" max="16384" width="11.42578125" style="266"/>
  </cols>
  <sheetData>
    <row r="1" spans="1:12" s="168" customFormat="1" ht="15.75">
      <c r="C1" s="170"/>
      <c r="F1" s="169"/>
      <c r="H1" s="170"/>
      <c r="I1" s="253"/>
      <c r="J1" s="253"/>
      <c r="K1" s="253"/>
      <c r="L1" s="188"/>
    </row>
    <row r="2" spans="1:12" s="253" customFormat="1" ht="15.75">
      <c r="A2" s="254"/>
      <c r="B2" s="255" t="s">
        <v>287</v>
      </c>
      <c r="C2" s="256" t="s">
        <v>9</v>
      </c>
      <c r="D2" s="257" t="s">
        <v>10</v>
      </c>
      <c r="E2" s="258"/>
      <c r="F2" s="259"/>
      <c r="G2" s="259"/>
      <c r="H2" s="260"/>
    </row>
    <row r="3" spans="1:12" ht="14.25">
      <c r="A3" s="261"/>
      <c r="C3" s="261"/>
      <c r="D3" s="263"/>
      <c r="E3" s="261"/>
      <c r="F3" s="264"/>
      <c r="G3" s="261"/>
      <c r="H3" s="265"/>
    </row>
    <row r="4" spans="1:12" s="273" customFormat="1" ht="12">
      <c r="A4" s="267" t="s">
        <v>174</v>
      </c>
      <c r="B4" s="268"/>
      <c r="C4" s="269"/>
      <c r="D4" s="270" t="s">
        <v>175</v>
      </c>
      <c r="E4" s="271" t="s">
        <v>36</v>
      </c>
      <c r="F4" s="271" t="s">
        <v>176</v>
      </c>
      <c r="G4" s="271" t="s">
        <v>177</v>
      </c>
      <c r="H4" s="272" t="s">
        <v>178</v>
      </c>
    </row>
    <row r="5" spans="1:12" s="273" customFormat="1" ht="12">
      <c r="A5" s="274"/>
      <c r="B5" s="275"/>
      <c r="C5" s="274"/>
      <c r="D5" s="183"/>
      <c r="E5" s="276"/>
      <c r="F5" s="277"/>
      <c r="G5" s="278" t="s">
        <v>179</v>
      </c>
      <c r="H5" s="279" t="s">
        <v>179</v>
      </c>
    </row>
    <row r="6" spans="1:12" s="273" customFormat="1" ht="24">
      <c r="A6" s="274"/>
      <c r="B6" s="280" t="s">
        <v>212</v>
      </c>
      <c r="C6" s="281"/>
      <c r="D6" s="282" t="s">
        <v>288</v>
      </c>
      <c r="E6" s="283"/>
      <c r="F6" s="277"/>
      <c r="G6" s="278"/>
      <c r="H6" s="279"/>
    </row>
    <row r="7" spans="1:12" s="273" customFormat="1" ht="12">
      <c r="A7" s="274"/>
      <c r="B7" s="284"/>
      <c r="C7" s="285"/>
      <c r="D7" s="286"/>
      <c r="E7" s="283"/>
      <c r="F7" s="277">
        <v>0</v>
      </c>
      <c r="G7" s="278" t="s">
        <v>179</v>
      </c>
      <c r="H7" s="279" t="s">
        <v>179</v>
      </c>
    </row>
    <row r="8" spans="1:12" s="273" customFormat="1" ht="24">
      <c r="A8" s="274"/>
      <c r="B8" s="287" t="s">
        <v>289</v>
      </c>
      <c r="C8" s="288"/>
      <c r="D8" s="289" t="s">
        <v>290</v>
      </c>
      <c r="E8" s="283" t="s">
        <v>51</v>
      </c>
      <c r="F8" s="2694" t="s">
        <v>291</v>
      </c>
      <c r="G8" s="2695"/>
      <c r="H8" s="2696"/>
    </row>
    <row r="9" spans="1:12" s="273" customFormat="1" ht="12">
      <c r="A9" s="274"/>
      <c r="B9" s="284"/>
      <c r="C9" s="285"/>
      <c r="D9" s="290"/>
      <c r="E9" s="291"/>
      <c r="F9" s="277"/>
      <c r="G9" s="292"/>
      <c r="H9" s="279"/>
    </row>
    <row r="10" spans="1:12" s="273" customFormat="1" ht="12">
      <c r="A10" s="274"/>
      <c r="B10" s="293" t="s">
        <v>292</v>
      </c>
      <c r="C10" s="294"/>
      <c r="D10" s="289" t="s">
        <v>293</v>
      </c>
      <c r="E10" s="291" t="s">
        <v>50</v>
      </c>
      <c r="F10" s="277"/>
      <c r="G10" s="278"/>
      <c r="H10" s="279"/>
    </row>
    <row r="11" spans="1:12" s="273" customFormat="1" ht="12">
      <c r="A11" s="274"/>
      <c r="B11" s="295"/>
      <c r="C11" s="296"/>
      <c r="D11" s="297"/>
      <c r="E11" s="291" t="s">
        <v>50</v>
      </c>
      <c r="F11" s="277">
        <v>0</v>
      </c>
      <c r="G11" s="292" t="s">
        <v>179</v>
      </c>
      <c r="H11" s="279" t="s">
        <v>179</v>
      </c>
    </row>
    <row r="12" spans="1:12" s="273" customFormat="1" ht="24">
      <c r="A12" s="274"/>
      <c r="B12" s="293" t="s">
        <v>294</v>
      </c>
      <c r="C12" s="294"/>
      <c r="D12" s="298" t="s">
        <v>295</v>
      </c>
      <c r="E12" s="291" t="s">
        <v>50</v>
      </c>
      <c r="F12" s="277"/>
      <c r="G12" s="278"/>
      <c r="H12" s="279"/>
    </row>
    <row r="13" spans="1:12" s="273" customFormat="1" ht="12">
      <c r="A13" s="274"/>
      <c r="B13" s="284"/>
      <c r="C13" s="285"/>
      <c r="D13" s="282"/>
      <c r="E13" s="291" t="s">
        <v>50</v>
      </c>
      <c r="F13" s="277"/>
      <c r="G13" s="278"/>
      <c r="H13" s="279"/>
    </row>
    <row r="14" spans="1:12" s="273" customFormat="1" ht="12">
      <c r="A14" s="274"/>
      <c r="B14" s="293" t="s">
        <v>296</v>
      </c>
      <c r="C14" s="294"/>
      <c r="D14" s="298" t="s">
        <v>297</v>
      </c>
      <c r="E14" s="291" t="s">
        <v>50</v>
      </c>
      <c r="F14" s="277"/>
      <c r="G14" s="278"/>
      <c r="H14" s="279"/>
    </row>
    <row r="15" spans="1:12" s="273" customFormat="1" ht="12">
      <c r="A15" s="274"/>
      <c r="B15" s="280"/>
      <c r="C15" s="281"/>
      <c r="D15" s="282"/>
      <c r="E15" s="291" t="s">
        <v>50</v>
      </c>
      <c r="F15" s="277"/>
      <c r="G15" s="278"/>
      <c r="H15" s="279"/>
    </row>
    <row r="16" spans="1:12" s="273" customFormat="1" ht="12">
      <c r="A16" s="274"/>
      <c r="B16" s="293" t="s">
        <v>298</v>
      </c>
      <c r="C16" s="294"/>
      <c r="D16" s="298" t="s">
        <v>299</v>
      </c>
      <c r="E16" s="291" t="s">
        <v>50</v>
      </c>
      <c r="F16" s="277"/>
      <c r="G16" s="278"/>
      <c r="H16" s="279"/>
    </row>
    <row r="17" spans="1:20" s="273" customFormat="1" ht="12">
      <c r="A17" s="274"/>
      <c r="B17" s="295"/>
      <c r="C17" s="296"/>
      <c r="D17" s="286"/>
      <c r="E17" s="291" t="s">
        <v>50</v>
      </c>
      <c r="F17" s="277"/>
      <c r="G17" s="278"/>
      <c r="H17" s="279"/>
    </row>
    <row r="18" spans="1:20" s="273" customFormat="1" ht="12">
      <c r="A18" s="274"/>
      <c r="B18" s="287" t="s">
        <v>300</v>
      </c>
      <c r="C18" s="288"/>
      <c r="D18" s="299" t="s">
        <v>301</v>
      </c>
      <c r="E18" s="291" t="s">
        <v>50</v>
      </c>
      <c r="F18" s="277"/>
      <c r="G18" s="292"/>
      <c r="H18" s="279"/>
    </row>
    <row r="19" spans="1:20" s="273" customFormat="1" ht="12">
      <c r="A19" s="274"/>
      <c r="B19" s="295"/>
      <c r="C19" s="296"/>
      <c r="D19" s="290"/>
      <c r="E19" s="291" t="s">
        <v>50</v>
      </c>
      <c r="F19" s="277"/>
      <c r="G19" s="292"/>
      <c r="H19" s="279"/>
    </row>
    <row r="20" spans="1:20" s="273" customFormat="1" ht="12">
      <c r="A20" s="274"/>
      <c r="B20" s="287" t="s">
        <v>302</v>
      </c>
      <c r="C20" s="288"/>
      <c r="D20" s="299" t="s">
        <v>303</v>
      </c>
      <c r="E20" s="291" t="s">
        <v>50</v>
      </c>
      <c r="F20" s="277"/>
      <c r="G20" s="292"/>
      <c r="H20" s="279"/>
    </row>
    <row r="21" spans="1:20" s="273" customFormat="1" ht="12">
      <c r="A21" s="274"/>
      <c r="B21" s="295"/>
      <c r="C21" s="296"/>
      <c r="D21" s="290"/>
      <c r="E21" s="291" t="s">
        <v>50</v>
      </c>
      <c r="F21" s="277"/>
      <c r="G21" s="292"/>
      <c r="H21" s="279"/>
    </row>
    <row r="22" spans="1:20" s="273" customFormat="1" ht="12">
      <c r="A22" s="274"/>
      <c r="B22" s="293" t="s">
        <v>304</v>
      </c>
      <c r="C22" s="294"/>
      <c r="D22" s="298" t="s">
        <v>305</v>
      </c>
      <c r="E22" s="291" t="s">
        <v>50</v>
      </c>
      <c r="F22" s="277"/>
      <c r="G22" s="278"/>
      <c r="H22" s="279"/>
    </row>
    <row r="23" spans="1:20" s="273" customFormat="1" ht="12">
      <c r="A23" s="274"/>
      <c r="B23" s="284"/>
      <c r="C23" s="285"/>
      <c r="D23" s="290"/>
      <c r="E23" s="291" t="s">
        <v>50</v>
      </c>
      <c r="F23" s="277"/>
      <c r="G23" s="278"/>
      <c r="H23" s="279"/>
    </row>
    <row r="24" spans="1:20" s="273" customFormat="1" ht="12">
      <c r="A24" s="274"/>
      <c r="B24" s="293" t="s">
        <v>306</v>
      </c>
      <c r="C24" s="294"/>
      <c r="D24" s="299" t="s">
        <v>307</v>
      </c>
      <c r="E24" s="291" t="s">
        <v>50</v>
      </c>
      <c r="F24" s="277"/>
      <c r="G24" s="292"/>
      <c r="H24" s="279"/>
    </row>
    <row r="25" spans="1:20" s="273" customFormat="1" ht="12">
      <c r="A25" s="274"/>
      <c r="B25" s="300"/>
      <c r="C25" s="301"/>
      <c r="D25" s="290"/>
      <c r="E25" s="302" t="s">
        <v>50</v>
      </c>
      <c r="F25" s="277"/>
      <c r="G25" s="292"/>
      <c r="H25" s="279"/>
    </row>
    <row r="26" spans="1:20" s="273" customFormat="1" ht="12">
      <c r="A26" s="274"/>
      <c r="B26" s="300"/>
      <c r="C26" s="301"/>
      <c r="D26" s="290" t="s">
        <v>308</v>
      </c>
      <c r="E26" s="302" t="s">
        <v>50</v>
      </c>
      <c r="F26" s="277"/>
      <c r="G26" s="292"/>
      <c r="H26" s="279"/>
    </row>
    <row r="27" spans="1:20" s="273" customFormat="1" ht="12">
      <c r="A27" s="274"/>
      <c r="B27" s="300"/>
      <c r="C27" s="301"/>
      <c r="D27" s="290"/>
      <c r="E27" s="302"/>
      <c r="F27" s="277"/>
      <c r="G27" s="292"/>
      <c r="H27" s="279"/>
    </row>
    <row r="28" spans="1:20" s="273" customFormat="1" thickBot="1">
      <c r="A28" s="274"/>
      <c r="B28" s="284"/>
      <c r="C28" s="285"/>
      <c r="D28" s="290"/>
      <c r="E28" s="291"/>
      <c r="F28" s="277">
        <v>0</v>
      </c>
      <c r="G28" s="278" t="s">
        <v>179</v>
      </c>
      <c r="H28" s="279" t="s">
        <v>179</v>
      </c>
    </row>
    <row r="29" spans="1:20" s="310" customFormat="1" ht="15.75" thickBot="1">
      <c r="A29" s="303"/>
      <c r="B29" s="304" t="s">
        <v>214</v>
      </c>
      <c r="C29" s="305"/>
      <c r="D29" s="306" t="s">
        <v>309</v>
      </c>
      <c r="E29" s="305"/>
      <c r="F29" s="307">
        <v>0</v>
      </c>
      <c r="G29" s="308" t="s">
        <v>179</v>
      </c>
      <c r="H29" s="309" t="s">
        <v>179</v>
      </c>
      <c r="J29" s="2692" t="s">
        <v>6774</v>
      </c>
      <c r="K29" s="2693"/>
      <c r="L29" s="179"/>
      <c r="M29" s="2692" t="s">
        <v>6775</v>
      </c>
      <c r="N29" s="2693"/>
      <c r="O29" s="179"/>
      <c r="P29" s="2692" t="s">
        <v>6776</v>
      </c>
      <c r="Q29" s="2693"/>
      <c r="R29" s="179"/>
      <c r="S29" s="2692" t="s">
        <v>6777</v>
      </c>
      <c r="T29" s="2693"/>
    </row>
    <row r="30" spans="1:20" s="273" customFormat="1" ht="12">
      <c r="A30" s="274"/>
      <c r="B30" s="284"/>
      <c r="C30" s="285"/>
      <c r="D30" s="286"/>
      <c r="E30" s="291"/>
      <c r="F30" s="311">
        <v>0</v>
      </c>
      <c r="G30" s="312" t="s">
        <v>179</v>
      </c>
      <c r="H30" s="279" t="s">
        <v>179</v>
      </c>
    </row>
    <row r="31" spans="1:20" s="273" customFormat="1" ht="24">
      <c r="A31" s="274"/>
      <c r="B31" s="287" t="s">
        <v>310</v>
      </c>
      <c r="C31" s="288"/>
      <c r="D31" s="299" t="s">
        <v>311</v>
      </c>
      <c r="E31" s="291" t="s">
        <v>312</v>
      </c>
      <c r="F31" s="311">
        <v>0</v>
      </c>
      <c r="G31" s="312" t="s">
        <v>179</v>
      </c>
      <c r="H31" s="279" t="s">
        <v>179</v>
      </c>
    </row>
    <row r="32" spans="1:20" s="273" customFormat="1" ht="12">
      <c r="A32" s="274"/>
      <c r="B32" s="284"/>
      <c r="C32" s="285"/>
      <c r="D32" s="286"/>
      <c r="E32" s="291"/>
      <c r="F32" s="311">
        <v>0</v>
      </c>
      <c r="G32" s="312" t="s">
        <v>179</v>
      </c>
      <c r="H32" s="279" t="s">
        <v>179</v>
      </c>
      <c r="J32" s="313"/>
    </row>
    <row r="33" spans="1:13" s="273" customFormat="1" ht="24">
      <c r="A33" s="274"/>
      <c r="B33" s="287" t="s">
        <v>313</v>
      </c>
      <c r="C33" s="288"/>
      <c r="D33" s="299" t="s">
        <v>314</v>
      </c>
      <c r="E33" s="291" t="s">
        <v>312</v>
      </c>
      <c r="F33" s="311">
        <v>0</v>
      </c>
      <c r="G33" s="314" t="s">
        <v>179</v>
      </c>
      <c r="H33" s="279" t="s">
        <v>179</v>
      </c>
    </row>
    <row r="34" spans="1:13" s="273" customFormat="1" thickBot="1">
      <c r="A34" s="274"/>
      <c r="B34" s="284"/>
      <c r="C34" s="285"/>
      <c r="D34" s="286"/>
      <c r="E34" s="291"/>
      <c r="F34" s="311">
        <v>0</v>
      </c>
      <c r="G34" s="312" t="s">
        <v>179</v>
      </c>
      <c r="H34" s="279">
        <f t="shared" ref="H34:H97" si="0">+IF(F34=0,0,F34*G34)</f>
        <v>0</v>
      </c>
      <c r="M34" s="273" t="s">
        <v>6644</v>
      </c>
    </row>
    <row r="35" spans="1:13" s="273" customFormat="1" ht="12">
      <c r="A35" s="274"/>
      <c r="B35" s="287" t="s">
        <v>315</v>
      </c>
      <c r="C35" s="288"/>
      <c r="D35" s="299" t="s">
        <v>316</v>
      </c>
      <c r="E35" s="291"/>
      <c r="F35" s="311">
        <v>0</v>
      </c>
      <c r="G35" s="314" t="s">
        <v>179</v>
      </c>
      <c r="H35" s="279">
        <f t="shared" si="0"/>
        <v>0</v>
      </c>
      <c r="J35" s="2047"/>
      <c r="K35" s="2048"/>
      <c r="M35" s="273">
        <f>F43+F45+F47+F49+F53+F54+F56+F57+F59+F61+F63+F66+F69+F78+F82</f>
        <v>136725</v>
      </c>
    </row>
    <row r="36" spans="1:13" s="273" customFormat="1" ht="12">
      <c r="A36" s="274"/>
      <c r="B36" s="295"/>
      <c r="C36" s="296"/>
      <c r="D36" s="315"/>
      <c r="E36" s="291"/>
      <c r="F36" s="311">
        <v>0</v>
      </c>
      <c r="G36" s="312" t="s">
        <v>179</v>
      </c>
      <c r="H36" s="279">
        <f t="shared" si="0"/>
        <v>0</v>
      </c>
      <c r="J36" s="2049"/>
      <c r="K36" s="2050"/>
    </row>
    <row r="37" spans="1:13" s="273" customFormat="1" ht="24">
      <c r="A37" s="274"/>
      <c r="B37" s="295"/>
      <c r="C37" s="296"/>
      <c r="D37" s="315" t="s">
        <v>317</v>
      </c>
      <c r="E37" s="291" t="s">
        <v>51</v>
      </c>
      <c r="F37" s="311">
        <v>1</v>
      </c>
      <c r="G37" s="312">
        <f>18850</f>
        <v>18850</v>
      </c>
      <c r="H37" s="279">
        <f t="shared" si="0"/>
        <v>18850</v>
      </c>
      <c r="I37" s="313"/>
      <c r="J37" s="2049" t="s">
        <v>6463</v>
      </c>
      <c r="K37" s="2050" t="str">
        <f>VLOOKUP(J37,'FICHE RATIOS'!C:D,2,FALSE)</f>
        <v>Terrassements généraux</v>
      </c>
    </row>
    <row r="38" spans="1:13" s="273" customFormat="1" ht="24">
      <c r="A38" s="274"/>
      <c r="B38" s="295"/>
      <c r="C38" s="296"/>
      <c r="D38" s="315" t="s">
        <v>318</v>
      </c>
      <c r="E38" s="291" t="s">
        <v>51</v>
      </c>
      <c r="F38" s="311">
        <v>1</v>
      </c>
      <c r="G38" s="312">
        <f>3600</f>
        <v>3600</v>
      </c>
      <c r="H38" s="279">
        <f t="shared" si="0"/>
        <v>3600</v>
      </c>
      <c r="J38" s="2049" t="s">
        <v>6463</v>
      </c>
      <c r="K38" s="2050" t="str">
        <f>VLOOKUP(J38,'FICHE RATIOS'!C:D,2,FALSE)</f>
        <v>Terrassements généraux</v>
      </c>
    </row>
    <row r="39" spans="1:13" s="273" customFormat="1" ht="24">
      <c r="A39" s="274"/>
      <c r="B39" s="295"/>
      <c r="C39" s="296"/>
      <c r="D39" s="315" t="s">
        <v>319</v>
      </c>
      <c r="E39" s="291" t="s">
        <v>51</v>
      </c>
      <c r="F39" s="311">
        <v>1</v>
      </c>
      <c r="G39" s="312">
        <f>12600-8267</f>
        <v>4333</v>
      </c>
      <c r="H39" s="279">
        <f t="shared" si="0"/>
        <v>4333</v>
      </c>
      <c r="J39" s="2049" t="s">
        <v>6463</v>
      </c>
      <c r="K39" s="2050" t="str">
        <f>VLOOKUP(J39,'FICHE RATIOS'!C:D,2,FALSE)</f>
        <v>Terrassements généraux</v>
      </c>
    </row>
    <row r="40" spans="1:13" s="273" customFormat="1" ht="12">
      <c r="A40" s="274"/>
      <c r="B40" s="295"/>
      <c r="C40" s="296"/>
      <c r="D40" s="315"/>
      <c r="E40" s="291"/>
      <c r="F40" s="311"/>
      <c r="G40" s="312"/>
      <c r="H40" s="279">
        <f t="shared" si="0"/>
        <v>0</v>
      </c>
      <c r="J40" s="2049" t="s">
        <v>6463</v>
      </c>
      <c r="K40" s="2050" t="str">
        <f>VLOOKUP(J40,'FICHE RATIOS'!C:D,2,FALSE)</f>
        <v>Terrassements généraux</v>
      </c>
    </row>
    <row r="41" spans="1:13" s="273" customFormat="1" ht="36">
      <c r="A41" s="274"/>
      <c r="B41" s="295"/>
      <c r="C41" s="296"/>
      <c r="D41" s="315" t="s">
        <v>320</v>
      </c>
      <c r="E41" s="291" t="s">
        <v>218</v>
      </c>
      <c r="F41" s="311">
        <v>200</v>
      </c>
      <c r="G41" s="312">
        <v>21.8</v>
      </c>
      <c r="H41" s="279">
        <f t="shared" si="0"/>
        <v>4360</v>
      </c>
      <c r="J41" s="2049" t="s">
        <v>6463</v>
      </c>
      <c r="K41" s="2050" t="str">
        <f>VLOOKUP(J41,'FICHE RATIOS'!C:D,2,FALSE)</f>
        <v>Terrassements généraux</v>
      </c>
    </row>
    <row r="42" spans="1:13" s="273" customFormat="1" ht="12">
      <c r="A42" s="274"/>
      <c r="B42" s="295"/>
      <c r="C42" s="296"/>
      <c r="D42" s="315"/>
      <c r="E42" s="291"/>
      <c r="F42" s="311">
        <v>0</v>
      </c>
      <c r="G42" s="312" t="s">
        <v>179</v>
      </c>
      <c r="H42" s="279">
        <f t="shared" si="0"/>
        <v>0</v>
      </c>
      <c r="J42" s="2049" t="s">
        <v>6463</v>
      </c>
      <c r="K42" s="2050" t="str">
        <f>VLOOKUP(J42,'FICHE RATIOS'!C:D,2,FALSE)</f>
        <v>Terrassements généraux</v>
      </c>
    </row>
    <row r="43" spans="1:13" s="273" customFormat="1" ht="36">
      <c r="A43" s="274"/>
      <c r="B43" s="295"/>
      <c r="C43" s="296"/>
      <c r="D43" s="315" t="s">
        <v>321</v>
      </c>
      <c r="E43" s="291" t="s">
        <v>264</v>
      </c>
      <c r="F43" s="311">
        <v>300</v>
      </c>
      <c r="G43" s="312">
        <v>146</v>
      </c>
      <c r="H43" s="279">
        <f t="shared" si="0"/>
        <v>43800</v>
      </c>
      <c r="J43" s="2049" t="s">
        <v>6463</v>
      </c>
      <c r="K43" s="2050" t="str">
        <f>VLOOKUP(J43,'FICHE RATIOS'!C:D,2,FALSE)</f>
        <v>Terrassements généraux</v>
      </c>
    </row>
    <row r="44" spans="1:13" s="273" customFormat="1" ht="12">
      <c r="A44" s="274"/>
      <c r="B44" s="295"/>
      <c r="C44" s="296"/>
      <c r="D44" s="315"/>
      <c r="E44" s="291"/>
      <c r="F44" s="311">
        <v>0</v>
      </c>
      <c r="G44" s="312" t="s">
        <v>179</v>
      </c>
      <c r="H44" s="279">
        <f t="shared" si="0"/>
        <v>0</v>
      </c>
      <c r="J44" s="2049" t="s">
        <v>6463</v>
      </c>
      <c r="K44" s="2050" t="str">
        <f>VLOOKUP(J44,'FICHE RATIOS'!C:D,2,FALSE)</f>
        <v>Terrassements généraux</v>
      </c>
    </row>
    <row r="45" spans="1:13" s="273" customFormat="1" ht="24">
      <c r="A45" s="274"/>
      <c r="B45" s="295"/>
      <c r="C45" s="296"/>
      <c r="D45" s="315" t="s">
        <v>322</v>
      </c>
      <c r="E45" s="291" t="s">
        <v>264</v>
      </c>
      <c r="F45" s="311">
        <v>750</v>
      </c>
      <c r="G45" s="312">
        <v>11</v>
      </c>
      <c r="H45" s="279">
        <f t="shared" si="0"/>
        <v>8250</v>
      </c>
      <c r="J45" s="2049" t="s">
        <v>6463</v>
      </c>
      <c r="K45" s="2050" t="str">
        <f>VLOOKUP(J45,'FICHE RATIOS'!C:D,2,FALSE)</f>
        <v>Terrassements généraux</v>
      </c>
    </row>
    <row r="46" spans="1:13" s="273" customFormat="1" ht="12">
      <c r="A46" s="274"/>
      <c r="B46" s="295"/>
      <c r="C46" s="296"/>
      <c r="D46" s="315"/>
      <c r="E46" s="291"/>
      <c r="F46" s="311">
        <v>0</v>
      </c>
      <c r="G46" s="312" t="s">
        <v>179</v>
      </c>
      <c r="H46" s="279">
        <f t="shared" si="0"/>
        <v>0</v>
      </c>
      <c r="J46" s="2049" t="s">
        <v>6463</v>
      </c>
      <c r="K46" s="2050" t="str">
        <f>VLOOKUP(J46,'FICHE RATIOS'!C:D,2,FALSE)</f>
        <v>Terrassements généraux</v>
      </c>
    </row>
    <row r="47" spans="1:13" s="273" customFormat="1" ht="24">
      <c r="A47" s="274"/>
      <c r="B47" s="295"/>
      <c r="C47" s="296"/>
      <c r="D47" s="315" t="s">
        <v>323</v>
      </c>
      <c r="E47" s="291" t="s">
        <v>264</v>
      </c>
      <c r="F47" s="311">
        <v>500</v>
      </c>
      <c r="G47" s="312">
        <v>25.5</v>
      </c>
      <c r="H47" s="279">
        <f t="shared" si="0"/>
        <v>12750</v>
      </c>
      <c r="J47" s="2049" t="s">
        <v>6463</v>
      </c>
      <c r="K47" s="2050" t="str">
        <f>VLOOKUP(J47,'FICHE RATIOS'!C:D,2,FALSE)</f>
        <v>Terrassements généraux</v>
      </c>
    </row>
    <row r="48" spans="1:13" s="273" customFormat="1" ht="12">
      <c r="A48" s="274"/>
      <c r="B48" s="295"/>
      <c r="C48" s="296"/>
      <c r="D48" s="315"/>
      <c r="E48" s="291"/>
      <c r="F48" s="311">
        <v>0</v>
      </c>
      <c r="G48" s="312" t="s">
        <v>179</v>
      </c>
      <c r="H48" s="279">
        <f t="shared" si="0"/>
        <v>0</v>
      </c>
      <c r="J48" s="2049" t="s">
        <v>6463</v>
      </c>
      <c r="K48" s="2050" t="str">
        <f>VLOOKUP(J48,'FICHE RATIOS'!C:D,2,FALSE)</f>
        <v>Terrassements généraux</v>
      </c>
    </row>
    <row r="49" spans="1:11" s="273" customFormat="1" ht="24">
      <c r="A49" s="274"/>
      <c r="B49" s="295"/>
      <c r="C49" s="296"/>
      <c r="D49" s="315" t="s">
        <v>324</v>
      </c>
      <c r="E49" s="291" t="s">
        <v>264</v>
      </c>
      <c r="F49" s="311">
        <v>560</v>
      </c>
      <c r="G49" s="312">
        <v>25.9</v>
      </c>
      <c r="H49" s="279">
        <f t="shared" si="0"/>
        <v>14504</v>
      </c>
      <c r="J49" s="2049" t="s">
        <v>6463</v>
      </c>
      <c r="K49" s="2050" t="str">
        <f>VLOOKUP(J49,'FICHE RATIOS'!C:D,2,FALSE)</f>
        <v>Terrassements généraux</v>
      </c>
    </row>
    <row r="50" spans="1:11" s="273" customFormat="1" ht="12">
      <c r="A50" s="274"/>
      <c r="B50" s="295"/>
      <c r="C50" s="296"/>
      <c r="D50" s="315"/>
      <c r="E50" s="291"/>
      <c r="F50" s="311">
        <v>0</v>
      </c>
      <c r="G50" s="312" t="s">
        <v>179</v>
      </c>
      <c r="H50" s="279">
        <f t="shared" si="0"/>
        <v>0</v>
      </c>
      <c r="J50" s="2049" t="s">
        <v>6463</v>
      </c>
      <c r="K50" s="2050" t="str">
        <f>VLOOKUP(J50,'FICHE RATIOS'!C:D,2,FALSE)</f>
        <v>Terrassements généraux</v>
      </c>
    </row>
    <row r="51" spans="1:11" s="273" customFormat="1" ht="132">
      <c r="A51" s="274"/>
      <c r="B51" s="295"/>
      <c r="C51" s="296"/>
      <c r="D51" s="315" t="s">
        <v>325</v>
      </c>
      <c r="E51" s="291" t="s">
        <v>51</v>
      </c>
      <c r="F51" s="311">
        <v>1</v>
      </c>
      <c r="G51" s="312">
        <v>19800</v>
      </c>
      <c r="H51" s="279">
        <f t="shared" si="0"/>
        <v>19800</v>
      </c>
      <c r="J51" s="2049" t="s">
        <v>6463</v>
      </c>
      <c r="K51" s="2050" t="str">
        <f>VLOOKUP(J51,'FICHE RATIOS'!C:D,2,FALSE)</f>
        <v>Terrassements généraux</v>
      </c>
    </row>
    <row r="52" spans="1:11" s="273" customFormat="1" ht="12">
      <c r="A52" s="274"/>
      <c r="B52" s="295"/>
      <c r="C52" s="296"/>
      <c r="D52" s="315"/>
      <c r="E52" s="291"/>
      <c r="F52" s="311">
        <v>0</v>
      </c>
      <c r="G52" s="312" t="s">
        <v>179</v>
      </c>
      <c r="H52" s="279">
        <f t="shared" si="0"/>
        <v>0</v>
      </c>
      <c r="J52" s="2049" t="s">
        <v>6463</v>
      </c>
      <c r="K52" s="2050" t="str">
        <f>VLOOKUP(J52,'FICHE RATIOS'!C:D,2,FALSE)</f>
        <v>Terrassements généraux</v>
      </c>
    </row>
    <row r="53" spans="1:11" s="273" customFormat="1" ht="36">
      <c r="A53" s="274"/>
      <c r="B53" s="295"/>
      <c r="C53" s="296"/>
      <c r="D53" s="315" t="s">
        <v>326</v>
      </c>
      <c r="E53" s="291" t="s">
        <v>264</v>
      </c>
      <c r="F53" s="311">
        <v>3850</v>
      </c>
      <c r="G53" s="312">
        <v>7.5</v>
      </c>
      <c r="H53" s="279">
        <f t="shared" si="0"/>
        <v>28875</v>
      </c>
      <c r="J53" s="2049" t="s">
        <v>6463</v>
      </c>
      <c r="K53" s="2050" t="str">
        <f>VLOOKUP(J53,'FICHE RATIOS'!C:D,2,FALSE)</f>
        <v>Terrassements généraux</v>
      </c>
    </row>
    <row r="54" spans="1:11" s="273" customFormat="1" ht="12">
      <c r="A54" s="274"/>
      <c r="B54" s="295"/>
      <c r="C54" s="296"/>
      <c r="D54" s="315" t="s">
        <v>327</v>
      </c>
      <c r="E54" s="291" t="s">
        <v>264</v>
      </c>
      <c r="F54" s="311">
        <v>3850</v>
      </c>
      <c r="G54" s="312">
        <v>26.6</v>
      </c>
      <c r="H54" s="279">
        <f t="shared" si="0"/>
        <v>102410</v>
      </c>
      <c r="J54" s="2049" t="s">
        <v>6463</v>
      </c>
      <c r="K54" s="2050" t="str">
        <f>VLOOKUP(J54,'FICHE RATIOS'!C:D,2,FALSE)</f>
        <v>Terrassements généraux</v>
      </c>
    </row>
    <row r="55" spans="1:11" s="273" customFormat="1" ht="12">
      <c r="A55" s="274"/>
      <c r="B55" s="295"/>
      <c r="C55" s="296"/>
      <c r="D55" s="315"/>
      <c r="E55" s="291"/>
      <c r="F55" s="311">
        <v>0</v>
      </c>
      <c r="G55" s="312" t="s">
        <v>179</v>
      </c>
      <c r="H55" s="279">
        <f t="shared" si="0"/>
        <v>0</v>
      </c>
      <c r="J55" s="2049" t="s">
        <v>6463</v>
      </c>
      <c r="K55" s="2050" t="str">
        <f>VLOOKUP(J55,'FICHE RATIOS'!C:D,2,FALSE)</f>
        <v>Terrassements généraux</v>
      </c>
    </row>
    <row r="56" spans="1:11" s="273" customFormat="1" ht="24">
      <c r="A56" s="274"/>
      <c r="B56" s="295"/>
      <c r="C56" s="296"/>
      <c r="D56" s="315" t="s">
        <v>328</v>
      </c>
      <c r="E56" s="291" t="s">
        <v>264</v>
      </c>
      <c r="F56" s="311">
        <v>18500</v>
      </c>
      <c r="G56" s="312">
        <v>19.600000000000001</v>
      </c>
      <c r="H56" s="279">
        <f t="shared" si="0"/>
        <v>362600</v>
      </c>
      <c r="J56" s="2049" t="s">
        <v>6463</v>
      </c>
      <c r="K56" s="2050" t="str">
        <f>VLOOKUP(J56,'FICHE RATIOS'!C:D,2,FALSE)</f>
        <v>Terrassements généraux</v>
      </c>
    </row>
    <row r="57" spans="1:11" s="273" customFormat="1" ht="24">
      <c r="A57" s="274"/>
      <c r="B57" s="295"/>
      <c r="C57" s="296"/>
      <c r="D57" s="315" t="s">
        <v>329</v>
      </c>
      <c r="E57" s="291" t="s">
        <v>264</v>
      </c>
      <c r="F57" s="311">
        <v>250</v>
      </c>
      <c r="G57" s="312">
        <v>78.099999999999994</v>
      </c>
      <c r="H57" s="279">
        <f t="shared" si="0"/>
        <v>19525</v>
      </c>
      <c r="J57" s="2049" t="s">
        <v>6463</v>
      </c>
      <c r="K57" s="2050" t="str">
        <f>VLOOKUP(J57,'FICHE RATIOS'!C:D,2,FALSE)</f>
        <v>Terrassements généraux</v>
      </c>
    </row>
    <row r="58" spans="1:11" s="273" customFormat="1" ht="12">
      <c r="A58" s="274"/>
      <c r="B58" s="295"/>
      <c r="C58" s="296"/>
      <c r="D58" s="315"/>
      <c r="E58" s="291"/>
      <c r="F58" s="311">
        <v>0</v>
      </c>
      <c r="G58" s="312" t="s">
        <v>179</v>
      </c>
      <c r="H58" s="279">
        <f t="shared" si="0"/>
        <v>0</v>
      </c>
      <c r="J58" s="2049" t="s">
        <v>6463</v>
      </c>
      <c r="K58" s="2050" t="str">
        <f>VLOOKUP(J58,'FICHE RATIOS'!C:D,2,FALSE)</f>
        <v>Terrassements généraux</v>
      </c>
    </row>
    <row r="59" spans="1:11" s="273" customFormat="1" ht="36">
      <c r="A59" s="274"/>
      <c r="B59" s="295"/>
      <c r="C59" s="296"/>
      <c r="D59" s="315" t="s">
        <v>330</v>
      </c>
      <c r="E59" s="291" t="s">
        <v>264</v>
      </c>
      <c r="F59" s="311">
        <v>45550</v>
      </c>
      <c r="G59" s="312">
        <v>3.6</v>
      </c>
      <c r="H59" s="279">
        <f t="shared" si="0"/>
        <v>163980</v>
      </c>
      <c r="J59" s="2049" t="s">
        <v>6463</v>
      </c>
      <c r="K59" s="2050" t="str">
        <f>VLOOKUP(J59,'FICHE RATIOS'!C:D,2,FALSE)</f>
        <v>Terrassements généraux</v>
      </c>
    </row>
    <row r="60" spans="1:11" s="273" customFormat="1" ht="12">
      <c r="A60" s="274"/>
      <c r="B60" s="295"/>
      <c r="C60" s="296"/>
      <c r="D60" s="315"/>
      <c r="E60" s="291"/>
      <c r="F60" s="311">
        <v>0</v>
      </c>
      <c r="G60" s="312" t="s">
        <v>179</v>
      </c>
      <c r="H60" s="279">
        <f t="shared" si="0"/>
        <v>0</v>
      </c>
      <c r="J60" s="2049" t="s">
        <v>6463</v>
      </c>
      <c r="K60" s="2050" t="str">
        <f>VLOOKUP(J60,'FICHE RATIOS'!C:D,2,FALSE)</f>
        <v>Terrassements généraux</v>
      </c>
    </row>
    <row r="61" spans="1:11" s="273" customFormat="1" ht="24">
      <c r="A61" s="274"/>
      <c r="B61" s="295"/>
      <c r="C61" s="296"/>
      <c r="D61" s="315" t="s">
        <v>331</v>
      </c>
      <c r="E61" s="291" t="s">
        <v>264</v>
      </c>
      <c r="F61" s="311">
        <v>2000</v>
      </c>
      <c r="G61" s="312">
        <v>5.5</v>
      </c>
      <c r="H61" s="279">
        <f t="shared" si="0"/>
        <v>11000</v>
      </c>
      <c r="J61" s="2049" t="s">
        <v>6463</v>
      </c>
      <c r="K61" s="2050" t="str">
        <f>VLOOKUP(J61,'FICHE RATIOS'!C:D,2,FALSE)</f>
        <v>Terrassements généraux</v>
      </c>
    </row>
    <row r="62" spans="1:11" s="273" customFormat="1" ht="12">
      <c r="A62" s="274"/>
      <c r="B62" s="295"/>
      <c r="C62" s="296"/>
      <c r="D62" s="315"/>
      <c r="E62" s="291"/>
      <c r="F62" s="311">
        <v>0</v>
      </c>
      <c r="G62" s="312" t="s">
        <v>179</v>
      </c>
      <c r="H62" s="279">
        <f t="shared" si="0"/>
        <v>0</v>
      </c>
      <c r="J62" s="2049" t="s">
        <v>6463</v>
      </c>
      <c r="K62" s="2050" t="str">
        <f>VLOOKUP(J62,'FICHE RATIOS'!C:D,2,FALSE)</f>
        <v>Terrassements généraux</v>
      </c>
    </row>
    <row r="63" spans="1:11" s="273" customFormat="1" ht="24">
      <c r="A63" s="274"/>
      <c r="B63" s="295"/>
      <c r="C63" s="296"/>
      <c r="D63" s="315" t="s">
        <v>332</v>
      </c>
      <c r="E63" s="291" t="s">
        <v>264</v>
      </c>
      <c r="F63" s="311">
        <v>2000</v>
      </c>
      <c r="G63" s="312">
        <v>26.6</v>
      </c>
      <c r="H63" s="279">
        <f t="shared" si="0"/>
        <v>53200</v>
      </c>
      <c r="J63" s="2049" t="s">
        <v>6463</v>
      </c>
      <c r="K63" s="2050" t="str">
        <f>VLOOKUP(J63,'FICHE RATIOS'!C:D,2,FALSE)</f>
        <v>Terrassements généraux</v>
      </c>
    </row>
    <row r="64" spans="1:11" s="273" customFormat="1" ht="12">
      <c r="A64" s="274"/>
      <c r="B64" s="295"/>
      <c r="C64" s="296"/>
      <c r="D64" s="290"/>
      <c r="E64" s="291"/>
      <c r="F64" s="311"/>
      <c r="G64" s="312"/>
      <c r="H64" s="279">
        <f t="shared" si="0"/>
        <v>0</v>
      </c>
      <c r="J64" s="2049" t="s">
        <v>6463</v>
      </c>
      <c r="K64" s="2050" t="str">
        <f>VLOOKUP(J64,'FICHE RATIOS'!C:D,2,FALSE)</f>
        <v>Terrassements généraux</v>
      </c>
    </row>
    <row r="65" spans="1:11" s="273" customFormat="1" ht="12">
      <c r="A65" s="274"/>
      <c r="B65" s="287" t="s">
        <v>333</v>
      </c>
      <c r="C65" s="288"/>
      <c r="D65" s="299" t="s">
        <v>334</v>
      </c>
      <c r="E65" s="291"/>
      <c r="F65" s="311"/>
      <c r="G65" s="312"/>
      <c r="H65" s="279">
        <f t="shared" si="0"/>
        <v>0</v>
      </c>
      <c r="J65" s="2049" t="s">
        <v>6463</v>
      </c>
      <c r="K65" s="2050" t="str">
        <f>VLOOKUP(J65,'FICHE RATIOS'!C:D,2,FALSE)</f>
        <v>Terrassements généraux</v>
      </c>
    </row>
    <row r="66" spans="1:11" s="273" customFormat="1" ht="12">
      <c r="A66" s="274"/>
      <c r="B66" s="295"/>
      <c r="C66" s="296"/>
      <c r="D66" s="290" t="s">
        <v>335</v>
      </c>
      <c r="E66" s="291" t="s">
        <v>264</v>
      </c>
      <c r="F66" s="311">
        <v>34320</v>
      </c>
      <c r="G66" s="312">
        <v>21.2</v>
      </c>
      <c r="H66" s="279">
        <f t="shared" si="0"/>
        <v>727584</v>
      </c>
      <c r="J66" s="2049" t="s">
        <v>6463</v>
      </c>
      <c r="K66" s="2050" t="str">
        <f>VLOOKUP(J66,'FICHE RATIOS'!C:D,2,FALSE)</f>
        <v>Terrassements généraux</v>
      </c>
    </row>
    <row r="67" spans="1:11" s="273" customFormat="1" ht="12">
      <c r="A67" s="274"/>
      <c r="B67" s="295"/>
      <c r="C67" s="296"/>
      <c r="D67" s="290"/>
      <c r="E67" s="291"/>
      <c r="F67" s="311">
        <v>0</v>
      </c>
      <c r="G67" s="312" t="s">
        <v>179</v>
      </c>
      <c r="H67" s="279">
        <f t="shared" si="0"/>
        <v>0</v>
      </c>
      <c r="J67" s="2049" t="s">
        <v>6463</v>
      </c>
      <c r="K67" s="2050" t="str">
        <f>VLOOKUP(J67,'FICHE RATIOS'!C:D,2,FALSE)</f>
        <v>Terrassements généraux</v>
      </c>
    </row>
    <row r="68" spans="1:11" s="273" customFormat="1" ht="24">
      <c r="A68" s="274"/>
      <c r="B68" s="295"/>
      <c r="C68" s="296"/>
      <c r="D68" s="290" t="s">
        <v>336</v>
      </c>
      <c r="E68" s="291"/>
      <c r="F68" s="311">
        <v>0</v>
      </c>
      <c r="G68" s="312" t="s">
        <v>179</v>
      </c>
      <c r="H68" s="279">
        <f t="shared" si="0"/>
        <v>0</v>
      </c>
      <c r="J68" s="2049" t="s">
        <v>6463</v>
      </c>
      <c r="K68" s="2050" t="str">
        <f>VLOOKUP(J68,'FICHE RATIOS'!C:D,2,FALSE)</f>
        <v>Terrassements généraux</v>
      </c>
    </row>
    <row r="69" spans="1:11" s="273" customFormat="1" ht="12">
      <c r="A69" s="274"/>
      <c r="B69" s="295"/>
      <c r="C69" s="296"/>
      <c r="D69" s="286" t="s">
        <v>337</v>
      </c>
      <c r="E69" s="291" t="s">
        <v>264</v>
      </c>
      <c r="F69" s="311">
        <v>7430</v>
      </c>
      <c r="G69" s="312">
        <v>4.5999999999999996</v>
      </c>
      <c r="H69" s="279">
        <f t="shared" si="0"/>
        <v>34178</v>
      </c>
      <c r="J69" s="2049" t="s">
        <v>6463</v>
      </c>
      <c r="K69" s="2050" t="str">
        <f>VLOOKUP(J69,'FICHE RATIOS'!C:D,2,FALSE)</f>
        <v>Terrassements généraux</v>
      </c>
    </row>
    <row r="70" spans="1:11" s="273" customFormat="1" ht="36">
      <c r="A70" s="274"/>
      <c r="B70" s="275"/>
      <c r="C70" s="316"/>
      <c r="D70" s="317" t="s">
        <v>338</v>
      </c>
      <c r="E70" s="291" t="s">
        <v>218</v>
      </c>
      <c r="F70" s="311">
        <v>4700</v>
      </c>
      <c r="G70" s="312">
        <v>1.2</v>
      </c>
      <c r="H70" s="279">
        <f t="shared" si="0"/>
        <v>5640</v>
      </c>
      <c r="J70" s="2049" t="s">
        <v>6463</v>
      </c>
      <c r="K70" s="2050" t="str">
        <f>VLOOKUP(J70,'FICHE RATIOS'!C:D,2,FALSE)</f>
        <v>Terrassements généraux</v>
      </c>
    </row>
    <row r="71" spans="1:11" s="273" customFormat="1" ht="12">
      <c r="A71" s="274"/>
      <c r="B71" s="295"/>
      <c r="C71" s="296"/>
      <c r="D71" s="286"/>
      <c r="E71" s="291"/>
      <c r="F71" s="311">
        <v>0</v>
      </c>
      <c r="G71" s="312" t="s">
        <v>179</v>
      </c>
      <c r="H71" s="279">
        <f t="shared" si="0"/>
        <v>0</v>
      </c>
      <c r="J71" s="2049" t="s">
        <v>6463</v>
      </c>
      <c r="K71" s="2050" t="str">
        <f>VLOOKUP(J71,'FICHE RATIOS'!C:D,2,FALSE)</f>
        <v>Terrassements généraux</v>
      </c>
    </row>
    <row r="72" spans="1:11" s="273" customFormat="1" ht="12">
      <c r="A72" s="274"/>
      <c r="B72" s="295"/>
      <c r="C72" s="296"/>
      <c r="D72" s="286" t="s">
        <v>339</v>
      </c>
      <c r="E72" s="291" t="s">
        <v>218</v>
      </c>
      <c r="F72" s="311">
        <v>16150</v>
      </c>
      <c r="G72" s="312">
        <v>1.05</v>
      </c>
      <c r="H72" s="279">
        <f>+IF(F72=0,0,F72*G72)</f>
        <v>16957.5</v>
      </c>
      <c r="J72" s="2049" t="s">
        <v>6463</v>
      </c>
      <c r="K72" s="2050" t="str">
        <f>VLOOKUP(J72,'FICHE RATIOS'!C:D,2,FALSE)</f>
        <v>Terrassements généraux</v>
      </c>
    </row>
    <row r="73" spans="1:11" s="273" customFormat="1" ht="12">
      <c r="A73" s="274"/>
      <c r="B73" s="295"/>
      <c r="C73" s="296"/>
      <c r="D73" s="286" t="s">
        <v>340</v>
      </c>
      <c r="E73" s="291" t="s">
        <v>218</v>
      </c>
      <c r="F73" s="311">
        <v>2350</v>
      </c>
      <c r="G73" s="312">
        <v>0.9</v>
      </c>
      <c r="H73" s="279">
        <f>+IF(F73=0,0,F73*G73)</f>
        <v>2115</v>
      </c>
      <c r="J73" s="2049" t="s">
        <v>6463</v>
      </c>
      <c r="K73" s="2050" t="str">
        <f>VLOOKUP(J73,'FICHE RATIOS'!C:D,2,FALSE)</f>
        <v>Terrassements généraux</v>
      </c>
    </row>
    <row r="74" spans="1:11" s="273" customFormat="1" ht="12">
      <c r="A74" s="274"/>
      <c r="B74" s="295"/>
      <c r="C74" s="296"/>
      <c r="D74" s="286"/>
      <c r="E74" s="291"/>
      <c r="F74" s="311">
        <v>0</v>
      </c>
      <c r="G74" s="312" t="s">
        <v>179</v>
      </c>
      <c r="H74" s="279">
        <f>+IF(F74=0,0,F74*G74)</f>
        <v>0</v>
      </c>
      <c r="J74" s="2049" t="s">
        <v>6463</v>
      </c>
      <c r="K74" s="2050" t="str">
        <f>VLOOKUP(J74,'FICHE RATIOS'!C:D,2,FALSE)</f>
        <v>Terrassements généraux</v>
      </c>
    </row>
    <row r="75" spans="1:11" s="273" customFormat="1" ht="12">
      <c r="A75" s="274"/>
      <c r="B75" s="287" t="s">
        <v>341</v>
      </c>
      <c r="C75" s="288"/>
      <c r="D75" s="298" t="s">
        <v>342</v>
      </c>
      <c r="E75" s="291"/>
      <c r="F75" s="311">
        <v>0</v>
      </c>
      <c r="G75" s="312" t="s">
        <v>179</v>
      </c>
      <c r="H75" s="279">
        <f t="shared" si="0"/>
        <v>0</v>
      </c>
      <c r="J75" s="2049" t="s">
        <v>6463</v>
      </c>
      <c r="K75" s="2050" t="str">
        <f>VLOOKUP(J75,'FICHE RATIOS'!C:D,2,FALSE)</f>
        <v>Terrassements généraux</v>
      </c>
    </row>
    <row r="76" spans="1:11" s="273" customFormat="1" ht="12">
      <c r="A76" s="274"/>
      <c r="B76" s="295"/>
      <c r="C76" s="318"/>
      <c r="D76" s="290" t="s">
        <v>343</v>
      </c>
      <c r="E76" s="291"/>
      <c r="F76" s="311">
        <v>0</v>
      </c>
      <c r="G76" s="312" t="s">
        <v>179</v>
      </c>
      <c r="H76" s="279">
        <f t="shared" si="0"/>
        <v>0</v>
      </c>
      <c r="J76" s="2049" t="s">
        <v>6463</v>
      </c>
      <c r="K76" s="2050" t="str">
        <f>VLOOKUP(J76,'FICHE RATIOS'!C:D,2,FALSE)</f>
        <v>Terrassements généraux</v>
      </c>
    </row>
    <row r="77" spans="1:11" s="273" customFormat="1" ht="24">
      <c r="A77" s="274"/>
      <c r="B77" s="295"/>
      <c r="C77" s="318"/>
      <c r="D77" s="290" t="s">
        <v>344</v>
      </c>
      <c r="E77" s="291"/>
      <c r="F77" s="311">
        <v>0</v>
      </c>
      <c r="G77" s="312" t="s">
        <v>179</v>
      </c>
      <c r="H77" s="279">
        <f t="shared" si="0"/>
        <v>0</v>
      </c>
      <c r="J77" s="2049" t="s">
        <v>6463</v>
      </c>
      <c r="K77" s="2050" t="str">
        <f>VLOOKUP(J77,'FICHE RATIOS'!C:D,2,FALSE)</f>
        <v>Terrassements généraux</v>
      </c>
    </row>
    <row r="78" spans="1:11" s="273" customFormat="1" ht="12">
      <c r="A78" s="274"/>
      <c r="B78" s="295"/>
      <c r="C78" s="318"/>
      <c r="D78" s="290" t="s">
        <v>345</v>
      </c>
      <c r="E78" s="291" t="s">
        <v>264</v>
      </c>
      <c r="F78" s="311">
        <v>12865</v>
      </c>
      <c r="G78" s="312">
        <v>14.9</v>
      </c>
      <c r="H78" s="279">
        <f t="shared" si="0"/>
        <v>191688.5</v>
      </c>
      <c r="J78" s="2049" t="s">
        <v>6463</v>
      </c>
      <c r="K78" s="2050" t="str">
        <f>VLOOKUP(J78,'FICHE RATIOS'!C:D,2,FALSE)</f>
        <v>Terrassements généraux</v>
      </c>
    </row>
    <row r="79" spans="1:11" s="273" customFormat="1" ht="12">
      <c r="A79" s="274"/>
      <c r="B79" s="295"/>
      <c r="C79" s="296"/>
      <c r="D79" s="290"/>
      <c r="E79" s="291"/>
      <c r="F79" s="311"/>
      <c r="G79" s="319"/>
      <c r="H79" s="279">
        <f t="shared" si="0"/>
        <v>0</v>
      </c>
      <c r="J79" s="2049" t="s">
        <v>6463</v>
      </c>
      <c r="K79" s="2050" t="str">
        <f>VLOOKUP(J79,'FICHE RATIOS'!C:D,2,FALSE)</f>
        <v>Terrassements généraux</v>
      </c>
    </row>
    <row r="80" spans="1:11" s="310" customFormat="1" ht="12">
      <c r="A80" s="320"/>
      <c r="B80" s="280" t="s">
        <v>214</v>
      </c>
      <c r="C80" s="281"/>
      <c r="D80" s="321" t="s">
        <v>346</v>
      </c>
      <c r="E80" s="322"/>
      <c r="F80" s="323">
        <v>0</v>
      </c>
      <c r="G80" s="312" t="s">
        <v>179</v>
      </c>
      <c r="H80" s="324">
        <f t="shared" si="0"/>
        <v>0</v>
      </c>
      <c r="J80" s="2049" t="s">
        <v>6463</v>
      </c>
      <c r="K80" s="2050" t="str">
        <f>VLOOKUP(J80,'FICHE RATIOS'!C:D,2,FALSE)</f>
        <v>Terrassements généraux</v>
      </c>
    </row>
    <row r="81" spans="1:16" s="273" customFormat="1" ht="24">
      <c r="A81" s="274"/>
      <c r="B81" s="293" t="s">
        <v>347</v>
      </c>
      <c r="C81" s="294"/>
      <c r="D81" s="299" t="s">
        <v>348</v>
      </c>
      <c r="E81" s="302"/>
      <c r="F81" s="311">
        <v>0</v>
      </c>
      <c r="G81" s="312" t="s">
        <v>179</v>
      </c>
      <c r="H81" s="279">
        <f t="shared" si="0"/>
        <v>0</v>
      </c>
      <c r="J81" s="2049" t="s">
        <v>6463</v>
      </c>
      <c r="K81" s="2050" t="str">
        <f>VLOOKUP(J81,'FICHE RATIOS'!C:D,2,FALSE)</f>
        <v>Terrassements généraux</v>
      </c>
    </row>
    <row r="82" spans="1:16" s="273" customFormat="1" ht="24">
      <c r="A82" s="274"/>
      <c r="B82" s="300"/>
      <c r="C82" s="301"/>
      <c r="D82" s="290" t="s">
        <v>349</v>
      </c>
      <c r="E82" s="302" t="s">
        <v>264</v>
      </c>
      <c r="F82" s="311">
        <v>4000</v>
      </c>
      <c r="G82" s="312">
        <v>40</v>
      </c>
      <c r="H82" s="279">
        <f t="shared" si="0"/>
        <v>160000</v>
      </c>
      <c r="J82" s="2049" t="s">
        <v>6463</v>
      </c>
      <c r="K82" s="2050" t="str">
        <f>VLOOKUP(J82,'FICHE RATIOS'!C:D,2,FALSE)</f>
        <v>Terrassements généraux</v>
      </c>
    </row>
    <row r="83" spans="1:16" s="273" customFormat="1" ht="12">
      <c r="A83" s="274"/>
      <c r="B83" s="284"/>
      <c r="C83" s="285"/>
      <c r="D83" s="290"/>
      <c r="E83" s="291"/>
      <c r="F83" s="311"/>
      <c r="G83" s="312"/>
      <c r="H83" s="279">
        <f t="shared" si="0"/>
        <v>0</v>
      </c>
      <c r="J83" s="2049" t="s">
        <v>6463</v>
      </c>
      <c r="K83" s="2050" t="str">
        <f>VLOOKUP(J83,'FICHE RATIOS'!C:D,2,FALSE)</f>
        <v>Terrassements généraux</v>
      </c>
    </row>
    <row r="84" spans="1:16" s="273" customFormat="1" ht="24">
      <c r="A84" s="274"/>
      <c r="B84" s="284"/>
      <c r="C84" s="285"/>
      <c r="D84" s="290" t="s">
        <v>277</v>
      </c>
      <c r="E84" s="291" t="s">
        <v>51</v>
      </c>
      <c r="F84" s="311">
        <v>1</v>
      </c>
      <c r="G84" s="312">
        <f>+SUM(H35:H82)*0.07</f>
        <v>140700</v>
      </c>
      <c r="H84" s="279">
        <f>+IF(F84=0,0,F84*G84)</f>
        <v>140700</v>
      </c>
      <c r="J84" s="2049" t="s">
        <v>6678</v>
      </c>
      <c r="K84" s="2050" t="str">
        <f>VLOOKUP(J84,'FICHE RATIOS'!C:D,2,FALSE)</f>
        <v>Assurances, Aléas, Risques &amp; Marge</v>
      </c>
    </row>
    <row r="85" spans="1:16" s="273" customFormat="1" ht="12">
      <c r="A85" s="274"/>
      <c r="B85" s="284"/>
      <c r="C85" s="285"/>
      <c r="D85" s="286"/>
      <c r="E85" s="291"/>
      <c r="F85" s="311">
        <v>0</v>
      </c>
      <c r="G85" s="312" t="s">
        <v>179</v>
      </c>
      <c r="H85" s="279">
        <f t="shared" si="0"/>
        <v>0</v>
      </c>
      <c r="J85" s="2051"/>
      <c r="K85" s="2050"/>
    </row>
    <row r="86" spans="1:16" s="310" customFormat="1" ht="12">
      <c r="A86" s="320"/>
      <c r="B86" s="280" t="s">
        <v>216</v>
      </c>
      <c r="C86" s="281"/>
      <c r="D86" s="282" t="s">
        <v>350</v>
      </c>
      <c r="E86" s="322"/>
      <c r="F86" s="323"/>
      <c r="G86" s="312"/>
      <c r="H86" s="324">
        <f t="shared" si="0"/>
        <v>0</v>
      </c>
      <c r="J86" s="2052"/>
      <c r="K86" s="2050"/>
    </row>
    <row r="87" spans="1:16" s="273" customFormat="1" ht="12">
      <c r="A87" s="274"/>
      <c r="B87" s="295"/>
      <c r="C87" s="296"/>
      <c r="D87" s="290"/>
      <c r="E87" s="291"/>
      <c r="F87" s="311">
        <v>0</v>
      </c>
      <c r="G87" s="312" t="s">
        <v>179</v>
      </c>
      <c r="H87" s="279">
        <f t="shared" si="0"/>
        <v>0</v>
      </c>
      <c r="J87" s="2051"/>
      <c r="K87" s="2050"/>
    </row>
    <row r="88" spans="1:16" s="273" customFormat="1" ht="12">
      <c r="A88" s="274"/>
      <c r="B88" s="295"/>
      <c r="C88" s="296"/>
      <c r="D88" s="290" t="s">
        <v>351</v>
      </c>
      <c r="E88" s="291"/>
      <c r="F88" s="311"/>
      <c r="G88" s="312" t="s">
        <v>179</v>
      </c>
      <c r="H88" s="279">
        <f t="shared" si="0"/>
        <v>0</v>
      </c>
      <c r="J88" s="2051"/>
      <c r="K88" s="2050"/>
    </row>
    <row r="89" spans="1:16" s="273" customFormat="1" ht="17.25" customHeight="1">
      <c r="A89" s="274"/>
      <c r="B89" s="295"/>
      <c r="C89" s="296"/>
      <c r="D89" s="290" t="s">
        <v>352</v>
      </c>
      <c r="E89" s="291" t="s">
        <v>51</v>
      </c>
      <c r="F89" s="311">
        <v>1</v>
      </c>
      <c r="G89" s="312">
        <v>26740</v>
      </c>
      <c r="H89" s="279">
        <f t="shared" si="0"/>
        <v>26740</v>
      </c>
      <c r="J89" s="2051" t="s">
        <v>6562</v>
      </c>
      <c r="K89" s="2050" t="str">
        <f>VLOOKUP(J89,'FICHE RATIOS'!C:D,2,FALSE)</f>
        <v>Paroi Parisienne</v>
      </c>
      <c r="P89" s="273" t="s">
        <v>6645</v>
      </c>
    </row>
    <row r="90" spans="1:16" s="273" customFormat="1" ht="25.5" customHeight="1">
      <c r="A90" s="274"/>
      <c r="B90" s="295"/>
      <c r="C90" s="296"/>
      <c r="D90" s="290" t="s">
        <v>353</v>
      </c>
      <c r="E90" s="291" t="s">
        <v>51</v>
      </c>
      <c r="F90" s="311">
        <v>1</v>
      </c>
      <c r="G90" s="312">
        <v>18000</v>
      </c>
      <c r="H90" s="279">
        <f>+IF(F90=0,0,F90*G90)</f>
        <v>18000</v>
      </c>
      <c r="J90" s="2051" t="s">
        <v>6562</v>
      </c>
      <c r="K90" s="2050" t="str">
        <f>VLOOKUP(J90,'FICHE RATIOS'!C:D,2,FALSE)</f>
        <v>Paroi Parisienne</v>
      </c>
      <c r="O90" s="1893"/>
      <c r="P90" s="2191">
        <f>F99+F109+(F349/2)+F359</f>
        <v>8154.5</v>
      </c>
    </row>
    <row r="91" spans="1:16" s="273" customFormat="1" ht="24">
      <c r="A91" s="274"/>
      <c r="B91" s="295"/>
      <c r="C91" s="296"/>
      <c r="D91" s="290" t="s">
        <v>354</v>
      </c>
      <c r="E91" s="291" t="s">
        <v>51</v>
      </c>
      <c r="F91" s="311">
        <v>1</v>
      </c>
      <c r="G91" s="312">
        <v>10000</v>
      </c>
      <c r="H91" s="279">
        <f>+IF(F91=0,0,F91*G91)</f>
        <v>10000</v>
      </c>
      <c r="J91" s="2051" t="s">
        <v>6562</v>
      </c>
      <c r="K91" s="2050" t="str">
        <f>VLOOKUP(J91,'FICHE RATIOS'!C:D,2,FALSE)</f>
        <v>Paroi Parisienne</v>
      </c>
    </row>
    <row r="92" spans="1:16" s="273" customFormat="1" ht="24">
      <c r="A92" s="274"/>
      <c r="B92" s="295"/>
      <c r="C92" s="296"/>
      <c r="D92" s="290" t="s">
        <v>355</v>
      </c>
      <c r="E92" s="291" t="s">
        <v>51</v>
      </c>
      <c r="F92" s="311">
        <v>1</v>
      </c>
      <c r="G92" s="312">
        <v>10000</v>
      </c>
      <c r="H92" s="279">
        <f>+IF(F92=0,0,F92*G92)</f>
        <v>10000</v>
      </c>
      <c r="J92" s="2051" t="s">
        <v>6562</v>
      </c>
      <c r="K92" s="2050" t="str">
        <f>VLOOKUP(J92,'FICHE RATIOS'!C:D,2,FALSE)</f>
        <v>Paroi Parisienne</v>
      </c>
    </row>
    <row r="93" spans="1:16" s="273" customFormat="1" ht="24">
      <c r="A93" s="274"/>
      <c r="B93" s="295"/>
      <c r="C93" s="296"/>
      <c r="D93" s="290" t="s">
        <v>356</v>
      </c>
      <c r="E93" s="291" t="s">
        <v>51</v>
      </c>
      <c r="F93" s="311">
        <v>1</v>
      </c>
      <c r="G93" s="312">
        <v>15000</v>
      </c>
      <c r="H93" s="279">
        <f>+IF(F93=0,0,F93*G93)</f>
        <v>15000</v>
      </c>
      <c r="J93" s="2051" t="s">
        <v>6562</v>
      </c>
      <c r="K93" s="2050" t="str">
        <f>VLOOKUP(J93,'FICHE RATIOS'!C:D,2,FALSE)</f>
        <v>Paroi Parisienne</v>
      </c>
    </row>
    <row r="94" spans="1:16" s="273" customFormat="1" ht="12">
      <c r="A94" s="274"/>
      <c r="B94" s="284"/>
      <c r="C94" s="285"/>
      <c r="D94" s="286"/>
      <c r="E94" s="291"/>
      <c r="F94" s="311">
        <v>0</v>
      </c>
      <c r="G94" s="312" t="s">
        <v>179</v>
      </c>
      <c r="H94" s="279">
        <f t="shared" si="0"/>
        <v>0</v>
      </c>
      <c r="J94" s="2051" t="s">
        <v>6562</v>
      </c>
      <c r="K94" s="2050" t="str">
        <f>VLOOKUP(J94,'FICHE RATIOS'!C:D,2,FALSE)</f>
        <v>Paroi Parisienne</v>
      </c>
    </row>
    <row r="95" spans="1:16" s="273" customFormat="1" ht="12">
      <c r="A95" s="274"/>
      <c r="B95" s="295"/>
      <c r="C95" s="296"/>
      <c r="D95" s="325" t="s">
        <v>357</v>
      </c>
      <c r="E95" s="291"/>
      <c r="F95" s="311"/>
      <c r="G95" s="312"/>
      <c r="H95" s="279">
        <f t="shared" si="0"/>
        <v>0</v>
      </c>
      <c r="J95" s="2051" t="s">
        <v>6562</v>
      </c>
      <c r="K95" s="2050" t="str">
        <f>VLOOKUP(J95,'FICHE RATIOS'!C:D,2,FALSE)</f>
        <v>Paroi Parisienne</v>
      </c>
    </row>
    <row r="96" spans="1:16" s="273" customFormat="1" ht="24">
      <c r="A96" s="274"/>
      <c r="B96" s="275"/>
      <c r="C96" s="316"/>
      <c r="D96" s="297" t="s">
        <v>358</v>
      </c>
      <c r="E96" s="291"/>
      <c r="F96" s="311"/>
      <c r="G96" s="312"/>
      <c r="H96" s="326" t="s">
        <v>359</v>
      </c>
      <c r="J96" s="2051" t="s">
        <v>6562</v>
      </c>
      <c r="K96" s="2050" t="str">
        <f>VLOOKUP(J96,'FICHE RATIOS'!C:D,2,FALSE)</f>
        <v>Paroi Parisienne</v>
      </c>
    </row>
    <row r="97" spans="1:11" s="273" customFormat="1" ht="24">
      <c r="A97" s="274"/>
      <c r="B97" s="295"/>
      <c r="C97" s="296"/>
      <c r="D97" s="286" t="s">
        <v>360</v>
      </c>
      <c r="E97" s="291" t="s">
        <v>51</v>
      </c>
      <c r="F97" s="311">
        <v>1</v>
      </c>
      <c r="G97" s="312">
        <v>200000</v>
      </c>
      <c r="H97" s="279">
        <f t="shared" si="0"/>
        <v>200000</v>
      </c>
      <c r="J97" s="2051" t="s">
        <v>6562</v>
      </c>
      <c r="K97" s="2050" t="str">
        <f>VLOOKUP(J97,'FICHE RATIOS'!C:D,2,FALSE)</f>
        <v>Paroi Parisienne</v>
      </c>
    </row>
    <row r="98" spans="1:11" s="273" customFormat="1" ht="24">
      <c r="A98" s="274"/>
      <c r="B98" s="295"/>
      <c r="C98" s="296"/>
      <c r="D98" s="286" t="s">
        <v>361</v>
      </c>
      <c r="E98" s="291" t="s">
        <v>51</v>
      </c>
      <c r="F98" s="311">
        <v>1</v>
      </c>
      <c r="G98" s="312">
        <v>125000</v>
      </c>
      <c r="H98" s="279">
        <f t="shared" ref="H98:H161" si="1">+IF(F98=0,0,F98*G98)</f>
        <v>125000</v>
      </c>
      <c r="J98" s="2051" t="s">
        <v>6562</v>
      </c>
      <c r="K98" s="2050" t="str">
        <f>VLOOKUP(J98,'FICHE RATIOS'!C:D,2,FALSE)</f>
        <v>Paroi Parisienne</v>
      </c>
    </row>
    <row r="99" spans="1:11" s="273" customFormat="1" ht="24">
      <c r="A99" s="274"/>
      <c r="B99" s="295"/>
      <c r="C99" s="318"/>
      <c r="D99" s="290" t="s">
        <v>362</v>
      </c>
      <c r="E99" s="291" t="s">
        <v>218</v>
      </c>
      <c r="F99" s="311">
        <v>3975</v>
      </c>
      <c r="G99" s="312">
        <v>220</v>
      </c>
      <c r="H99" s="279">
        <f t="shared" si="1"/>
        <v>874500</v>
      </c>
      <c r="J99" s="2051" t="s">
        <v>6562</v>
      </c>
      <c r="K99" s="2050" t="str">
        <f>VLOOKUP(J99,'FICHE RATIOS'!C:D,2,FALSE)</f>
        <v>Paroi Parisienne</v>
      </c>
    </row>
    <row r="100" spans="1:11" s="273" customFormat="1" ht="24">
      <c r="A100" s="274"/>
      <c r="B100" s="295"/>
      <c r="C100" s="318"/>
      <c r="D100" s="290" t="s">
        <v>363</v>
      </c>
      <c r="E100" s="291" t="s">
        <v>218</v>
      </c>
      <c r="F100" s="311">
        <v>2388</v>
      </c>
      <c r="G100" s="312">
        <v>20</v>
      </c>
      <c r="H100" s="279">
        <f>+IF(F100=0,0,F100*G100)</f>
        <v>47760</v>
      </c>
      <c r="J100" s="2051" t="s">
        <v>6562</v>
      </c>
      <c r="K100" s="2050" t="str">
        <f>VLOOKUP(J100,'FICHE RATIOS'!C:D,2,FALSE)</f>
        <v>Paroi Parisienne</v>
      </c>
    </row>
    <row r="101" spans="1:11" s="273" customFormat="1" ht="24">
      <c r="A101" s="274"/>
      <c r="B101" s="295"/>
      <c r="C101" s="318"/>
      <c r="D101" s="290" t="s">
        <v>364</v>
      </c>
      <c r="E101" s="291" t="s">
        <v>51</v>
      </c>
      <c r="F101" s="311">
        <v>1</v>
      </c>
      <c r="G101" s="312">
        <v>300000</v>
      </c>
      <c r="H101" s="279">
        <f t="shared" si="1"/>
        <v>300000</v>
      </c>
      <c r="J101" s="2051" t="s">
        <v>6562</v>
      </c>
      <c r="K101" s="2050" t="str">
        <f>VLOOKUP(J101,'FICHE RATIOS'!C:D,2,FALSE)</f>
        <v>Paroi Parisienne</v>
      </c>
    </row>
    <row r="102" spans="1:11" s="273" customFormat="1" ht="24">
      <c r="A102" s="274"/>
      <c r="B102" s="295"/>
      <c r="C102" s="318"/>
      <c r="D102" s="290" t="s">
        <v>365</v>
      </c>
      <c r="E102" s="291" t="s">
        <v>51</v>
      </c>
      <c r="F102" s="311">
        <v>1</v>
      </c>
      <c r="G102" s="312">
        <v>58000</v>
      </c>
      <c r="H102" s="279">
        <f>+IF(F102=0,0,F102*G102)</f>
        <v>58000</v>
      </c>
      <c r="J102" s="2051" t="s">
        <v>6562</v>
      </c>
      <c r="K102" s="2050" t="str">
        <f>VLOOKUP(J102,'FICHE RATIOS'!C:D,2,FALSE)</f>
        <v>Paroi Parisienne</v>
      </c>
    </row>
    <row r="103" spans="1:11" s="273" customFormat="1" ht="12">
      <c r="A103" s="274"/>
      <c r="B103" s="295"/>
      <c r="C103" s="296"/>
      <c r="D103" s="290"/>
      <c r="E103" s="291"/>
      <c r="F103" s="311"/>
      <c r="G103" s="312"/>
      <c r="H103" s="279">
        <f>+IF(F103=0,0,F103*G103)</f>
        <v>0</v>
      </c>
      <c r="J103" s="2051" t="s">
        <v>6562</v>
      </c>
      <c r="K103" s="2050" t="str">
        <f>VLOOKUP(J103,'FICHE RATIOS'!C:D,2,FALSE)</f>
        <v>Paroi Parisienne</v>
      </c>
    </row>
    <row r="104" spans="1:11" s="273" customFormat="1" ht="24">
      <c r="A104" s="274"/>
      <c r="B104" s="295"/>
      <c r="C104" s="296"/>
      <c r="D104" s="290" t="s">
        <v>277</v>
      </c>
      <c r="E104" s="291" t="s">
        <v>51</v>
      </c>
      <c r="F104" s="311">
        <v>1</v>
      </c>
      <c r="G104" s="312">
        <f>+SUM(H87:H102)*0.07</f>
        <v>117950.00000000001</v>
      </c>
      <c r="H104" s="279">
        <f>+IF(F104=0,0,F104*G104)</f>
        <v>117950.00000000001</v>
      </c>
      <c r="J104" s="2051" t="s">
        <v>6678</v>
      </c>
      <c r="K104" s="2050" t="str">
        <f>VLOOKUP(J104,'FICHE RATIOS'!C:D,2,FALSE)</f>
        <v>Assurances, Aléas, Risques &amp; Marge</v>
      </c>
    </row>
    <row r="105" spans="1:11" s="273" customFormat="1" ht="12">
      <c r="A105" s="274"/>
      <c r="B105" s="295"/>
      <c r="C105" s="296"/>
      <c r="D105" s="315"/>
      <c r="E105" s="291"/>
      <c r="F105" s="311">
        <v>0</v>
      </c>
      <c r="G105" s="312" t="s">
        <v>179</v>
      </c>
      <c r="H105" s="279">
        <f>+IF(F105=0,0,F105*G105)</f>
        <v>0</v>
      </c>
      <c r="J105" s="2051" t="s">
        <v>6562</v>
      </c>
      <c r="K105" s="2050" t="str">
        <f>VLOOKUP(J105,'FICHE RATIOS'!C:D,2,FALSE)</f>
        <v>Paroi Parisienne</v>
      </c>
    </row>
    <row r="106" spans="1:11" s="273" customFormat="1" ht="12">
      <c r="A106" s="274"/>
      <c r="B106" s="295"/>
      <c r="C106" s="296"/>
      <c r="D106" s="290" t="s">
        <v>366</v>
      </c>
      <c r="E106" s="291"/>
      <c r="F106" s="311">
        <v>0</v>
      </c>
      <c r="G106" s="312" t="s">
        <v>179</v>
      </c>
      <c r="H106" s="279">
        <f t="shared" si="1"/>
        <v>0</v>
      </c>
      <c r="J106" s="2051" t="s">
        <v>6562</v>
      </c>
      <c r="K106" s="2050" t="str">
        <f>VLOOKUP(J106,'FICHE RATIOS'!C:D,2,FALSE)</f>
        <v>Paroi Parisienne</v>
      </c>
    </row>
    <row r="107" spans="1:11" s="273" customFormat="1" ht="12">
      <c r="A107" s="274"/>
      <c r="B107" s="284"/>
      <c r="C107" s="285"/>
      <c r="D107" s="286" t="s">
        <v>367</v>
      </c>
      <c r="E107" s="291" t="s">
        <v>235</v>
      </c>
      <c r="F107" s="311">
        <v>209</v>
      </c>
      <c r="G107" s="312">
        <v>113.64</v>
      </c>
      <c r="H107" s="279">
        <f t="shared" si="1"/>
        <v>23750.76</v>
      </c>
      <c r="J107" s="2051" t="s">
        <v>6562</v>
      </c>
      <c r="K107" s="2050" t="str">
        <f>VLOOKUP(J107,'FICHE RATIOS'!C:D,2,FALSE)</f>
        <v>Paroi Parisienne</v>
      </c>
    </row>
    <row r="108" spans="1:11" s="273" customFormat="1" ht="12">
      <c r="A108" s="274"/>
      <c r="B108" s="295"/>
      <c r="C108" s="296"/>
      <c r="D108" s="286"/>
      <c r="E108" s="291"/>
      <c r="F108" s="311">
        <v>0</v>
      </c>
      <c r="G108" s="312" t="s">
        <v>179</v>
      </c>
      <c r="H108" s="279">
        <f t="shared" si="1"/>
        <v>0</v>
      </c>
      <c r="J108" s="2051" t="s">
        <v>6562</v>
      </c>
      <c r="K108" s="2050" t="str">
        <f>VLOOKUP(J108,'FICHE RATIOS'!C:D,2,FALSE)</f>
        <v>Paroi Parisienne</v>
      </c>
    </row>
    <row r="109" spans="1:11" s="273" customFormat="1" ht="12">
      <c r="A109" s="274"/>
      <c r="B109" s="295"/>
      <c r="C109" s="296"/>
      <c r="D109" s="290" t="s">
        <v>368</v>
      </c>
      <c r="E109" s="291" t="s">
        <v>218</v>
      </c>
      <c r="F109" s="311">
        <f>5309-F99</f>
        <v>1334</v>
      </c>
      <c r="G109" s="312">
        <v>147.72999999999999</v>
      </c>
      <c r="H109" s="279">
        <f t="shared" si="1"/>
        <v>197071.81999999998</v>
      </c>
      <c r="J109" s="2051" t="s">
        <v>6562</v>
      </c>
      <c r="K109" s="2050" t="str">
        <f>VLOOKUP(J109,'FICHE RATIOS'!C:D,2,FALSE)</f>
        <v>Paroi Parisienne</v>
      </c>
    </row>
    <row r="110" spans="1:11" s="273" customFormat="1" ht="12">
      <c r="A110" s="274"/>
      <c r="B110" s="275"/>
      <c r="C110" s="296"/>
      <c r="D110" s="290"/>
      <c r="E110" s="291"/>
      <c r="F110" s="277">
        <v>0</v>
      </c>
      <c r="G110" s="278" t="s">
        <v>179</v>
      </c>
      <c r="H110" s="327">
        <f t="shared" si="1"/>
        <v>0</v>
      </c>
      <c r="J110" s="2051"/>
      <c r="K110" s="2050"/>
    </row>
    <row r="111" spans="1:11" s="273" customFormat="1" ht="12">
      <c r="A111" s="274"/>
      <c r="B111" s="328"/>
      <c r="C111" s="285"/>
      <c r="D111" s="290"/>
      <c r="E111" s="291"/>
      <c r="F111" s="277">
        <v>0</v>
      </c>
      <c r="G111" s="278" t="s">
        <v>179</v>
      </c>
      <c r="H111" s="327">
        <f t="shared" si="1"/>
        <v>0</v>
      </c>
      <c r="J111" s="2051"/>
      <c r="K111" s="2050"/>
    </row>
    <row r="112" spans="1:11" s="310" customFormat="1" ht="12">
      <c r="A112" s="303"/>
      <c r="B112" s="304"/>
      <c r="C112" s="305"/>
      <c r="D112" s="306" t="s">
        <v>369</v>
      </c>
      <c r="E112" s="305"/>
      <c r="F112" s="307">
        <v>0</v>
      </c>
      <c r="G112" s="308" t="s">
        <v>179</v>
      </c>
      <c r="H112" s="329" t="s">
        <v>179</v>
      </c>
      <c r="J112" s="2053"/>
      <c r="K112" s="2050"/>
    </row>
    <row r="113" spans="1:11" s="273" customFormat="1" ht="12">
      <c r="A113" s="274"/>
      <c r="B113" s="275"/>
      <c r="C113" s="301"/>
      <c r="D113" s="290"/>
      <c r="E113" s="302"/>
      <c r="F113" s="277">
        <v>0</v>
      </c>
      <c r="G113" s="278" t="s">
        <v>179</v>
      </c>
      <c r="H113" s="327">
        <f t="shared" si="1"/>
        <v>0</v>
      </c>
      <c r="J113" s="2051"/>
      <c r="K113" s="2050"/>
    </row>
    <row r="114" spans="1:11" s="310" customFormat="1" ht="12">
      <c r="A114" s="320"/>
      <c r="B114" s="330" t="s">
        <v>212</v>
      </c>
      <c r="C114" s="331"/>
      <c r="D114" s="332" t="s">
        <v>370</v>
      </c>
      <c r="E114" s="331"/>
      <c r="F114" s="333">
        <v>0</v>
      </c>
      <c r="G114" s="278" t="s">
        <v>179</v>
      </c>
      <c r="H114" s="334">
        <f t="shared" si="1"/>
        <v>0</v>
      </c>
      <c r="J114" s="2053"/>
      <c r="K114" s="2050"/>
    </row>
    <row r="115" spans="1:11" s="273" customFormat="1" ht="12">
      <c r="A115" s="274"/>
      <c r="B115" s="328"/>
      <c r="C115" s="285"/>
      <c r="D115" s="290"/>
      <c r="E115" s="291"/>
      <c r="F115" s="277">
        <v>0</v>
      </c>
      <c r="G115" s="278" t="s">
        <v>179</v>
      </c>
      <c r="H115" s="279">
        <f t="shared" si="1"/>
        <v>0</v>
      </c>
      <c r="J115" s="2051"/>
      <c r="K115" s="2050"/>
    </row>
    <row r="116" spans="1:11" s="273" customFormat="1" ht="12">
      <c r="A116" s="274"/>
      <c r="B116" s="335" t="s">
        <v>289</v>
      </c>
      <c r="C116" s="288"/>
      <c r="D116" s="299" t="s">
        <v>371</v>
      </c>
      <c r="E116" s="291"/>
      <c r="F116" s="277">
        <v>0</v>
      </c>
      <c r="G116" s="278" t="s">
        <v>179</v>
      </c>
      <c r="H116" s="279">
        <f t="shared" si="1"/>
        <v>0</v>
      </c>
      <c r="J116" s="2051"/>
      <c r="K116" s="2050"/>
    </row>
    <row r="117" spans="1:11" s="273" customFormat="1" ht="12">
      <c r="A117" s="274"/>
      <c r="B117" s="328"/>
      <c r="C117" s="285"/>
      <c r="D117" s="286" t="s">
        <v>372</v>
      </c>
      <c r="E117" s="291"/>
      <c r="F117" s="277"/>
      <c r="G117" s="278"/>
      <c r="H117" s="326" t="s">
        <v>373</v>
      </c>
      <c r="J117" s="2051"/>
      <c r="K117" s="2050"/>
    </row>
    <row r="118" spans="1:11" s="273" customFormat="1" ht="12">
      <c r="A118" s="274"/>
      <c r="B118" s="284"/>
      <c r="C118" s="285"/>
      <c r="D118" s="286"/>
      <c r="E118" s="291"/>
      <c r="F118" s="277">
        <v>0</v>
      </c>
      <c r="G118" s="278" t="s">
        <v>179</v>
      </c>
      <c r="H118" s="279">
        <f t="shared" si="1"/>
        <v>0</v>
      </c>
      <c r="J118" s="2051"/>
      <c r="K118" s="2050"/>
    </row>
    <row r="119" spans="1:11" s="273" customFormat="1" ht="12">
      <c r="A119" s="274"/>
      <c r="B119" s="287" t="s">
        <v>292</v>
      </c>
      <c r="C119" s="288"/>
      <c r="D119" s="299" t="s">
        <v>374</v>
      </c>
      <c r="E119" s="291"/>
      <c r="F119" s="277">
        <v>0</v>
      </c>
      <c r="G119" s="278" t="s">
        <v>179</v>
      </c>
      <c r="H119" s="279">
        <f t="shared" si="1"/>
        <v>0</v>
      </c>
      <c r="J119" s="2051"/>
      <c r="K119" s="2050"/>
    </row>
    <row r="120" spans="1:11" s="273" customFormat="1" ht="12">
      <c r="A120" s="274"/>
      <c r="B120" s="284"/>
      <c r="C120" s="285"/>
      <c r="D120" s="286"/>
      <c r="E120" s="291"/>
      <c r="F120" s="277">
        <v>0</v>
      </c>
      <c r="G120" s="278" t="s">
        <v>179</v>
      </c>
      <c r="H120" s="279">
        <f t="shared" si="1"/>
        <v>0</v>
      </c>
      <c r="J120" s="2051"/>
      <c r="K120" s="2050"/>
    </row>
    <row r="121" spans="1:11" s="273" customFormat="1" ht="24">
      <c r="A121" s="274"/>
      <c r="B121" s="295" t="s">
        <v>375</v>
      </c>
      <c r="C121" s="296"/>
      <c r="D121" s="290" t="s">
        <v>376</v>
      </c>
      <c r="E121" s="291" t="s">
        <v>51</v>
      </c>
      <c r="F121" s="277">
        <v>1</v>
      </c>
      <c r="G121" s="278">
        <v>0</v>
      </c>
      <c r="H121" s="279">
        <f t="shared" si="1"/>
        <v>0</v>
      </c>
      <c r="J121" s="2051"/>
      <c r="K121" s="2050"/>
    </row>
    <row r="122" spans="1:11" s="273" customFormat="1" ht="12">
      <c r="A122" s="274"/>
      <c r="B122" s="284"/>
      <c r="C122" s="285"/>
      <c r="D122" s="286"/>
      <c r="E122" s="291"/>
      <c r="F122" s="277">
        <v>0</v>
      </c>
      <c r="G122" s="278" t="s">
        <v>179</v>
      </c>
      <c r="H122" s="279">
        <f t="shared" si="1"/>
        <v>0</v>
      </c>
      <c r="J122" s="2051"/>
      <c r="K122" s="2050"/>
    </row>
    <row r="123" spans="1:11" s="273" customFormat="1" ht="24">
      <c r="A123" s="274"/>
      <c r="B123" s="284" t="s">
        <v>377</v>
      </c>
      <c r="C123" s="285"/>
      <c r="D123" s="286" t="s">
        <v>378</v>
      </c>
      <c r="E123" s="291" t="s">
        <v>51</v>
      </c>
      <c r="F123" s="277">
        <v>1</v>
      </c>
      <c r="G123" s="278">
        <v>0</v>
      </c>
      <c r="H123" s="279">
        <f t="shared" si="1"/>
        <v>0</v>
      </c>
      <c r="J123" s="2051"/>
      <c r="K123" s="2050"/>
    </row>
    <row r="124" spans="1:11" s="273" customFormat="1" ht="12">
      <c r="A124" s="274"/>
      <c r="B124" s="280"/>
      <c r="C124" s="281"/>
      <c r="D124" s="282"/>
      <c r="E124" s="291"/>
      <c r="F124" s="277">
        <v>0</v>
      </c>
      <c r="G124" s="278" t="s">
        <v>179</v>
      </c>
      <c r="H124" s="279">
        <f t="shared" si="1"/>
        <v>0</v>
      </c>
      <c r="J124" s="2051"/>
      <c r="K124" s="2050"/>
    </row>
    <row r="125" spans="1:11" s="273" customFormat="1" ht="24">
      <c r="A125" s="274"/>
      <c r="B125" s="295" t="s">
        <v>379</v>
      </c>
      <c r="C125" s="296"/>
      <c r="D125" s="286" t="s">
        <v>380</v>
      </c>
      <c r="E125" s="291" t="s">
        <v>51</v>
      </c>
      <c r="F125" s="277">
        <v>1</v>
      </c>
      <c r="G125" s="278">
        <v>0</v>
      </c>
      <c r="H125" s="279">
        <f t="shared" si="1"/>
        <v>0</v>
      </c>
      <c r="J125" s="2051"/>
      <c r="K125" s="2050"/>
    </row>
    <row r="126" spans="1:11" s="273" customFormat="1" ht="12">
      <c r="A126" s="274"/>
      <c r="B126" s="295"/>
      <c r="C126" s="296"/>
      <c r="D126" s="286"/>
      <c r="E126" s="291"/>
      <c r="F126" s="277">
        <v>0</v>
      </c>
      <c r="G126" s="278" t="s">
        <v>179</v>
      </c>
      <c r="H126" s="279">
        <f t="shared" si="1"/>
        <v>0</v>
      </c>
      <c r="J126" s="2051"/>
      <c r="K126" s="2050"/>
    </row>
    <row r="127" spans="1:11" s="273" customFormat="1" ht="12">
      <c r="A127" s="274"/>
      <c r="B127" s="287" t="s">
        <v>294</v>
      </c>
      <c r="C127" s="288"/>
      <c r="D127" s="299" t="s">
        <v>381</v>
      </c>
      <c r="E127" s="291"/>
      <c r="F127" s="277">
        <v>0</v>
      </c>
      <c r="G127" s="278" t="s">
        <v>179</v>
      </c>
      <c r="H127" s="279">
        <f t="shared" si="1"/>
        <v>0</v>
      </c>
      <c r="J127" s="2051"/>
      <c r="K127" s="2050"/>
    </row>
    <row r="128" spans="1:11" s="273" customFormat="1" ht="12">
      <c r="A128" s="274"/>
      <c r="B128" s="295"/>
      <c r="C128" s="296"/>
      <c r="D128" s="290" t="s">
        <v>382</v>
      </c>
      <c r="E128" s="336" t="s">
        <v>177</v>
      </c>
      <c r="F128" s="277">
        <v>1</v>
      </c>
      <c r="G128" s="278" t="s">
        <v>179</v>
      </c>
      <c r="H128" s="326" t="s">
        <v>383</v>
      </c>
      <c r="J128" s="2051"/>
      <c r="K128" s="2050"/>
    </row>
    <row r="129" spans="1:11" s="273" customFormat="1" ht="12">
      <c r="A129" s="274"/>
      <c r="B129" s="295"/>
      <c r="C129" s="296"/>
      <c r="D129" s="290"/>
      <c r="E129" s="291"/>
      <c r="F129" s="277">
        <v>0</v>
      </c>
      <c r="G129" s="278" t="s">
        <v>179</v>
      </c>
      <c r="H129" s="279">
        <f t="shared" si="1"/>
        <v>0</v>
      </c>
      <c r="J129" s="2051"/>
      <c r="K129" s="2050"/>
    </row>
    <row r="130" spans="1:11" s="273" customFormat="1" ht="12">
      <c r="A130" s="274"/>
      <c r="B130" s="287" t="s">
        <v>296</v>
      </c>
      <c r="C130" s="288"/>
      <c r="D130" s="299" t="s">
        <v>384</v>
      </c>
      <c r="E130" s="291"/>
      <c r="F130" s="277"/>
      <c r="G130" s="278" t="s">
        <v>179</v>
      </c>
      <c r="H130" s="279"/>
      <c r="J130" s="2051"/>
      <c r="K130" s="2050"/>
    </row>
    <row r="131" spans="1:11" s="273" customFormat="1" ht="12">
      <c r="A131" s="274"/>
      <c r="B131" s="295"/>
      <c r="C131" s="296"/>
      <c r="D131" s="290"/>
      <c r="E131" s="291"/>
      <c r="F131" s="277">
        <v>0</v>
      </c>
      <c r="G131" s="278">
        <v>0</v>
      </c>
      <c r="H131" s="279">
        <f t="shared" si="1"/>
        <v>0</v>
      </c>
      <c r="J131" s="2051"/>
      <c r="K131" s="2050"/>
    </row>
    <row r="132" spans="1:11" s="273" customFormat="1" ht="12">
      <c r="A132" s="274"/>
      <c r="B132" s="284"/>
      <c r="C132" s="285"/>
      <c r="D132" s="286"/>
      <c r="E132" s="291"/>
      <c r="F132" s="277">
        <v>0</v>
      </c>
      <c r="G132" s="278" t="s">
        <v>179</v>
      </c>
      <c r="H132" s="279">
        <f t="shared" si="1"/>
        <v>0</v>
      </c>
      <c r="J132" s="2051"/>
      <c r="K132" s="2050"/>
    </row>
    <row r="133" spans="1:11" s="273" customFormat="1" ht="24">
      <c r="A133" s="274"/>
      <c r="B133" s="280" t="s">
        <v>216</v>
      </c>
      <c r="C133" s="281"/>
      <c r="D133" s="282" t="s">
        <v>385</v>
      </c>
      <c r="E133" s="291"/>
      <c r="F133" s="277"/>
      <c r="G133" s="278"/>
      <c r="H133" s="279">
        <f t="shared" si="1"/>
        <v>0</v>
      </c>
      <c r="I133" s="313"/>
      <c r="J133" s="2051" t="s">
        <v>6464</v>
      </c>
      <c r="K133" s="2050" t="str">
        <f>VLOOKUP(J133,'FICHE RATIOS'!C:D,2,FALSE)</f>
        <v>Réseaux intérieurs enterrés</v>
      </c>
    </row>
    <row r="134" spans="1:11" s="273" customFormat="1" ht="12">
      <c r="A134" s="274"/>
      <c r="B134" s="337"/>
      <c r="C134" s="316"/>
      <c r="D134" s="317"/>
      <c r="E134" s="291"/>
      <c r="F134" s="277"/>
      <c r="G134" s="278"/>
      <c r="H134" s="279">
        <f t="shared" si="1"/>
        <v>0</v>
      </c>
      <c r="J134" s="2051" t="s">
        <v>6464</v>
      </c>
      <c r="K134" s="2050" t="str">
        <f>VLOOKUP(J134,'FICHE RATIOS'!C:D,2,FALSE)</f>
        <v>Réseaux intérieurs enterrés</v>
      </c>
    </row>
    <row r="135" spans="1:11" s="273" customFormat="1" ht="24">
      <c r="A135" s="274"/>
      <c r="B135" s="287" t="s">
        <v>386</v>
      </c>
      <c r="C135" s="288"/>
      <c r="D135" s="298" t="s">
        <v>387</v>
      </c>
      <c r="E135" s="291"/>
      <c r="F135" s="277"/>
      <c r="G135" s="278"/>
      <c r="H135" s="279">
        <f t="shared" si="1"/>
        <v>0</v>
      </c>
      <c r="J135" s="2051" t="s">
        <v>6464</v>
      </c>
      <c r="K135" s="2050" t="str">
        <f>VLOOKUP(J135,'FICHE RATIOS'!C:D,2,FALSE)</f>
        <v>Réseaux intérieurs enterrés</v>
      </c>
    </row>
    <row r="136" spans="1:11" s="273" customFormat="1" ht="24">
      <c r="A136" s="274"/>
      <c r="B136" s="295"/>
      <c r="C136" s="296"/>
      <c r="D136" s="286" t="s">
        <v>388</v>
      </c>
      <c r="E136" s="291"/>
      <c r="F136" s="277"/>
      <c r="G136" s="278"/>
      <c r="H136" s="279">
        <f t="shared" si="1"/>
        <v>0</v>
      </c>
      <c r="J136" s="2051" t="s">
        <v>6464</v>
      </c>
      <c r="K136" s="2050" t="str">
        <f>VLOOKUP(J136,'FICHE RATIOS'!C:D,2,FALSE)</f>
        <v>Réseaux intérieurs enterrés</v>
      </c>
    </row>
    <row r="137" spans="1:11" s="273" customFormat="1" ht="12">
      <c r="A137" s="274"/>
      <c r="B137" s="295"/>
      <c r="C137" s="318"/>
      <c r="D137" s="338" t="s">
        <v>389</v>
      </c>
      <c r="E137" s="291" t="s">
        <v>235</v>
      </c>
      <c r="F137" s="277">
        <v>1089</v>
      </c>
      <c r="G137" s="278">
        <v>85.23</v>
      </c>
      <c r="H137" s="279">
        <f t="shared" si="1"/>
        <v>92815.47</v>
      </c>
      <c r="J137" s="2051" t="s">
        <v>6464</v>
      </c>
      <c r="K137" s="2050" t="str">
        <f>VLOOKUP(J137,'FICHE RATIOS'!C:D,2,FALSE)</f>
        <v>Réseaux intérieurs enterrés</v>
      </c>
    </row>
    <row r="138" spans="1:11" s="273" customFormat="1" ht="12">
      <c r="A138" s="274"/>
      <c r="B138" s="295"/>
      <c r="C138" s="318"/>
      <c r="D138" s="338" t="s">
        <v>390</v>
      </c>
      <c r="E138" s="291" t="s">
        <v>235</v>
      </c>
      <c r="F138" s="277">
        <v>362</v>
      </c>
      <c r="G138" s="278">
        <v>85.23</v>
      </c>
      <c r="H138" s="279">
        <f t="shared" si="1"/>
        <v>30853.260000000002</v>
      </c>
      <c r="J138" s="2051" t="s">
        <v>6464</v>
      </c>
      <c r="K138" s="2050" t="str">
        <f>VLOOKUP(J138,'FICHE RATIOS'!C:D,2,FALSE)</f>
        <v>Réseaux intérieurs enterrés</v>
      </c>
    </row>
    <row r="139" spans="1:11" s="273" customFormat="1" ht="12">
      <c r="A139" s="274"/>
      <c r="B139" s="295"/>
      <c r="C139" s="318"/>
      <c r="D139" s="338"/>
      <c r="E139" s="291"/>
      <c r="F139" s="277">
        <v>0</v>
      </c>
      <c r="G139" s="278" t="s">
        <v>179</v>
      </c>
      <c r="H139" s="279">
        <f t="shared" si="1"/>
        <v>0</v>
      </c>
      <c r="J139" s="2051" t="s">
        <v>6464</v>
      </c>
      <c r="K139" s="2050" t="str">
        <f>VLOOKUP(J139,'FICHE RATIOS'!C:D,2,FALSE)</f>
        <v>Réseaux intérieurs enterrés</v>
      </c>
    </row>
    <row r="140" spans="1:11" s="273" customFormat="1" ht="12">
      <c r="A140" s="274"/>
      <c r="B140" s="287" t="s">
        <v>391</v>
      </c>
      <c r="C140" s="288"/>
      <c r="D140" s="339" t="s">
        <v>392</v>
      </c>
      <c r="E140" s="291"/>
      <c r="F140" s="277">
        <v>0</v>
      </c>
      <c r="G140" s="278" t="s">
        <v>179</v>
      </c>
      <c r="H140" s="279">
        <f t="shared" si="1"/>
        <v>0</v>
      </c>
      <c r="J140" s="2051" t="s">
        <v>6464</v>
      </c>
      <c r="K140" s="2050" t="str">
        <f>VLOOKUP(J140,'FICHE RATIOS'!C:D,2,FALSE)</f>
        <v>Réseaux intérieurs enterrés</v>
      </c>
    </row>
    <row r="141" spans="1:11" s="273" customFormat="1" ht="12">
      <c r="A141" s="274"/>
      <c r="B141" s="284"/>
      <c r="C141" s="285"/>
      <c r="D141" s="286"/>
      <c r="E141" s="291"/>
      <c r="F141" s="277">
        <v>0</v>
      </c>
      <c r="G141" s="278" t="s">
        <v>179</v>
      </c>
      <c r="H141" s="279">
        <f t="shared" si="1"/>
        <v>0</v>
      </c>
      <c r="J141" s="2051" t="s">
        <v>6464</v>
      </c>
      <c r="K141" s="2050" t="str">
        <f>VLOOKUP(J141,'FICHE RATIOS'!C:D,2,FALSE)</f>
        <v>Réseaux intérieurs enterrés</v>
      </c>
    </row>
    <row r="142" spans="1:11" s="273" customFormat="1" ht="24">
      <c r="A142" s="274"/>
      <c r="B142" s="295" t="s">
        <v>393</v>
      </c>
      <c r="C142" s="296"/>
      <c r="D142" s="286" t="s">
        <v>394</v>
      </c>
      <c r="E142" s="291"/>
      <c r="F142" s="277">
        <v>0</v>
      </c>
      <c r="G142" s="278" t="s">
        <v>179</v>
      </c>
      <c r="H142" s="279">
        <f t="shared" si="1"/>
        <v>0</v>
      </c>
      <c r="J142" s="2051" t="s">
        <v>6464</v>
      </c>
      <c r="K142" s="2050" t="str">
        <f>VLOOKUP(J142,'FICHE RATIOS'!C:D,2,FALSE)</f>
        <v>Réseaux intérieurs enterrés</v>
      </c>
    </row>
    <row r="143" spans="1:11" s="273" customFormat="1" ht="12">
      <c r="A143" s="274"/>
      <c r="B143" s="295"/>
      <c r="C143" s="296"/>
      <c r="D143" s="338" t="s">
        <v>395</v>
      </c>
      <c r="E143" s="291" t="s">
        <v>66</v>
      </c>
      <c r="F143" s="277">
        <v>33</v>
      </c>
      <c r="G143" s="278">
        <v>397.72</v>
      </c>
      <c r="H143" s="279">
        <f t="shared" si="1"/>
        <v>13124.76</v>
      </c>
      <c r="J143" s="2051" t="s">
        <v>6464</v>
      </c>
      <c r="K143" s="2050" t="str">
        <f>VLOOKUP(J143,'FICHE RATIOS'!C:D,2,FALSE)</f>
        <v>Réseaux intérieurs enterrés</v>
      </c>
    </row>
    <row r="144" spans="1:11" s="273" customFormat="1" ht="12">
      <c r="A144" s="274"/>
      <c r="B144" s="295"/>
      <c r="C144" s="296"/>
      <c r="D144" s="338" t="s">
        <v>396</v>
      </c>
      <c r="E144" s="291" t="s">
        <v>66</v>
      </c>
      <c r="F144" s="277">
        <v>8</v>
      </c>
      <c r="G144" s="278">
        <v>397.72</v>
      </c>
      <c r="H144" s="279">
        <f t="shared" si="1"/>
        <v>3181.76</v>
      </c>
      <c r="J144" s="2051" t="s">
        <v>6464</v>
      </c>
      <c r="K144" s="2050" t="str">
        <f>VLOOKUP(J144,'FICHE RATIOS'!C:D,2,FALSE)</f>
        <v>Réseaux intérieurs enterrés</v>
      </c>
    </row>
    <row r="145" spans="1:11" s="273" customFormat="1" ht="12">
      <c r="A145" s="274"/>
      <c r="B145" s="295"/>
      <c r="C145" s="296"/>
      <c r="D145" s="338"/>
      <c r="E145" s="291"/>
      <c r="F145" s="277">
        <v>0</v>
      </c>
      <c r="G145" s="278" t="s">
        <v>179</v>
      </c>
      <c r="H145" s="279">
        <f t="shared" si="1"/>
        <v>0</v>
      </c>
      <c r="J145" s="2051" t="s">
        <v>6464</v>
      </c>
      <c r="K145" s="2050" t="str">
        <f>VLOOKUP(J145,'FICHE RATIOS'!C:D,2,FALSE)</f>
        <v>Réseaux intérieurs enterrés</v>
      </c>
    </row>
    <row r="146" spans="1:11" s="273" customFormat="1" ht="24">
      <c r="A146" s="274"/>
      <c r="B146" s="295" t="s">
        <v>397</v>
      </c>
      <c r="C146" s="296"/>
      <c r="D146" s="338" t="s">
        <v>398</v>
      </c>
      <c r="E146" s="291" t="s">
        <v>399</v>
      </c>
      <c r="F146" s="277">
        <v>0</v>
      </c>
      <c r="G146" s="278" t="s">
        <v>179</v>
      </c>
      <c r="H146" s="279">
        <f t="shared" si="1"/>
        <v>0</v>
      </c>
      <c r="J146" s="2051" t="s">
        <v>6464</v>
      </c>
      <c r="K146" s="2050" t="str">
        <f>VLOOKUP(J146,'FICHE RATIOS'!C:D,2,FALSE)</f>
        <v>Réseaux intérieurs enterrés</v>
      </c>
    </row>
    <row r="147" spans="1:11" s="273" customFormat="1" ht="12">
      <c r="A147" s="274"/>
      <c r="B147" s="284"/>
      <c r="C147" s="285"/>
      <c r="D147" s="286"/>
      <c r="E147" s="291"/>
      <c r="F147" s="277">
        <v>0</v>
      </c>
      <c r="G147" s="278" t="s">
        <v>179</v>
      </c>
      <c r="H147" s="279">
        <f t="shared" si="1"/>
        <v>0</v>
      </c>
      <c r="J147" s="2051" t="s">
        <v>6464</v>
      </c>
      <c r="K147" s="2050" t="str">
        <f>VLOOKUP(J147,'FICHE RATIOS'!C:D,2,FALSE)</f>
        <v>Réseaux intérieurs enterrés</v>
      </c>
    </row>
    <row r="148" spans="1:11" s="273" customFormat="1" ht="24">
      <c r="A148" s="274"/>
      <c r="B148" s="284" t="s">
        <v>400</v>
      </c>
      <c r="C148" s="285"/>
      <c r="D148" s="338" t="s">
        <v>401</v>
      </c>
      <c r="E148" s="291"/>
      <c r="F148" s="277">
        <v>0</v>
      </c>
      <c r="G148" s="278" t="s">
        <v>179</v>
      </c>
      <c r="H148" s="279">
        <f t="shared" si="1"/>
        <v>0</v>
      </c>
      <c r="J148" s="2051" t="s">
        <v>6464</v>
      </c>
      <c r="K148" s="2050" t="str">
        <f>VLOOKUP(J148,'FICHE RATIOS'!C:D,2,FALSE)</f>
        <v>Réseaux intérieurs enterrés</v>
      </c>
    </row>
    <row r="149" spans="1:11" s="273" customFormat="1" ht="12">
      <c r="A149" s="274"/>
      <c r="B149" s="284"/>
      <c r="C149" s="285"/>
      <c r="D149" s="338" t="s">
        <v>402</v>
      </c>
      <c r="E149" s="291" t="s">
        <v>66</v>
      </c>
      <c r="F149" s="277">
        <v>10</v>
      </c>
      <c r="G149" s="278">
        <v>624.99</v>
      </c>
      <c r="H149" s="279">
        <f t="shared" si="1"/>
        <v>6249.9</v>
      </c>
      <c r="J149" s="2051" t="s">
        <v>6464</v>
      </c>
      <c r="K149" s="2050" t="str">
        <f>VLOOKUP(J149,'FICHE RATIOS'!C:D,2,FALSE)</f>
        <v>Réseaux intérieurs enterrés</v>
      </c>
    </row>
    <row r="150" spans="1:11" s="273" customFormat="1" ht="12">
      <c r="A150" s="274"/>
      <c r="B150" s="300"/>
      <c r="C150" s="301"/>
      <c r="D150" s="338"/>
      <c r="E150" s="302"/>
      <c r="F150" s="277">
        <v>0</v>
      </c>
      <c r="G150" s="278" t="s">
        <v>179</v>
      </c>
      <c r="H150" s="279">
        <f t="shared" si="1"/>
        <v>0</v>
      </c>
      <c r="J150" s="2051" t="s">
        <v>6464</v>
      </c>
      <c r="K150" s="2050" t="str">
        <f>VLOOKUP(J150,'FICHE RATIOS'!C:D,2,FALSE)</f>
        <v>Réseaux intérieurs enterrés</v>
      </c>
    </row>
    <row r="151" spans="1:11" s="273" customFormat="1" ht="12">
      <c r="A151" s="274"/>
      <c r="B151" s="293" t="s">
        <v>403</v>
      </c>
      <c r="C151" s="294"/>
      <c r="D151" s="339" t="s">
        <v>404</v>
      </c>
      <c r="E151" s="291" t="s">
        <v>399</v>
      </c>
      <c r="F151" s="277">
        <v>0</v>
      </c>
      <c r="G151" s="278" t="s">
        <v>179</v>
      </c>
      <c r="H151" s="279">
        <f t="shared" si="1"/>
        <v>0</v>
      </c>
      <c r="J151" s="2051" t="s">
        <v>6464</v>
      </c>
      <c r="K151" s="2050" t="str">
        <f>VLOOKUP(J151,'FICHE RATIOS'!C:D,2,FALSE)</f>
        <v>Réseaux intérieurs enterrés</v>
      </c>
    </row>
    <row r="152" spans="1:11" s="273" customFormat="1" ht="12">
      <c r="A152" s="274"/>
      <c r="B152" s="300"/>
      <c r="C152" s="301"/>
      <c r="D152" s="338"/>
      <c r="E152" s="302"/>
      <c r="F152" s="277">
        <v>0</v>
      </c>
      <c r="G152" s="278" t="s">
        <v>179</v>
      </c>
      <c r="H152" s="279">
        <f t="shared" si="1"/>
        <v>0</v>
      </c>
      <c r="J152" s="2051" t="s">
        <v>6464</v>
      </c>
      <c r="K152" s="2050" t="str">
        <f>VLOOKUP(J152,'FICHE RATIOS'!C:D,2,FALSE)</f>
        <v>Réseaux intérieurs enterrés</v>
      </c>
    </row>
    <row r="153" spans="1:11" s="273" customFormat="1" ht="12">
      <c r="A153" s="274"/>
      <c r="B153" s="293" t="s">
        <v>405</v>
      </c>
      <c r="C153" s="294"/>
      <c r="D153" s="339" t="s">
        <v>406</v>
      </c>
      <c r="E153" s="291" t="s">
        <v>235</v>
      </c>
      <c r="F153" s="277">
        <v>300</v>
      </c>
      <c r="G153" s="278">
        <v>22.72</v>
      </c>
      <c r="H153" s="279">
        <f t="shared" si="1"/>
        <v>6816</v>
      </c>
      <c r="J153" s="2051" t="s">
        <v>6464</v>
      </c>
      <c r="K153" s="2050" t="str">
        <f>VLOOKUP(J153,'FICHE RATIOS'!C:D,2,FALSE)</f>
        <v>Réseaux intérieurs enterrés</v>
      </c>
    </row>
    <row r="154" spans="1:11" s="273" customFormat="1" ht="12">
      <c r="A154" s="274"/>
      <c r="B154" s="295"/>
      <c r="C154" s="296"/>
      <c r="D154" s="338"/>
      <c r="E154" s="291"/>
      <c r="F154" s="277">
        <v>0</v>
      </c>
      <c r="G154" s="278" t="s">
        <v>179</v>
      </c>
      <c r="H154" s="279">
        <f t="shared" si="1"/>
        <v>0</v>
      </c>
      <c r="J154" s="2051" t="s">
        <v>6464</v>
      </c>
      <c r="K154" s="2050" t="str">
        <f>VLOOKUP(J154,'FICHE RATIOS'!C:D,2,FALSE)</f>
        <v>Réseaux intérieurs enterrés</v>
      </c>
    </row>
    <row r="155" spans="1:11" s="273" customFormat="1" ht="12">
      <c r="A155" s="274"/>
      <c r="B155" s="293" t="s">
        <v>407</v>
      </c>
      <c r="C155" s="294"/>
      <c r="D155" s="298" t="s">
        <v>408</v>
      </c>
      <c r="E155" s="291" t="s">
        <v>66</v>
      </c>
      <c r="F155" s="277">
        <v>0</v>
      </c>
      <c r="G155" s="278">
        <v>5113.59</v>
      </c>
      <c r="H155" s="279">
        <f t="shared" si="1"/>
        <v>0</v>
      </c>
      <c r="J155" s="2051" t="s">
        <v>6464</v>
      </c>
      <c r="K155" s="2050" t="str">
        <f>VLOOKUP(J155,'FICHE RATIOS'!C:D,2,FALSE)</f>
        <v>Réseaux intérieurs enterrés</v>
      </c>
    </row>
    <row r="156" spans="1:11" s="273" customFormat="1" ht="12">
      <c r="A156" s="274"/>
      <c r="B156" s="284"/>
      <c r="C156" s="285"/>
      <c r="D156" s="340" t="s">
        <v>409</v>
      </c>
      <c r="E156" s="291" t="s">
        <v>66</v>
      </c>
      <c r="F156" s="277">
        <v>1</v>
      </c>
      <c r="G156" s="278">
        <v>0</v>
      </c>
      <c r="H156" s="279">
        <f t="shared" si="1"/>
        <v>0</v>
      </c>
      <c r="J156" s="2051" t="s">
        <v>6464</v>
      </c>
      <c r="K156" s="2050" t="str">
        <f>VLOOKUP(J156,'FICHE RATIOS'!C:D,2,FALSE)</f>
        <v>Réseaux intérieurs enterrés</v>
      </c>
    </row>
    <row r="157" spans="1:11" s="273" customFormat="1" ht="12">
      <c r="A157" s="274"/>
      <c r="B157" s="284"/>
      <c r="C157" s="285"/>
      <c r="D157" s="340" t="s">
        <v>410</v>
      </c>
      <c r="E157" s="291" t="s">
        <v>66</v>
      </c>
      <c r="F157" s="277">
        <v>1</v>
      </c>
      <c r="G157" s="278">
        <v>0</v>
      </c>
      <c r="H157" s="279">
        <f t="shared" si="1"/>
        <v>0</v>
      </c>
      <c r="J157" s="2051" t="s">
        <v>6464</v>
      </c>
      <c r="K157" s="2050" t="str">
        <f>VLOOKUP(J157,'FICHE RATIOS'!C:D,2,FALSE)</f>
        <v>Réseaux intérieurs enterrés</v>
      </c>
    </row>
    <row r="158" spans="1:11" s="273" customFormat="1" ht="12">
      <c r="A158" s="274"/>
      <c r="B158" s="284"/>
      <c r="C158" s="285"/>
      <c r="D158" s="340" t="s">
        <v>411</v>
      </c>
      <c r="E158" s="291" t="s">
        <v>66</v>
      </c>
      <c r="F158" s="277"/>
      <c r="G158" s="278">
        <v>0</v>
      </c>
      <c r="H158" s="279">
        <f t="shared" si="1"/>
        <v>0</v>
      </c>
      <c r="J158" s="2051" t="s">
        <v>6464</v>
      </c>
      <c r="K158" s="2050" t="str">
        <f>VLOOKUP(J158,'FICHE RATIOS'!C:D,2,FALSE)</f>
        <v>Réseaux intérieurs enterrés</v>
      </c>
    </row>
    <row r="159" spans="1:11" s="273" customFormat="1" ht="12">
      <c r="A159" s="274"/>
      <c r="B159" s="284"/>
      <c r="C159" s="285"/>
      <c r="D159" s="340" t="s">
        <v>412</v>
      </c>
      <c r="E159" s="291" t="s">
        <v>66</v>
      </c>
      <c r="F159" s="277"/>
      <c r="G159" s="278">
        <v>0</v>
      </c>
      <c r="H159" s="279">
        <f t="shared" si="1"/>
        <v>0</v>
      </c>
      <c r="J159" s="2051" t="s">
        <v>6464</v>
      </c>
      <c r="K159" s="2050" t="str">
        <f>VLOOKUP(J159,'FICHE RATIOS'!C:D,2,FALSE)</f>
        <v>Réseaux intérieurs enterrés</v>
      </c>
    </row>
    <row r="160" spans="1:11" s="273" customFormat="1" ht="12">
      <c r="A160" s="274"/>
      <c r="B160" s="284"/>
      <c r="C160" s="285"/>
      <c r="D160" s="340" t="s">
        <v>413</v>
      </c>
      <c r="E160" s="291" t="s">
        <v>66</v>
      </c>
      <c r="F160" s="277">
        <v>1</v>
      </c>
      <c r="G160" s="278">
        <v>0</v>
      </c>
      <c r="H160" s="279">
        <f t="shared" si="1"/>
        <v>0</v>
      </c>
      <c r="J160" s="2051" t="s">
        <v>6464</v>
      </c>
      <c r="K160" s="2050" t="str">
        <f>VLOOKUP(J160,'FICHE RATIOS'!C:D,2,FALSE)</f>
        <v>Réseaux intérieurs enterrés</v>
      </c>
    </row>
    <row r="161" spans="1:11" s="273" customFormat="1" ht="12">
      <c r="A161" s="274"/>
      <c r="B161" s="284"/>
      <c r="C161" s="285"/>
      <c r="D161" s="340" t="s">
        <v>414</v>
      </c>
      <c r="E161" s="291" t="s">
        <v>66</v>
      </c>
      <c r="F161" s="277"/>
      <c r="G161" s="278">
        <v>0</v>
      </c>
      <c r="H161" s="279">
        <f t="shared" si="1"/>
        <v>0</v>
      </c>
      <c r="J161" s="2051" t="s">
        <v>6464</v>
      </c>
      <c r="K161" s="2050" t="str">
        <f>VLOOKUP(J161,'FICHE RATIOS'!C:D,2,FALSE)</f>
        <v>Réseaux intérieurs enterrés</v>
      </c>
    </row>
    <row r="162" spans="1:11" s="273" customFormat="1" ht="12">
      <c r="A162" s="274"/>
      <c r="B162" s="284"/>
      <c r="C162" s="285"/>
      <c r="D162" s="340" t="s">
        <v>415</v>
      </c>
      <c r="E162" s="291" t="s">
        <v>66</v>
      </c>
      <c r="F162" s="277">
        <v>1</v>
      </c>
      <c r="G162" s="278">
        <v>0</v>
      </c>
      <c r="H162" s="279">
        <f t="shared" ref="H162:H225" si="2">+IF(F162=0,0,F162*G162)</f>
        <v>0</v>
      </c>
      <c r="J162" s="2051" t="s">
        <v>6464</v>
      </c>
      <c r="K162" s="2050" t="str">
        <f>VLOOKUP(J162,'FICHE RATIOS'!C:D,2,FALSE)</f>
        <v>Réseaux intérieurs enterrés</v>
      </c>
    </row>
    <row r="163" spans="1:11" s="273" customFormat="1" ht="12">
      <c r="A163" s="274"/>
      <c r="B163" s="284"/>
      <c r="C163" s="285"/>
      <c r="D163" s="340" t="s">
        <v>416</v>
      </c>
      <c r="E163" s="291" t="s">
        <v>66</v>
      </c>
      <c r="F163" s="277">
        <v>2</v>
      </c>
      <c r="G163" s="278">
        <v>0</v>
      </c>
      <c r="H163" s="279">
        <f t="shared" si="2"/>
        <v>0</v>
      </c>
      <c r="J163" s="2051" t="s">
        <v>6464</v>
      </c>
      <c r="K163" s="2050" t="str">
        <f>VLOOKUP(J163,'FICHE RATIOS'!C:D,2,FALSE)</f>
        <v>Réseaux intérieurs enterrés</v>
      </c>
    </row>
    <row r="164" spans="1:11" s="273" customFormat="1" ht="12">
      <c r="A164" s="274"/>
      <c r="B164" s="284"/>
      <c r="C164" s="285"/>
      <c r="D164" s="340" t="s">
        <v>417</v>
      </c>
      <c r="E164" s="291" t="s">
        <v>66</v>
      </c>
      <c r="F164" s="277">
        <v>1</v>
      </c>
      <c r="G164" s="278"/>
      <c r="H164" s="279">
        <f t="shared" si="2"/>
        <v>0</v>
      </c>
      <c r="J164" s="2051" t="s">
        <v>6464</v>
      </c>
      <c r="K164" s="2050" t="str">
        <f>VLOOKUP(J164,'FICHE RATIOS'!C:D,2,FALSE)</f>
        <v>Réseaux intérieurs enterrés</v>
      </c>
    </row>
    <row r="165" spans="1:11" s="273" customFormat="1" ht="12">
      <c r="A165" s="274"/>
      <c r="B165" s="284"/>
      <c r="C165" s="285"/>
      <c r="D165" s="340" t="s">
        <v>418</v>
      </c>
      <c r="E165" s="291" t="s">
        <v>66</v>
      </c>
      <c r="F165" s="277">
        <v>1</v>
      </c>
      <c r="G165" s="278">
        <v>0</v>
      </c>
      <c r="H165" s="279">
        <f t="shared" si="2"/>
        <v>0</v>
      </c>
      <c r="J165" s="2051" t="s">
        <v>6464</v>
      </c>
      <c r="K165" s="2050" t="str">
        <f>VLOOKUP(J165,'FICHE RATIOS'!C:D,2,FALSE)</f>
        <v>Réseaux intérieurs enterrés</v>
      </c>
    </row>
    <row r="166" spans="1:11" s="273" customFormat="1" ht="12">
      <c r="A166" s="274"/>
      <c r="B166" s="284"/>
      <c r="C166" s="285"/>
      <c r="D166" s="340"/>
      <c r="E166" s="291"/>
      <c r="F166" s="277">
        <v>0</v>
      </c>
      <c r="G166" s="278">
        <v>0</v>
      </c>
      <c r="H166" s="279">
        <f t="shared" si="2"/>
        <v>0</v>
      </c>
      <c r="J166" s="2051" t="s">
        <v>6464</v>
      </c>
      <c r="K166" s="2050" t="str">
        <f>VLOOKUP(J166,'FICHE RATIOS'!C:D,2,FALSE)</f>
        <v>Réseaux intérieurs enterrés</v>
      </c>
    </row>
    <row r="167" spans="1:11" s="273" customFormat="1" ht="12">
      <c r="A167" s="274"/>
      <c r="B167" s="284"/>
      <c r="C167" s="285"/>
      <c r="D167" s="340" t="s">
        <v>419</v>
      </c>
      <c r="E167" s="291"/>
      <c r="F167" s="277">
        <v>0</v>
      </c>
      <c r="G167" s="278">
        <v>0</v>
      </c>
      <c r="H167" s="279">
        <f t="shared" si="2"/>
        <v>0</v>
      </c>
      <c r="J167" s="2051" t="s">
        <v>6464</v>
      </c>
      <c r="K167" s="2050" t="str">
        <f>VLOOKUP(J167,'FICHE RATIOS'!C:D,2,FALSE)</f>
        <v>Réseaux intérieurs enterrés</v>
      </c>
    </row>
    <row r="168" spans="1:11" s="273" customFormat="1" ht="12">
      <c r="A168" s="274"/>
      <c r="B168" s="284"/>
      <c r="C168" s="285"/>
      <c r="D168" s="340" t="s">
        <v>420</v>
      </c>
      <c r="E168" s="291" t="s">
        <v>264</v>
      </c>
      <c r="F168" s="277">
        <v>720</v>
      </c>
      <c r="G168" s="278">
        <v>28.42</v>
      </c>
      <c r="H168" s="279">
        <f t="shared" si="2"/>
        <v>20462.400000000001</v>
      </c>
      <c r="J168" s="2051" t="s">
        <v>6464</v>
      </c>
      <c r="K168" s="2050" t="str">
        <f>VLOOKUP(J168,'FICHE RATIOS'!C:D,2,FALSE)</f>
        <v>Réseaux intérieurs enterrés</v>
      </c>
    </row>
    <row r="169" spans="1:11" s="273" customFormat="1" ht="12">
      <c r="A169" s="274"/>
      <c r="B169" s="284"/>
      <c r="C169" s="285"/>
      <c r="D169" s="340" t="s">
        <v>421</v>
      </c>
      <c r="E169" s="291" t="s">
        <v>264</v>
      </c>
      <c r="F169" s="277">
        <v>145</v>
      </c>
      <c r="G169" s="278">
        <v>21.59</v>
      </c>
      <c r="H169" s="279">
        <f t="shared" si="2"/>
        <v>3130.55</v>
      </c>
      <c r="J169" s="2051" t="s">
        <v>6464</v>
      </c>
      <c r="K169" s="2050" t="str">
        <f>VLOOKUP(J169,'FICHE RATIOS'!C:D,2,FALSE)</f>
        <v>Réseaux intérieurs enterrés</v>
      </c>
    </row>
    <row r="170" spans="1:11" s="273" customFormat="1" ht="12">
      <c r="A170" s="274"/>
      <c r="B170" s="284"/>
      <c r="C170" s="285"/>
      <c r="D170" s="340" t="s">
        <v>422</v>
      </c>
      <c r="E170" s="291" t="s">
        <v>264</v>
      </c>
      <c r="F170" s="277">
        <v>305</v>
      </c>
      <c r="G170" s="278">
        <v>22.72</v>
      </c>
      <c r="H170" s="279">
        <f t="shared" si="2"/>
        <v>6929.5999999999995</v>
      </c>
      <c r="J170" s="2051" t="s">
        <v>6464</v>
      </c>
      <c r="K170" s="2050" t="str">
        <f>VLOOKUP(J170,'FICHE RATIOS'!C:D,2,FALSE)</f>
        <v>Réseaux intérieurs enterrés</v>
      </c>
    </row>
    <row r="171" spans="1:11" s="273" customFormat="1" ht="12">
      <c r="A171" s="274"/>
      <c r="B171" s="284"/>
      <c r="C171" s="285"/>
      <c r="D171" s="340" t="s">
        <v>423</v>
      </c>
      <c r="E171" s="291" t="s">
        <v>218</v>
      </c>
      <c r="F171" s="277">
        <v>272</v>
      </c>
      <c r="G171" s="278">
        <v>44.604999999999997</v>
      </c>
      <c r="H171" s="279">
        <f t="shared" si="2"/>
        <v>12132.56</v>
      </c>
      <c r="J171" s="2051" t="s">
        <v>6464</v>
      </c>
      <c r="K171" s="2050" t="str">
        <f>VLOOKUP(J171,'FICHE RATIOS'!C:D,2,FALSE)</f>
        <v>Réseaux intérieurs enterrés</v>
      </c>
    </row>
    <row r="172" spans="1:11" s="273" customFormat="1" ht="12">
      <c r="A172" s="274"/>
      <c r="B172" s="284"/>
      <c r="C172" s="285"/>
      <c r="D172" s="340"/>
      <c r="E172" s="291"/>
      <c r="F172" s="277">
        <v>0</v>
      </c>
      <c r="G172" s="278">
        <v>0</v>
      </c>
      <c r="H172" s="279">
        <f t="shared" si="2"/>
        <v>0</v>
      </c>
      <c r="J172" s="2051" t="s">
        <v>6464</v>
      </c>
      <c r="K172" s="2050" t="str">
        <f>VLOOKUP(J172,'FICHE RATIOS'!C:D,2,FALSE)</f>
        <v>Réseaux intérieurs enterrés</v>
      </c>
    </row>
    <row r="173" spans="1:11" s="273" customFormat="1" ht="12">
      <c r="A173" s="274"/>
      <c r="B173" s="284"/>
      <c r="C173" s="285"/>
      <c r="D173" s="340" t="s">
        <v>424</v>
      </c>
      <c r="E173" s="291"/>
      <c r="F173" s="277">
        <v>0</v>
      </c>
      <c r="G173" s="278">
        <v>0</v>
      </c>
      <c r="H173" s="279">
        <f t="shared" si="2"/>
        <v>0</v>
      </c>
      <c r="J173" s="2051" t="s">
        <v>6464</v>
      </c>
      <c r="K173" s="2050" t="str">
        <f>VLOOKUP(J173,'FICHE RATIOS'!C:D,2,FALSE)</f>
        <v>Réseaux intérieurs enterrés</v>
      </c>
    </row>
    <row r="174" spans="1:11" s="273" customFormat="1" ht="12">
      <c r="A174" s="274"/>
      <c r="B174" s="284"/>
      <c r="C174" s="285"/>
      <c r="D174" s="340" t="s">
        <v>425</v>
      </c>
      <c r="E174" s="291" t="s">
        <v>218</v>
      </c>
      <c r="F174" s="277">
        <v>171</v>
      </c>
      <c r="G174" s="278">
        <v>23.46</v>
      </c>
      <c r="H174" s="279">
        <f t="shared" si="2"/>
        <v>4011.6600000000003</v>
      </c>
      <c r="J174" s="2051" t="s">
        <v>6464</v>
      </c>
      <c r="K174" s="2050" t="str">
        <f>VLOOKUP(J174,'FICHE RATIOS'!C:D,2,FALSE)</f>
        <v>Réseaux intérieurs enterrés</v>
      </c>
    </row>
    <row r="175" spans="1:11" s="273" customFormat="1" ht="12">
      <c r="A175" s="274"/>
      <c r="B175" s="284"/>
      <c r="C175" s="285"/>
      <c r="D175" s="340" t="s">
        <v>426</v>
      </c>
      <c r="E175" s="291" t="s">
        <v>264</v>
      </c>
      <c r="F175" s="277">
        <v>67</v>
      </c>
      <c r="G175" s="278">
        <v>332.6</v>
      </c>
      <c r="H175" s="279">
        <f t="shared" si="2"/>
        <v>22284.2</v>
      </c>
      <c r="J175" s="2051" t="s">
        <v>6464</v>
      </c>
      <c r="K175" s="2050" t="str">
        <f>VLOOKUP(J175,'FICHE RATIOS'!C:D,2,FALSE)</f>
        <v>Réseaux intérieurs enterrés</v>
      </c>
    </row>
    <row r="176" spans="1:11" s="273" customFormat="1" ht="12">
      <c r="A176" s="274"/>
      <c r="B176" s="284"/>
      <c r="C176" s="285"/>
      <c r="D176" s="340" t="s">
        <v>427</v>
      </c>
      <c r="E176" s="291" t="s">
        <v>428</v>
      </c>
      <c r="F176" s="277">
        <v>4020</v>
      </c>
      <c r="G176" s="278">
        <v>1.76</v>
      </c>
      <c r="H176" s="279">
        <f t="shared" si="2"/>
        <v>7075.2</v>
      </c>
      <c r="J176" s="2051" t="s">
        <v>6464</v>
      </c>
      <c r="K176" s="2050" t="str">
        <f>VLOOKUP(J176,'FICHE RATIOS'!C:D,2,FALSE)</f>
        <v>Réseaux intérieurs enterrés</v>
      </c>
    </row>
    <row r="177" spans="1:11" s="273" customFormat="1" ht="12">
      <c r="A177" s="274"/>
      <c r="B177" s="284"/>
      <c r="C177" s="285"/>
      <c r="D177" s="340"/>
      <c r="E177" s="291"/>
      <c r="F177" s="277">
        <v>0</v>
      </c>
      <c r="G177" s="278">
        <v>0</v>
      </c>
      <c r="H177" s="279">
        <f t="shared" si="2"/>
        <v>0</v>
      </c>
      <c r="J177" s="2051" t="s">
        <v>6464</v>
      </c>
      <c r="K177" s="2050" t="str">
        <f>VLOOKUP(J177,'FICHE RATIOS'!C:D,2,FALSE)</f>
        <v>Réseaux intérieurs enterrés</v>
      </c>
    </row>
    <row r="178" spans="1:11" s="273" customFormat="1" ht="12">
      <c r="A178" s="274"/>
      <c r="B178" s="284"/>
      <c r="C178" s="285"/>
      <c r="D178" s="340" t="s">
        <v>429</v>
      </c>
      <c r="E178" s="291"/>
      <c r="F178" s="277">
        <v>0</v>
      </c>
      <c r="G178" s="278">
        <v>0</v>
      </c>
      <c r="H178" s="279">
        <f t="shared" si="2"/>
        <v>0</v>
      </c>
      <c r="J178" s="2051" t="s">
        <v>6464</v>
      </c>
      <c r="K178" s="2050" t="str">
        <f>VLOOKUP(J178,'FICHE RATIOS'!C:D,2,FALSE)</f>
        <v>Réseaux intérieurs enterrés</v>
      </c>
    </row>
    <row r="179" spans="1:11" s="273" customFormat="1" ht="12">
      <c r="A179" s="274"/>
      <c r="B179" s="284"/>
      <c r="C179" s="285"/>
      <c r="D179" s="340" t="s">
        <v>430</v>
      </c>
      <c r="E179" s="291" t="s">
        <v>264</v>
      </c>
      <c r="F179" s="277">
        <v>59</v>
      </c>
      <c r="G179" s="278">
        <v>332.6</v>
      </c>
      <c r="H179" s="279">
        <f t="shared" si="2"/>
        <v>19623.400000000001</v>
      </c>
      <c r="J179" s="2051" t="s">
        <v>6464</v>
      </c>
      <c r="K179" s="2050" t="str">
        <f>VLOOKUP(J179,'FICHE RATIOS'!C:D,2,FALSE)</f>
        <v>Réseaux intérieurs enterrés</v>
      </c>
    </row>
    <row r="180" spans="1:11" s="273" customFormat="1" ht="12">
      <c r="A180" s="274"/>
      <c r="B180" s="284"/>
      <c r="C180" s="285"/>
      <c r="D180" s="340" t="s">
        <v>431</v>
      </c>
      <c r="E180" s="291" t="s">
        <v>218</v>
      </c>
      <c r="F180" s="277">
        <v>465</v>
      </c>
      <c r="G180" s="278">
        <v>155.80000000000001</v>
      </c>
      <c r="H180" s="279">
        <f t="shared" si="2"/>
        <v>72447</v>
      </c>
      <c r="J180" s="2051" t="s">
        <v>6464</v>
      </c>
      <c r="K180" s="2050" t="str">
        <f>VLOOKUP(J180,'FICHE RATIOS'!C:D,2,FALSE)</f>
        <v>Réseaux intérieurs enterrés</v>
      </c>
    </row>
    <row r="181" spans="1:11" s="273" customFormat="1" ht="12">
      <c r="A181" s="274"/>
      <c r="B181" s="284"/>
      <c r="C181" s="285"/>
      <c r="D181" s="340" t="s">
        <v>427</v>
      </c>
      <c r="E181" s="291" t="s">
        <v>428</v>
      </c>
      <c r="F181" s="277">
        <v>3540</v>
      </c>
      <c r="G181" s="278">
        <v>1.76</v>
      </c>
      <c r="H181" s="279">
        <f t="shared" si="2"/>
        <v>6230.4</v>
      </c>
      <c r="J181" s="2051" t="s">
        <v>6464</v>
      </c>
      <c r="K181" s="2050" t="str">
        <f>VLOOKUP(J181,'FICHE RATIOS'!C:D,2,FALSE)</f>
        <v>Réseaux intérieurs enterrés</v>
      </c>
    </row>
    <row r="182" spans="1:11" s="273" customFormat="1" ht="12">
      <c r="A182" s="274"/>
      <c r="B182" s="284"/>
      <c r="C182" s="285"/>
      <c r="D182" s="340"/>
      <c r="E182" s="291"/>
      <c r="F182" s="277"/>
      <c r="G182" s="278"/>
      <c r="H182" s="279">
        <f t="shared" si="2"/>
        <v>0</v>
      </c>
      <c r="J182" s="2051" t="s">
        <v>6464</v>
      </c>
      <c r="K182" s="2050" t="str">
        <f>VLOOKUP(J182,'FICHE RATIOS'!C:D,2,FALSE)</f>
        <v>Réseaux intérieurs enterrés</v>
      </c>
    </row>
    <row r="183" spans="1:11" s="273" customFormat="1" ht="12">
      <c r="A183" s="274"/>
      <c r="B183" s="284"/>
      <c r="C183" s="285"/>
      <c r="D183" s="340" t="s">
        <v>432</v>
      </c>
      <c r="E183" s="291"/>
      <c r="F183" s="277">
        <v>0</v>
      </c>
      <c r="G183" s="278">
        <v>0</v>
      </c>
      <c r="H183" s="279">
        <f t="shared" si="2"/>
        <v>0</v>
      </c>
      <c r="J183" s="2051" t="s">
        <v>6464</v>
      </c>
      <c r="K183" s="2050" t="str">
        <f>VLOOKUP(J183,'FICHE RATIOS'!C:D,2,FALSE)</f>
        <v>Réseaux intérieurs enterrés</v>
      </c>
    </row>
    <row r="184" spans="1:11" s="273" customFormat="1" ht="12">
      <c r="A184" s="274"/>
      <c r="B184" s="284"/>
      <c r="C184" s="285"/>
      <c r="D184" s="340" t="s">
        <v>433</v>
      </c>
      <c r="E184" s="291" t="s">
        <v>218</v>
      </c>
      <c r="F184" s="277">
        <v>146</v>
      </c>
      <c r="G184" s="278">
        <v>68.180000000000007</v>
      </c>
      <c r="H184" s="279">
        <f t="shared" si="2"/>
        <v>9954.2800000000007</v>
      </c>
      <c r="J184" s="2051" t="s">
        <v>6464</v>
      </c>
      <c r="K184" s="2050" t="str">
        <f>VLOOKUP(J184,'FICHE RATIOS'!C:D,2,FALSE)</f>
        <v>Réseaux intérieurs enterrés</v>
      </c>
    </row>
    <row r="185" spans="1:11" s="273" customFormat="1" ht="12">
      <c r="A185" s="274"/>
      <c r="B185" s="284"/>
      <c r="C185" s="285"/>
      <c r="D185" s="340" t="s">
        <v>429</v>
      </c>
      <c r="E185" s="291" t="s">
        <v>218</v>
      </c>
      <c r="F185" s="277">
        <v>204</v>
      </c>
      <c r="G185" s="278">
        <v>68.180000000000007</v>
      </c>
      <c r="H185" s="279">
        <f t="shared" si="2"/>
        <v>13908.720000000001</v>
      </c>
      <c r="J185" s="2051" t="s">
        <v>6464</v>
      </c>
      <c r="K185" s="2050" t="str">
        <f>VLOOKUP(J185,'FICHE RATIOS'!C:D,2,FALSE)</f>
        <v>Réseaux intérieurs enterrés</v>
      </c>
    </row>
    <row r="186" spans="1:11" s="273" customFormat="1" ht="12">
      <c r="A186" s="274"/>
      <c r="B186" s="284"/>
      <c r="C186" s="285"/>
      <c r="D186" s="340" t="s">
        <v>434</v>
      </c>
      <c r="E186" s="291" t="s">
        <v>235</v>
      </c>
      <c r="F186" s="277">
        <v>97</v>
      </c>
      <c r="G186" s="278">
        <v>0</v>
      </c>
      <c r="H186" s="279">
        <f t="shared" si="2"/>
        <v>0</v>
      </c>
      <c r="J186" s="2051" t="s">
        <v>6464</v>
      </c>
      <c r="K186" s="2050" t="str">
        <f>VLOOKUP(J186,'FICHE RATIOS'!C:D,2,FALSE)</f>
        <v>Réseaux intérieurs enterrés</v>
      </c>
    </row>
    <row r="187" spans="1:11" s="273" customFormat="1" ht="12">
      <c r="A187" s="274"/>
      <c r="B187" s="284"/>
      <c r="C187" s="285"/>
      <c r="D187" s="340"/>
      <c r="E187" s="291"/>
      <c r="F187" s="277">
        <v>0</v>
      </c>
      <c r="G187" s="278">
        <v>0</v>
      </c>
      <c r="H187" s="279">
        <f t="shared" si="2"/>
        <v>0</v>
      </c>
      <c r="J187" s="2051" t="s">
        <v>6464</v>
      </c>
      <c r="K187" s="2050" t="str">
        <f>VLOOKUP(J187,'FICHE RATIOS'!C:D,2,FALSE)</f>
        <v>Réseaux intérieurs enterrés</v>
      </c>
    </row>
    <row r="188" spans="1:11" s="273" customFormat="1" ht="12">
      <c r="A188" s="274"/>
      <c r="B188" s="284"/>
      <c r="C188" s="285"/>
      <c r="D188" s="340" t="s">
        <v>435</v>
      </c>
      <c r="E188" s="291"/>
      <c r="F188" s="277">
        <v>0</v>
      </c>
      <c r="G188" s="278">
        <v>0</v>
      </c>
      <c r="H188" s="279">
        <f t="shared" si="2"/>
        <v>0</v>
      </c>
      <c r="J188" s="2051" t="s">
        <v>6464</v>
      </c>
      <c r="K188" s="2050" t="str">
        <f>VLOOKUP(J188,'FICHE RATIOS'!C:D,2,FALSE)</f>
        <v>Réseaux intérieurs enterrés</v>
      </c>
    </row>
    <row r="189" spans="1:11" s="273" customFormat="1" ht="12">
      <c r="A189" s="274"/>
      <c r="B189" s="284"/>
      <c r="C189" s="285"/>
      <c r="D189" s="340" t="s">
        <v>436</v>
      </c>
      <c r="E189" s="291" t="s">
        <v>218</v>
      </c>
      <c r="F189" s="277">
        <v>163</v>
      </c>
      <c r="G189" s="278">
        <v>87.52</v>
      </c>
      <c r="H189" s="279">
        <f t="shared" si="2"/>
        <v>14265.76</v>
      </c>
      <c r="J189" s="2051" t="s">
        <v>6464</v>
      </c>
      <c r="K189" s="2050" t="str">
        <f>VLOOKUP(J189,'FICHE RATIOS'!C:D,2,FALSE)</f>
        <v>Réseaux intérieurs enterrés</v>
      </c>
    </row>
    <row r="190" spans="1:11" s="273" customFormat="1" ht="12">
      <c r="A190" s="274"/>
      <c r="B190" s="284"/>
      <c r="C190" s="285"/>
      <c r="D190" s="340" t="s">
        <v>426</v>
      </c>
      <c r="E190" s="291" t="s">
        <v>264</v>
      </c>
      <c r="F190" s="277">
        <v>33</v>
      </c>
      <c r="G190" s="278">
        <v>264.33</v>
      </c>
      <c r="H190" s="279">
        <f t="shared" si="2"/>
        <v>8722.89</v>
      </c>
      <c r="J190" s="2051" t="s">
        <v>6464</v>
      </c>
      <c r="K190" s="2050" t="str">
        <f>VLOOKUP(J190,'FICHE RATIOS'!C:D,2,FALSE)</f>
        <v>Réseaux intérieurs enterrés</v>
      </c>
    </row>
    <row r="191" spans="1:11" s="273" customFormat="1" ht="12">
      <c r="A191" s="274"/>
      <c r="B191" s="284"/>
      <c r="C191" s="285"/>
      <c r="D191" s="340" t="s">
        <v>427</v>
      </c>
      <c r="E191" s="291" t="s">
        <v>428</v>
      </c>
      <c r="F191" s="277">
        <v>1956</v>
      </c>
      <c r="G191" s="278">
        <v>1.76</v>
      </c>
      <c r="H191" s="279">
        <f t="shared" si="2"/>
        <v>3442.56</v>
      </c>
      <c r="J191" s="2051" t="s">
        <v>6464</v>
      </c>
      <c r="K191" s="2050" t="str">
        <f>VLOOKUP(J191,'FICHE RATIOS'!C:D,2,FALSE)</f>
        <v>Réseaux intérieurs enterrés</v>
      </c>
    </row>
    <row r="192" spans="1:11" s="273" customFormat="1" ht="12">
      <c r="A192" s="274"/>
      <c r="B192" s="284"/>
      <c r="C192" s="285"/>
      <c r="D192" s="340"/>
      <c r="E192" s="291"/>
      <c r="F192" s="277"/>
      <c r="G192" s="278">
        <v>0</v>
      </c>
      <c r="H192" s="279">
        <f t="shared" si="2"/>
        <v>0</v>
      </c>
      <c r="J192" s="2051" t="s">
        <v>6464</v>
      </c>
      <c r="K192" s="2050" t="str">
        <f>VLOOKUP(J192,'FICHE RATIOS'!C:D,2,FALSE)</f>
        <v>Réseaux intérieurs enterrés</v>
      </c>
    </row>
    <row r="193" spans="1:11" s="273" customFormat="1" ht="12">
      <c r="A193" s="274"/>
      <c r="B193" s="284"/>
      <c r="C193" s="285"/>
      <c r="D193" s="340" t="s">
        <v>437</v>
      </c>
      <c r="E193" s="291" t="s">
        <v>66</v>
      </c>
      <c r="F193" s="277">
        <v>8</v>
      </c>
      <c r="G193" s="278">
        <v>0</v>
      </c>
      <c r="H193" s="279">
        <f t="shared" si="2"/>
        <v>0</v>
      </c>
      <c r="J193" s="2051" t="s">
        <v>6464</v>
      </c>
      <c r="K193" s="2050" t="str">
        <f>VLOOKUP(J193,'FICHE RATIOS'!C:D,2,FALSE)</f>
        <v>Réseaux intérieurs enterrés</v>
      </c>
    </row>
    <row r="194" spans="1:11" s="273" customFormat="1" ht="12">
      <c r="A194" s="274"/>
      <c r="B194" s="284"/>
      <c r="C194" s="285"/>
      <c r="D194" s="340" t="s">
        <v>438</v>
      </c>
      <c r="E194" s="291" t="s">
        <v>66</v>
      </c>
      <c r="F194" s="277">
        <v>8</v>
      </c>
      <c r="G194" s="278">
        <v>254.67</v>
      </c>
      <c r="H194" s="279">
        <f t="shared" si="2"/>
        <v>2037.36</v>
      </c>
      <c r="J194" s="2051" t="s">
        <v>6464</v>
      </c>
      <c r="K194" s="2050" t="str">
        <f>VLOOKUP(J194,'FICHE RATIOS'!C:D,2,FALSE)</f>
        <v>Réseaux intérieurs enterrés</v>
      </c>
    </row>
    <row r="195" spans="1:11" s="273" customFormat="1" ht="12">
      <c r="A195" s="274"/>
      <c r="B195" s="284"/>
      <c r="C195" s="285"/>
      <c r="D195" s="340"/>
      <c r="E195" s="291"/>
      <c r="F195" s="277">
        <v>0</v>
      </c>
      <c r="G195" s="278">
        <v>0</v>
      </c>
      <c r="H195" s="279">
        <f t="shared" si="2"/>
        <v>0</v>
      </c>
      <c r="J195" s="2051" t="s">
        <v>6464</v>
      </c>
      <c r="K195" s="2050" t="str">
        <f>VLOOKUP(J195,'FICHE RATIOS'!C:D,2,FALSE)</f>
        <v>Réseaux intérieurs enterrés</v>
      </c>
    </row>
    <row r="196" spans="1:11" s="273" customFormat="1" ht="12">
      <c r="A196" s="274"/>
      <c r="B196" s="284"/>
      <c r="C196" s="285"/>
      <c r="D196" s="340" t="s">
        <v>439</v>
      </c>
      <c r="E196" s="291" t="s">
        <v>66</v>
      </c>
      <c r="F196" s="277">
        <v>0</v>
      </c>
      <c r="G196" s="278">
        <v>0</v>
      </c>
      <c r="H196" s="279">
        <f t="shared" si="2"/>
        <v>0</v>
      </c>
      <c r="J196" s="2051" t="s">
        <v>6464</v>
      </c>
      <c r="K196" s="2050" t="str">
        <f>VLOOKUP(J196,'FICHE RATIOS'!C:D,2,FALSE)</f>
        <v>Réseaux intérieurs enterrés</v>
      </c>
    </row>
    <row r="197" spans="1:11" s="273" customFormat="1" ht="12">
      <c r="A197" s="274"/>
      <c r="B197" s="284"/>
      <c r="C197" s="285"/>
      <c r="D197" s="340" t="s">
        <v>440</v>
      </c>
      <c r="E197" s="291" t="s">
        <v>66</v>
      </c>
      <c r="F197" s="277">
        <v>1</v>
      </c>
      <c r="G197" s="278">
        <v>0</v>
      </c>
      <c r="H197" s="279">
        <f t="shared" si="2"/>
        <v>0</v>
      </c>
      <c r="J197" s="2051" t="s">
        <v>6464</v>
      </c>
      <c r="K197" s="2050" t="str">
        <f>VLOOKUP(J197,'FICHE RATIOS'!C:D,2,FALSE)</f>
        <v>Réseaux intérieurs enterrés</v>
      </c>
    </row>
    <row r="198" spans="1:11" s="273" customFormat="1" ht="12">
      <c r="A198" s="274"/>
      <c r="B198" s="284"/>
      <c r="C198" s="285"/>
      <c r="D198" s="340" t="s">
        <v>441</v>
      </c>
      <c r="E198" s="291" t="s">
        <v>66</v>
      </c>
      <c r="F198" s="277">
        <v>1</v>
      </c>
      <c r="G198" s="278">
        <v>0</v>
      </c>
      <c r="H198" s="279">
        <f t="shared" si="2"/>
        <v>0</v>
      </c>
      <c r="J198" s="2051" t="s">
        <v>6464</v>
      </c>
      <c r="K198" s="2050" t="str">
        <f>VLOOKUP(J198,'FICHE RATIOS'!C:D,2,FALSE)</f>
        <v>Réseaux intérieurs enterrés</v>
      </c>
    </row>
    <row r="199" spans="1:11" s="273" customFormat="1" ht="12">
      <c r="A199" s="274"/>
      <c r="B199" s="284"/>
      <c r="C199" s="285"/>
      <c r="D199" s="340" t="s">
        <v>442</v>
      </c>
      <c r="E199" s="291" t="s">
        <v>66</v>
      </c>
      <c r="F199" s="277">
        <v>1</v>
      </c>
      <c r="G199" s="278">
        <v>0</v>
      </c>
      <c r="H199" s="279">
        <f t="shared" si="2"/>
        <v>0</v>
      </c>
      <c r="J199" s="2051" t="s">
        <v>6464</v>
      </c>
      <c r="K199" s="2050" t="str">
        <f>VLOOKUP(J199,'FICHE RATIOS'!C:D,2,FALSE)</f>
        <v>Réseaux intérieurs enterrés</v>
      </c>
    </row>
    <row r="200" spans="1:11" s="273" customFormat="1" ht="12">
      <c r="A200" s="274"/>
      <c r="B200" s="284"/>
      <c r="C200" s="285"/>
      <c r="D200" s="340" t="s">
        <v>443</v>
      </c>
      <c r="E200" s="291" t="s">
        <v>66</v>
      </c>
      <c r="F200" s="277">
        <v>1</v>
      </c>
      <c r="G200" s="278">
        <v>0</v>
      </c>
      <c r="H200" s="279">
        <f t="shared" si="2"/>
        <v>0</v>
      </c>
      <c r="J200" s="2051" t="s">
        <v>6464</v>
      </c>
      <c r="K200" s="2050" t="str">
        <f>VLOOKUP(J200,'FICHE RATIOS'!C:D,2,FALSE)</f>
        <v>Réseaux intérieurs enterrés</v>
      </c>
    </row>
    <row r="201" spans="1:11" s="273" customFormat="1" ht="12">
      <c r="A201" s="274"/>
      <c r="B201" s="284"/>
      <c r="C201" s="285"/>
      <c r="D201" s="340" t="s">
        <v>419</v>
      </c>
      <c r="E201" s="291"/>
      <c r="F201" s="277">
        <v>0</v>
      </c>
      <c r="G201" s="278">
        <v>0</v>
      </c>
      <c r="H201" s="279">
        <f t="shared" si="2"/>
        <v>0</v>
      </c>
      <c r="J201" s="2051" t="s">
        <v>6464</v>
      </c>
      <c r="K201" s="2050" t="str">
        <f>VLOOKUP(J201,'FICHE RATIOS'!C:D,2,FALSE)</f>
        <v>Réseaux intérieurs enterrés</v>
      </c>
    </row>
    <row r="202" spans="1:11" s="273" customFormat="1" ht="12">
      <c r="A202" s="274"/>
      <c r="B202" s="284"/>
      <c r="C202" s="285"/>
      <c r="D202" s="340" t="s">
        <v>420</v>
      </c>
      <c r="E202" s="291" t="s">
        <v>264</v>
      </c>
      <c r="F202" s="277">
        <v>990</v>
      </c>
      <c r="G202" s="278">
        <v>28.42</v>
      </c>
      <c r="H202" s="279">
        <f t="shared" si="2"/>
        <v>28135.800000000003</v>
      </c>
      <c r="J202" s="2051" t="s">
        <v>6464</v>
      </c>
      <c r="K202" s="2050" t="str">
        <f>VLOOKUP(J202,'FICHE RATIOS'!C:D,2,FALSE)</f>
        <v>Réseaux intérieurs enterrés</v>
      </c>
    </row>
    <row r="203" spans="1:11" s="273" customFormat="1" ht="12">
      <c r="A203" s="274"/>
      <c r="B203" s="284"/>
      <c r="C203" s="285"/>
      <c r="D203" s="340" t="s">
        <v>421</v>
      </c>
      <c r="E203" s="291" t="s">
        <v>264</v>
      </c>
      <c r="F203" s="277">
        <v>346</v>
      </c>
      <c r="G203" s="278">
        <v>21.59</v>
      </c>
      <c r="H203" s="279">
        <f t="shared" si="2"/>
        <v>7470.14</v>
      </c>
      <c r="J203" s="2051" t="s">
        <v>6464</v>
      </c>
      <c r="K203" s="2050" t="str">
        <f>VLOOKUP(J203,'FICHE RATIOS'!C:D,2,FALSE)</f>
        <v>Réseaux intérieurs enterrés</v>
      </c>
    </row>
    <row r="204" spans="1:11" s="273" customFormat="1" ht="12">
      <c r="A204" s="274"/>
      <c r="B204" s="284"/>
      <c r="C204" s="285"/>
      <c r="D204" s="340" t="s">
        <v>422</v>
      </c>
      <c r="E204" s="291" t="s">
        <v>264</v>
      </c>
      <c r="F204" s="277">
        <v>644</v>
      </c>
      <c r="G204" s="278">
        <v>22.72</v>
      </c>
      <c r="H204" s="279">
        <f t="shared" si="2"/>
        <v>14631.679999999998</v>
      </c>
      <c r="J204" s="2051" t="s">
        <v>6464</v>
      </c>
      <c r="K204" s="2050" t="str">
        <f>VLOOKUP(J204,'FICHE RATIOS'!C:D,2,FALSE)</f>
        <v>Réseaux intérieurs enterrés</v>
      </c>
    </row>
    <row r="205" spans="1:11" s="273" customFormat="1" ht="12">
      <c r="A205" s="274"/>
      <c r="B205" s="284"/>
      <c r="C205" s="285"/>
      <c r="D205" s="340" t="s">
        <v>423</v>
      </c>
      <c r="E205" s="291" t="s">
        <v>218</v>
      </c>
      <c r="F205" s="277">
        <v>246</v>
      </c>
      <c r="G205" s="278">
        <v>44.604999999999997</v>
      </c>
      <c r="H205" s="279">
        <f t="shared" si="2"/>
        <v>10972.83</v>
      </c>
      <c r="J205" s="2051" t="s">
        <v>6464</v>
      </c>
      <c r="K205" s="2050" t="str">
        <f>VLOOKUP(J205,'FICHE RATIOS'!C:D,2,FALSE)</f>
        <v>Réseaux intérieurs enterrés</v>
      </c>
    </row>
    <row r="206" spans="1:11" s="273" customFormat="1" ht="12">
      <c r="A206" s="274"/>
      <c r="B206" s="284"/>
      <c r="C206" s="285"/>
      <c r="D206" s="340"/>
      <c r="E206" s="291"/>
      <c r="F206" s="277">
        <v>0</v>
      </c>
      <c r="G206" s="278">
        <v>0</v>
      </c>
      <c r="H206" s="279">
        <f t="shared" si="2"/>
        <v>0</v>
      </c>
      <c r="J206" s="2051" t="s">
        <v>6464</v>
      </c>
      <c r="K206" s="2050" t="str">
        <f>VLOOKUP(J206,'FICHE RATIOS'!C:D,2,FALSE)</f>
        <v>Réseaux intérieurs enterrés</v>
      </c>
    </row>
    <row r="207" spans="1:11" s="273" customFormat="1" ht="12">
      <c r="A207" s="274"/>
      <c r="B207" s="284"/>
      <c r="C207" s="285"/>
      <c r="D207" s="340" t="s">
        <v>424</v>
      </c>
      <c r="E207" s="291"/>
      <c r="F207" s="277">
        <v>0</v>
      </c>
      <c r="G207" s="278">
        <v>0</v>
      </c>
      <c r="H207" s="279">
        <f t="shared" si="2"/>
        <v>0</v>
      </c>
      <c r="J207" s="2051" t="s">
        <v>6464</v>
      </c>
      <c r="K207" s="2050" t="str">
        <f>VLOOKUP(J207,'FICHE RATIOS'!C:D,2,FALSE)</f>
        <v>Réseaux intérieurs enterrés</v>
      </c>
    </row>
    <row r="208" spans="1:11" s="273" customFormat="1" ht="12">
      <c r="A208" s="274"/>
      <c r="B208" s="284"/>
      <c r="C208" s="285"/>
      <c r="D208" s="340" t="s">
        <v>425</v>
      </c>
      <c r="E208" s="291" t="s">
        <v>218</v>
      </c>
      <c r="F208" s="277">
        <v>211</v>
      </c>
      <c r="G208" s="278">
        <v>23.46</v>
      </c>
      <c r="H208" s="279">
        <f t="shared" si="2"/>
        <v>4950.0600000000004</v>
      </c>
      <c r="J208" s="2051" t="s">
        <v>6464</v>
      </c>
      <c r="K208" s="2050" t="str">
        <f>VLOOKUP(J208,'FICHE RATIOS'!C:D,2,FALSE)</f>
        <v>Réseaux intérieurs enterrés</v>
      </c>
    </row>
    <row r="209" spans="1:11" s="273" customFormat="1" ht="12">
      <c r="A209" s="274"/>
      <c r="B209" s="284"/>
      <c r="C209" s="285"/>
      <c r="D209" s="340" t="s">
        <v>426</v>
      </c>
      <c r="E209" s="291" t="s">
        <v>264</v>
      </c>
      <c r="F209" s="277">
        <v>78</v>
      </c>
      <c r="G209" s="278">
        <v>332.6</v>
      </c>
      <c r="H209" s="279">
        <f t="shared" si="2"/>
        <v>25942.800000000003</v>
      </c>
      <c r="J209" s="2051" t="s">
        <v>6464</v>
      </c>
      <c r="K209" s="2050" t="str">
        <f>VLOOKUP(J209,'FICHE RATIOS'!C:D,2,FALSE)</f>
        <v>Réseaux intérieurs enterrés</v>
      </c>
    </row>
    <row r="210" spans="1:11" s="273" customFormat="1" ht="12">
      <c r="A210" s="274"/>
      <c r="B210" s="284"/>
      <c r="C210" s="285"/>
      <c r="D210" s="340" t="s">
        <v>427</v>
      </c>
      <c r="E210" s="291" t="s">
        <v>428</v>
      </c>
      <c r="F210" s="277">
        <v>4680</v>
      </c>
      <c r="G210" s="278">
        <v>1.76</v>
      </c>
      <c r="H210" s="279">
        <f t="shared" si="2"/>
        <v>8236.7999999999993</v>
      </c>
      <c r="J210" s="2051" t="s">
        <v>6464</v>
      </c>
      <c r="K210" s="2050" t="str">
        <f>VLOOKUP(J210,'FICHE RATIOS'!C:D,2,FALSE)</f>
        <v>Réseaux intérieurs enterrés</v>
      </c>
    </row>
    <row r="211" spans="1:11" s="273" customFormat="1" ht="12">
      <c r="A211" s="274"/>
      <c r="B211" s="284"/>
      <c r="C211" s="285"/>
      <c r="D211" s="340"/>
      <c r="E211" s="291"/>
      <c r="F211" s="277"/>
      <c r="G211" s="278">
        <v>0</v>
      </c>
      <c r="H211" s="279">
        <f t="shared" si="2"/>
        <v>0</v>
      </c>
      <c r="J211" s="2051" t="s">
        <v>6464</v>
      </c>
      <c r="K211" s="2050" t="str">
        <f>VLOOKUP(J211,'FICHE RATIOS'!C:D,2,FALSE)</f>
        <v>Réseaux intérieurs enterrés</v>
      </c>
    </row>
    <row r="212" spans="1:11" s="273" customFormat="1" ht="12">
      <c r="A212" s="274"/>
      <c r="B212" s="284"/>
      <c r="C212" s="285"/>
      <c r="D212" s="340" t="s">
        <v>429</v>
      </c>
      <c r="E212" s="291"/>
      <c r="F212" s="277">
        <v>0</v>
      </c>
      <c r="G212" s="278">
        <v>0</v>
      </c>
      <c r="H212" s="279">
        <f t="shared" si="2"/>
        <v>0</v>
      </c>
      <c r="J212" s="2051" t="s">
        <v>6464</v>
      </c>
      <c r="K212" s="2050" t="str">
        <f>VLOOKUP(J212,'FICHE RATIOS'!C:D,2,FALSE)</f>
        <v>Réseaux intérieurs enterrés</v>
      </c>
    </row>
    <row r="213" spans="1:11" s="273" customFormat="1" ht="12">
      <c r="A213" s="274"/>
      <c r="B213" s="284"/>
      <c r="C213" s="285"/>
      <c r="D213" s="340" t="s">
        <v>430</v>
      </c>
      <c r="E213" s="291" t="s">
        <v>264</v>
      </c>
      <c r="F213" s="277">
        <v>139</v>
      </c>
      <c r="G213" s="278">
        <v>332.6</v>
      </c>
      <c r="H213" s="279">
        <f t="shared" si="2"/>
        <v>46231.4</v>
      </c>
      <c r="J213" s="2051" t="s">
        <v>6464</v>
      </c>
      <c r="K213" s="2050" t="str">
        <f>VLOOKUP(J213,'FICHE RATIOS'!C:D,2,FALSE)</f>
        <v>Réseaux intérieurs enterrés</v>
      </c>
    </row>
    <row r="214" spans="1:11" s="273" customFormat="1" ht="12">
      <c r="A214" s="274"/>
      <c r="B214" s="284"/>
      <c r="C214" s="285"/>
      <c r="D214" s="340" t="s">
        <v>431</v>
      </c>
      <c r="E214" s="291" t="s">
        <v>218</v>
      </c>
      <c r="F214" s="277">
        <v>651</v>
      </c>
      <c r="G214" s="278">
        <v>155.80000000000001</v>
      </c>
      <c r="H214" s="279">
        <f t="shared" si="2"/>
        <v>101425.8</v>
      </c>
      <c r="J214" s="2051" t="s">
        <v>6464</v>
      </c>
      <c r="K214" s="2050" t="str">
        <f>VLOOKUP(J214,'FICHE RATIOS'!C:D,2,FALSE)</f>
        <v>Réseaux intérieurs enterrés</v>
      </c>
    </row>
    <row r="215" spans="1:11" s="273" customFormat="1" ht="12">
      <c r="A215" s="274"/>
      <c r="B215" s="284"/>
      <c r="C215" s="285"/>
      <c r="D215" s="340" t="s">
        <v>427</v>
      </c>
      <c r="E215" s="291" t="s">
        <v>428</v>
      </c>
      <c r="F215" s="277">
        <v>8310</v>
      </c>
      <c r="G215" s="278">
        <v>1.76</v>
      </c>
      <c r="H215" s="279">
        <f t="shared" si="2"/>
        <v>14625.6</v>
      </c>
      <c r="J215" s="2051" t="s">
        <v>6464</v>
      </c>
      <c r="K215" s="2050" t="str">
        <f>VLOOKUP(J215,'FICHE RATIOS'!C:D,2,FALSE)</f>
        <v>Réseaux intérieurs enterrés</v>
      </c>
    </row>
    <row r="216" spans="1:11" s="273" customFormat="1" ht="12">
      <c r="A216" s="274"/>
      <c r="B216" s="284"/>
      <c r="C216" s="285"/>
      <c r="D216" s="340"/>
      <c r="E216" s="291"/>
      <c r="F216" s="277"/>
      <c r="G216" s="278">
        <v>0</v>
      </c>
      <c r="H216" s="279">
        <f t="shared" si="2"/>
        <v>0</v>
      </c>
      <c r="J216" s="2051" t="s">
        <v>6464</v>
      </c>
      <c r="K216" s="2050" t="str">
        <f>VLOOKUP(J216,'FICHE RATIOS'!C:D,2,FALSE)</f>
        <v>Réseaux intérieurs enterrés</v>
      </c>
    </row>
    <row r="217" spans="1:11" s="273" customFormat="1" ht="12">
      <c r="A217" s="274"/>
      <c r="B217" s="284"/>
      <c r="C217" s="285"/>
      <c r="D217" s="340" t="s">
        <v>432</v>
      </c>
      <c r="E217" s="291"/>
      <c r="F217" s="277">
        <v>0</v>
      </c>
      <c r="G217" s="278">
        <v>0</v>
      </c>
      <c r="H217" s="279">
        <f t="shared" si="2"/>
        <v>0</v>
      </c>
      <c r="J217" s="2051" t="s">
        <v>6464</v>
      </c>
      <c r="K217" s="2050" t="str">
        <f>VLOOKUP(J217,'FICHE RATIOS'!C:D,2,FALSE)</f>
        <v>Réseaux intérieurs enterrés</v>
      </c>
    </row>
    <row r="218" spans="1:11" s="273" customFormat="1" ht="12">
      <c r="A218" s="274"/>
      <c r="B218" s="284"/>
      <c r="C218" s="285"/>
      <c r="D218" s="340" t="s">
        <v>433</v>
      </c>
      <c r="E218" s="291" t="s">
        <v>218</v>
      </c>
      <c r="F218" s="277">
        <v>183</v>
      </c>
      <c r="G218" s="278">
        <v>68.180000000000007</v>
      </c>
      <c r="H218" s="279">
        <f t="shared" si="2"/>
        <v>12476.94</v>
      </c>
      <c r="J218" s="2051" t="s">
        <v>6464</v>
      </c>
      <c r="K218" s="2050" t="str">
        <f>VLOOKUP(J218,'FICHE RATIOS'!C:D,2,FALSE)</f>
        <v>Réseaux intérieurs enterrés</v>
      </c>
    </row>
    <row r="219" spans="1:11" s="273" customFormat="1" ht="12">
      <c r="A219" s="274"/>
      <c r="B219" s="284"/>
      <c r="C219" s="285"/>
      <c r="D219" s="340" t="s">
        <v>429</v>
      </c>
      <c r="E219" s="291" t="s">
        <v>218</v>
      </c>
      <c r="F219" s="277">
        <v>320</v>
      </c>
      <c r="G219" s="278">
        <v>68.180000000000007</v>
      </c>
      <c r="H219" s="279">
        <f t="shared" si="2"/>
        <v>21817.600000000002</v>
      </c>
      <c r="J219" s="2051" t="s">
        <v>6464</v>
      </c>
      <c r="K219" s="2050" t="str">
        <f>VLOOKUP(J219,'FICHE RATIOS'!C:D,2,FALSE)</f>
        <v>Réseaux intérieurs enterrés</v>
      </c>
    </row>
    <row r="220" spans="1:11" s="273" customFormat="1" ht="12">
      <c r="A220" s="274"/>
      <c r="B220" s="284"/>
      <c r="C220" s="285"/>
      <c r="D220" s="340" t="s">
        <v>434</v>
      </c>
      <c r="E220" s="291" t="s">
        <v>235</v>
      </c>
      <c r="F220" s="277">
        <v>100</v>
      </c>
      <c r="G220" s="278">
        <v>0</v>
      </c>
      <c r="H220" s="279">
        <f t="shared" si="2"/>
        <v>0</v>
      </c>
      <c r="J220" s="2051" t="s">
        <v>6464</v>
      </c>
      <c r="K220" s="2050" t="str">
        <f>VLOOKUP(J220,'FICHE RATIOS'!C:D,2,FALSE)</f>
        <v>Réseaux intérieurs enterrés</v>
      </c>
    </row>
    <row r="221" spans="1:11" s="273" customFormat="1" ht="12">
      <c r="A221" s="274"/>
      <c r="B221" s="284"/>
      <c r="C221" s="285"/>
      <c r="D221" s="340"/>
      <c r="E221" s="291"/>
      <c r="F221" s="277">
        <v>0</v>
      </c>
      <c r="G221" s="278">
        <v>0</v>
      </c>
      <c r="H221" s="279">
        <f t="shared" si="2"/>
        <v>0</v>
      </c>
      <c r="J221" s="2051" t="s">
        <v>6464</v>
      </c>
      <c r="K221" s="2050" t="str">
        <f>VLOOKUP(J221,'FICHE RATIOS'!C:D,2,FALSE)</f>
        <v>Réseaux intérieurs enterrés</v>
      </c>
    </row>
    <row r="222" spans="1:11" s="273" customFormat="1" ht="12">
      <c r="A222" s="274"/>
      <c r="B222" s="284"/>
      <c r="C222" s="285"/>
      <c r="D222" s="340" t="s">
        <v>435</v>
      </c>
      <c r="E222" s="291"/>
      <c r="F222" s="277">
        <v>0</v>
      </c>
      <c r="G222" s="278">
        <v>0</v>
      </c>
      <c r="H222" s="279">
        <f t="shared" si="2"/>
        <v>0</v>
      </c>
      <c r="J222" s="2051" t="s">
        <v>6464</v>
      </c>
      <c r="K222" s="2050" t="str">
        <f>VLOOKUP(J222,'FICHE RATIOS'!C:D,2,FALSE)</f>
        <v>Réseaux intérieurs enterrés</v>
      </c>
    </row>
    <row r="223" spans="1:11" s="273" customFormat="1" ht="12">
      <c r="A223" s="274"/>
      <c r="B223" s="284"/>
      <c r="C223" s="285"/>
      <c r="D223" s="340" t="s">
        <v>436</v>
      </c>
      <c r="E223" s="291" t="s">
        <v>218</v>
      </c>
      <c r="F223" s="277">
        <v>190</v>
      </c>
      <c r="G223" s="278">
        <v>87.52</v>
      </c>
      <c r="H223" s="279">
        <f t="shared" si="2"/>
        <v>16628.8</v>
      </c>
      <c r="J223" s="2051" t="s">
        <v>6464</v>
      </c>
      <c r="K223" s="2050" t="str">
        <f>VLOOKUP(J223,'FICHE RATIOS'!C:D,2,FALSE)</f>
        <v>Réseaux intérieurs enterrés</v>
      </c>
    </row>
    <row r="224" spans="1:11" s="273" customFormat="1" ht="12">
      <c r="A224" s="274"/>
      <c r="B224" s="284"/>
      <c r="C224" s="285"/>
      <c r="D224" s="340" t="s">
        <v>426</v>
      </c>
      <c r="E224" s="291" t="s">
        <v>264</v>
      </c>
      <c r="F224" s="277">
        <v>38</v>
      </c>
      <c r="G224" s="278">
        <v>264.33</v>
      </c>
      <c r="H224" s="279">
        <f t="shared" si="2"/>
        <v>10044.539999999999</v>
      </c>
      <c r="J224" s="2051" t="s">
        <v>6464</v>
      </c>
      <c r="K224" s="2050" t="str">
        <f>VLOOKUP(J224,'FICHE RATIOS'!C:D,2,FALSE)</f>
        <v>Réseaux intérieurs enterrés</v>
      </c>
    </row>
    <row r="225" spans="1:11" s="273" customFormat="1" ht="12">
      <c r="A225" s="274"/>
      <c r="B225" s="284"/>
      <c r="C225" s="285"/>
      <c r="D225" s="340" t="s">
        <v>427</v>
      </c>
      <c r="E225" s="291" t="s">
        <v>428</v>
      </c>
      <c r="F225" s="277">
        <v>2280</v>
      </c>
      <c r="G225" s="278">
        <v>1.76</v>
      </c>
      <c r="H225" s="279">
        <f t="shared" si="2"/>
        <v>4012.8</v>
      </c>
      <c r="J225" s="2051" t="s">
        <v>6464</v>
      </c>
      <c r="K225" s="2050" t="str">
        <f>VLOOKUP(J225,'FICHE RATIOS'!C:D,2,FALSE)</f>
        <v>Réseaux intérieurs enterrés</v>
      </c>
    </row>
    <row r="226" spans="1:11" s="273" customFormat="1" ht="12">
      <c r="A226" s="274"/>
      <c r="B226" s="284"/>
      <c r="C226" s="285"/>
      <c r="D226" s="340" t="s">
        <v>444</v>
      </c>
      <c r="E226" s="291" t="s">
        <v>218</v>
      </c>
      <c r="F226" s="277">
        <v>190</v>
      </c>
      <c r="G226" s="278">
        <v>0</v>
      </c>
      <c r="H226" s="279">
        <f t="shared" ref="H226:H289" si="3">+IF(F226=0,0,F226*G226)</f>
        <v>0</v>
      </c>
      <c r="J226" s="2051" t="s">
        <v>6464</v>
      </c>
      <c r="K226" s="2050" t="str">
        <f>VLOOKUP(J226,'FICHE RATIOS'!C:D,2,FALSE)</f>
        <v>Réseaux intérieurs enterrés</v>
      </c>
    </row>
    <row r="227" spans="1:11" s="273" customFormat="1" ht="12">
      <c r="A227" s="274"/>
      <c r="B227" s="284"/>
      <c r="C227" s="285"/>
      <c r="D227" s="340" t="s">
        <v>437</v>
      </c>
      <c r="E227" s="291" t="s">
        <v>66</v>
      </c>
      <c r="F227" s="277">
        <v>3</v>
      </c>
      <c r="G227" s="278">
        <v>0</v>
      </c>
      <c r="H227" s="279">
        <f t="shared" si="3"/>
        <v>0</v>
      </c>
      <c r="J227" s="2051" t="s">
        <v>6464</v>
      </c>
      <c r="K227" s="2050" t="str">
        <f>VLOOKUP(J227,'FICHE RATIOS'!C:D,2,FALSE)</f>
        <v>Réseaux intérieurs enterrés</v>
      </c>
    </row>
    <row r="228" spans="1:11" s="273" customFormat="1" ht="12">
      <c r="A228" s="274"/>
      <c r="B228" s="284"/>
      <c r="C228" s="285"/>
      <c r="D228" s="340" t="s">
        <v>438</v>
      </c>
      <c r="E228" s="291" t="s">
        <v>66</v>
      </c>
      <c r="F228" s="277">
        <v>3</v>
      </c>
      <c r="G228" s="278">
        <v>254.67</v>
      </c>
      <c r="H228" s="279">
        <f t="shared" si="3"/>
        <v>764.01</v>
      </c>
      <c r="J228" s="2051" t="s">
        <v>6464</v>
      </c>
      <c r="K228" s="2050" t="str">
        <f>VLOOKUP(J228,'FICHE RATIOS'!C:D,2,FALSE)</f>
        <v>Réseaux intérieurs enterrés</v>
      </c>
    </row>
    <row r="229" spans="1:11" s="273" customFormat="1" ht="12">
      <c r="A229" s="274"/>
      <c r="B229" s="295"/>
      <c r="C229" s="296"/>
      <c r="D229" s="338"/>
      <c r="E229" s="291"/>
      <c r="F229" s="277"/>
      <c r="G229" s="278"/>
      <c r="H229" s="279">
        <f t="shared" si="3"/>
        <v>0</v>
      </c>
      <c r="J229" s="2051" t="s">
        <v>6464</v>
      </c>
      <c r="K229" s="2050" t="str">
        <f>VLOOKUP(J229,'FICHE RATIOS'!C:D,2,FALSE)</f>
        <v>Réseaux intérieurs enterrés</v>
      </c>
    </row>
    <row r="230" spans="1:11" s="273" customFormat="1" ht="12">
      <c r="A230" s="274"/>
      <c r="B230" s="293" t="s">
        <v>445</v>
      </c>
      <c r="C230" s="294"/>
      <c r="D230" s="298" t="s">
        <v>446</v>
      </c>
      <c r="E230" s="291"/>
      <c r="F230" s="277"/>
      <c r="G230" s="278"/>
      <c r="H230" s="279">
        <f t="shared" si="3"/>
        <v>0</v>
      </c>
      <c r="J230" s="2051" t="s">
        <v>6464</v>
      </c>
      <c r="K230" s="2050" t="str">
        <f>VLOOKUP(J230,'FICHE RATIOS'!C:D,2,FALSE)</f>
        <v>Réseaux intérieurs enterrés</v>
      </c>
    </row>
    <row r="231" spans="1:11" s="273" customFormat="1" ht="12">
      <c r="A231" s="274"/>
      <c r="B231" s="295"/>
      <c r="C231" s="296"/>
      <c r="D231" s="338" t="s">
        <v>447</v>
      </c>
      <c r="E231" s="291" t="s">
        <v>66</v>
      </c>
      <c r="F231" s="277">
        <v>107</v>
      </c>
      <c r="G231" s="278">
        <v>227.27</v>
      </c>
      <c r="H231" s="279">
        <f t="shared" si="3"/>
        <v>24317.89</v>
      </c>
      <c r="J231" s="2051" t="s">
        <v>6464</v>
      </c>
      <c r="K231" s="2050" t="str">
        <f>VLOOKUP(J231,'FICHE RATIOS'!C:D,2,FALSE)</f>
        <v>Réseaux intérieurs enterrés</v>
      </c>
    </row>
    <row r="232" spans="1:11" s="273" customFormat="1" ht="12">
      <c r="A232" s="274"/>
      <c r="B232" s="295"/>
      <c r="C232" s="296"/>
      <c r="D232" s="338"/>
      <c r="E232" s="291"/>
      <c r="F232" s="277"/>
      <c r="G232" s="278">
        <v>95.903999999999996</v>
      </c>
      <c r="H232" s="279">
        <f t="shared" si="3"/>
        <v>0</v>
      </c>
      <c r="J232" s="2051" t="s">
        <v>6464</v>
      </c>
      <c r="K232" s="2050" t="str">
        <f>VLOOKUP(J232,'FICHE RATIOS'!C:D,2,FALSE)</f>
        <v>Réseaux intérieurs enterrés</v>
      </c>
    </row>
    <row r="233" spans="1:11" s="273" customFormat="1" ht="12">
      <c r="A233" s="274"/>
      <c r="B233" s="284"/>
      <c r="C233" s="285"/>
      <c r="D233" s="286" t="s">
        <v>448</v>
      </c>
      <c r="E233" s="291" t="s">
        <v>66</v>
      </c>
      <c r="F233" s="277">
        <v>5</v>
      </c>
      <c r="G233" s="278">
        <v>11363.53</v>
      </c>
      <c r="H233" s="279">
        <f t="shared" si="3"/>
        <v>56817.65</v>
      </c>
      <c r="J233" s="2051" t="s">
        <v>6464</v>
      </c>
      <c r="K233" s="2050" t="str">
        <f>VLOOKUP(J233,'FICHE RATIOS'!C:D,2,FALSE)</f>
        <v>Réseaux intérieurs enterrés</v>
      </c>
    </row>
    <row r="234" spans="1:11" s="273" customFormat="1" ht="12">
      <c r="A234" s="274"/>
      <c r="B234" s="295"/>
      <c r="C234" s="296"/>
      <c r="D234" s="338" t="s">
        <v>449</v>
      </c>
      <c r="E234" s="291"/>
      <c r="F234" s="277">
        <v>0</v>
      </c>
      <c r="G234" s="278" t="s">
        <v>179</v>
      </c>
      <c r="H234" s="279">
        <f t="shared" si="3"/>
        <v>0</v>
      </c>
      <c r="J234" s="2051" t="s">
        <v>6464</v>
      </c>
      <c r="K234" s="2050" t="str">
        <f>VLOOKUP(J234,'FICHE RATIOS'!C:D,2,FALSE)</f>
        <v>Réseaux intérieurs enterrés</v>
      </c>
    </row>
    <row r="235" spans="1:11" s="273" customFormat="1" ht="12">
      <c r="A235" s="274"/>
      <c r="B235" s="284"/>
      <c r="C235" s="285"/>
      <c r="D235" s="286" t="s">
        <v>420</v>
      </c>
      <c r="E235" s="291" t="s">
        <v>264</v>
      </c>
      <c r="F235" s="277">
        <v>263</v>
      </c>
      <c r="G235" s="278">
        <v>28.42</v>
      </c>
      <c r="H235" s="279">
        <f t="shared" si="3"/>
        <v>7474.46</v>
      </c>
      <c r="J235" s="2051" t="s">
        <v>6464</v>
      </c>
      <c r="K235" s="2050" t="str">
        <f>VLOOKUP(J235,'FICHE RATIOS'!C:D,2,FALSE)</f>
        <v>Réseaux intérieurs enterrés</v>
      </c>
    </row>
    <row r="236" spans="1:11" s="273" customFormat="1" ht="12">
      <c r="A236" s="274"/>
      <c r="B236" s="284"/>
      <c r="C236" s="285"/>
      <c r="D236" s="286" t="s">
        <v>421</v>
      </c>
      <c r="E236" s="291" t="s">
        <v>264</v>
      </c>
      <c r="F236" s="277">
        <v>122</v>
      </c>
      <c r="G236" s="278">
        <v>21.59</v>
      </c>
      <c r="H236" s="279">
        <f t="shared" si="3"/>
        <v>2633.98</v>
      </c>
      <c r="J236" s="2051" t="s">
        <v>6464</v>
      </c>
      <c r="K236" s="2050" t="str">
        <f>VLOOKUP(J236,'FICHE RATIOS'!C:D,2,FALSE)</f>
        <v>Réseaux intérieurs enterrés</v>
      </c>
    </row>
    <row r="237" spans="1:11" s="273" customFormat="1" ht="12">
      <c r="A237" s="274"/>
      <c r="B237" s="284"/>
      <c r="C237" s="285"/>
      <c r="D237" s="286" t="s">
        <v>422</v>
      </c>
      <c r="E237" s="291" t="s">
        <v>264</v>
      </c>
      <c r="F237" s="277">
        <v>21</v>
      </c>
      <c r="G237" s="278">
        <v>22.72</v>
      </c>
      <c r="H237" s="279">
        <f t="shared" si="3"/>
        <v>477.12</v>
      </c>
      <c r="J237" s="2051" t="s">
        <v>6464</v>
      </c>
      <c r="K237" s="2050" t="str">
        <f>VLOOKUP(J237,'FICHE RATIOS'!C:D,2,FALSE)</f>
        <v>Réseaux intérieurs enterrés</v>
      </c>
    </row>
    <row r="238" spans="1:11" s="273" customFormat="1" ht="12">
      <c r="A238" s="274"/>
      <c r="B238" s="284"/>
      <c r="C238" s="285"/>
      <c r="D238" s="286" t="s">
        <v>423</v>
      </c>
      <c r="E238" s="291" t="s">
        <v>218</v>
      </c>
      <c r="F238" s="277">
        <v>79</v>
      </c>
      <c r="G238" s="278">
        <v>44.604999999999997</v>
      </c>
      <c r="H238" s="279">
        <f t="shared" si="3"/>
        <v>3523.7949999999996</v>
      </c>
      <c r="J238" s="2051" t="s">
        <v>6464</v>
      </c>
      <c r="K238" s="2050" t="str">
        <f>VLOOKUP(J238,'FICHE RATIOS'!C:D,2,FALSE)</f>
        <v>Réseaux intérieurs enterrés</v>
      </c>
    </row>
    <row r="239" spans="1:11" s="273" customFormat="1" ht="12">
      <c r="A239" s="274"/>
      <c r="B239" s="284"/>
      <c r="C239" s="285"/>
      <c r="D239" s="286"/>
      <c r="E239" s="291"/>
      <c r="F239" s="277">
        <v>0</v>
      </c>
      <c r="G239" s="278">
        <v>0</v>
      </c>
      <c r="H239" s="279">
        <f t="shared" si="3"/>
        <v>0</v>
      </c>
      <c r="J239" s="2051" t="s">
        <v>6464</v>
      </c>
      <c r="K239" s="2050" t="str">
        <f>VLOOKUP(J239,'FICHE RATIOS'!C:D,2,FALSE)</f>
        <v>Réseaux intérieurs enterrés</v>
      </c>
    </row>
    <row r="240" spans="1:11" s="273" customFormat="1" ht="12">
      <c r="A240" s="274"/>
      <c r="B240" s="284"/>
      <c r="C240" s="285"/>
      <c r="D240" s="286" t="s">
        <v>424</v>
      </c>
      <c r="E240" s="291"/>
      <c r="F240" s="277">
        <v>0</v>
      </c>
      <c r="G240" s="278">
        <v>0</v>
      </c>
      <c r="H240" s="279">
        <f t="shared" si="3"/>
        <v>0</v>
      </c>
      <c r="J240" s="2051" t="s">
        <v>6464</v>
      </c>
      <c r="K240" s="2050" t="str">
        <f>VLOOKUP(J240,'FICHE RATIOS'!C:D,2,FALSE)</f>
        <v>Réseaux intérieurs enterrés</v>
      </c>
    </row>
    <row r="241" spans="1:11" s="273" customFormat="1" ht="12">
      <c r="A241" s="274"/>
      <c r="B241" s="284"/>
      <c r="C241" s="285"/>
      <c r="D241" s="286" t="s">
        <v>425</v>
      </c>
      <c r="E241" s="291" t="s">
        <v>218</v>
      </c>
      <c r="F241" s="277">
        <v>46</v>
      </c>
      <c r="G241" s="278">
        <v>23.46</v>
      </c>
      <c r="H241" s="279">
        <f t="shared" si="3"/>
        <v>1079.1600000000001</v>
      </c>
      <c r="J241" s="2051" t="s">
        <v>6464</v>
      </c>
      <c r="K241" s="2050" t="str">
        <f>VLOOKUP(J241,'FICHE RATIOS'!C:D,2,FALSE)</f>
        <v>Réseaux intérieurs enterrés</v>
      </c>
    </row>
    <row r="242" spans="1:11" s="273" customFormat="1" ht="12">
      <c r="A242" s="274"/>
      <c r="B242" s="284"/>
      <c r="C242" s="285"/>
      <c r="D242" s="286" t="s">
        <v>426</v>
      </c>
      <c r="E242" s="291" t="s">
        <v>264</v>
      </c>
      <c r="F242" s="277">
        <v>16</v>
      </c>
      <c r="G242" s="278">
        <v>332.6</v>
      </c>
      <c r="H242" s="279">
        <f t="shared" si="3"/>
        <v>5321.6</v>
      </c>
      <c r="J242" s="2051" t="s">
        <v>6464</v>
      </c>
      <c r="K242" s="2050" t="str">
        <f>VLOOKUP(J242,'FICHE RATIOS'!C:D,2,FALSE)</f>
        <v>Réseaux intérieurs enterrés</v>
      </c>
    </row>
    <row r="243" spans="1:11" s="273" customFormat="1" ht="12">
      <c r="A243" s="274"/>
      <c r="B243" s="284"/>
      <c r="C243" s="285"/>
      <c r="D243" s="286" t="s">
        <v>427</v>
      </c>
      <c r="E243" s="291" t="s">
        <v>428</v>
      </c>
      <c r="F243" s="277">
        <v>1110</v>
      </c>
      <c r="G243" s="278">
        <v>1.76</v>
      </c>
      <c r="H243" s="279">
        <f t="shared" si="3"/>
        <v>1953.6</v>
      </c>
      <c r="J243" s="2051" t="s">
        <v>6464</v>
      </c>
      <c r="K243" s="2050" t="str">
        <f>VLOOKUP(J243,'FICHE RATIOS'!C:D,2,FALSE)</f>
        <v>Réseaux intérieurs enterrés</v>
      </c>
    </row>
    <row r="244" spans="1:11" s="273" customFormat="1" ht="12">
      <c r="A244" s="274"/>
      <c r="B244" s="284"/>
      <c r="C244" s="285"/>
      <c r="D244" s="286"/>
      <c r="E244" s="291"/>
      <c r="F244" s="277"/>
      <c r="G244" s="278"/>
      <c r="H244" s="279">
        <f t="shared" si="3"/>
        <v>0</v>
      </c>
      <c r="J244" s="2051" t="s">
        <v>6464</v>
      </c>
      <c r="K244" s="2050" t="str">
        <f>VLOOKUP(J244,'FICHE RATIOS'!C:D,2,FALSE)</f>
        <v>Réseaux intérieurs enterrés</v>
      </c>
    </row>
    <row r="245" spans="1:11" s="273" customFormat="1" ht="12">
      <c r="A245" s="274"/>
      <c r="B245" s="284"/>
      <c r="C245" s="285"/>
      <c r="D245" s="286" t="s">
        <v>429</v>
      </c>
      <c r="E245" s="291"/>
      <c r="F245" s="277">
        <v>0</v>
      </c>
      <c r="G245" s="278">
        <v>0</v>
      </c>
      <c r="H245" s="279">
        <f t="shared" si="3"/>
        <v>0</v>
      </c>
      <c r="J245" s="2051" t="s">
        <v>6464</v>
      </c>
      <c r="K245" s="2050" t="str">
        <f>VLOOKUP(J245,'FICHE RATIOS'!C:D,2,FALSE)</f>
        <v>Réseaux intérieurs enterrés</v>
      </c>
    </row>
    <row r="246" spans="1:11" s="273" customFormat="1" ht="12">
      <c r="A246" s="274"/>
      <c r="B246" s="284"/>
      <c r="C246" s="285"/>
      <c r="D246" s="286" t="s">
        <v>430</v>
      </c>
      <c r="E246" s="291" t="s">
        <v>264</v>
      </c>
      <c r="F246" s="277">
        <v>24</v>
      </c>
      <c r="G246" s="278">
        <v>332.6</v>
      </c>
      <c r="H246" s="279">
        <f t="shared" si="3"/>
        <v>7982.4000000000005</v>
      </c>
      <c r="J246" s="2051" t="s">
        <v>6464</v>
      </c>
      <c r="K246" s="2050" t="str">
        <f>VLOOKUP(J246,'FICHE RATIOS'!C:D,2,FALSE)</f>
        <v>Réseaux intérieurs enterrés</v>
      </c>
    </row>
    <row r="247" spans="1:11" s="273" customFormat="1" ht="12">
      <c r="A247" s="274"/>
      <c r="B247" s="284"/>
      <c r="C247" s="285"/>
      <c r="D247" s="286" t="s">
        <v>431</v>
      </c>
      <c r="E247" s="291" t="s">
        <v>218</v>
      </c>
      <c r="F247" s="277">
        <v>205</v>
      </c>
      <c r="G247" s="278">
        <v>155.80000000000001</v>
      </c>
      <c r="H247" s="279">
        <f t="shared" si="3"/>
        <v>31939.000000000004</v>
      </c>
      <c r="J247" s="2051" t="s">
        <v>6464</v>
      </c>
      <c r="K247" s="2050" t="str">
        <f>VLOOKUP(J247,'FICHE RATIOS'!C:D,2,FALSE)</f>
        <v>Réseaux intérieurs enterrés</v>
      </c>
    </row>
    <row r="248" spans="1:11" s="273" customFormat="1" ht="12">
      <c r="A248" s="274"/>
      <c r="B248" s="284"/>
      <c r="C248" s="285"/>
      <c r="D248" s="286" t="s">
        <v>427</v>
      </c>
      <c r="E248" s="291" t="s">
        <v>428</v>
      </c>
      <c r="F248" s="277">
        <v>1440</v>
      </c>
      <c r="G248" s="278">
        <v>1.76</v>
      </c>
      <c r="H248" s="279">
        <f t="shared" si="3"/>
        <v>2534.4</v>
      </c>
      <c r="J248" s="2051" t="s">
        <v>6464</v>
      </c>
      <c r="K248" s="2050" t="str">
        <f>VLOOKUP(J248,'FICHE RATIOS'!C:D,2,FALSE)</f>
        <v>Réseaux intérieurs enterrés</v>
      </c>
    </row>
    <row r="249" spans="1:11" s="273" customFormat="1" ht="12">
      <c r="A249" s="274"/>
      <c r="B249" s="284"/>
      <c r="C249" s="285"/>
      <c r="D249" s="286"/>
      <c r="E249" s="291"/>
      <c r="F249" s="277">
        <v>0</v>
      </c>
      <c r="G249" s="278">
        <v>0</v>
      </c>
      <c r="H249" s="279">
        <f t="shared" si="3"/>
        <v>0</v>
      </c>
      <c r="J249" s="2051" t="s">
        <v>6464</v>
      </c>
      <c r="K249" s="2050" t="str">
        <f>VLOOKUP(J249,'FICHE RATIOS'!C:D,2,FALSE)</f>
        <v>Réseaux intérieurs enterrés</v>
      </c>
    </row>
    <row r="250" spans="1:11" s="273" customFormat="1" ht="12">
      <c r="A250" s="274"/>
      <c r="B250" s="284"/>
      <c r="C250" s="285"/>
      <c r="D250" s="286" t="s">
        <v>432</v>
      </c>
      <c r="E250" s="291"/>
      <c r="F250" s="277">
        <v>0</v>
      </c>
      <c r="G250" s="278">
        <v>0</v>
      </c>
      <c r="H250" s="279">
        <f t="shared" si="3"/>
        <v>0</v>
      </c>
      <c r="J250" s="2051" t="s">
        <v>6464</v>
      </c>
      <c r="K250" s="2050" t="str">
        <f>VLOOKUP(J250,'FICHE RATIOS'!C:D,2,FALSE)</f>
        <v>Réseaux intérieurs enterrés</v>
      </c>
    </row>
    <row r="251" spans="1:11" s="273" customFormat="1" ht="12">
      <c r="A251" s="274"/>
      <c r="B251" s="284"/>
      <c r="C251" s="285"/>
      <c r="D251" s="286" t="s">
        <v>433</v>
      </c>
      <c r="E251" s="291" t="s">
        <v>218</v>
      </c>
      <c r="F251" s="277">
        <v>30</v>
      </c>
      <c r="G251" s="278">
        <v>68.180000000000007</v>
      </c>
      <c r="H251" s="279">
        <f t="shared" si="3"/>
        <v>2045.4</v>
      </c>
      <c r="J251" s="2051" t="s">
        <v>6464</v>
      </c>
      <c r="K251" s="2050" t="str">
        <f>VLOOKUP(J251,'FICHE RATIOS'!C:D,2,FALSE)</f>
        <v>Réseaux intérieurs enterrés</v>
      </c>
    </row>
    <row r="252" spans="1:11" s="273" customFormat="1" ht="12">
      <c r="A252" s="274"/>
      <c r="B252" s="284"/>
      <c r="C252" s="285"/>
      <c r="D252" s="286" t="s">
        <v>429</v>
      </c>
      <c r="E252" s="291" t="s">
        <v>218</v>
      </c>
      <c r="F252" s="277">
        <v>84</v>
      </c>
      <c r="G252" s="278">
        <v>68.180000000000007</v>
      </c>
      <c r="H252" s="279">
        <f t="shared" si="3"/>
        <v>5727.1200000000008</v>
      </c>
      <c r="J252" s="2051" t="s">
        <v>6464</v>
      </c>
      <c r="K252" s="2050" t="str">
        <f>VLOOKUP(J252,'FICHE RATIOS'!C:D,2,FALSE)</f>
        <v>Réseaux intérieurs enterrés</v>
      </c>
    </row>
    <row r="253" spans="1:11" s="273" customFormat="1" ht="12">
      <c r="A253" s="274"/>
      <c r="B253" s="284"/>
      <c r="C253" s="285"/>
      <c r="D253" s="286" t="s">
        <v>434</v>
      </c>
      <c r="E253" s="291" t="s">
        <v>235</v>
      </c>
      <c r="F253" s="277">
        <v>45</v>
      </c>
      <c r="G253" s="278">
        <v>0</v>
      </c>
      <c r="H253" s="279">
        <f t="shared" si="3"/>
        <v>0</v>
      </c>
      <c r="J253" s="2051" t="s">
        <v>6464</v>
      </c>
      <c r="K253" s="2050" t="str">
        <f>VLOOKUP(J253,'FICHE RATIOS'!C:D,2,FALSE)</f>
        <v>Réseaux intérieurs enterrés</v>
      </c>
    </row>
    <row r="254" spans="1:11" s="273" customFormat="1" ht="12">
      <c r="A254" s="274"/>
      <c r="B254" s="284"/>
      <c r="C254" s="285"/>
      <c r="D254" s="286"/>
      <c r="E254" s="291"/>
      <c r="F254" s="277">
        <v>0</v>
      </c>
      <c r="G254" s="278">
        <v>0</v>
      </c>
      <c r="H254" s="279">
        <f t="shared" si="3"/>
        <v>0</v>
      </c>
      <c r="J254" s="2051" t="s">
        <v>6464</v>
      </c>
      <c r="K254" s="2050" t="str">
        <f>VLOOKUP(J254,'FICHE RATIOS'!C:D,2,FALSE)</f>
        <v>Réseaux intérieurs enterrés</v>
      </c>
    </row>
    <row r="255" spans="1:11" s="273" customFormat="1" ht="12">
      <c r="A255" s="274"/>
      <c r="B255" s="284"/>
      <c r="C255" s="285"/>
      <c r="D255" s="286" t="s">
        <v>435</v>
      </c>
      <c r="E255" s="291"/>
      <c r="F255" s="277">
        <v>0</v>
      </c>
      <c r="G255" s="278">
        <v>0</v>
      </c>
      <c r="H255" s="279">
        <f t="shared" si="3"/>
        <v>0</v>
      </c>
      <c r="J255" s="2051" t="s">
        <v>6464</v>
      </c>
      <c r="K255" s="2050" t="str">
        <f>VLOOKUP(J255,'FICHE RATIOS'!C:D,2,FALSE)</f>
        <v>Réseaux intérieurs enterrés</v>
      </c>
    </row>
    <row r="256" spans="1:11" s="273" customFormat="1" ht="12">
      <c r="A256" s="274"/>
      <c r="B256" s="284"/>
      <c r="C256" s="285"/>
      <c r="D256" s="286" t="s">
        <v>436</v>
      </c>
      <c r="E256" s="291" t="s">
        <v>218</v>
      </c>
      <c r="F256" s="277">
        <v>41</v>
      </c>
      <c r="G256" s="278">
        <v>87.52</v>
      </c>
      <c r="H256" s="279">
        <f t="shared" si="3"/>
        <v>3588.3199999999997</v>
      </c>
      <c r="J256" s="2051" t="s">
        <v>6464</v>
      </c>
      <c r="K256" s="2050" t="str">
        <f>VLOOKUP(J256,'FICHE RATIOS'!C:D,2,FALSE)</f>
        <v>Réseaux intérieurs enterrés</v>
      </c>
    </row>
    <row r="257" spans="1:11" s="273" customFormat="1" ht="12">
      <c r="A257" s="274"/>
      <c r="B257" s="284"/>
      <c r="C257" s="285"/>
      <c r="D257" s="286" t="s">
        <v>426</v>
      </c>
      <c r="E257" s="291" t="s">
        <v>264</v>
      </c>
      <c r="F257" s="277">
        <v>9</v>
      </c>
      <c r="G257" s="278">
        <v>264.33</v>
      </c>
      <c r="H257" s="279">
        <f t="shared" si="3"/>
        <v>2378.9699999999998</v>
      </c>
      <c r="J257" s="2051" t="s">
        <v>6464</v>
      </c>
      <c r="K257" s="2050" t="str">
        <f>VLOOKUP(J257,'FICHE RATIOS'!C:D,2,FALSE)</f>
        <v>Réseaux intérieurs enterrés</v>
      </c>
    </row>
    <row r="258" spans="1:11" s="273" customFormat="1" ht="12">
      <c r="A258" s="274"/>
      <c r="B258" s="284"/>
      <c r="C258" s="285"/>
      <c r="D258" s="286" t="s">
        <v>427</v>
      </c>
      <c r="E258" s="291" t="s">
        <v>428</v>
      </c>
      <c r="F258" s="277">
        <v>510</v>
      </c>
      <c r="G258" s="278">
        <v>1.76</v>
      </c>
      <c r="H258" s="279">
        <f t="shared" si="3"/>
        <v>897.6</v>
      </c>
      <c r="J258" s="2051" t="s">
        <v>6464</v>
      </c>
      <c r="K258" s="2050" t="str">
        <f>VLOOKUP(J258,'FICHE RATIOS'!C:D,2,FALSE)</f>
        <v>Réseaux intérieurs enterrés</v>
      </c>
    </row>
    <row r="259" spans="1:11" s="273" customFormat="1" ht="12">
      <c r="A259" s="274"/>
      <c r="B259" s="284"/>
      <c r="C259" s="285"/>
      <c r="D259" s="286" t="s">
        <v>444</v>
      </c>
      <c r="E259" s="291" t="s">
        <v>218</v>
      </c>
      <c r="F259" s="277">
        <v>41</v>
      </c>
      <c r="G259" s="278">
        <v>0</v>
      </c>
      <c r="H259" s="279">
        <f t="shared" si="3"/>
        <v>0</v>
      </c>
      <c r="J259" s="2051" t="s">
        <v>6464</v>
      </c>
      <c r="K259" s="2050" t="str">
        <f>VLOOKUP(J259,'FICHE RATIOS'!C:D,2,FALSE)</f>
        <v>Réseaux intérieurs enterrés</v>
      </c>
    </row>
    <row r="260" spans="1:11" s="273" customFormat="1" ht="12">
      <c r="A260" s="274"/>
      <c r="B260" s="284"/>
      <c r="C260" s="285"/>
      <c r="D260" s="286" t="s">
        <v>437</v>
      </c>
      <c r="E260" s="291" t="s">
        <v>66</v>
      </c>
      <c r="F260" s="277">
        <v>5</v>
      </c>
      <c r="G260" s="278">
        <v>0</v>
      </c>
      <c r="H260" s="279">
        <f t="shared" si="3"/>
        <v>0</v>
      </c>
      <c r="J260" s="2051" t="s">
        <v>6464</v>
      </c>
      <c r="K260" s="2050" t="str">
        <f>VLOOKUP(J260,'FICHE RATIOS'!C:D,2,FALSE)</f>
        <v>Réseaux intérieurs enterrés</v>
      </c>
    </row>
    <row r="261" spans="1:11" s="273" customFormat="1" ht="12">
      <c r="A261" s="274"/>
      <c r="B261" s="284"/>
      <c r="C261" s="285"/>
      <c r="D261" s="286" t="s">
        <v>438</v>
      </c>
      <c r="E261" s="291" t="s">
        <v>66</v>
      </c>
      <c r="F261" s="277">
        <v>5</v>
      </c>
      <c r="G261" s="278">
        <v>254.67</v>
      </c>
      <c r="H261" s="279">
        <f t="shared" si="3"/>
        <v>1273.3499999999999</v>
      </c>
      <c r="J261" s="2051" t="s">
        <v>6464</v>
      </c>
      <c r="K261" s="2050" t="str">
        <f>VLOOKUP(J261,'FICHE RATIOS'!C:D,2,FALSE)</f>
        <v>Réseaux intérieurs enterrés</v>
      </c>
    </row>
    <row r="262" spans="1:11" s="273" customFormat="1" ht="12">
      <c r="A262" s="274"/>
      <c r="B262" s="284"/>
      <c r="C262" s="285"/>
      <c r="D262" s="286"/>
      <c r="E262" s="291"/>
      <c r="F262" s="277"/>
      <c r="G262" s="278"/>
      <c r="H262" s="279">
        <f t="shared" si="3"/>
        <v>0</v>
      </c>
      <c r="J262" s="2051" t="s">
        <v>6464</v>
      </c>
      <c r="K262" s="2050" t="str">
        <f>VLOOKUP(J262,'FICHE RATIOS'!C:D,2,FALSE)</f>
        <v>Réseaux intérieurs enterrés</v>
      </c>
    </row>
    <row r="263" spans="1:11" s="273" customFormat="1" ht="12">
      <c r="A263" s="274"/>
      <c r="B263" s="293" t="s">
        <v>450</v>
      </c>
      <c r="C263" s="294"/>
      <c r="D263" s="298" t="s">
        <v>451</v>
      </c>
      <c r="E263" s="291"/>
      <c r="F263" s="277">
        <v>0</v>
      </c>
      <c r="G263" s="278" t="s">
        <v>179</v>
      </c>
      <c r="H263" s="279">
        <f t="shared" si="3"/>
        <v>0</v>
      </c>
      <c r="J263" s="2051" t="s">
        <v>6464</v>
      </c>
      <c r="K263" s="2050" t="str">
        <f>VLOOKUP(J263,'FICHE RATIOS'!C:D,2,FALSE)</f>
        <v>Réseaux intérieurs enterrés</v>
      </c>
    </row>
    <row r="264" spans="1:11" s="273" customFormat="1" ht="12">
      <c r="A264" s="274"/>
      <c r="B264" s="284"/>
      <c r="C264" s="285"/>
      <c r="D264" s="286" t="s">
        <v>452</v>
      </c>
      <c r="E264" s="291" t="s">
        <v>66</v>
      </c>
      <c r="F264" s="277">
        <v>51</v>
      </c>
      <c r="G264" s="278">
        <v>227.27</v>
      </c>
      <c r="H264" s="279">
        <f t="shared" si="3"/>
        <v>11590.77</v>
      </c>
      <c r="J264" s="2051" t="s">
        <v>6464</v>
      </c>
      <c r="K264" s="2050" t="str">
        <f>VLOOKUP(J264,'FICHE RATIOS'!C:D,2,FALSE)</f>
        <v>Réseaux intérieurs enterrés</v>
      </c>
    </row>
    <row r="265" spans="1:11" s="273" customFormat="1" ht="12">
      <c r="A265" s="274"/>
      <c r="B265" s="280"/>
      <c r="C265" s="281"/>
      <c r="D265" s="282"/>
      <c r="E265" s="291"/>
      <c r="F265" s="277">
        <v>0</v>
      </c>
      <c r="G265" s="278" t="s">
        <v>179</v>
      </c>
      <c r="H265" s="279">
        <f t="shared" si="3"/>
        <v>0</v>
      </c>
      <c r="J265" s="2051" t="s">
        <v>6464</v>
      </c>
      <c r="K265" s="2050" t="str">
        <f>VLOOKUP(J265,'FICHE RATIOS'!C:D,2,FALSE)</f>
        <v>Réseaux intérieurs enterrés</v>
      </c>
    </row>
    <row r="266" spans="1:11" s="273" customFormat="1" ht="12">
      <c r="A266" s="274"/>
      <c r="B266" s="293" t="s">
        <v>453</v>
      </c>
      <c r="C266" s="294"/>
      <c r="D266" s="298" t="s">
        <v>454</v>
      </c>
      <c r="E266" s="291" t="s">
        <v>66</v>
      </c>
      <c r="F266" s="277">
        <v>3</v>
      </c>
      <c r="G266" s="278">
        <v>3977.24</v>
      </c>
      <c r="H266" s="279">
        <f t="shared" si="3"/>
        <v>11931.72</v>
      </c>
      <c r="J266" s="2051" t="s">
        <v>6464</v>
      </c>
      <c r="K266" s="2050" t="str">
        <f>VLOOKUP(J266,'FICHE RATIOS'!C:D,2,FALSE)</f>
        <v>Réseaux intérieurs enterrés</v>
      </c>
    </row>
    <row r="267" spans="1:11" s="273" customFormat="1" ht="12">
      <c r="A267" s="274"/>
      <c r="B267" s="295"/>
      <c r="C267" s="296"/>
      <c r="D267" s="286"/>
      <c r="E267" s="291"/>
      <c r="F267" s="277">
        <v>0</v>
      </c>
      <c r="G267" s="278" t="s">
        <v>179</v>
      </c>
      <c r="H267" s="279">
        <f t="shared" si="3"/>
        <v>0</v>
      </c>
      <c r="J267" s="2051" t="s">
        <v>6464</v>
      </c>
      <c r="K267" s="2050" t="str">
        <f>VLOOKUP(J267,'FICHE RATIOS'!C:D,2,FALSE)</f>
        <v>Réseaux intérieurs enterrés</v>
      </c>
    </row>
    <row r="268" spans="1:11" s="273" customFormat="1" ht="12">
      <c r="A268" s="274"/>
      <c r="B268" s="293" t="s">
        <v>455</v>
      </c>
      <c r="C268" s="294"/>
      <c r="D268" s="298" t="s">
        <v>456</v>
      </c>
      <c r="E268" s="291" t="s">
        <v>66</v>
      </c>
      <c r="F268" s="277">
        <v>9</v>
      </c>
      <c r="G268" s="278">
        <v>1136.3499999999999</v>
      </c>
      <c r="H268" s="279">
        <f t="shared" si="3"/>
        <v>10227.15</v>
      </c>
      <c r="J268" s="2051" t="s">
        <v>6464</v>
      </c>
      <c r="K268" s="2050" t="str">
        <f>VLOOKUP(J268,'FICHE RATIOS'!C:D,2,FALSE)</f>
        <v>Réseaux intérieurs enterrés</v>
      </c>
    </row>
    <row r="269" spans="1:11" s="273" customFormat="1" ht="12">
      <c r="A269" s="274"/>
      <c r="B269" s="295"/>
      <c r="C269" s="296"/>
      <c r="D269" s="286"/>
      <c r="E269" s="291"/>
      <c r="F269" s="277">
        <v>0</v>
      </c>
      <c r="G269" s="278" t="s">
        <v>179</v>
      </c>
      <c r="H269" s="279">
        <f t="shared" si="3"/>
        <v>0</v>
      </c>
      <c r="J269" s="2051" t="s">
        <v>6464</v>
      </c>
      <c r="K269" s="2050" t="str">
        <f>VLOOKUP(J269,'FICHE RATIOS'!C:D,2,FALSE)</f>
        <v>Réseaux intérieurs enterrés</v>
      </c>
    </row>
    <row r="270" spans="1:11" s="273" customFormat="1" ht="24">
      <c r="A270" s="274"/>
      <c r="B270" s="287" t="s">
        <v>457</v>
      </c>
      <c r="C270" s="288"/>
      <c r="D270" s="339" t="s">
        <v>458</v>
      </c>
      <c r="E270" s="291"/>
      <c r="F270" s="277">
        <v>0</v>
      </c>
      <c r="G270" s="278" t="s">
        <v>179</v>
      </c>
      <c r="H270" s="279">
        <f t="shared" si="3"/>
        <v>0</v>
      </c>
      <c r="J270" s="2051" t="s">
        <v>6464</v>
      </c>
      <c r="K270" s="2050" t="str">
        <f>VLOOKUP(J270,'FICHE RATIOS'!C:D,2,FALSE)</f>
        <v>Réseaux intérieurs enterrés</v>
      </c>
    </row>
    <row r="271" spans="1:11" s="273" customFormat="1" ht="12">
      <c r="A271" s="274"/>
      <c r="B271" s="295"/>
      <c r="C271" s="296"/>
      <c r="D271" s="338" t="s">
        <v>459</v>
      </c>
      <c r="E271" s="291" t="s">
        <v>235</v>
      </c>
      <c r="F271" s="277">
        <v>936</v>
      </c>
      <c r="G271" s="278">
        <v>85.23</v>
      </c>
      <c r="H271" s="279">
        <f t="shared" si="3"/>
        <v>79775.28</v>
      </c>
      <c r="J271" s="2051" t="s">
        <v>6464</v>
      </c>
      <c r="K271" s="2050" t="str">
        <f>VLOOKUP(J271,'FICHE RATIOS'!C:D,2,FALSE)</f>
        <v>Réseaux intérieurs enterrés</v>
      </c>
    </row>
    <row r="272" spans="1:11" s="273" customFormat="1" ht="12">
      <c r="A272" s="274"/>
      <c r="B272" s="295"/>
      <c r="C272" s="296"/>
      <c r="D272" s="338"/>
      <c r="E272" s="291"/>
      <c r="F272" s="277">
        <v>0</v>
      </c>
      <c r="G272" s="278" t="s">
        <v>179</v>
      </c>
      <c r="H272" s="279">
        <f t="shared" si="3"/>
        <v>0</v>
      </c>
      <c r="J272" s="2051" t="s">
        <v>6464</v>
      </c>
      <c r="K272" s="2050" t="str">
        <f>VLOOKUP(J272,'FICHE RATIOS'!C:D,2,FALSE)</f>
        <v>Réseaux intérieurs enterrés</v>
      </c>
    </row>
    <row r="273" spans="1:11" s="273" customFormat="1" ht="24">
      <c r="A273" s="274"/>
      <c r="B273" s="287" t="s">
        <v>460</v>
      </c>
      <c r="C273" s="288"/>
      <c r="D273" s="339" t="s">
        <v>461</v>
      </c>
      <c r="E273" s="291"/>
      <c r="F273" s="277"/>
      <c r="G273" s="278" t="s">
        <v>179</v>
      </c>
      <c r="H273" s="279">
        <f t="shared" si="3"/>
        <v>0</v>
      </c>
      <c r="J273" s="2051" t="s">
        <v>6464</v>
      </c>
      <c r="K273" s="2050" t="str">
        <f>VLOOKUP(J273,'FICHE RATIOS'!C:D,2,FALSE)</f>
        <v>Réseaux intérieurs enterrés</v>
      </c>
    </row>
    <row r="274" spans="1:11" s="273" customFormat="1" ht="12">
      <c r="A274" s="274"/>
      <c r="B274" s="295"/>
      <c r="C274" s="296"/>
      <c r="D274" s="338" t="s">
        <v>462</v>
      </c>
      <c r="E274" s="291"/>
      <c r="F274" s="277">
        <v>0</v>
      </c>
      <c r="G274" s="278" t="s">
        <v>179</v>
      </c>
      <c r="H274" s="279">
        <f t="shared" si="3"/>
        <v>0</v>
      </c>
      <c r="J274" s="2051" t="s">
        <v>6464</v>
      </c>
      <c r="K274" s="2050" t="str">
        <f>VLOOKUP(J274,'FICHE RATIOS'!C:D,2,FALSE)</f>
        <v>Réseaux intérieurs enterrés</v>
      </c>
    </row>
    <row r="275" spans="1:11" s="273" customFormat="1" ht="12">
      <c r="A275" s="274"/>
      <c r="B275" s="295"/>
      <c r="C275" s="296"/>
      <c r="D275" s="338" t="s">
        <v>425</v>
      </c>
      <c r="E275" s="291" t="s">
        <v>218</v>
      </c>
      <c r="F275" s="277">
        <v>57</v>
      </c>
      <c r="G275" s="278">
        <v>23.46</v>
      </c>
      <c r="H275" s="279">
        <f t="shared" si="3"/>
        <v>1337.22</v>
      </c>
      <c r="J275" s="2051" t="s">
        <v>6464</v>
      </c>
      <c r="K275" s="2050" t="str">
        <f>VLOOKUP(J275,'FICHE RATIOS'!C:D,2,FALSE)</f>
        <v>Réseaux intérieurs enterrés</v>
      </c>
    </row>
    <row r="276" spans="1:11" s="273" customFormat="1" ht="12">
      <c r="A276" s="274"/>
      <c r="B276" s="284"/>
      <c r="C276" s="285"/>
      <c r="D276" s="286" t="s">
        <v>463</v>
      </c>
      <c r="E276" s="291" t="s">
        <v>264</v>
      </c>
      <c r="F276" s="277">
        <v>23</v>
      </c>
      <c r="G276" s="278">
        <v>332.6</v>
      </c>
      <c r="H276" s="279">
        <f t="shared" si="3"/>
        <v>7649.8</v>
      </c>
      <c r="J276" s="2051" t="s">
        <v>6464</v>
      </c>
      <c r="K276" s="2050" t="str">
        <f>VLOOKUP(J276,'FICHE RATIOS'!C:D,2,FALSE)</f>
        <v>Réseaux intérieurs enterrés</v>
      </c>
    </row>
    <row r="277" spans="1:11" s="273" customFormat="1" ht="12">
      <c r="A277" s="274"/>
      <c r="B277" s="295"/>
      <c r="C277" s="296"/>
      <c r="D277" s="286" t="s">
        <v>464</v>
      </c>
      <c r="E277" s="291" t="s">
        <v>428</v>
      </c>
      <c r="F277" s="277">
        <v>1380</v>
      </c>
      <c r="G277" s="278">
        <v>1.76</v>
      </c>
      <c r="H277" s="279">
        <f t="shared" si="3"/>
        <v>2428.8000000000002</v>
      </c>
      <c r="J277" s="2051" t="s">
        <v>6464</v>
      </c>
      <c r="K277" s="2050" t="str">
        <f>VLOOKUP(J277,'FICHE RATIOS'!C:D,2,FALSE)</f>
        <v>Réseaux intérieurs enterrés</v>
      </c>
    </row>
    <row r="278" spans="1:11" s="273" customFormat="1" ht="12">
      <c r="A278" s="274"/>
      <c r="B278" s="337"/>
      <c r="C278" s="316"/>
      <c r="D278" s="317"/>
      <c r="E278" s="291"/>
      <c r="F278" s="277"/>
      <c r="G278" s="278" t="s">
        <v>179</v>
      </c>
      <c r="H278" s="279">
        <f t="shared" si="3"/>
        <v>0</v>
      </c>
      <c r="J278" s="2051" t="s">
        <v>6464</v>
      </c>
      <c r="K278" s="2050" t="str">
        <f>VLOOKUP(J278,'FICHE RATIOS'!C:D,2,FALSE)</f>
        <v>Réseaux intérieurs enterrés</v>
      </c>
    </row>
    <row r="279" spans="1:11" s="273" customFormat="1" ht="12">
      <c r="A279" s="274"/>
      <c r="B279" s="295"/>
      <c r="C279" s="296"/>
      <c r="D279" s="286" t="s">
        <v>465</v>
      </c>
      <c r="E279" s="291"/>
      <c r="F279" s="277">
        <v>0</v>
      </c>
      <c r="G279" s="278" t="s">
        <v>179</v>
      </c>
      <c r="H279" s="279">
        <f t="shared" si="3"/>
        <v>0</v>
      </c>
      <c r="J279" s="2051" t="s">
        <v>6464</v>
      </c>
      <c r="K279" s="2050" t="str">
        <f>VLOOKUP(J279,'FICHE RATIOS'!C:D,2,FALSE)</f>
        <v>Réseaux intérieurs enterrés</v>
      </c>
    </row>
    <row r="280" spans="1:11" s="273" customFormat="1" ht="12">
      <c r="A280" s="274"/>
      <c r="B280" s="295"/>
      <c r="C280" s="296"/>
      <c r="D280" s="286" t="s">
        <v>463</v>
      </c>
      <c r="E280" s="291" t="s">
        <v>264</v>
      </c>
      <c r="F280" s="277">
        <v>20</v>
      </c>
      <c r="G280" s="278">
        <v>332.6</v>
      </c>
      <c r="H280" s="279">
        <f t="shared" si="3"/>
        <v>6652</v>
      </c>
      <c r="J280" s="2051" t="s">
        <v>6464</v>
      </c>
      <c r="K280" s="2050" t="str">
        <f>VLOOKUP(J280,'FICHE RATIOS'!C:D,2,FALSE)</f>
        <v>Réseaux intérieurs enterrés</v>
      </c>
    </row>
    <row r="281" spans="1:11" s="273" customFormat="1" ht="12">
      <c r="A281" s="274"/>
      <c r="B281" s="295"/>
      <c r="C281" s="318"/>
      <c r="D281" s="338" t="s">
        <v>431</v>
      </c>
      <c r="E281" s="291" t="s">
        <v>218</v>
      </c>
      <c r="F281" s="277">
        <v>157</v>
      </c>
      <c r="G281" s="278">
        <v>155.80000000000001</v>
      </c>
      <c r="H281" s="279">
        <f t="shared" si="3"/>
        <v>24460.600000000002</v>
      </c>
      <c r="J281" s="2051" t="s">
        <v>6464</v>
      </c>
      <c r="K281" s="2050" t="str">
        <f>VLOOKUP(J281,'FICHE RATIOS'!C:D,2,FALSE)</f>
        <v>Réseaux intérieurs enterrés</v>
      </c>
    </row>
    <row r="282" spans="1:11" s="273" customFormat="1" ht="12">
      <c r="A282" s="274"/>
      <c r="B282" s="295"/>
      <c r="C282" s="318"/>
      <c r="D282" s="338" t="s">
        <v>427</v>
      </c>
      <c r="E282" s="291" t="s">
        <v>428</v>
      </c>
      <c r="F282" s="277">
        <v>1200</v>
      </c>
      <c r="G282" s="278">
        <v>1.76</v>
      </c>
      <c r="H282" s="279">
        <f t="shared" si="3"/>
        <v>2112</v>
      </c>
      <c r="J282" s="2051" t="s">
        <v>6464</v>
      </c>
      <c r="K282" s="2050" t="str">
        <f>VLOOKUP(J282,'FICHE RATIOS'!C:D,2,FALSE)</f>
        <v>Réseaux intérieurs enterrés</v>
      </c>
    </row>
    <row r="283" spans="1:11" s="273" customFormat="1" ht="12">
      <c r="A283" s="274"/>
      <c r="B283" s="295"/>
      <c r="C283" s="318"/>
      <c r="D283" s="338"/>
      <c r="E283" s="291"/>
      <c r="F283" s="277"/>
      <c r="G283" s="278" t="s">
        <v>179</v>
      </c>
      <c r="H283" s="279">
        <f t="shared" si="3"/>
        <v>0</v>
      </c>
      <c r="J283" s="2051" t="s">
        <v>6464</v>
      </c>
      <c r="K283" s="2050" t="str">
        <f>VLOOKUP(J283,'FICHE RATIOS'!C:D,2,FALSE)</f>
        <v>Réseaux intérieurs enterrés</v>
      </c>
    </row>
    <row r="284" spans="1:11" s="273" customFormat="1" ht="12">
      <c r="A284" s="274"/>
      <c r="B284" s="295"/>
      <c r="C284" s="296"/>
      <c r="D284" s="338" t="s">
        <v>466</v>
      </c>
      <c r="E284" s="291"/>
      <c r="F284" s="277">
        <v>0</v>
      </c>
      <c r="G284" s="278" t="s">
        <v>179</v>
      </c>
      <c r="H284" s="279">
        <f t="shared" si="3"/>
        <v>0</v>
      </c>
      <c r="J284" s="2051" t="s">
        <v>6464</v>
      </c>
      <c r="K284" s="2050" t="str">
        <f>VLOOKUP(J284,'FICHE RATIOS'!C:D,2,FALSE)</f>
        <v>Réseaux intérieurs enterrés</v>
      </c>
    </row>
    <row r="285" spans="1:11" s="273" customFormat="1" ht="12">
      <c r="A285" s="274"/>
      <c r="B285" s="284"/>
      <c r="C285" s="285"/>
      <c r="D285" s="286" t="s">
        <v>433</v>
      </c>
      <c r="E285" s="291" t="s">
        <v>218</v>
      </c>
      <c r="F285" s="277">
        <v>27</v>
      </c>
      <c r="G285" s="278">
        <v>68.180000000000007</v>
      </c>
      <c r="H285" s="279">
        <f t="shared" si="3"/>
        <v>1840.8600000000001</v>
      </c>
      <c r="J285" s="2051" t="s">
        <v>6464</v>
      </c>
      <c r="K285" s="2050" t="str">
        <f>VLOOKUP(J285,'FICHE RATIOS'!C:D,2,FALSE)</f>
        <v>Réseaux intérieurs enterrés</v>
      </c>
    </row>
    <row r="286" spans="1:11" s="273" customFormat="1" ht="12">
      <c r="A286" s="274"/>
      <c r="B286" s="295"/>
      <c r="C286" s="296"/>
      <c r="D286" s="286" t="s">
        <v>429</v>
      </c>
      <c r="E286" s="291" t="s">
        <v>218</v>
      </c>
      <c r="F286" s="277">
        <v>76</v>
      </c>
      <c r="G286" s="278">
        <v>68.180000000000007</v>
      </c>
      <c r="H286" s="279">
        <f t="shared" si="3"/>
        <v>5181.68</v>
      </c>
      <c r="J286" s="2051" t="s">
        <v>6464</v>
      </c>
      <c r="K286" s="2050" t="str">
        <f>VLOOKUP(J286,'FICHE RATIOS'!C:D,2,FALSE)</f>
        <v>Réseaux intérieurs enterrés</v>
      </c>
    </row>
    <row r="287" spans="1:11" s="273" customFormat="1" ht="12">
      <c r="A287" s="274"/>
      <c r="B287" s="295"/>
      <c r="C287" s="296"/>
      <c r="D287" s="338"/>
      <c r="E287" s="291"/>
      <c r="F287" s="277"/>
      <c r="G287" s="278" t="s">
        <v>179</v>
      </c>
      <c r="H287" s="279">
        <f t="shared" si="3"/>
        <v>0</v>
      </c>
      <c r="J287" s="2051" t="s">
        <v>6464</v>
      </c>
      <c r="K287" s="2050" t="str">
        <f>VLOOKUP(J287,'FICHE RATIOS'!C:D,2,FALSE)</f>
        <v>Réseaux intérieurs enterrés</v>
      </c>
    </row>
    <row r="288" spans="1:11" s="273" customFormat="1" ht="12">
      <c r="A288" s="274"/>
      <c r="B288" s="295"/>
      <c r="C288" s="296"/>
      <c r="D288" s="338" t="s">
        <v>467</v>
      </c>
      <c r="E288" s="291"/>
      <c r="F288" s="277">
        <v>0</v>
      </c>
      <c r="G288" s="278" t="s">
        <v>179</v>
      </c>
      <c r="H288" s="279">
        <f t="shared" si="3"/>
        <v>0</v>
      </c>
      <c r="J288" s="2051" t="s">
        <v>6464</v>
      </c>
      <c r="K288" s="2050" t="str">
        <f>VLOOKUP(J288,'FICHE RATIOS'!C:D,2,FALSE)</f>
        <v>Réseaux intérieurs enterrés</v>
      </c>
    </row>
    <row r="289" spans="1:17" s="273" customFormat="1" ht="12">
      <c r="A289" s="274"/>
      <c r="B289" s="295"/>
      <c r="C289" s="296"/>
      <c r="D289" s="338" t="s">
        <v>468</v>
      </c>
      <c r="E289" s="291" t="s">
        <v>66</v>
      </c>
      <c r="F289" s="277">
        <v>5</v>
      </c>
      <c r="G289" s="278">
        <v>516.41</v>
      </c>
      <c r="H289" s="279">
        <f t="shared" si="3"/>
        <v>2582.0499999999997</v>
      </c>
      <c r="J289" s="2051" t="s">
        <v>6464</v>
      </c>
      <c r="K289" s="2050" t="str">
        <f>VLOOKUP(J289,'FICHE RATIOS'!C:D,2,FALSE)</f>
        <v>Réseaux intérieurs enterrés</v>
      </c>
    </row>
    <row r="290" spans="1:17" s="273" customFormat="1" ht="12">
      <c r="A290" s="274"/>
      <c r="B290" s="295"/>
      <c r="C290" s="296"/>
      <c r="D290" s="338"/>
      <c r="E290" s="291"/>
      <c r="F290" s="277"/>
      <c r="G290" s="278"/>
      <c r="H290" s="279">
        <f t="shared" ref="H290:H353" si="4">+IF(F290=0,0,F290*G290)</f>
        <v>0</v>
      </c>
      <c r="J290" s="2051" t="s">
        <v>6464</v>
      </c>
      <c r="K290" s="2050" t="str">
        <f>VLOOKUP(J290,'FICHE RATIOS'!C:D,2,FALSE)</f>
        <v>Réseaux intérieurs enterrés</v>
      </c>
    </row>
    <row r="291" spans="1:17" s="273" customFormat="1" ht="24">
      <c r="A291" s="274"/>
      <c r="B291" s="293" t="s">
        <v>469</v>
      </c>
      <c r="C291" s="294"/>
      <c r="D291" s="298" t="s">
        <v>470</v>
      </c>
      <c r="E291" s="291" t="s">
        <v>235</v>
      </c>
      <c r="F291" s="277">
        <v>545</v>
      </c>
      <c r="G291" s="278" t="s">
        <v>179</v>
      </c>
      <c r="H291" s="279"/>
      <c r="J291" s="2051" t="s">
        <v>6464</v>
      </c>
      <c r="K291" s="2050" t="str">
        <f>VLOOKUP(J291,'FICHE RATIOS'!C:D,2,FALSE)</f>
        <v>Réseaux intérieurs enterrés</v>
      </c>
    </row>
    <row r="292" spans="1:17" s="273" customFormat="1" ht="12">
      <c r="A292" s="274"/>
      <c r="B292" s="284"/>
      <c r="C292" s="285"/>
      <c r="D292" s="338"/>
      <c r="E292" s="291"/>
      <c r="F292" s="277">
        <v>0</v>
      </c>
      <c r="G292" s="278" t="s">
        <v>179</v>
      </c>
      <c r="H292" s="279">
        <f t="shared" si="4"/>
        <v>0</v>
      </c>
      <c r="J292" s="2051" t="s">
        <v>6464</v>
      </c>
      <c r="K292" s="2050" t="str">
        <f>VLOOKUP(J292,'FICHE RATIOS'!C:D,2,FALSE)</f>
        <v>Réseaux intérieurs enterrés</v>
      </c>
    </row>
    <row r="293" spans="1:17" s="273" customFormat="1" ht="24">
      <c r="A293" s="274"/>
      <c r="B293" s="293" t="s">
        <v>471</v>
      </c>
      <c r="C293" s="294"/>
      <c r="D293" s="339" t="s">
        <v>472</v>
      </c>
      <c r="E293" s="291"/>
      <c r="F293" s="277">
        <v>0</v>
      </c>
      <c r="G293" s="278" t="s">
        <v>179</v>
      </c>
      <c r="H293" s="279">
        <f t="shared" si="4"/>
        <v>0</v>
      </c>
      <c r="J293" s="2051" t="s">
        <v>6464</v>
      </c>
      <c r="K293" s="2050" t="str">
        <f>VLOOKUP(J293,'FICHE RATIOS'!C:D,2,FALSE)</f>
        <v>Réseaux intérieurs enterrés</v>
      </c>
    </row>
    <row r="294" spans="1:17" s="273" customFormat="1" ht="12">
      <c r="A294" s="274"/>
      <c r="B294" s="300"/>
      <c r="C294" s="301"/>
      <c r="D294" s="338" t="s">
        <v>473</v>
      </c>
      <c r="E294" s="302" t="s">
        <v>235</v>
      </c>
      <c r="F294" s="277">
        <v>32</v>
      </c>
      <c r="G294" s="278">
        <v>170.46</v>
      </c>
      <c r="H294" s="279">
        <f t="shared" si="4"/>
        <v>5454.72</v>
      </c>
      <c r="J294" s="2051" t="s">
        <v>6464</v>
      </c>
      <c r="K294" s="2050" t="str">
        <f>VLOOKUP(J294,'FICHE RATIOS'!C:D,2,FALSE)</f>
        <v>Réseaux intérieurs enterrés</v>
      </c>
    </row>
    <row r="295" spans="1:17" s="273" customFormat="1" ht="12">
      <c r="A295" s="274"/>
      <c r="B295" s="300"/>
      <c r="C295" s="301"/>
      <c r="D295" s="338"/>
      <c r="E295" s="302"/>
      <c r="F295" s="277">
        <v>0</v>
      </c>
      <c r="G295" s="278" t="s">
        <v>179</v>
      </c>
      <c r="H295" s="279">
        <f t="shared" si="4"/>
        <v>0</v>
      </c>
      <c r="J295" s="2051" t="s">
        <v>6464</v>
      </c>
      <c r="K295" s="2050" t="str">
        <f>VLOOKUP(J295,'FICHE RATIOS'!C:D,2,FALSE)</f>
        <v>Réseaux intérieurs enterrés</v>
      </c>
    </row>
    <row r="296" spans="1:17" s="273" customFormat="1" ht="12">
      <c r="A296" s="274"/>
      <c r="B296" s="300"/>
      <c r="C296" s="301"/>
      <c r="D296" s="338" t="s">
        <v>474</v>
      </c>
      <c r="E296" s="302" t="s">
        <v>66</v>
      </c>
      <c r="F296" s="277">
        <v>4</v>
      </c>
      <c r="G296" s="278">
        <v>568.17999999999995</v>
      </c>
      <c r="H296" s="279">
        <f t="shared" si="4"/>
        <v>2272.7199999999998</v>
      </c>
      <c r="J296" s="2051" t="s">
        <v>6464</v>
      </c>
      <c r="K296" s="2050" t="str">
        <f>VLOOKUP(J296,'FICHE RATIOS'!C:D,2,FALSE)</f>
        <v>Réseaux intérieurs enterrés</v>
      </c>
    </row>
    <row r="297" spans="1:17" s="273" customFormat="1" ht="12">
      <c r="A297" s="274"/>
      <c r="B297" s="284"/>
      <c r="C297" s="285"/>
      <c r="D297" s="338"/>
      <c r="E297" s="291"/>
      <c r="F297" s="277">
        <v>0</v>
      </c>
      <c r="G297" s="278" t="s">
        <v>179</v>
      </c>
      <c r="H297" s="279">
        <f t="shared" si="4"/>
        <v>0</v>
      </c>
      <c r="J297" s="2051"/>
      <c r="K297" s="2050"/>
    </row>
    <row r="298" spans="1:17" s="273" customFormat="1" ht="24">
      <c r="A298" s="274"/>
      <c r="B298" s="287" t="s">
        <v>475</v>
      </c>
      <c r="C298" s="288"/>
      <c r="D298" s="339" t="s">
        <v>476</v>
      </c>
      <c r="E298" s="291" t="s">
        <v>477</v>
      </c>
      <c r="F298" s="277">
        <v>0</v>
      </c>
      <c r="G298" s="278" t="s">
        <v>179</v>
      </c>
      <c r="H298" s="279">
        <f t="shared" si="4"/>
        <v>0</v>
      </c>
      <c r="J298" s="2051"/>
      <c r="K298" s="2050"/>
    </row>
    <row r="299" spans="1:17" s="273" customFormat="1" ht="12">
      <c r="A299" s="274"/>
      <c r="B299" s="284"/>
      <c r="C299" s="285"/>
      <c r="D299" s="286"/>
      <c r="E299" s="291"/>
      <c r="F299" s="277">
        <v>0</v>
      </c>
      <c r="G299" s="278" t="s">
        <v>179</v>
      </c>
      <c r="H299" s="279">
        <f t="shared" si="4"/>
        <v>0</v>
      </c>
      <c r="J299" s="2051"/>
      <c r="K299" s="2050"/>
    </row>
    <row r="300" spans="1:17" s="273" customFormat="1" ht="12">
      <c r="A300" s="274"/>
      <c r="B300" s="341"/>
      <c r="C300" s="342"/>
      <c r="D300" s="282"/>
      <c r="E300" s="291"/>
      <c r="F300" s="277"/>
      <c r="G300" s="278"/>
      <c r="H300" s="279">
        <f t="shared" si="4"/>
        <v>0</v>
      </c>
      <c r="J300" s="2051"/>
      <c r="K300" s="2050"/>
    </row>
    <row r="301" spans="1:17" s="273" customFormat="1" ht="12">
      <c r="A301" s="274"/>
      <c r="B301" s="280" t="s">
        <v>478</v>
      </c>
      <c r="C301" s="281"/>
      <c r="D301" s="343" t="s">
        <v>479</v>
      </c>
      <c r="E301" s="291"/>
      <c r="F301" s="277"/>
      <c r="G301" s="278"/>
      <c r="H301" s="279">
        <f t="shared" si="4"/>
        <v>0</v>
      </c>
      <c r="J301" s="2051"/>
      <c r="K301" s="2050"/>
      <c r="M301" s="273" t="s">
        <v>6646</v>
      </c>
    </row>
    <row r="302" spans="1:17" s="273" customFormat="1" ht="12">
      <c r="A302" s="274"/>
      <c r="B302" s="284"/>
      <c r="C302" s="285"/>
      <c r="D302" s="286"/>
      <c r="E302" s="291"/>
      <c r="F302" s="277"/>
      <c r="G302" s="278"/>
      <c r="H302" s="279">
        <f t="shared" si="4"/>
        <v>0</v>
      </c>
      <c r="J302" s="2051"/>
      <c r="K302" s="2050"/>
      <c r="M302" s="273">
        <f>F306+F312</f>
        <v>2217</v>
      </c>
    </row>
    <row r="303" spans="1:17" s="273" customFormat="1" ht="12">
      <c r="A303" s="274"/>
      <c r="B303" s="287" t="s">
        <v>480</v>
      </c>
      <c r="C303" s="288"/>
      <c r="D303" s="339" t="s">
        <v>481</v>
      </c>
      <c r="E303" s="291"/>
      <c r="F303" s="277">
        <v>0</v>
      </c>
      <c r="G303" s="278" t="s">
        <v>179</v>
      </c>
      <c r="H303" s="279">
        <f t="shared" si="4"/>
        <v>0</v>
      </c>
      <c r="J303" s="2051" t="s">
        <v>6465</v>
      </c>
      <c r="K303" s="2050" t="str">
        <f>VLOOKUP(J303,'FICHE RATIOS'!C:D,2,FALSE)</f>
        <v>Fondations superficielles</v>
      </c>
      <c r="P303" s="273" t="s">
        <v>6580</v>
      </c>
    </row>
    <row r="304" spans="1:17" s="273" customFormat="1" ht="20.25">
      <c r="A304" s="274"/>
      <c r="B304" s="284"/>
      <c r="C304" s="285"/>
      <c r="D304" s="286" t="s">
        <v>482</v>
      </c>
      <c r="E304" s="291"/>
      <c r="F304" s="277">
        <v>0</v>
      </c>
      <c r="G304" s="278" t="s">
        <v>179</v>
      </c>
      <c r="H304" s="279">
        <f t="shared" si="4"/>
        <v>0</v>
      </c>
      <c r="J304" s="2051" t="s">
        <v>6465</v>
      </c>
      <c r="K304" s="2050" t="str">
        <f>VLOOKUP(J304,'FICHE RATIOS'!C:D,2,FALSE)</f>
        <v>Fondations superficielles</v>
      </c>
      <c r="O304" s="1893"/>
      <c r="P304" s="2191">
        <f>F324+F332</f>
        <v>13809</v>
      </c>
      <c r="Q304" s="1893"/>
    </row>
    <row r="305" spans="1:13" s="273" customFormat="1" ht="12">
      <c r="A305" s="274"/>
      <c r="B305" s="284"/>
      <c r="C305" s="285"/>
      <c r="D305" s="286" t="s">
        <v>425</v>
      </c>
      <c r="E305" s="291" t="s">
        <v>218</v>
      </c>
      <c r="F305" s="277">
        <v>2242</v>
      </c>
      <c r="G305" s="278">
        <v>23.46</v>
      </c>
      <c r="H305" s="279">
        <f t="shared" si="4"/>
        <v>52597.32</v>
      </c>
      <c r="I305" s="313"/>
      <c r="J305" s="2051" t="s">
        <v>6465</v>
      </c>
      <c r="K305" s="2050" t="str">
        <f>VLOOKUP(J305,'FICHE RATIOS'!C:D,2,FALSE)</f>
        <v>Fondations superficielles</v>
      </c>
    </row>
    <row r="306" spans="1:13" s="273" customFormat="1" ht="12">
      <c r="A306" s="274"/>
      <c r="B306" s="284"/>
      <c r="C306" s="285"/>
      <c r="D306" s="286" t="s">
        <v>483</v>
      </c>
      <c r="E306" s="291" t="s">
        <v>264</v>
      </c>
      <c r="F306" s="277">
        <v>1950</v>
      </c>
      <c r="G306" s="278">
        <v>250.68</v>
      </c>
      <c r="H306" s="279">
        <f t="shared" si="4"/>
        <v>488826</v>
      </c>
      <c r="J306" s="2051" t="s">
        <v>6465</v>
      </c>
      <c r="K306" s="2050" t="str">
        <f>VLOOKUP(J306,'FICHE RATIOS'!C:D,2,FALSE)</f>
        <v>Fondations superficielles</v>
      </c>
    </row>
    <row r="307" spans="1:13" s="273" customFormat="1" ht="12">
      <c r="A307" s="274"/>
      <c r="B307" s="280"/>
      <c r="C307" s="281"/>
      <c r="D307" s="286" t="s">
        <v>484</v>
      </c>
      <c r="E307" s="291" t="s">
        <v>218</v>
      </c>
      <c r="F307" s="277">
        <v>2372</v>
      </c>
      <c r="G307" s="278">
        <v>36.07</v>
      </c>
      <c r="H307" s="279">
        <f t="shared" si="4"/>
        <v>85558.04</v>
      </c>
      <c r="J307" s="2051" t="s">
        <v>6465</v>
      </c>
      <c r="K307" s="2050" t="str">
        <f>VLOOKUP(J307,'FICHE RATIOS'!C:D,2,FALSE)</f>
        <v>Fondations superficielles</v>
      </c>
    </row>
    <row r="308" spans="1:13" s="273" customFormat="1" ht="12">
      <c r="A308" s="274"/>
      <c r="B308" s="284"/>
      <c r="C308" s="285"/>
      <c r="D308" s="286" t="s">
        <v>485</v>
      </c>
      <c r="E308" s="291" t="s">
        <v>428</v>
      </c>
      <c r="F308" s="277">
        <v>125750</v>
      </c>
      <c r="G308" s="278">
        <v>1.76</v>
      </c>
      <c r="H308" s="279">
        <f t="shared" si="4"/>
        <v>221320</v>
      </c>
      <c r="J308" s="2051" t="s">
        <v>6465</v>
      </c>
      <c r="K308" s="2050" t="str">
        <f>VLOOKUP(J308,'FICHE RATIOS'!C:D,2,FALSE)</f>
        <v>Fondations superficielles</v>
      </c>
    </row>
    <row r="309" spans="1:13" s="273" customFormat="1" ht="12">
      <c r="A309" s="274"/>
      <c r="B309" s="295"/>
      <c r="C309" s="296"/>
      <c r="D309" s="286"/>
      <c r="E309" s="291"/>
      <c r="F309" s="277"/>
      <c r="G309" s="278"/>
      <c r="H309" s="279">
        <f t="shared" si="4"/>
        <v>0</v>
      </c>
      <c r="J309" s="2051" t="s">
        <v>6465</v>
      </c>
      <c r="K309" s="2050" t="str">
        <f>VLOOKUP(J309,'FICHE RATIOS'!C:D,2,FALSE)</f>
        <v>Fondations superficielles</v>
      </c>
    </row>
    <row r="310" spans="1:13" s="273" customFormat="1" ht="12">
      <c r="A310" s="274"/>
      <c r="B310" s="284"/>
      <c r="C310" s="285"/>
      <c r="D310" s="286" t="s">
        <v>486</v>
      </c>
      <c r="E310" s="291"/>
      <c r="F310" s="277">
        <v>0</v>
      </c>
      <c r="G310" s="278" t="s">
        <v>179</v>
      </c>
      <c r="H310" s="279">
        <f t="shared" si="4"/>
        <v>0</v>
      </c>
      <c r="J310" s="2051" t="s">
        <v>6465</v>
      </c>
      <c r="K310" s="2050" t="str">
        <f>VLOOKUP(J310,'FICHE RATIOS'!C:D,2,FALSE)</f>
        <v>Fondations superficielles</v>
      </c>
    </row>
    <row r="311" spans="1:13" s="273" customFormat="1" ht="12">
      <c r="A311" s="274"/>
      <c r="B311" s="295"/>
      <c r="C311" s="296"/>
      <c r="D311" s="286" t="s">
        <v>425</v>
      </c>
      <c r="E311" s="291" t="s">
        <v>218</v>
      </c>
      <c r="F311" s="277">
        <v>600</v>
      </c>
      <c r="G311" s="278">
        <v>23.46</v>
      </c>
      <c r="H311" s="279">
        <f t="shared" si="4"/>
        <v>14076</v>
      </c>
      <c r="J311" s="2051" t="s">
        <v>6465</v>
      </c>
      <c r="K311" s="2050" t="str">
        <f>VLOOKUP(J311,'FICHE RATIOS'!C:D,2,FALSE)</f>
        <v>Fondations superficielles</v>
      </c>
    </row>
    <row r="312" spans="1:13" s="273" customFormat="1" ht="12">
      <c r="A312" s="274"/>
      <c r="B312" s="295"/>
      <c r="C312" s="296"/>
      <c r="D312" s="338" t="s">
        <v>483</v>
      </c>
      <c r="E312" s="291" t="s">
        <v>264</v>
      </c>
      <c r="F312" s="277">
        <v>267</v>
      </c>
      <c r="G312" s="278">
        <v>250.68</v>
      </c>
      <c r="H312" s="279">
        <f t="shared" si="4"/>
        <v>66931.56</v>
      </c>
      <c r="J312" s="2051" t="s">
        <v>6465</v>
      </c>
      <c r="K312" s="2050" t="str">
        <f>VLOOKUP(J312,'FICHE RATIOS'!C:D,2,FALSE)</f>
        <v>Fondations superficielles</v>
      </c>
    </row>
    <row r="313" spans="1:13" s="273" customFormat="1" ht="12">
      <c r="A313" s="274"/>
      <c r="B313" s="295"/>
      <c r="C313" s="296"/>
      <c r="D313" s="338" t="s">
        <v>484</v>
      </c>
      <c r="E313" s="291" t="s">
        <v>218</v>
      </c>
      <c r="F313" s="277">
        <v>471</v>
      </c>
      <c r="G313" s="278">
        <v>36.07</v>
      </c>
      <c r="H313" s="279">
        <f t="shared" si="4"/>
        <v>16988.97</v>
      </c>
      <c r="J313" s="2051" t="s">
        <v>6465</v>
      </c>
      <c r="K313" s="2050" t="str">
        <f>VLOOKUP(J313,'FICHE RATIOS'!C:D,2,FALSE)</f>
        <v>Fondations superficielles</v>
      </c>
    </row>
    <row r="314" spans="1:13" s="273" customFormat="1" ht="12">
      <c r="A314" s="274"/>
      <c r="B314" s="295"/>
      <c r="C314" s="296"/>
      <c r="D314" s="338" t="s">
        <v>485</v>
      </c>
      <c r="E314" s="291" t="s">
        <v>428</v>
      </c>
      <c r="F314" s="277">
        <v>7090</v>
      </c>
      <c r="G314" s="278">
        <v>1.76</v>
      </c>
      <c r="H314" s="279">
        <f t="shared" si="4"/>
        <v>12478.4</v>
      </c>
      <c r="J314" s="2051" t="s">
        <v>6465</v>
      </c>
      <c r="K314" s="2050" t="str">
        <f>VLOOKUP(J314,'FICHE RATIOS'!C:D,2,FALSE)</f>
        <v>Fondations superficielles</v>
      </c>
    </row>
    <row r="315" spans="1:13" s="273" customFormat="1" ht="12">
      <c r="A315" s="274"/>
      <c r="B315" s="295"/>
      <c r="C315" s="296"/>
      <c r="D315" s="338"/>
      <c r="E315" s="291"/>
      <c r="F315" s="277">
        <v>0</v>
      </c>
      <c r="G315" s="278" t="s">
        <v>179</v>
      </c>
      <c r="H315" s="279">
        <f t="shared" si="4"/>
        <v>0</v>
      </c>
      <c r="J315" s="2051"/>
      <c r="K315" s="2050"/>
    </row>
    <row r="316" spans="1:13" s="273" customFormat="1" ht="12">
      <c r="A316" s="274"/>
      <c r="B316" s="287" t="s">
        <v>487</v>
      </c>
      <c r="C316" s="288"/>
      <c r="D316" s="339" t="s">
        <v>488</v>
      </c>
      <c r="E316" s="291"/>
      <c r="F316" s="277">
        <v>0</v>
      </c>
      <c r="G316" s="278" t="s">
        <v>179</v>
      </c>
      <c r="H316" s="279">
        <f t="shared" si="4"/>
        <v>0</v>
      </c>
      <c r="J316" s="2051"/>
      <c r="K316" s="2050"/>
      <c r="M316" s="273" t="s">
        <v>6647</v>
      </c>
    </row>
    <row r="317" spans="1:13" s="273" customFormat="1" ht="12">
      <c r="A317" s="274"/>
      <c r="B317" s="284"/>
      <c r="C317" s="285"/>
      <c r="D317" s="286" t="s">
        <v>425</v>
      </c>
      <c r="E317" s="291" t="s">
        <v>218</v>
      </c>
      <c r="F317" s="277">
        <v>200</v>
      </c>
      <c r="G317" s="278">
        <v>23.46</v>
      </c>
      <c r="H317" s="279">
        <f t="shared" si="4"/>
        <v>4692</v>
      </c>
      <c r="J317" s="2051" t="s">
        <v>6563</v>
      </c>
      <c r="K317" s="2050" t="str">
        <f>VLOOKUP(J317,'FICHE RATIOS'!C:D,2,FALSE)</f>
        <v>Longrines</v>
      </c>
      <c r="M317" s="273">
        <f>F318</f>
        <v>152.5</v>
      </c>
    </row>
    <row r="318" spans="1:13" s="273" customFormat="1" ht="12">
      <c r="A318" s="274"/>
      <c r="B318" s="295"/>
      <c r="C318" s="296"/>
      <c r="D318" s="286" t="s">
        <v>483</v>
      </c>
      <c r="E318" s="291" t="s">
        <v>264</v>
      </c>
      <c r="F318" s="277">
        <v>152.5</v>
      </c>
      <c r="G318" s="278">
        <v>264.33</v>
      </c>
      <c r="H318" s="279">
        <f t="shared" si="4"/>
        <v>40310.324999999997</v>
      </c>
      <c r="J318" s="2051" t="s">
        <v>6563</v>
      </c>
      <c r="K318" s="2050" t="str">
        <f>VLOOKUP(J318,'FICHE RATIOS'!C:D,2,FALSE)</f>
        <v>Longrines</v>
      </c>
    </row>
    <row r="319" spans="1:13" s="273" customFormat="1" ht="12">
      <c r="A319" s="274"/>
      <c r="B319" s="337"/>
      <c r="C319" s="316"/>
      <c r="D319" s="297" t="s">
        <v>484</v>
      </c>
      <c r="E319" s="291" t="s">
        <v>218</v>
      </c>
      <c r="F319" s="277">
        <v>285</v>
      </c>
      <c r="G319" s="278">
        <v>77.02</v>
      </c>
      <c r="H319" s="279">
        <f t="shared" si="4"/>
        <v>21950.699999999997</v>
      </c>
      <c r="J319" s="2051" t="s">
        <v>6563</v>
      </c>
      <c r="K319" s="2050" t="str">
        <f>VLOOKUP(J319,'FICHE RATIOS'!C:D,2,FALSE)</f>
        <v>Longrines</v>
      </c>
    </row>
    <row r="320" spans="1:13" s="273" customFormat="1" ht="12">
      <c r="A320" s="274"/>
      <c r="B320" s="295"/>
      <c r="C320" s="296"/>
      <c r="D320" s="286" t="s">
        <v>427</v>
      </c>
      <c r="E320" s="291" t="s">
        <v>428</v>
      </c>
      <c r="F320" s="277">
        <v>43740</v>
      </c>
      <c r="G320" s="278">
        <v>1.76</v>
      </c>
      <c r="H320" s="279">
        <f t="shared" si="4"/>
        <v>76982.399999999994</v>
      </c>
      <c r="J320" s="2051" t="s">
        <v>6563</v>
      </c>
      <c r="K320" s="2050" t="str">
        <f>VLOOKUP(J320,'FICHE RATIOS'!C:D,2,FALSE)</f>
        <v>Longrines</v>
      </c>
    </row>
    <row r="321" spans="1:13" s="273" customFormat="1" ht="12">
      <c r="A321" s="274"/>
      <c r="B321" s="295"/>
      <c r="C321" s="318"/>
      <c r="D321" s="338"/>
      <c r="E321" s="291"/>
      <c r="F321" s="277">
        <v>0</v>
      </c>
      <c r="G321" s="278" t="s">
        <v>179</v>
      </c>
      <c r="H321" s="279">
        <f t="shared" si="4"/>
        <v>0</v>
      </c>
      <c r="J321" s="2051"/>
      <c r="K321" s="2050"/>
    </row>
    <row r="322" spans="1:13" s="273" customFormat="1" ht="12">
      <c r="A322" s="274"/>
      <c r="B322" s="287" t="s">
        <v>489</v>
      </c>
      <c r="C322" s="344"/>
      <c r="D322" s="339" t="s">
        <v>490</v>
      </c>
      <c r="E322" s="291"/>
      <c r="F322" s="277"/>
      <c r="G322" s="278"/>
      <c r="H322" s="279">
        <f t="shared" si="4"/>
        <v>0</v>
      </c>
      <c r="J322" s="2051"/>
      <c r="K322" s="2050"/>
      <c r="M322" s="273" t="s">
        <v>6648</v>
      </c>
    </row>
    <row r="323" spans="1:13" s="273" customFormat="1" ht="12">
      <c r="A323" s="274"/>
      <c r="B323" s="295"/>
      <c r="C323" s="296"/>
      <c r="D323" s="338" t="s">
        <v>491</v>
      </c>
      <c r="E323" s="291" t="s">
        <v>218</v>
      </c>
      <c r="F323" s="277">
        <v>383</v>
      </c>
      <c r="G323" s="278">
        <v>2.27</v>
      </c>
      <c r="H323" s="279">
        <f t="shared" si="4"/>
        <v>869.41</v>
      </c>
      <c r="J323" s="2051" t="s">
        <v>6565</v>
      </c>
      <c r="K323" s="2050" t="str">
        <f>VLOOKUP(J323,'FICHE RATIOS'!C:D,2,FALSE)</f>
        <v>Radiers</v>
      </c>
      <c r="M323" s="273">
        <f>F325+F326</f>
        <v>175</v>
      </c>
    </row>
    <row r="324" spans="1:13" s="273" customFormat="1" ht="12">
      <c r="A324" s="274"/>
      <c r="B324" s="284"/>
      <c r="C324" s="285"/>
      <c r="D324" s="286" t="s">
        <v>425</v>
      </c>
      <c r="E324" s="291" t="s">
        <v>218</v>
      </c>
      <c r="F324" s="277">
        <v>383</v>
      </c>
      <c r="G324" s="278">
        <v>6.53</v>
      </c>
      <c r="H324" s="279">
        <f t="shared" si="4"/>
        <v>2500.9900000000002</v>
      </c>
      <c r="J324" s="2051" t="s">
        <v>6565</v>
      </c>
      <c r="K324" s="2050" t="str">
        <f>VLOOKUP(J324,'FICHE RATIOS'!C:D,2,FALSE)</f>
        <v>Radiers</v>
      </c>
    </row>
    <row r="325" spans="1:13" s="273" customFormat="1" ht="12">
      <c r="A325" s="274"/>
      <c r="B325" s="295"/>
      <c r="C325" s="296"/>
      <c r="D325" s="286" t="s">
        <v>492</v>
      </c>
      <c r="E325" s="291" t="s">
        <v>264</v>
      </c>
      <c r="F325" s="277">
        <v>107.5</v>
      </c>
      <c r="G325" s="278">
        <v>207.38</v>
      </c>
      <c r="H325" s="279">
        <f t="shared" si="4"/>
        <v>22293.35</v>
      </c>
      <c r="J325" s="2051" t="s">
        <v>6565</v>
      </c>
      <c r="K325" s="2050" t="str">
        <f>VLOOKUP(J325,'FICHE RATIOS'!C:D,2,FALSE)</f>
        <v>Radiers</v>
      </c>
    </row>
    <row r="326" spans="1:13" s="273" customFormat="1" ht="12">
      <c r="A326" s="274"/>
      <c r="B326" s="295"/>
      <c r="C326" s="296"/>
      <c r="D326" s="338" t="s">
        <v>493</v>
      </c>
      <c r="E326" s="291" t="s">
        <v>264</v>
      </c>
      <c r="F326" s="277">
        <v>67.5</v>
      </c>
      <c r="G326" s="278">
        <v>207.38</v>
      </c>
      <c r="H326" s="279">
        <f t="shared" si="4"/>
        <v>13998.15</v>
      </c>
      <c r="J326" s="2051" t="s">
        <v>6565</v>
      </c>
      <c r="K326" s="2050" t="str">
        <f>VLOOKUP(J326,'FICHE RATIOS'!C:D,2,FALSE)</f>
        <v>Radiers</v>
      </c>
    </row>
    <row r="327" spans="1:13" s="273" customFormat="1" ht="12">
      <c r="A327" s="274"/>
      <c r="B327" s="295"/>
      <c r="C327" s="296"/>
      <c r="D327" s="338"/>
      <c r="E327" s="291"/>
      <c r="F327" s="277"/>
      <c r="G327" s="278"/>
      <c r="H327" s="279">
        <f t="shared" si="4"/>
        <v>0</v>
      </c>
      <c r="J327" s="2051" t="s">
        <v>6565</v>
      </c>
      <c r="K327" s="2050" t="str">
        <f>VLOOKUP(J327,'FICHE RATIOS'!C:D,2,FALSE)</f>
        <v>Radiers</v>
      </c>
    </row>
    <row r="328" spans="1:13" s="273" customFormat="1" ht="12">
      <c r="A328" s="274"/>
      <c r="B328" s="295"/>
      <c r="C328" s="296"/>
      <c r="D328" s="338" t="s">
        <v>464</v>
      </c>
      <c r="E328" s="291" t="s">
        <v>428</v>
      </c>
      <c r="F328" s="277">
        <v>13980</v>
      </c>
      <c r="G328" s="278">
        <v>1.76</v>
      </c>
      <c r="H328" s="279">
        <f t="shared" si="4"/>
        <v>24604.799999999999</v>
      </c>
      <c r="J328" s="2051" t="s">
        <v>6565</v>
      </c>
      <c r="K328" s="2050" t="str">
        <f>VLOOKUP(J328,'FICHE RATIOS'!C:D,2,FALSE)</f>
        <v>Radiers</v>
      </c>
    </row>
    <row r="329" spans="1:13" s="273" customFormat="1" ht="12">
      <c r="A329" s="274"/>
      <c r="B329" s="284"/>
      <c r="C329" s="285"/>
      <c r="D329" s="286"/>
      <c r="E329" s="291"/>
      <c r="F329" s="277"/>
      <c r="G329" s="278"/>
      <c r="H329" s="279">
        <f t="shared" si="4"/>
        <v>0</v>
      </c>
      <c r="J329" s="2051"/>
      <c r="K329" s="2050"/>
    </row>
    <row r="330" spans="1:13" s="273" customFormat="1" ht="12">
      <c r="A330" s="274"/>
      <c r="B330" s="284"/>
      <c r="C330" s="285"/>
      <c r="D330" s="338" t="s">
        <v>494</v>
      </c>
      <c r="E330" s="291"/>
      <c r="F330" s="277">
        <v>0</v>
      </c>
      <c r="G330" s="278">
        <v>0</v>
      </c>
      <c r="H330" s="279">
        <f t="shared" si="4"/>
        <v>0</v>
      </c>
      <c r="J330" s="2051" t="s">
        <v>6564</v>
      </c>
      <c r="K330" s="2050" t="str">
        <f>VLOOKUP(J330,'FICHE RATIOS'!C:D,2,FALSE)</f>
        <v>Dallages</v>
      </c>
    </row>
    <row r="331" spans="1:13" s="273" customFormat="1" ht="12">
      <c r="A331" s="274"/>
      <c r="B331" s="284"/>
      <c r="C331" s="285"/>
      <c r="D331" s="338" t="s">
        <v>495</v>
      </c>
      <c r="E331" s="291"/>
      <c r="F331" s="277">
        <v>0</v>
      </c>
      <c r="G331" s="278">
        <v>0</v>
      </c>
      <c r="H331" s="279">
        <f t="shared" si="4"/>
        <v>0</v>
      </c>
      <c r="J331" s="2051" t="s">
        <v>6564</v>
      </c>
      <c r="K331" s="2050" t="str">
        <f>VLOOKUP(J331,'FICHE RATIOS'!C:D,2,FALSE)</f>
        <v>Dallages</v>
      </c>
    </row>
    <row r="332" spans="1:13" s="273" customFormat="1" ht="12">
      <c r="A332" s="274"/>
      <c r="B332" s="284"/>
      <c r="C332" s="285"/>
      <c r="D332" s="338" t="s">
        <v>496</v>
      </c>
      <c r="E332" s="291" t="s">
        <v>218</v>
      </c>
      <c r="F332" s="277">
        <v>13426</v>
      </c>
      <c r="G332" s="278">
        <v>2.27</v>
      </c>
      <c r="H332" s="279">
        <f t="shared" si="4"/>
        <v>30477.02</v>
      </c>
      <c r="J332" s="2051" t="s">
        <v>6564</v>
      </c>
      <c r="K332" s="2050" t="str">
        <f>VLOOKUP(J332,'FICHE RATIOS'!C:D,2,FALSE)</f>
        <v>Dallages</v>
      </c>
    </row>
    <row r="333" spans="1:13" s="273" customFormat="1" ht="12">
      <c r="A333" s="274"/>
      <c r="B333" s="284"/>
      <c r="C333" s="285"/>
      <c r="D333" s="338" t="s">
        <v>497</v>
      </c>
      <c r="E333" s="291" t="s">
        <v>218</v>
      </c>
      <c r="F333" s="277">
        <v>13426</v>
      </c>
      <c r="G333" s="278">
        <v>23.47</v>
      </c>
      <c r="H333" s="279">
        <f t="shared" si="4"/>
        <v>315108.21999999997</v>
      </c>
      <c r="J333" s="2051" t="s">
        <v>6564</v>
      </c>
      <c r="K333" s="2050" t="str">
        <f>VLOOKUP(J333,'FICHE RATIOS'!C:D,2,FALSE)</f>
        <v>Dallages</v>
      </c>
    </row>
    <row r="334" spans="1:13" s="273" customFormat="1" ht="12">
      <c r="A334" s="274"/>
      <c r="B334" s="284"/>
      <c r="C334" s="285"/>
      <c r="D334" s="338" t="s">
        <v>498</v>
      </c>
      <c r="E334" s="291" t="s">
        <v>218</v>
      </c>
      <c r="F334" s="277">
        <v>13426</v>
      </c>
      <c r="G334" s="278">
        <v>6.53</v>
      </c>
      <c r="H334" s="279">
        <f t="shared" si="4"/>
        <v>87671.78</v>
      </c>
      <c r="J334" s="2051" t="s">
        <v>6564</v>
      </c>
      <c r="K334" s="2050" t="str">
        <f>VLOOKUP(J334,'FICHE RATIOS'!C:D,2,FALSE)</f>
        <v>Dallages</v>
      </c>
    </row>
    <row r="335" spans="1:13" s="273" customFormat="1" ht="12">
      <c r="A335" s="274"/>
      <c r="B335" s="284"/>
      <c r="C335" s="285"/>
      <c r="D335" s="338" t="s">
        <v>499</v>
      </c>
      <c r="E335" s="291" t="s">
        <v>218</v>
      </c>
      <c r="F335" s="277">
        <v>13426</v>
      </c>
      <c r="G335" s="278">
        <v>5.1100000000000003</v>
      </c>
      <c r="H335" s="279">
        <f t="shared" si="4"/>
        <v>68606.86</v>
      </c>
      <c r="J335" s="2051" t="s">
        <v>6564</v>
      </c>
      <c r="K335" s="2050" t="str">
        <f>VLOOKUP(J335,'FICHE RATIOS'!C:D,2,FALSE)</f>
        <v>Dallages</v>
      </c>
    </row>
    <row r="336" spans="1:13" s="273" customFormat="1" ht="12">
      <c r="A336" s="274"/>
      <c r="B336" s="284"/>
      <c r="C336" s="285"/>
      <c r="D336" s="338" t="s">
        <v>500</v>
      </c>
      <c r="E336" s="291" t="s">
        <v>218</v>
      </c>
      <c r="F336" s="277">
        <v>13426</v>
      </c>
      <c r="G336" s="278">
        <v>0</v>
      </c>
      <c r="H336" s="326" t="s">
        <v>8</v>
      </c>
      <c r="J336" s="2051" t="s">
        <v>6564</v>
      </c>
      <c r="K336" s="2050" t="str">
        <f>VLOOKUP(J336,'FICHE RATIOS'!C:D,2,FALSE)</f>
        <v>Dallages</v>
      </c>
    </row>
    <row r="337" spans="1:11" s="273" customFormat="1" ht="12">
      <c r="A337" s="274"/>
      <c r="B337" s="284"/>
      <c r="C337" s="285"/>
      <c r="D337" s="338" t="s">
        <v>501</v>
      </c>
      <c r="E337" s="291" t="s">
        <v>218</v>
      </c>
      <c r="F337" s="277">
        <v>2013.8999999999999</v>
      </c>
      <c r="G337" s="278">
        <v>207.38</v>
      </c>
      <c r="H337" s="279">
        <f t="shared" si="4"/>
        <v>417642.58199999994</v>
      </c>
      <c r="J337" s="2051" t="s">
        <v>6564</v>
      </c>
      <c r="K337" s="2050" t="str">
        <f>VLOOKUP(J337,'FICHE RATIOS'!C:D,2,FALSE)</f>
        <v>Dallages</v>
      </c>
    </row>
    <row r="338" spans="1:11" s="273" customFormat="1" ht="12">
      <c r="A338" s="274"/>
      <c r="B338" s="284"/>
      <c r="C338" s="285"/>
      <c r="D338" s="338" t="s">
        <v>427</v>
      </c>
      <c r="E338" s="291" t="s">
        <v>428</v>
      </c>
      <c r="F338" s="277">
        <v>6720</v>
      </c>
      <c r="G338" s="278">
        <v>1.76</v>
      </c>
      <c r="H338" s="279">
        <f t="shared" si="4"/>
        <v>11827.2</v>
      </c>
      <c r="J338" s="2051" t="s">
        <v>6564</v>
      </c>
      <c r="K338" s="2050" t="str">
        <f>VLOOKUP(J338,'FICHE RATIOS'!C:D,2,FALSE)</f>
        <v>Dallages</v>
      </c>
    </row>
    <row r="339" spans="1:11" s="273" customFormat="1" ht="12">
      <c r="A339" s="274"/>
      <c r="B339" s="284"/>
      <c r="C339" s="285"/>
      <c r="D339" s="338" t="s">
        <v>502</v>
      </c>
      <c r="E339" s="291" t="s">
        <v>428</v>
      </c>
      <c r="F339" s="277">
        <v>46990</v>
      </c>
      <c r="G339" s="278">
        <v>1.54</v>
      </c>
      <c r="H339" s="279">
        <f t="shared" si="4"/>
        <v>72364.600000000006</v>
      </c>
      <c r="J339" s="2051" t="s">
        <v>6564</v>
      </c>
      <c r="K339" s="2050" t="str">
        <f>VLOOKUP(J339,'FICHE RATIOS'!C:D,2,FALSE)</f>
        <v>Dallages</v>
      </c>
    </row>
    <row r="340" spans="1:11" s="273" customFormat="1" ht="12">
      <c r="A340" s="274"/>
      <c r="B340" s="284"/>
      <c r="C340" s="285"/>
      <c r="D340" s="338"/>
      <c r="E340" s="291"/>
      <c r="F340" s="277">
        <v>0</v>
      </c>
      <c r="G340" s="278">
        <v>0</v>
      </c>
      <c r="H340" s="279">
        <f t="shared" si="4"/>
        <v>0</v>
      </c>
      <c r="J340" s="2051" t="s">
        <v>6564</v>
      </c>
      <c r="K340" s="2050" t="str">
        <f>VLOOKUP(J340,'FICHE RATIOS'!C:D,2,FALSE)</f>
        <v>Dallages</v>
      </c>
    </row>
    <row r="341" spans="1:11" s="273" customFormat="1" ht="24">
      <c r="A341" s="274"/>
      <c r="B341" s="284"/>
      <c r="C341" s="285"/>
      <c r="D341" s="338" t="s">
        <v>503</v>
      </c>
      <c r="E341" s="291" t="s">
        <v>66</v>
      </c>
      <c r="F341" s="277">
        <v>135</v>
      </c>
      <c r="G341" s="278">
        <v>112.14</v>
      </c>
      <c r="H341" s="279">
        <f t="shared" si="4"/>
        <v>15138.9</v>
      </c>
      <c r="J341" s="2051" t="s">
        <v>6564</v>
      </c>
      <c r="K341" s="2050" t="str">
        <f>VLOOKUP(J341,'FICHE RATIOS'!C:D,2,FALSE)</f>
        <v>Dallages</v>
      </c>
    </row>
    <row r="342" spans="1:11" s="273" customFormat="1" ht="12">
      <c r="A342" s="274"/>
      <c r="B342" s="284"/>
      <c r="C342" s="285"/>
      <c r="D342" s="338" t="s">
        <v>504</v>
      </c>
      <c r="E342" s="291" t="s">
        <v>235</v>
      </c>
      <c r="F342" s="277">
        <v>501</v>
      </c>
      <c r="G342" s="278">
        <v>14.57</v>
      </c>
      <c r="H342" s="279">
        <f t="shared" si="4"/>
        <v>7299.57</v>
      </c>
      <c r="J342" s="2051" t="s">
        <v>6564</v>
      </c>
      <c r="K342" s="2050" t="str">
        <f>VLOOKUP(J342,'FICHE RATIOS'!C:D,2,FALSE)</f>
        <v>Dallages</v>
      </c>
    </row>
    <row r="343" spans="1:11" s="273" customFormat="1" ht="12">
      <c r="A343" s="274"/>
      <c r="B343" s="284"/>
      <c r="C343" s="285"/>
      <c r="D343" s="338" t="s">
        <v>505</v>
      </c>
      <c r="E343" s="291" t="s">
        <v>235</v>
      </c>
      <c r="F343" s="277">
        <v>213</v>
      </c>
      <c r="G343" s="278">
        <v>14.57</v>
      </c>
      <c r="H343" s="279">
        <f t="shared" si="4"/>
        <v>3103.41</v>
      </c>
      <c r="J343" s="2051" t="s">
        <v>6564</v>
      </c>
      <c r="K343" s="2050" t="str">
        <f>VLOOKUP(J343,'FICHE RATIOS'!C:D,2,FALSE)</f>
        <v>Dallages</v>
      </c>
    </row>
    <row r="344" spans="1:11" s="273" customFormat="1" ht="12">
      <c r="A344" s="274"/>
      <c r="B344" s="284"/>
      <c r="C344" s="285"/>
      <c r="D344" s="338"/>
      <c r="E344" s="291"/>
      <c r="F344" s="277">
        <v>0</v>
      </c>
      <c r="G344" s="278">
        <v>0</v>
      </c>
      <c r="H344" s="279">
        <f t="shared" si="4"/>
        <v>0</v>
      </c>
      <c r="J344" s="2051"/>
      <c r="K344" s="2050"/>
    </row>
    <row r="345" spans="1:11" s="273" customFormat="1" ht="12">
      <c r="A345" s="274"/>
      <c r="B345" s="293" t="s">
        <v>506</v>
      </c>
      <c r="C345" s="294"/>
      <c r="D345" s="339" t="s">
        <v>507</v>
      </c>
      <c r="E345" s="291"/>
      <c r="F345" s="277"/>
      <c r="G345" s="278"/>
      <c r="H345" s="279">
        <f t="shared" si="4"/>
        <v>0</v>
      </c>
      <c r="J345" s="2051"/>
      <c r="K345" s="2050"/>
    </row>
    <row r="346" spans="1:11" s="273" customFormat="1" ht="12">
      <c r="A346" s="274"/>
      <c r="B346" s="300"/>
      <c r="C346" s="301"/>
      <c r="D346" s="338" t="s">
        <v>508</v>
      </c>
      <c r="E346" s="302"/>
      <c r="F346" s="277">
        <v>0</v>
      </c>
      <c r="G346" s="278" t="s">
        <v>179</v>
      </c>
      <c r="H346" s="279">
        <f t="shared" si="4"/>
        <v>0</v>
      </c>
      <c r="J346" s="2051" t="s">
        <v>6466</v>
      </c>
      <c r="K346" s="2050" t="str">
        <f>VLOOKUP(J346,'FICHE RATIOS'!C:D,2,FALSE)</f>
        <v>Voiles Périmétriques Coffrés Deux Faces</v>
      </c>
    </row>
    <row r="347" spans="1:11" s="273" customFormat="1" ht="24">
      <c r="A347" s="274"/>
      <c r="B347" s="300"/>
      <c r="C347" s="301"/>
      <c r="D347" s="338" t="s">
        <v>509</v>
      </c>
      <c r="E347" s="302" t="s">
        <v>264</v>
      </c>
      <c r="F347" s="277">
        <v>378</v>
      </c>
      <c r="G347" s="278">
        <v>257.51</v>
      </c>
      <c r="H347" s="279">
        <f t="shared" si="4"/>
        <v>97338.78</v>
      </c>
      <c r="J347" s="2051" t="s">
        <v>6466</v>
      </c>
      <c r="K347" s="2050" t="str">
        <f>VLOOKUP(J347,'FICHE RATIOS'!C:D,2,FALSE)</f>
        <v>Voiles Périmétriques Coffrés Deux Faces</v>
      </c>
    </row>
    <row r="348" spans="1:11" s="273" customFormat="1" ht="24">
      <c r="A348" s="274"/>
      <c r="B348" s="300"/>
      <c r="C348" s="301"/>
      <c r="D348" s="338" t="s">
        <v>510</v>
      </c>
      <c r="E348" s="302" t="s">
        <v>264</v>
      </c>
      <c r="F348" s="277">
        <v>378</v>
      </c>
      <c r="G348" s="278">
        <v>87.52</v>
      </c>
      <c r="H348" s="279">
        <f t="shared" si="4"/>
        <v>33082.559999999998</v>
      </c>
      <c r="J348" s="2051" t="s">
        <v>6466</v>
      </c>
      <c r="K348" s="2050" t="str">
        <f>VLOOKUP(J348,'FICHE RATIOS'!C:D,2,FALSE)</f>
        <v>Voiles Périmétriques Coffrés Deux Faces</v>
      </c>
    </row>
    <row r="349" spans="1:11" s="273" customFormat="1" ht="12">
      <c r="A349" s="274"/>
      <c r="B349" s="284"/>
      <c r="C349" s="285"/>
      <c r="D349" s="338" t="s">
        <v>484</v>
      </c>
      <c r="E349" s="291" t="s">
        <v>218</v>
      </c>
      <c r="F349" s="277">
        <v>2631</v>
      </c>
      <c r="G349" s="278">
        <v>46.48</v>
      </c>
      <c r="H349" s="279">
        <f t="shared" si="4"/>
        <v>122288.87999999999</v>
      </c>
      <c r="J349" s="2051" t="s">
        <v>6466</v>
      </c>
      <c r="K349" s="2050" t="str">
        <f>VLOOKUP(J349,'FICHE RATIOS'!C:D,2,FALSE)</f>
        <v>Voiles Périmétriques Coffrés Deux Faces</v>
      </c>
    </row>
    <row r="350" spans="1:11" s="273" customFormat="1" ht="12">
      <c r="A350" s="274"/>
      <c r="B350" s="295"/>
      <c r="C350" s="296"/>
      <c r="D350" s="338" t="s">
        <v>511</v>
      </c>
      <c r="E350" s="291" t="s">
        <v>218</v>
      </c>
      <c r="F350" s="277">
        <v>2631</v>
      </c>
      <c r="G350" s="278">
        <v>29.23</v>
      </c>
      <c r="H350" s="279">
        <f t="shared" si="4"/>
        <v>76904.13</v>
      </c>
      <c r="J350" s="2051" t="s">
        <v>6466</v>
      </c>
      <c r="K350" s="2050" t="str">
        <f>VLOOKUP(J350,'FICHE RATIOS'!C:D,2,FALSE)</f>
        <v>Voiles Périmétriques Coffrés Deux Faces</v>
      </c>
    </row>
    <row r="351" spans="1:11" s="273" customFormat="1" ht="12">
      <c r="A351" s="274"/>
      <c r="B351" s="284"/>
      <c r="C351" s="285"/>
      <c r="D351" s="286" t="s">
        <v>427</v>
      </c>
      <c r="E351" s="291" t="s">
        <v>428</v>
      </c>
      <c r="F351" s="277">
        <v>13160</v>
      </c>
      <c r="G351" s="278">
        <v>1.76</v>
      </c>
      <c r="H351" s="279">
        <f t="shared" si="4"/>
        <v>23161.599999999999</v>
      </c>
      <c r="J351" s="2051" t="s">
        <v>6466</v>
      </c>
      <c r="K351" s="2050" t="str">
        <f>VLOOKUP(J351,'FICHE RATIOS'!C:D,2,FALSE)</f>
        <v>Voiles Périmétriques Coffrés Deux Faces</v>
      </c>
    </row>
    <row r="352" spans="1:11" s="273" customFormat="1" ht="12">
      <c r="A352" s="274"/>
      <c r="B352" s="295"/>
      <c r="C352" s="296"/>
      <c r="D352" s="338" t="s">
        <v>502</v>
      </c>
      <c r="E352" s="291" t="s">
        <v>428</v>
      </c>
      <c r="F352" s="277">
        <v>13160</v>
      </c>
      <c r="G352" s="278">
        <v>1.54</v>
      </c>
      <c r="H352" s="279">
        <f t="shared" si="4"/>
        <v>20266.400000000001</v>
      </c>
      <c r="J352" s="2051" t="s">
        <v>6466</v>
      </c>
      <c r="K352" s="2050" t="str">
        <f>VLOOKUP(J352,'FICHE RATIOS'!C:D,2,FALSE)</f>
        <v>Voiles Périmétriques Coffrés Deux Faces</v>
      </c>
    </row>
    <row r="353" spans="1:11" s="273" customFormat="1" ht="12">
      <c r="A353" s="274"/>
      <c r="B353" s="284"/>
      <c r="C353" s="285"/>
      <c r="D353" s="286" t="s">
        <v>512</v>
      </c>
      <c r="E353" s="291" t="s">
        <v>218</v>
      </c>
      <c r="F353" s="277">
        <v>1316</v>
      </c>
      <c r="G353" s="278">
        <v>5.99</v>
      </c>
      <c r="H353" s="279">
        <f t="shared" si="4"/>
        <v>7882.84</v>
      </c>
      <c r="J353" s="2051" t="s">
        <v>6466</v>
      </c>
      <c r="K353" s="2050" t="str">
        <f>VLOOKUP(J353,'FICHE RATIOS'!C:D,2,FALSE)</f>
        <v>Voiles Périmétriques Coffrés Deux Faces</v>
      </c>
    </row>
    <row r="354" spans="1:11" s="273" customFormat="1" ht="12">
      <c r="A354" s="274"/>
      <c r="B354" s="295"/>
      <c r="C354" s="296"/>
      <c r="D354" s="338" t="s">
        <v>513</v>
      </c>
      <c r="E354" s="291" t="s">
        <v>218</v>
      </c>
      <c r="F354" s="277">
        <v>1316</v>
      </c>
      <c r="G354" s="278">
        <v>36.35</v>
      </c>
      <c r="H354" s="279">
        <f t="shared" ref="H354:H417" si="5">+IF(F354=0,0,F354*G354)</f>
        <v>47836.6</v>
      </c>
      <c r="J354" s="2051" t="s">
        <v>6466</v>
      </c>
      <c r="K354" s="2050" t="str">
        <f>VLOOKUP(J354,'FICHE RATIOS'!C:D,2,FALSE)</f>
        <v>Voiles Périmétriques Coffrés Deux Faces</v>
      </c>
    </row>
    <row r="355" spans="1:11" s="273" customFormat="1" ht="12">
      <c r="A355" s="274"/>
      <c r="B355" s="284"/>
      <c r="C355" s="285"/>
      <c r="D355" s="286"/>
      <c r="E355" s="291"/>
      <c r="F355" s="277">
        <v>0</v>
      </c>
      <c r="G355" s="278" t="s">
        <v>179</v>
      </c>
      <c r="H355" s="279">
        <f t="shared" si="5"/>
        <v>0</v>
      </c>
      <c r="J355" s="2051" t="s">
        <v>6466</v>
      </c>
      <c r="K355" s="2050" t="str">
        <f>VLOOKUP(J355,'FICHE RATIOS'!C:D,2,FALSE)</f>
        <v>Voiles Périmétriques Coffrés Deux Faces</v>
      </c>
    </row>
    <row r="356" spans="1:11" s="273" customFormat="1" ht="24">
      <c r="A356" s="274"/>
      <c r="B356" s="295"/>
      <c r="C356" s="296"/>
      <c r="D356" s="338" t="s">
        <v>514</v>
      </c>
      <c r="E356" s="291"/>
      <c r="F356" s="277"/>
      <c r="G356" s="278"/>
      <c r="H356" s="279">
        <f t="shared" si="5"/>
        <v>0</v>
      </c>
      <c r="J356" s="2051" t="s">
        <v>6466</v>
      </c>
      <c r="K356" s="2050" t="str">
        <f>VLOOKUP(J356,'FICHE RATIOS'!C:D,2,FALSE)</f>
        <v>Voiles Périmétriques Coffrés Deux Faces</v>
      </c>
    </row>
    <row r="357" spans="1:11" s="273" customFormat="1" ht="12">
      <c r="A357" s="274"/>
      <c r="B357" s="284"/>
      <c r="C357" s="285"/>
      <c r="D357" s="286" t="s">
        <v>515</v>
      </c>
      <c r="E357" s="291" t="s">
        <v>218</v>
      </c>
      <c r="F357" s="277">
        <v>1250</v>
      </c>
      <c r="G357" s="278">
        <v>6.42</v>
      </c>
      <c r="H357" s="279">
        <f t="shared" si="5"/>
        <v>8025</v>
      </c>
      <c r="J357" s="2051" t="s">
        <v>6466</v>
      </c>
      <c r="K357" s="2050" t="str">
        <f>VLOOKUP(J357,'FICHE RATIOS'!C:D,2,FALSE)</f>
        <v>Voiles Périmétriques Coffrés Deux Faces</v>
      </c>
    </row>
    <row r="358" spans="1:11" s="273" customFormat="1" ht="12">
      <c r="A358" s="274"/>
      <c r="B358" s="284"/>
      <c r="C358" s="285"/>
      <c r="D358" s="286" t="s">
        <v>516</v>
      </c>
      <c r="E358" s="291" t="s">
        <v>218</v>
      </c>
      <c r="F358" s="277">
        <v>0</v>
      </c>
      <c r="G358" s="278">
        <v>8.35</v>
      </c>
      <c r="H358" s="279">
        <f t="shared" si="5"/>
        <v>0</v>
      </c>
      <c r="J358" s="2051" t="s">
        <v>6466</v>
      </c>
      <c r="K358" s="2050" t="str">
        <f>VLOOKUP(J358,'FICHE RATIOS'!C:D,2,FALSE)</f>
        <v>Voiles Périmétriques Coffrés Deux Faces</v>
      </c>
    </row>
    <row r="359" spans="1:11" s="273" customFormat="1" ht="12">
      <c r="A359" s="274"/>
      <c r="B359" s="284"/>
      <c r="C359" s="285"/>
      <c r="D359" s="286" t="s">
        <v>517</v>
      </c>
      <c r="E359" s="291" t="s">
        <v>218</v>
      </c>
      <c r="F359" s="277">
        <v>1530</v>
      </c>
      <c r="G359" s="278">
        <v>8.35</v>
      </c>
      <c r="H359" s="279">
        <f t="shared" si="5"/>
        <v>12775.5</v>
      </c>
      <c r="J359" s="2051" t="s">
        <v>6466</v>
      </c>
      <c r="K359" s="2050" t="str">
        <f>VLOOKUP(J359,'FICHE RATIOS'!C:D,2,FALSE)</f>
        <v>Voiles Périmétriques Coffrés Deux Faces</v>
      </c>
    </row>
    <row r="360" spans="1:11" s="273" customFormat="1" ht="12">
      <c r="A360" s="274"/>
      <c r="B360" s="280"/>
      <c r="C360" s="281"/>
      <c r="D360" s="286" t="s">
        <v>518</v>
      </c>
      <c r="E360" s="291" t="s">
        <v>218</v>
      </c>
      <c r="F360" s="277">
        <v>125</v>
      </c>
      <c r="G360" s="278">
        <v>12.5</v>
      </c>
      <c r="H360" s="279">
        <f t="shared" si="5"/>
        <v>1562.5</v>
      </c>
      <c r="J360" s="2051" t="s">
        <v>6466</v>
      </c>
      <c r="K360" s="2050" t="str">
        <f>VLOOKUP(J360,'FICHE RATIOS'!C:D,2,FALSE)</f>
        <v>Voiles Périmétriques Coffrés Deux Faces</v>
      </c>
    </row>
    <row r="361" spans="1:11" s="273" customFormat="1" ht="12">
      <c r="A361" s="274"/>
      <c r="B361" s="284"/>
      <c r="C361" s="285"/>
      <c r="D361" s="286" t="s">
        <v>519</v>
      </c>
      <c r="E361" s="291" t="s">
        <v>218</v>
      </c>
      <c r="F361" s="277">
        <v>0</v>
      </c>
      <c r="G361" s="278">
        <v>11.47</v>
      </c>
      <c r="H361" s="279">
        <f t="shared" si="5"/>
        <v>0</v>
      </c>
      <c r="J361" s="2051" t="s">
        <v>6466</v>
      </c>
      <c r="K361" s="2050" t="str">
        <f>VLOOKUP(J361,'FICHE RATIOS'!C:D,2,FALSE)</f>
        <v>Voiles Périmétriques Coffrés Deux Faces</v>
      </c>
    </row>
    <row r="362" spans="1:11" s="273" customFormat="1" ht="24">
      <c r="A362" s="274"/>
      <c r="B362" s="295"/>
      <c r="C362" s="296"/>
      <c r="D362" s="286" t="s">
        <v>520</v>
      </c>
      <c r="E362" s="291" t="s">
        <v>218</v>
      </c>
      <c r="F362" s="277">
        <v>0</v>
      </c>
      <c r="G362" s="278">
        <v>11.47</v>
      </c>
      <c r="H362" s="279">
        <f t="shared" si="5"/>
        <v>0</v>
      </c>
      <c r="J362" s="2051" t="s">
        <v>6466</v>
      </c>
      <c r="K362" s="2050" t="str">
        <f>VLOOKUP(J362,'FICHE RATIOS'!C:D,2,FALSE)</f>
        <v>Voiles Périmétriques Coffrés Deux Faces</v>
      </c>
    </row>
    <row r="363" spans="1:11" s="273" customFormat="1" ht="24">
      <c r="A363" s="274"/>
      <c r="B363" s="284"/>
      <c r="C363" s="285"/>
      <c r="D363" s="286" t="s">
        <v>521</v>
      </c>
      <c r="E363" s="291" t="s">
        <v>218</v>
      </c>
      <c r="F363" s="277">
        <v>0</v>
      </c>
      <c r="G363" s="278">
        <v>11.47</v>
      </c>
      <c r="H363" s="279">
        <f t="shared" si="5"/>
        <v>0</v>
      </c>
      <c r="J363" s="2051" t="s">
        <v>6466</v>
      </c>
      <c r="K363" s="2050" t="str">
        <f>VLOOKUP(J363,'FICHE RATIOS'!C:D,2,FALSE)</f>
        <v>Voiles Périmétriques Coffrés Deux Faces</v>
      </c>
    </row>
    <row r="364" spans="1:11" s="273" customFormat="1" ht="24">
      <c r="A364" s="274"/>
      <c r="B364" s="295"/>
      <c r="C364" s="296"/>
      <c r="D364" s="286" t="s">
        <v>522</v>
      </c>
      <c r="E364" s="291" t="s">
        <v>218</v>
      </c>
      <c r="F364" s="277">
        <v>0</v>
      </c>
      <c r="G364" s="278">
        <v>11.47</v>
      </c>
      <c r="H364" s="279">
        <f t="shared" si="5"/>
        <v>0</v>
      </c>
      <c r="J364" s="2051" t="s">
        <v>6466</v>
      </c>
      <c r="K364" s="2050" t="str">
        <f>VLOOKUP(J364,'FICHE RATIOS'!C:D,2,FALSE)</f>
        <v>Voiles Périmétriques Coffrés Deux Faces</v>
      </c>
    </row>
    <row r="365" spans="1:11" s="273" customFormat="1" ht="12">
      <c r="A365" s="274"/>
      <c r="B365" s="295"/>
      <c r="C365" s="296"/>
      <c r="D365" s="338"/>
      <c r="E365" s="291"/>
      <c r="F365" s="277">
        <v>0</v>
      </c>
      <c r="G365" s="278" t="s">
        <v>179</v>
      </c>
      <c r="H365" s="279">
        <f t="shared" si="5"/>
        <v>0</v>
      </c>
      <c r="J365" s="2051" t="s">
        <v>6466</v>
      </c>
      <c r="K365" s="2050" t="str">
        <f>VLOOKUP(J365,'FICHE RATIOS'!C:D,2,FALSE)</f>
        <v>Voiles Périmétriques Coffrés Deux Faces</v>
      </c>
    </row>
    <row r="366" spans="1:11" s="273" customFormat="1" ht="12">
      <c r="A366" s="274"/>
      <c r="B366" s="295"/>
      <c r="C366" s="296"/>
      <c r="D366" s="338" t="s">
        <v>523</v>
      </c>
      <c r="E366" s="291"/>
      <c r="F366" s="277" t="s">
        <v>50</v>
      </c>
      <c r="G366" s="278" t="s">
        <v>179</v>
      </c>
      <c r="H366" s="279"/>
      <c r="J366" s="2051" t="s">
        <v>6466</v>
      </c>
      <c r="K366" s="2050" t="str">
        <f>VLOOKUP(J366,'FICHE RATIOS'!C:D,2,FALSE)</f>
        <v>Voiles Périmétriques Coffrés Deux Faces</v>
      </c>
    </row>
    <row r="367" spans="1:11" s="273" customFormat="1" ht="12">
      <c r="A367" s="274"/>
      <c r="B367" s="295"/>
      <c r="C367" s="296"/>
      <c r="D367" s="338" t="s">
        <v>524</v>
      </c>
      <c r="E367" s="291" t="s">
        <v>235</v>
      </c>
      <c r="F367" s="277">
        <v>1256</v>
      </c>
      <c r="G367" s="278">
        <v>34.090000000000003</v>
      </c>
      <c r="H367" s="279">
        <f t="shared" si="5"/>
        <v>42817.04</v>
      </c>
      <c r="J367" s="2051" t="s">
        <v>6466</v>
      </c>
      <c r="K367" s="2050" t="str">
        <f>VLOOKUP(J367,'FICHE RATIOS'!C:D,2,FALSE)</f>
        <v>Voiles Périmétriques Coffrés Deux Faces</v>
      </c>
    </row>
    <row r="368" spans="1:11" s="273" customFormat="1" ht="12">
      <c r="A368" s="274"/>
      <c r="B368" s="295"/>
      <c r="C368" s="296"/>
      <c r="D368" s="338" t="s">
        <v>525</v>
      </c>
      <c r="E368" s="291"/>
      <c r="F368" s="277" t="s">
        <v>50</v>
      </c>
      <c r="G368" s="278"/>
      <c r="H368" s="279"/>
      <c r="J368" s="2051" t="s">
        <v>6466</v>
      </c>
      <c r="K368" s="2050" t="str">
        <f>VLOOKUP(J368,'FICHE RATIOS'!C:D,2,FALSE)</f>
        <v>Voiles Périmétriques Coffrés Deux Faces</v>
      </c>
    </row>
    <row r="369" spans="1:16" s="273" customFormat="1" ht="12">
      <c r="A369" s="274"/>
      <c r="B369" s="295"/>
      <c r="C369" s="296"/>
      <c r="D369" s="338" t="s">
        <v>526</v>
      </c>
      <c r="E369" s="291"/>
      <c r="F369" s="277" t="s">
        <v>50</v>
      </c>
      <c r="G369" s="278"/>
      <c r="H369" s="279"/>
      <c r="J369" s="2051" t="s">
        <v>6466</v>
      </c>
      <c r="K369" s="2050" t="str">
        <f>VLOOKUP(J369,'FICHE RATIOS'!C:D,2,FALSE)</f>
        <v>Voiles Périmétriques Coffrés Deux Faces</v>
      </c>
    </row>
    <row r="370" spans="1:16" s="273" customFormat="1" ht="12">
      <c r="A370" s="274"/>
      <c r="B370" s="284"/>
      <c r="C370" s="285"/>
      <c r="D370" s="286"/>
      <c r="E370" s="291"/>
      <c r="F370" s="277" t="s">
        <v>50</v>
      </c>
      <c r="G370" s="278"/>
      <c r="H370" s="279"/>
      <c r="J370" s="2051" t="s">
        <v>6466</v>
      </c>
      <c r="K370" s="2050" t="str">
        <f>VLOOKUP(J370,'FICHE RATIOS'!C:D,2,FALSE)</f>
        <v>Voiles Périmétriques Coffrés Deux Faces</v>
      </c>
    </row>
    <row r="371" spans="1:16" s="273" customFormat="1" ht="12">
      <c r="A371" s="274"/>
      <c r="B371" s="295"/>
      <c r="C371" s="296"/>
      <c r="D371" s="286" t="s">
        <v>527</v>
      </c>
      <c r="E371" s="291"/>
      <c r="F371" s="277" t="s">
        <v>50</v>
      </c>
      <c r="G371" s="278"/>
      <c r="H371" s="279"/>
      <c r="J371" s="2051" t="s">
        <v>6466</v>
      </c>
      <c r="K371" s="2050" t="str">
        <f>VLOOKUP(J371,'FICHE RATIOS'!C:D,2,FALSE)</f>
        <v>Voiles Périmétriques Coffrés Deux Faces</v>
      </c>
    </row>
    <row r="372" spans="1:16" s="273" customFormat="1" ht="12">
      <c r="A372" s="274"/>
      <c r="B372" s="337"/>
      <c r="C372" s="316"/>
      <c r="D372" s="297" t="s">
        <v>528</v>
      </c>
      <c r="E372" s="291"/>
      <c r="F372" s="277" t="s">
        <v>50</v>
      </c>
      <c r="G372" s="278"/>
      <c r="H372" s="279"/>
      <c r="J372" s="2051" t="s">
        <v>6466</v>
      </c>
      <c r="K372" s="2050" t="str">
        <f>VLOOKUP(J372,'FICHE RATIOS'!C:D,2,FALSE)</f>
        <v>Voiles Périmétriques Coffrés Deux Faces</v>
      </c>
    </row>
    <row r="373" spans="1:16" s="273" customFormat="1" ht="12">
      <c r="A373" s="274"/>
      <c r="B373" s="295"/>
      <c r="C373" s="296"/>
      <c r="D373" s="286"/>
      <c r="E373" s="291"/>
      <c r="F373" s="277">
        <v>0</v>
      </c>
      <c r="G373" s="278"/>
      <c r="H373" s="279">
        <f t="shared" si="5"/>
        <v>0</v>
      </c>
      <c r="J373" s="2051" t="s">
        <v>6466</v>
      </c>
      <c r="K373" s="2050" t="str">
        <f>VLOOKUP(J373,'FICHE RATIOS'!C:D,2,FALSE)</f>
        <v>Voiles Périmétriques Coffrés Deux Faces</v>
      </c>
    </row>
    <row r="374" spans="1:16" s="273" customFormat="1" ht="12">
      <c r="A374" s="274"/>
      <c r="B374" s="295"/>
      <c r="C374" s="296"/>
      <c r="D374" s="286" t="s">
        <v>529</v>
      </c>
      <c r="E374" s="291"/>
      <c r="F374" s="277"/>
      <c r="G374" s="278"/>
      <c r="H374" s="279">
        <f t="shared" si="5"/>
        <v>0</v>
      </c>
      <c r="J374" s="2051" t="s">
        <v>6466</v>
      </c>
      <c r="K374" s="2050" t="str">
        <f>VLOOKUP(J374,'FICHE RATIOS'!C:D,2,FALSE)</f>
        <v>Voiles Périmétriques Coffrés Deux Faces</v>
      </c>
    </row>
    <row r="375" spans="1:16" s="273" customFormat="1" ht="12">
      <c r="A375" s="274"/>
      <c r="B375" s="295"/>
      <c r="C375" s="318"/>
      <c r="D375" s="290" t="s">
        <v>530</v>
      </c>
      <c r="E375" s="291" t="s">
        <v>235</v>
      </c>
      <c r="F375" s="277">
        <v>0</v>
      </c>
      <c r="G375" s="278"/>
      <c r="H375" s="279">
        <f t="shared" si="5"/>
        <v>0</v>
      </c>
      <c r="J375" s="2051" t="s">
        <v>6466</v>
      </c>
      <c r="K375" s="2050" t="str">
        <f>VLOOKUP(J375,'FICHE RATIOS'!C:D,2,FALSE)</f>
        <v>Voiles Périmétriques Coffrés Deux Faces</v>
      </c>
    </row>
    <row r="376" spans="1:16" s="273" customFormat="1" ht="12">
      <c r="A376" s="274"/>
      <c r="B376" s="295"/>
      <c r="C376" s="318"/>
      <c r="D376" s="290"/>
      <c r="E376" s="291"/>
      <c r="F376" s="277">
        <v>0</v>
      </c>
      <c r="G376" s="278">
        <v>0</v>
      </c>
      <c r="H376" s="279">
        <f t="shared" si="5"/>
        <v>0</v>
      </c>
      <c r="J376" s="2051" t="s">
        <v>6466</v>
      </c>
      <c r="K376" s="2050" t="str">
        <f>VLOOKUP(J376,'FICHE RATIOS'!C:D,2,FALSE)</f>
        <v>Voiles Périmétriques Coffrés Deux Faces</v>
      </c>
    </row>
    <row r="377" spans="1:16" s="273" customFormat="1" ht="12">
      <c r="A377" s="274"/>
      <c r="B377" s="295"/>
      <c r="C377" s="318"/>
      <c r="D377" s="290"/>
      <c r="E377" s="291"/>
      <c r="F377" s="277"/>
      <c r="G377" s="278"/>
      <c r="H377" s="279">
        <f t="shared" si="5"/>
        <v>0</v>
      </c>
      <c r="J377" s="2051"/>
      <c r="K377" s="2050"/>
    </row>
    <row r="378" spans="1:16" s="273" customFormat="1" ht="12">
      <c r="A378" s="274"/>
      <c r="B378" s="280"/>
      <c r="C378" s="281"/>
      <c r="D378" s="345" t="s">
        <v>531</v>
      </c>
      <c r="E378" s="291"/>
      <c r="F378" s="277">
        <v>0</v>
      </c>
      <c r="G378" s="278" t="s">
        <v>179</v>
      </c>
      <c r="H378" s="279">
        <f t="shared" si="5"/>
        <v>0</v>
      </c>
      <c r="J378" s="2051"/>
      <c r="K378" s="2050"/>
    </row>
    <row r="379" spans="1:16" s="273" customFormat="1" ht="12">
      <c r="A379" s="274"/>
      <c r="B379" s="293" t="s">
        <v>532</v>
      </c>
      <c r="C379" s="294"/>
      <c r="D379" s="298" t="s">
        <v>533</v>
      </c>
      <c r="E379" s="291"/>
      <c r="F379" s="277">
        <v>0</v>
      </c>
      <c r="G379" s="278" t="s">
        <v>179</v>
      </c>
      <c r="H379" s="279">
        <f t="shared" si="5"/>
        <v>0</v>
      </c>
      <c r="J379" s="2051"/>
      <c r="K379" s="2050"/>
      <c r="M379" s="273" t="s">
        <v>6649</v>
      </c>
    </row>
    <row r="380" spans="1:16" s="273" customFormat="1" ht="12">
      <c r="A380" s="274"/>
      <c r="B380" s="295"/>
      <c r="C380" s="296"/>
      <c r="D380" s="286" t="s">
        <v>534</v>
      </c>
      <c r="E380" s="291"/>
      <c r="F380" s="277">
        <v>0</v>
      </c>
      <c r="G380" s="278" t="s">
        <v>179</v>
      </c>
      <c r="H380" s="279">
        <f t="shared" si="5"/>
        <v>0</v>
      </c>
      <c r="J380" s="2051" t="s">
        <v>6467</v>
      </c>
      <c r="K380" s="2050" t="str">
        <f>VLOOKUP(J380,'FICHE RATIOS'!C:D,2,FALSE)</f>
        <v>Voiles</v>
      </c>
      <c r="M380" s="273">
        <f>F381+F388+F396</f>
        <v>1527</v>
      </c>
      <c r="P380" s="273" t="s">
        <v>6581</v>
      </c>
    </row>
    <row r="381" spans="1:16" s="273" customFormat="1" ht="18">
      <c r="A381" s="274"/>
      <c r="B381" s="295"/>
      <c r="C381" s="296"/>
      <c r="D381" s="290" t="s">
        <v>535</v>
      </c>
      <c r="E381" s="291" t="s">
        <v>264</v>
      </c>
      <c r="F381" s="277">
        <v>467</v>
      </c>
      <c r="G381" s="278">
        <v>257.51</v>
      </c>
      <c r="H381" s="279">
        <f t="shared" si="5"/>
        <v>120257.17</v>
      </c>
      <c r="J381" s="2051" t="s">
        <v>6467</v>
      </c>
      <c r="K381" s="2050" t="str">
        <f>VLOOKUP(J381,'FICHE RATIOS'!C:D,2,FALSE)</f>
        <v>Voiles</v>
      </c>
      <c r="O381" s="1892"/>
      <c r="P381" s="2191">
        <f>(F433+F452+F463)</f>
        <v>20998</v>
      </c>
    </row>
    <row r="382" spans="1:16" s="273" customFormat="1" ht="12">
      <c r="A382" s="274"/>
      <c r="B382" s="295"/>
      <c r="C382" s="296"/>
      <c r="D382" s="290" t="s">
        <v>536</v>
      </c>
      <c r="E382" s="291" t="s">
        <v>218</v>
      </c>
      <c r="F382" s="277">
        <v>4639</v>
      </c>
      <c r="G382" s="278">
        <v>46.48</v>
      </c>
      <c r="H382" s="279">
        <f t="shared" si="5"/>
        <v>215620.71999999997</v>
      </c>
      <c r="J382" s="2051" t="s">
        <v>6467</v>
      </c>
      <c r="K382" s="2050" t="str">
        <f>VLOOKUP(J382,'FICHE RATIOS'!C:D,2,FALSE)</f>
        <v>Voiles</v>
      </c>
    </row>
    <row r="383" spans="1:16" s="273" customFormat="1" ht="12">
      <c r="A383" s="274"/>
      <c r="B383" s="295"/>
      <c r="C383" s="296"/>
      <c r="D383" s="290" t="s">
        <v>427</v>
      </c>
      <c r="E383" s="291" t="s">
        <v>428</v>
      </c>
      <c r="F383" s="277">
        <v>18220</v>
      </c>
      <c r="G383" s="278">
        <v>1.76</v>
      </c>
      <c r="H383" s="279">
        <f t="shared" si="5"/>
        <v>32067.200000000001</v>
      </c>
      <c r="J383" s="2051" t="s">
        <v>6467</v>
      </c>
      <c r="K383" s="2050" t="str">
        <f>VLOOKUP(J383,'FICHE RATIOS'!C:D,2,FALSE)</f>
        <v>Voiles</v>
      </c>
    </row>
    <row r="384" spans="1:16" s="273" customFormat="1" ht="12">
      <c r="A384" s="274"/>
      <c r="B384" s="295"/>
      <c r="C384" s="296"/>
      <c r="D384" s="290" t="s">
        <v>502</v>
      </c>
      <c r="E384" s="291" t="s">
        <v>428</v>
      </c>
      <c r="F384" s="277">
        <v>18220</v>
      </c>
      <c r="G384" s="278">
        <v>1.54</v>
      </c>
      <c r="H384" s="279">
        <f t="shared" si="5"/>
        <v>28058.799999999999</v>
      </c>
      <c r="J384" s="2051" t="s">
        <v>6467</v>
      </c>
      <c r="K384" s="2050" t="str">
        <f>VLOOKUP(J384,'FICHE RATIOS'!C:D,2,FALSE)</f>
        <v>Voiles</v>
      </c>
    </row>
    <row r="385" spans="1:11" s="273" customFormat="1" ht="12">
      <c r="A385" s="274"/>
      <c r="B385" s="284"/>
      <c r="C385" s="285"/>
      <c r="D385" s="286" t="s">
        <v>537</v>
      </c>
      <c r="E385" s="291" t="s">
        <v>218</v>
      </c>
      <c r="F385" s="277">
        <v>4382</v>
      </c>
      <c r="G385" s="278">
        <v>5.99</v>
      </c>
      <c r="H385" s="279">
        <f t="shared" si="5"/>
        <v>26248.18</v>
      </c>
      <c r="J385" s="2051" t="s">
        <v>6467</v>
      </c>
      <c r="K385" s="2050" t="str">
        <f>VLOOKUP(J385,'FICHE RATIOS'!C:D,2,FALSE)</f>
        <v>Voiles</v>
      </c>
    </row>
    <row r="386" spans="1:11" s="273" customFormat="1" ht="12">
      <c r="A386" s="274"/>
      <c r="B386" s="284"/>
      <c r="C386" s="285"/>
      <c r="D386" s="290"/>
      <c r="E386" s="291"/>
      <c r="F386" s="277"/>
      <c r="G386" s="278"/>
      <c r="H386" s="279">
        <f t="shared" si="5"/>
        <v>0</v>
      </c>
      <c r="J386" s="2051" t="s">
        <v>6467</v>
      </c>
      <c r="K386" s="2050" t="str">
        <f>VLOOKUP(J386,'FICHE RATIOS'!C:D,2,FALSE)</f>
        <v>Voiles</v>
      </c>
    </row>
    <row r="387" spans="1:11" s="273" customFormat="1" ht="12">
      <c r="A387" s="274"/>
      <c r="B387" s="284"/>
      <c r="C387" s="285"/>
      <c r="D387" s="290" t="s">
        <v>538</v>
      </c>
      <c r="E387" s="291"/>
      <c r="F387" s="277">
        <v>0</v>
      </c>
      <c r="G387" s="278" t="s">
        <v>179</v>
      </c>
      <c r="H387" s="279">
        <f t="shared" si="5"/>
        <v>0</v>
      </c>
      <c r="J387" s="2051" t="s">
        <v>6467</v>
      </c>
      <c r="K387" s="2050" t="str">
        <f>VLOOKUP(J387,'FICHE RATIOS'!C:D,2,FALSE)</f>
        <v>Voiles</v>
      </c>
    </row>
    <row r="388" spans="1:11" s="273" customFormat="1" ht="24">
      <c r="A388" s="274"/>
      <c r="B388" s="300"/>
      <c r="C388" s="301"/>
      <c r="D388" s="290" t="s">
        <v>535</v>
      </c>
      <c r="E388" s="302" t="s">
        <v>264</v>
      </c>
      <c r="F388" s="277">
        <v>1019</v>
      </c>
      <c r="G388" s="278">
        <v>257.51</v>
      </c>
      <c r="H388" s="279">
        <f t="shared" si="5"/>
        <v>262402.69</v>
      </c>
      <c r="J388" s="2051" t="s">
        <v>6467</v>
      </c>
      <c r="K388" s="2050" t="str">
        <f>VLOOKUP(J388,'FICHE RATIOS'!C:D,2,FALSE)</f>
        <v>Voiles</v>
      </c>
    </row>
    <row r="389" spans="1:11" s="273" customFormat="1" ht="24">
      <c r="A389" s="274"/>
      <c r="B389" s="300"/>
      <c r="C389" s="301"/>
      <c r="D389" s="290" t="s">
        <v>536</v>
      </c>
      <c r="E389" s="302" t="s">
        <v>218</v>
      </c>
      <c r="F389" s="277">
        <v>8611</v>
      </c>
      <c r="G389" s="278">
        <v>46.48</v>
      </c>
      <c r="H389" s="279">
        <f t="shared" si="5"/>
        <v>400239.27999999997</v>
      </c>
      <c r="J389" s="2051" t="s">
        <v>6467</v>
      </c>
      <c r="K389" s="2050" t="str">
        <f>VLOOKUP(J389,'FICHE RATIOS'!C:D,2,FALSE)</f>
        <v>Voiles</v>
      </c>
    </row>
    <row r="390" spans="1:11" s="273" customFormat="1" ht="24">
      <c r="A390" s="274"/>
      <c r="B390" s="300"/>
      <c r="C390" s="301"/>
      <c r="D390" s="290" t="s">
        <v>539</v>
      </c>
      <c r="E390" s="302" t="s">
        <v>218</v>
      </c>
      <c r="F390" s="277">
        <v>0</v>
      </c>
      <c r="G390" s="278">
        <v>94</v>
      </c>
      <c r="H390" s="279">
        <f t="shared" si="5"/>
        <v>0</v>
      </c>
      <c r="J390" s="2051" t="s">
        <v>6467</v>
      </c>
      <c r="K390" s="2050" t="str">
        <f>VLOOKUP(J390,'FICHE RATIOS'!C:D,2,FALSE)</f>
        <v>Voiles</v>
      </c>
    </row>
    <row r="391" spans="1:11" s="273" customFormat="1" ht="12">
      <c r="A391" s="274"/>
      <c r="B391" s="284"/>
      <c r="C391" s="285"/>
      <c r="D391" s="290" t="s">
        <v>427</v>
      </c>
      <c r="E391" s="291" t="s">
        <v>428</v>
      </c>
      <c r="F391" s="277">
        <v>34850</v>
      </c>
      <c r="G391" s="278">
        <v>1.76</v>
      </c>
      <c r="H391" s="279">
        <f t="shared" si="5"/>
        <v>61336</v>
      </c>
      <c r="J391" s="2051" t="s">
        <v>6467</v>
      </c>
      <c r="K391" s="2050" t="str">
        <f>VLOOKUP(J391,'FICHE RATIOS'!C:D,2,FALSE)</f>
        <v>Voiles</v>
      </c>
    </row>
    <row r="392" spans="1:11" s="273" customFormat="1" ht="12">
      <c r="A392" s="274"/>
      <c r="B392" s="295"/>
      <c r="C392" s="296"/>
      <c r="D392" s="290" t="s">
        <v>502</v>
      </c>
      <c r="E392" s="291" t="s">
        <v>428</v>
      </c>
      <c r="F392" s="277">
        <v>34850</v>
      </c>
      <c r="G392" s="278">
        <v>1.54</v>
      </c>
      <c r="H392" s="279">
        <f t="shared" si="5"/>
        <v>53669</v>
      </c>
      <c r="J392" s="2051" t="s">
        <v>6467</v>
      </c>
      <c r="K392" s="2050" t="str">
        <f>VLOOKUP(J392,'FICHE RATIOS'!C:D,2,FALSE)</f>
        <v>Voiles</v>
      </c>
    </row>
    <row r="393" spans="1:11" s="273" customFormat="1" ht="12">
      <c r="A393" s="274"/>
      <c r="B393" s="284"/>
      <c r="C393" s="285"/>
      <c r="D393" s="286" t="s">
        <v>537</v>
      </c>
      <c r="E393" s="291" t="s">
        <v>218</v>
      </c>
      <c r="F393" s="277">
        <v>8416</v>
      </c>
      <c r="G393" s="278">
        <v>5.99</v>
      </c>
      <c r="H393" s="279">
        <f t="shared" si="5"/>
        <v>50411.840000000004</v>
      </c>
      <c r="J393" s="2051" t="s">
        <v>6467</v>
      </c>
      <c r="K393" s="2050" t="str">
        <f>VLOOKUP(J393,'FICHE RATIOS'!C:D,2,FALSE)</f>
        <v>Voiles</v>
      </c>
    </row>
    <row r="394" spans="1:11" s="273" customFormat="1" ht="12">
      <c r="A394" s="274"/>
      <c r="B394" s="295"/>
      <c r="C394" s="296"/>
      <c r="D394" s="290"/>
      <c r="E394" s="291"/>
      <c r="F394" s="277"/>
      <c r="G394" s="278"/>
      <c r="H394" s="279">
        <f t="shared" si="5"/>
        <v>0</v>
      </c>
      <c r="J394" s="2051" t="s">
        <v>6467</v>
      </c>
      <c r="K394" s="2050" t="str">
        <f>VLOOKUP(J394,'FICHE RATIOS'!C:D,2,FALSE)</f>
        <v>Voiles</v>
      </c>
    </row>
    <row r="395" spans="1:11" s="273" customFormat="1" ht="12">
      <c r="A395" s="274"/>
      <c r="B395" s="284"/>
      <c r="C395" s="285"/>
      <c r="D395" s="286" t="s">
        <v>540</v>
      </c>
      <c r="E395" s="291"/>
      <c r="F395" s="277">
        <v>0</v>
      </c>
      <c r="G395" s="278" t="s">
        <v>179</v>
      </c>
      <c r="H395" s="279">
        <f t="shared" si="5"/>
        <v>0</v>
      </c>
      <c r="J395" s="2051" t="s">
        <v>6467</v>
      </c>
      <c r="K395" s="2050" t="str">
        <f>VLOOKUP(J395,'FICHE RATIOS'!C:D,2,FALSE)</f>
        <v>Voiles</v>
      </c>
    </row>
    <row r="396" spans="1:11" s="273" customFormat="1" ht="12">
      <c r="A396" s="274"/>
      <c r="B396" s="295"/>
      <c r="C396" s="296"/>
      <c r="D396" s="290" t="s">
        <v>535</v>
      </c>
      <c r="E396" s="291" t="s">
        <v>264</v>
      </c>
      <c r="F396" s="277">
        <v>41</v>
      </c>
      <c r="G396" s="278">
        <v>257.51</v>
      </c>
      <c r="H396" s="279">
        <f t="shared" si="5"/>
        <v>10557.91</v>
      </c>
      <c r="J396" s="2051" t="s">
        <v>6467</v>
      </c>
      <c r="K396" s="2050" t="str">
        <f>VLOOKUP(J396,'FICHE RATIOS'!C:D,2,FALSE)</f>
        <v>Voiles</v>
      </c>
    </row>
    <row r="397" spans="1:11" s="273" customFormat="1" ht="12">
      <c r="A397" s="274"/>
      <c r="B397" s="284"/>
      <c r="C397" s="285"/>
      <c r="D397" s="286" t="s">
        <v>541</v>
      </c>
      <c r="E397" s="291" t="s">
        <v>218</v>
      </c>
      <c r="F397" s="277">
        <v>222</v>
      </c>
      <c r="G397" s="278">
        <v>46.48</v>
      </c>
      <c r="H397" s="279">
        <f t="shared" si="5"/>
        <v>10318.56</v>
      </c>
      <c r="J397" s="2051" t="s">
        <v>6467</v>
      </c>
      <c r="K397" s="2050" t="str">
        <f>VLOOKUP(J397,'FICHE RATIOS'!C:D,2,FALSE)</f>
        <v>Voiles</v>
      </c>
    </row>
    <row r="398" spans="1:11" s="273" customFormat="1" ht="12">
      <c r="A398" s="274"/>
      <c r="B398" s="295"/>
      <c r="C398" s="296"/>
      <c r="D398" s="290" t="s">
        <v>542</v>
      </c>
      <c r="E398" s="291" t="s">
        <v>218</v>
      </c>
      <c r="F398" s="277">
        <v>222</v>
      </c>
      <c r="G398" s="278">
        <v>10.32</v>
      </c>
      <c r="H398" s="279">
        <f t="shared" si="5"/>
        <v>2291.04</v>
      </c>
      <c r="J398" s="2051" t="s">
        <v>6467</v>
      </c>
      <c r="K398" s="2050" t="str">
        <f>VLOOKUP(J398,'FICHE RATIOS'!C:D,2,FALSE)</f>
        <v>Voiles</v>
      </c>
    </row>
    <row r="399" spans="1:11" s="273" customFormat="1" ht="12">
      <c r="A399" s="274"/>
      <c r="B399" s="284"/>
      <c r="C399" s="285"/>
      <c r="D399" s="286" t="s">
        <v>427</v>
      </c>
      <c r="E399" s="291" t="s">
        <v>428</v>
      </c>
      <c r="F399" s="277">
        <v>1680</v>
      </c>
      <c r="G399" s="278">
        <v>1.76</v>
      </c>
      <c r="H399" s="279">
        <f t="shared" si="5"/>
        <v>2956.8</v>
      </c>
      <c r="J399" s="2051" t="s">
        <v>6467</v>
      </c>
      <c r="K399" s="2050" t="str">
        <f>VLOOKUP(J399,'FICHE RATIOS'!C:D,2,FALSE)</f>
        <v>Voiles</v>
      </c>
    </row>
    <row r="400" spans="1:11" s="273" customFormat="1" ht="12">
      <c r="A400" s="274"/>
      <c r="B400" s="284"/>
      <c r="C400" s="285"/>
      <c r="D400" s="286" t="s">
        <v>502</v>
      </c>
      <c r="E400" s="291" t="s">
        <v>428</v>
      </c>
      <c r="F400" s="277">
        <v>1680</v>
      </c>
      <c r="G400" s="278">
        <v>1.54</v>
      </c>
      <c r="H400" s="279">
        <f t="shared" si="5"/>
        <v>2587.2000000000003</v>
      </c>
      <c r="J400" s="2051" t="s">
        <v>6467</v>
      </c>
      <c r="K400" s="2050" t="str">
        <f>VLOOKUP(J400,'FICHE RATIOS'!C:D,2,FALSE)</f>
        <v>Voiles</v>
      </c>
    </row>
    <row r="401" spans="1:13" s="273" customFormat="1" ht="12">
      <c r="A401" s="274"/>
      <c r="B401" s="284"/>
      <c r="C401" s="285"/>
      <c r="D401" s="286" t="s">
        <v>512</v>
      </c>
      <c r="E401" s="291" t="s">
        <v>218</v>
      </c>
      <c r="F401" s="277">
        <v>206</v>
      </c>
      <c r="G401" s="278">
        <v>5.99</v>
      </c>
      <c r="H401" s="279">
        <f t="shared" si="5"/>
        <v>1233.94</v>
      </c>
      <c r="J401" s="2051" t="s">
        <v>6467</v>
      </c>
      <c r="K401" s="2050" t="str">
        <f>VLOOKUP(J401,'FICHE RATIOS'!C:D,2,FALSE)</f>
        <v>Voiles</v>
      </c>
      <c r="M401" s="273" t="s">
        <v>6650</v>
      </c>
    </row>
    <row r="402" spans="1:13" s="273" customFormat="1" ht="12">
      <c r="A402" s="274"/>
      <c r="B402" s="280"/>
      <c r="C402" s="281"/>
      <c r="D402" s="282"/>
      <c r="E402" s="291"/>
      <c r="F402" s="277"/>
      <c r="G402" s="278"/>
      <c r="H402" s="279">
        <f t="shared" si="5"/>
        <v>0</v>
      </c>
      <c r="J402" s="2051"/>
      <c r="K402" s="2050"/>
      <c r="M402" s="273">
        <f>F404</f>
        <v>313</v>
      </c>
    </row>
    <row r="403" spans="1:13" s="273" customFormat="1" ht="12">
      <c r="A403" s="274"/>
      <c r="B403" s="287" t="s">
        <v>543</v>
      </c>
      <c r="C403" s="288"/>
      <c r="D403" s="298" t="s">
        <v>544</v>
      </c>
      <c r="E403" s="291"/>
      <c r="F403" s="277">
        <v>0</v>
      </c>
      <c r="G403" s="278" t="s">
        <v>179</v>
      </c>
      <c r="H403" s="279">
        <f t="shared" si="5"/>
        <v>0</v>
      </c>
      <c r="J403" s="2051" t="s">
        <v>6468</v>
      </c>
      <c r="K403" s="2050" t="str">
        <f>VLOOKUP(J403,'FICHE RATIOS'!C:D,2,FALSE)</f>
        <v>Poteaux</v>
      </c>
    </row>
    <row r="404" spans="1:13" s="273" customFormat="1" ht="12">
      <c r="A404" s="274"/>
      <c r="B404" s="284"/>
      <c r="C404" s="285"/>
      <c r="D404" s="286" t="s">
        <v>545</v>
      </c>
      <c r="E404" s="291" t="s">
        <v>264</v>
      </c>
      <c r="F404" s="277">
        <v>313</v>
      </c>
      <c r="G404" s="278">
        <v>264.33</v>
      </c>
      <c r="H404" s="279">
        <f t="shared" si="5"/>
        <v>82735.289999999994</v>
      </c>
      <c r="J404" s="2051" t="s">
        <v>6468</v>
      </c>
      <c r="K404" s="2050" t="str">
        <f>VLOOKUP(J404,'FICHE RATIOS'!C:D,2,FALSE)</f>
        <v>Poteaux</v>
      </c>
    </row>
    <row r="405" spans="1:13" s="273" customFormat="1" ht="12">
      <c r="A405" s="274"/>
      <c r="B405" s="295"/>
      <c r="C405" s="296"/>
      <c r="D405" s="286" t="s">
        <v>536</v>
      </c>
      <c r="E405" s="291" t="s">
        <v>218</v>
      </c>
      <c r="F405" s="277">
        <v>2467</v>
      </c>
      <c r="G405" s="278">
        <v>78.599999999999994</v>
      </c>
      <c r="H405" s="279">
        <f t="shared" si="5"/>
        <v>193906.19999999998</v>
      </c>
      <c r="J405" s="2051" t="s">
        <v>6468</v>
      </c>
      <c r="K405" s="2050" t="str">
        <f>VLOOKUP(J405,'FICHE RATIOS'!C:D,2,FALSE)</f>
        <v>Poteaux</v>
      </c>
    </row>
    <row r="406" spans="1:13" s="273" customFormat="1" ht="12">
      <c r="A406" s="274"/>
      <c r="B406" s="295"/>
      <c r="C406" s="296"/>
      <c r="D406" s="340" t="s">
        <v>546</v>
      </c>
      <c r="E406" s="291" t="s">
        <v>218</v>
      </c>
      <c r="F406" s="277"/>
      <c r="G406" s="278">
        <v>0</v>
      </c>
      <c r="H406" s="279">
        <f t="shared" si="5"/>
        <v>0</v>
      </c>
      <c r="J406" s="2051" t="s">
        <v>6468</v>
      </c>
      <c r="K406" s="2050" t="str">
        <f>VLOOKUP(J406,'FICHE RATIOS'!C:D,2,FALSE)</f>
        <v>Poteaux</v>
      </c>
    </row>
    <row r="407" spans="1:13" s="273" customFormat="1" ht="12">
      <c r="A407" s="274"/>
      <c r="B407" s="295"/>
      <c r="C407" s="296"/>
      <c r="D407" s="290" t="s">
        <v>427</v>
      </c>
      <c r="E407" s="291" t="s">
        <v>428</v>
      </c>
      <c r="F407" s="277">
        <v>34220</v>
      </c>
      <c r="G407" s="278">
        <v>1.76</v>
      </c>
      <c r="H407" s="279">
        <f t="shared" si="5"/>
        <v>60227.199999999997</v>
      </c>
      <c r="J407" s="2051" t="s">
        <v>6468</v>
      </c>
      <c r="K407" s="2050" t="str">
        <f>VLOOKUP(J407,'FICHE RATIOS'!C:D,2,FALSE)</f>
        <v>Poteaux</v>
      </c>
    </row>
    <row r="408" spans="1:13" s="273" customFormat="1" ht="12">
      <c r="A408" s="274"/>
      <c r="B408" s="295"/>
      <c r="C408" s="296"/>
      <c r="D408" s="290" t="s">
        <v>537</v>
      </c>
      <c r="E408" s="291" t="s">
        <v>218</v>
      </c>
      <c r="F408" s="277">
        <v>2467</v>
      </c>
      <c r="G408" s="278">
        <v>5.99</v>
      </c>
      <c r="H408" s="279">
        <f t="shared" si="5"/>
        <v>14777.33</v>
      </c>
      <c r="J408" s="2051" t="s">
        <v>6468</v>
      </c>
      <c r="K408" s="2050" t="str">
        <f>VLOOKUP(J408,'FICHE RATIOS'!C:D,2,FALSE)</f>
        <v>Poteaux</v>
      </c>
    </row>
    <row r="409" spans="1:13" s="273" customFormat="1" ht="12">
      <c r="A409" s="274"/>
      <c r="B409" s="287"/>
      <c r="C409" s="288"/>
      <c r="D409" s="299"/>
      <c r="E409" s="291"/>
      <c r="F409" s="277"/>
      <c r="G409" s="278" t="s">
        <v>179</v>
      </c>
      <c r="H409" s="279">
        <f t="shared" si="5"/>
        <v>0</v>
      </c>
      <c r="J409" s="2051"/>
      <c r="K409" s="2050"/>
    </row>
    <row r="410" spans="1:13" s="273" customFormat="1" ht="12">
      <c r="A410" s="274"/>
      <c r="B410" s="287" t="s">
        <v>547</v>
      </c>
      <c r="C410" s="288"/>
      <c r="D410" s="299" t="s">
        <v>548</v>
      </c>
      <c r="E410" s="291" t="s">
        <v>235</v>
      </c>
      <c r="F410" s="277">
        <v>61</v>
      </c>
      <c r="G410" s="278">
        <v>0</v>
      </c>
      <c r="H410" s="279">
        <f t="shared" si="5"/>
        <v>0</v>
      </c>
      <c r="J410" s="2051"/>
      <c r="K410" s="2050"/>
      <c r="M410" s="273" t="s">
        <v>6651</v>
      </c>
    </row>
    <row r="411" spans="1:13" s="273" customFormat="1" ht="12">
      <c r="A411" s="274"/>
      <c r="B411" s="295"/>
      <c r="C411" s="296"/>
      <c r="D411" s="290" t="s">
        <v>535</v>
      </c>
      <c r="E411" s="291" t="s">
        <v>264</v>
      </c>
      <c r="F411" s="277">
        <v>26</v>
      </c>
      <c r="G411" s="278">
        <v>332.6</v>
      </c>
      <c r="H411" s="279">
        <f t="shared" si="5"/>
        <v>8647.6</v>
      </c>
      <c r="J411" s="2051" t="s">
        <v>6469</v>
      </c>
      <c r="K411" s="2050" t="str">
        <f>VLOOKUP(J411,'FICHE RATIOS'!C:D,2,FALSE)</f>
        <v>Poutres</v>
      </c>
      <c r="M411" s="273">
        <f>F411+F419+F427</f>
        <v>1637</v>
      </c>
    </row>
    <row r="412" spans="1:13" s="273" customFormat="1" ht="12">
      <c r="A412" s="274"/>
      <c r="B412" s="284"/>
      <c r="C412" s="285"/>
      <c r="D412" s="286" t="s">
        <v>484</v>
      </c>
      <c r="E412" s="291" t="s">
        <v>218</v>
      </c>
      <c r="F412" s="277">
        <v>115</v>
      </c>
      <c r="G412" s="278">
        <v>96.28</v>
      </c>
      <c r="H412" s="279">
        <f t="shared" si="5"/>
        <v>11072.2</v>
      </c>
      <c r="J412" s="2051" t="s">
        <v>6469</v>
      </c>
      <c r="K412" s="2050" t="str">
        <f>VLOOKUP(J412,'FICHE RATIOS'!C:D,2,FALSE)</f>
        <v>Poutres</v>
      </c>
    </row>
    <row r="413" spans="1:13" s="273" customFormat="1" ht="12">
      <c r="A413" s="274"/>
      <c r="B413" s="295"/>
      <c r="C413" s="296"/>
      <c r="D413" s="286" t="s">
        <v>427</v>
      </c>
      <c r="E413" s="291" t="s">
        <v>428</v>
      </c>
      <c r="F413" s="277">
        <v>7482</v>
      </c>
      <c r="G413" s="278">
        <v>1.76</v>
      </c>
      <c r="H413" s="279">
        <f t="shared" si="5"/>
        <v>13168.32</v>
      </c>
      <c r="J413" s="2051" t="s">
        <v>6469</v>
      </c>
      <c r="K413" s="2050" t="str">
        <f>VLOOKUP(J413,'FICHE RATIOS'!C:D,2,FALSE)</f>
        <v>Poutres</v>
      </c>
    </row>
    <row r="414" spans="1:13" s="273" customFormat="1" ht="12">
      <c r="A414" s="274"/>
      <c r="B414" s="275"/>
      <c r="C414" s="316"/>
      <c r="D414" s="297" t="s">
        <v>537</v>
      </c>
      <c r="E414" s="291" t="s">
        <v>218</v>
      </c>
      <c r="F414" s="277">
        <v>115</v>
      </c>
      <c r="G414" s="278">
        <v>5.99</v>
      </c>
      <c r="H414" s="279">
        <f t="shared" si="5"/>
        <v>688.85</v>
      </c>
      <c r="J414" s="2051" t="s">
        <v>6469</v>
      </c>
      <c r="K414" s="2050" t="str">
        <f>VLOOKUP(J414,'FICHE RATIOS'!C:D,2,FALSE)</f>
        <v>Poutres</v>
      </c>
    </row>
    <row r="415" spans="1:13" s="273" customFormat="1" ht="12">
      <c r="A415" s="274"/>
      <c r="B415" s="295"/>
      <c r="C415" s="296"/>
      <c r="D415" s="286"/>
      <c r="E415" s="291"/>
      <c r="F415" s="277">
        <v>0</v>
      </c>
      <c r="G415" s="278" t="s">
        <v>179</v>
      </c>
      <c r="H415" s="279">
        <f t="shared" si="5"/>
        <v>0</v>
      </c>
      <c r="J415" s="2051" t="s">
        <v>6469</v>
      </c>
      <c r="K415" s="2050" t="str">
        <f>VLOOKUP(J415,'FICHE RATIOS'!C:D,2,FALSE)</f>
        <v>Poutres</v>
      </c>
    </row>
    <row r="416" spans="1:13" s="273" customFormat="1" ht="12">
      <c r="A416" s="274"/>
      <c r="B416" s="295"/>
      <c r="C416" s="296"/>
      <c r="D416" s="286" t="s">
        <v>549</v>
      </c>
      <c r="E416" s="291" t="s">
        <v>235</v>
      </c>
      <c r="F416" s="277">
        <v>1934</v>
      </c>
      <c r="G416" s="278">
        <v>240.98</v>
      </c>
      <c r="H416" s="279">
        <f t="shared" si="5"/>
        <v>466055.32</v>
      </c>
      <c r="J416" s="2051" t="s">
        <v>6469</v>
      </c>
      <c r="K416" s="2050" t="str">
        <f>VLOOKUP(J416,'FICHE RATIOS'!C:D,2,FALSE)</f>
        <v>Poutres</v>
      </c>
    </row>
    <row r="417" spans="1:17" s="273" customFormat="1" ht="12">
      <c r="A417" s="274"/>
      <c r="B417" s="295"/>
      <c r="C417" s="318"/>
      <c r="D417" s="290"/>
      <c r="E417" s="291"/>
      <c r="F417" s="277">
        <v>0</v>
      </c>
      <c r="G417" s="278" t="s">
        <v>179</v>
      </c>
      <c r="H417" s="279">
        <f t="shared" si="5"/>
        <v>0</v>
      </c>
      <c r="J417" s="2051" t="s">
        <v>6469</v>
      </c>
      <c r="K417" s="2050" t="str">
        <f>VLOOKUP(J417,'FICHE RATIOS'!C:D,2,FALSE)</f>
        <v>Poutres</v>
      </c>
    </row>
    <row r="418" spans="1:17" s="273" customFormat="1" ht="12">
      <c r="A418" s="274"/>
      <c r="B418" s="287" t="s">
        <v>547</v>
      </c>
      <c r="C418" s="344"/>
      <c r="D418" s="299" t="s">
        <v>550</v>
      </c>
      <c r="E418" s="291" t="s">
        <v>235</v>
      </c>
      <c r="F418" s="277">
        <v>2140</v>
      </c>
      <c r="G418" s="278" t="s">
        <v>179</v>
      </c>
      <c r="H418" s="279"/>
      <c r="J418" s="2051" t="s">
        <v>6469</v>
      </c>
      <c r="K418" s="2050" t="str">
        <f>VLOOKUP(J418,'FICHE RATIOS'!C:D,2,FALSE)</f>
        <v>Poutres</v>
      </c>
      <c r="Q418" s="273" t="s">
        <v>6582</v>
      </c>
    </row>
    <row r="419" spans="1:17" s="273" customFormat="1" ht="18">
      <c r="A419" s="274"/>
      <c r="B419" s="295"/>
      <c r="C419" s="296"/>
      <c r="D419" s="290" t="s">
        <v>535</v>
      </c>
      <c r="E419" s="291" t="s">
        <v>264</v>
      </c>
      <c r="F419" s="277">
        <v>1474</v>
      </c>
      <c r="G419" s="278">
        <v>250.68</v>
      </c>
      <c r="H419" s="279">
        <f t="shared" ref="H419:H482" si="6">+IF(F419=0,0,F419*G419)</f>
        <v>369502.32</v>
      </c>
      <c r="J419" s="2051" t="s">
        <v>6469</v>
      </c>
      <c r="K419" s="2050" t="str">
        <f>VLOOKUP(J419,'FICHE RATIOS'!C:D,2,FALSE)</f>
        <v>Poutres</v>
      </c>
      <c r="P419" s="1892"/>
      <c r="Q419" s="2192">
        <f>(F509+F515+F516+F518+F520+F582)+F748</f>
        <v>69132</v>
      </c>
    </row>
    <row r="420" spans="1:17" s="273" customFormat="1" ht="12">
      <c r="A420" s="274"/>
      <c r="B420" s="284"/>
      <c r="C420" s="285"/>
      <c r="D420" s="286" t="s">
        <v>484</v>
      </c>
      <c r="E420" s="291" t="s">
        <v>218</v>
      </c>
      <c r="F420" s="277">
        <v>5035</v>
      </c>
      <c r="G420" s="278">
        <v>62.14</v>
      </c>
      <c r="H420" s="279">
        <f t="shared" si="6"/>
        <v>312874.90000000002</v>
      </c>
      <c r="J420" s="2051" t="s">
        <v>6469</v>
      </c>
      <c r="K420" s="2050" t="str">
        <f>VLOOKUP(J420,'FICHE RATIOS'!C:D,2,FALSE)</f>
        <v>Poutres</v>
      </c>
    </row>
    <row r="421" spans="1:17" s="273" customFormat="1" ht="12">
      <c r="A421" s="274"/>
      <c r="B421" s="295"/>
      <c r="C421" s="296"/>
      <c r="D421" s="286" t="s">
        <v>427</v>
      </c>
      <c r="E421" s="291" t="s">
        <v>428</v>
      </c>
      <c r="F421" s="277">
        <v>366400</v>
      </c>
      <c r="G421" s="278">
        <v>1.76</v>
      </c>
      <c r="H421" s="279">
        <f t="shared" si="6"/>
        <v>644864</v>
      </c>
      <c r="J421" s="2051" t="s">
        <v>6469</v>
      </c>
      <c r="K421" s="2050" t="str">
        <f>VLOOKUP(J421,'FICHE RATIOS'!C:D,2,FALSE)</f>
        <v>Poutres</v>
      </c>
    </row>
    <row r="422" spans="1:17" s="273" customFormat="1" ht="12">
      <c r="A422" s="274"/>
      <c r="B422" s="295"/>
      <c r="C422" s="296"/>
      <c r="D422" s="290" t="s">
        <v>537</v>
      </c>
      <c r="E422" s="291" t="s">
        <v>218</v>
      </c>
      <c r="F422" s="277">
        <v>5035</v>
      </c>
      <c r="G422" s="278">
        <v>5.99</v>
      </c>
      <c r="H422" s="279">
        <f t="shared" si="6"/>
        <v>30159.65</v>
      </c>
      <c r="J422" s="2051" t="s">
        <v>6469</v>
      </c>
      <c r="K422" s="2050" t="str">
        <f>VLOOKUP(J422,'FICHE RATIOS'!C:D,2,FALSE)</f>
        <v>Poutres</v>
      </c>
    </row>
    <row r="423" spans="1:17" s="273" customFormat="1" ht="12">
      <c r="A423" s="274"/>
      <c r="B423" s="295"/>
      <c r="C423" s="296"/>
      <c r="D423" s="290"/>
      <c r="E423" s="291"/>
      <c r="F423" s="277"/>
      <c r="G423" s="278"/>
      <c r="H423" s="279">
        <f t="shared" si="6"/>
        <v>0</v>
      </c>
      <c r="J423" s="2051" t="s">
        <v>6469</v>
      </c>
      <c r="K423" s="2050" t="str">
        <f>VLOOKUP(J423,'FICHE RATIOS'!C:D,2,FALSE)</f>
        <v>Poutres</v>
      </c>
    </row>
    <row r="424" spans="1:17" s="273" customFormat="1" ht="12">
      <c r="A424" s="274"/>
      <c r="B424" s="295"/>
      <c r="C424" s="296"/>
      <c r="D424" s="290" t="s">
        <v>551</v>
      </c>
      <c r="E424" s="291" t="s">
        <v>235</v>
      </c>
      <c r="F424" s="277">
        <v>486</v>
      </c>
      <c r="G424" s="278">
        <v>240.98</v>
      </c>
      <c r="H424" s="279">
        <f t="shared" si="6"/>
        <v>117116.28</v>
      </c>
      <c r="J424" s="2051" t="s">
        <v>6469</v>
      </c>
      <c r="K424" s="2050" t="str">
        <f>VLOOKUP(J424,'FICHE RATIOS'!C:D,2,FALSE)</f>
        <v>Poutres</v>
      </c>
    </row>
    <row r="425" spans="1:17" s="273" customFormat="1" ht="12">
      <c r="A425" s="274"/>
      <c r="B425" s="295"/>
      <c r="C425" s="296"/>
      <c r="D425" s="290"/>
      <c r="E425" s="291"/>
      <c r="F425" s="277">
        <v>0</v>
      </c>
      <c r="G425" s="278">
        <v>0</v>
      </c>
      <c r="H425" s="279">
        <f t="shared" si="6"/>
        <v>0</v>
      </c>
      <c r="J425" s="2051" t="s">
        <v>6469</v>
      </c>
      <c r="K425" s="2050" t="str">
        <f>VLOOKUP(J425,'FICHE RATIOS'!C:D,2,FALSE)</f>
        <v>Poutres</v>
      </c>
    </row>
    <row r="426" spans="1:17" s="273" customFormat="1" ht="12">
      <c r="A426" s="274"/>
      <c r="B426" s="287" t="s">
        <v>552</v>
      </c>
      <c r="C426" s="288"/>
      <c r="D426" s="299" t="s">
        <v>553</v>
      </c>
      <c r="E426" s="291"/>
      <c r="F426" s="277">
        <v>0</v>
      </c>
      <c r="G426" s="278" t="s">
        <v>179</v>
      </c>
      <c r="H426" s="279">
        <f t="shared" si="6"/>
        <v>0</v>
      </c>
      <c r="J426" s="2051" t="s">
        <v>6469</v>
      </c>
      <c r="K426" s="2050" t="str">
        <f>VLOOKUP(J426,'FICHE RATIOS'!C:D,2,FALSE)</f>
        <v>Poutres</v>
      </c>
    </row>
    <row r="427" spans="1:17" s="273" customFormat="1" ht="12">
      <c r="A427" s="274"/>
      <c r="B427" s="295"/>
      <c r="C427" s="296"/>
      <c r="D427" s="290" t="s">
        <v>554</v>
      </c>
      <c r="E427" s="291" t="s">
        <v>264</v>
      </c>
      <c r="F427" s="277">
        <v>137</v>
      </c>
      <c r="G427" s="278">
        <v>264.33</v>
      </c>
      <c r="H427" s="279">
        <f t="shared" si="6"/>
        <v>36213.21</v>
      </c>
      <c r="J427" s="2051" t="s">
        <v>6469</v>
      </c>
      <c r="K427" s="2050" t="str">
        <f>VLOOKUP(J427,'FICHE RATIOS'!C:D,2,FALSE)</f>
        <v>Poutres</v>
      </c>
    </row>
    <row r="428" spans="1:17" s="273" customFormat="1" ht="12">
      <c r="A428" s="274"/>
      <c r="B428" s="284"/>
      <c r="C428" s="285"/>
      <c r="D428" s="286" t="s">
        <v>484</v>
      </c>
      <c r="E428" s="291" t="s">
        <v>218</v>
      </c>
      <c r="F428" s="277">
        <v>335</v>
      </c>
      <c r="G428" s="278">
        <v>67.040000000000006</v>
      </c>
      <c r="H428" s="279">
        <f t="shared" si="6"/>
        <v>22458.400000000001</v>
      </c>
      <c r="J428" s="2051" t="s">
        <v>6469</v>
      </c>
      <c r="K428" s="2050" t="str">
        <f>VLOOKUP(J428,'FICHE RATIOS'!C:D,2,FALSE)</f>
        <v>Poutres</v>
      </c>
    </row>
    <row r="429" spans="1:17" s="273" customFormat="1" ht="12">
      <c r="A429" s="274"/>
      <c r="B429" s="284"/>
      <c r="C429" s="285"/>
      <c r="D429" s="290" t="s">
        <v>427</v>
      </c>
      <c r="E429" s="291" t="s">
        <v>428</v>
      </c>
      <c r="F429" s="277">
        <v>13700</v>
      </c>
      <c r="G429" s="278">
        <v>1.76</v>
      </c>
      <c r="H429" s="279">
        <f t="shared" si="6"/>
        <v>24112</v>
      </c>
      <c r="J429" s="2051" t="s">
        <v>6469</v>
      </c>
      <c r="K429" s="2050" t="str">
        <f>VLOOKUP(J429,'FICHE RATIOS'!C:D,2,FALSE)</f>
        <v>Poutres</v>
      </c>
      <c r="M429" s="273" t="s">
        <v>6654</v>
      </c>
    </row>
    <row r="430" spans="1:17" s="273" customFormat="1" ht="12">
      <c r="A430" s="274"/>
      <c r="B430" s="300"/>
      <c r="C430" s="301"/>
      <c r="D430" s="290"/>
      <c r="E430" s="302"/>
      <c r="F430" s="277">
        <v>0</v>
      </c>
      <c r="G430" s="278" t="s">
        <v>179</v>
      </c>
      <c r="H430" s="279">
        <f t="shared" si="6"/>
        <v>0</v>
      </c>
      <c r="J430" s="2051"/>
      <c r="K430" s="2050"/>
      <c r="M430" s="273">
        <f>(F433+F444+F452+F457+F463+F468)/2</f>
        <v>10999</v>
      </c>
    </row>
    <row r="431" spans="1:17" s="273" customFormat="1" ht="24">
      <c r="A431" s="274"/>
      <c r="B431" s="293" t="s">
        <v>555</v>
      </c>
      <c r="C431" s="294"/>
      <c r="D431" s="339" t="s">
        <v>556</v>
      </c>
      <c r="E431" s="302"/>
      <c r="F431" s="277">
        <v>0</v>
      </c>
      <c r="G431" s="278" t="s">
        <v>179</v>
      </c>
      <c r="H431" s="279">
        <f t="shared" si="6"/>
        <v>0</v>
      </c>
      <c r="J431" s="2051" t="s">
        <v>6470</v>
      </c>
      <c r="K431" s="2050" t="str">
        <f>VLOOKUP(J431,'FICHE RATIOS'!C:D,2,FALSE)</f>
        <v>Plancher</v>
      </c>
    </row>
    <row r="432" spans="1:17" s="273" customFormat="1" ht="24">
      <c r="A432" s="274"/>
      <c r="B432" s="300"/>
      <c r="C432" s="301"/>
      <c r="D432" s="338" t="s">
        <v>535</v>
      </c>
      <c r="E432" s="302" t="s">
        <v>218</v>
      </c>
      <c r="F432" s="277">
        <v>6414</v>
      </c>
      <c r="G432" s="278">
        <v>209.9</v>
      </c>
      <c r="H432" s="279">
        <f t="shared" si="6"/>
        <v>1346298.6</v>
      </c>
      <c r="J432" s="2051" t="s">
        <v>6470</v>
      </c>
      <c r="K432" s="2050" t="str">
        <f>VLOOKUP(J432,'FICHE RATIOS'!C:D,2,FALSE)</f>
        <v>Plancher</v>
      </c>
    </row>
    <row r="433" spans="1:11" s="273" customFormat="1" ht="12">
      <c r="A433" s="274"/>
      <c r="B433" s="284"/>
      <c r="C433" s="285"/>
      <c r="D433" s="338" t="s">
        <v>484</v>
      </c>
      <c r="E433" s="291" t="s">
        <v>218</v>
      </c>
      <c r="F433" s="277">
        <v>20878</v>
      </c>
      <c r="G433" s="278">
        <v>59.88</v>
      </c>
      <c r="H433" s="279">
        <f t="shared" si="6"/>
        <v>1250174.6400000001</v>
      </c>
      <c r="J433" s="2051" t="s">
        <v>6470</v>
      </c>
      <c r="K433" s="2050" t="str">
        <f>VLOOKUP(J433,'FICHE RATIOS'!C:D,2,FALSE)</f>
        <v>Plancher</v>
      </c>
    </row>
    <row r="434" spans="1:11" s="273" customFormat="1" ht="12">
      <c r="A434" s="274"/>
      <c r="B434" s="295"/>
      <c r="C434" s="296"/>
      <c r="D434" s="338" t="s">
        <v>557</v>
      </c>
      <c r="E434" s="291" t="s">
        <v>235</v>
      </c>
      <c r="F434" s="277">
        <v>370</v>
      </c>
      <c r="G434" s="278">
        <v>0</v>
      </c>
      <c r="H434" s="279">
        <f t="shared" si="6"/>
        <v>0</v>
      </c>
      <c r="J434" s="2051" t="s">
        <v>6470</v>
      </c>
      <c r="K434" s="2050" t="str">
        <f>VLOOKUP(J434,'FICHE RATIOS'!C:D,2,FALSE)</f>
        <v>Plancher</v>
      </c>
    </row>
    <row r="435" spans="1:11" s="273" customFormat="1" ht="12">
      <c r="A435" s="274"/>
      <c r="B435" s="284"/>
      <c r="C435" s="285"/>
      <c r="D435" s="286" t="s">
        <v>427</v>
      </c>
      <c r="E435" s="291" t="s">
        <v>428</v>
      </c>
      <c r="F435" s="277">
        <v>58140</v>
      </c>
      <c r="G435" s="278">
        <v>1.76</v>
      </c>
      <c r="H435" s="279">
        <f t="shared" si="6"/>
        <v>102326.39999999999</v>
      </c>
      <c r="J435" s="2051" t="s">
        <v>6470</v>
      </c>
      <c r="K435" s="2050" t="str">
        <f>VLOOKUP(J435,'FICHE RATIOS'!C:D,2,FALSE)</f>
        <v>Plancher</v>
      </c>
    </row>
    <row r="436" spans="1:11" s="273" customFormat="1" ht="12">
      <c r="A436" s="274"/>
      <c r="B436" s="295"/>
      <c r="C436" s="296"/>
      <c r="D436" s="338" t="s">
        <v>502</v>
      </c>
      <c r="E436" s="291" t="s">
        <v>428</v>
      </c>
      <c r="F436" s="277">
        <v>219670</v>
      </c>
      <c r="G436" s="278">
        <v>1.54</v>
      </c>
      <c r="H436" s="279">
        <f t="shared" si="6"/>
        <v>338291.8</v>
      </c>
      <c r="J436" s="2051" t="s">
        <v>6470</v>
      </c>
      <c r="K436" s="2050" t="str">
        <f>VLOOKUP(J436,'FICHE RATIOS'!C:D,2,FALSE)</f>
        <v>Plancher</v>
      </c>
    </row>
    <row r="437" spans="1:11" s="273" customFormat="1" ht="12">
      <c r="A437" s="274"/>
      <c r="B437" s="284"/>
      <c r="C437" s="285"/>
      <c r="D437" s="286" t="s">
        <v>537</v>
      </c>
      <c r="E437" s="291" t="s">
        <v>218</v>
      </c>
      <c r="F437" s="277">
        <v>20878</v>
      </c>
      <c r="G437" s="278">
        <v>5.99</v>
      </c>
      <c r="H437" s="279">
        <f t="shared" si="6"/>
        <v>125059.22</v>
      </c>
      <c r="J437" s="2051" t="s">
        <v>6470</v>
      </c>
      <c r="K437" s="2050" t="str">
        <f>VLOOKUP(J437,'FICHE RATIOS'!C:D,2,FALSE)</f>
        <v>Plancher</v>
      </c>
    </row>
    <row r="438" spans="1:11" s="273" customFormat="1" ht="12">
      <c r="A438" s="274"/>
      <c r="B438" s="295"/>
      <c r="C438" s="296"/>
      <c r="D438" s="338" t="s">
        <v>558</v>
      </c>
      <c r="E438" s="291" t="s">
        <v>218</v>
      </c>
      <c r="F438" s="277">
        <v>25768</v>
      </c>
      <c r="G438" s="278">
        <v>4.0516740000000002</v>
      </c>
      <c r="H438" s="279">
        <f t="shared" si="6"/>
        <v>104403.535632</v>
      </c>
      <c r="J438" s="2051" t="s">
        <v>6470</v>
      </c>
      <c r="K438" s="2050" t="str">
        <f>VLOOKUP(J438,'FICHE RATIOS'!C:D,2,FALSE)</f>
        <v>Plancher</v>
      </c>
    </row>
    <row r="439" spans="1:11" s="273" customFormat="1" ht="12">
      <c r="A439" s="274"/>
      <c r="B439" s="284"/>
      <c r="C439" s="285"/>
      <c r="D439" s="286" t="s">
        <v>504</v>
      </c>
      <c r="E439" s="291" t="s">
        <v>235</v>
      </c>
      <c r="F439" s="277">
        <v>499</v>
      </c>
      <c r="G439" s="278">
        <v>15.401100000000001</v>
      </c>
      <c r="H439" s="279">
        <f t="shared" si="6"/>
        <v>7685.148900000001</v>
      </c>
      <c r="J439" s="2051" t="s">
        <v>6470</v>
      </c>
      <c r="K439" s="2050" t="str">
        <f>VLOOKUP(J439,'FICHE RATIOS'!C:D,2,FALSE)</f>
        <v>Plancher</v>
      </c>
    </row>
    <row r="440" spans="1:11" s="273" customFormat="1" ht="12">
      <c r="A440" s="274"/>
      <c r="B440" s="284"/>
      <c r="C440" s="285"/>
      <c r="D440" s="340" t="s">
        <v>505</v>
      </c>
      <c r="E440" s="291" t="s">
        <v>235</v>
      </c>
      <c r="F440" s="277">
        <v>213</v>
      </c>
      <c r="G440" s="278">
        <v>15.401100000000001</v>
      </c>
      <c r="H440" s="279">
        <f t="shared" si="6"/>
        <v>3280.4343000000003</v>
      </c>
      <c r="J440" s="2051" t="s">
        <v>6470</v>
      </c>
      <c r="K440" s="2050" t="str">
        <f>VLOOKUP(J440,'FICHE RATIOS'!C:D,2,FALSE)</f>
        <v>Plancher</v>
      </c>
    </row>
    <row r="441" spans="1:11" s="273" customFormat="1" ht="12">
      <c r="A441" s="274"/>
      <c r="B441" s="284"/>
      <c r="C441" s="285"/>
      <c r="D441" s="340"/>
      <c r="E441" s="291"/>
      <c r="F441" s="277"/>
      <c r="G441" s="278"/>
      <c r="H441" s="279">
        <f t="shared" si="6"/>
        <v>0</v>
      </c>
      <c r="J441" s="2051" t="s">
        <v>6470</v>
      </c>
      <c r="K441" s="2050" t="str">
        <f>VLOOKUP(J441,'FICHE RATIOS'!C:D,2,FALSE)</f>
        <v>Plancher</v>
      </c>
    </row>
    <row r="442" spans="1:11" s="273" customFormat="1" ht="24">
      <c r="A442" s="274"/>
      <c r="B442" s="287" t="s">
        <v>559</v>
      </c>
      <c r="C442" s="288"/>
      <c r="D442" s="339" t="s">
        <v>560</v>
      </c>
      <c r="E442" s="291"/>
      <c r="F442" s="277">
        <v>0</v>
      </c>
      <c r="G442" s="278" t="s">
        <v>179</v>
      </c>
      <c r="H442" s="279">
        <f t="shared" si="6"/>
        <v>0</v>
      </c>
      <c r="J442" s="2051" t="s">
        <v>6470</v>
      </c>
      <c r="K442" s="2050" t="str">
        <f>VLOOKUP(J442,'FICHE RATIOS'!C:D,2,FALSE)</f>
        <v>Plancher</v>
      </c>
    </row>
    <row r="443" spans="1:11" s="273" customFormat="1" ht="12">
      <c r="A443" s="274"/>
      <c r="B443" s="284"/>
      <c r="C443" s="285"/>
      <c r="D443" s="286" t="s">
        <v>561</v>
      </c>
      <c r="E443" s="291" t="s">
        <v>264</v>
      </c>
      <c r="F443" s="277">
        <v>112</v>
      </c>
      <c r="G443" s="278">
        <v>209.9</v>
      </c>
      <c r="H443" s="279">
        <f t="shared" si="6"/>
        <v>23508.799999999999</v>
      </c>
      <c r="J443" s="2051" t="s">
        <v>6470</v>
      </c>
      <c r="K443" s="2050" t="str">
        <f>VLOOKUP(J443,'FICHE RATIOS'!C:D,2,FALSE)</f>
        <v>Plancher</v>
      </c>
    </row>
    <row r="444" spans="1:11" s="273" customFormat="1" ht="12">
      <c r="A444" s="274"/>
      <c r="B444" s="284"/>
      <c r="C444" s="285"/>
      <c r="D444" s="286" t="s">
        <v>562</v>
      </c>
      <c r="E444" s="291" t="s">
        <v>218</v>
      </c>
      <c r="F444" s="277">
        <v>560</v>
      </c>
      <c r="G444" s="278">
        <v>61.81</v>
      </c>
      <c r="H444" s="279">
        <f t="shared" si="6"/>
        <v>34613.599999999999</v>
      </c>
      <c r="J444" s="2051" t="s">
        <v>6470</v>
      </c>
      <c r="K444" s="2050" t="str">
        <f>VLOOKUP(J444,'FICHE RATIOS'!C:D,2,FALSE)</f>
        <v>Plancher</v>
      </c>
    </row>
    <row r="445" spans="1:11" s="273" customFormat="1" ht="12">
      <c r="A445" s="274"/>
      <c r="B445" s="284"/>
      <c r="C445" s="285"/>
      <c r="D445" s="286" t="s">
        <v>427</v>
      </c>
      <c r="E445" s="291" t="s">
        <v>428</v>
      </c>
      <c r="F445" s="277">
        <v>1290</v>
      </c>
      <c r="G445" s="278">
        <v>1.76</v>
      </c>
      <c r="H445" s="279">
        <f t="shared" si="6"/>
        <v>2270.4</v>
      </c>
      <c r="J445" s="2051" t="s">
        <v>6470</v>
      </c>
      <c r="K445" s="2050" t="str">
        <f>VLOOKUP(J445,'FICHE RATIOS'!C:D,2,FALSE)</f>
        <v>Plancher</v>
      </c>
    </row>
    <row r="446" spans="1:11" s="273" customFormat="1" ht="12">
      <c r="A446" s="274"/>
      <c r="B446" s="280"/>
      <c r="C446" s="281"/>
      <c r="D446" s="286" t="s">
        <v>502</v>
      </c>
      <c r="E446" s="291" t="s">
        <v>428</v>
      </c>
      <c r="F446" s="277">
        <v>4880</v>
      </c>
      <c r="G446" s="278">
        <v>1.54</v>
      </c>
      <c r="H446" s="279">
        <f t="shared" si="6"/>
        <v>7515.2</v>
      </c>
      <c r="J446" s="2051" t="s">
        <v>6470</v>
      </c>
      <c r="K446" s="2050" t="str">
        <f>VLOOKUP(J446,'FICHE RATIOS'!C:D,2,FALSE)</f>
        <v>Plancher</v>
      </c>
    </row>
    <row r="447" spans="1:11" s="273" customFormat="1" ht="12">
      <c r="A447" s="274"/>
      <c r="B447" s="284"/>
      <c r="C447" s="285"/>
      <c r="D447" s="286" t="s">
        <v>537</v>
      </c>
      <c r="E447" s="291" t="s">
        <v>218</v>
      </c>
      <c r="F447" s="277">
        <v>560</v>
      </c>
      <c r="G447" s="278">
        <v>5.99</v>
      </c>
      <c r="H447" s="279">
        <f t="shared" si="6"/>
        <v>3354.4</v>
      </c>
      <c r="J447" s="2051" t="s">
        <v>6470</v>
      </c>
      <c r="K447" s="2050" t="str">
        <f>VLOOKUP(J447,'FICHE RATIOS'!C:D,2,FALSE)</f>
        <v>Plancher</v>
      </c>
    </row>
    <row r="448" spans="1:11" s="273" customFormat="1" ht="12">
      <c r="A448" s="274"/>
      <c r="B448" s="284"/>
      <c r="C448" s="285"/>
      <c r="D448" s="286"/>
      <c r="E448" s="291"/>
      <c r="F448" s="277"/>
      <c r="G448" s="278"/>
      <c r="H448" s="279">
        <f t="shared" si="6"/>
        <v>0</v>
      </c>
      <c r="J448" s="2051"/>
      <c r="K448" s="2050"/>
    </row>
    <row r="449" spans="1:11" s="273" customFormat="1" ht="24">
      <c r="A449" s="274"/>
      <c r="B449" s="287" t="s">
        <v>563</v>
      </c>
      <c r="C449" s="288"/>
      <c r="D449" s="298" t="s">
        <v>564</v>
      </c>
      <c r="E449" s="291"/>
      <c r="F449" s="277">
        <v>0</v>
      </c>
      <c r="G449" s="278" t="s">
        <v>179</v>
      </c>
      <c r="H449" s="279">
        <f t="shared" si="6"/>
        <v>0</v>
      </c>
      <c r="J449" s="2051"/>
      <c r="K449" s="2050"/>
    </row>
    <row r="450" spans="1:11" s="273" customFormat="1" ht="12">
      <c r="A450" s="274"/>
      <c r="B450" s="295"/>
      <c r="C450" s="296"/>
      <c r="D450" s="338" t="s">
        <v>565</v>
      </c>
      <c r="E450" s="291"/>
      <c r="F450" s="277">
        <v>0</v>
      </c>
      <c r="G450" s="278" t="s">
        <v>179</v>
      </c>
      <c r="H450" s="279">
        <f t="shared" si="6"/>
        <v>0</v>
      </c>
      <c r="J450" s="2051"/>
      <c r="K450" s="2050"/>
    </row>
    <row r="451" spans="1:11" s="273" customFormat="1" ht="12">
      <c r="A451" s="274"/>
      <c r="B451" s="295"/>
      <c r="C451" s="296"/>
      <c r="D451" s="338" t="s">
        <v>483</v>
      </c>
      <c r="E451" s="291" t="s">
        <v>264</v>
      </c>
      <c r="F451" s="277">
        <v>27</v>
      </c>
      <c r="G451" s="278">
        <v>332.6</v>
      </c>
      <c r="H451" s="279">
        <f t="shared" si="6"/>
        <v>8980.2000000000007</v>
      </c>
      <c r="J451" s="2051" t="s">
        <v>6470</v>
      </c>
      <c r="K451" s="2050" t="str">
        <f>VLOOKUP(J451,'FICHE RATIOS'!C:D,2,FALSE)</f>
        <v>Plancher</v>
      </c>
    </row>
    <row r="452" spans="1:11" s="273" customFormat="1" ht="12">
      <c r="A452" s="274"/>
      <c r="B452" s="295"/>
      <c r="C452" s="296"/>
      <c r="D452" s="338" t="s">
        <v>431</v>
      </c>
      <c r="E452" s="291" t="s">
        <v>218</v>
      </c>
      <c r="F452" s="277">
        <v>90</v>
      </c>
      <c r="G452" s="278">
        <v>164.55</v>
      </c>
      <c r="H452" s="279">
        <f t="shared" si="6"/>
        <v>14809.500000000002</v>
      </c>
      <c r="J452" s="2051" t="s">
        <v>6470</v>
      </c>
      <c r="K452" s="2050" t="str">
        <f>VLOOKUP(J452,'FICHE RATIOS'!C:D,2,FALSE)</f>
        <v>Plancher</v>
      </c>
    </row>
    <row r="453" spans="1:11" s="273" customFormat="1" ht="12">
      <c r="A453" s="274"/>
      <c r="B453" s="295"/>
      <c r="C453" s="296"/>
      <c r="D453" s="338" t="s">
        <v>427</v>
      </c>
      <c r="E453" s="291" t="s">
        <v>428</v>
      </c>
      <c r="F453" s="277">
        <v>1620</v>
      </c>
      <c r="G453" s="278">
        <v>1.76</v>
      </c>
      <c r="H453" s="279">
        <f t="shared" si="6"/>
        <v>2851.2</v>
      </c>
      <c r="J453" s="2051" t="s">
        <v>6470</v>
      </c>
      <c r="K453" s="2050" t="str">
        <f>VLOOKUP(J453,'FICHE RATIOS'!C:D,2,FALSE)</f>
        <v>Plancher</v>
      </c>
    </row>
    <row r="454" spans="1:11" s="273" customFormat="1" ht="12">
      <c r="A454" s="274"/>
      <c r="B454" s="295"/>
      <c r="C454" s="296"/>
      <c r="D454" s="338"/>
      <c r="E454" s="291"/>
      <c r="F454" s="277">
        <v>0</v>
      </c>
      <c r="G454" s="278" t="s">
        <v>179</v>
      </c>
      <c r="H454" s="279">
        <f t="shared" si="6"/>
        <v>0</v>
      </c>
      <c r="J454" s="2051"/>
      <c r="K454" s="2050"/>
    </row>
    <row r="455" spans="1:11" s="273" customFormat="1" ht="12">
      <c r="A455" s="274"/>
      <c r="B455" s="295"/>
      <c r="C455" s="296"/>
      <c r="D455" s="338" t="s">
        <v>465</v>
      </c>
      <c r="E455" s="291"/>
      <c r="F455" s="277">
        <v>0</v>
      </c>
      <c r="G455" s="278" t="s">
        <v>179</v>
      </c>
      <c r="H455" s="279">
        <f t="shared" si="6"/>
        <v>0</v>
      </c>
      <c r="J455" s="2051"/>
      <c r="K455" s="2050"/>
    </row>
    <row r="456" spans="1:11" s="273" customFormat="1" ht="12">
      <c r="A456" s="274"/>
      <c r="B456" s="284"/>
      <c r="C456" s="285"/>
      <c r="D456" s="286" t="s">
        <v>566</v>
      </c>
      <c r="E456" s="291" t="s">
        <v>264</v>
      </c>
      <c r="F456" s="277">
        <v>41.5</v>
      </c>
      <c r="G456" s="278">
        <v>332.6</v>
      </c>
      <c r="H456" s="279">
        <f t="shared" si="6"/>
        <v>13802.900000000001</v>
      </c>
      <c r="J456" s="2051" t="s">
        <v>6467</v>
      </c>
      <c r="K456" s="2050" t="str">
        <f>VLOOKUP(J456,'FICHE RATIOS'!C:D,2,FALSE)</f>
        <v>Voiles</v>
      </c>
    </row>
    <row r="457" spans="1:11" s="273" customFormat="1" ht="12">
      <c r="A457" s="274"/>
      <c r="B457" s="295"/>
      <c r="C457" s="296"/>
      <c r="D457" s="286" t="s">
        <v>431</v>
      </c>
      <c r="E457" s="291" t="s">
        <v>218</v>
      </c>
      <c r="F457" s="277">
        <v>332</v>
      </c>
      <c r="G457" s="278">
        <v>164.55</v>
      </c>
      <c r="H457" s="279">
        <f t="shared" si="6"/>
        <v>54630.600000000006</v>
      </c>
      <c r="J457" s="2051" t="s">
        <v>6467</v>
      </c>
      <c r="K457" s="2050" t="str">
        <f>VLOOKUP(J457,'FICHE RATIOS'!C:D,2,FALSE)</f>
        <v>Voiles</v>
      </c>
    </row>
    <row r="458" spans="1:11" s="273" customFormat="1" ht="12">
      <c r="A458" s="274"/>
      <c r="B458" s="337"/>
      <c r="C458" s="316"/>
      <c r="D458" s="297" t="s">
        <v>427</v>
      </c>
      <c r="E458" s="291" t="s">
        <v>428</v>
      </c>
      <c r="F458" s="277">
        <v>2490</v>
      </c>
      <c r="G458" s="278">
        <v>1.76</v>
      </c>
      <c r="H458" s="279">
        <f t="shared" si="6"/>
        <v>4382.3999999999996</v>
      </c>
      <c r="J458" s="2051" t="s">
        <v>6467</v>
      </c>
      <c r="K458" s="2050" t="str">
        <f>VLOOKUP(J458,'FICHE RATIOS'!C:D,2,FALSE)</f>
        <v>Voiles</v>
      </c>
    </row>
    <row r="459" spans="1:11" s="273" customFormat="1" ht="12">
      <c r="A459" s="274"/>
      <c r="B459" s="295"/>
      <c r="C459" s="296"/>
      <c r="D459" s="286"/>
      <c r="E459" s="291"/>
      <c r="F459" s="277"/>
      <c r="G459" s="278"/>
      <c r="H459" s="279">
        <f t="shared" si="6"/>
        <v>0</v>
      </c>
      <c r="J459" s="2051"/>
      <c r="K459" s="2050"/>
    </row>
    <row r="460" spans="1:11" s="273" customFormat="1" ht="24">
      <c r="A460" s="274"/>
      <c r="B460" s="287" t="s">
        <v>567</v>
      </c>
      <c r="C460" s="344"/>
      <c r="D460" s="339" t="s">
        <v>568</v>
      </c>
      <c r="E460" s="291"/>
      <c r="F460" s="277">
        <v>0</v>
      </c>
      <c r="G460" s="278" t="s">
        <v>179</v>
      </c>
      <c r="H460" s="279">
        <f t="shared" si="6"/>
        <v>0</v>
      </c>
      <c r="J460" s="2051"/>
      <c r="K460" s="2050"/>
    </row>
    <row r="461" spans="1:11" s="273" customFormat="1" ht="12">
      <c r="A461" s="274"/>
      <c r="B461" s="295"/>
      <c r="C461" s="318"/>
      <c r="D461" s="338" t="s">
        <v>565</v>
      </c>
      <c r="E461" s="291"/>
      <c r="F461" s="277">
        <v>0</v>
      </c>
      <c r="G461" s="278" t="s">
        <v>179</v>
      </c>
      <c r="H461" s="279">
        <f t="shared" si="6"/>
        <v>0</v>
      </c>
      <c r="J461" s="2051"/>
      <c r="K461" s="2050"/>
    </row>
    <row r="462" spans="1:11" s="273" customFormat="1" ht="12">
      <c r="A462" s="274"/>
      <c r="B462" s="295"/>
      <c r="C462" s="318"/>
      <c r="D462" s="338" t="s">
        <v>483</v>
      </c>
      <c r="E462" s="291" t="s">
        <v>264</v>
      </c>
      <c r="F462" s="277">
        <v>9</v>
      </c>
      <c r="G462" s="278">
        <v>332.6</v>
      </c>
      <c r="H462" s="279">
        <f t="shared" si="6"/>
        <v>2993.4</v>
      </c>
      <c r="J462" s="2051" t="s">
        <v>6470</v>
      </c>
      <c r="K462" s="2050" t="str">
        <f>VLOOKUP(J462,'FICHE RATIOS'!C:D,2,FALSE)</f>
        <v>Plancher</v>
      </c>
    </row>
    <row r="463" spans="1:11" s="273" customFormat="1" ht="12">
      <c r="A463" s="274"/>
      <c r="B463" s="295"/>
      <c r="C463" s="296"/>
      <c r="D463" s="338" t="s">
        <v>431</v>
      </c>
      <c r="E463" s="291" t="s">
        <v>218</v>
      </c>
      <c r="F463" s="277">
        <v>30</v>
      </c>
      <c r="G463" s="278">
        <v>164.55</v>
      </c>
      <c r="H463" s="279">
        <f t="shared" si="6"/>
        <v>4936.5</v>
      </c>
      <c r="J463" s="2051" t="s">
        <v>6470</v>
      </c>
      <c r="K463" s="2050" t="str">
        <f>VLOOKUP(J463,'FICHE RATIOS'!C:D,2,FALSE)</f>
        <v>Plancher</v>
      </c>
    </row>
    <row r="464" spans="1:11" s="273" customFormat="1" ht="12">
      <c r="A464" s="274"/>
      <c r="B464" s="284"/>
      <c r="C464" s="285"/>
      <c r="D464" s="286" t="s">
        <v>427</v>
      </c>
      <c r="E464" s="291" t="s">
        <v>428</v>
      </c>
      <c r="F464" s="277">
        <v>540</v>
      </c>
      <c r="G464" s="278">
        <v>1.76</v>
      </c>
      <c r="H464" s="279">
        <f t="shared" si="6"/>
        <v>950.4</v>
      </c>
      <c r="J464" s="2051" t="s">
        <v>6470</v>
      </c>
      <c r="K464" s="2050" t="str">
        <f>VLOOKUP(J464,'FICHE RATIOS'!C:D,2,FALSE)</f>
        <v>Plancher</v>
      </c>
    </row>
    <row r="465" spans="1:13" s="273" customFormat="1" ht="12">
      <c r="A465" s="274"/>
      <c r="B465" s="295"/>
      <c r="C465" s="296"/>
      <c r="D465" s="286"/>
      <c r="E465" s="291"/>
      <c r="F465" s="277">
        <v>0</v>
      </c>
      <c r="G465" s="278" t="s">
        <v>179</v>
      </c>
      <c r="H465" s="279">
        <f t="shared" si="6"/>
        <v>0</v>
      </c>
      <c r="J465" s="2051"/>
      <c r="K465" s="2050"/>
    </row>
    <row r="466" spans="1:13" s="273" customFormat="1" ht="12">
      <c r="A466" s="274"/>
      <c r="B466" s="295"/>
      <c r="C466" s="296"/>
      <c r="D466" s="338" t="s">
        <v>465</v>
      </c>
      <c r="E466" s="291"/>
      <c r="F466" s="277">
        <v>0</v>
      </c>
      <c r="G466" s="278" t="s">
        <v>179</v>
      </c>
      <c r="H466" s="279">
        <f t="shared" si="6"/>
        <v>0</v>
      </c>
      <c r="J466" s="2051"/>
      <c r="K466" s="2050"/>
    </row>
    <row r="467" spans="1:13" s="273" customFormat="1" ht="12">
      <c r="A467" s="274"/>
      <c r="B467" s="295"/>
      <c r="C467" s="296"/>
      <c r="D467" s="338" t="s">
        <v>566</v>
      </c>
      <c r="E467" s="291" t="s">
        <v>264</v>
      </c>
      <c r="F467" s="277">
        <v>13.5</v>
      </c>
      <c r="G467" s="278">
        <v>332.6</v>
      </c>
      <c r="H467" s="279">
        <f t="shared" si="6"/>
        <v>4490.1000000000004</v>
      </c>
      <c r="J467" s="2051" t="s">
        <v>6467</v>
      </c>
      <c r="K467" s="2050" t="str">
        <f>VLOOKUP(J467,'FICHE RATIOS'!C:D,2,FALSE)</f>
        <v>Voiles</v>
      </c>
    </row>
    <row r="468" spans="1:13" s="273" customFormat="1" ht="12">
      <c r="A468" s="274"/>
      <c r="B468" s="295"/>
      <c r="C468" s="296"/>
      <c r="D468" s="338" t="s">
        <v>431</v>
      </c>
      <c r="E468" s="291" t="s">
        <v>218</v>
      </c>
      <c r="F468" s="277">
        <v>108</v>
      </c>
      <c r="G468" s="278">
        <v>164.55</v>
      </c>
      <c r="H468" s="279">
        <f t="shared" si="6"/>
        <v>17771.400000000001</v>
      </c>
      <c r="J468" s="2051" t="s">
        <v>6467</v>
      </c>
      <c r="K468" s="2050" t="str">
        <f>VLOOKUP(J468,'FICHE RATIOS'!C:D,2,FALSE)</f>
        <v>Voiles</v>
      </c>
    </row>
    <row r="469" spans="1:13" s="273" customFormat="1" ht="12">
      <c r="A469" s="274"/>
      <c r="B469" s="295"/>
      <c r="C469" s="296"/>
      <c r="D469" s="338" t="s">
        <v>427</v>
      </c>
      <c r="E469" s="291" t="s">
        <v>428</v>
      </c>
      <c r="F469" s="277">
        <v>810</v>
      </c>
      <c r="G469" s="278">
        <v>1.76</v>
      </c>
      <c r="H469" s="279">
        <f t="shared" si="6"/>
        <v>1425.6</v>
      </c>
      <c r="J469" s="2051" t="s">
        <v>6467</v>
      </c>
      <c r="K469" s="2050" t="str">
        <f>VLOOKUP(J469,'FICHE RATIOS'!C:D,2,FALSE)</f>
        <v>Voiles</v>
      </c>
    </row>
    <row r="470" spans="1:13" s="273" customFormat="1" ht="12">
      <c r="A470" s="274"/>
      <c r="B470" s="284"/>
      <c r="C470" s="285"/>
      <c r="D470" s="338"/>
      <c r="E470" s="291"/>
      <c r="F470" s="277"/>
      <c r="G470" s="278"/>
      <c r="H470" s="279">
        <f t="shared" si="6"/>
        <v>0</v>
      </c>
      <c r="J470" s="2051"/>
      <c r="K470" s="2050"/>
    </row>
    <row r="471" spans="1:13" s="273" customFormat="1" ht="24">
      <c r="A471" s="274"/>
      <c r="B471" s="293" t="s">
        <v>569</v>
      </c>
      <c r="C471" s="294"/>
      <c r="D471" s="339" t="s">
        <v>570</v>
      </c>
      <c r="E471" s="291"/>
      <c r="F471" s="277">
        <v>0</v>
      </c>
      <c r="G471" s="278" t="s">
        <v>179</v>
      </c>
      <c r="H471" s="279">
        <f t="shared" si="6"/>
        <v>0</v>
      </c>
      <c r="J471" s="2051"/>
      <c r="K471" s="2050"/>
    </row>
    <row r="472" spans="1:13" s="273" customFormat="1" ht="12">
      <c r="A472" s="274"/>
      <c r="B472" s="300"/>
      <c r="C472" s="301"/>
      <c r="D472" s="338"/>
      <c r="E472" s="302"/>
      <c r="F472" s="277">
        <v>0</v>
      </c>
      <c r="G472" s="278">
        <v>0</v>
      </c>
      <c r="H472" s="279">
        <f t="shared" si="6"/>
        <v>0</v>
      </c>
      <c r="J472" s="2051"/>
      <c r="K472" s="2050"/>
    </row>
    <row r="473" spans="1:13" s="273" customFormat="1" ht="12">
      <c r="A473" s="274"/>
      <c r="B473" s="295"/>
      <c r="C473" s="296"/>
      <c r="D473" s="338"/>
      <c r="E473" s="291"/>
      <c r="F473" s="277">
        <v>0</v>
      </c>
      <c r="G473" s="278" t="s">
        <v>179</v>
      </c>
      <c r="H473" s="279">
        <f t="shared" si="6"/>
        <v>0</v>
      </c>
      <c r="J473" s="2051"/>
      <c r="K473" s="2050"/>
    </row>
    <row r="474" spans="1:13" s="273" customFormat="1" ht="24">
      <c r="A474" s="274"/>
      <c r="B474" s="341" t="s">
        <v>571</v>
      </c>
      <c r="C474" s="342"/>
      <c r="D474" s="282" t="s">
        <v>572</v>
      </c>
      <c r="E474" s="291"/>
      <c r="F474" s="277"/>
      <c r="G474" s="278"/>
      <c r="H474" s="279">
        <f t="shared" si="6"/>
        <v>0</v>
      </c>
      <c r="J474" s="2051"/>
      <c r="K474" s="2050"/>
    </row>
    <row r="475" spans="1:13" s="273" customFormat="1" ht="12">
      <c r="A475" s="274"/>
      <c r="B475" s="295"/>
      <c r="C475" s="296"/>
      <c r="D475" s="338"/>
      <c r="E475" s="291"/>
      <c r="F475" s="277">
        <v>0</v>
      </c>
      <c r="G475" s="278" t="s">
        <v>179</v>
      </c>
      <c r="H475" s="279">
        <f t="shared" si="6"/>
        <v>0</v>
      </c>
      <c r="J475" s="2051"/>
      <c r="K475" s="2050"/>
      <c r="M475" s="273" t="s">
        <v>6652</v>
      </c>
    </row>
    <row r="476" spans="1:13" s="273" customFormat="1" ht="12">
      <c r="A476" s="274"/>
      <c r="B476" s="293" t="s">
        <v>573</v>
      </c>
      <c r="C476" s="294"/>
      <c r="D476" s="298" t="s">
        <v>574</v>
      </c>
      <c r="E476" s="291"/>
      <c r="F476" s="277">
        <v>0</v>
      </c>
      <c r="G476" s="278" t="s">
        <v>179</v>
      </c>
      <c r="H476" s="279">
        <f t="shared" si="6"/>
        <v>0</v>
      </c>
      <c r="J476" s="2051"/>
      <c r="K476" s="2050"/>
      <c r="M476" s="273">
        <f>F478+F485+F493+F500+F573</f>
        <v>7283</v>
      </c>
    </row>
    <row r="477" spans="1:13" s="273" customFormat="1" ht="12">
      <c r="A477" s="274"/>
      <c r="B477" s="295"/>
      <c r="C477" s="296"/>
      <c r="D477" s="338" t="s">
        <v>575</v>
      </c>
      <c r="E477" s="291"/>
      <c r="F477" s="277">
        <v>0</v>
      </c>
      <c r="G477" s="278" t="s">
        <v>179</v>
      </c>
      <c r="H477" s="279">
        <f t="shared" si="6"/>
        <v>0</v>
      </c>
      <c r="J477" s="2051"/>
      <c r="K477" s="2050"/>
    </row>
    <row r="478" spans="1:13" s="273" customFormat="1" ht="12">
      <c r="A478" s="274"/>
      <c r="B478" s="284"/>
      <c r="C478" s="285"/>
      <c r="D478" s="286" t="s">
        <v>535</v>
      </c>
      <c r="E478" s="291" t="s">
        <v>264</v>
      </c>
      <c r="F478" s="277">
        <v>453</v>
      </c>
      <c r="G478" s="278">
        <v>257.51</v>
      </c>
      <c r="H478" s="279">
        <f t="shared" si="6"/>
        <v>116652.03</v>
      </c>
      <c r="J478" s="2051" t="s">
        <v>6471</v>
      </c>
      <c r="K478" s="2050" t="str">
        <f>VLOOKUP(J478,'FICHE RATIOS'!C:D,2,FALSE)</f>
        <v>Voiles</v>
      </c>
      <c r="L478" s="313"/>
    </row>
    <row r="479" spans="1:13" s="273" customFormat="1" ht="12">
      <c r="A479" s="274"/>
      <c r="B479" s="295"/>
      <c r="C479" s="296"/>
      <c r="D479" s="338" t="s">
        <v>536</v>
      </c>
      <c r="E479" s="291" t="s">
        <v>218</v>
      </c>
      <c r="F479" s="277">
        <v>4506</v>
      </c>
      <c r="G479" s="278">
        <v>43.06</v>
      </c>
      <c r="H479" s="279">
        <f t="shared" si="6"/>
        <v>194028.36000000002</v>
      </c>
      <c r="J479" s="2051" t="s">
        <v>6471</v>
      </c>
      <c r="K479" s="2050" t="str">
        <f>VLOOKUP(J479,'FICHE RATIOS'!C:D,2,FALSE)</f>
        <v>Voiles</v>
      </c>
    </row>
    <row r="480" spans="1:13" s="273" customFormat="1" ht="12">
      <c r="A480" s="274"/>
      <c r="B480" s="284"/>
      <c r="C480" s="285"/>
      <c r="D480" s="286" t="s">
        <v>427</v>
      </c>
      <c r="E480" s="291" t="s">
        <v>428</v>
      </c>
      <c r="F480" s="277">
        <v>10974.15</v>
      </c>
      <c r="G480" s="278">
        <v>1.76</v>
      </c>
      <c r="H480" s="279">
        <f t="shared" si="6"/>
        <v>19314.504000000001</v>
      </c>
      <c r="J480" s="2051" t="s">
        <v>6471</v>
      </c>
      <c r="K480" s="2050" t="str">
        <f>VLOOKUP(J480,'FICHE RATIOS'!C:D,2,FALSE)</f>
        <v>Voiles</v>
      </c>
    </row>
    <row r="481" spans="1:11" s="273" customFormat="1" ht="12">
      <c r="A481" s="274"/>
      <c r="B481" s="284"/>
      <c r="C481" s="285"/>
      <c r="D481" s="286" t="s">
        <v>502</v>
      </c>
      <c r="E481" s="291" t="s">
        <v>428</v>
      </c>
      <c r="F481" s="277">
        <v>10974.15</v>
      </c>
      <c r="G481" s="278">
        <v>1.54</v>
      </c>
      <c r="H481" s="279">
        <f t="shared" si="6"/>
        <v>16900.190999999999</v>
      </c>
      <c r="J481" s="2051" t="s">
        <v>6471</v>
      </c>
      <c r="K481" s="2050" t="str">
        <f>VLOOKUP(J481,'FICHE RATIOS'!C:D,2,FALSE)</f>
        <v>Voiles</v>
      </c>
    </row>
    <row r="482" spans="1:11" s="273" customFormat="1" ht="12">
      <c r="A482" s="274"/>
      <c r="B482" s="284"/>
      <c r="C482" s="285"/>
      <c r="D482" s="286" t="s">
        <v>537</v>
      </c>
      <c r="E482" s="291" t="s">
        <v>218</v>
      </c>
      <c r="F482" s="277">
        <v>4506</v>
      </c>
      <c r="G482" s="278">
        <v>5.99</v>
      </c>
      <c r="H482" s="279">
        <f t="shared" si="6"/>
        <v>26990.940000000002</v>
      </c>
      <c r="J482" s="2051" t="s">
        <v>6471</v>
      </c>
      <c r="K482" s="2050" t="str">
        <f>VLOOKUP(J482,'FICHE RATIOS'!C:D,2,FALSE)</f>
        <v>Voiles</v>
      </c>
    </row>
    <row r="483" spans="1:11" s="273" customFormat="1" ht="12">
      <c r="A483" s="274"/>
      <c r="B483" s="280"/>
      <c r="C483" s="281"/>
      <c r="D483" s="282"/>
      <c r="E483" s="291"/>
      <c r="F483" s="277"/>
      <c r="G483" s="278" t="s">
        <v>179</v>
      </c>
      <c r="H483" s="279">
        <f t="shared" ref="H483:H546" si="7">+IF(F483=0,0,F483*G483)</f>
        <v>0</v>
      </c>
      <c r="J483" s="2051" t="s">
        <v>6471</v>
      </c>
      <c r="K483" s="2050" t="str">
        <f>VLOOKUP(J483,'FICHE RATIOS'!C:D,2,FALSE)</f>
        <v>Voiles</v>
      </c>
    </row>
    <row r="484" spans="1:11" s="273" customFormat="1" ht="12">
      <c r="A484" s="274"/>
      <c r="B484" s="284"/>
      <c r="C484" s="285"/>
      <c r="D484" s="286" t="s">
        <v>576</v>
      </c>
      <c r="E484" s="291"/>
      <c r="F484" s="277">
        <v>0</v>
      </c>
      <c r="G484" s="278" t="s">
        <v>179</v>
      </c>
      <c r="H484" s="279">
        <f t="shared" si="7"/>
        <v>0</v>
      </c>
      <c r="J484" s="2051" t="s">
        <v>6471</v>
      </c>
      <c r="K484" s="2050" t="str">
        <f>VLOOKUP(J484,'FICHE RATIOS'!C:D,2,FALSE)</f>
        <v>Voiles</v>
      </c>
    </row>
    <row r="485" spans="1:11" s="273" customFormat="1" ht="12">
      <c r="A485" s="274"/>
      <c r="B485" s="295"/>
      <c r="C485" s="296"/>
      <c r="D485" s="286" t="s">
        <v>535</v>
      </c>
      <c r="E485" s="291" t="s">
        <v>264</v>
      </c>
      <c r="F485" s="277">
        <v>887</v>
      </c>
      <c r="G485" s="278">
        <v>257.51</v>
      </c>
      <c r="H485" s="279">
        <f t="shared" si="7"/>
        <v>228411.37</v>
      </c>
      <c r="J485" s="2051" t="s">
        <v>6471</v>
      </c>
      <c r="K485" s="2050" t="str">
        <f>VLOOKUP(J485,'FICHE RATIOS'!C:D,2,FALSE)</f>
        <v>Voiles</v>
      </c>
    </row>
    <row r="486" spans="1:11" s="273" customFormat="1" ht="12">
      <c r="A486" s="274"/>
      <c r="B486" s="284"/>
      <c r="C486" s="285"/>
      <c r="D486" s="286" t="s">
        <v>541</v>
      </c>
      <c r="E486" s="291" t="s">
        <v>218</v>
      </c>
      <c r="F486" s="277">
        <v>3706</v>
      </c>
      <c r="G486" s="278">
        <v>43.06</v>
      </c>
      <c r="H486" s="279">
        <f t="shared" si="7"/>
        <v>159580.36000000002</v>
      </c>
      <c r="J486" s="2051" t="s">
        <v>6471</v>
      </c>
      <c r="K486" s="2050" t="str">
        <f>VLOOKUP(J486,'FICHE RATIOS'!C:D,2,FALSE)</f>
        <v>Voiles</v>
      </c>
    </row>
    <row r="487" spans="1:11" s="273" customFormat="1" ht="12">
      <c r="A487" s="274"/>
      <c r="B487" s="295"/>
      <c r="C487" s="296"/>
      <c r="D487" s="286" t="s">
        <v>577</v>
      </c>
      <c r="E487" s="291" t="s">
        <v>218</v>
      </c>
      <c r="F487" s="277">
        <v>3706</v>
      </c>
      <c r="G487" s="278">
        <v>10.32</v>
      </c>
      <c r="H487" s="279">
        <f t="shared" si="7"/>
        <v>38245.919999999998</v>
      </c>
      <c r="J487" s="2051" t="s">
        <v>6471</v>
      </c>
      <c r="K487" s="2050" t="str">
        <f>VLOOKUP(J487,'FICHE RATIOS'!C:D,2,FALSE)</f>
        <v>Voiles</v>
      </c>
    </row>
    <row r="488" spans="1:11" s="273" customFormat="1" ht="12">
      <c r="A488" s="274"/>
      <c r="B488" s="295"/>
      <c r="C488" s="296"/>
      <c r="D488" s="338" t="s">
        <v>427</v>
      </c>
      <c r="E488" s="291" t="s">
        <v>428</v>
      </c>
      <c r="F488" s="277">
        <v>19085.900000000001</v>
      </c>
      <c r="G488" s="278">
        <v>1.76</v>
      </c>
      <c r="H488" s="279">
        <f t="shared" si="7"/>
        <v>33591.184000000001</v>
      </c>
      <c r="J488" s="2051" t="s">
        <v>6471</v>
      </c>
      <c r="K488" s="2050" t="str">
        <f>VLOOKUP(J488,'FICHE RATIOS'!C:D,2,FALSE)</f>
        <v>Voiles</v>
      </c>
    </row>
    <row r="489" spans="1:11" s="273" customFormat="1" ht="12">
      <c r="A489" s="274"/>
      <c r="B489" s="295"/>
      <c r="C489" s="296"/>
      <c r="D489" s="338" t="s">
        <v>502</v>
      </c>
      <c r="E489" s="291" t="s">
        <v>428</v>
      </c>
      <c r="F489" s="277">
        <v>19085.900000000001</v>
      </c>
      <c r="G489" s="278">
        <v>1.54</v>
      </c>
      <c r="H489" s="279">
        <f t="shared" si="7"/>
        <v>29392.286000000004</v>
      </c>
      <c r="J489" s="2051" t="s">
        <v>6471</v>
      </c>
      <c r="K489" s="2050" t="str">
        <f>VLOOKUP(J489,'FICHE RATIOS'!C:D,2,FALSE)</f>
        <v>Voiles</v>
      </c>
    </row>
    <row r="490" spans="1:11" s="273" customFormat="1" ht="12">
      <c r="A490" s="274"/>
      <c r="B490" s="295"/>
      <c r="C490" s="296"/>
      <c r="D490" s="338" t="s">
        <v>512</v>
      </c>
      <c r="E490" s="291" t="s">
        <v>218</v>
      </c>
      <c r="F490" s="277">
        <v>3706</v>
      </c>
      <c r="G490" s="278">
        <v>5.99</v>
      </c>
      <c r="H490" s="279">
        <f t="shared" si="7"/>
        <v>22198.940000000002</v>
      </c>
      <c r="J490" s="2051" t="s">
        <v>6471</v>
      </c>
      <c r="K490" s="2050" t="str">
        <f>VLOOKUP(J490,'FICHE RATIOS'!C:D,2,FALSE)</f>
        <v>Voiles</v>
      </c>
    </row>
    <row r="491" spans="1:11" s="273" customFormat="1" ht="12">
      <c r="A491" s="274"/>
      <c r="B491" s="295"/>
      <c r="C491" s="296"/>
      <c r="D491" s="338"/>
      <c r="E491" s="291"/>
      <c r="F491" s="277">
        <v>0</v>
      </c>
      <c r="G491" s="278" t="s">
        <v>179</v>
      </c>
      <c r="H491" s="279">
        <f t="shared" si="7"/>
        <v>0</v>
      </c>
      <c r="J491" s="2051" t="s">
        <v>6471</v>
      </c>
      <c r="K491" s="2050" t="str">
        <f>VLOOKUP(J491,'FICHE RATIOS'!C:D,2,FALSE)</f>
        <v>Voiles</v>
      </c>
    </row>
    <row r="492" spans="1:11" s="273" customFormat="1" ht="12">
      <c r="A492" s="274"/>
      <c r="B492" s="295"/>
      <c r="C492" s="296"/>
      <c r="D492" s="338" t="s">
        <v>534</v>
      </c>
      <c r="E492" s="291"/>
      <c r="F492" s="277">
        <v>0</v>
      </c>
      <c r="G492" s="278" t="s">
        <v>179</v>
      </c>
      <c r="H492" s="279">
        <f t="shared" si="7"/>
        <v>0</v>
      </c>
      <c r="J492" s="2051" t="s">
        <v>6471</v>
      </c>
      <c r="K492" s="2050" t="str">
        <f>VLOOKUP(J492,'FICHE RATIOS'!C:D,2,FALSE)</f>
        <v>Voiles</v>
      </c>
    </row>
    <row r="493" spans="1:11" s="273" customFormat="1" ht="12">
      <c r="A493" s="274"/>
      <c r="B493" s="295"/>
      <c r="C493" s="296"/>
      <c r="D493" s="338" t="s">
        <v>535</v>
      </c>
      <c r="E493" s="291" t="s">
        <v>264</v>
      </c>
      <c r="F493" s="277">
        <v>4718</v>
      </c>
      <c r="G493" s="278">
        <v>257.51</v>
      </c>
      <c r="H493" s="279">
        <f t="shared" si="7"/>
        <v>1214932.18</v>
      </c>
      <c r="J493" s="2051" t="s">
        <v>6471</v>
      </c>
      <c r="K493" s="2050" t="str">
        <f>VLOOKUP(J493,'FICHE RATIOS'!C:D,2,FALSE)</f>
        <v>Voiles</v>
      </c>
    </row>
    <row r="494" spans="1:11" s="273" customFormat="1" ht="12">
      <c r="A494" s="274"/>
      <c r="B494" s="284"/>
      <c r="C494" s="285"/>
      <c r="D494" s="286" t="s">
        <v>536</v>
      </c>
      <c r="E494" s="291" t="s">
        <v>218</v>
      </c>
      <c r="F494" s="277">
        <v>48876</v>
      </c>
      <c r="G494" s="278">
        <v>43.06</v>
      </c>
      <c r="H494" s="279">
        <f t="shared" si="7"/>
        <v>2104600.56</v>
      </c>
      <c r="J494" s="2051" t="s">
        <v>6471</v>
      </c>
      <c r="K494" s="2050" t="str">
        <f>VLOOKUP(J494,'FICHE RATIOS'!C:D,2,FALSE)</f>
        <v>Voiles</v>
      </c>
    </row>
    <row r="495" spans="1:11" s="273" customFormat="1" ht="12">
      <c r="A495" s="274"/>
      <c r="B495" s="295"/>
      <c r="C495" s="296"/>
      <c r="D495" s="286" t="s">
        <v>427</v>
      </c>
      <c r="E495" s="291" t="s">
        <v>428</v>
      </c>
      <c r="F495" s="277">
        <v>122356</v>
      </c>
      <c r="G495" s="278">
        <v>1.76</v>
      </c>
      <c r="H495" s="279">
        <f t="shared" si="7"/>
        <v>215346.56</v>
      </c>
      <c r="J495" s="2051" t="s">
        <v>6471</v>
      </c>
      <c r="K495" s="2050" t="str">
        <f>VLOOKUP(J495,'FICHE RATIOS'!C:D,2,FALSE)</f>
        <v>Voiles</v>
      </c>
    </row>
    <row r="496" spans="1:11" s="273" customFormat="1" ht="12">
      <c r="A496" s="274"/>
      <c r="B496" s="337"/>
      <c r="C496" s="316"/>
      <c r="D496" s="297" t="s">
        <v>502</v>
      </c>
      <c r="E496" s="291" t="s">
        <v>428</v>
      </c>
      <c r="F496" s="277">
        <v>122356</v>
      </c>
      <c r="G496" s="278">
        <v>1.54</v>
      </c>
      <c r="H496" s="279">
        <f t="shared" si="7"/>
        <v>188428.24</v>
      </c>
      <c r="J496" s="2051" t="s">
        <v>6471</v>
      </c>
      <c r="K496" s="2050" t="str">
        <f>VLOOKUP(J496,'FICHE RATIOS'!C:D,2,FALSE)</f>
        <v>Voiles</v>
      </c>
    </row>
    <row r="497" spans="1:13" s="273" customFormat="1" ht="12">
      <c r="A497" s="274"/>
      <c r="B497" s="295"/>
      <c r="C497" s="296"/>
      <c r="D497" s="286" t="s">
        <v>537</v>
      </c>
      <c r="E497" s="291" t="s">
        <v>218</v>
      </c>
      <c r="F497" s="277">
        <v>47060</v>
      </c>
      <c r="G497" s="278">
        <v>5.99</v>
      </c>
      <c r="H497" s="279">
        <f t="shared" si="7"/>
        <v>281889.40000000002</v>
      </c>
      <c r="J497" s="2051" t="s">
        <v>6471</v>
      </c>
      <c r="K497" s="2050" t="str">
        <f>VLOOKUP(J497,'FICHE RATIOS'!C:D,2,FALSE)</f>
        <v>Voiles</v>
      </c>
    </row>
    <row r="498" spans="1:13" s="273" customFormat="1" ht="12">
      <c r="A498" s="274"/>
      <c r="B498" s="295"/>
      <c r="C498" s="296"/>
      <c r="D498" s="286"/>
      <c r="E498" s="291"/>
      <c r="F498" s="277"/>
      <c r="G498" s="278" t="s">
        <v>179</v>
      </c>
      <c r="H498" s="279">
        <f t="shared" si="7"/>
        <v>0</v>
      </c>
      <c r="J498" s="2051" t="s">
        <v>6471</v>
      </c>
      <c r="K498" s="2050" t="str">
        <f>VLOOKUP(J498,'FICHE RATIOS'!C:D,2,FALSE)</f>
        <v>Voiles</v>
      </c>
    </row>
    <row r="499" spans="1:13" s="273" customFormat="1" ht="12">
      <c r="A499" s="274"/>
      <c r="B499" s="295"/>
      <c r="C499" s="318"/>
      <c r="D499" s="338" t="s">
        <v>538</v>
      </c>
      <c r="E499" s="291"/>
      <c r="F499" s="277">
        <v>0</v>
      </c>
      <c r="G499" s="278" t="s">
        <v>179</v>
      </c>
      <c r="H499" s="279">
        <f t="shared" si="7"/>
        <v>0</v>
      </c>
      <c r="J499" s="2051" t="s">
        <v>6471</v>
      </c>
      <c r="K499" s="2050" t="str">
        <f>VLOOKUP(J499,'FICHE RATIOS'!C:D,2,FALSE)</f>
        <v>Voiles</v>
      </c>
    </row>
    <row r="500" spans="1:13" s="273" customFormat="1" ht="12">
      <c r="A500" s="274"/>
      <c r="B500" s="295"/>
      <c r="C500" s="318"/>
      <c r="D500" s="338" t="s">
        <v>535</v>
      </c>
      <c r="E500" s="291" t="s">
        <v>264</v>
      </c>
      <c r="F500" s="277">
        <v>1157</v>
      </c>
      <c r="G500" s="278">
        <v>257.51</v>
      </c>
      <c r="H500" s="279">
        <f t="shared" si="7"/>
        <v>297939.07</v>
      </c>
      <c r="J500" s="2051" t="s">
        <v>6471</v>
      </c>
      <c r="K500" s="2050" t="str">
        <f>VLOOKUP(J500,'FICHE RATIOS'!C:D,2,FALSE)</f>
        <v>Voiles</v>
      </c>
    </row>
    <row r="501" spans="1:13" s="273" customFormat="1" ht="12">
      <c r="A501" s="274"/>
      <c r="B501" s="295"/>
      <c r="C501" s="318"/>
      <c r="D501" s="338" t="s">
        <v>536</v>
      </c>
      <c r="E501" s="291" t="s">
        <v>218</v>
      </c>
      <c r="F501" s="277">
        <v>11204</v>
      </c>
      <c r="G501" s="278">
        <v>43.06</v>
      </c>
      <c r="H501" s="279">
        <f t="shared" si="7"/>
        <v>482444.24000000005</v>
      </c>
      <c r="J501" s="2051" t="s">
        <v>6471</v>
      </c>
      <c r="K501" s="2050" t="str">
        <f>VLOOKUP(J501,'FICHE RATIOS'!C:D,2,FALSE)</f>
        <v>Voiles</v>
      </c>
    </row>
    <row r="502" spans="1:13" s="273" customFormat="1" ht="12">
      <c r="A502" s="274"/>
      <c r="B502" s="295"/>
      <c r="C502" s="296"/>
      <c r="D502" s="338" t="s">
        <v>427</v>
      </c>
      <c r="E502" s="291" t="s">
        <v>428</v>
      </c>
      <c r="F502" s="277">
        <v>30196.559999999998</v>
      </c>
      <c r="G502" s="278">
        <v>1.76</v>
      </c>
      <c r="H502" s="279">
        <f t="shared" si="7"/>
        <v>53145.945599999999</v>
      </c>
      <c r="J502" s="2051" t="s">
        <v>6471</v>
      </c>
      <c r="K502" s="2050" t="str">
        <f>VLOOKUP(J502,'FICHE RATIOS'!C:D,2,FALSE)</f>
        <v>Voiles</v>
      </c>
    </row>
    <row r="503" spans="1:13" s="273" customFormat="1" ht="12">
      <c r="A503" s="274"/>
      <c r="B503" s="284"/>
      <c r="C503" s="285"/>
      <c r="D503" s="286" t="s">
        <v>502</v>
      </c>
      <c r="E503" s="291" t="s">
        <v>428</v>
      </c>
      <c r="F503" s="277">
        <v>30196.559999999998</v>
      </c>
      <c r="G503" s="278">
        <v>1.54</v>
      </c>
      <c r="H503" s="279">
        <f t="shared" si="7"/>
        <v>46502.702399999995</v>
      </c>
      <c r="J503" s="2051" t="s">
        <v>6471</v>
      </c>
      <c r="K503" s="2050" t="str">
        <f>VLOOKUP(J503,'FICHE RATIOS'!C:D,2,FALSE)</f>
        <v>Voiles</v>
      </c>
    </row>
    <row r="504" spans="1:13" s="273" customFormat="1" ht="12">
      <c r="A504" s="274"/>
      <c r="B504" s="295"/>
      <c r="C504" s="296"/>
      <c r="D504" s="286" t="s">
        <v>537</v>
      </c>
      <c r="E504" s="291" t="s">
        <v>218</v>
      </c>
      <c r="F504" s="277">
        <v>9200</v>
      </c>
      <c r="G504" s="278">
        <v>5.99</v>
      </c>
      <c r="H504" s="279">
        <f t="shared" si="7"/>
        <v>55108</v>
      </c>
      <c r="J504" s="2051" t="s">
        <v>6471</v>
      </c>
      <c r="K504" s="2050" t="str">
        <f>VLOOKUP(J504,'FICHE RATIOS'!C:D,2,FALSE)</f>
        <v>Voiles</v>
      </c>
    </row>
    <row r="505" spans="1:13" s="273" customFormat="1" ht="12">
      <c r="A505" s="274"/>
      <c r="B505" s="295"/>
      <c r="C505" s="296"/>
      <c r="D505" s="338"/>
      <c r="E505" s="291"/>
      <c r="F505" s="277"/>
      <c r="G505" s="278" t="s">
        <v>179</v>
      </c>
      <c r="H505" s="279">
        <f t="shared" si="7"/>
        <v>0</v>
      </c>
      <c r="J505" s="2051"/>
      <c r="K505" s="2050"/>
    </row>
    <row r="506" spans="1:13" s="273" customFormat="1" ht="12">
      <c r="A506" s="274"/>
      <c r="B506" s="293" t="s">
        <v>578</v>
      </c>
      <c r="C506" s="294"/>
      <c r="D506" s="339" t="s">
        <v>579</v>
      </c>
      <c r="E506" s="302"/>
      <c r="F506" s="277"/>
      <c r="G506" s="278" t="s">
        <v>179</v>
      </c>
      <c r="H506" s="279">
        <f t="shared" si="7"/>
        <v>0</v>
      </c>
      <c r="J506" s="2051"/>
      <c r="K506" s="2050"/>
      <c r="M506" s="273" t="s">
        <v>6653</v>
      </c>
    </row>
    <row r="507" spans="1:13" s="273" customFormat="1" ht="12">
      <c r="A507" s="274"/>
      <c r="B507" s="284"/>
      <c r="C507" s="285"/>
      <c r="D507" s="338" t="s">
        <v>580</v>
      </c>
      <c r="E507" s="291"/>
      <c r="F507" s="277">
        <v>0</v>
      </c>
      <c r="G507" s="278" t="s">
        <v>179</v>
      </c>
      <c r="H507" s="279">
        <f t="shared" si="7"/>
        <v>0</v>
      </c>
      <c r="J507" s="2051"/>
      <c r="K507" s="2050"/>
      <c r="M507" s="273">
        <f>(F509+F515+F516+F518+F520+F582)/2</f>
        <v>31128.5</v>
      </c>
    </row>
    <row r="508" spans="1:13" s="273" customFormat="1" ht="12">
      <c r="A508" s="274"/>
      <c r="B508" s="295"/>
      <c r="C508" s="296"/>
      <c r="D508" s="338" t="s">
        <v>561</v>
      </c>
      <c r="E508" s="291" t="s">
        <v>264</v>
      </c>
      <c r="F508" s="277">
        <v>15139</v>
      </c>
      <c r="G508" s="278">
        <v>211.19</v>
      </c>
      <c r="H508" s="279">
        <f t="shared" si="7"/>
        <v>3197205.41</v>
      </c>
      <c r="J508" s="2051" t="s">
        <v>6472</v>
      </c>
      <c r="K508" s="2050" t="str">
        <f>VLOOKUP(J508,'FICHE RATIOS'!C:D,2,FALSE)</f>
        <v>Plancher</v>
      </c>
    </row>
    <row r="509" spans="1:13" s="273" customFormat="1" ht="12">
      <c r="A509" s="274"/>
      <c r="B509" s="284"/>
      <c r="C509" s="285"/>
      <c r="D509" s="286" t="s">
        <v>484</v>
      </c>
      <c r="E509" s="291" t="s">
        <v>218</v>
      </c>
      <c r="F509" s="277">
        <v>55967</v>
      </c>
      <c r="G509" s="278">
        <v>59.88</v>
      </c>
      <c r="H509" s="279">
        <f t="shared" si="7"/>
        <v>3351303.96</v>
      </c>
      <c r="J509" s="2051" t="s">
        <v>6472</v>
      </c>
      <c r="K509" s="2050" t="str">
        <f>VLOOKUP(J509,'FICHE RATIOS'!C:D,2,FALSE)</f>
        <v>Plancher</v>
      </c>
    </row>
    <row r="510" spans="1:13" s="273" customFormat="1" ht="12">
      <c r="A510" s="274"/>
      <c r="B510" s="295"/>
      <c r="C510" s="296"/>
      <c r="D510" s="338" t="s">
        <v>427</v>
      </c>
      <c r="E510" s="291" t="s">
        <v>428</v>
      </c>
      <c r="F510" s="277">
        <v>139278.79999999999</v>
      </c>
      <c r="G510" s="278">
        <v>1.76</v>
      </c>
      <c r="H510" s="279">
        <f t="shared" si="7"/>
        <v>245130.68799999999</v>
      </c>
      <c r="J510" s="2051" t="s">
        <v>6472</v>
      </c>
      <c r="K510" s="2050" t="str">
        <f>VLOOKUP(J510,'FICHE RATIOS'!C:D,2,FALSE)</f>
        <v>Plancher</v>
      </c>
    </row>
    <row r="511" spans="1:13" s="273" customFormat="1" ht="12">
      <c r="A511" s="274"/>
      <c r="B511" s="284"/>
      <c r="C511" s="285"/>
      <c r="D511" s="286" t="s">
        <v>502</v>
      </c>
      <c r="E511" s="291" t="s">
        <v>428</v>
      </c>
      <c r="F511" s="277">
        <v>513212.1</v>
      </c>
      <c r="G511" s="278">
        <v>1.54</v>
      </c>
      <c r="H511" s="279">
        <f t="shared" si="7"/>
        <v>790346.63399999996</v>
      </c>
      <c r="J511" s="2051" t="s">
        <v>6472</v>
      </c>
      <c r="K511" s="2050" t="str">
        <f>VLOOKUP(J511,'FICHE RATIOS'!C:D,2,FALSE)</f>
        <v>Plancher</v>
      </c>
    </row>
    <row r="512" spans="1:13" s="273" customFormat="1" ht="12">
      <c r="A512" s="274"/>
      <c r="B512" s="295"/>
      <c r="C512" s="296"/>
      <c r="D512" s="338" t="s">
        <v>537</v>
      </c>
      <c r="E512" s="291" t="s">
        <v>218</v>
      </c>
      <c r="F512" s="277">
        <v>55967</v>
      </c>
      <c r="G512" s="278">
        <v>5.99</v>
      </c>
      <c r="H512" s="279">
        <f t="shared" si="7"/>
        <v>335242.33</v>
      </c>
      <c r="J512" s="2051" t="s">
        <v>6472</v>
      </c>
      <c r="K512" s="2050" t="str">
        <f>VLOOKUP(J512,'FICHE RATIOS'!C:D,2,FALSE)</f>
        <v>Plancher</v>
      </c>
    </row>
    <row r="513" spans="1:13" s="273" customFormat="1" ht="12">
      <c r="A513" s="274"/>
      <c r="B513" s="284"/>
      <c r="C513" s="285"/>
      <c r="D513" s="286"/>
      <c r="E513" s="291"/>
      <c r="F513" s="277"/>
      <c r="G513" s="278" t="s">
        <v>179</v>
      </c>
      <c r="H513" s="279">
        <f t="shared" si="7"/>
        <v>0</v>
      </c>
      <c r="J513" s="2051" t="s">
        <v>6472</v>
      </c>
      <c r="K513" s="2050" t="str">
        <f>VLOOKUP(J513,'FICHE RATIOS'!C:D,2,FALSE)</f>
        <v>Plancher</v>
      </c>
    </row>
    <row r="514" spans="1:13" s="273" customFormat="1" ht="12">
      <c r="A514" s="274"/>
      <c r="B514" s="284"/>
      <c r="C514" s="285"/>
      <c r="D514" s="286" t="s">
        <v>581</v>
      </c>
      <c r="E514" s="291"/>
      <c r="F514" s="277">
        <v>0</v>
      </c>
      <c r="G514" s="278" t="s">
        <v>179</v>
      </c>
      <c r="H514" s="279">
        <f t="shared" si="7"/>
        <v>0</v>
      </c>
      <c r="J514" s="2051" t="s">
        <v>6472</v>
      </c>
      <c r="K514" s="2050" t="str">
        <f>VLOOKUP(J514,'FICHE RATIOS'!C:D,2,FALSE)</f>
        <v>Plancher</v>
      </c>
    </row>
    <row r="515" spans="1:13" s="273" customFormat="1" ht="12">
      <c r="A515" s="274"/>
      <c r="B515" s="284"/>
      <c r="C515" s="285"/>
      <c r="D515" s="286" t="s">
        <v>582</v>
      </c>
      <c r="E515" s="291" t="s">
        <v>218</v>
      </c>
      <c r="F515" s="277">
        <v>2345</v>
      </c>
      <c r="G515" s="278">
        <v>111.07</v>
      </c>
      <c r="H515" s="279">
        <f t="shared" si="7"/>
        <v>260459.15</v>
      </c>
      <c r="J515" s="2051" t="s">
        <v>6472</v>
      </c>
      <c r="K515" s="2050" t="str">
        <f>VLOOKUP(J515,'FICHE RATIOS'!C:D,2,FALSE)</f>
        <v>Plancher</v>
      </c>
    </row>
    <row r="516" spans="1:13" s="273" customFormat="1" ht="12">
      <c r="A516" s="274"/>
      <c r="B516" s="280"/>
      <c r="C516" s="281"/>
      <c r="D516" s="286" t="s">
        <v>583</v>
      </c>
      <c r="E516" s="291" t="s">
        <v>218</v>
      </c>
      <c r="F516" s="277">
        <v>240</v>
      </c>
      <c r="G516" s="278">
        <v>116.33</v>
      </c>
      <c r="H516" s="279">
        <f t="shared" si="7"/>
        <v>27919.200000000001</v>
      </c>
      <c r="J516" s="2051" t="s">
        <v>6472</v>
      </c>
      <c r="K516" s="2050" t="str">
        <f>VLOOKUP(J516,'FICHE RATIOS'!C:D,2,FALSE)</f>
        <v>Plancher</v>
      </c>
    </row>
    <row r="517" spans="1:13" s="273" customFormat="1" ht="12">
      <c r="A517" s="274"/>
      <c r="B517" s="284"/>
      <c r="C517" s="285"/>
      <c r="D517" s="286" t="s">
        <v>584</v>
      </c>
      <c r="E517" s="291" t="s">
        <v>218</v>
      </c>
      <c r="F517" s="277">
        <v>0</v>
      </c>
      <c r="G517" s="278">
        <v>125.07</v>
      </c>
      <c r="H517" s="279">
        <f t="shared" si="7"/>
        <v>0</v>
      </c>
      <c r="J517" s="2051" t="s">
        <v>6472</v>
      </c>
      <c r="K517" s="2050" t="str">
        <f>VLOOKUP(J517,'FICHE RATIOS'!C:D,2,FALSE)</f>
        <v>Plancher</v>
      </c>
    </row>
    <row r="518" spans="1:13" s="273" customFormat="1" ht="12">
      <c r="A518" s="274"/>
      <c r="B518" s="295"/>
      <c r="C518" s="296"/>
      <c r="D518" s="286" t="s">
        <v>585</v>
      </c>
      <c r="E518" s="291" t="s">
        <v>218</v>
      </c>
      <c r="F518" s="277">
        <v>415</v>
      </c>
      <c r="G518" s="278">
        <v>149.59</v>
      </c>
      <c r="H518" s="279">
        <f t="shared" si="7"/>
        <v>62079.85</v>
      </c>
      <c r="J518" s="2051" t="s">
        <v>6472</v>
      </c>
      <c r="K518" s="2050" t="str">
        <f>VLOOKUP(J518,'FICHE RATIOS'!C:D,2,FALSE)</f>
        <v>Plancher</v>
      </c>
    </row>
    <row r="519" spans="1:13" s="273" customFormat="1" ht="12">
      <c r="A519" s="274"/>
      <c r="B519" s="284"/>
      <c r="C519" s="285"/>
      <c r="D519" s="286"/>
      <c r="E519" s="291"/>
      <c r="F519" s="277">
        <v>0</v>
      </c>
      <c r="G519" s="278" t="s">
        <v>179</v>
      </c>
      <c r="H519" s="279">
        <f t="shared" si="7"/>
        <v>0</v>
      </c>
      <c r="J519" s="2051" t="s">
        <v>6472</v>
      </c>
      <c r="K519" s="2050" t="str">
        <f>VLOOKUP(J519,'FICHE RATIOS'!C:D,2,FALSE)</f>
        <v>Plancher</v>
      </c>
    </row>
    <row r="520" spans="1:13" s="273" customFormat="1" ht="12">
      <c r="A520" s="274"/>
      <c r="B520" s="295"/>
      <c r="C520" s="296"/>
      <c r="D520" s="286" t="s">
        <v>586</v>
      </c>
      <c r="E520" s="291" t="s">
        <v>218</v>
      </c>
      <c r="F520" s="277">
        <v>3000</v>
      </c>
      <c r="G520" s="278">
        <v>0</v>
      </c>
      <c r="H520" s="279">
        <f t="shared" si="7"/>
        <v>0</v>
      </c>
      <c r="J520" s="2051" t="s">
        <v>6472</v>
      </c>
      <c r="K520" s="2050" t="str">
        <f>VLOOKUP(J520,'FICHE RATIOS'!C:D,2,FALSE)</f>
        <v>Plancher</v>
      </c>
    </row>
    <row r="521" spans="1:13" s="273" customFormat="1" ht="12">
      <c r="A521" s="274"/>
      <c r="B521" s="295"/>
      <c r="C521" s="296"/>
      <c r="D521" s="338" t="s">
        <v>535</v>
      </c>
      <c r="E521" s="291" t="s">
        <v>264</v>
      </c>
      <c r="F521" s="277">
        <v>332</v>
      </c>
      <c r="G521" s="278">
        <v>250.01</v>
      </c>
      <c r="H521" s="279">
        <f t="shared" si="7"/>
        <v>83003.319999999992</v>
      </c>
      <c r="J521" s="2051" t="s">
        <v>6472</v>
      </c>
      <c r="K521" s="2050" t="str">
        <f>VLOOKUP(J521,'FICHE RATIOS'!C:D,2,FALSE)</f>
        <v>Plancher</v>
      </c>
    </row>
    <row r="522" spans="1:13" s="273" customFormat="1" ht="12">
      <c r="A522" s="274"/>
      <c r="B522" s="295"/>
      <c r="C522" s="296"/>
      <c r="D522" s="338" t="s">
        <v>427</v>
      </c>
      <c r="E522" s="291" t="s">
        <v>428</v>
      </c>
      <c r="F522" s="277">
        <v>4590</v>
      </c>
      <c r="G522" s="278">
        <v>1.76</v>
      </c>
      <c r="H522" s="279">
        <f t="shared" si="7"/>
        <v>8078.4</v>
      </c>
      <c r="J522" s="2051" t="s">
        <v>6472</v>
      </c>
      <c r="K522" s="2050" t="str">
        <f>VLOOKUP(J522,'FICHE RATIOS'!C:D,2,FALSE)</f>
        <v>Plancher</v>
      </c>
    </row>
    <row r="523" spans="1:13" s="273" customFormat="1" ht="12">
      <c r="A523" s="274"/>
      <c r="B523" s="295"/>
      <c r="C523" s="296"/>
      <c r="D523" s="338" t="s">
        <v>502</v>
      </c>
      <c r="E523" s="291" t="s">
        <v>428</v>
      </c>
      <c r="F523" s="277">
        <v>10650</v>
      </c>
      <c r="G523" s="278">
        <v>1.54</v>
      </c>
      <c r="H523" s="279">
        <f t="shared" si="7"/>
        <v>16401</v>
      </c>
      <c r="J523" s="2051" t="s">
        <v>6472</v>
      </c>
      <c r="K523" s="2050" t="str">
        <f>VLOOKUP(J523,'FICHE RATIOS'!C:D,2,FALSE)</f>
        <v>Plancher</v>
      </c>
    </row>
    <row r="524" spans="1:13" s="273" customFormat="1" ht="12">
      <c r="A524" s="274"/>
      <c r="B524" s="295"/>
      <c r="C524" s="296"/>
      <c r="D524" s="338"/>
      <c r="E524" s="291"/>
      <c r="F524" s="277"/>
      <c r="G524" s="278" t="s">
        <v>179</v>
      </c>
      <c r="H524" s="279">
        <f t="shared" si="7"/>
        <v>0</v>
      </c>
      <c r="J524" s="2051"/>
      <c r="K524" s="2050"/>
      <c r="M524" s="273" t="s">
        <v>6655</v>
      </c>
    </row>
    <row r="525" spans="1:13" s="273" customFormat="1" ht="12">
      <c r="A525" s="274"/>
      <c r="B525" s="287" t="s">
        <v>587</v>
      </c>
      <c r="C525" s="288"/>
      <c r="D525" s="339" t="s">
        <v>588</v>
      </c>
      <c r="E525" s="291"/>
      <c r="F525" s="277">
        <v>0</v>
      </c>
      <c r="G525" s="278" t="s">
        <v>179</v>
      </c>
      <c r="H525" s="279">
        <f t="shared" si="7"/>
        <v>0</v>
      </c>
      <c r="J525" s="2051"/>
      <c r="K525" s="2050"/>
      <c r="M525" s="273">
        <f>F527+F530+F533+F536+F538+F547+F551</f>
        <v>11273</v>
      </c>
    </row>
    <row r="526" spans="1:13" s="273" customFormat="1" ht="12">
      <c r="A526" s="274"/>
      <c r="B526" s="295"/>
      <c r="C526" s="296"/>
      <c r="D526" s="338" t="s">
        <v>589</v>
      </c>
      <c r="E526" s="291"/>
      <c r="F526" s="277">
        <v>0</v>
      </c>
      <c r="G526" s="278" t="s">
        <v>179</v>
      </c>
      <c r="H526" s="279">
        <f t="shared" si="7"/>
        <v>0</v>
      </c>
      <c r="J526" s="2051"/>
      <c r="K526" s="2050"/>
    </row>
    <row r="527" spans="1:13" s="273" customFormat="1" ht="12">
      <c r="A527" s="274"/>
      <c r="B527" s="284"/>
      <c r="C527" s="285"/>
      <c r="D527" s="286" t="s">
        <v>367</v>
      </c>
      <c r="E527" s="291" t="s">
        <v>235</v>
      </c>
      <c r="F527" s="277">
        <v>5041</v>
      </c>
      <c r="G527" s="278">
        <v>240.98</v>
      </c>
      <c r="H527" s="279">
        <f t="shared" si="7"/>
        <v>1214780.18</v>
      </c>
      <c r="J527" s="2051" t="s">
        <v>6473</v>
      </c>
      <c r="K527" s="2050" t="str">
        <f>VLOOKUP(J527,'FICHE RATIOS'!C:D,2,FALSE)</f>
        <v>Poutres</v>
      </c>
    </row>
    <row r="528" spans="1:13" s="273" customFormat="1" ht="12">
      <c r="A528" s="274"/>
      <c r="B528" s="295"/>
      <c r="C528" s="296"/>
      <c r="D528" s="286"/>
      <c r="E528" s="291"/>
      <c r="F528" s="277"/>
      <c r="G528" s="278" t="s">
        <v>179</v>
      </c>
      <c r="H528" s="279">
        <f t="shared" si="7"/>
        <v>0</v>
      </c>
      <c r="J528" s="2051" t="s">
        <v>6473</v>
      </c>
      <c r="K528" s="2050" t="str">
        <f>VLOOKUP(J528,'FICHE RATIOS'!C:D,2,FALSE)</f>
        <v>Poutres</v>
      </c>
    </row>
    <row r="529" spans="1:11" s="273" customFormat="1" ht="12">
      <c r="A529" s="274"/>
      <c r="B529" s="337"/>
      <c r="C529" s="316"/>
      <c r="D529" s="297" t="s">
        <v>590</v>
      </c>
      <c r="E529" s="291"/>
      <c r="F529" s="277">
        <v>0</v>
      </c>
      <c r="G529" s="278" t="s">
        <v>179</v>
      </c>
      <c r="H529" s="279">
        <f t="shared" si="7"/>
        <v>0</v>
      </c>
      <c r="J529" s="2051" t="s">
        <v>6473</v>
      </c>
      <c r="K529" s="2050" t="str">
        <f>VLOOKUP(J529,'FICHE RATIOS'!C:D,2,FALSE)</f>
        <v>Poutres</v>
      </c>
    </row>
    <row r="530" spans="1:11" s="273" customFormat="1" ht="12">
      <c r="A530" s="274"/>
      <c r="B530" s="295"/>
      <c r="C530" s="296"/>
      <c r="D530" s="286" t="s">
        <v>367</v>
      </c>
      <c r="E530" s="291" t="s">
        <v>235</v>
      </c>
      <c r="F530" s="277">
        <v>287</v>
      </c>
      <c r="G530" s="278">
        <v>249.54</v>
      </c>
      <c r="H530" s="279">
        <f t="shared" si="7"/>
        <v>71617.98</v>
      </c>
      <c r="J530" s="2051" t="s">
        <v>6473</v>
      </c>
      <c r="K530" s="2050" t="str">
        <f>VLOOKUP(J530,'FICHE RATIOS'!C:D,2,FALSE)</f>
        <v>Poutres</v>
      </c>
    </row>
    <row r="531" spans="1:11" s="273" customFormat="1" ht="12">
      <c r="A531" s="274"/>
      <c r="B531" s="295"/>
      <c r="C531" s="296"/>
      <c r="D531" s="286"/>
      <c r="E531" s="291"/>
      <c r="F531" s="277"/>
      <c r="G531" s="278" t="s">
        <v>179</v>
      </c>
      <c r="H531" s="279">
        <f t="shared" si="7"/>
        <v>0</v>
      </c>
      <c r="J531" s="2051" t="s">
        <v>6473</v>
      </c>
      <c r="K531" s="2050" t="str">
        <f>VLOOKUP(J531,'FICHE RATIOS'!C:D,2,FALSE)</f>
        <v>Poutres</v>
      </c>
    </row>
    <row r="532" spans="1:11" s="273" customFormat="1" ht="12">
      <c r="A532" s="274"/>
      <c r="B532" s="295"/>
      <c r="C532" s="318"/>
      <c r="D532" s="338" t="s">
        <v>591</v>
      </c>
      <c r="E532" s="291"/>
      <c r="F532" s="277">
        <v>0</v>
      </c>
      <c r="G532" s="278" t="s">
        <v>179</v>
      </c>
      <c r="H532" s="279">
        <f t="shared" si="7"/>
        <v>0</v>
      </c>
      <c r="J532" s="2051" t="s">
        <v>6473</v>
      </c>
      <c r="K532" s="2050" t="str">
        <f>VLOOKUP(J532,'FICHE RATIOS'!C:D,2,FALSE)</f>
        <v>Poutres</v>
      </c>
    </row>
    <row r="533" spans="1:11" s="273" customFormat="1" ht="12">
      <c r="A533" s="274"/>
      <c r="B533" s="295"/>
      <c r="C533" s="318"/>
      <c r="D533" s="338" t="s">
        <v>367</v>
      </c>
      <c r="E533" s="291" t="s">
        <v>235</v>
      </c>
      <c r="F533" s="277">
        <v>4985</v>
      </c>
      <c r="G533" s="278">
        <v>240.98</v>
      </c>
      <c r="H533" s="279">
        <f t="shared" si="7"/>
        <v>1201285.3</v>
      </c>
      <c r="J533" s="2051" t="s">
        <v>6473</v>
      </c>
      <c r="K533" s="2050" t="str">
        <f>VLOOKUP(J533,'FICHE RATIOS'!C:D,2,FALSE)</f>
        <v>Poutres</v>
      </c>
    </row>
    <row r="534" spans="1:11" s="273" customFormat="1" ht="12">
      <c r="A534" s="274"/>
      <c r="B534" s="295"/>
      <c r="C534" s="318"/>
      <c r="D534" s="338"/>
      <c r="E534" s="291"/>
      <c r="F534" s="277"/>
      <c r="G534" s="278" t="s">
        <v>179</v>
      </c>
      <c r="H534" s="279">
        <f t="shared" si="7"/>
        <v>0</v>
      </c>
      <c r="J534" s="2051" t="s">
        <v>6473</v>
      </c>
      <c r="K534" s="2050" t="str">
        <f>VLOOKUP(J534,'FICHE RATIOS'!C:D,2,FALSE)</f>
        <v>Poutres</v>
      </c>
    </row>
    <row r="535" spans="1:11" s="273" customFormat="1" ht="12">
      <c r="A535" s="274"/>
      <c r="B535" s="295"/>
      <c r="C535" s="296"/>
      <c r="D535" s="338" t="s">
        <v>592</v>
      </c>
      <c r="E535" s="291"/>
      <c r="F535" s="277">
        <v>0</v>
      </c>
      <c r="G535" s="278" t="s">
        <v>179</v>
      </c>
      <c r="H535" s="279">
        <f t="shared" si="7"/>
        <v>0</v>
      </c>
      <c r="J535" s="2051" t="s">
        <v>6473</v>
      </c>
      <c r="K535" s="2050" t="str">
        <f>VLOOKUP(J535,'FICHE RATIOS'!C:D,2,FALSE)</f>
        <v>Poutres</v>
      </c>
    </row>
    <row r="536" spans="1:11" s="273" customFormat="1" ht="12">
      <c r="A536" s="274"/>
      <c r="B536" s="284"/>
      <c r="C536" s="285"/>
      <c r="D536" s="286" t="s">
        <v>367</v>
      </c>
      <c r="E536" s="291" t="s">
        <v>235</v>
      </c>
      <c r="F536" s="277">
        <v>304</v>
      </c>
      <c r="G536" s="278">
        <v>249.54</v>
      </c>
      <c r="H536" s="279">
        <f t="shared" si="7"/>
        <v>75860.160000000003</v>
      </c>
      <c r="J536" s="2051" t="s">
        <v>6473</v>
      </c>
      <c r="K536" s="2050" t="str">
        <f>VLOOKUP(J536,'FICHE RATIOS'!C:D,2,FALSE)</f>
        <v>Poutres</v>
      </c>
    </row>
    <row r="537" spans="1:11" s="273" customFormat="1" ht="12">
      <c r="A537" s="274"/>
      <c r="B537" s="295"/>
      <c r="C537" s="296"/>
      <c r="D537" s="286"/>
      <c r="E537" s="291"/>
      <c r="F537" s="277"/>
      <c r="G537" s="278" t="s">
        <v>179</v>
      </c>
      <c r="H537" s="279">
        <f t="shared" si="7"/>
        <v>0</v>
      </c>
      <c r="J537" s="2051" t="s">
        <v>6473</v>
      </c>
      <c r="K537" s="2050" t="str">
        <f>VLOOKUP(J537,'FICHE RATIOS'!C:D,2,FALSE)</f>
        <v>Poutres</v>
      </c>
    </row>
    <row r="538" spans="1:11" s="273" customFormat="1" ht="12">
      <c r="A538" s="274"/>
      <c r="B538" s="295"/>
      <c r="C538" s="296"/>
      <c r="D538" s="340" t="s">
        <v>593</v>
      </c>
      <c r="E538" s="291" t="s">
        <v>235</v>
      </c>
      <c r="F538" s="277">
        <v>412</v>
      </c>
      <c r="G538" s="278">
        <v>0</v>
      </c>
      <c r="H538" s="279">
        <f t="shared" si="7"/>
        <v>0</v>
      </c>
      <c r="J538" s="2051" t="s">
        <v>6473</v>
      </c>
      <c r="K538" s="2050" t="str">
        <f>VLOOKUP(J538,'FICHE RATIOS'!C:D,2,FALSE)</f>
        <v>Poutres</v>
      </c>
    </row>
    <row r="539" spans="1:11" s="273" customFormat="1" ht="12">
      <c r="A539" s="274"/>
      <c r="B539" s="295"/>
      <c r="C539" s="296"/>
      <c r="D539" s="340" t="s">
        <v>468</v>
      </c>
      <c r="E539" s="291" t="s">
        <v>66</v>
      </c>
      <c r="F539" s="277">
        <v>55</v>
      </c>
      <c r="G539" s="278">
        <v>0</v>
      </c>
      <c r="H539" s="279">
        <f t="shared" si="7"/>
        <v>0</v>
      </c>
      <c r="J539" s="2051" t="s">
        <v>6473</v>
      </c>
      <c r="K539" s="2050" t="str">
        <f>VLOOKUP(J539,'FICHE RATIOS'!C:D,2,FALSE)</f>
        <v>Poutres</v>
      </c>
    </row>
    <row r="540" spans="1:11" s="273" customFormat="1" ht="12">
      <c r="A540" s="274"/>
      <c r="B540" s="295"/>
      <c r="C540" s="296"/>
      <c r="D540" s="340" t="s">
        <v>535</v>
      </c>
      <c r="E540" s="291" t="s">
        <v>264</v>
      </c>
      <c r="F540" s="277">
        <v>154</v>
      </c>
      <c r="G540" s="278">
        <v>400.87</v>
      </c>
      <c r="H540" s="279">
        <f t="shared" si="7"/>
        <v>61733.98</v>
      </c>
      <c r="J540" s="2051" t="s">
        <v>6473</v>
      </c>
      <c r="K540" s="2050" t="str">
        <f>VLOOKUP(J540,'FICHE RATIOS'!C:D,2,FALSE)</f>
        <v>Poutres</v>
      </c>
    </row>
    <row r="541" spans="1:11" s="273" customFormat="1" ht="12">
      <c r="A541" s="274"/>
      <c r="B541" s="295"/>
      <c r="C541" s="296"/>
      <c r="D541" s="340" t="s">
        <v>484</v>
      </c>
      <c r="E541" s="291" t="s">
        <v>218</v>
      </c>
      <c r="F541" s="277">
        <v>709</v>
      </c>
      <c r="G541" s="278">
        <v>158.88</v>
      </c>
      <c r="H541" s="279">
        <f t="shared" si="7"/>
        <v>112645.92</v>
      </c>
      <c r="J541" s="2051" t="s">
        <v>6473</v>
      </c>
      <c r="K541" s="2050" t="str">
        <f>VLOOKUP(J541,'FICHE RATIOS'!C:D,2,FALSE)</f>
        <v>Poutres</v>
      </c>
    </row>
    <row r="542" spans="1:11" s="273" customFormat="1" ht="12">
      <c r="A542" s="274"/>
      <c r="B542" s="295"/>
      <c r="C542" s="296"/>
      <c r="D542" s="340" t="s">
        <v>427</v>
      </c>
      <c r="E542" s="291" t="s">
        <v>428</v>
      </c>
      <c r="F542" s="277">
        <v>39293</v>
      </c>
      <c r="G542" s="278">
        <v>1.76</v>
      </c>
      <c r="H542" s="279">
        <f t="shared" si="7"/>
        <v>69155.680000000008</v>
      </c>
      <c r="J542" s="2051" t="s">
        <v>6473</v>
      </c>
      <c r="K542" s="2050" t="str">
        <f>VLOOKUP(J542,'FICHE RATIOS'!C:D,2,FALSE)</f>
        <v>Poutres</v>
      </c>
    </row>
    <row r="543" spans="1:11" s="273" customFormat="1" ht="12">
      <c r="A543" s="274"/>
      <c r="B543" s="295"/>
      <c r="C543" s="296"/>
      <c r="D543" s="340" t="s">
        <v>537</v>
      </c>
      <c r="E543" s="291" t="s">
        <v>218</v>
      </c>
      <c r="F543" s="277">
        <v>709</v>
      </c>
      <c r="G543" s="278">
        <v>5.99</v>
      </c>
      <c r="H543" s="279">
        <f t="shared" si="7"/>
        <v>4246.91</v>
      </c>
      <c r="J543" s="2051" t="s">
        <v>6473</v>
      </c>
      <c r="K543" s="2050" t="str">
        <f>VLOOKUP(J543,'FICHE RATIOS'!C:D,2,FALSE)</f>
        <v>Poutres</v>
      </c>
    </row>
    <row r="544" spans="1:11" s="273" customFormat="1" ht="12">
      <c r="A544" s="274"/>
      <c r="B544" s="295"/>
      <c r="C544" s="296"/>
      <c r="D544" s="338"/>
      <c r="E544" s="291"/>
      <c r="F544" s="277">
        <v>0</v>
      </c>
      <c r="G544" s="278" t="s">
        <v>179</v>
      </c>
      <c r="H544" s="279">
        <f t="shared" si="7"/>
        <v>0</v>
      </c>
      <c r="J544" s="2051" t="s">
        <v>6473</v>
      </c>
      <c r="K544" s="2050" t="str">
        <f>VLOOKUP(J544,'FICHE RATIOS'!C:D,2,FALSE)</f>
        <v>Poutres</v>
      </c>
    </row>
    <row r="545" spans="1:13" s="273" customFormat="1" ht="12">
      <c r="A545" s="274"/>
      <c r="B545" s="295"/>
      <c r="C545" s="296"/>
      <c r="D545" s="338" t="s">
        <v>594</v>
      </c>
      <c r="E545" s="291"/>
      <c r="F545" s="277">
        <v>0</v>
      </c>
      <c r="G545" s="278" t="s">
        <v>179</v>
      </c>
      <c r="H545" s="279">
        <f t="shared" si="7"/>
        <v>0</v>
      </c>
      <c r="J545" s="2051" t="s">
        <v>6473</v>
      </c>
      <c r="K545" s="2050" t="str">
        <f>VLOOKUP(J545,'FICHE RATIOS'!C:D,2,FALSE)</f>
        <v>Poutres</v>
      </c>
    </row>
    <row r="546" spans="1:13" s="273" customFormat="1" ht="12">
      <c r="A546" s="274"/>
      <c r="B546" s="295"/>
      <c r="C546" s="296"/>
      <c r="D546" s="338" t="s">
        <v>595</v>
      </c>
      <c r="E546" s="291"/>
      <c r="F546" s="277"/>
      <c r="G546" s="278"/>
      <c r="H546" s="279">
        <f t="shared" si="7"/>
        <v>0</v>
      </c>
      <c r="J546" s="2051" t="s">
        <v>6473</v>
      </c>
      <c r="K546" s="2050" t="str">
        <f>VLOOKUP(J546,'FICHE RATIOS'!C:D,2,FALSE)</f>
        <v>Poutres</v>
      </c>
    </row>
    <row r="547" spans="1:13" s="273" customFormat="1" ht="12">
      <c r="A547" s="274"/>
      <c r="B547" s="295"/>
      <c r="C547" s="296"/>
      <c r="D547" s="338" t="s">
        <v>367</v>
      </c>
      <c r="E547" s="291" t="s">
        <v>235</v>
      </c>
      <c r="F547" s="277">
        <v>198</v>
      </c>
      <c r="G547" s="278">
        <v>339.6</v>
      </c>
      <c r="H547" s="279">
        <f t="shared" ref="H547:H610" si="8">+IF(F547=0,0,F547*G547)</f>
        <v>67240.800000000003</v>
      </c>
      <c r="J547" s="2051" t="s">
        <v>6473</v>
      </c>
      <c r="K547" s="2050" t="str">
        <f>VLOOKUP(J547,'FICHE RATIOS'!C:D,2,FALSE)</f>
        <v>Poutres</v>
      </c>
    </row>
    <row r="548" spans="1:13" s="273" customFormat="1" ht="12">
      <c r="A548" s="274"/>
      <c r="B548" s="284"/>
      <c r="C548" s="285"/>
      <c r="D548" s="286"/>
      <c r="E548" s="291"/>
      <c r="F548" s="277"/>
      <c r="G548" s="278" t="s">
        <v>179</v>
      </c>
      <c r="H548" s="279">
        <f t="shared" si="8"/>
        <v>0</v>
      </c>
      <c r="J548" s="2051" t="s">
        <v>6473</v>
      </c>
      <c r="K548" s="2050" t="str">
        <f>VLOOKUP(J548,'FICHE RATIOS'!C:D,2,FALSE)</f>
        <v>Poutres</v>
      </c>
    </row>
    <row r="549" spans="1:13" s="273" customFormat="1" ht="24">
      <c r="A549" s="274"/>
      <c r="B549" s="284"/>
      <c r="C549" s="285"/>
      <c r="D549" s="338" t="s">
        <v>596</v>
      </c>
      <c r="E549" s="291"/>
      <c r="F549" s="277"/>
      <c r="G549" s="278"/>
      <c r="H549" s="279">
        <f t="shared" si="8"/>
        <v>0</v>
      </c>
      <c r="J549" s="2051" t="s">
        <v>6473</v>
      </c>
      <c r="K549" s="2050" t="str">
        <f>VLOOKUP(J549,'FICHE RATIOS'!C:D,2,FALSE)</f>
        <v>Poutres</v>
      </c>
    </row>
    <row r="550" spans="1:13" s="273" customFormat="1" ht="12">
      <c r="A550" s="274"/>
      <c r="B550" s="284"/>
      <c r="C550" s="285"/>
      <c r="D550" s="338" t="s">
        <v>597</v>
      </c>
      <c r="E550" s="291"/>
      <c r="F550" s="277"/>
      <c r="G550" s="278"/>
      <c r="H550" s="279">
        <f t="shared" si="8"/>
        <v>0</v>
      </c>
      <c r="J550" s="2051" t="s">
        <v>6473</v>
      </c>
      <c r="K550" s="2050" t="str">
        <f>VLOOKUP(J550,'FICHE RATIOS'!C:D,2,FALSE)</f>
        <v>Poutres</v>
      </c>
    </row>
    <row r="551" spans="1:13" s="273" customFormat="1" ht="12">
      <c r="A551" s="274"/>
      <c r="B551" s="300"/>
      <c r="C551" s="301"/>
      <c r="D551" s="338" t="s">
        <v>367</v>
      </c>
      <c r="E551" s="302" t="s">
        <v>235</v>
      </c>
      <c r="F551" s="277">
        <v>46</v>
      </c>
      <c r="G551" s="278">
        <v>0</v>
      </c>
      <c r="H551" s="279">
        <f t="shared" si="8"/>
        <v>0</v>
      </c>
      <c r="J551" s="2051" t="s">
        <v>6473</v>
      </c>
      <c r="K551" s="2050" t="str">
        <f>VLOOKUP(J551,'FICHE RATIOS'!C:D,2,FALSE)</f>
        <v>Poutres</v>
      </c>
    </row>
    <row r="552" spans="1:13" s="273" customFormat="1" ht="24">
      <c r="A552" s="274"/>
      <c r="B552" s="300"/>
      <c r="C552" s="301"/>
      <c r="D552" s="338" t="s">
        <v>566</v>
      </c>
      <c r="E552" s="302" t="s">
        <v>264</v>
      </c>
      <c r="F552" s="277">
        <v>5</v>
      </c>
      <c r="G552" s="278">
        <v>400.87</v>
      </c>
      <c r="H552" s="279">
        <f t="shared" si="8"/>
        <v>2004.35</v>
      </c>
      <c r="J552" s="2051" t="s">
        <v>6473</v>
      </c>
      <c r="K552" s="2050" t="str">
        <f>VLOOKUP(J552,'FICHE RATIOS'!C:D,2,FALSE)</f>
        <v>Poutres</v>
      </c>
    </row>
    <row r="553" spans="1:13" s="273" customFormat="1" ht="24">
      <c r="A553" s="274"/>
      <c r="B553" s="300"/>
      <c r="C553" s="301"/>
      <c r="D553" s="338" t="s">
        <v>431</v>
      </c>
      <c r="E553" s="302" t="s">
        <v>218</v>
      </c>
      <c r="F553" s="277">
        <v>27</v>
      </c>
      <c r="G553" s="278">
        <v>158.88</v>
      </c>
      <c r="H553" s="279">
        <f t="shared" si="8"/>
        <v>4289.76</v>
      </c>
      <c r="J553" s="2051" t="s">
        <v>6473</v>
      </c>
      <c r="K553" s="2050" t="str">
        <f>VLOOKUP(J553,'FICHE RATIOS'!C:D,2,FALSE)</f>
        <v>Poutres</v>
      </c>
    </row>
    <row r="554" spans="1:13" s="273" customFormat="1" ht="12">
      <c r="A554" s="274"/>
      <c r="B554" s="284"/>
      <c r="C554" s="285"/>
      <c r="D554" s="338" t="s">
        <v>427</v>
      </c>
      <c r="E554" s="291" t="s">
        <v>428</v>
      </c>
      <c r="F554" s="277">
        <v>200</v>
      </c>
      <c r="G554" s="278">
        <v>1.76</v>
      </c>
      <c r="H554" s="279">
        <f t="shared" si="8"/>
        <v>352</v>
      </c>
      <c r="J554" s="2051" t="s">
        <v>6473</v>
      </c>
      <c r="K554" s="2050" t="str">
        <f>VLOOKUP(J554,'FICHE RATIOS'!C:D,2,FALSE)</f>
        <v>Poutres</v>
      </c>
    </row>
    <row r="555" spans="1:13" s="273" customFormat="1" ht="12">
      <c r="A555" s="274"/>
      <c r="B555" s="295"/>
      <c r="C555" s="296"/>
      <c r="D555" s="338"/>
      <c r="E555" s="291"/>
      <c r="F555" s="277"/>
      <c r="G555" s="278" t="s">
        <v>179</v>
      </c>
      <c r="H555" s="279">
        <f t="shared" si="8"/>
        <v>0</v>
      </c>
      <c r="J555" s="2051"/>
      <c r="K555" s="2050"/>
      <c r="M555" s="273" t="s">
        <v>6656</v>
      </c>
    </row>
    <row r="556" spans="1:13" s="273" customFormat="1" ht="12">
      <c r="A556" s="274"/>
      <c r="B556" s="293" t="s">
        <v>598</v>
      </c>
      <c r="C556" s="294"/>
      <c r="D556" s="298" t="s">
        <v>599</v>
      </c>
      <c r="E556" s="291"/>
      <c r="F556" s="277">
        <v>0</v>
      </c>
      <c r="G556" s="278" t="s">
        <v>179</v>
      </c>
      <c r="H556" s="279">
        <f t="shared" si="8"/>
        <v>0</v>
      </c>
      <c r="J556" s="2051"/>
      <c r="K556" s="2050"/>
      <c r="M556" s="273">
        <f>F558+F564</f>
        <v>986</v>
      </c>
    </row>
    <row r="557" spans="1:13" s="273" customFormat="1" ht="12">
      <c r="A557" s="274"/>
      <c r="B557" s="295"/>
      <c r="C557" s="296"/>
      <c r="D557" s="338" t="s">
        <v>600</v>
      </c>
      <c r="E557" s="291"/>
      <c r="F557" s="277">
        <v>0</v>
      </c>
      <c r="G557" s="278" t="s">
        <v>179</v>
      </c>
      <c r="H557" s="279">
        <f t="shared" si="8"/>
        <v>0</v>
      </c>
      <c r="J557" s="2051"/>
      <c r="K557" s="2050"/>
    </row>
    <row r="558" spans="1:13" s="273" customFormat="1" ht="12">
      <c r="A558" s="274"/>
      <c r="B558" s="284"/>
      <c r="C558" s="285"/>
      <c r="D558" s="286" t="s">
        <v>535</v>
      </c>
      <c r="E558" s="291" t="s">
        <v>264</v>
      </c>
      <c r="F558" s="277">
        <v>433</v>
      </c>
      <c r="G558" s="278">
        <v>264.33</v>
      </c>
      <c r="H558" s="279">
        <f t="shared" si="8"/>
        <v>114454.89</v>
      </c>
      <c r="J558" s="2051" t="s">
        <v>6474</v>
      </c>
      <c r="K558" s="2050" t="str">
        <f>VLOOKUP(J558,'FICHE RATIOS'!C:D,2,FALSE)</f>
        <v>Poteaux</v>
      </c>
    </row>
    <row r="559" spans="1:13" s="273" customFormat="1" ht="12">
      <c r="A559" s="274"/>
      <c r="B559" s="295"/>
      <c r="C559" s="296"/>
      <c r="D559" s="338" t="s">
        <v>536</v>
      </c>
      <c r="E559" s="291" t="s">
        <v>218</v>
      </c>
      <c r="F559" s="277">
        <v>3861</v>
      </c>
      <c r="G559" s="278">
        <v>78.599999999999994</v>
      </c>
      <c r="H559" s="279">
        <f t="shared" si="8"/>
        <v>303474.59999999998</v>
      </c>
      <c r="J559" s="2051" t="s">
        <v>6474</v>
      </c>
      <c r="K559" s="2050" t="str">
        <f>VLOOKUP(J559,'FICHE RATIOS'!C:D,2,FALSE)</f>
        <v>Poteaux</v>
      </c>
    </row>
    <row r="560" spans="1:13" s="273" customFormat="1" ht="12">
      <c r="A560" s="274"/>
      <c r="B560" s="284"/>
      <c r="C560" s="285"/>
      <c r="D560" s="286" t="s">
        <v>427</v>
      </c>
      <c r="E560" s="291" t="s">
        <v>428</v>
      </c>
      <c r="F560" s="277">
        <v>43500</v>
      </c>
      <c r="G560" s="278">
        <v>1.76</v>
      </c>
      <c r="H560" s="279">
        <f t="shared" si="8"/>
        <v>76560</v>
      </c>
      <c r="J560" s="2051" t="s">
        <v>6474</v>
      </c>
      <c r="K560" s="2050" t="str">
        <f>VLOOKUP(J560,'FICHE RATIOS'!C:D,2,FALSE)</f>
        <v>Poteaux</v>
      </c>
    </row>
    <row r="561" spans="1:11" s="273" customFormat="1" ht="12">
      <c r="A561" s="274"/>
      <c r="B561" s="284"/>
      <c r="C561" s="285"/>
      <c r="D561" s="286" t="s">
        <v>537</v>
      </c>
      <c r="E561" s="291" t="s">
        <v>218</v>
      </c>
      <c r="F561" s="277">
        <v>3861</v>
      </c>
      <c r="G561" s="278">
        <v>5.99</v>
      </c>
      <c r="H561" s="279">
        <f t="shared" si="8"/>
        <v>23127.39</v>
      </c>
      <c r="J561" s="2051" t="s">
        <v>6474</v>
      </c>
      <c r="K561" s="2050" t="str">
        <f>VLOOKUP(J561,'FICHE RATIOS'!C:D,2,FALSE)</f>
        <v>Poteaux</v>
      </c>
    </row>
    <row r="562" spans="1:11" s="273" customFormat="1" ht="12">
      <c r="A562" s="274"/>
      <c r="B562" s="284"/>
      <c r="C562" s="285"/>
      <c r="D562" s="286"/>
      <c r="E562" s="291"/>
      <c r="F562" s="277"/>
      <c r="G562" s="278" t="s">
        <v>179</v>
      </c>
      <c r="H562" s="279">
        <f t="shared" si="8"/>
        <v>0</v>
      </c>
      <c r="J562" s="2051" t="s">
        <v>6474</v>
      </c>
      <c r="K562" s="2050" t="str">
        <f>VLOOKUP(J562,'FICHE RATIOS'!C:D,2,FALSE)</f>
        <v>Poteaux</v>
      </c>
    </row>
    <row r="563" spans="1:11" s="273" customFormat="1" ht="12">
      <c r="A563" s="274"/>
      <c r="B563" s="280"/>
      <c r="C563" s="281"/>
      <c r="D563" s="286" t="s">
        <v>601</v>
      </c>
      <c r="E563" s="291"/>
      <c r="F563" s="277">
        <v>0</v>
      </c>
      <c r="G563" s="278" t="s">
        <v>179</v>
      </c>
      <c r="H563" s="279">
        <f t="shared" si="8"/>
        <v>0</v>
      </c>
      <c r="J563" s="2051" t="s">
        <v>6474</v>
      </c>
      <c r="K563" s="2050" t="str">
        <f>VLOOKUP(J563,'FICHE RATIOS'!C:D,2,FALSE)</f>
        <v>Poteaux</v>
      </c>
    </row>
    <row r="564" spans="1:11" s="273" customFormat="1" ht="12">
      <c r="A564" s="274"/>
      <c r="B564" s="284"/>
      <c r="C564" s="285"/>
      <c r="D564" s="286" t="s">
        <v>535</v>
      </c>
      <c r="E564" s="291" t="s">
        <v>264</v>
      </c>
      <c r="F564" s="277">
        <v>553</v>
      </c>
      <c r="G564" s="278">
        <v>264.33</v>
      </c>
      <c r="H564" s="279">
        <f t="shared" si="8"/>
        <v>146174.49</v>
      </c>
      <c r="J564" s="2051" t="s">
        <v>6474</v>
      </c>
      <c r="K564" s="2050" t="str">
        <f>VLOOKUP(J564,'FICHE RATIOS'!C:D,2,FALSE)</f>
        <v>Poteaux</v>
      </c>
    </row>
    <row r="565" spans="1:11" s="273" customFormat="1" ht="12">
      <c r="A565" s="274"/>
      <c r="B565" s="295"/>
      <c r="C565" s="296"/>
      <c r="D565" s="286" t="s">
        <v>536</v>
      </c>
      <c r="E565" s="291" t="s">
        <v>218</v>
      </c>
      <c r="F565" s="277">
        <v>4196</v>
      </c>
      <c r="G565" s="278">
        <v>78.599999999999994</v>
      </c>
      <c r="H565" s="279">
        <f t="shared" si="8"/>
        <v>329805.59999999998</v>
      </c>
      <c r="J565" s="2051" t="s">
        <v>6474</v>
      </c>
      <c r="K565" s="2050" t="str">
        <f>VLOOKUP(J565,'FICHE RATIOS'!C:D,2,FALSE)</f>
        <v>Poteaux</v>
      </c>
    </row>
    <row r="566" spans="1:11" s="273" customFormat="1" ht="12">
      <c r="A566" s="274"/>
      <c r="B566" s="295"/>
      <c r="C566" s="296"/>
      <c r="D566" s="338" t="s">
        <v>427</v>
      </c>
      <c r="E566" s="291" t="s">
        <v>428</v>
      </c>
      <c r="F566" s="277">
        <v>55300</v>
      </c>
      <c r="G566" s="278">
        <v>1.76</v>
      </c>
      <c r="H566" s="279">
        <f t="shared" si="8"/>
        <v>97328</v>
      </c>
      <c r="J566" s="2051" t="s">
        <v>6474</v>
      </c>
      <c r="K566" s="2050" t="str">
        <f>VLOOKUP(J566,'FICHE RATIOS'!C:D,2,FALSE)</f>
        <v>Poteaux</v>
      </c>
    </row>
    <row r="567" spans="1:11" s="273" customFormat="1" ht="12">
      <c r="A567" s="274"/>
      <c r="B567" s="295"/>
      <c r="C567" s="296"/>
      <c r="D567" s="338" t="s">
        <v>537</v>
      </c>
      <c r="E567" s="291" t="s">
        <v>218</v>
      </c>
      <c r="F567" s="277">
        <v>4196</v>
      </c>
      <c r="G567" s="278">
        <v>5.99</v>
      </c>
      <c r="H567" s="279">
        <f t="shared" si="8"/>
        <v>25134.04</v>
      </c>
      <c r="J567" s="2051" t="s">
        <v>6474</v>
      </c>
      <c r="K567" s="2050" t="str">
        <f>VLOOKUP(J567,'FICHE RATIOS'!C:D,2,FALSE)</f>
        <v>Poteaux</v>
      </c>
    </row>
    <row r="568" spans="1:11" s="273" customFormat="1" ht="12">
      <c r="A568" s="274"/>
      <c r="B568" s="295"/>
      <c r="C568" s="296"/>
      <c r="D568" s="338"/>
      <c r="E568" s="291"/>
      <c r="F568" s="277"/>
      <c r="G568" s="278" t="s">
        <v>179</v>
      </c>
      <c r="H568" s="279">
        <f t="shared" si="8"/>
        <v>0</v>
      </c>
      <c r="J568" s="2051"/>
      <c r="K568" s="2050"/>
    </row>
    <row r="569" spans="1:11" s="273" customFormat="1" ht="12">
      <c r="A569" s="274"/>
      <c r="B569" s="287" t="s">
        <v>602</v>
      </c>
      <c r="C569" s="288"/>
      <c r="D569" s="339" t="s">
        <v>603</v>
      </c>
      <c r="E569" s="291" t="s">
        <v>235</v>
      </c>
      <c r="F569" s="277">
        <v>2652</v>
      </c>
      <c r="G569" s="278">
        <v>26.957039999999999</v>
      </c>
      <c r="H569" s="279">
        <f t="shared" si="8"/>
        <v>71490.070080000005</v>
      </c>
      <c r="J569" s="2051" t="s">
        <v>6849</v>
      </c>
      <c r="K569" s="2050" t="str">
        <f>VLOOKUP(J569,'FICHE RATIOS'!C:D,2,FALSE)</f>
        <v>Joints de Dilatation - Corbeaux - Appareils d'Appui</v>
      </c>
    </row>
    <row r="570" spans="1:11" s="273" customFormat="1" ht="12">
      <c r="A570" s="274"/>
      <c r="B570" s="295"/>
      <c r="C570" s="296"/>
      <c r="D570" s="338"/>
      <c r="E570" s="291"/>
      <c r="F570" s="277">
        <v>0</v>
      </c>
      <c r="G570" s="278" t="s">
        <v>179</v>
      </c>
      <c r="H570" s="279">
        <f t="shared" si="8"/>
        <v>0</v>
      </c>
      <c r="J570" s="2051"/>
      <c r="K570" s="2050"/>
    </row>
    <row r="571" spans="1:11" s="273" customFormat="1" ht="12">
      <c r="A571" s="274"/>
      <c r="B571" s="293" t="s">
        <v>604</v>
      </c>
      <c r="C571" s="294"/>
      <c r="D571" s="298" t="s">
        <v>605</v>
      </c>
      <c r="E571" s="291"/>
      <c r="F571" s="277">
        <v>0</v>
      </c>
      <c r="G571" s="278" t="s">
        <v>179</v>
      </c>
      <c r="H571" s="279">
        <f t="shared" si="8"/>
        <v>0</v>
      </c>
      <c r="J571" s="2051"/>
      <c r="K571" s="2050"/>
    </row>
    <row r="572" spans="1:11" s="273" customFormat="1" ht="12">
      <c r="A572" s="274"/>
      <c r="B572" s="295"/>
      <c r="C572" s="296"/>
      <c r="D572" s="286" t="s">
        <v>606</v>
      </c>
      <c r="E572" s="291"/>
      <c r="F572" s="277">
        <v>0</v>
      </c>
      <c r="G572" s="278" t="s">
        <v>179</v>
      </c>
      <c r="H572" s="279">
        <f t="shared" si="8"/>
        <v>0</v>
      </c>
      <c r="J572" s="2051"/>
      <c r="K572" s="2050"/>
    </row>
    <row r="573" spans="1:11" s="273" customFormat="1" ht="12">
      <c r="A573" s="274"/>
      <c r="B573" s="337"/>
      <c r="C573" s="316"/>
      <c r="D573" s="297" t="s">
        <v>566</v>
      </c>
      <c r="E573" s="291" t="s">
        <v>264</v>
      </c>
      <c r="F573" s="277">
        <v>68</v>
      </c>
      <c r="G573" s="278">
        <v>264.33</v>
      </c>
      <c r="H573" s="279">
        <f t="shared" si="8"/>
        <v>17974.439999999999</v>
      </c>
      <c r="J573" s="2051" t="s">
        <v>6471</v>
      </c>
      <c r="K573" s="2050" t="str">
        <f>VLOOKUP(J573,'FICHE RATIOS'!C:D,2,FALSE)</f>
        <v>Voiles</v>
      </c>
    </row>
    <row r="574" spans="1:11" s="273" customFormat="1" ht="12">
      <c r="A574" s="274"/>
      <c r="B574" s="295"/>
      <c r="C574" s="296"/>
      <c r="D574" s="286" t="s">
        <v>431</v>
      </c>
      <c r="E574" s="291" t="s">
        <v>218</v>
      </c>
      <c r="F574" s="277">
        <v>702</v>
      </c>
      <c r="G574" s="278">
        <v>68.8</v>
      </c>
      <c r="H574" s="279">
        <f t="shared" si="8"/>
        <v>48297.599999999999</v>
      </c>
      <c r="J574" s="2051" t="s">
        <v>6471</v>
      </c>
      <c r="K574" s="2050" t="str">
        <f>VLOOKUP(J574,'FICHE RATIOS'!C:D,2,FALSE)</f>
        <v>Voiles</v>
      </c>
    </row>
    <row r="575" spans="1:11" s="273" customFormat="1" ht="12">
      <c r="A575" s="274"/>
      <c r="B575" s="295"/>
      <c r="C575" s="296"/>
      <c r="D575" s="286" t="s">
        <v>427</v>
      </c>
      <c r="E575" s="291" t="s">
        <v>428</v>
      </c>
      <c r="F575" s="277">
        <v>1411.0000000000002</v>
      </c>
      <c r="G575" s="278">
        <v>1.76</v>
      </c>
      <c r="H575" s="279">
        <f t="shared" si="8"/>
        <v>2483.3600000000006</v>
      </c>
      <c r="J575" s="2051" t="s">
        <v>6471</v>
      </c>
      <c r="K575" s="2050" t="str">
        <f>VLOOKUP(J575,'FICHE RATIOS'!C:D,2,FALSE)</f>
        <v>Voiles</v>
      </c>
    </row>
    <row r="576" spans="1:11" s="273" customFormat="1" ht="12">
      <c r="A576" s="274"/>
      <c r="B576" s="295"/>
      <c r="C576" s="318"/>
      <c r="D576" s="338" t="s">
        <v>502</v>
      </c>
      <c r="E576" s="291" t="s">
        <v>428</v>
      </c>
      <c r="F576" s="277">
        <v>1411.0000000000002</v>
      </c>
      <c r="G576" s="278">
        <v>1.54</v>
      </c>
      <c r="H576" s="279">
        <f t="shared" si="8"/>
        <v>2172.9400000000005</v>
      </c>
      <c r="J576" s="2051" t="s">
        <v>6471</v>
      </c>
      <c r="K576" s="2050" t="str">
        <f>VLOOKUP(J576,'FICHE RATIOS'!C:D,2,FALSE)</f>
        <v>Voiles</v>
      </c>
    </row>
    <row r="577" spans="1:13" s="273" customFormat="1" ht="12">
      <c r="A577" s="274"/>
      <c r="B577" s="295"/>
      <c r="C577" s="318"/>
      <c r="D577" s="338" t="s">
        <v>537</v>
      </c>
      <c r="E577" s="291" t="s">
        <v>218</v>
      </c>
      <c r="F577" s="277">
        <v>680</v>
      </c>
      <c r="G577" s="278">
        <v>5.99</v>
      </c>
      <c r="H577" s="279">
        <f t="shared" si="8"/>
        <v>4073.2000000000003</v>
      </c>
      <c r="J577" s="2051" t="s">
        <v>6471</v>
      </c>
      <c r="K577" s="2050" t="str">
        <f>VLOOKUP(J577,'FICHE RATIOS'!C:D,2,FALSE)</f>
        <v>Voiles</v>
      </c>
    </row>
    <row r="578" spans="1:13" s="273" customFormat="1" ht="12">
      <c r="A578" s="274"/>
      <c r="B578" s="295"/>
      <c r="C578" s="296"/>
      <c r="D578" s="338" t="s">
        <v>607</v>
      </c>
      <c r="E578" s="291" t="s">
        <v>235</v>
      </c>
      <c r="F578" s="277">
        <v>222</v>
      </c>
      <c r="G578" s="278">
        <v>46.74</v>
      </c>
      <c r="H578" s="279">
        <f t="shared" si="8"/>
        <v>10376.280000000001</v>
      </c>
      <c r="J578" s="2051" t="s">
        <v>6471</v>
      </c>
      <c r="K578" s="2050" t="str">
        <f>VLOOKUP(J578,'FICHE RATIOS'!C:D,2,FALSE)</f>
        <v>Voiles</v>
      </c>
    </row>
    <row r="579" spans="1:13" s="273" customFormat="1" ht="12">
      <c r="A579" s="274"/>
      <c r="B579" s="284"/>
      <c r="C579" s="285"/>
      <c r="D579" s="286"/>
      <c r="E579" s="291"/>
      <c r="F579" s="277"/>
      <c r="G579" s="278"/>
      <c r="H579" s="279">
        <f t="shared" si="8"/>
        <v>0</v>
      </c>
      <c r="J579" s="2051"/>
      <c r="K579" s="2050"/>
    </row>
    <row r="580" spans="1:13" s="273" customFormat="1" ht="12">
      <c r="A580" s="274"/>
      <c r="B580" s="295"/>
      <c r="C580" s="296"/>
      <c r="D580" s="286" t="s">
        <v>435</v>
      </c>
      <c r="E580" s="291"/>
      <c r="F580" s="277">
        <v>0</v>
      </c>
      <c r="G580" s="278" t="s">
        <v>179</v>
      </c>
      <c r="H580" s="279">
        <f t="shared" si="8"/>
        <v>0</v>
      </c>
      <c r="J580" s="2051"/>
      <c r="K580" s="2050"/>
    </row>
    <row r="581" spans="1:13" s="273" customFormat="1" ht="12">
      <c r="A581" s="274"/>
      <c r="B581" s="295"/>
      <c r="C581" s="296"/>
      <c r="D581" s="338" t="s">
        <v>566</v>
      </c>
      <c r="E581" s="291" t="s">
        <v>264</v>
      </c>
      <c r="F581" s="277">
        <v>58</v>
      </c>
      <c r="G581" s="278">
        <v>264.33</v>
      </c>
      <c r="H581" s="279">
        <f t="shared" si="8"/>
        <v>15331.14</v>
      </c>
      <c r="J581" s="2051" t="s">
        <v>6472</v>
      </c>
      <c r="K581" s="2050" t="str">
        <f>VLOOKUP(J581,'FICHE RATIOS'!C:D,2,FALSE)</f>
        <v>Plancher</v>
      </c>
    </row>
    <row r="582" spans="1:13" s="273" customFormat="1" ht="12">
      <c r="A582" s="274"/>
      <c r="B582" s="295"/>
      <c r="C582" s="296"/>
      <c r="D582" s="338" t="s">
        <v>431</v>
      </c>
      <c r="E582" s="291" t="s">
        <v>218</v>
      </c>
      <c r="F582" s="277">
        <v>290</v>
      </c>
      <c r="G582" s="278">
        <v>68.8</v>
      </c>
      <c r="H582" s="279">
        <f t="shared" si="8"/>
        <v>19952</v>
      </c>
      <c r="J582" s="2051" t="s">
        <v>6472</v>
      </c>
      <c r="K582" s="2050" t="str">
        <f>VLOOKUP(J582,'FICHE RATIOS'!C:D,2,FALSE)</f>
        <v>Plancher</v>
      </c>
    </row>
    <row r="583" spans="1:13" s="273" customFormat="1" ht="12">
      <c r="A583" s="274"/>
      <c r="B583" s="295"/>
      <c r="C583" s="296"/>
      <c r="D583" s="338" t="s">
        <v>427</v>
      </c>
      <c r="E583" s="291" t="s">
        <v>428</v>
      </c>
      <c r="F583" s="277">
        <v>725</v>
      </c>
      <c r="G583" s="278">
        <v>1.76</v>
      </c>
      <c r="H583" s="279">
        <f t="shared" si="8"/>
        <v>1276</v>
      </c>
      <c r="J583" s="2051" t="s">
        <v>6472</v>
      </c>
      <c r="K583" s="2050" t="str">
        <f>VLOOKUP(J583,'FICHE RATIOS'!C:D,2,FALSE)</f>
        <v>Plancher</v>
      </c>
    </row>
    <row r="584" spans="1:13" s="273" customFormat="1" ht="12">
      <c r="A584" s="274"/>
      <c r="B584" s="295"/>
      <c r="C584" s="296"/>
      <c r="D584" s="338" t="s">
        <v>502</v>
      </c>
      <c r="E584" s="291" t="s">
        <v>428</v>
      </c>
      <c r="F584" s="277">
        <v>2465</v>
      </c>
      <c r="G584" s="278">
        <v>1.54</v>
      </c>
      <c r="H584" s="279">
        <f t="shared" si="8"/>
        <v>3796.1</v>
      </c>
      <c r="J584" s="2051" t="s">
        <v>6472</v>
      </c>
      <c r="K584" s="2050" t="str">
        <f>VLOOKUP(J584,'FICHE RATIOS'!C:D,2,FALSE)</f>
        <v>Plancher</v>
      </c>
    </row>
    <row r="585" spans="1:13" s="273" customFormat="1" ht="12">
      <c r="A585" s="274"/>
      <c r="B585" s="284"/>
      <c r="C585" s="285"/>
      <c r="D585" s="286" t="s">
        <v>537</v>
      </c>
      <c r="E585" s="291" t="s">
        <v>218</v>
      </c>
      <c r="F585" s="277">
        <v>290</v>
      </c>
      <c r="G585" s="278">
        <v>5.99</v>
      </c>
      <c r="H585" s="279">
        <f t="shared" si="8"/>
        <v>1737.1000000000001</v>
      </c>
      <c r="J585" s="2051" t="s">
        <v>6472</v>
      </c>
      <c r="K585" s="2050" t="str">
        <f>VLOOKUP(J585,'FICHE RATIOS'!C:D,2,FALSE)</f>
        <v>Plancher</v>
      </c>
    </row>
    <row r="586" spans="1:13" s="273" customFormat="1" ht="12">
      <c r="A586" s="274"/>
      <c r="B586" s="284"/>
      <c r="C586" s="285"/>
      <c r="D586" s="338"/>
      <c r="E586" s="291"/>
      <c r="F586" s="277"/>
      <c r="G586" s="278" t="s">
        <v>179</v>
      </c>
      <c r="H586" s="279">
        <f t="shared" si="8"/>
        <v>0</v>
      </c>
      <c r="J586" s="2051"/>
      <c r="K586" s="2050"/>
    </row>
    <row r="587" spans="1:13" s="273" customFormat="1" ht="12">
      <c r="A587" s="274"/>
      <c r="B587" s="293" t="s">
        <v>608</v>
      </c>
      <c r="C587" s="294"/>
      <c r="D587" s="298" t="s">
        <v>609</v>
      </c>
      <c r="E587" s="291"/>
      <c r="F587" s="277">
        <v>0</v>
      </c>
      <c r="G587" s="278" t="s">
        <v>179</v>
      </c>
      <c r="H587" s="279">
        <f t="shared" si="8"/>
        <v>0</v>
      </c>
      <c r="J587" s="2051"/>
      <c r="K587" s="2050"/>
      <c r="M587" s="273" t="s">
        <v>6657</v>
      </c>
    </row>
    <row r="588" spans="1:13" s="273" customFormat="1" ht="24">
      <c r="A588" s="274"/>
      <c r="B588" s="295"/>
      <c r="C588" s="296"/>
      <c r="D588" s="286" t="s">
        <v>610</v>
      </c>
      <c r="E588" s="291"/>
      <c r="F588" s="277"/>
      <c r="G588" s="278"/>
      <c r="H588" s="279">
        <f t="shared" si="8"/>
        <v>0</v>
      </c>
      <c r="J588" s="2051" t="s">
        <v>6475</v>
      </c>
      <c r="K588" s="2050" t="str">
        <f>VLOOKUP(J588,'FICHE RATIOS'!C:D,2,FALSE)</f>
        <v>Arotères, Relevés, Costières &amp; Autres Ouvrages Béton</v>
      </c>
      <c r="M588" s="273">
        <f>F589+F596+F603+F610+F617+F624+F633+F639+F645+F651+F657+F663+F669+F675+F681+F687</f>
        <v>163.5</v>
      </c>
    </row>
    <row r="589" spans="1:13" s="273" customFormat="1" ht="12">
      <c r="A589" s="274"/>
      <c r="B589" s="337"/>
      <c r="C589" s="316"/>
      <c r="D589" s="317" t="s">
        <v>566</v>
      </c>
      <c r="E589" s="291" t="s">
        <v>264</v>
      </c>
      <c r="F589" s="277">
        <v>56.5</v>
      </c>
      <c r="G589" s="278">
        <v>264.33</v>
      </c>
      <c r="H589" s="279">
        <f t="shared" si="8"/>
        <v>14934.644999999999</v>
      </c>
      <c r="J589" s="2051" t="s">
        <v>6475</v>
      </c>
      <c r="K589" s="2050" t="str">
        <f>VLOOKUP(J589,'FICHE RATIOS'!C:D,2,FALSE)</f>
        <v>Arotères, Relevés, Costières &amp; Autres Ouvrages Béton</v>
      </c>
    </row>
    <row r="590" spans="1:13" s="273" customFormat="1" ht="12">
      <c r="A590" s="274"/>
      <c r="B590" s="295"/>
      <c r="C590" s="296"/>
      <c r="D590" s="286" t="s">
        <v>431</v>
      </c>
      <c r="E590" s="291" t="s">
        <v>218</v>
      </c>
      <c r="F590" s="277">
        <v>567</v>
      </c>
      <c r="G590" s="278">
        <v>68.8</v>
      </c>
      <c r="H590" s="279">
        <f t="shared" si="8"/>
        <v>39009.599999999999</v>
      </c>
      <c r="J590" s="2051" t="s">
        <v>6475</v>
      </c>
      <c r="K590" s="2050" t="str">
        <f>VLOOKUP(J590,'FICHE RATIOS'!C:D,2,FALSE)</f>
        <v>Arotères, Relevés, Costières &amp; Autres Ouvrages Béton</v>
      </c>
    </row>
    <row r="591" spans="1:13" s="273" customFormat="1" ht="12">
      <c r="A591" s="274"/>
      <c r="B591" s="295"/>
      <c r="C591" s="296"/>
      <c r="D591" s="286" t="s">
        <v>427</v>
      </c>
      <c r="E591" s="291" t="s">
        <v>428</v>
      </c>
      <c r="F591" s="277">
        <v>3390</v>
      </c>
      <c r="G591" s="278">
        <v>1.76</v>
      </c>
      <c r="H591" s="279">
        <f t="shared" si="8"/>
        <v>5966.4</v>
      </c>
      <c r="J591" s="2051" t="s">
        <v>6475</v>
      </c>
      <c r="K591" s="2050" t="str">
        <f>VLOOKUP(J591,'FICHE RATIOS'!C:D,2,FALSE)</f>
        <v>Arotères, Relevés, Costières &amp; Autres Ouvrages Béton</v>
      </c>
    </row>
    <row r="592" spans="1:13" s="273" customFormat="1" ht="12">
      <c r="A592" s="274"/>
      <c r="B592" s="295"/>
      <c r="C592" s="318"/>
      <c r="D592" s="338" t="s">
        <v>537</v>
      </c>
      <c r="E592" s="291" t="s">
        <v>218</v>
      </c>
      <c r="F592" s="277">
        <v>567</v>
      </c>
      <c r="G592" s="278">
        <v>5.99</v>
      </c>
      <c r="H592" s="279">
        <f t="shared" si="8"/>
        <v>3396.33</v>
      </c>
      <c r="J592" s="2051" t="s">
        <v>6475</v>
      </c>
      <c r="K592" s="2050" t="str">
        <f>VLOOKUP(J592,'FICHE RATIOS'!C:D,2,FALSE)</f>
        <v>Arotères, Relevés, Costières &amp; Autres Ouvrages Béton</v>
      </c>
    </row>
    <row r="593" spans="1:11" s="273" customFormat="1" ht="12">
      <c r="A593" s="274"/>
      <c r="B593" s="295"/>
      <c r="C593" s="318"/>
      <c r="D593" s="338" t="s">
        <v>611</v>
      </c>
      <c r="E593" s="291" t="s">
        <v>235</v>
      </c>
      <c r="F593" s="277">
        <v>1423</v>
      </c>
      <c r="G593" s="278">
        <v>46.74</v>
      </c>
      <c r="H593" s="279">
        <f t="shared" si="8"/>
        <v>66511.02</v>
      </c>
      <c r="J593" s="2051" t="s">
        <v>6475</v>
      </c>
      <c r="K593" s="2050" t="str">
        <f>VLOOKUP(J593,'FICHE RATIOS'!C:D,2,FALSE)</f>
        <v>Arotères, Relevés, Costières &amp; Autres Ouvrages Béton</v>
      </c>
    </row>
    <row r="594" spans="1:11" s="273" customFormat="1" ht="12">
      <c r="A594" s="274"/>
      <c r="B594" s="295"/>
      <c r="C594" s="318"/>
      <c r="D594" s="338"/>
      <c r="E594" s="291"/>
      <c r="F594" s="277">
        <v>0</v>
      </c>
      <c r="G594" s="278" t="s">
        <v>179</v>
      </c>
      <c r="H594" s="279">
        <f t="shared" si="8"/>
        <v>0</v>
      </c>
      <c r="J594" s="2051" t="s">
        <v>6475</v>
      </c>
      <c r="K594" s="2050" t="str">
        <f>VLOOKUP(J594,'FICHE RATIOS'!C:D,2,FALSE)</f>
        <v>Arotères, Relevés, Costières &amp; Autres Ouvrages Béton</v>
      </c>
    </row>
    <row r="595" spans="1:11" s="273" customFormat="1" ht="24">
      <c r="A595" s="274"/>
      <c r="B595" s="295"/>
      <c r="C595" s="296"/>
      <c r="D595" s="338" t="s">
        <v>612</v>
      </c>
      <c r="E595" s="291"/>
      <c r="F595" s="277"/>
      <c r="G595" s="278"/>
      <c r="H595" s="279">
        <f t="shared" si="8"/>
        <v>0</v>
      </c>
      <c r="J595" s="2051" t="s">
        <v>6475</v>
      </c>
      <c r="K595" s="2050" t="str">
        <f>VLOOKUP(J595,'FICHE RATIOS'!C:D,2,FALSE)</f>
        <v>Arotères, Relevés, Costières &amp; Autres Ouvrages Béton</v>
      </c>
    </row>
    <row r="596" spans="1:11" s="273" customFormat="1" ht="12">
      <c r="A596" s="274"/>
      <c r="B596" s="284"/>
      <c r="C596" s="285"/>
      <c r="D596" s="286" t="s">
        <v>566</v>
      </c>
      <c r="E596" s="291" t="s">
        <v>264</v>
      </c>
      <c r="F596" s="277">
        <v>16.5</v>
      </c>
      <c r="G596" s="278">
        <v>264.33</v>
      </c>
      <c r="H596" s="279">
        <f t="shared" si="8"/>
        <v>4361.4449999999997</v>
      </c>
      <c r="J596" s="2051" t="s">
        <v>6475</v>
      </c>
      <c r="K596" s="2050" t="str">
        <f>VLOOKUP(J596,'FICHE RATIOS'!C:D,2,FALSE)</f>
        <v>Arotères, Relevés, Costières &amp; Autres Ouvrages Béton</v>
      </c>
    </row>
    <row r="597" spans="1:11" s="273" customFormat="1" ht="12">
      <c r="A597" s="274"/>
      <c r="B597" s="295"/>
      <c r="C597" s="296"/>
      <c r="D597" s="286" t="s">
        <v>431</v>
      </c>
      <c r="E597" s="291" t="s">
        <v>218</v>
      </c>
      <c r="F597" s="277">
        <v>207</v>
      </c>
      <c r="G597" s="278">
        <v>68.8</v>
      </c>
      <c r="H597" s="279">
        <f t="shared" si="8"/>
        <v>14241.599999999999</v>
      </c>
      <c r="J597" s="2051" t="s">
        <v>6475</v>
      </c>
      <c r="K597" s="2050" t="str">
        <f>VLOOKUP(J597,'FICHE RATIOS'!C:D,2,FALSE)</f>
        <v>Arotères, Relevés, Costières &amp; Autres Ouvrages Béton</v>
      </c>
    </row>
    <row r="598" spans="1:11" s="273" customFormat="1" ht="12">
      <c r="A598" s="274"/>
      <c r="B598" s="295"/>
      <c r="C598" s="296"/>
      <c r="D598" s="338" t="s">
        <v>427</v>
      </c>
      <c r="E598" s="291" t="s">
        <v>428</v>
      </c>
      <c r="F598" s="277">
        <v>990</v>
      </c>
      <c r="G598" s="278">
        <v>1.76</v>
      </c>
      <c r="H598" s="279">
        <f t="shared" si="8"/>
        <v>1742.4</v>
      </c>
      <c r="J598" s="2051" t="s">
        <v>6475</v>
      </c>
      <c r="K598" s="2050" t="str">
        <f>VLOOKUP(J598,'FICHE RATIOS'!C:D,2,FALSE)</f>
        <v>Arotères, Relevés, Costières &amp; Autres Ouvrages Béton</v>
      </c>
    </row>
    <row r="599" spans="1:11" s="273" customFormat="1" ht="12">
      <c r="A599" s="274"/>
      <c r="B599" s="295"/>
      <c r="C599" s="296"/>
      <c r="D599" s="338" t="s">
        <v>537</v>
      </c>
      <c r="E599" s="291" t="s">
        <v>218</v>
      </c>
      <c r="F599" s="277">
        <v>207</v>
      </c>
      <c r="G599" s="278">
        <v>5.99</v>
      </c>
      <c r="H599" s="279">
        <f t="shared" si="8"/>
        <v>1239.93</v>
      </c>
      <c r="J599" s="2051" t="s">
        <v>6475</v>
      </c>
      <c r="K599" s="2050" t="str">
        <f>VLOOKUP(J599,'FICHE RATIOS'!C:D,2,FALSE)</f>
        <v>Arotères, Relevés, Costières &amp; Autres Ouvrages Béton</v>
      </c>
    </row>
    <row r="600" spans="1:11" s="273" customFormat="1" ht="12">
      <c r="A600" s="274"/>
      <c r="B600" s="295"/>
      <c r="C600" s="296"/>
      <c r="D600" s="338" t="s">
        <v>611</v>
      </c>
      <c r="E600" s="291" t="s">
        <v>235</v>
      </c>
      <c r="F600" s="277">
        <v>515</v>
      </c>
      <c r="G600" s="278">
        <v>46.74</v>
      </c>
      <c r="H600" s="279">
        <f t="shared" si="8"/>
        <v>24071.100000000002</v>
      </c>
      <c r="J600" s="2051" t="s">
        <v>6475</v>
      </c>
      <c r="K600" s="2050" t="str">
        <f>VLOOKUP(J600,'FICHE RATIOS'!C:D,2,FALSE)</f>
        <v>Arotères, Relevés, Costières &amp; Autres Ouvrages Béton</v>
      </c>
    </row>
    <row r="601" spans="1:11" s="273" customFormat="1" ht="12">
      <c r="A601" s="274"/>
      <c r="B601" s="295"/>
      <c r="C601" s="296"/>
      <c r="D601" s="338"/>
      <c r="E601" s="291"/>
      <c r="F601" s="277">
        <v>0</v>
      </c>
      <c r="G601" s="278" t="s">
        <v>179</v>
      </c>
      <c r="H601" s="279">
        <f t="shared" si="8"/>
        <v>0</v>
      </c>
      <c r="J601" s="2051" t="s">
        <v>6475</v>
      </c>
      <c r="K601" s="2050" t="str">
        <f>VLOOKUP(J601,'FICHE RATIOS'!C:D,2,FALSE)</f>
        <v>Arotères, Relevés, Costières &amp; Autres Ouvrages Béton</v>
      </c>
    </row>
    <row r="602" spans="1:11" s="273" customFormat="1" ht="24">
      <c r="A602" s="274"/>
      <c r="B602" s="284"/>
      <c r="C602" s="285"/>
      <c r="D602" s="286" t="s">
        <v>613</v>
      </c>
      <c r="E602" s="291"/>
      <c r="F602" s="277">
        <v>0</v>
      </c>
      <c r="G602" s="278" t="s">
        <v>179</v>
      </c>
      <c r="H602" s="279">
        <f t="shared" si="8"/>
        <v>0</v>
      </c>
      <c r="J602" s="2051" t="s">
        <v>6475</v>
      </c>
      <c r="K602" s="2050" t="str">
        <f>VLOOKUP(J602,'FICHE RATIOS'!C:D,2,FALSE)</f>
        <v>Arotères, Relevés, Costières &amp; Autres Ouvrages Béton</v>
      </c>
    </row>
    <row r="603" spans="1:11" s="273" customFormat="1" ht="12">
      <c r="A603" s="274"/>
      <c r="B603" s="284"/>
      <c r="C603" s="285"/>
      <c r="D603" s="338" t="s">
        <v>566</v>
      </c>
      <c r="E603" s="291" t="s">
        <v>264</v>
      </c>
      <c r="F603" s="277">
        <v>13</v>
      </c>
      <c r="G603" s="278">
        <v>264.33</v>
      </c>
      <c r="H603" s="279">
        <f t="shared" si="8"/>
        <v>3436.29</v>
      </c>
      <c r="J603" s="2051" t="s">
        <v>6475</v>
      </c>
      <c r="K603" s="2050" t="str">
        <f>VLOOKUP(J603,'FICHE RATIOS'!C:D,2,FALSE)</f>
        <v>Arotères, Relevés, Costières &amp; Autres Ouvrages Béton</v>
      </c>
    </row>
    <row r="604" spans="1:11" s="273" customFormat="1" ht="12">
      <c r="A604" s="274"/>
      <c r="B604" s="284"/>
      <c r="C604" s="285"/>
      <c r="D604" s="286" t="s">
        <v>431</v>
      </c>
      <c r="E604" s="291" t="s">
        <v>218</v>
      </c>
      <c r="F604" s="277">
        <v>170</v>
      </c>
      <c r="G604" s="278">
        <v>68.8</v>
      </c>
      <c r="H604" s="279">
        <f t="shared" si="8"/>
        <v>11696</v>
      </c>
      <c r="J604" s="2051" t="s">
        <v>6475</v>
      </c>
      <c r="K604" s="2050" t="str">
        <f>VLOOKUP(J604,'FICHE RATIOS'!C:D,2,FALSE)</f>
        <v>Arotères, Relevés, Costières &amp; Autres Ouvrages Béton</v>
      </c>
    </row>
    <row r="605" spans="1:11" s="273" customFormat="1" ht="12">
      <c r="A605" s="274"/>
      <c r="B605" s="295"/>
      <c r="C605" s="296"/>
      <c r="D605" s="286" t="s">
        <v>427</v>
      </c>
      <c r="E605" s="291" t="s">
        <v>428</v>
      </c>
      <c r="F605" s="277">
        <v>780</v>
      </c>
      <c r="G605" s="278">
        <v>1.76</v>
      </c>
      <c r="H605" s="279">
        <f t="shared" si="8"/>
        <v>1372.8</v>
      </c>
      <c r="J605" s="2051" t="s">
        <v>6475</v>
      </c>
      <c r="K605" s="2050" t="str">
        <f>VLOOKUP(J605,'FICHE RATIOS'!C:D,2,FALSE)</f>
        <v>Arotères, Relevés, Costières &amp; Autres Ouvrages Béton</v>
      </c>
    </row>
    <row r="606" spans="1:11" s="273" customFormat="1" ht="12">
      <c r="A606" s="274"/>
      <c r="B606" s="337"/>
      <c r="C606" s="316"/>
      <c r="D606" s="297" t="s">
        <v>537</v>
      </c>
      <c r="E606" s="291" t="s">
        <v>218</v>
      </c>
      <c r="F606" s="277">
        <v>170</v>
      </c>
      <c r="G606" s="278">
        <v>10.77</v>
      </c>
      <c r="H606" s="279">
        <f t="shared" si="8"/>
        <v>1830.8999999999999</v>
      </c>
      <c r="J606" s="2051" t="s">
        <v>6475</v>
      </c>
      <c r="K606" s="2050" t="str">
        <f>VLOOKUP(J606,'FICHE RATIOS'!C:D,2,FALSE)</f>
        <v>Arotères, Relevés, Costières &amp; Autres Ouvrages Béton</v>
      </c>
    </row>
    <row r="607" spans="1:11" s="273" customFormat="1" ht="12">
      <c r="A607" s="274"/>
      <c r="B607" s="295"/>
      <c r="C607" s="296"/>
      <c r="D607" s="286" t="s">
        <v>611</v>
      </c>
      <c r="E607" s="291" t="s">
        <v>235</v>
      </c>
      <c r="F607" s="277">
        <v>847</v>
      </c>
      <c r="G607" s="278">
        <v>46.74</v>
      </c>
      <c r="H607" s="279">
        <f t="shared" si="8"/>
        <v>39588.78</v>
      </c>
      <c r="J607" s="2051" t="s">
        <v>6475</v>
      </c>
      <c r="K607" s="2050" t="str">
        <f>VLOOKUP(J607,'FICHE RATIOS'!C:D,2,FALSE)</f>
        <v>Arotères, Relevés, Costières &amp; Autres Ouvrages Béton</v>
      </c>
    </row>
    <row r="608" spans="1:11" s="273" customFormat="1" ht="12">
      <c r="A608" s="274"/>
      <c r="B608" s="295"/>
      <c r="C608" s="296"/>
      <c r="D608" s="286"/>
      <c r="E608" s="291"/>
      <c r="F608" s="277">
        <v>0</v>
      </c>
      <c r="G608" s="278" t="s">
        <v>179</v>
      </c>
      <c r="H608" s="279">
        <f t="shared" si="8"/>
        <v>0</v>
      </c>
      <c r="J608" s="2051" t="s">
        <v>6475</v>
      </c>
      <c r="K608" s="2050" t="str">
        <f>VLOOKUP(J608,'FICHE RATIOS'!C:D,2,FALSE)</f>
        <v>Arotères, Relevés, Costières &amp; Autres Ouvrages Béton</v>
      </c>
    </row>
    <row r="609" spans="1:11" s="273" customFormat="1" ht="24">
      <c r="A609" s="274"/>
      <c r="B609" s="295"/>
      <c r="C609" s="318"/>
      <c r="D609" s="338" t="s">
        <v>614</v>
      </c>
      <c r="E609" s="291"/>
      <c r="F609" s="277"/>
      <c r="G609" s="278"/>
      <c r="H609" s="279">
        <f t="shared" si="8"/>
        <v>0</v>
      </c>
      <c r="J609" s="2051" t="s">
        <v>6475</v>
      </c>
      <c r="K609" s="2050" t="str">
        <f>VLOOKUP(J609,'FICHE RATIOS'!C:D,2,FALSE)</f>
        <v>Arotères, Relevés, Costières &amp; Autres Ouvrages Béton</v>
      </c>
    </row>
    <row r="610" spans="1:11" s="273" customFormat="1" ht="12">
      <c r="A610" s="274"/>
      <c r="B610" s="295"/>
      <c r="C610" s="318"/>
      <c r="D610" s="338" t="s">
        <v>566</v>
      </c>
      <c r="E610" s="291" t="s">
        <v>264</v>
      </c>
      <c r="F610" s="277">
        <v>11.5</v>
      </c>
      <c r="G610" s="278">
        <v>264.33</v>
      </c>
      <c r="H610" s="279">
        <f t="shared" si="8"/>
        <v>3039.7949999999996</v>
      </c>
      <c r="J610" s="2051" t="s">
        <v>6475</v>
      </c>
      <c r="K610" s="2050" t="str">
        <f>VLOOKUP(J610,'FICHE RATIOS'!C:D,2,FALSE)</f>
        <v>Arotères, Relevés, Costières &amp; Autres Ouvrages Béton</v>
      </c>
    </row>
    <row r="611" spans="1:11" s="273" customFormat="1" ht="12">
      <c r="A611" s="274"/>
      <c r="B611" s="295"/>
      <c r="C611" s="318"/>
      <c r="D611" s="338" t="s">
        <v>431</v>
      </c>
      <c r="E611" s="291" t="s">
        <v>218</v>
      </c>
      <c r="F611" s="277">
        <v>152</v>
      </c>
      <c r="G611" s="278">
        <v>68.8</v>
      </c>
      <c r="H611" s="279">
        <f t="shared" ref="H611:H629" si="9">+IF(F611=0,0,F611*G611)</f>
        <v>10457.6</v>
      </c>
      <c r="J611" s="2051" t="s">
        <v>6475</v>
      </c>
      <c r="K611" s="2050" t="str">
        <f>VLOOKUP(J611,'FICHE RATIOS'!C:D,2,FALSE)</f>
        <v>Arotères, Relevés, Costières &amp; Autres Ouvrages Béton</v>
      </c>
    </row>
    <row r="612" spans="1:11" s="273" customFormat="1" ht="12">
      <c r="A612" s="274"/>
      <c r="B612" s="295"/>
      <c r="C612" s="296"/>
      <c r="D612" s="338" t="s">
        <v>427</v>
      </c>
      <c r="E612" s="291" t="s">
        <v>428</v>
      </c>
      <c r="F612" s="277">
        <v>690</v>
      </c>
      <c r="G612" s="278">
        <v>1.76</v>
      </c>
      <c r="H612" s="279">
        <f t="shared" si="9"/>
        <v>1214.4000000000001</v>
      </c>
      <c r="J612" s="2051" t="s">
        <v>6475</v>
      </c>
      <c r="K612" s="2050" t="str">
        <f>VLOOKUP(J612,'FICHE RATIOS'!C:D,2,FALSE)</f>
        <v>Arotères, Relevés, Costières &amp; Autres Ouvrages Béton</v>
      </c>
    </row>
    <row r="613" spans="1:11" s="273" customFormat="1" ht="12">
      <c r="A613" s="274"/>
      <c r="B613" s="284"/>
      <c r="C613" s="285"/>
      <c r="D613" s="286" t="s">
        <v>537</v>
      </c>
      <c r="E613" s="291" t="s">
        <v>218</v>
      </c>
      <c r="F613" s="277">
        <v>152</v>
      </c>
      <c r="G613" s="278">
        <v>10.77</v>
      </c>
      <c r="H613" s="279">
        <f t="shared" si="9"/>
        <v>1637.04</v>
      </c>
      <c r="J613" s="2051" t="s">
        <v>6475</v>
      </c>
      <c r="K613" s="2050" t="str">
        <f>VLOOKUP(J613,'FICHE RATIOS'!C:D,2,FALSE)</f>
        <v>Arotères, Relevés, Costières &amp; Autres Ouvrages Béton</v>
      </c>
    </row>
    <row r="614" spans="1:11" s="273" customFormat="1" ht="12">
      <c r="A614" s="274"/>
      <c r="B614" s="295"/>
      <c r="C614" s="296"/>
      <c r="D614" s="286" t="s">
        <v>611</v>
      </c>
      <c r="E614" s="291" t="s">
        <v>235</v>
      </c>
      <c r="F614" s="277">
        <v>252</v>
      </c>
      <c r="G614" s="278">
        <v>46.74</v>
      </c>
      <c r="H614" s="279">
        <f t="shared" si="9"/>
        <v>11778.480000000001</v>
      </c>
      <c r="J614" s="2051" t="s">
        <v>6475</v>
      </c>
      <c r="K614" s="2050" t="str">
        <f>VLOOKUP(J614,'FICHE RATIOS'!C:D,2,FALSE)</f>
        <v>Arotères, Relevés, Costières &amp; Autres Ouvrages Béton</v>
      </c>
    </row>
    <row r="615" spans="1:11" s="273" customFormat="1" ht="12">
      <c r="A615" s="274"/>
      <c r="B615" s="295"/>
      <c r="C615" s="296"/>
      <c r="D615" s="338"/>
      <c r="E615" s="291"/>
      <c r="F615" s="277">
        <v>0</v>
      </c>
      <c r="G615" s="278" t="s">
        <v>179</v>
      </c>
      <c r="H615" s="279">
        <f t="shared" si="9"/>
        <v>0</v>
      </c>
      <c r="J615" s="2051" t="s">
        <v>6475</v>
      </c>
      <c r="K615" s="2050" t="str">
        <f>VLOOKUP(J615,'FICHE RATIOS'!C:D,2,FALSE)</f>
        <v>Arotères, Relevés, Costières &amp; Autres Ouvrages Béton</v>
      </c>
    </row>
    <row r="616" spans="1:11" s="273" customFormat="1" ht="24">
      <c r="A616" s="274"/>
      <c r="B616" s="295"/>
      <c r="C616" s="296"/>
      <c r="D616" s="338" t="s">
        <v>615</v>
      </c>
      <c r="E616" s="291"/>
      <c r="F616" s="277"/>
      <c r="G616" s="278"/>
      <c r="H616" s="279">
        <f t="shared" si="9"/>
        <v>0</v>
      </c>
      <c r="J616" s="2051" t="s">
        <v>6475</v>
      </c>
      <c r="K616" s="2050" t="str">
        <f>VLOOKUP(J616,'FICHE RATIOS'!C:D,2,FALSE)</f>
        <v>Arotères, Relevés, Costières &amp; Autres Ouvrages Béton</v>
      </c>
    </row>
    <row r="617" spans="1:11" s="273" customFormat="1" ht="12">
      <c r="A617" s="274"/>
      <c r="B617" s="295"/>
      <c r="C617" s="296"/>
      <c r="D617" s="338" t="s">
        <v>566</v>
      </c>
      <c r="E617" s="291" t="s">
        <v>264</v>
      </c>
      <c r="F617" s="277">
        <v>22.5</v>
      </c>
      <c r="G617" s="278">
        <v>264.33</v>
      </c>
      <c r="H617" s="279">
        <f t="shared" si="9"/>
        <v>5947.4249999999993</v>
      </c>
      <c r="J617" s="2051" t="s">
        <v>6475</v>
      </c>
      <c r="K617" s="2050" t="str">
        <f>VLOOKUP(J617,'FICHE RATIOS'!C:D,2,FALSE)</f>
        <v>Arotères, Relevés, Costières &amp; Autres Ouvrages Béton</v>
      </c>
    </row>
    <row r="618" spans="1:11" s="273" customFormat="1" ht="12">
      <c r="A618" s="274"/>
      <c r="B618" s="295"/>
      <c r="C618" s="296"/>
      <c r="D618" s="338" t="s">
        <v>431</v>
      </c>
      <c r="E618" s="291" t="s">
        <v>218</v>
      </c>
      <c r="F618" s="277">
        <v>269</v>
      </c>
      <c r="G618" s="278">
        <v>68.8</v>
      </c>
      <c r="H618" s="279">
        <f t="shared" si="9"/>
        <v>18507.2</v>
      </c>
      <c r="J618" s="2051" t="s">
        <v>6475</v>
      </c>
      <c r="K618" s="2050" t="str">
        <f>VLOOKUP(J618,'FICHE RATIOS'!C:D,2,FALSE)</f>
        <v>Arotères, Relevés, Costières &amp; Autres Ouvrages Béton</v>
      </c>
    </row>
    <row r="619" spans="1:11" s="273" customFormat="1" ht="12">
      <c r="A619" s="274"/>
      <c r="B619" s="284"/>
      <c r="C619" s="285"/>
      <c r="D619" s="286" t="s">
        <v>427</v>
      </c>
      <c r="E619" s="291" t="s">
        <v>428</v>
      </c>
      <c r="F619" s="277">
        <v>1350</v>
      </c>
      <c r="G619" s="278">
        <v>1.76</v>
      </c>
      <c r="H619" s="279">
        <f t="shared" si="9"/>
        <v>2376</v>
      </c>
      <c r="J619" s="2051" t="s">
        <v>6475</v>
      </c>
      <c r="K619" s="2050" t="str">
        <f>VLOOKUP(J619,'FICHE RATIOS'!C:D,2,FALSE)</f>
        <v>Arotères, Relevés, Costières &amp; Autres Ouvrages Béton</v>
      </c>
    </row>
    <row r="620" spans="1:11" s="273" customFormat="1" ht="12">
      <c r="A620" s="274"/>
      <c r="B620" s="284"/>
      <c r="C620" s="285"/>
      <c r="D620" s="338" t="s">
        <v>537</v>
      </c>
      <c r="E620" s="291" t="s">
        <v>218</v>
      </c>
      <c r="F620" s="277">
        <v>269</v>
      </c>
      <c r="G620" s="278">
        <v>10.77</v>
      </c>
      <c r="H620" s="279">
        <f t="shared" si="9"/>
        <v>2897.13</v>
      </c>
      <c r="J620" s="2051" t="s">
        <v>6475</v>
      </c>
      <c r="K620" s="2050" t="str">
        <f>VLOOKUP(J620,'FICHE RATIOS'!C:D,2,FALSE)</f>
        <v>Arotères, Relevés, Costières &amp; Autres Ouvrages Béton</v>
      </c>
    </row>
    <row r="621" spans="1:11" s="273" customFormat="1" ht="12">
      <c r="A621" s="274"/>
      <c r="B621" s="284"/>
      <c r="C621" s="285"/>
      <c r="D621" s="286" t="s">
        <v>611</v>
      </c>
      <c r="E621" s="291" t="s">
        <v>235</v>
      </c>
      <c r="F621" s="277">
        <v>115</v>
      </c>
      <c r="G621" s="278">
        <v>46.74</v>
      </c>
      <c r="H621" s="279">
        <f t="shared" si="9"/>
        <v>5375.1</v>
      </c>
      <c r="J621" s="2051" t="s">
        <v>6475</v>
      </c>
      <c r="K621" s="2050" t="str">
        <f>VLOOKUP(J621,'FICHE RATIOS'!C:D,2,FALSE)</f>
        <v>Arotères, Relevés, Costières &amp; Autres Ouvrages Béton</v>
      </c>
    </row>
    <row r="622" spans="1:11" s="273" customFormat="1" ht="12">
      <c r="A622" s="274"/>
      <c r="B622" s="295"/>
      <c r="C622" s="296"/>
      <c r="D622" s="286"/>
      <c r="E622" s="291"/>
      <c r="F622" s="277">
        <v>0</v>
      </c>
      <c r="G622" s="278" t="s">
        <v>179</v>
      </c>
      <c r="H622" s="279">
        <f t="shared" si="9"/>
        <v>0</v>
      </c>
      <c r="J622" s="2051" t="s">
        <v>6475</v>
      </c>
      <c r="K622" s="2050" t="str">
        <f>VLOOKUP(J622,'FICHE RATIOS'!C:D,2,FALSE)</f>
        <v>Arotères, Relevés, Costières &amp; Autres Ouvrages Béton</v>
      </c>
    </row>
    <row r="623" spans="1:11" s="273" customFormat="1" ht="24">
      <c r="A623" s="274"/>
      <c r="B623" s="337"/>
      <c r="C623" s="316"/>
      <c r="D623" s="297" t="s">
        <v>616</v>
      </c>
      <c r="E623" s="291"/>
      <c r="F623" s="277"/>
      <c r="G623" s="278"/>
      <c r="H623" s="279">
        <f t="shared" si="9"/>
        <v>0</v>
      </c>
      <c r="J623" s="2051" t="s">
        <v>6475</v>
      </c>
      <c r="K623" s="2050" t="str">
        <f>VLOOKUP(J623,'FICHE RATIOS'!C:D,2,FALSE)</f>
        <v>Arotères, Relevés, Costières &amp; Autres Ouvrages Béton</v>
      </c>
    </row>
    <row r="624" spans="1:11" s="273" customFormat="1" ht="12">
      <c r="A624" s="274"/>
      <c r="B624" s="295"/>
      <c r="C624" s="296"/>
      <c r="D624" s="286" t="s">
        <v>566</v>
      </c>
      <c r="E624" s="291" t="s">
        <v>264</v>
      </c>
      <c r="F624" s="277">
        <v>3</v>
      </c>
      <c r="G624" s="278">
        <v>264.33</v>
      </c>
      <c r="H624" s="279">
        <f t="shared" si="9"/>
        <v>792.99</v>
      </c>
      <c r="J624" s="2051" t="s">
        <v>6475</v>
      </c>
      <c r="K624" s="2050" t="str">
        <f>VLOOKUP(J624,'FICHE RATIOS'!C:D,2,FALSE)</f>
        <v>Arotères, Relevés, Costières &amp; Autres Ouvrages Béton</v>
      </c>
    </row>
    <row r="625" spans="1:11" s="273" customFormat="1" ht="12">
      <c r="A625" s="274"/>
      <c r="B625" s="295"/>
      <c r="C625" s="296"/>
      <c r="D625" s="286" t="s">
        <v>431</v>
      </c>
      <c r="E625" s="291" t="s">
        <v>218</v>
      </c>
      <c r="F625" s="277">
        <v>29</v>
      </c>
      <c r="G625" s="278">
        <v>68.8</v>
      </c>
      <c r="H625" s="279">
        <f t="shared" si="9"/>
        <v>1995.1999999999998</v>
      </c>
      <c r="J625" s="2051" t="s">
        <v>6475</v>
      </c>
      <c r="K625" s="2050" t="str">
        <f>VLOOKUP(J625,'FICHE RATIOS'!C:D,2,FALSE)</f>
        <v>Arotères, Relevés, Costières &amp; Autres Ouvrages Béton</v>
      </c>
    </row>
    <row r="626" spans="1:11" s="273" customFormat="1" ht="12">
      <c r="A626" s="274"/>
      <c r="B626" s="295"/>
      <c r="C626" s="318"/>
      <c r="D626" s="338" t="s">
        <v>427</v>
      </c>
      <c r="E626" s="291" t="s">
        <v>428</v>
      </c>
      <c r="F626" s="277">
        <v>180</v>
      </c>
      <c r="G626" s="278">
        <v>1.76</v>
      </c>
      <c r="H626" s="279">
        <f t="shared" si="9"/>
        <v>316.8</v>
      </c>
      <c r="J626" s="2051" t="s">
        <v>6475</v>
      </c>
      <c r="K626" s="2050" t="str">
        <f>VLOOKUP(J626,'FICHE RATIOS'!C:D,2,FALSE)</f>
        <v>Arotères, Relevés, Costières &amp; Autres Ouvrages Béton</v>
      </c>
    </row>
    <row r="627" spans="1:11" s="273" customFormat="1" ht="12">
      <c r="A627" s="274"/>
      <c r="B627" s="295"/>
      <c r="C627" s="318"/>
      <c r="D627" s="338" t="s">
        <v>537</v>
      </c>
      <c r="E627" s="291" t="s">
        <v>218</v>
      </c>
      <c r="F627" s="277">
        <v>29</v>
      </c>
      <c r="G627" s="278">
        <v>10.77</v>
      </c>
      <c r="H627" s="279">
        <f t="shared" si="9"/>
        <v>312.33</v>
      </c>
      <c r="J627" s="2051" t="s">
        <v>6475</v>
      </c>
      <c r="K627" s="2050" t="str">
        <f>VLOOKUP(J627,'FICHE RATIOS'!C:D,2,FALSE)</f>
        <v>Arotères, Relevés, Costières &amp; Autres Ouvrages Béton</v>
      </c>
    </row>
    <row r="628" spans="1:11" s="273" customFormat="1" ht="12">
      <c r="A628" s="274"/>
      <c r="B628" s="295"/>
      <c r="C628" s="318"/>
      <c r="D628" s="338" t="s">
        <v>611</v>
      </c>
      <c r="E628" s="291" t="s">
        <v>235</v>
      </c>
      <c r="F628" s="277">
        <v>18</v>
      </c>
      <c r="G628" s="278">
        <v>46.74</v>
      </c>
      <c r="H628" s="279">
        <f t="shared" si="9"/>
        <v>841.32</v>
      </c>
      <c r="J628" s="2051" t="s">
        <v>6475</v>
      </c>
      <c r="K628" s="2050" t="str">
        <f>VLOOKUP(J628,'FICHE RATIOS'!C:D,2,FALSE)</f>
        <v>Arotères, Relevés, Costières &amp; Autres Ouvrages Béton</v>
      </c>
    </row>
    <row r="629" spans="1:11" s="273" customFormat="1" ht="12">
      <c r="A629" s="274"/>
      <c r="B629" s="295"/>
      <c r="C629" s="296"/>
      <c r="D629" s="338"/>
      <c r="E629" s="291"/>
      <c r="F629" s="277">
        <v>0</v>
      </c>
      <c r="G629" s="278" t="s">
        <v>179</v>
      </c>
      <c r="H629" s="279">
        <f t="shared" si="9"/>
        <v>0</v>
      </c>
      <c r="J629" s="2051" t="s">
        <v>6475</v>
      </c>
      <c r="K629" s="2050" t="str">
        <f>VLOOKUP(J629,'FICHE RATIOS'!C:D,2,FALSE)</f>
        <v>Arotères, Relevés, Costières &amp; Autres Ouvrages Béton</v>
      </c>
    </row>
    <row r="630" spans="1:11" s="273" customFormat="1" ht="24">
      <c r="A630" s="274"/>
      <c r="B630" s="284"/>
      <c r="C630" s="285"/>
      <c r="D630" s="286" t="s">
        <v>617</v>
      </c>
      <c r="E630" s="291"/>
      <c r="F630" s="277"/>
      <c r="G630" s="278"/>
      <c r="H630" s="326" t="s">
        <v>8</v>
      </c>
      <c r="J630" s="2051" t="s">
        <v>6475</v>
      </c>
      <c r="K630" s="2050" t="str">
        <f>VLOOKUP(J630,'FICHE RATIOS'!C:D,2,FALSE)</f>
        <v>Arotères, Relevés, Costières &amp; Autres Ouvrages Béton</v>
      </c>
    </row>
    <row r="631" spans="1:11" s="273" customFormat="1" ht="12">
      <c r="A631" s="274"/>
      <c r="B631" s="295"/>
      <c r="C631" s="296"/>
      <c r="D631" s="286"/>
      <c r="E631" s="291"/>
      <c r="F631" s="277"/>
      <c r="G631" s="278" t="s">
        <v>179</v>
      </c>
      <c r="H631" s="279">
        <f t="shared" ref="H631:H694" si="10">+IF(F631=0,0,F631*G631)</f>
        <v>0</v>
      </c>
      <c r="J631" s="2051" t="s">
        <v>6475</v>
      </c>
      <c r="K631" s="2050" t="str">
        <f>VLOOKUP(J631,'FICHE RATIOS'!C:D,2,FALSE)</f>
        <v>Arotères, Relevés, Costières &amp; Autres Ouvrages Béton</v>
      </c>
    </row>
    <row r="632" spans="1:11" s="273" customFormat="1" ht="12">
      <c r="A632" s="274"/>
      <c r="B632" s="337"/>
      <c r="C632" s="316"/>
      <c r="D632" s="297" t="s">
        <v>618</v>
      </c>
      <c r="E632" s="291"/>
      <c r="F632" s="277"/>
      <c r="G632" s="278"/>
      <c r="H632" s="279">
        <f t="shared" si="10"/>
        <v>0</v>
      </c>
      <c r="J632" s="2051" t="s">
        <v>6475</v>
      </c>
      <c r="K632" s="2050" t="str">
        <f>VLOOKUP(J632,'FICHE RATIOS'!C:D,2,FALSE)</f>
        <v>Arotères, Relevés, Costières &amp; Autres Ouvrages Béton</v>
      </c>
    </row>
    <row r="633" spans="1:11" s="273" customFormat="1" ht="12">
      <c r="A633" s="274"/>
      <c r="B633" s="295"/>
      <c r="C633" s="296"/>
      <c r="D633" s="286" t="s">
        <v>566</v>
      </c>
      <c r="E633" s="291" t="s">
        <v>264</v>
      </c>
      <c r="F633" s="277">
        <v>6.5</v>
      </c>
      <c r="G633" s="278">
        <v>264.33</v>
      </c>
      <c r="H633" s="279">
        <f t="shared" si="10"/>
        <v>1718.145</v>
      </c>
      <c r="J633" s="2051" t="s">
        <v>6475</v>
      </c>
      <c r="K633" s="2050" t="str">
        <f>VLOOKUP(J633,'FICHE RATIOS'!C:D,2,FALSE)</f>
        <v>Arotères, Relevés, Costières &amp; Autres Ouvrages Béton</v>
      </c>
    </row>
    <row r="634" spans="1:11" s="273" customFormat="1" ht="12">
      <c r="A634" s="274"/>
      <c r="B634" s="295"/>
      <c r="C634" s="296"/>
      <c r="D634" s="286" t="s">
        <v>431</v>
      </c>
      <c r="E634" s="291" t="s">
        <v>218</v>
      </c>
      <c r="F634" s="277">
        <v>36</v>
      </c>
      <c r="G634" s="278">
        <v>68.8</v>
      </c>
      <c r="H634" s="279">
        <f t="shared" si="10"/>
        <v>2476.7999999999997</v>
      </c>
      <c r="J634" s="2051" t="s">
        <v>6475</v>
      </c>
      <c r="K634" s="2050" t="str">
        <f>VLOOKUP(J634,'FICHE RATIOS'!C:D,2,FALSE)</f>
        <v>Arotères, Relevés, Costières &amp; Autres Ouvrages Béton</v>
      </c>
    </row>
    <row r="635" spans="1:11" s="273" customFormat="1" ht="12">
      <c r="A635" s="274"/>
      <c r="B635" s="295"/>
      <c r="C635" s="318"/>
      <c r="D635" s="338" t="s">
        <v>427</v>
      </c>
      <c r="E635" s="291" t="s">
        <v>428</v>
      </c>
      <c r="F635" s="277">
        <v>390</v>
      </c>
      <c r="G635" s="278">
        <v>1.76</v>
      </c>
      <c r="H635" s="279">
        <f t="shared" si="10"/>
        <v>686.4</v>
      </c>
      <c r="J635" s="2051" t="s">
        <v>6475</v>
      </c>
      <c r="K635" s="2050" t="str">
        <f>VLOOKUP(J635,'FICHE RATIOS'!C:D,2,FALSE)</f>
        <v>Arotères, Relevés, Costières &amp; Autres Ouvrages Béton</v>
      </c>
    </row>
    <row r="636" spans="1:11" s="273" customFormat="1" ht="12">
      <c r="A636" s="274"/>
      <c r="B636" s="295"/>
      <c r="C636" s="318"/>
      <c r="D636" s="338" t="s">
        <v>619</v>
      </c>
      <c r="E636" s="291" t="s">
        <v>218</v>
      </c>
      <c r="F636" s="277">
        <v>43</v>
      </c>
      <c r="G636" s="278">
        <v>10.77</v>
      </c>
      <c r="H636" s="279">
        <f t="shared" si="10"/>
        <v>463.10999999999996</v>
      </c>
      <c r="J636" s="2051" t="s">
        <v>6475</v>
      </c>
      <c r="K636" s="2050" t="str">
        <f>VLOOKUP(J636,'FICHE RATIOS'!C:D,2,FALSE)</f>
        <v>Arotères, Relevés, Costières &amp; Autres Ouvrages Béton</v>
      </c>
    </row>
    <row r="637" spans="1:11" s="273" customFormat="1" ht="12">
      <c r="A637" s="274"/>
      <c r="B637" s="295"/>
      <c r="C637" s="318"/>
      <c r="D637" s="338"/>
      <c r="E637" s="291"/>
      <c r="F637" s="277">
        <v>0</v>
      </c>
      <c r="G637" s="278" t="s">
        <v>179</v>
      </c>
      <c r="H637" s="279">
        <f t="shared" si="10"/>
        <v>0</v>
      </c>
      <c r="J637" s="2051" t="s">
        <v>6475</v>
      </c>
      <c r="K637" s="2050" t="str">
        <f>VLOOKUP(J637,'FICHE RATIOS'!C:D,2,FALSE)</f>
        <v>Arotères, Relevés, Costières &amp; Autres Ouvrages Béton</v>
      </c>
    </row>
    <row r="638" spans="1:11" s="273" customFormat="1" ht="24">
      <c r="A638" s="274"/>
      <c r="B638" s="295"/>
      <c r="C638" s="296"/>
      <c r="D638" s="338" t="s">
        <v>620</v>
      </c>
      <c r="E638" s="291"/>
      <c r="F638" s="277"/>
      <c r="G638" s="278"/>
      <c r="H638" s="279">
        <f t="shared" si="10"/>
        <v>0</v>
      </c>
      <c r="J638" s="2051" t="s">
        <v>6475</v>
      </c>
      <c r="K638" s="2050" t="str">
        <f>VLOOKUP(J638,'FICHE RATIOS'!C:D,2,FALSE)</f>
        <v>Arotères, Relevés, Costières &amp; Autres Ouvrages Béton</v>
      </c>
    </row>
    <row r="639" spans="1:11" s="273" customFormat="1" ht="12">
      <c r="A639" s="274"/>
      <c r="B639" s="284"/>
      <c r="C639" s="285"/>
      <c r="D639" s="286" t="s">
        <v>566</v>
      </c>
      <c r="E639" s="291" t="s">
        <v>264</v>
      </c>
      <c r="F639" s="277">
        <v>1.5</v>
      </c>
      <c r="G639" s="278">
        <v>264.33</v>
      </c>
      <c r="H639" s="279">
        <f t="shared" si="10"/>
        <v>396.495</v>
      </c>
      <c r="J639" s="2051" t="s">
        <v>6475</v>
      </c>
      <c r="K639" s="2050" t="str">
        <f>VLOOKUP(J639,'FICHE RATIOS'!C:D,2,FALSE)</f>
        <v>Arotères, Relevés, Costières &amp; Autres Ouvrages Béton</v>
      </c>
    </row>
    <row r="640" spans="1:11" s="273" customFormat="1" ht="12">
      <c r="A640" s="274"/>
      <c r="B640" s="295"/>
      <c r="C640" s="296"/>
      <c r="D640" s="286" t="s">
        <v>431</v>
      </c>
      <c r="E640" s="291" t="s">
        <v>218</v>
      </c>
      <c r="F640" s="277">
        <v>7.5</v>
      </c>
      <c r="G640" s="278">
        <v>68.8</v>
      </c>
      <c r="H640" s="279">
        <f t="shared" si="10"/>
        <v>516</v>
      </c>
      <c r="J640" s="2051" t="s">
        <v>6475</v>
      </c>
      <c r="K640" s="2050" t="str">
        <f>VLOOKUP(J640,'FICHE RATIOS'!C:D,2,FALSE)</f>
        <v>Arotères, Relevés, Costières &amp; Autres Ouvrages Béton</v>
      </c>
    </row>
    <row r="641" spans="1:11" s="273" customFormat="1" ht="12">
      <c r="A641" s="274"/>
      <c r="B641" s="295"/>
      <c r="C641" s="296"/>
      <c r="D641" s="338" t="s">
        <v>427</v>
      </c>
      <c r="E641" s="291" t="s">
        <v>428</v>
      </c>
      <c r="F641" s="277">
        <v>450</v>
      </c>
      <c r="G641" s="278">
        <v>1.76</v>
      </c>
      <c r="H641" s="279">
        <f t="shared" si="10"/>
        <v>792</v>
      </c>
      <c r="J641" s="2051" t="s">
        <v>6475</v>
      </c>
      <c r="K641" s="2050" t="str">
        <f>VLOOKUP(J641,'FICHE RATIOS'!C:D,2,FALSE)</f>
        <v>Arotères, Relevés, Costières &amp; Autres Ouvrages Béton</v>
      </c>
    </row>
    <row r="642" spans="1:11" s="273" customFormat="1" ht="12">
      <c r="A642" s="274"/>
      <c r="B642" s="295"/>
      <c r="C642" s="296"/>
      <c r="D642" s="338" t="s">
        <v>619</v>
      </c>
      <c r="E642" s="291" t="s">
        <v>218</v>
      </c>
      <c r="F642" s="277">
        <v>9</v>
      </c>
      <c r="G642" s="278">
        <v>10.77</v>
      </c>
      <c r="H642" s="279">
        <f t="shared" si="10"/>
        <v>96.929999999999993</v>
      </c>
      <c r="J642" s="2051" t="s">
        <v>6475</v>
      </c>
      <c r="K642" s="2050" t="str">
        <f>VLOOKUP(J642,'FICHE RATIOS'!C:D,2,FALSE)</f>
        <v>Arotères, Relevés, Costières &amp; Autres Ouvrages Béton</v>
      </c>
    </row>
    <row r="643" spans="1:11" s="273" customFormat="1" ht="12">
      <c r="A643" s="274"/>
      <c r="B643" s="295"/>
      <c r="C643" s="296"/>
      <c r="D643" s="338"/>
      <c r="E643" s="291"/>
      <c r="F643" s="277">
        <v>0</v>
      </c>
      <c r="G643" s="278" t="s">
        <v>179</v>
      </c>
      <c r="H643" s="279">
        <f t="shared" si="10"/>
        <v>0</v>
      </c>
      <c r="J643" s="2051" t="s">
        <v>6475</v>
      </c>
      <c r="K643" s="2050" t="str">
        <f>VLOOKUP(J643,'FICHE RATIOS'!C:D,2,FALSE)</f>
        <v>Arotères, Relevés, Costières &amp; Autres Ouvrages Béton</v>
      </c>
    </row>
    <row r="644" spans="1:11" s="273" customFormat="1" ht="24">
      <c r="A644" s="274"/>
      <c r="B644" s="295"/>
      <c r="C644" s="296"/>
      <c r="D644" s="338" t="s">
        <v>621</v>
      </c>
      <c r="E644" s="291"/>
      <c r="F644" s="277"/>
      <c r="G644" s="278"/>
      <c r="H644" s="279">
        <f t="shared" si="10"/>
        <v>0</v>
      </c>
      <c r="J644" s="2051" t="s">
        <v>6475</v>
      </c>
      <c r="K644" s="2050" t="str">
        <f>VLOOKUP(J644,'FICHE RATIOS'!C:D,2,FALSE)</f>
        <v>Arotères, Relevés, Costières &amp; Autres Ouvrages Béton</v>
      </c>
    </row>
    <row r="645" spans="1:11" s="273" customFormat="1" ht="12">
      <c r="A645" s="274"/>
      <c r="B645" s="284"/>
      <c r="C645" s="285"/>
      <c r="D645" s="286" t="s">
        <v>566</v>
      </c>
      <c r="E645" s="291" t="s">
        <v>264</v>
      </c>
      <c r="F645" s="277">
        <v>0.5</v>
      </c>
      <c r="G645" s="278">
        <v>264.33</v>
      </c>
      <c r="H645" s="279">
        <f t="shared" si="10"/>
        <v>132.16499999999999</v>
      </c>
      <c r="J645" s="2051" t="s">
        <v>6475</v>
      </c>
      <c r="K645" s="2050" t="str">
        <f>VLOOKUP(J645,'FICHE RATIOS'!C:D,2,FALSE)</f>
        <v>Arotères, Relevés, Costières &amp; Autres Ouvrages Béton</v>
      </c>
    </row>
    <row r="646" spans="1:11" s="273" customFormat="1" ht="12">
      <c r="A646" s="274"/>
      <c r="B646" s="284"/>
      <c r="C646" s="285"/>
      <c r="D646" s="338" t="s">
        <v>431</v>
      </c>
      <c r="E646" s="291" t="s">
        <v>218</v>
      </c>
      <c r="F646" s="277">
        <v>4.5</v>
      </c>
      <c r="G646" s="278">
        <v>68.8</v>
      </c>
      <c r="H646" s="279">
        <f t="shared" si="10"/>
        <v>309.59999999999997</v>
      </c>
      <c r="J646" s="2051" t="s">
        <v>6475</v>
      </c>
      <c r="K646" s="2050" t="str">
        <f>VLOOKUP(J646,'FICHE RATIOS'!C:D,2,FALSE)</f>
        <v>Arotères, Relevés, Costières &amp; Autres Ouvrages Béton</v>
      </c>
    </row>
    <row r="647" spans="1:11" s="273" customFormat="1" ht="12">
      <c r="A647" s="274"/>
      <c r="B647" s="284"/>
      <c r="C647" s="285"/>
      <c r="D647" s="286" t="s">
        <v>427</v>
      </c>
      <c r="E647" s="291" t="s">
        <v>428</v>
      </c>
      <c r="F647" s="277">
        <v>30</v>
      </c>
      <c r="G647" s="278">
        <v>1.76</v>
      </c>
      <c r="H647" s="279">
        <f t="shared" si="10"/>
        <v>52.8</v>
      </c>
      <c r="J647" s="2051" t="s">
        <v>6475</v>
      </c>
      <c r="K647" s="2050" t="str">
        <f>VLOOKUP(J647,'FICHE RATIOS'!C:D,2,FALSE)</f>
        <v>Arotères, Relevés, Costières &amp; Autres Ouvrages Béton</v>
      </c>
    </row>
    <row r="648" spans="1:11" s="273" customFormat="1" ht="12">
      <c r="A648" s="274"/>
      <c r="B648" s="295"/>
      <c r="C648" s="296"/>
      <c r="D648" s="286" t="s">
        <v>537</v>
      </c>
      <c r="E648" s="291" t="s">
        <v>218</v>
      </c>
      <c r="F648" s="277">
        <v>4.5</v>
      </c>
      <c r="G648" s="278">
        <v>10.77</v>
      </c>
      <c r="H648" s="279">
        <f t="shared" si="10"/>
        <v>48.464999999999996</v>
      </c>
      <c r="J648" s="2051" t="s">
        <v>6475</v>
      </c>
      <c r="K648" s="2050" t="str">
        <f>VLOOKUP(J648,'FICHE RATIOS'!C:D,2,FALSE)</f>
        <v>Arotères, Relevés, Costières &amp; Autres Ouvrages Béton</v>
      </c>
    </row>
    <row r="649" spans="1:11" s="273" customFormat="1" ht="12">
      <c r="A649" s="274"/>
      <c r="B649" s="337"/>
      <c r="C649" s="316"/>
      <c r="D649" s="317"/>
      <c r="E649" s="291"/>
      <c r="F649" s="277">
        <v>0</v>
      </c>
      <c r="G649" s="278" t="s">
        <v>179</v>
      </c>
      <c r="H649" s="279">
        <f t="shared" si="10"/>
        <v>0</v>
      </c>
      <c r="J649" s="2051" t="s">
        <v>6475</v>
      </c>
      <c r="K649" s="2050" t="str">
        <f>VLOOKUP(J649,'FICHE RATIOS'!C:D,2,FALSE)</f>
        <v>Arotères, Relevés, Costières &amp; Autres Ouvrages Béton</v>
      </c>
    </row>
    <row r="650" spans="1:11" s="273" customFormat="1" ht="24">
      <c r="A650" s="274"/>
      <c r="B650" s="295"/>
      <c r="C650" s="296"/>
      <c r="D650" s="286" t="s">
        <v>622</v>
      </c>
      <c r="E650" s="291"/>
      <c r="F650" s="277"/>
      <c r="G650" s="278"/>
      <c r="H650" s="279">
        <f t="shared" si="10"/>
        <v>0</v>
      </c>
      <c r="J650" s="2051" t="s">
        <v>6475</v>
      </c>
      <c r="K650" s="2050" t="str">
        <f>VLOOKUP(J650,'FICHE RATIOS'!C:D,2,FALSE)</f>
        <v>Arotères, Relevés, Costières &amp; Autres Ouvrages Béton</v>
      </c>
    </row>
    <row r="651" spans="1:11" s="273" customFormat="1" ht="12">
      <c r="A651" s="274"/>
      <c r="B651" s="295"/>
      <c r="C651" s="296"/>
      <c r="D651" s="286" t="s">
        <v>566</v>
      </c>
      <c r="E651" s="291" t="s">
        <v>264</v>
      </c>
      <c r="F651" s="277">
        <v>7</v>
      </c>
      <c r="G651" s="278">
        <v>264.33</v>
      </c>
      <c r="H651" s="279">
        <f t="shared" si="10"/>
        <v>1850.31</v>
      </c>
      <c r="J651" s="2051" t="s">
        <v>6475</v>
      </c>
      <c r="K651" s="2050" t="str">
        <f>VLOOKUP(J651,'FICHE RATIOS'!C:D,2,FALSE)</f>
        <v>Arotères, Relevés, Costières &amp; Autres Ouvrages Béton</v>
      </c>
    </row>
    <row r="652" spans="1:11" s="273" customFormat="1" ht="12">
      <c r="A652" s="274"/>
      <c r="B652" s="295"/>
      <c r="C652" s="318"/>
      <c r="D652" s="338" t="s">
        <v>431</v>
      </c>
      <c r="E652" s="291" t="s">
        <v>218</v>
      </c>
      <c r="F652" s="277">
        <v>67</v>
      </c>
      <c r="G652" s="278">
        <v>68.8</v>
      </c>
      <c r="H652" s="279">
        <f t="shared" si="10"/>
        <v>4609.5999999999995</v>
      </c>
      <c r="J652" s="2051" t="s">
        <v>6475</v>
      </c>
      <c r="K652" s="2050" t="str">
        <f>VLOOKUP(J652,'FICHE RATIOS'!C:D,2,FALSE)</f>
        <v>Arotères, Relevés, Costières &amp; Autres Ouvrages Béton</v>
      </c>
    </row>
    <row r="653" spans="1:11" s="273" customFormat="1" ht="12">
      <c r="A653" s="274"/>
      <c r="B653" s="295"/>
      <c r="C653" s="318"/>
      <c r="D653" s="338" t="s">
        <v>427</v>
      </c>
      <c r="E653" s="291" t="s">
        <v>428</v>
      </c>
      <c r="F653" s="277">
        <v>420</v>
      </c>
      <c r="G653" s="278">
        <v>1.76</v>
      </c>
      <c r="H653" s="279">
        <f t="shared" si="10"/>
        <v>739.2</v>
      </c>
      <c r="J653" s="2051" t="s">
        <v>6475</v>
      </c>
      <c r="K653" s="2050" t="str">
        <f>VLOOKUP(J653,'FICHE RATIOS'!C:D,2,FALSE)</f>
        <v>Arotères, Relevés, Costières &amp; Autres Ouvrages Béton</v>
      </c>
    </row>
    <row r="654" spans="1:11" s="273" customFormat="1" ht="12">
      <c r="A654" s="274"/>
      <c r="B654" s="295"/>
      <c r="C654" s="318"/>
      <c r="D654" s="338" t="s">
        <v>537</v>
      </c>
      <c r="E654" s="291" t="s">
        <v>218</v>
      </c>
      <c r="F654" s="277">
        <v>67</v>
      </c>
      <c r="G654" s="278">
        <v>10.77</v>
      </c>
      <c r="H654" s="279">
        <f t="shared" si="10"/>
        <v>721.58999999999992</v>
      </c>
      <c r="J654" s="2051" t="s">
        <v>6475</v>
      </c>
      <c r="K654" s="2050" t="str">
        <f>VLOOKUP(J654,'FICHE RATIOS'!C:D,2,FALSE)</f>
        <v>Arotères, Relevés, Costières &amp; Autres Ouvrages Béton</v>
      </c>
    </row>
    <row r="655" spans="1:11" s="273" customFormat="1" ht="12">
      <c r="A655" s="274"/>
      <c r="B655" s="295"/>
      <c r="C655" s="296"/>
      <c r="D655" s="338"/>
      <c r="E655" s="291"/>
      <c r="F655" s="277">
        <v>0</v>
      </c>
      <c r="G655" s="278" t="s">
        <v>179</v>
      </c>
      <c r="H655" s="279">
        <f t="shared" si="10"/>
        <v>0</v>
      </c>
      <c r="J655" s="2051" t="s">
        <v>6475</v>
      </c>
      <c r="K655" s="2050" t="str">
        <f>VLOOKUP(J655,'FICHE RATIOS'!C:D,2,FALSE)</f>
        <v>Arotères, Relevés, Costières &amp; Autres Ouvrages Béton</v>
      </c>
    </row>
    <row r="656" spans="1:11" s="273" customFormat="1" ht="12">
      <c r="A656" s="274"/>
      <c r="B656" s="284"/>
      <c r="C656" s="285"/>
      <c r="D656" s="286" t="s">
        <v>623</v>
      </c>
      <c r="E656" s="291"/>
      <c r="F656" s="277"/>
      <c r="G656" s="278"/>
      <c r="H656" s="279">
        <f t="shared" si="10"/>
        <v>0</v>
      </c>
      <c r="J656" s="2051" t="s">
        <v>6475</v>
      </c>
      <c r="K656" s="2050" t="str">
        <f>VLOOKUP(J656,'FICHE RATIOS'!C:D,2,FALSE)</f>
        <v>Arotères, Relevés, Costières &amp; Autres Ouvrages Béton</v>
      </c>
    </row>
    <row r="657" spans="1:11" s="273" customFormat="1" ht="12">
      <c r="A657" s="274"/>
      <c r="B657" s="295"/>
      <c r="C657" s="296"/>
      <c r="D657" s="286" t="s">
        <v>566</v>
      </c>
      <c r="E657" s="291" t="s">
        <v>264</v>
      </c>
      <c r="F657" s="277">
        <v>2.5</v>
      </c>
      <c r="G657" s="278">
        <v>264.33</v>
      </c>
      <c r="H657" s="279">
        <f t="shared" si="10"/>
        <v>660.82499999999993</v>
      </c>
      <c r="J657" s="2051" t="s">
        <v>6475</v>
      </c>
      <c r="K657" s="2050" t="str">
        <f>VLOOKUP(J657,'FICHE RATIOS'!C:D,2,FALSE)</f>
        <v>Arotères, Relevés, Costières &amp; Autres Ouvrages Béton</v>
      </c>
    </row>
    <row r="658" spans="1:11" s="273" customFormat="1" ht="12">
      <c r="A658" s="274"/>
      <c r="B658" s="295"/>
      <c r="C658" s="296"/>
      <c r="D658" s="338" t="s">
        <v>431</v>
      </c>
      <c r="E658" s="291" t="s">
        <v>218</v>
      </c>
      <c r="F658" s="277">
        <v>22</v>
      </c>
      <c r="G658" s="278">
        <v>68.8</v>
      </c>
      <c r="H658" s="279">
        <f t="shared" si="10"/>
        <v>1513.6</v>
      </c>
      <c r="J658" s="2051" t="s">
        <v>6475</v>
      </c>
      <c r="K658" s="2050" t="str">
        <f>VLOOKUP(J658,'FICHE RATIOS'!C:D,2,FALSE)</f>
        <v>Arotères, Relevés, Costières &amp; Autres Ouvrages Béton</v>
      </c>
    </row>
    <row r="659" spans="1:11" s="273" customFormat="1" ht="12">
      <c r="A659" s="274"/>
      <c r="B659" s="295"/>
      <c r="C659" s="296"/>
      <c r="D659" s="338" t="s">
        <v>427</v>
      </c>
      <c r="E659" s="291" t="s">
        <v>428</v>
      </c>
      <c r="F659" s="277">
        <v>150</v>
      </c>
      <c r="G659" s="278">
        <v>1.76</v>
      </c>
      <c r="H659" s="279">
        <f t="shared" si="10"/>
        <v>264</v>
      </c>
      <c r="J659" s="2051" t="s">
        <v>6475</v>
      </c>
      <c r="K659" s="2050" t="str">
        <f>VLOOKUP(J659,'FICHE RATIOS'!C:D,2,FALSE)</f>
        <v>Arotères, Relevés, Costières &amp; Autres Ouvrages Béton</v>
      </c>
    </row>
    <row r="660" spans="1:11" s="273" customFormat="1" ht="12">
      <c r="A660" s="274"/>
      <c r="B660" s="295"/>
      <c r="C660" s="296"/>
      <c r="D660" s="338" t="s">
        <v>537</v>
      </c>
      <c r="E660" s="291" t="s">
        <v>218</v>
      </c>
      <c r="F660" s="277">
        <v>22</v>
      </c>
      <c r="G660" s="278">
        <v>10.77</v>
      </c>
      <c r="H660" s="279">
        <f t="shared" si="10"/>
        <v>236.94</v>
      </c>
      <c r="J660" s="2051" t="s">
        <v>6475</v>
      </c>
      <c r="K660" s="2050" t="str">
        <f>VLOOKUP(J660,'FICHE RATIOS'!C:D,2,FALSE)</f>
        <v>Arotères, Relevés, Costières &amp; Autres Ouvrages Béton</v>
      </c>
    </row>
    <row r="661" spans="1:11" s="273" customFormat="1" ht="12">
      <c r="A661" s="274"/>
      <c r="B661" s="295"/>
      <c r="C661" s="296"/>
      <c r="D661" s="338"/>
      <c r="E661" s="291"/>
      <c r="F661" s="277">
        <v>0</v>
      </c>
      <c r="G661" s="278" t="s">
        <v>179</v>
      </c>
      <c r="H661" s="279">
        <f t="shared" si="10"/>
        <v>0</v>
      </c>
      <c r="J661" s="2051" t="s">
        <v>6475</v>
      </c>
      <c r="K661" s="2050" t="str">
        <f>VLOOKUP(J661,'FICHE RATIOS'!C:D,2,FALSE)</f>
        <v>Arotères, Relevés, Costières &amp; Autres Ouvrages Béton</v>
      </c>
    </row>
    <row r="662" spans="1:11" s="273" customFormat="1" ht="24">
      <c r="A662" s="274"/>
      <c r="B662" s="284"/>
      <c r="C662" s="285"/>
      <c r="D662" s="286" t="s">
        <v>624</v>
      </c>
      <c r="E662" s="291"/>
      <c r="F662" s="277"/>
      <c r="G662" s="278"/>
      <c r="H662" s="279">
        <f t="shared" si="10"/>
        <v>0</v>
      </c>
      <c r="J662" s="2051" t="s">
        <v>6475</v>
      </c>
      <c r="K662" s="2050" t="str">
        <f>VLOOKUP(J662,'FICHE RATIOS'!C:D,2,FALSE)</f>
        <v>Arotères, Relevés, Costières &amp; Autres Ouvrages Béton</v>
      </c>
    </row>
    <row r="663" spans="1:11" s="273" customFormat="1" ht="12">
      <c r="A663" s="274"/>
      <c r="B663" s="284"/>
      <c r="C663" s="285"/>
      <c r="D663" s="338" t="s">
        <v>566</v>
      </c>
      <c r="E663" s="291" t="s">
        <v>264</v>
      </c>
      <c r="F663" s="277">
        <v>4</v>
      </c>
      <c r="G663" s="278">
        <v>264.33</v>
      </c>
      <c r="H663" s="279">
        <f t="shared" si="10"/>
        <v>1057.32</v>
      </c>
      <c r="J663" s="2051" t="s">
        <v>6475</v>
      </c>
      <c r="K663" s="2050" t="str">
        <f>VLOOKUP(J663,'FICHE RATIOS'!C:D,2,FALSE)</f>
        <v>Arotères, Relevés, Costières &amp; Autres Ouvrages Béton</v>
      </c>
    </row>
    <row r="664" spans="1:11" s="273" customFormat="1" ht="12">
      <c r="A664" s="274"/>
      <c r="B664" s="284"/>
      <c r="C664" s="285"/>
      <c r="D664" s="286" t="s">
        <v>431</v>
      </c>
      <c r="E664" s="291" t="s">
        <v>218</v>
      </c>
      <c r="F664" s="277">
        <v>40</v>
      </c>
      <c r="G664" s="278">
        <v>68.8</v>
      </c>
      <c r="H664" s="279">
        <f t="shared" si="10"/>
        <v>2752</v>
      </c>
      <c r="J664" s="2051" t="s">
        <v>6475</v>
      </c>
      <c r="K664" s="2050" t="str">
        <f>VLOOKUP(J664,'FICHE RATIOS'!C:D,2,FALSE)</f>
        <v>Arotères, Relevés, Costières &amp; Autres Ouvrages Béton</v>
      </c>
    </row>
    <row r="665" spans="1:11" s="273" customFormat="1" ht="12">
      <c r="A665" s="274"/>
      <c r="B665" s="295"/>
      <c r="C665" s="296"/>
      <c r="D665" s="286" t="s">
        <v>427</v>
      </c>
      <c r="E665" s="291" t="s">
        <v>428</v>
      </c>
      <c r="F665" s="277">
        <v>240</v>
      </c>
      <c r="G665" s="278">
        <v>1.76</v>
      </c>
      <c r="H665" s="279">
        <f t="shared" si="10"/>
        <v>422.4</v>
      </c>
      <c r="J665" s="2051" t="s">
        <v>6475</v>
      </c>
      <c r="K665" s="2050" t="str">
        <f>VLOOKUP(J665,'FICHE RATIOS'!C:D,2,FALSE)</f>
        <v>Arotères, Relevés, Costières &amp; Autres Ouvrages Béton</v>
      </c>
    </row>
    <row r="666" spans="1:11" s="273" customFormat="1" ht="12">
      <c r="A666" s="274"/>
      <c r="B666" s="337"/>
      <c r="C666" s="316"/>
      <c r="D666" s="297" t="s">
        <v>537</v>
      </c>
      <c r="E666" s="291" t="s">
        <v>218</v>
      </c>
      <c r="F666" s="277">
        <v>40</v>
      </c>
      <c r="G666" s="278">
        <v>10.77</v>
      </c>
      <c r="H666" s="279">
        <f t="shared" si="10"/>
        <v>430.79999999999995</v>
      </c>
      <c r="J666" s="2051" t="s">
        <v>6475</v>
      </c>
      <c r="K666" s="2050" t="str">
        <f>VLOOKUP(J666,'FICHE RATIOS'!C:D,2,FALSE)</f>
        <v>Arotères, Relevés, Costières &amp; Autres Ouvrages Béton</v>
      </c>
    </row>
    <row r="667" spans="1:11" s="273" customFormat="1" ht="12">
      <c r="A667" s="274"/>
      <c r="B667" s="295"/>
      <c r="C667" s="296"/>
      <c r="D667" s="286"/>
      <c r="E667" s="291"/>
      <c r="F667" s="277">
        <v>0</v>
      </c>
      <c r="G667" s="278" t="s">
        <v>179</v>
      </c>
      <c r="H667" s="279">
        <f t="shared" si="10"/>
        <v>0</v>
      </c>
      <c r="J667" s="2051" t="s">
        <v>6475</v>
      </c>
      <c r="K667" s="2050" t="str">
        <f>VLOOKUP(J667,'FICHE RATIOS'!C:D,2,FALSE)</f>
        <v>Arotères, Relevés, Costières &amp; Autres Ouvrages Béton</v>
      </c>
    </row>
    <row r="668" spans="1:11" s="273" customFormat="1" ht="24">
      <c r="A668" s="274"/>
      <c r="B668" s="295"/>
      <c r="C668" s="296"/>
      <c r="D668" s="286" t="s">
        <v>625</v>
      </c>
      <c r="E668" s="291"/>
      <c r="F668" s="277"/>
      <c r="G668" s="278"/>
      <c r="H668" s="279">
        <f t="shared" si="10"/>
        <v>0</v>
      </c>
      <c r="J668" s="2051" t="s">
        <v>6475</v>
      </c>
      <c r="K668" s="2050" t="str">
        <f>VLOOKUP(J668,'FICHE RATIOS'!C:D,2,FALSE)</f>
        <v>Arotères, Relevés, Costières &amp; Autres Ouvrages Béton</v>
      </c>
    </row>
    <row r="669" spans="1:11" s="273" customFormat="1" ht="12">
      <c r="A669" s="274"/>
      <c r="B669" s="295"/>
      <c r="C669" s="318"/>
      <c r="D669" s="338" t="s">
        <v>566</v>
      </c>
      <c r="E669" s="291" t="s">
        <v>264</v>
      </c>
      <c r="F669" s="277">
        <v>6</v>
      </c>
      <c r="G669" s="278">
        <v>264.33</v>
      </c>
      <c r="H669" s="279">
        <f t="shared" si="10"/>
        <v>1585.98</v>
      </c>
      <c r="J669" s="2051" t="s">
        <v>6475</v>
      </c>
      <c r="K669" s="2050" t="str">
        <f>VLOOKUP(J669,'FICHE RATIOS'!C:D,2,FALSE)</f>
        <v>Arotères, Relevés, Costières &amp; Autres Ouvrages Béton</v>
      </c>
    </row>
    <row r="670" spans="1:11" s="273" customFormat="1" ht="12">
      <c r="A670" s="274"/>
      <c r="B670" s="295"/>
      <c r="C670" s="318"/>
      <c r="D670" s="338" t="s">
        <v>431</v>
      </c>
      <c r="E670" s="291" t="s">
        <v>218</v>
      </c>
      <c r="F670" s="277">
        <v>59</v>
      </c>
      <c r="G670" s="278">
        <v>68.8</v>
      </c>
      <c r="H670" s="279">
        <f t="shared" si="10"/>
        <v>4059.2</v>
      </c>
      <c r="J670" s="2051" t="s">
        <v>6475</v>
      </c>
      <c r="K670" s="2050" t="str">
        <f>VLOOKUP(J670,'FICHE RATIOS'!C:D,2,FALSE)</f>
        <v>Arotères, Relevés, Costières &amp; Autres Ouvrages Béton</v>
      </c>
    </row>
    <row r="671" spans="1:11" s="273" customFormat="1" ht="12">
      <c r="A671" s="274"/>
      <c r="B671" s="295"/>
      <c r="C671" s="318"/>
      <c r="D671" s="338" t="s">
        <v>427</v>
      </c>
      <c r="E671" s="291" t="s">
        <v>428</v>
      </c>
      <c r="F671" s="277">
        <v>360</v>
      </c>
      <c r="G671" s="278">
        <v>1.76</v>
      </c>
      <c r="H671" s="279">
        <f t="shared" si="10"/>
        <v>633.6</v>
      </c>
      <c r="J671" s="2051" t="s">
        <v>6475</v>
      </c>
      <c r="K671" s="2050" t="str">
        <f>VLOOKUP(J671,'FICHE RATIOS'!C:D,2,FALSE)</f>
        <v>Arotères, Relevés, Costières &amp; Autres Ouvrages Béton</v>
      </c>
    </row>
    <row r="672" spans="1:11" s="273" customFormat="1" ht="12">
      <c r="A672" s="274"/>
      <c r="B672" s="295"/>
      <c r="C672" s="296"/>
      <c r="D672" s="338" t="s">
        <v>537</v>
      </c>
      <c r="E672" s="291" t="s">
        <v>218</v>
      </c>
      <c r="F672" s="277">
        <v>59</v>
      </c>
      <c r="G672" s="278">
        <v>10.77</v>
      </c>
      <c r="H672" s="279">
        <f t="shared" si="10"/>
        <v>635.42999999999995</v>
      </c>
      <c r="J672" s="2051" t="s">
        <v>6475</v>
      </c>
      <c r="K672" s="2050" t="str">
        <f>VLOOKUP(J672,'FICHE RATIOS'!C:D,2,FALSE)</f>
        <v>Arotères, Relevés, Costières &amp; Autres Ouvrages Béton</v>
      </c>
    </row>
    <row r="673" spans="1:11" s="273" customFormat="1" ht="12">
      <c r="A673" s="274"/>
      <c r="B673" s="284"/>
      <c r="C673" s="285"/>
      <c r="D673" s="286"/>
      <c r="E673" s="291"/>
      <c r="F673" s="277">
        <v>0</v>
      </c>
      <c r="G673" s="278" t="s">
        <v>179</v>
      </c>
      <c r="H673" s="279">
        <f t="shared" si="10"/>
        <v>0</v>
      </c>
      <c r="J673" s="2051" t="s">
        <v>6475</v>
      </c>
      <c r="K673" s="2050" t="str">
        <f>VLOOKUP(J673,'FICHE RATIOS'!C:D,2,FALSE)</f>
        <v>Arotères, Relevés, Costières &amp; Autres Ouvrages Béton</v>
      </c>
    </row>
    <row r="674" spans="1:11" s="273" customFormat="1" ht="24">
      <c r="A674" s="274"/>
      <c r="B674" s="295"/>
      <c r="C674" s="296"/>
      <c r="D674" s="286" t="s">
        <v>626</v>
      </c>
      <c r="E674" s="291"/>
      <c r="F674" s="277">
        <v>0</v>
      </c>
      <c r="G674" s="278" t="s">
        <v>179</v>
      </c>
      <c r="H674" s="279">
        <f t="shared" si="10"/>
        <v>0</v>
      </c>
      <c r="J674" s="2051" t="s">
        <v>6475</v>
      </c>
      <c r="K674" s="2050" t="str">
        <f>VLOOKUP(J674,'FICHE RATIOS'!C:D,2,FALSE)</f>
        <v>Arotères, Relevés, Costières &amp; Autres Ouvrages Béton</v>
      </c>
    </row>
    <row r="675" spans="1:11" s="273" customFormat="1" ht="12">
      <c r="A675" s="274"/>
      <c r="B675" s="295"/>
      <c r="C675" s="296"/>
      <c r="D675" s="338" t="s">
        <v>566</v>
      </c>
      <c r="E675" s="291" t="s">
        <v>264</v>
      </c>
      <c r="F675" s="277">
        <v>3.5</v>
      </c>
      <c r="G675" s="278">
        <v>264.33</v>
      </c>
      <c r="H675" s="279">
        <f t="shared" si="10"/>
        <v>925.15499999999997</v>
      </c>
      <c r="J675" s="2051" t="s">
        <v>6475</v>
      </c>
      <c r="K675" s="2050" t="str">
        <f>VLOOKUP(J675,'FICHE RATIOS'!C:D,2,FALSE)</f>
        <v>Arotères, Relevés, Costières &amp; Autres Ouvrages Béton</v>
      </c>
    </row>
    <row r="676" spans="1:11" s="273" customFormat="1" ht="12">
      <c r="A676" s="274"/>
      <c r="B676" s="295"/>
      <c r="C676" s="296"/>
      <c r="D676" s="338" t="s">
        <v>431</v>
      </c>
      <c r="E676" s="291" t="s">
        <v>218</v>
      </c>
      <c r="F676" s="277">
        <v>33</v>
      </c>
      <c r="G676" s="278">
        <v>68.8</v>
      </c>
      <c r="H676" s="279">
        <f t="shared" si="10"/>
        <v>2270.4</v>
      </c>
      <c r="J676" s="2051" t="s">
        <v>6475</v>
      </c>
      <c r="K676" s="2050" t="str">
        <f>VLOOKUP(J676,'FICHE RATIOS'!C:D,2,FALSE)</f>
        <v>Arotères, Relevés, Costières &amp; Autres Ouvrages Béton</v>
      </c>
    </row>
    <row r="677" spans="1:11" s="273" customFormat="1" ht="12">
      <c r="A677" s="274"/>
      <c r="B677" s="295"/>
      <c r="C677" s="296"/>
      <c r="D677" s="338" t="s">
        <v>427</v>
      </c>
      <c r="E677" s="291" t="s">
        <v>428</v>
      </c>
      <c r="F677" s="277">
        <v>210</v>
      </c>
      <c r="G677" s="278">
        <v>1.76</v>
      </c>
      <c r="H677" s="279">
        <f t="shared" si="10"/>
        <v>369.6</v>
      </c>
      <c r="J677" s="2051" t="s">
        <v>6475</v>
      </c>
      <c r="K677" s="2050" t="str">
        <f>VLOOKUP(J677,'FICHE RATIOS'!C:D,2,FALSE)</f>
        <v>Arotères, Relevés, Costières &amp; Autres Ouvrages Béton</v>
      </c>
    </row>
    <row r="678" spans="1:11" s="273" customFormat="1" ht="12">
      <c r="A678" s="274"/>
      <c r="B678" s="295"/>
      <c r="C678" s="296"/>
      <c r="D678" s="338" t="s">
        <v>537</v>
      </c>
      <c r="E678" s="291" t="s">
        <v>218</v>
      </c>
      <c r="F678" s="277">
        <v>33</v>
      </c>
      <c r="G678" s="278">
        <v>10.77</v>
      </c>
      <c r="H678" s="279">
        <f t="shared" si="10"/>
        <v>355.40999999999997</v>
      </c>
      <c r="J678" s="2051" t="s">
        <v>6475</v>
      </c>
      <c r="K678" s="2050" t="str">
        <f>VLOOKUP(J678,'FICHE RATIOS'!C:D,2,FALSE)</f>
        <v>Arotères, Relevés, Costières &amp; Autres Ouvrages Béton</v>
      </c>
    </row>
    <row r="679" spans="1:11" s="273" customFormat="1" ht="12">
      <c r="A679" s="274"/>
      <c r="B679" s="284"/>
      <c r="C679" s="285"/>
      <c r="D679" s="286"/>
      <c r="E679" s="291"/>
      <c r="F679" s="277">
        <v>0</v>
      </c>
      <c r="G679" s="278" t="s">
        <v>179</v>
      </c>
      <c r="H679" s="279">
        <f t="shared" si="10"/>
        <v>0</v>
      </c>
      <c r="J679" s="2051" t="s">
        <v>6475</v>
      </c>
      <c r="K679" s="2050" t="str">
        <f>VLOOKUP(J679,'FICHE RATIOS'!C:D,2,FALSE)</f>
        <v>Arotères, Relevés, Costières &amp; Autres Ouvrages Béton</v>
      </c>
    </row>
    <row r="680" spans="1:11" s="273" customFormat="1" ht="24">
      <c r="A680" s="274"/>
      <c r="B680" s="284"/>
      <c r="C680" s="285"/>
      <c r="D680" s="338" t="s">
        <v>627</v>
      </c>
      <c r="E680" s="291"/>
      <c r="F680" s="277">
        <v>0</v>
      </c>
      <c r="G680" s="278" t="s">
        <v>179</v>
      </c>
      <c r="H680" s="279">
        <f t="shared" si="10"/>
        <v>0</v>
      </c>
      <c r="J680" s="2051" t="s">
        <v>6475</v>
      </c>
      <c r="K680" s="2050" t="str">
        <f>VLOOKUP(J680,'FICHE RATIOS'!C:D,2,FALSE)</f>
        <v>Arotères, Relevés, Costières &amp; Autres Ouvrages Béton</v>
      </c>
    </row>
    <row r="681" spans="1:11" s="273" customFormat="1" ht="12">
      <c r="A681" s="274"/>
      <c r="B681" s="284"/>
      <c r="C681" s="285"/>
      <c r="D681" s="286" t="s">
        <v>566</v>
      </c>
      <c r="E681" s="291" t="s">
        <v>264</v>
      </c>
      <c r="F681" s="277">
        <v>6</v>
      </c>
      <c r="G681" s="278">
        <v>264.33</v>
      </c>
      <c r="H681" s="279">
        <f t="shared" si="10"/>
        <v>1585.98</v>
      </c>
      <c r="J681" s="2051" t="s">
        <v>6475</v>
      </c>
      <c r="K681" s="2050" t="str">
        <f>VLOOKUP(J681,'FICHE RATIOS'!C:D,2,FALSE)</f>
        <v>Arotères, Relevés, Costières &amp; Autres Ouvrages Béton</v>
      </c>
    </row>
    <row r="682" spans="1:11" s="273" customFormat="1" ht="12">
      <c r="A682" s="274"/>
      <c r="B682" s="295"/>
      <c r="C682" s="296"/>
      <c r="D682" s="286" t="s">
        <v>431</v>
      </c>
      <c r="E682" s="291" t="s">
        <v>218</v>
      </c>
      <c r="F682" s="277">
        <v>58</v>
      </c>
      <c r="G682" s="278">
        <v>68.8</v>
      </c>
      <c r="H682" s="279">
        <f t="shared" si="10"/>
        <v>3990.3999999999996</v>
      </c>
      <c r="J682" s="2051" t="s">
        <v>6475</v>
      </c>
      <c r="K682" s="2050" t="str">
        <f>VLOOKUP(J682,'FICHE RATIOS'!C:D,2,FALSE)</f>
        <v>Arotères, Relevés, Costières &amp; Autres Ouvrages Béton</v>
      </c>
    </row>
    <row r="683" spans="1:11" s="273" customFormat="1" ht="12">
      <c r="A683" s="274"/>
      <c r="B683" s="337"/>
      <c r="C683" s="316"/>
      <c r="D683" s="297" t="s">
        <v>427</v>
      </c>
      <c r="E683" s="291" t="s">
        <v>428</v>
      </c>
      <c r="F683" s="277">
        <v>360</v>
      </c>
      <c r="G683" s="278">
        <v>1.76</v>
      </c>
      <c r="H683" s="279">
        <f t="shared" si="10"/>
        <v>633.6</v>
      </c>
      <c r="J683" s="2051" t="s">
        <v>6475</v>
      </c>
      <c r="K683" s="2050" t="str">
        <f>VLOOKUP(J683,'FICHE RATIOS'!C:D,2,FALSE)</f>
        <v>Arotères, Relevés, Costières &amp; Autres Ouvrages Béton</v>
      </c>
    </row>
    <row r="684" spans="1:11" s="273" customFormat="1" ht="12">
      <c r="A684" s="274"/>
      <c r="B684" s="295"/>
      <c r="C684" s="296"/>
      <c r="D684" s="286" t="s">
        <v>537</v>
      </c>
      <c r="E684" s="291" t="s">
        <v>218</v>
      </c>
      <c r="F684" s="277">
        <v>58</v>
      </c>
      <c r="G684" s="278">
        <v>10.77</v>
      </c>
      <c r="H684" s="279">
        <f t="shared" si="10"/>
        <v>624.66</v>
      </c>
      <c r="J684" s="2051" t="s">
        <v>6475</v>
      </c>
      <c r="K684" s="2050" t="str">
        <f>VLOOKUP(J684,'FICHE RATIOS'!C:D,2,FALSE)</f>
        <v>Arotères, Relevés, Costières &amp; Autres Ouvrages Béton</v>
      </c>
    </row>
    <row r="685" spans="1:11" s="273" customFormat="1" ht="12">
      <c r="A685" s="274"/>
      <c r="B685" s="295"/>
      <c r="C685" s="296"/>
      <c r="D685" s="286"/>
      <c r="E685" s="291"/>
      <c r="F685" s="277">
        <v>0</v>
      </c>
      <c r="G685" s="278" t="s">
        <v>179</v>
      </c>
      <c r="H685" s="279">
        <f t="shared" si="10"/>
        <v>0</v>
      </c>
      <c r="J685" s="2051" t="s">
        <v>6475</v>
      </c>
      <c r="K685" s="2050" t="str">
        <f>VLOOKUP(J685,'FICHE RATIOS'!C:D,2,FALSE)</f>
        <v>Arotères, Relevés, Costières &amp; Autres Ouvrages Béton</v>
      </c>
    </row>
    <row r="686" spans="1:11" s="273" customFormat="1" ht="24">
      <c r="A686" s="274"/>
      <c r="B686" s="295"/>
      <c r="C686" s="318"/>
      <c r="D686" s="338" t="s">
        <v>628</v>
      </c>
      <c r="E686" s="291"/>
      <c r="F686" s="277">
        <v>0</v>
      </c>
      <c r="G686" s="278" t="s">
        <v>179</v>
      </c>
      <c r="H686" s="279">
        <f t="shared" si="10"/>
        <v>0</v>
      </c>
      <c r="J686" s="2051" t="s">
        <v>6475</v>
      </c>
      <c r="K686" s="2050" t="str">
        <f>VLOOKUP(J686,'FICHE RATIOS'!C:D,2,FALSE)</f>
        <v>Arotères, Relevés, Costières &amp; Autres Ouvrages Béton</v>
      </c>
    </row>
    <row r="687" spans="1:11" s="273" customFormat="1" ht="12">
      <c r="A687" s="274"/>
      <c r="B687" s="295"/>
      <c r="C687" s="318"/>
      <c r="D687" s="338" t="s">
        <v>566</v>
      </c>
      <c r="E687" s="291" t="s">
        <v>264</v>
      </c>
      <c r="F687" s="277">
        <v>3</v>
      </c>
      <c r="G687" s="278">
        <v>264.33</v>
      </c>
      <c r="H687" s="279">
        <f t="shared" si="10"/>
        <v>792.99</v>
      </c>
      <c r="J687" s="2051" t="s">
        <v>6475</v>
      </c>
      <c r="K687" s="2050" t="str">
        <f>VLOOKUP(J687,'FICHE RATIOS'!C:D,2,FALSE)</f>
        <v>Arotères, Relevés, Costières &amp; Autres Ouvrages Béton</v>
      </c>
    </row>
    <row r="688" spans="1:11" s="273" customFormat="1" ht="12">
      <c r="A688" s="274"/>
      <c r="B688" s="295"/>
      <c r="C688" s="318"/>
      <c r="D688" s="338" t="s">
        <v>431</v>
      </c>
      <c r="E688" s="291" t="s">
        <v>218</v>
      </c>
      <c r="F688" s="277">
        <v>29</v>
      </c>
      <c r="G688" s="278">
        <v>68.8</v>
      </c>
      <c r="H688" s="279">
        <f t="shared" si="10"/>
        <v>1995.1999999999998</v>
      </c>
      <c r="J688" s="2051" t="s">
        <v>6475</v>
      </c>
      <c r="K688" s="2050" t="str">
        <f>VLOOKUP(J688,'FICHE RATIOS'!C:D,2,FALSE)</f>
        <v>Arotères, Relevés, Costières &amp; Autres Ouvrages Béton</v>
      </c>
    </row>
    <row r="689" spans="1:11" s="273" customFormat="1" ht="12">
      <c r="A689" s="274"/>
      <c r="B689" s="295"/>
      <c r="C689" s="296"/>
      <c r="D689" s="338" t="s">
        <v>427</v>
      </c>
      <c r="E689" s="291" t="s">
        <v>428</v>
      </c>
      <c r="F689" s="277">
        <v>180</v>
      </c>
      <c r="G689" s="278">
        <v>1.76</v>
      </c>
      <c r="H689" s="279">
        <f t="shared" si="10"/>
        <v>316.8</v>
      </c>
      <c r="J689" s="2051" t="s">
        <v>6475</v>
      </c>
      <c r="K689" s="2050" t="str">
        <f>VLOOKUP(J689,'FICHE RATIOS'!C:D,2,FALSE)</f>
        <v>Arotères, Relevés, Costières &amp; Autres Ouvrages Béton</v>
      </c>
    </row>
    <row r="690" spans="1:11" s="273" customFormat="1" ht="12">
      <c r="A690" s="274"/>
      <c r="B690" s="284"/>
      <c r="C690" s="285"/>
      <c r="D690" s="286" t="s">
        <v>537</v>
      </c>
      <c r="E690" s="291" t="s">
        <v>218</v>
      </c>
      <c r="F690" s="277">
        <v>29</v>
      </c>
      <c r="G690" s="278">
        <v>10.77</v>
      </c>
      <c r="H690" s="279">
        <f t="shared" si="10"/>
        <v>312.33</v>
      </c>
      <c r="J690" s="2051" t="s">
        <v>6475</v>
      </c>
      <c r="K690" s="2050" t="str">
        <f>VLOOKUP(J690,'FICHE RATIOS'!C:D,2,FALSE)</f>
        <v>Arotères, Relevés, Costières &amp; Autres Ouvrages Béton</v>
      </c>
    </row>
    <row r="691" spans="1:11" s="273" customFormat="1" ht="12">
      <c r="A691" s="274"/>
      <c r="B691" s="295"/>
      <c r="C691" s="296"/>
      <c r="D691" s="338"/>
      <c r="E691" s="291"/>
      <c r="F691" s="277">
        <v>0</v>
      </c>
      <c r="G691" s="278" t="s">
        <v>179</v>
      </c>
      <c r="H691" s="279">
        <f t="shared" si="10"/>
        <v>0</v>
      </c>
      <c r="J691" s="2051"/>
      <c r="K691" s="2050"/>
    </row>
    <row r="692" spans="1:11" s="273" customFormat="1" ht="12">
      <c r="A692" s="274"/>
      <c r="B692" s="287" t="s">
        <v>629</v>
      </c>
      <c r="C692" s="288"/>
      <c r="D692" s="339" t="s">
        <v>630</v>
      </c>
      <c r="E692" s="291"/>
      <c r="F692" s="277">
        <v>0</v>
      </c>
      <c r="G692" s="278" t="s">
        <v>179</v>
      </c>
      <c r="H692" s="279">
        <f t="shared" si="10"/>
        <v>0</v>
      </c>
      <c r="J692" s="2051"/>
      <c r="K692" s="2050"/>
    </row>
    <row r="693" spans="1:11" s="273" customFormat="1" ht="12">
      <c r="A693" s="274"/>
      <c r="B693" s="295"/>
      <c r="C693" s="296"/>
      <c r="D693" s="338"/>
      <c r="E693" s="291"/>
      <c r="F693" s="277"/>
      <c r="G693" s="278">
        <v>0</v>
      </c>
      <c r="H693" s="279">
        <f t="shared" si="10"/>
        <v>0</v>
      </c>
      <c r="J693" s="2051"/>
      <c r="K693" s="2050"/>
    </row>
    <row r="694" spans="1:11" s="273" customFormat="1" ht="12">
      <c r="A694" s="274"/>
      <c r="B694" s="295"/>
      <c r="C694" s="296"/>
      <c r="D694" s="338"/>
      <c r="E694" s="291"/>
      <c r="F694" s="277">
        <v>0</v>
      </c>
      <c r="G694" s="278" t="s">
        <v>179</v>
      </c>
      <c r="H694" s="279">
        <f t="shared" si="10"/>
        <v>0</v>
      </c>
      <c r="J694" s="2051"/>
      <c r="K694" s="2050"/>
    </row>
    <row r="695" spans="1:11" s="273" customFormat="1" ht="12">
      <c r="A695" s="320"/>
      <c r="B695" s="341" t="s">
        <v>631</v>
      </c>
      <c r="C695" s="342"/>
      <c r="D695" s="1877" t="s">
        <v>632</v>
      </c>
      <c r="E695" s="291"/>
      <c r="F695" s="277">
        <v>0</v>
      </c>
      <c r="G695" s="278" t="s">
        <v>179</v>
      </c>
      <c r="H695" s="279">
        <f t="shared" ref="H695:H758" si="11">+IF(F695=0,0,F695*G695)</f>
        <v>0</v>
      </c>
      <c r="J695" s="2051"/>
      <c r="K695" s="2050"/>
    </row>
    <row r="696" spans="1:11" s="273" customFormat="1" ht="12">
      <c r="A696" s="274"/>
      <c r="B696" s="284"/>
      <c r="C696" s="285"/>
      <c r="D696" s="338"/>
      <c r="E696" s="291"/>
      <c r="F696" s="277">
        <v>0</v>
      </c>
      <c r="G696" s="278" t="s">
        <v>179</v>
      </c>
      <c r="H696" s="279">
        <f t="shared" si="11"/>
        <v>0</v>
      </c>
      <c r="J696" s="2051"/>
      <c r="K696" s="2050"/>
    </row>
    <row r="697" spans="1:11" s="273" customFormat="1" ht="24">
      <c r="A697" s="274"/>
      <c r="B697" s="293" t="s">
        <v>633</v>
      </c>
      <c r="C697" s="294"/>
      <c r="D697" s="298" t="s">
        <v>311</v>
      </c>
      <c r="E697" s="291" t="s">
        <v>312</v>
      </c>
      <c r="F697" s="277">
        <v>0</v>
      </c>
      <c r="G697" s="278" t="s">
        <v>179</v>
      </c>
      <c r="H697" s="279">
        <f t="shared" si="11"/>
        <v>0</v>
      </c>
      <c r="J697" s="2051"/>
      <c r="K697" s="2050"/>
    </row>
    <row r="698" spans="1:11" s="273" customFormat="1" ht="12">
      <c r="A698" s="274"/>
      <c r="B698" s="295"/>
      <c r="C698" s="296"/>
      <c r="D698" s="286"/>
      <c r="E698" s="291"/>
      <c r="F698" s="277">
        <v>0</v>
      </c>
      <c r="G698" s="278" t="s">
        <v>179</v>
      </c>
      <c r="H698" s="279">
        <f t="shared" si="11"/>
        <v>0</v>
      </c>
      <c r="J698" s="2051"/>
      <c r="K698" s="2050"/>
    </row>
    <row r="699" spans="1:11" s="273" customFormat="1" ht="12">
      <c r="A699" s="274"/>
      <c r="B699" s="346" t="s">
        <v>634</v>
      </c>
      <c r="C699" s="347"/>
      <c r="D699" s="289" t="s">
        <v>635</v>
      </c>
      <c r="E699" s="291"/>
      <c r="F699" s="277">
        <v>0</v>
      </c>
      <c r="G699" s="278" t="s">
        <v>179</v>
      </c>
      <c r="H699" s="279">
        <f t="shared" si="11"/>
        <v>0</v>
      </c>
      <c r="J699" s="2051"/>
      <c r="K699" s="2050"/>
    </row>
    <row r="700" spans="1:11" s="273" customFormat="1" ht="12">
      <c r="A700" s="274"/>
      <c r="B700" s="295"/>
      <c r="C700" s="296"/>
      <c r="D700" s="286" t="s">
        <v>636</v>
      </c>
      <c r="E700" s="291" t="s">
        <v>428</v>
      </c>
      <c r="F700" s="277">
        <v>569000</v>
      </c>
      <c r="G700" s="278">
        <v>2.61</v>
      </c>
      <c r="H700" s="279">
        <f t="shared" si="11"/>
        <v>1485090</v>
      </c>
      <c r="J700" s="2051" t="s">
        <v>6476</v>
      </c>
      <c r="K700" s="2050" t="str">
        <f>VLOOKUP(J700,'FICHE RATIOS'!C:D,2,FALSE)</f>
        <v>Poteaux</v>
      </c>
    </row>
    <row r="701" spans="1:11" s="273" customFormat="1" ht="12">
      <c r="A701" s="274"/>
      <c r="B701" s="295"/>
      <c r="C701" s="296"/>
      <c r="D701" s="286"/>
      <c r="E701" s="291"/>
      <c r="F701" s="277">
        <v>0</v>
      </c>
      <c r="G701" s="278">
        <v>0</v>
      </c>
      <c r="H701" s="279">
        <f t="shared" si="11"/>
        <v>0</v>
      </c>
      <c r="J701" s="2051" t="s">
        <v>6476</v>
      </c>
      <c r="K701" s="2050" t="str">
        <f>VLOOKUP(J701,'FICHE RATIOS'!C:D,2,FALSE)</f>
        <v>Poteaux</v>
      </c>
    </row>
    <row r="702" spans="1:11" s="273" customFormat="1" ht="12">
      <c r="A702" s="274"/>
      <c r="B702" s="295"/>
      <c r="C702" s="318"/>
      <c r="D702" s="338" t="s">
        <v>637</v>
      </c>
      <c r="E702" s="291" t="s">
        <v>218</v>
      </c>
      <c r="F702" s="277">
        <v>6380</v>
      </c>
      <c r="G702" s="278">
        <v>20.91</v>
      </c>
      <c r="H702" s="279">
        <f t="shared" si="11"/>
        <v>133405.79999999999</v>
      </c>
      <c r="J702" s="2051" t="s">
        <v>6476</v>
      </c>
      <c r="K702" s="2050" t="str">
        <f>VLOOKUP(J702,'FICHE RATIOS'!C:D,2,FALSE)</f>
        <v>Poteaux</v>
      </c>
    </row>
    <row r="703" spans="1:11" s="273" customFormat="1" ht="12">
      <c r="A703" s="274"/>
      <c r="B703" s="284"/>
      <c r="C703" s="285"/>
      <c r="D703" s="286"/>
      <c r="E703" s="291"/>
      <c r="F703" s="277">
        <v>0</v>
      </c>
      <c r="G703" s="278">
        <v>0</v>
      </c>
      <c r="H703" s="279">
        <f t="shared" si="11"/>
        <v>0</v>
      </c>
      <c r="J703" s="2051" t="s">
        <v>6476</v>
      </c>
      <c r="K703" s="2050" t="str">
        <f>VLOOKUP(J703,'FICHE RATIOS'!C:D,2,FALSE)</f>
        <v>Poteaux</v>
      </c>
    </row>
    <row r="704" spans="1:11" s="273" customFormat="1" ht="12">
      <c r="A704" s="274"/>
      <c r="B704" s="287" t="s">
        <v>638</v>
      </c>
      <c r="C704" s="288"/>
      <c r="D704" s="298" t="s">
        <v>639</v>
      </c>
      <c r="E704" s="291"/>
      <c r="F704" s="277">
        <v>0</v>
      </c>
      <c r="G704" s="278">
        <v>0</v>
      </c>
      <c r="H704" s="279">
        <f t="shared" si="11"/>
        <v>0</v>
      </c>
      <c r="J704" s="2051" t="s">
        <v>6476</v>
      </c>
      <c r="K704" s="2050" t="str">
        <f>VLOOKUP(J704,'FICHE RATIOS'!C:D,2,FALSE)</f>
        <v>Poteaux</v>
      </c>
    </row>
    <row r="705" spans="1:11" s="273" customFormat="1" ht="12">
      <c r="A705" s="274"/>
      <c r="B705" s="295"/>
      <c r="C705" s="296"/>
      <c r="D705" s="338" t="s">
        <v>636</v>
      </c>
      <c r="E705" s="291" t="s">
        <v>428</v>
      </c>
      <c r="F705" s="277">
        <v>91081</v>
      </c>
      <c r="G705" s="278">
        <v>2.61</v>
      </c>
      <c r="H705" s="279">
        <f t="shared" si="11"/>
        <v>237721.40999999997</v>
      </c>
      <c r="J705" s="2051" t="s">
        <v>6476</v>
      </c>
      <c r="K705" s="2050" t="str">
        <f>VLOOKUP(J705,'FICHE RATIOS'!C:D,2,FALSE)</f>
        <v>Poteaux</v>
      </c>
    </row>
    <row r="706" spans="1:11" s="273" customFormat="1" ht="12">
      <c r="A706" s="274"/>
      <c r="B706" s="295"/>
      <c r="C706" s="296"/>
      <c r="D706" s="338"/>
      <c r="E706" s="291"/>
      <c r="F706" s="277">
        <v>0</v>
      </c>
      <c r="G706" s="278">
        <v>0</v>
      </c>
      <c r="H706" s="279">
        <f t="shared" si="11"/>
        <v>0</v>
      </c>
      <c r="J706" s="2051" t="s">
        <v>6476</v>
      </c>
      <c r="K706" s="2050" t="str">
        <f>VLOOKUP(J706,'FICHE RATIOS'!C:D,2,FALSE)</f>
        <v>Poteaux</v>
      </c>
    </row>
    <row r="707" spans="1:11" s="273" customFormat="1" ht="12">
      <c r="A707" s="274"/>
      <c r="B707" s="295"/>
      <c r="C707" s="296"/>
      <c r="D707" s="338" t="s">
        <v>637</v>
      </c>
      <c r="E707" s="291" t="s">
        <v>218</v>
      </c>
      <c r="F707" s="277">
        <v>840</v>
      </c>
      <c r="G707" s="278">
        <v>20.91</v>
      </c>
      <c r="H707" s="279">
        <f t="shared" si="11"/>
        <v>17564.400000000001</v>
      </c>
      <c r="J707" s="2051" t="s">
        <v>6476</v>
      </c>
      <c r="K707" s="2050" t="str">
        <f>VLOOKUP(J707,'FICHE RATIOS'!C:D,2,FALSE)</f>
        <v>Poteaux</v>
      </c>
    </row>
    <row r="708" spans="1:11" s="273" customFormat="1" ht="12">
      <c r="A708" s="274"/>
      <c r="B708" s="284"/>
      <c r="C708" s="285"/>
      <c r="D708" s="286"/>
      <c r="E708" s="291"/>
      <c r="F708" s="277">
        <v>0</v>
      </c>
      <c r="G708" s="278">
        <v>0</v>
      </c>
      <c r="H708" s="279">
        <f t="shared" si="11"/>
        <v>0</v>
      </c>
      <c r="J708" s="2051" t="s">
        <v>6476</v>
      </c>
      <c r="K708" s="2050" t="str">
        <f>VLOOKUP(J708,'FICHE RATIOS'!C:D,2,FALSE)</f>
        <v>Poteaux</v>
      </c>
    </row>
    <row r="709" spans="1:11" s="273" customFormat="1" ht="12">
      <c r="A709" s="274"/>
      <c r="B709" s="287" t="s">
        <v>640</v>
      </c>
      <c r="C709" s="288"/>
      <c r="D709" s="298" t="s">
        <v>641</v>
      </c>
      <c r="E709" s="291"/>
      <c r="F709" s="277">
        <v>0</v>
      </c>
      <c r="G709" s="278">
        <v>0</v>
      </c>
      <c r="H709" s="279">
        <f t="shared" si="11"/>
        <v>0</v>
      </c>
      <c r="J709" s="2051" t="s">
        <v>6476</v>
      </c>
      <c r="K709" s="2050" t="str">
        <f>VLOOKUP(J709,'FICHE RATIOS'!C:D,2,FALSE)</f>
        <v>Poteaux</v>
      </c>
    </row>
    <row r="710" spans="1:11" s="273" customFormat="1" ht="12">
      <c r="A710" s="274"/>
      <c r="B710" s="337"/>
      <c r="C710" s="316"/>
      <c r="D710" s="297" t="s">
        <v>636</v>
      </c>
      <c r="E710" s="291" t="s">
        <v>428</v>
      </c>
      <c r="F710" s="277">
        <v>24977</v>
      </c>
      <c r="G710" s="278">
        <v>2.61</v>
      </c>
      <c r="H710" s="279">
        <f t="shared" si="11"/>
        <v>65189.969999999994</v>
      </c>
      <c r="J710" s="2051" t="s">
        <v>6476</v>
      </c>
      <c r="K710" s="2050" t="str">
        <f>VLOOKUP(J710,'FICHE RATIOS'!C:D,2,FALSE)</f>
        <v>Poteaux</v>
      </c>
    </row>
    <row r="711" spans="1:11" s="273" customFormat="1" ht="12">
      <c r="A711" s="274"/>
      <c r="B711" s="295"/>
      <c r="C711" s="296"/>
      <c r="D711" s="286"/>
      <c r="E711" s="291"/>
      <c r="F711" s="277">
        <v>0</v>
      </c>
      <c r="G711" s="278">
        <v>0</v>
      </c>
      <c r="H711" s="279">
        <f t="shared" si="11"/>
        <v>0</v>
      </c>
      <c r="J711" s="2051" t="s">
        <v>6476</v>
      </c>
      <c r="K711" s="2050" t="str">
        <f>VLOOKUP(J711,'FICHE RATIOS'!C:D,2,FALSE)</f>
        <v>Poteaux</v>
      </c>
    </row>
    <row r="712" spans="1:11" s="273" customFormat="1" ht="12">
      <c r="A712" s="274"/>
      <c r="B712" s="295"/>
      <c r="C712" s="296"/>
      <c r="D712" s="286" t="s">
        <v>637</v>
      </c>
      <c r="E712" s="291" t="s">
        <v>218</v>
      </c>
      <c r="F712" s="277">
        <v>102</v>
      </c>
      <c r="G712" s="278">
        <v>20.91</v>
      </c>
      <c r="H712" s="279">
        <f t="shared" si="11"/>
        <v>2132.8200000000002</v>
      </c>
      <c r="J712" s="2051" t="s">
        <v>6476</v>
      </c>
      <c r="K712" s="2050" t="str">
        <f>VLOOKUP(J712,'FICHE RATIOS'!C:D,2,FALSE)</f>
        <v>Poteaux</v>
      </c>
    </row>
    <row r="713" spans="1:11" s="273" customFormat="1" ht="12">
      <c r="A713" s="274"/>
      <c r="B713" s="295"/>
      <c r="C713" s="318"/>
      <c r="D713" s="338"/>
      <c r="E713" s="291"/>
      <c r="F713" s="277">
        <v>0</v>
      </c>
      <c r="G713" s="278">
        <v>0</v>
      </c>
      <c r="H713" s="279">
        <f t="shared" si="11"/>
        <v>0</v>
      </c>
      <c r="J713" s="2051" t="s">
        <v>6476</v>
      </c>
      <c r="K713" s="2050" t="str">
        <f>VLOOKUP(J713,'FICHE RATIOS'!C:D,2,FALSE)</f>
        <v>Poteaux</v>
      </c>
    </row>
    <row r="714" spans="1:11" s="273" customFormat="1" ht="12">
      <c r="A714" s="274"/>
      <c r="B714" s="295"/>
      <c r="C714" s="318"/>
      <c r="D714" s="338" t="s">
        <v>642</v>
      </c>
      <c r="E714" s="291"/>
      <c r="F714" s="277">
        <v>0</v>
      </c>
      <c r="G714" s="278">
        <v>0</v>
      </c>
      <c r="H714" s="279">
        <f t="shared" si="11"/>
        <v>0</v>
      </c>
      <c r="J714" s="2051" t="s">
        <v>6476</v>
      </c>
      <c r="K714" s="2050" t="str">
        <f>VLOOKUP(J714,'FICHE RATIOS'!C:D,2,FALSE)</f>
        <v>Poteaux</v>
      </c>
    </row>
    <row r="715" spans="1:11" s="273" customFormat="1" ht="12">
      <c r="A715" s="274"/>
      <c r="B715" s="295"/>
      <c r="C715" s="318"/>
      <c r="D715" s="338" t="s">
        <v>636</v>
      </c>
      <c r="E715" s="291" t="s">
        <v>428</v>
      </c>
      <c r="F715" s="277">
        <v>8282</v>
      </c>
      <c r="G715" s="278">
        <v>2.61</v>
      </c>
      <c r="H715" s="279">
        <f t="shared" si="11"/>
        <v>21616.02</v>
      </c>
      <c r="J715" s="2051" t="s">
        <v>6476</v>
      </c>
      <c r="K715" s="2050" t="str">
        <f>VLOOKUP(J715,'FICHE RATIOS'!C:D,2,FALSE)</f>
        <v>Poteaux</v>
      </c>
    </row>
    <row r="716" spans="1:11" s="273" customFormat="1" ht="12">
      <c r="A716" s="274"/>
      <c r="B716" s="295"/>
      <c r="C716" s="318"/>
      <c r="D716" s="338"/>
      <c r="E716" s="291"/>
      <c r="F716" s="277">
        <v>0</v>
      </c>
      <c r="G716" s="278">
        <v>0</v>
      </c>
      <c r="H716" s="279">
        <f t="shared" si="11"/>
        <v>0</v>
      </c>
      <c r="J716" s="2051" t="s">
        <v>6476</v>
      </c>
      <c r="K716" s="2050" t="str">
        <f>VLOOKUP(J716,'FICHE RATIOS'!C:D,2,FALSE)</f>
        <v>Poteaux</v>
      </c>
    </row>
    <row r="717" spans="1:11" s="273" customFormat="1" ht="12">
      <c r="A717" s="274"/>
      <c r="B717" s="295"/>
      <c r="C717" s="318"/>
      <c r="D717" s="338" t="s">
        <v>637</v>
      </c>
      <c r="E717" s="291" t="s">
        <v>218</v>
      </c>
      <c r="F717" s="277">
        <v>158</v>
      </c>
      <c r="G717" s="278">
        <v>20.91</v>
      </c>
      <c r="H717" s="279">
        <f t="shared" si="11"/>
        <v>3303.78</v>
      </c>
      <c r="J717" s="2051" t="s">
        <v>6476</v>
      </c>
      <c r="K717" s="2050" t="str">
        <f>VLOOKUP(J717,'FICHE RATIOS'!C:D,2,FALSE)</f>
        <v>Poteaux</v>
      </c>
    </row>
    <row r="718" spans="1:11" s="273" customFormat="1" ht="12">
      <c r="A718" s="274"/>
      <c r="B718" s="295"/>
      <c r="C718" s="296"/>
      <c r="D718" s="338"/>
      <c r="E718" s="291"/>
      <c r="F718" s="277"/>
      <c r="G718" s="278">
        <v>0</v>
      </c>
      <c r="H718" s="279">
        <f t="shared" si="11"/>
        <v>0</v>
      </c>
      <c r="J718" s="2051" t="s">
        <v>6476</v>
      </c>
      <c r="K718" s="2050" t="str">
        <f>VLOOKUP(J718,'FICHE RATIOS'!C:D,2,FALSE)</f>
        <v>Poteaux</v>
      </c>
    </row>
    <row r="719" spans="1:11" s="273" customFormat="1" ht="24">
      <c r="A719" s="274"/>
      <c r="B719" s="293" t="s">
        <v>643</v>
      </c>
      <c r="C719" s="294"/>
      <c r="D719" s="298" t="s">
        <v>644</v>
      </c>
      <c r="E719" s="291"/>
      <c r="F719" s="277">
        <v>0</v>
      </c>
      <c r="G719" s="278">
        <v>0</v>
      </c>
      <c r="H719" s="279">
        <f t="shared" si="11"/>
        <v>0</v>
      </c>
      <c r="J719" s="2051" t="s">
        <v>6476</v>
      </c>
      <c r="K719" s="2050" t="str">
        <f>VLOOKUP(J719,'FICHE RATIOS'!C:D,2,FALSE)</f>
        <v>Poteaux</v>
      </c>
    </row>
    <row r="720" spans="1:11" s="273" customFormat="1" ht="12">
      <c r="A720" s="274"/>
      <c r="B720" s="295"/>
      <c r="C720" s="296"/>
      <c r="D720" s="286" t="s">
        <v>636</v>
      </c>
      <c r="E720" s="291" t="s">
        <v>428</v>
      </c>
      <c r="F720" s="277">
        <v>47881</v>
      </c>
      <c r="G720" s="278">
        <v>2.61</v>
      </c>
      <c r="H720" s="279">
        <f t="shared" si="11"/>
        <v>124969.40999999999</v>
      </c>
      <c r="J720" s="2051" t="s">
        <v>6477</v>
      </c>
      <c r="K720" s="2050" t="str">
        <f>VLOOKUP(J720,'FICHE RATIOS'!C:D,2,FALSE)</f>
        <v>Poutres</v>
      </c>
    </row>
    <row r="721" spans="1:11" s="273" customFormat="1" ht="12">
      <c r="A721" s="274"/>
      <c r="B721" s="295"/>
      <c r="C721" s="296"/>
      <c r="D721" s="338"/>
      <c r="E721" s="291"/>
      <c r="F721" s="277">
        <v>0</v>
      </c>
      <c r="G721" s="278">
        <v>0</v>
      </c>
      <c r="H721" s="279">
        <f t="shared" si="11"/>
        <v>0</v>
      </c>
      <c r="J721" s="2051" t="s">
        <v>6477</v>
      </c>
      <c r="K721" s="2050" t="str">
        <f>VLOOKUP(J721,'FICHE RATIOS'!C:D,2,FALSE)</f>
        <v>Poutres</v>
      </c>
    </row>
    <row r="722" spans="1:11" s="273" customFormat="1" ht="12">
      <c r="A722" s="274"/>
      <c r="B722" s="295"/>
      <c r="C722" s="296"/>
      <c r="D722" s="338" t="s">
        <v>637</v>
      </c>
      <c r="E722" s="291" t="s">
        <v>218</v>
      </c>
      <c r="F722" s="277">
        <v>288</v>
      </c>
      <c r="G722" s="278">
        <v>20.91</v>
      </c>
      <c r="H722" s="279">
        <f t="shared" si="11"/>
        <v>6022.08</v>
      </c>
      <c r="J722" s="2051" t="s">
        <v>6477</v>
      </c>
      <c r="K722" s="2050" t="str">
        <f>VLOOKUP(J722,'FICHE RATIOS'!C:D,2,FALSE)</f>
        <v>Poutres</v>
      </c>
    </row>
    <row r="723" spans="1:11" s="273" customFormat="1" ht="12">
      <c r="A723" s="274"/>
      <c r="B723" s="284"/>
      <c r="C723" s="285"/>
      <c r="D723" s="338"/>
      <c r="E723" s="291"/>
      <c r="F723" s="277">
        <v>0</v>
      </c>
      <c r="G723" s="278">
        <v>0</v>
      </c>
      <c r="H723" s="279">
        <f t="shared" si="11"/>
        <v>0</v>
      </c>
      <c r="J723" s="2051" t="s">
        <v>6477</v>
      </c>
      <c r="K723" s="2050" t="str">
        <f>VLOOKUP(J723,'FICHE RATIOS'!C:D,2,FALSE)</f>
        <v>Poutres</v>
      </c>
    </row>
    <row r="724" spans="1:11" s="273" customFormat="1" ht="12">
      <c r="A724" s="274"/>
      <c r="B724" s="293" t="s">
        <v>645</v>
      </c>
      <c r="C724" s="294"/>
      <c r="D724" s="298" t="s">
        <v>646</v>
      </c>
      <c r="E724" s="291"/>
      <c r="F724" s="277">
        <v>0</v>
      </c>
      <c r="G724" s="278">
        <v>0</v>
      </c>
      <c r="H724" s="279">
        <f t="shared" si="11"/>
        <v>0</v>
      </c>
      <c r="J724" s="2051" t="s">
        <v>6477</v>
      </c>
      <c r="K724" s="2050" t="str">
        <f>VLOOKUP(J724,'FICHE RATIOS'!C:D,2,FALSE)</f>
        <v>Poutres</v>
      </c>
    </row>
    <row r="725" spans="1:11" s="273" customFormat="1" ht="12">
      <c r="A725" s="274"/>
      <c r="B725" s="295"/>
      <c r="C725" s="296"/>
      <c r="D725" s="286" t="s">
        <v>636</v>
      </c>
      <c r="E725" s="291" t="s">
        <v>428</v>
      </c>
      <c r="F725" s="277">
        <v>27220</v>
      </c>
      <c r="G725" s="278">
        <v>2.61</v>
      </c>
      <c r="H725" s="279">
        <f t="shared" si="11"/>
        <v>71044.2</v>
      </c>
      <c r="J725" s="2051" t="s">
        <v>6477</v>
      </c>
      <c r="K725" s="2050" t="str">
        <f>VLOOKUP(J725,'FICHE RATIOS'!C:D,2,FALSE)</f>
        <v>Poutres</v>
      </c>
    </row>
    <row r="726" spans="1:11" s="273" customFormat="1" ht="12">
      <c r="A726" s="274"/>
      <c r="B726" s="337"/>
      <c r="C726" s="316"/>
      <c r="D726" s="317"/>
      <c r="E726" s="291"/>
      <c r="F726" s="277">
        <v>0</v>
      </c>
      <c r="G726" s="278">
        <v>0</v>
      </c>
      <c r="H726" s="279">
        <f t="shared" si="11"/>
        <v>0</v>
      </c>
      <c r="J726" s="2051" t="s">
        <v>6477</v>
      </c>
      <c r="K726" s="2050" t="str">
        <f>VLOOKUP(J726,'FICHE RATIOS'!C:D,2,FALSE)</f>
        <v>Poutres</v>
      </c>
    </row>
    <row r="727" spans="1:11" s="273" customFormat="1" ht="12">
      <c r="A727" s="274"/>
      <c r="B727" s="295"/>
      <c r="C727" s="296"/>
      <c r="D727" s="286" t="s">
        <v>637</v>
      </c>
      <c r="E727" s="291" t="s">
        <v>218</v>
      </c>
      <c r="F727" s="277">
        <v>138</v>
      </c>
      <c r="G727" s="278">
        <v>20.91</v>
      </c>
      <c r="H727" s="279">
        <f t="shared" si="11"/>
        <v>2885.58</v>
      </c>
      <c r="J727" s="2051" t="s">
        <v>6477</v>
      </c>
      <c r="K727" s="2050" t="str">
        <f>VLOOKUP(J727,'FICHE RATIOS'!C:D,2,FALSE)</f>
        <v>Poutres</v>
      </c>
    </row>
    <row r="728" spans="1:11" s="273" customFormat="1" ht="12">
      <c r="A728" s="274"/>
      <c r="B728" s="295"/>
      <c r="C728" s="318"/>
      <c r="D728" s="338"/>
      <c r="E728" s="291"/>
      <c r="F728" s="277">
        <v>0</v>
      </c>
      <c r="G728" s="278">
        <v>0</v>
      </c>
      <c r="H728" s="279">
        <f t="shared" si="11"/>
        <v>0</v>
      </c>
      <c r="J728" s="2051" t="s">
        <v>6477</v>
      </c>
      <c r="K728" s="2050" t="str">
        <f>VLOOKUP(J728,'FICHE RATIOS'!C:D,2,FALSE)</f>
        <v>Poutres</v>
      </c>
    </row>
    <row r="729" spans="1:11" s="273" customFormat="1" ht="24">
      <c r="A729" s="274"/>
      <c r="B729" s="287" t="s">
        <v>647</v>
      </c>
      <c r="C729" s="344"/>
      <c r="D729" s="339" t="s">
        <v>648</v>
      </c>
      <c r="E729" s="291"/>
      <c r="F729" s="277">
        <v>0</v>
      </c>
      <c r="G729" s="278">
        <v>0</v>
      </c>
      <c r="H729" s="279">
        <f t="shared" si="11"/>
        <v>0</v>
      </c>
      <c r="J729" s="2051" t="s">
        <v>6477</v>
      </c>
      <c r="K729" s="2050" t="str">
        <f>VLOOKUP(J729,'FICHE RATIOS'!C:D,2,FALSE)</f>
        <v>Poutres</v>
      </c>
    </row>
    <row r="730" spans="1:11" s="273" customFormat="1" ht="12">
      <c r="A730" s="274"/>
      <c r="B730" s="295"/>
      <c r="C730" s="296"/>
      <c r="D730" s="338" t="s">
        <v>636</v>
      </c>
      <c r="E730" s="291" t="s">
        <v>428</v>
      </c>
      <c r="F730" s="277">
        <v>86045</v>
      </c>
      <c r="G730" s="278">
        <v>2.61</v>
      </c>
      <c r="H730" s="279">
        <f t="shared" si="11"/>
        <v>224577.44999999998</v>
      </c>
      <c r="J730" s="2051" t="s">
        <v>6477</v>
      </c>
      <c r="K730" s="2050" t="str">
        <f>VLOOKUP(J730,'FICHE RATIOS'!C:D,2,FALSE)</f>
        <v>Poutres</v>
      </c>
    </row>
    <row r="731" spans="1:11" s="273" customFormat="1" ht="12">
      <c r="A731" s="274"/>
      <c r="B731" s="284"/>
      <c r="C731" s="285"/>
      <c r="D731" s="286"/>
      <c r="E731" s="291"/>
      <c r="F731" s="277">
        <v>0</v>
      </c>
      <c r="G731" s="278">
        <v>0</v>
      </c>
      <c r="H731" s="279">
        <f t="shared" si="11"/>
        <v>0</v>
      </c>
      <c r="J731" s="2051" t="s">
        <v>6477</v>
      </c>
      <c r="K731" s="2050" t="str">
        <f>VLOOKUP(J731,'FICHE RATIOS'!C:D,2,FALSE)</f>
        <v>Poutres</v>
      </c>
    </row>
    <row r="732" spans="1:11" s="273" customFormat="1" ht="12">
      <c r="A732" s="274"/>
      <c r="B732" s="295"/>
      <c r="C732" s="296"/>
      <c r="D732" s="286" t="s">
        <v>637</v>
      </c>
      <c r="E732" s="291" t="s">
        <v>218</v>
      </c>
      <c r="F732" s="277">
        <v>897</v>
      </c>
      <c r="G732" s="278">
        <v>20.91</v>
      </c>
      <c r="H732" s="279">
        <f t="shared" si="11"/>
        <v>18756.27</v>
      </c>
      <c r="J732" s="2051" t="s">
        <v>6477</v>
      </c>
      <c r="K732" s="2050" t="str">
        <f>VLOOKUP(J732,'FICHE RATIOS'!C:D,2,FALSE)</f>
        <v>Poutres</v>
      </c>
    </row>
    <row r="733" spans="1:11" s="273" customFormat="1" ht="12">
      <c r="A733" s="274"/>
      <c r="B733" s="295"/>
      <c r="C733" s="296"/>
      <c r="D733" s="338"/>
      <c r="E733" s="291"/>
      <c r="F733" s="277">
        <v>0</v>
      </c>
      <c r="G733" s="278">
        <v>0</v>
      </c>
      <c r="H733" s="279">
        <f t="shared" si="11"/>
        <v>0</v>
      </c>
      <c r="J733" s="2051"/>
      <c r="K733" s="2050" t="e">
        <f>VLOOKUP(J733,'FICHE RATIOS'!C:D,2,FALSE)</f>
        <v>#N/A</v>
      </c>
    </row>
    <row r="734" spans="1:11" s="273" customFormat="1" ht="12">
      <c r="A734" s="274"/>
      <c r="B734" s="293" t="s">
        <v>649</v>
      </c>
      <c r="C734" s="294"/>
      <c r="D734" s="298" t="s">
        <v>650</v>
      </c>
      <c r="E734" s="291"/>
      <c r="F734" s="277">
        <v>0</v>
      </c>
      <c r="G734" s="278">
        <v>0</v>
      </c>
      <c r="H734" s="279">
        <f t="shared" si="11"/>
        <v>0</v>
      </c>
      <c r="J734" s="2051"/>
      <c r="K734" s="2050" t="e">
        <f>VLOOKUP(J734,'FICHE RATIOS'!C:D,2,FALSE)</f>
        <v>#N/A</v>
      </c>
    </row>
    <row r="735" spans="1:11" s="273" customFormat="1" ht="12">
      <c r="A735" s="274"/>
      <c r="B735" s="284"/>
      <c r="C735" s="285"/>
      <c r="D735" s="338" t="s">
        <v>651</v>
      </c>
      <c r="E735" s="291" t="s">
        <v>428</v>
      </c>
      <c r="F735" s="277">
        <v>5152</v>
      </c>
      <c r="G735" s="278">
        <v>2.61</v>
      </c>
      <c r="H735" s="279">
        <f t="shared" si="11"/>
        <v>13446.72</v>
      </c>
      <c r="J735" s="2051" t="s">
        <v>6477</v>
      </c>
      <c r="K735" s="2050" t="str">
        <f>VLOOKUP(J735,'FICHE RATIOS'!C:D,2,FALSE)</f>
        <v>Poutres</v>
      </c>
    </row>
    <row r="736" spans="1:11" s="273" customFormat="1" ht="12">
      <c r="A736" s="274"/>
      <c r="B736" s="284"/>
      <c r="C736" s="285"/>
      <c r="D736" s="286"/>
      <c r="E736" s="291"/>
      <c r="F736" s="277">
        <v>0</v>
      </c>
      <c r="G736" s="278">
        <v>0</v>
      </c>
      <c r="H736" s="279">
        <f t="shared" si="11"/>
        <v>0</v>
      </c>
      <c r="J736" s="2051"/>
      <c r="K736" s="2050" t="e">
        <f>VLOOKUP(J736,'FICHE RATIOS'!C:D,2,FALSE)</f>
        <v>#N/A</v>
      </c>
    </row>
    <row r="737" spans="1:11" s="273" customFormat="1" ht="12">
      <c r="A737" s="274"/>
      <c r="B737" s="295"/>
      <c r="C737" s="296"/>
      <c r="D737" s="286" t="s">
        <v>637</v>
      </c>
      <c r="E737" s="291" t="s">
        <v>218</v>
      </c>
      <c r="F737" s="277">
        <v>76</v>
      </c>
      <c r="G737" s="278">
        <v>20.91</v>
      </c>
      <c r="H737" s="279">
        <f t="shared" si="11"/>
        <v>1589.16</v>
      </c>
      <c r="J737" s="2051" t="s">
        <v>6477</v>
      </c>
      <c r="K737" s="2050" t="str">
        <f>VLOOKUP(J737,'FICHE RATIOS'!C:D,2,FALSE)</f>
        <v>Poutres</v>
      </c>
    </row>
    <row r="738" spans="1:11" s="273" customFormat="1" ht="12">
      <c r="A738" s="274"/>
      <c r="B738" s="295"/>
      <c r="C738" s="296"/>
      <c r="D738" s="286"/>
      <c r="E738" s="291"/>
      <c r="F738" s="277">
        <v>0</v>
      </c>
      <c r="G738" s="278">
        <v>0</v>
      </c>
      <c r="H738" s="279">
        <f t="shared" si="11"/>
        <v>0</v>
      </c>
      <c r="J738" s="2051"/>
      <c r="K738" s="2050" t="e">
        <f>VLOOKUP(J738,'FICHE RATIOS'!C:D,2,FALSE)</f>
        <v>#N/A</v>
      </c>
    </row>
    <row r="739" spans="1:11" s="273" customFormat="1" ht="12">
      <c r="A739" s="274"/>
      <c r="B739" s="295"/>
      <c r="C739" s="318"/>
      <c r="D739" s="338" t="s">
        <v>652</v>
      </c>
      <c r="E739" s="291"/>
      <c r="F739" s="277">
        <v>0</v>
      </c>
      <c r="G739" s="278">
        <v>0</v>
      </c>
      <c r="H739" s="279">
        <f t="shared" si="11"/>
        <v>0</v>
      </c>
      <c r="J739" s="2051"/>
      <c r="K739" s="2050" t="e">
        <f>VLOOKUP(J739,'FICHE RATIOS'!C:D,2,FALSE)</f>
        <v>#N/A</v>
      </c>
    </row>
    <row r="740" spans="1:11" s="273" customFormat="1" ht="12">
      <c r="A740" s="274"/>
      <c r="B740" s="295"/>
      <c r="C740" s="318"/>
      <c r="D740" s="338"/>
      <c r="E740" s="291"/>
      <c r="F740" s="277"/>
      <c r="G740" s="278"/>
      <c r="H740" s="279">
        <f t="shared" si="11"/>
        <v>0</v>
      </c>
      <c r="J740" s="2051"/>
      <c r="K740" s="2050" t="e">
        <f>VLOOKUP(J740,'FICHE RATIOS'!C:D,2,FALSE)</f>
        <v>#N/A</v>
      </c>
    </row>
    <row r="741" spans="1:11" s="273" customFormat="1" ht="12">
      <c r="A741" s="274"/>
      <c r="B741" s="295"/>
      <c r="C741" s="318"/>
      <c r="D741" s="338" t="s">
        <v>651</v>
      </c>
      <c r="E741" s="291" t="s">
        <v>428</v>
      </c>
      <c r="F741" s="277">
        <v>14436</v>
      </c>
      <c r="G741" s="278">
        <v>2.61</v>
      </c>
      <c r="H741" s="279">
        <f t="shared" si="11"/>
        <v>37677.96</v>
      </c>
      <c r="J741" s="2051" t="s">
        <v>6477</v>
      </c>
      <c r="K741" s="2050" t="str">
        <f>VLOOKUP(J741,'FICHE RATIOS'!C:D,2,FALSE)</f>
        <v>Poutres</v>
      </c>
    </row>
    <row r="742" spans="1:11" s="273" customFormat="1" ht="12">
      <c r="A742" s="274"/>
      <c r="B742" s="295"/>
      <c r="C742" s="318"/>
      <c r="D742" s="338"/>
      <c r="E742" s="291"/>
      <c r="F742" s="277">
        <v>0</v>
      </c>
      <c r="G742" s="278">
        <v>0</v>
      </c>
      <c r="H742" s="279">
        <f t="shared" si="11"/>
        <v>0</v>
      </c>
      <c r="J742" s="2051"/>
      <c r="K742" s="2050" t="e">
        <f>VLOOKUP(J742,'FICHE RATIOS'!C:D,2,FALSE)</f>
        <v>#N/A</v>
      </c>
    </row>
    <row r="743" spans="1:11" s="273" customFormat="1" ht="12">
      <c r="A743" s="274"/>
      <c r="B743" s="295"/>
      <c r="C743" s="318"/>
      <c r="D743" s="338" t="s">
        <v>637</v>
      </c>
      <c r="E743" s="291" t="s">
        <v>218</v>
      </c>
      <c r="F743" s="277">
        <v>113</v>
      </c>
      <c r="G743" s="278">
        <v>20.91</v>
      </c>
      <c r="H743" s="279">
        <f t="shared" si="11"/>
        <v>2362.83</v>
      </c>
      <c r="J743" s="2051" t="s">
        <v>6477</v>
      </c>
      <c r="K743" s="2050" t="str">
        <f>VLOOKUP(J743,'FICHE RATIOS'!C:D,2,FALSE)</f>
        <v>Poutres</v>
      </c>
    </row>
    <row r="744" spans="1:11" s="273" customFormat="1" ht="12">
      <c r="A744" s="274"/>
      <c r="B744" s="295"/>
      <c r="C744" s="318"/>
      <c r="D744" s="338"/>
      <c r="E744" s="291"/>
      <c r="F744" s="277"/>
      <c r="G744" s="278"/>
      <c r="H744" s="279">
        <f t="shared" si="11"/>
        <v>0</v>
      </c>
      <c r="J744" s="2051"/>
      <c r="K744" s="2050" t="e">
        <f>VLOOKUP(J744,'FICHE RATIOS'!C:D,2,FALSE)</f>
        <v>#N/A</v>
      </c>
    </row>
    <row r="745" spans="1:11" s="273" customFormat="1" ht="12">
      <c r="A745" s="274"/>
      <c r="B745" s="287" t="s">
        <v>653</v>
      </c>
      <c r="C745" s="344"/>
      <c r="D745" s="339" t="s">
        <v>654</v>
      </c>
      <c r="E745" s="291"/>
      <c r="F745" s="277">
        <v>0</v>
      </c>
      <c r="G745" s="278" t="s">
        <v>179</v>
      </c>
      <c r="H745" s="279">
        <f t="shared" si="11"/>
        <v>0</v>
      </c>
      <c r="J745" s="2051"/>
      <c r="K745" s="2050" t="e">
        <f>VLOOKUP(J745,'FICHE RATIOS'!C:D,2,FALSE)</f>
        <v>#N/A</v>
      </c>
    </row>
    <row r="746" spans="1:11" s="273" customFormat="1" ht="12">
      <c r="A746" s="274"/>
      <c r="B746" s="295"/>
      <c r="C746" s="318"/>
      <c r="D746" s="338" t="s">
        <v>655</v>
      </c>
      <c r="E746" s="291"/>
      <c r="F746" s="277">
        <v>0</v>
      </c>
      <c r="G746" s="278" t="s">
        <v>179</v>
      </c>
      <c r="H746" s="279">
        <f t="shared" si="11"/>
        <v>0</v>
      </c>
      <c r="J746" s="2051"/>
      <c r="K746" s="2050" t="e">
        <f>VLOOKUP(J746,'FICHE RATIOS'!C:D,2,FALSE)</f>
        <v>#N/A</v>
      </c>
    </row>
    <row r="747" spans="1:11" s="273" customFormat="1" ht="12">
      <c r="A747" s="274"/>
      <c r="B747" s="295"/>
      <c r="C747" s="296"/>
      <c r="D747" s="338" t="s">
        <v>483</v>
      </c>
      <c r="E747" s="291" t="s">
        <v>264</v>
      </c>
      <c r="F747" s="277">
        <v>966</v>
      </c>
      <c r="G747" s="278">
        <v>217.31</v>
      </c>
      <c r="H747" s="279">
        <f t="shared" si="11"/>
        <v>209921.46</v>
      </c>
      <c r="J747" s="2051" t="s">
        <v>6478</v>
      </c>
      <c r="K747" s="2050" t="str">
        <f>VLOOKUP(J747,'FICHE RATIOS'!C:D,2,FALSE)</f>
        <v>Plancher</v>
      </c>
    </row>
    <row r="748" spans="1:11" s="273" customFormat="1" ht="12">
      <c r="A748" s="274"/>
      <c r="B748" s="284"/>
      <c r="C748" s="285"/>
      <c r="D748" s="286" t="s">
        <v>656</v>
      </c>
      <c r="E748" s="291" t="s">
        <v>218</v>
      </c>
      <c r="F748" s="277">
        <v>6875</v>
      </c>
      <c r="G748" s="278">
        <v>32.950000000000003</v>
      </c>
      <c r="H748" s="279">
        <f t="shared" si="11"/>
        <v>226531.25000000003</v>
      </c>
      <c r="J748" s="2051" t="s">
        <v>6478</v>
      </c>
      <c r="K748" s="2050" t="str">
        <f>VLOOKUP(J748,'FICHE RATIOS'!C:D,2,FALSE)</f>
        <v>Plancher</v>
      </c>
    </row>
    <row r="749" spans="1:11" s="273" customFormat="1" ht="12">
      <c r="A749" s="274"/>
      <c r="B749" s="295"/>
      <c r="C749" s="296"/>
      <c r="D749" s="286" t="s">
        <v>427</v>
      </c>
      <c r="E749" s="291" t="s">
        <v>428</v>
      </c>
      <c r="F749" s="277">
        <v>13750</v>
      </c>
      <c r="G749" s="278">
        <v>1.76</v>
      </c>
      <c r="H749" s="279">
        <f t="shared" si="11"/>
        <v>24200</v>
      </c>
      <c r="J749" s="2051" t="s">
        <v>6478</v>
      </c>
      <c r="K749" s="2050" t="str">
        <f>VLOOKUP(J749,'FICHE RATIOS'!C:D,2,FALSE)</f>
        <v>Plancher</v>
      </c>
    </row>
    <row r="750" spans="1:11" s="273" customFormat="1" ht="12">
      <c r="A750" s="274"/>
      <c r="B750" s="295"/>
      <c r="C750" s="296"/>
      <c r="D750" s="338" t="s">
        <v>502</v>
      </c>
      <c r="E750" s="291" t="s">
        <v>428</v>
      </c>
      <c r="F750" s="277">
        <v>51562.5</v>
      </c>
      <c r="G750" s="278">
        <v>1.54</v>
      </c>
      <c r="H750" s="279">
        <f t="shared" si="11"/>
        <v>79406.25</v>
      </c>
      <c r="J750" s="2051" t="s">
        <v>6478</v>
      </c>
      <c r="K750" s="2050" t="str">
        <f>VLOOKUP(J750,'FICHE RATIOS'!C:D,2,FALSE)</f>
        <v>Plancher</v>
      </c>
    </row>
    <row r="751" spans="1:11" s="273" customFormat="1" ht="12">
      <c r="A751" s="274"/>
      <c r="B751" s="284"/>
      <c r="C751" s="285"/>
      <c r="D751" s="338"/>
      <c r="E751" s="291"/>
      <c r="F751" s="277">
        <v>0</v>
      </c>
      <c r="G751" s="278" t="s">
        <v>179</v>
      </c>
      <c r="H751" s="279">
        <f t="shared" si="11"/>
        <v>0</v>
      </c>
      <c r="J751" s="2051"/>
      <c r="K751" s="2050" t="e">
        <f>VLOOKUP(J751,'FICHE RATIOS'!C:D,2,FALSE)</f>
        <v>#N/A</v>
      </c>
    </row>
    <row r="752" spans="1:11" s="273" customFormat="1" ht="12">
      <c r="A752" s="320"/>
      <c r="B752" s="341" t="s">
        <v>657</v>
      </c>
      <c r="C752" s="342"/>
      <c r="D752" s="282" t="s">
        <v>658</v>
      </c>
      <c r="E752" s="291"/>
      <c r="F752" s="277">
        <v>0</v>
      </c>
      <c r="G752" s="278" t="s">
        <v>179</v>
      </c>
      <c r="H752" s="279">
        <f t="shared" si="11"/>
        <v>0</v>
      </c>
      <c r="J752" s="2051"/>
      <c r="K752" s="2050" t="e">
        <f>VLOOKUP(J752,'FICHE RATIOS'!C:D,2,FALSE)</f>
        <v>#N/A</v>
      </c>
    </row>
    <row r="753" spans="1:13" s="273" customFormat="1" ht="12">
      <c r="A753" s="274"/>
      <c r="B753" s="295"/>
      <c r="C753" s="296"/>
      <c r="D753" s="286"/>
      <c r="E753" s="291"/>
      <c r="F753" s="277">
        <v>0</v>
      </c>
      <c r="G753" s="278" t="s">
        <v>179</v>
      </c>
      <c r="H753" s="279">
        <f t="shared" si="11"/>
        <v>0</v>
      </c>
      <c r="J753" s="2051"/>
      <c r="K753" s="2050" t="e">
        <f>VLOOKUP(J753,'FICHE RATIOS'!C:D,2,FALSE)</f>
        <v>#N/A</v>
      </c>
    </row>
    <row r="754" spans="1:13" s="273" customFormat="1" ht="24">
      <c r="A754" s="274"/>
      <c r="B754" s="346" t="s">
        <v>659</v>
      </c>
      <c r="C754" s="347"/>
      <c r="D754" s="289" t="s">
        <v>660</v>
      </c>
      <c r="E754" s="291" t="s">
        <v>66</v>
      </c>
      <c r="F754" s="277">
        <v>0</v>
      </c>
      <c r="G754" s="278" t="s">
        <v>179</v>
      </c>
      <c r="H754" s="279">
        <f t="shared" si="11"/>
        <v>0</v>
      </c>
      <c r="J754" s="2051"/>
      <c r="K754" s="2050" t="e">
        <f>VLOOKUP(J754,'FICHE RATIOS'!C:D,2,FALSE)</f>
        <v>#N/A</v>
      </c>
      <c r="M754" s="273" t="s">
        <v>6658</v>
      </c>
    </row>
    <row r="755" spans="1:13" s="273" customFormat="1" ht="24">
      <c r="A755" s="274"/>
      <c r="B755" s="295"/>
      <c r="C755" s="296"/>
      <c r="D755" s="286" t="s">
        <v>661</v>
      </c>
      <c r="E755" s="291" t="s">
        <v>66</v>
      </c>
      <c r="F755" s="277">
        <v>11</v>
      </c>
      <c r="G755" s="278">
        <v>2293.89</v>
      </c>
      <c r="H755" s="279">
        <f t="shared" si="11"/>
        <v>25232.789999999997</v>
      </c>
      <c r="J755" s="2051" t="s">
        <v>6479</v>
      </c>
      <c r="K755" s="2050" t="str">
        <f>VLOOKUP(J755,'FICHE RATIOS'!C:D,2,FALSE)</f>
        <v>Escaliers &amp; paliers</v>
      </c>
      <c r="L755" s="313"/>
      <c r="M755" s="273">
        <f>F755+F757+F761+F762+F763+F764+F765+F766+F767+F768+F769+F770+F772+F773+F774+F775+F776+F777+F778+F779+F780+F781+F782+F783+F784+F785+F786+F787+F788+F789+F790+F791+F792+F793+F794+F795+F796+F798+F799+F800+F801+F802+F803+F804+F806+F807+F808+F809+F811+F812+F813+F814+F815+F817+F818+F819+F820+F821+F823+F824+F825+F826+F827+F829+F830+F831+F832+F833+F834+F835+F839+F841+F843</f>
        <v>280</v>
      </c>
    </row>
    <row r="756" spans="1:13" s="273" customFormat="1" ht="12">
      <c r="A756" s="274"/>
      <c r="B756" s="295"/>
      <c r="C756" s="296"/>
      <c r="D756" s="286"/>
      <c r="E756" s="291"/>
      <c r="F756" s="277">
        <v>0</v>
      </c>
      <c r="G756" s="278" t="s">
        <v>179</v>
      </c>
      <c r="H756" s="279">
        <f t="shared" si="11"/>
        <v>0</v>
      </c>
      <c r="J756" s="2051" t="s">
        <v>6479</v>
      </c>
      <c r="K756" s="2050" t="str">
        <f>VLOOKUP(J756,'FICHE RATIOS'!C:D,2,FALSE)</f>
        <v>Escaliers &amp; paliers</v>
      </c>
    </row>
    <row r="757" spans="1:13" s="273" customFormat="1" ht="24">
      <c r="A757" s="274"/>
      <c r="B757" s="295"/>
      <c r="C757" s="318"/>
      <c r="D757" s="338" t="s">
        <v>662</v>
      </c>
      <c r="E757" s="291" t="s">
        <v>66</v>
      </c>
      <c r="F757" s="277">
        <v>11</v>
      </c>
      <c r="G757" s="278">
        <v>3058.51</v>
      </c>
      <c r="H757" s="279">
        <f t="shared" si="11"/>
        <v>33643.61</v>
      </c>
      <c r="J757" s="2051" t="s">
        <v>6479</v>
      </c>
      <c r="K757" s="2050" t="str">
        <f>VLOOKUP(J757,'FICHE RATIOS'!C:D,2,FALSE)</f>
        <v>Escaliers &amp; paliers</v>
      </c>
    </row>
    <row r="758" spans="1:13" s="273" customFormat="1" ht="12">
      <c r="A758" s="274"/>
      <c r="B758" s="295"/>
      <c r="C758" s="318"/>
      <c r="D758" s="338"/>
      <c r="E758" s="291"/>
      <c r="F758" s="277">
        <v>0</v>
      </c>
      <c r="G758" s="278" t="s">
        <v>179</v>
      </c>
      <c r="H758" s="279">
        <f t="shared" si="11"/>
        <v>0</v>
      </c>
      <c r="J758" s="2051"/>
      <c r="K758" s="2050" t="e">
        <f>VLOOKUP(J758,'FICHE RATIOS'!C:D,2,FALSE)</f>
        <v>#N/A</v>
      </c>
    </row>
    <row r="759" spans="1:13" s="273" customFormat="1" ht="12">
      <c r="A759" s="274"/>
      <c r="B759" s="295"/>
      <c r="C759" s="318"/>
      <c r="D759" s="338"/>
      <c r="E759" s="291"/>
      <c r="F759" s="277">
        <v>0</v>
      </c>
      <c r="G759" s="278" t="s">
        <v>179</v>
      </c>
      <c r="H759" s="279">
        <f t="shared" ref="H759:H822" si="12">+IF(F759=0,0,F759*G759)</f>
        <v>0</v>
      </c>
      <c r="J759" s="2051"/>
      <c r="K759" s="2050" t="e">
        <f>VLOOKUP(J759,'FICHE RATIOS'!C:D,2,FALSE)</f>
        <v>#N/A</v>
      </c>
    </row>
    <row r="760" spans="1:13" s="273" customFormat="1" ht="24">
      <c r="A760" s="274"/>
      <c r="B760" s="287" t="s">
        <v>663</v>
      </c>
      <c r="C760" s="288"/>
      <c r="D760" s="339" t="s">
        <v>664</v>
      </c>
      <c r="E760" s="291"/>
      <c r="F760" s="277"/>
      <c r="G760" s="278"/>
      <c r="H760" s="279">
        <f t="shared" si="12"/>
        <v>0</v>
      </c>
      <c r="J760" s="2051"/>
      <c r="K760" s="2050" t="e">
        <f>VLOOKUP(J760,'FICHE RATIOS'!C:D,2,FALSE)</f>
        <v>#N/A</v>
      </c>
    </row>
    <row r="761" spans="1:13" s="273" customFormat="1" ht="24">
      <c r="A761" s="274"/>
      <c r="B761" s="284"/>
      <c r="C761" s="285"/>
      <c r="D761" s="286" t="s">
        <v>665</v>
      </c>
      <c r="E761" s="291"/>
      <c r="F761" s="277">
        <v>1</v>
      </c>
      <c r="G761" s="278">
        <v>2676.2</v>
      </c>
      <c r="H761" s="279">
        <f t="shared" si="12"/>
        <v>2676.2</v>
      </c>
      <c r="J761" s="2051" t="s">
        <v>6480</v>
      </c>
      <c r="K761" s="2050" t="str">
        <f>VLOOKUP(J761,'FICHE RATIOS'!C:D,2,FALSE)</f>
        <v>Escaliers &amp; paliers</v>
      </c>
    </row>
    <row r="762" spans="1:13" s="273" customFormat="1" ht="24">
      <c r="A762" s="274"/>
      <c r="B762" s="295"/>
      <c r="C762" s="296"/>
      <c r="D762" s="286" t="s">
        <v>666</v>
      </c>
      <c r="E762" s="291"/>
      <c r="F762" s="277">
        <v>1</v>
      </c>
      <c r="G762" s="278">
        <v>2840.05</v>
      </c>
      <c r="H762" s="279">
        <f t="shared" si="12"/>
        <v>2840.05</v>
      </c>
      <c r="J762" s="2051" t="s">
        <v>6480</v>
      </c>
      <c r="K762" s="2050" t="str">
        <f>VLOOKUP(J762,'FICHE RATIOS'!C:D,2,FALSE)</f>
        <v>Escaliers &amp; paliers</v>
      </c>
    </row>
    <row r="763" spans="1:13" s="273" customFormat="1" ht="24">
      <c r="A763" s="274"/>
      <c r="B763" s="295"/>
      <c r="C763" s="296"/>
      <c r="D763" s="338" t="s">
        <v>667</v>
      </c>
      <c r="E763" s="291" t="s">
        <v>66</v>
      </c>
      <c r="F763" s="277">
        <v>1</v>
      </c>
      <c r="G763" s="278">
        <v>1693.11</v>
      </c>
      <c r="H763" s="279">
        <f t="shared" si="12"/>
        <v>1693.11</v>
      </c>
      <c r="J763" s="2051" t="s">
        <v>6480</v>
      </c>
      <c r="K763" s="2050" t="str">
        <f>VLOOKUP(J763,'FICHE RATIOS'!C:D,2,FALSE)</f>
        <v>Escaliers &amp; paliers</v>
      </c>
    </row>
    <row r="764" spans="1:13" s="273" customFormat="1" ht="24">
      <c r="A764" s="274"/>
      <c r="B764" s="295"/>
      <c r="C764" s="296"/>
      <c r="D764" s="338" t="s">
        <v>668</v>
      </c>
      <c r="E764" s="291" t="s">
        <v>66</v>
      </c>
      <c r="F764" s="277">
        <v>1</v>
      </c>
      <c r="G764" s="278">
        <v>1310.79</v>
      </c>
      <c r="H764" s="279">
        <f t="shared" si="12"/>
        <v>1310.79</v>
      </c>
      <c r="J764" s="2051" t="s">
        <v>6480</v>
      </c>
      <c r="K764" s="2050" t="str">
        <f>VLOOKUP(J764,'FICHE RATIOS'!C:D,2,FALSE)</f>
        <v>Escaliers &amp; paliers</v>
      </c>
    </row>
    <row r="765" spans="1:13" s="273" customFormat="1" ht="24">
      <c r="A765" s="274"/>
      <c r="B765" s="295"/>
      <c r="C765" s="296"/>
      <c r="D765" s="338" t="s">
        <v>669</v>
      </c>
      <c r="E765" s="291" t="s">
        <v>66</v>
      </c>
      <c r="F765" s="277">
        <v>1</v>
      </c>
      <c r="G765" s="278">
        <v>2075.42</v>
      </c>
      <c r="H765" s="279">
        <f t="shared" si="12"/>
        <v>2075.42</v>
      </c>
      <c r="J765" s="2051" t="s">
        <v>6480</v>
      </c>
      <c r="K765" s="2050" t="str">
        <f>VLOOKUP(J765,'FICHE RATIOS'!C:D,2,FALSE)</f>
        <v>Escaliers &amp; paliers</v>
      </c>
    </row>
    <row r="766" spans="1:13" s="273" customFormat="1" ht="24">
      <c r="A766" s="274"/>
      <c r="B766" s="295"/>
      <c r="C766" s="296"/>
      <c r="D766" s="338" t="s">
        <v>670</v>
      </c>
      <c r="E766" s="291" t="s">
        <v>66</v>
      </c>
      <c r="F766" s="277">
        <v>8</v>
      </c>
      <c r="G766" s="278">
        <v>3003.9</v>
      </c>
      <c r="H766" s="279">
        <f t="shared" si="12"/>
        <v>24031.200000000001</v>
      </c>
      <c r="J766" s="2051" t="s">
        <v>6480</v>
      </c>
      <c r="K766" s="2050" t="str">
        <f>VLOOKUP(J766,'FICHE RATIOS'!C:D,2,FALSE)</f>
        <v>Escaliers &amp; paliers</v>
      </c>
    </row>
    <row r="767" spans="1:13" s="273" customFormat="1" ht="24">
      <c r="A767" s="274"/>
      <c r="B767" s="284"/>
      <c r="C767" s="285"/>
      <c r="D767" s="286" t="s">
        <v>671</v>
      </c>
      <c r="E767" s="291" t="s">
        <v>66</v>
      </c>
      <c r="F767" s="277">
        <v>9</v>
      </c>
      <c r="G767" s="278">
        <v>2512.35</v>
      </c>
      <c r="H767" s="279">
        <f t="shared" si="12"/>
        <v>22611.149999999998</v>
      </c>
      <c r="J767" s="2051" t="s">
        <v>6480</v>
      </c>
      <c r="K767" s="2050" t="str">
        <f>VLOOKUP(J767,'FICHE RATIOS'!C:D,2,FALSE)</f>
        <v>Escaliers &amp; paliers</v>
      </c>
    </row>
    <row r="768" spans="1:13" s="273" customFormat="1" ht="24">
      <c r="A768" s="274"/>
      <c r="B768" s="284"/>
      <c r="C768" s="285"/>
      <c r="D768" s="338" t="s">
        <v>672</v>
      </c>
      <c r="E768" s="291" t="s">
        <v>66</v>
      </c>
      <c r="F768" s="277">
        <v>1</v>
      </c>
      <c r="G768" s="278">
        <v>4642.3900000000003</v>
      </c>
      <c r="H768" s="279">
        <f t="shared" si="12"/>
        <v>4642.3900000000003</v>
      </c>
      <c r="J768" s="2051" t="s">
        <v>6480</v>
      </c>
      <c r="K768" s="2050" t="str">
        <f>VLOOKUP(J768,'FICHE RATIOS'!C:D,2,FALSE)</f>
        <v>Escaliers &amp; paliers</v>
      </c>
    </row>
    <row r="769" spans="1:11" s="273" customFormat="1" ht="24">
      <c r="A769" s="274"/>
      <c r="B769" s="284"/>
      <c r="C769" s="285"/>
      <c r="D769" s="286" t="s">
        <v>673</v>
      </c>
      <c r="E769" s="291" t="s">
        <v>66</v>
      </c>
      <c r="F769" s="277">
        <v>1</v>
      </c>
      <c r="G769" s="278">
        <v>3823.14</v>
      </c>
      <c r="H769" s="279">
        <f t="shared" si="12"/>
        <v>3823.14</v>
      </c>
      <c r="J769" s="2051" t="s">
        <v>6480</v>
      </c>
      <c r="K769" s="2050" t="str">
        <f>VLOOKUP(J769,'FICHE RATIOS'!C:D,2,FALSE)</f>
        <v>Escaliers &amp; paliers</v>
      </c>
    </row>
    <row r="770" spans="1:11" s="273" customFormat="1" ht="24">
      <c r="A770" s="274"/>
      <c r="B770" s="295"/>
      <c r="C770" s="296"/>
      <c r="D770" s="286" t="s">
        <v>674</v>
      </c>
      <c r="E770" s="291" t="s">
        <v>66</v>
      </c>
      <c r="F770" s="277">
        <v>4</v>
      </c>
      <c r="G770" s="278">
        <v>3973.33</v>
      </c>
      <c r="H770" s="279">
        <f t="shared" si="12"/>
        <v>15893.32</v>
      </c>
      <c r="J770" s="2051" t="s">
        <v>6480</v>
      </c>
      <c r="K770" s="2050" t="str">
        <f>VLOOKUP(J770,'FICHE RATIOS'!C:D,2,FALSE)</f>
        <v>Escaliers &amp; paliers</v>
      </c>
    </row>
    <row r="771" spans="1:11" s="273" customFormat="1" ht="12">
      <c r="A771" s="274"/>
      <c r="B771" s="337"/>
      <c r="C771" s="316"/>
      <c r="D771" s="317"/>
      <c r="E771" s="291"/>
      <c r="F771" s="277">
        <v>0</v>
      </c>
      <c r="G771" s="278" t="s">
        <v>179</v>
      </c>
      <c r="H771" s="279">
        <f t="shared" si="12"/>
        <v>0</v>
      </c>
      <c r="J771" s="2051" t="s">
        <v>6480</v>
      </c>
      <c r="K771" s="2050" t="str">
        <f>VLOOKUP(J771,'FICHE RATIOS'!C:D,2,FALSE)</f>
        <v>Escaliers &amp; paliers</v>
      </c>
    </row>
    <row r="772" spans="1:11" s="273" customFormat="1" ht="12">
      <c r="A772" s="274"/>
      <c r="B772" s="295"/>
      <c r="C772" s="296"/>
      <c r="D772" s="286" t="s">
        <v>675</v>
      </c>
      <c r="E772" s="291" t="s">
        <v>66</v>
      </c>
      <c r="F772" s="277">
        <v>1</v>
      </c>
      <c r="G772" s="278">
        <v>3331.6</v>
      </c>
      <c r="H772" s="279">
        <f t="shared" si="12"/>
        <v>3331.6</v>
      </c>
      <c r="J772" s="2051" t="s">
        <v>6480</v>
      </c>
      <c r="K772" s="2050" t="str">
        <f>VLOOKUP(J772,'FICHE RATIOS'!C:D,2,FALSE)</f>
        <v>Escaliers &amp; paliers</v>
      </c>
    </row>
    <row r="773" spans="1:11" s="273" customFormat="1" ht="24">
      <c r="A773" s="274"/>
      <c r="B773" s="295"/>
      <c r="C773" s="296"/>
      <c r="D773" s="286" t="s">
        <v>676</v>
      </c>
      <c r="E773" s="291" t="s">
        <v>66</v>
      </c>
      <c r="F773" s="277">
        <v>1</v>
      </c>
      <c r="G773" s="278">
        <v>2020.8</v>
      </c>
      <c r="H773" s="279">
        <f t="shared" si="12"/>
        <v>2020.8</v>
      </c>
      <c r="J773" s="2051" t="s">
        <v>6480</v>
      </c>
      <c r="K773" s="2050" t="str">
        <f>VLOOKUP(J773,'FICHE RATIOS'!C:D,2,FALSE)</f>
        <v>Escaliers &amp; paliers</v>
      </c>
    </row>
    <row r="774" spans="1:11" s="273" customFormat="1" ht="24">
      <c r="A774" s="274"/>
      <c r="B774" s="295"/>
      <c r="C774" s="318"/>
      <c r="D774" s="338" t="s">
        <v>670</v>
      </c>
      <c r="E774" s="291" t="s">
        <v>66</v>
      </c>
      <c r="F774" s="277">
        <v>1</v>
      </c>
      <c r="G774" s="278">
        <v>3003.9</v>
      </c>
      <c r="H774" s="279">
        <f t="shared" si="12"/>
        <v>3003.9</v>
      </c>
      <c r="J774" s="2051" t="s">
        <v>6480</v>
      </c>
      <c r="K774" s="2050" t="str">
        <f>VLOOKUP(J774,'FICHE RATIOS'!C:D,2,FALSE)</f>
        <v>Escaliers &amp; paliers</v>
      </c>
    </row>
    <row r="775" spans="1:11" s="273" customFormat="1" ht="24">
      <c r="A775" s="274"/>
      <c r="B775" s="295"/>
      <c r="C775" s="318"/>
      <c r="D775" s="338" t="s">
        <v>677</v>
      </c>
      <c r="E775" s="291" t="s">
        <v>66</v>
      </c>
      <c r="F775" s="277">
        <v>1</v>
      </c>
      <c r="G775" s="278">
        <v>2348.5</v>
      </c>
      <c r="H775" s="279">
        <f t="shared" si="12"/>
        <v>2348.5</v>
      </c>
      <c r="J775" s="2051" t="s">
        <v>6480</v>
      </c>
      <c r="K775" s="2050" t="str">
        <f>VLOOKUP(J775,'FICHE RATIOS'!C:D,2,FALSE)</f>
        <v>Escaliers &amp; paliers</v>
      </c>
    </row>
    <row r="776" spans="1:11" s="273" customFormat="1" ht="24">
      <c r="A776" s="274"/>
      <c r="B776" s="295"/>
      <c r="C776" s="318"/>
      <c r="D776" s="338" t="s">
        <v>678</v>
      </c>
      <c r="E776" s="291" t="s">
        <v>66</v>
      </c>
      <c r="F776" s="277">
        <v>7</v>
      </c>
      <c r="G776" s="278">
        <v>2637.1892857142857</v>
      </c>
      <c r="H776" s="279">
        <f t="shared" si="12"/>
        <v>18460.325000000001</v>
      </c>
      <c r="J776" s="2051" t="s">
        <v>6480</v>
      </c>
      <c r="K776" s="2050" t="str">
        <f>VLOOKUP(J776,'FICHE RATIOS'!C:D,2,FALSE)</f>
        <v>Escaliers &amp; paliers</v>
      </c>
    </row>
    <row r="777" spans="1:11" s="273" customFormat="1" ht="24">
      <c r="A777" s="274"/>
      <c r="B777" s="295"/>
      <c r="C777" s="318"/>
      <c r="D777" s="338" t="s">
        <v>679</v>
      </c>
      <c r="E777" s="291" t="s">
        <v>66</v>
      </c>
      <c r="F777" s="277">
        <v>1</v>
      </c>
      <c r="G777" s="278">
        <v>1947.98</v>
      </c>
      <c r="H777" s="279">
        <f t="shared" si="12"/>
        <v>1947.98</v>
      </c>
      <c r="J777" s="2051" t="s">
        <v>6480</v>
      </c>
      <c r="K777" s="2050" t="str">
        <f>VLOOKUP(J777,'FICHE RATIOS'!C:D,2,FALSE)</f>
        <v>Escaliers &amp; paliers</v>
      </c>
    </row>
    <row r="778" spans="1:11" s="273" customFormat="1" ht="24">
      <c r="A778" s="274"/>
      <c r="B778" s="295"/>
      <c r="C778" s="318"/>
      <c r="D778" s="338" t="s">
        <v>669</v>
      </c>
      <c r="E778" s="291" t="s">
        <v>66</v>
      </c>
      <c r="F778" s="277">
        <v>1</v>
      </c>
      <c r="G778" s="278">
        <v>2075.42</v>
      </c>
      <c r="H778" s="279">
        <f t="shared" si="12"/>
        <v>2075.42</v>
      </c>
      <c r="J778" s="2051" t="s">
        <v>6480</v>
      </c>
      <c r="K778" s="2050" t="str">
        <f>VLOOKUP(J778,'FICHE RATIOS'!C:D,2,FALSE)</f>
        <v>Escaliers &amp; paliers</v>
      </c>
    </row>
    <row r="779" spans="1:11" s="273" customFormat="1" ht="12">
      <c r="A779" s="274"/>
      <c r="B779" s="295"/>
      <c r="C779" s="318"/>
      <c r="D779" s="338" t="s">
        <v>680</v>
      </c>
      <c r="E779" s="291" t="s">
        <v>66</v>
      </c>
      <c r="F779" s="277">
        <v>1</v>
      </c>
      <c r="G779" s="278">
        <v>3477.24</v>
      </c>
      <c r="H779" s="279">
        <f t="shared" si="12"/>
        <v>3477.24</v>
      </c>
      <c r="J779" s="2051" t="s">
        <v>6480</v>
      </c>
      <c r="K779" s="2050" t="str">
        <f>VLOOKUP(J779,'FICHE RATIOS'!C:D,2,FALSE)</f>
        <v>Escaliers &amp; paliers</v>
      </c>
    </row>
    <row r="780" spans="1:11" s="273" customFormat="1" ht="12">
      <c r="A780" s="274"/>
      <c r="B780" s="295"/>
      <c r="C780" s="318"/>
      <c r="D780" s="338" t="s">
        <v>680</v>
      </c>
      <c r="E780" s="291" t="s">
        <v>66</v>
      </c>
      <c r="F780" s="277">
        <v>1</v>
      </c>
      <c r="G780" s="278">
        <v>3477.24</v>
      </c>
      <c r="H780" s="279">
        <f t="shared" si="12"/>
        <v>3477.24</v>
      </c>
      <c r="J780" s="2051" t="s">
        <v>6480</v>
      </c>
      <c r="K780" s="2050" t="str">
        <f>VLOOKUP(J780,'FICHE RATIOS'!C:D,2,FALSE)</f>
        <v>Escaliers &amp; paliers</v>
      </c>
    </row>
    <row r="781" spans="1:11" s="273" customFormat="1" ht="24">
      <c r="A781" s="274"/>
      <c r="B781" s="295"/>
      <c r="C781" s="318"/>
      <c r="D781" s="338" t="s">
        <v>667</v>
      </c>
      <c r="E781" s="291" t="s">
        <v>66</v>
      </c>
      <c r="F781" s="277">
        <v>1</v>
      </c>
      <c r="G781" s="278">
        <v>1693.11</v>
      </c>
      <c r="H781" s="279">
        <f t="shared" si="12"/>
        <v>1693.11</v>
      </c>
      <c r="J781" s="2051" t="s">
        <v>6480</v>
      </c>
      <c r="K781" s="2050" t="str">
        <f>VLOOKUP(J781,'FICHE RATIOS'!C:D,2,FALSE)</f>
        <v>Escaliers &amp; paliers</v>
      </c>
    </row>
    <row r="782" spans="1:11" s="273" customFormat="1" ht="24">
      <c r="A782" s="274"/>
      <c r="B782" s="295"/>
      <c r="C782" s="296"/>
      <c r="D782" s="338" t="s">
        <v>679</v>
      </c>
      <c r="E782" s="291" t="s">
        <v>66</v>
      </c>
      <c r="F782" s="277">
        <v>1</v>
      </c>
      <c r="G782" s="278">
        <v>1947.98</v>
      </c>
      <c r="H782" s="279">
        <f t="shared" si="12"/>
        <v>1947.98</v>
      </c>
      <c r="J782" s="2051" t="s">
        <v>6480</v>
      </c>
      <c r="K782" s="2050" t="str">
        <f>VLOOKUP(J782,'FICHE RATIOS'!C:D,2,FALSE)</f>
        <v>Escaliers &amp; paliers</v>
      </c>
    </row>
    <row r="783" spans="1:11" s="273" customFormat="1" ht="24">
      <c r="A783" s="274"/>
      <c r="B783" s="284"/>
      <c r="C783" s="285"/>
      <c r="D783" s="286" t="s">
        <v>668</v>
      </c>
      <c r="E783" s="291" t="s">
        <v>66</v>
      </c>
      <c r="F783" s="277">
        <v>1</v>
      </c>
      <c r="G783" s="278">
        <v>1310.79</v>
      </c>
      <c r="H783" s="279">
        <f t="shared" si="12"/>
        <v>1310.79</v>
      </c>
      <c r="J783" s="2051" t="s">
        <v>6480</v>
      </c>
      <c r="K783" s="2050" t="str">
        <f>VLOOKUP(J783,'FICHE RATIOS'!C:D,2,FALSE)</f>
        <v>Escaliers &amp; paliers</v>
      </c>
    </row>
    <row r="784" spans="1:11" s="273" customFormat="1" ht="24">
      <c r="A784" s="274"/>
      <c r="B784" s="295"/>
      <c r="C784" s="296"/>
      <c r="D784" s="286" t="s">
        <v>681</v>
      </c>
      <c r="E784" s="291" t="s">
        <v>66</v>
      </c>
      <c r="F784" s="277">
        <v>1</v>
      </c>
      <c r="G784" s="278">
        <v>2330.3000000000002</v>
      </c>
      <c r="H784" s="279">
        <f t="shared" si="12"/>
        <v>2330.3000000000002</v>
      </c>
      <c r="J784" s="2051" t="s">
        <v>6480</v>
      </c>
      <c r="K784" s="2050" t="str">
        <f>VLOOKUP(J784,'FICHE RATIOS'!C:D,2,FALSE)</f>
        <v>Escaliers &amp; paliers</v>
      </c>
    </row>
    <row r="785" spans="1:11" s="273" customFormat="1" ht="24">
      <c r="A785" s="274"/>
      <c r="B785" s="295"/>
      <c r="C785" s="296"/>
      <c r="D785" s="338" t="s">
        <v>669</v>
      </c>
      <c r="E785" s="291" t="s">
        <v>66</v>
      </c>
      <c r="F785" s="277">
        <v>1</v>
      </c>
      <c r="G785" s="278">
        <v>2075.42</v>
      </c>
      <c r="H785" s="279">
        <f t="shared" si="12"/>
        <v>2075.42</v>
      </c>
      <c r="J785" s="2051" t="s">
        <v>6480</v>
      </c>
      <c r="K785" s="2050" t="str">
        <f>VLOOKUP(J785,'FICHE RATIOS'!C:D,2,FALSE)</f>
        <v>Escaliers &amp; paliers</v>
      </c>
    </row>
    <row r="786" spans="1:11" s="273" customFormat="1" ht="24">
      <c r="A786" s="274"/>
      <c r="B786" s="295"/>
      <c r="C786" s="296"/>
      <c r="D786" s="338" t="s">
        <v>681</v>
      </c>
      <c r="E786" s="291" t="s">
        <v>66</v>
      </c>
      <c r="F786" s="277">
        <v>1</v>
      </c>
      <c r="G786" s="278">
        <v>2330.3000000000002</v>
      </c>
      <c r="H786" s="279">
        <f t="shared" si="12"/>
        <v>2330.3000000000002</v>
      </c>
      <c r="J786" s="2051" t="s">
        <v>6480</v>
      </c>
      <c r="K786" s="2050" t="str">
        <f>VLOOKUP(J786,'FICHE RATIOS'!C:D,2,FALSE)</f>
        <v>Escaliers &amp; paliers</v>
      </c>
    </row>
    <row r="787" spans="1:11" s="273" customFormat="1" ht="24">
      <c r="A787" s="274"/>
      <c r="B787" s="295"/>
      <c r="C787" s="296"/>
      <c r="D787" s="338" t="s">
        <v>676</v>
      </c>
      <c r="E787" s="291" t="s">
        <v>66</v>
      </c>
      <c r="F787" s="277">
        <v>1</v>
      </c>
      <c r="G787" s="278">
        <v>2020.8</v>
      </c>
      <c r="H787" s="279">
        <f t="shared" si="12"/>
        <v>2020.8</v>
      </c>
      <c r="J787" s="2051" t="s">
        <v>6480</v>
      </c>
      <c r="K787" s="2050" t="str">
        <f>VLOOKUP(J787,'FICHE RATIOS'!C:D,2,FALSE)</f>
        <v>Escaliers &amp; paliers</v>
      </c>
    </row>
    <row r="788" spans="1:11" s="273" customFormat="1" ht="24">
      <c r="A788" s="274"/>
      <c r="B788" s="295"/>
      <c r="C788" s="296"/>
      <c r="D788" s="338" t="s">
        <v>682</v>
      </c>
      <c r="E788" s="291" t="s">
        <v>66</v>
      </c>
      <c r="F788" s="277">
        <v>1</v>
      </c>
      <c r="G788" s="278">
        <v>3331.6</v>
      </c>
      <c r="H788" s="279">
        <f t="shared" si="12"/>
        <v>3331.6</v>
      </c>
      <c r="J788" s="2051" t="s">
        <v>6480</v>
      </c>
      <c r="K788" s="2050" t="str">
        <f>VLOOKUP(J788,'FICHE RATIOS'!C:D,2,FALSE)</f>
        <v>Escaliers &amp; paliers</v>
      </c>
    </row>
    <row r="789" spans="1:11" s="273" customFormat="1" ht="24">
      <c r="A789" s="274"/>
      <c r="B789" s="284"/>
      <c r="C789" s="285"/>
      <c r="D789" s="286" t="s">
        <v>671</v>
      </c>
      <c r="E789" s="291" t="s">
        <v>66</v>
      </c>
      <c r="F789" s="277">
        <v>7</v>
      </c>
      <c r="G789" s="278">
        <v>2512.35</v>
      </c>
      <c r="H789" s="279">
        <f t="shared" si="12"/>
        <v>17586.45</v>
      </c>
      <c r="J789" s="2051" t="s">
        <v>6480</v>
      </c>
      <c r="K789" s="2050" t="str">
        <f>VLOOKUP(J789,'FICHE RATIOS'!C:D,2,FALSE)</f>
        <v>Escaliers &amp; paliers</v>
      </c>
    </row>
    <row r="790" spans="1:11" s="273" customFormat="1" ht="24">
      <c r="A790" s="274"/>
      <c r="B790" s="284"/>
      <c r="C790" s="285"/>
      <c r="D790" s="338" t="s">
        <v>666</v>
      </c>
      <c r="E790" s="291" t="s">
        <v>66</v>
      </c>
      <c r="F790" s="277">
        <v>7</v>
      </c>
      <c r="G790" s="278">
        <v>2840.05</v>
      </c>
      <c r="H790" s="279">
        <f t="shared" si="12"/>
        <v>19880.350000000002</v>
      </c>
      <c r="J790" s="2051" t="s">
        <v>6480</v>
      </c>
      <c r="K790" s="2050" t="str">
        <f>VLOOKUP(J790,'FICHE RATIOS'!C:D,2,FALSE)</f>
        <v>Escaliers &amp; paliers</v>
      </c>
    </row>
    <row r="791" spans="1:11" s="273" customFormat="1" ht="24">
      <c r="A791" s="274"/>
      <c r="B791" s="284"/>
      <c r="C791" s="285"/>
      <c r="D791" s="286" t="s">
        <v>683</v>
      </c>
      <c r="E791" s="291" t="s">
        <v>66</v>
      </c>
      <c r="F791" s="277">
        <v>1</v>
      </c>
      <c r="G791" s="278">
        <v>3167.75</v>
      </c>
      <c r="H791" s="279">
        <f t="shared" si="12"/>
        <v>3167.75</v>
      </c>
      <c r="J791" s="2051" t="s">
        <v>6480</v>
      </c>
      <c r="K791" s="2050" t="str">
        <f>VLOOKUP(J791,'FICHE RATIOS'!C:D,2,FALSE)</f>
        <v>Escaliers &amp; paliers</v>
      </c>
    </row>
    <row r="792" spans="1:11" s="273" customFormat="1" ht="24">
      <c r="A792" s="274"/>
      <c r="B792" s="295"/>
      <c r="C792" s="296"/>
      <c r="D792" s="286" t="s">
        <v>684</v>
      </c>
      <c r="E792" s="291" t="s">
        <v>66</v>
      </c>
      <c r="F792" s="277">
        <v>1</v>
      </c>
      <c r="G792" s="278">
        <v>3604.68</v>
      </c>
      <c r="H792" s="279">
        <f t="shared" si="12"/>
        <v>3604.68</v>
      </c>
      <c r="J792" s="2051" t="s">
        <v>6480</v>
      </c>
      <c r="K792" s="2050" t="str">
        <f>VLOOKUP(J792,'FICHE RATIOS'!C:D,2,FALSE)</f>
        <v>Escaliers &amp; paliers</v>
      </c>
    </row>
    <row r="793" spans="1:11" s="273" customFormat="1" ht="24">
      <c r="A793" s="274"/>
      <c r="B793" s="337"/>
      <c r="C793" s="316"/>
      <c r="D793" s="297" t="s">
        <v>685</v>
      </c>
      <c r="E793" s="291" t="s">
        <v>66</v>
      </c>
      <c r="F793" s="277">
        <v>2</v>
      </c>
      <c r="G793" s="278">
        <v>3167.75</v>
      </c>
      <c r="H793" s="279">
        <f t="shared" si="12"/>
        <v>6335.5</v>
      </c>
      <c r="J793" s="2051" t="s">
        <v>6480</v>
      </c>
      <c r="K793" s="2050" t="str">
        <f>VLOOKUP(J793,'FICHE RATIOS'!C:D,2,FALSE)</f>
        <v>Escaliers &amp; paliers</v>
      </c>
    </row>
    <row r="794" spans="1:11" s="273" customFormat="1" ht="24">
      <c r="A794" s="274"/>
      <c r="B794" s="295"/>
      <c r="C794" s="296"/>
      <c r="D794" s="286" t="s">
        <v>686</v>
      </c>
      <c r="E794" s="291" t="s">
        <v>66</v>
      </c>
      <c r="F794" s="277">
        <v>2</v>
      </c>
      <c r="G794" s="278">
        <v>2184.65</v>
      </c>
      <c r="H794" s="279">
        <f t="shared" si="12"/>
        <v>4369.3</v>
      </c>
      <c r="J794" s="2051" t="s">
        <v>6480</v>
      </c>
      <c r="K794" s="2050" t="str">
        <f>VLOOKUP(J794,'FICHE RATIOS'!C:D,2,FALSE)</f>
        <v>Escaliers &amp; paliers</v>
      </c>
    </row>
    <row r="795" spans="1:11" s="273" customFormat="1" ht="24">
      <c r="A795" s="274"/>
      <c r="B795" s="295"/>
      <c r="C795" s="296"/>
      <c r="D795" s="286" t="s">
        <v>677</v>
      </c>
      <c r="E795" s="291" t="s">
        <v>66</v>
      </c>
      <c r="F795" s="277">
        <v>4</v>
      </c>
      <c r="G795" s="278">
        <v>2348.5</v>
      </c>
      <c r="H795" s="279">
        <f t="shared" si="12"/>
        <v>9394</v>
      </c>
      <c r="J795" s="2051" t="s">
        <v>6480</v>
      </c>
      <c r="K795" s="2050" t="str">
        <f>VLOOKUP(J795,'FICHE RATIOS'!C:D,2,FALSE)</f>
        <v>Escaliers &amp; paliers</v>
      </c>
    </row>
    <row r="796" spans="1:11" s="273" customFormat="1" ht="24">
      <c r="A796" s="274"/>
      <c r="B796" s="295"/>
      <c r="C796" s="318"/>
      <c r="D796" s="338" t="s">
        <v>687</v>
      </c>
      <c r="E796" s="291" t="s">
        <v>66</v>
      </c>
      <c r="F796" s="277">
        <v>2</v>
      </c>
      <c r="G796" s="278">
        <v>1201.56</v>
      </c>
      <c r="H796" s="279">
        <f t="shared" si="12"/>
        <v>2403.12</v>
      </c>
      <c r="J796" s="2051" t="s">
        <v>6480</v>
      </c>
      <c r="K796" s="2050" t="str">
        <f>VLOOKUP(J796,'FICHE RATIOS'!C:D,2,FALSE)</f>
        <v>Escaliers &amp; paliers</v>
      </c>
    </row>
    <row r="797" spans="1:11" s="273" customFormat="1" ht="12">
      <c r="A797" s="274"/>
      <c r="B797" s="295"/>
      <c r="C797" s="318"/>
      <c r="D797" s="338"/>
      <c r="E797" s="291"/>
      <c r="F797" s="277">
        <v>0</v>
      </c>
      <c r="G797" s="278" t="s">
        <v>179</v>
      </c>
      <c r="H797" s="279">
        <f t="shared" si="12"/>
        <v>0</v>
      </c>
      <c r="J797" s="2051" t="s">
        <v>6480</v>
      </c>
      <c r="K797" s="2050" t="str">
        <f>VLOOKUP(J797,'FICHE RATIOS'!C:D,2,FALSE)</f>
        <v>Escaliers &amp; paliers</v>
      </c>
    </row>
    <row r="798" spans="1:11" s="273" customFormat="1" ht="24">
      <c r="A798" s="274"/>
      <c r="B798" s="295"/>
      <c r="C798" s="318"/>
      <c r="D798" s="338" t="s">
        <v>688</v>
      </c>
      <c r="E798" s="291" t="s">
        <v>66</v>
      </c>
      <c r="F798" s="277">
        <v>1</v>
      </c>
      <c r="G798" s="278">
        <v>1529.26</v>
      </c>
      <c r="H798" s="279">
        <f t="shared" si="12"/>
        <v>1529.26</v>
      </c>
      <c r="J798" s="2051" t="s">
        <v>6480</v>
      </c>
      <c r="K798" s="2050" t="str">
        <f>VLOOKUP(J798,'FICHE RATIOS'!C:D,2,FALSE)</f>
        <v>Escaliers &amp; paliers</v>
      </c>
    </row>
    <row r="799" spans="1:11" s="273" customFormat="1" ht="24">
      <c r="A799" s="274"/>
      <c r="B799" s="295"/>
      <c r="C799" s="296"/>
      <c r="D799" s="338" t="s">
        <v>689</v>
      </c>
      <c r="E799" s="291" t="s">
        <v>66</v>
      </c>
      <c r="F799" s="277">
        <v>1</v>
      </c>
      <c r="G799" s="278">
        <v>1447.34</v>
      </c>
      <c r="H799" s="279">
        <f t="shared" si="12"/>
        <v>1447.34</v>
      </c>
      <c r="J799" s="2051" t="s">
        <v>6480</v>
      </c>
      <c r="K799" s="2050" t="str">
        <f>VLOOKUP(J799,'FICHE RATIOS'!C:D,2,FALSE)</f>
        <v>Escaliers &amp; paliers</v>
      </c>
    </row>
    <row r="800" spans="1:11" s="273" customFormat="1" ht="24">
      <c r="A800" s="274"/>
      <c r="B800" s="284"/>
      <c r="C800" s="285"/>
      <c r="D800" s="286" t="s">
        <v>671</v>
      </c>
      <c r="E800" s="291" t="s">
        <v>66</v>
      </c>
      <c r="F800" s="277">
        <v>14</v>
      </c>
      <c r="G800" s="278">
        <v>4150.84</v>
      </c>
      <c r="H800" s="279">
        <f t="shared" si="12"/>
        <v>58111.76</v>
      </c>
      <c r="J800" s="2051" t="s">
        <v>6480</v>
      </c>
      <c r="K800" s="2050" t="str">
        <f>VLOOKUP(J800,'FICHE RATIOS'!C:D,2,FALSE)</f>
        <v>Escaliers &amp; paliers</v>
      </c>
    </row>
    <row r="801" spans="1:11" s="273" customFormat="1" ht="24">
      <c r="A801" s="274"/>
      <c r="B801" s="295"/>
      <c r="C801" s="296"/>
      <c r="D801" s="286" t="s">
        <v>677</v>
      </c>
      <c r="E801" s="291" t="s">
        <v>66</v>
      </c>
      <c r="F801" s="277">
        <v>14</v>
      </c>
      <c r="G801" s="278">
        <v>2348.5</v>
      </c>
      <c r="H801" s="279">
        <f t="shared" si="12"/>
        <v>32879</v>
      </c>
      <c r="J801" s="2051" t="s">
        <v>6480</v>
      </c>
      <c r="K801" s="2050" t="str">
        <f>VLOOKUP(J801,'FICHE RATIOS'!C:D,2,FALSE)</f>
        <v>Escaliers &amp; paliers</v>
      </c>
    </row>
    <row r="802" spans="1:11" s="273" customFormat="1" ht="24">
      <c r="A802" s="274"/>
      <c r="B802" s="295"/>
      <c r="C802" s="296"/>
      <c r="D802" s="338" t="s">
        <v>690</v>
      </c>
      <c r="E802" s="291" t="s">
        <v>66</v>
      </c>
      <c r="F802" s="277">
        <v>2</v>
      </c>
      <c r="G802" s="278">
        <v>928.48</v>
      </c>
      <c r="H802" s="279">
        <f t="shared" si="12"/>
        <v>1856.96</v>
      </c>
      <c r="J802" s="2051" t="s">
        <v>6480</v>
      </c>
      <c r="K802" s="2050" t="str">
        <f>VLOOKUP(J802,'FICHE RATIOS'!C:D,2,FALSE)</f>
        <v>Escaliers &amp; paliers</v>
      </c>
    </row>
    <row r="803" spans="1:11" s="273" customFormat="1" ht="24">
      <c r="A803" s="274"/>
      <c r="B803" s="295"/>
      <c r="C803" s="296"/>
      <c r="D803" s="338" t="s">
        <v>691</v>
      </c>
      <c r="E803" s="291" t="s">
        <v>66</v>
      </c>
      <c r="F803" s="277">
        <v>1</v>
      </c>
      <c r="G803" s="278">
        <v>1820.54</v>
      </c>
      <c r="H803" s="279">
        <f t="shared" si="12"/>
        <v>1820.54</v>
      </c>
      <c r="J803" s="2051" t="s">
        <v>6480</v>
      </c>
      <c r="K803" s="2050" t="str">
        <f>VLOOKUP(J803,'FICHE RATIOS'!C:D,2,FALSE)</f>
        <v>Escaliers &amp; paliers</v>
      </c>
    </row>
    <row r="804" spans="1:11" s="273" customFormat="1" ht="24">
      <c r="A804" s="274"/>
      <c r="B804" s="295"/>
      <c r="C804" s="296"/>
      <c r="D804" s="338" t="s">
        <v>691</v>
      </c>
      <c r="E804" s="291" t="s">
        <v>66</v>
      </c>
      <c r="F804" s="277">
        <v>1</v>
      </c>
      <c r="G804" s="278">
        <v>1820.54</v>
      </c>
      <c r="H804" s="279">
        <f t="shared" si="12"/>
        <v>1820.54</v>
      </c>
      <c r="J804" s="2051" t="s">
        <v>6480</v>
      </c>
      <c r="K804" s="2050" t="str">
        <f>VLOOKUP(J804,'FICHE RATIOS'!C:D,2,FALSE)</f>
        <v>Escaliers &amp; paliers</v>
      </c>
    </row>
    <row r="805" spans="1:11" s="273" customFormat="1" ht="12">
      <c r="A805" s="274"/>
      <c r="B805" s="295"/>
      <c r="C805" s="296"/>
      <c r="D805" s="338"/>
      <c r="E805" s="291"/>
      <c r="F805" s="277">
        <v>0</v>
      </c>
      <c r="G805" s="278" t="s">
        <v>179</v>
      </c>
      <c r="H805" s="279">
        <f t="shared" si="12"/>
        <v>0</v>
      </c>
      <c r="J805" s="2051" t="s">
        <v>6480</v>
      </c>
      <c r="K805" s="2050" t="str">
        <f>VLOOKUP(J805,'FICHE RATIOS'!C:D,2,FALSE)</f>
        <v>Escaliers &amp; paliers</v>
      </c>
    </row>
    <row r="806" spans="1:11" s="273" customFormat="1" ht="24">
      <c r="A806" s="274"/>
      <c r="B806" s="284"/>
      <c r="C806" s="285"/>
      <c r="D806" s="286" t="s">
        <v>671</v>
      </c>
      <c r="E806" s="291" t="s">
        <v>66</v>
      </c>
      <c r="F806" s="277">
        <v>16</v>
      </c>
      <c r="G806" s="278">
        <v>4150.84</v>
      </c>
      <c r="H806" s="279">
        <f t="shared" si="12"/>
        <v>66413.440000000002</v>
      </c>
      <c r="J806" s="2051" t="s">
        <v>6480</v>
      </c>
      <c r="K806" s="2050" t="str">
        <f>VLOOKUP(J806,'FICHE RATIOS'!C:D,2,FALSE)</f>
        <v>Escaliers &amp; paliers</v>
      </c>
    </row>
    <row r="807" spans="1:11" s="273" customFormat="1" ht="24">
      <c r="A807" s="274"/>
      <c r="B807" s="284"/>
      <c r="C807" s="285"/>
      <c r="D807" s="338" t="s">
        <v>677</v>
      </c>
      <c r="E807" s="291" t="s">
        <v>66</v>
      </c>
      <c r="F807" s="277">
        <v>16</v>
      </c>
      <c r="G807" s="278">
        <v>2348.5</v>
      </c>
      <c r="H807" s="279">
        <f t="shared" si="12"/>
        <v>37576</v>
      </c>
      <c r="J807" s="2051" t="s">
        <v>6480</v>
      </c>
      <c r="K807" s="2050" t="str">
        <f>VLOOKUP(J807,'FICHE RATIOS'!C:D,2,FALSE)</f>
        <v>Escaliers &amp; paliers</v>
      </c>
    </row>
    <row r="808" spans="1:11" s="273" customFormat="1" ht="24">
      <c r="A808" s="274"/>
      <c r="B808" s="295"/>
      <c r="C808" s="296"/>
      <c r="D808" s="286" t="s">
        <v>691</v>
      </c>
      <c r="E808" s="291" t="s">
        <v>66</v>
      </c>
      <c r="F808" s="277">
        <v>1</v>
      </c>
      <c r="G808" s="278">
        <v>1820.54</v>
      </c>
      <c r="H808" s="279">
        <f t="shared" si="12"/>
        <v>1820.54</v>
      </c>
      <c r="J808" s="2051" t="s">
        <v>6480</v>
      </c>
      <c r="K808" s="2050" t="str">
        <f>VLOOKUP(J808,'FICHE RATIOS'!C:D,2,FALSE)</f>
        <v>Escaliers &amp; paliers</v>
      </c>
    </row>
    <row r="809" spans="1:11" s="273" customFormat="1" ht="24">
      <c r="A809" s="274"/>
      <c r="B809" s="337"/>
      <c r="C809" s="316"/>
      <c r="D809" s="297" t="s">
        <v>691</v>
      </c>
      <c r="E809" s="291" t="s">
        <v>66</v>
      </c>
      <c r="F809" s="277">
        <v>1</v>
      </c>
      <c r="G809" s="278">
        <v>1820.54</v>
      </c>
      <c r="H809" s="279">
        <f t="shared" si="12"/>
        <v>1820.54</v>
      </c>
      <c r="J809" s="2051" t="s">
        <v>6480</v>
      </c>
      <c r="K809" s="2050" t="str">
        <f>VLOOKUP(J809,'FICHE RATIOS'!C:D,2,FALSE)</f>
        <v>Escaliers &amp; paliers</v>
      </c>
    </row>
    <row r="810" spans="1:11" s="273" customFormat="1" ht="12">
      <c r="A810" s="274"/>
      <c r="B810" s="295"/>
      <c r="C810" s="296"/>
      <c r="D810" s="286"/>
      <c r="E810" s="291"/>
      <c r="F810" s="277">
        <v>0</v>
      </c>
      <c r="G810" s="278" t="s">
        <v>179</v>
      </c>
      <c r="H810" s="279">
        <f t="shared" si="12"/>
        <v>0</v>
      </c>
      <c r="J810" s="2051" t="s">
        <v>6480</v>
      </c>
      <c r="K810" s="2050" t="str">
        <f>VLOOKUP(J810,'FICHE RATIOS'!C:D,2,FALSE)</f>
        <v>Escaliers &amp; paliers</v>
      </c>
    </row>
    <row r="811" spans="1:11" s="273" customFormat="1" ht="24">
      <c r="A811" s="274"/>
      <c r="B811" s="295"/>
      <c r="C811" s="296"/>
      <c r="D811" s="286" t="s">
        <v>671</v>
      </c>
      <c r="E811" s="291" t="s">
        <v>66</v>
      </c>
      <c r="F811" s="277">
        <v>15</v>
      </c>
      <c r="G811" s="278">
        <v>4150.84</v>
      </c>
      <c r="H811" s="279">
        <f t="shared" si="12"/>
        <v>62262.600000000006</v>
      </c>
      <c r="J811" s="2051" t="s">
        <v>6480</v>
      </c>
      <c r="K811" s="2050" t="str">
        <f>VLOOKUP(J811,'FICHE RATIOS'!C:D,2,FALSE)</f>
        <v>Escaliers &amp; paliers</v>
      </c>
    </row>
    <row r="812" spans="1:11" s="273" customFormat="1" ht="24">
      <c r="A812" s="274"/>
      <c r="B812" s="295"/>
      <c r="C812" s="318"/>
      <c r="D812" s="338" t="s">
        <v>677</v>
      </c>
      <c r="E812" s="291" t="s">
        <v>66</v>
      </c>
      <c r="F812" s="277">
        <v>15</v>
      </c>
      <c r="G812" s="278">
        <v>2348.5</v>
      </c>
      <c r="H812" s="279">
        <f t="shared" si="12"/>
        <v>35227.5</v>
      </c>
      <c r="J812" s="2051" t="s">
        <v>6480</v>
      </c>
      <c r="K812" s="2050" t="str">
        <f>VLOOKUP(J812,'FICHE RATIOS'!C:D,2,FALSE)</f>
        <v>Escaliers &amp; paliers</v>
      </c>
    </row>
    <row r="813" spans="1:11" s="273" customFormat="1" ht="24">
      <c r="A813" s="274"/>
      <c r="B813" s="295"/>
      <c r="C813" s="318"/>
      <c r="D813" s="338" t="s">
        <v>690</v>
      </c>
      <c r="E813" s="291" t="s">
        <v>66</v>
      </c>
      <c r="F813" s="277">
        <v>1</v>
      </c>
      <c r="G813" s="278">
        <v>928.48</v>
      </c>
      <c r="H813" s="279">
        <f t="shared" si="12"/>
        <v>928.48</v>
      </c>
      <c r="J813" s="2051" t="s">
        <v>6480</v>
      </c>
      <c r="K813" s="2050" t="str">
        <f>VLOOKUP(J813,'FICHE RATIOS'!C:D,2,FALSE)</f>
        <v>Escaliers &amp; paliers</v>
      </c>
    </row>
    <row r="814" spans="1:11" s="273" customFormat="1" ht="24">
      <c r="A814" s="274"/>
      <c r="B814" s="295"/>
      <c r="C814" s="318"/>
      <c r="D814" s="338" t="s">
        <v>691</v>
      </c>
      <c r="E814" s="291" t="s">
        <v>66</v>
      </c>
      <c r="F814" s="277">
        <v>1</v>
      </c>
      <c r="G814" s="278">
        <v>1820.54</v>
      </c>
      <c r="H814" s="279">
        <f t="shared" si="12"/>
        <v>1820.54</v>
      </c>
      <c r="J814" s="2051" t="s">
        <v>6480</v>
      </c>
      <c r="K814" s="2050" t="str">
        <f>VLOOKUP(J814,'FICHE RATIOS'!C:D,2,FALSE)</f>
        <v>Escaliers &amp; paliers</v>
      </c>
    </row>
    <row r="815" spans="1:11" s="273" customFormat="1" ht="24">
      <c r="A815" s="274"/>
      <c r="B815" s="295"/>
      <c r="C815" s="296"/>
      <c r="D815" s="338" t="s">
        <v>691</v>
      </c>
      <c r="E815" s="291" t="s">
        <v>66</v>
      </c>
      <c r="F815" s="277">
        <v>1</v>
      </c>
      <c r="G815" s="278">
        <v>1820.54</v>
      </c>
      <c r="H815" s="279">
        <f t="shared" si="12"/>
        <v>1820.54</v>
      </c>
      <c r="J815" s="2051" t="s">
        <v>6480</v>
      </c>
      <c r="K815" s="2050" t="str">
        <f>VLOOKUP(J815,'FICHE RATIOS'!C:D,2,FALSE)</f>
        <v>Escaliers &amp; paliers</v>
      </c>
    </row>
    <row r="816" spans="1:11" s="273" customFormat="1" ht="12">
      <c r="A816" s="274"/>
      <c r="B816" s="284"/>
      <c r="C816" s="285"/>
      <c r="D816" s="286"/>
      <c r="E816" s="291"/>
      <c r="F816" s="277">
        <v>0</v>
      </c>
      <c r="G816" s="278" t="s">
        <v>179</v>
      </c>
      <c r="H816" s="279">
        <f t="shared" si="12"/>
        <v>0</v>
      </c>
      <c r="J816" s="2051" t="s">
        <v>6480</v>
      </c>
      <c r="K816" s="2050" t="str">
        <f>VLOOKUP(J816,'FICHE RATIOS'!C:D,2,FALSE)</f>
        <v>Escaliers &amp; paliers</v>
      </c>
    </row>
    <row r="817" spans="1:11" s="273" customFormat="1" ht="24">
      <c r="A817" s="274"/>
      <c r="B817" s="295"/>
      <c r="C817" s="296"/>
      <c r="D817" s="286" t="s">
        <v>671</v>
      </c>
      <c r="E817" s="291" t="s">
        <v>66</v>
      </c>
      <c r="F817" s="277">
        <v>11</v>
      </c>
      <c r="G817" s="278">
        <v>4150.84</v>
      </c>
      <c r="H817" s="279">
        <f t="shared" si="12"/>
        <v>45659.240000000005</v>
      </c>
      <c r="J817" s="2051" t="s">
        <v>6480</v>
      </c>
      <c r="K817" s="2050" t="str">
        <f>VLOOKUP(J817,'FICHE RATIOS'!C:D,2,FALSE)</f>
        <v>Escaliers &amp; paliers</v>
      </c>
    </row>
    <row r="818" spans="1:11" s="273" customFormat="1" ht="24">
      <c r="A818" s="274"/>
      <c r="B818" s="295"/>
      <c r="C818" s="296"/>
      <c r="D818" s="338" t="s">
        <v>677</v>
      </c>
      <c r="E818" s="291" t="s">
        <v>66</v>
      </c>
      <c r="F818" s="277">
        <v>11</v>
      </c>
      <c r="G818" s="278">
        <v>2348.5</v>
      </c>
      <c r="H818" s="279">
        <f t="shared" si="12"/>
        <v>25833.5</v>
      </c>
      <c r="J818" s="2051" t="s">
        <v>6480</v>
      </c>
      <c r="K818" s="2050" t="str">
        <f>VLOOKUP(J818,'FICHE RATIOS'!C:D,2,FALSE)</f>
        <v>Escaliers &amp; paliers</v>
      </c>
    </row>
    <row r="819" spans="1:11" s="273" customFormat="1" ht="24">
      <c r="A819" s="274"/>
      <c r="B819" s="295"/>
      <c r="C819" s="296"/>
      <c r="D819" s="338" t="s">
        <v>690</v>
      </c>
      <c r="E819" s="291" t="s">
        <v>66</v>
      </c>
      <c r="F819" s="277">
        <v>1</v>
      </c>
      <c r="G819" s="278">
        <v>928.48</v>
      </c>
      <c r="H819" s="279">
        <f t="shared" si="12"/>
        <v>928.48</v>
      </c>
      <c r="J819" s="2051" t="s">
        <v>6480</v>
      </c>
      <c r="K819" s="2050" t="str">
        <f>VLOOKUP(J819,'FICHE RATIOS'!C:D,2,FALSE)</f>
        <v>Escaliers &amp; paliers</v>
      </c>
    </row>
    <row r="820" spans="1:11" s="273" customFormat="1" ht="24">
      <c r="A820" s="274"/>
      <c r="B820" s="295"/>
      <c r="C820" s="296"/>
      <c r="D820" s="338" t="s">
        <v>691</v>
      </c>
      <c r="E820" s="291" t="s">
        <v>66</v>
      </c>
      <c r="F820" s="277">
        <v>1</v>
      </c>
      <c r="G820" s="278">
        <v>1820.54</v>
      </c>
      <c r="H820" s="279">
        <f t="shared" si="12"/>
        <v>1820.54</v>
      </c>
      <c r="J820" s="2051" t="s">
        <v>6480</v>
      </c>
      <c r="K820" s="2050" t="str">
        <f>VLOOKUP(J820,'FICHE RATIOS'!C:D,2,FALSE)</f>
        <v>Escaliers &amp; paliers</v>
      </c>
    </row>
    <row r="821" spans="1:11" s="273" customFormat="1" ht="24">
      <c r="A821" s="274"/>
      <c r="B821" s="295"/>
      <c r="C821" s="296"/>
      <c r="D821" s="338" t="s">
        <v>691</v>
      </c>
      <c r="E821" s="291" t="s">
        <v>66</v>
      </c>
      <c r="F821" s="277">
        <v>1</v>
      </c>
      <c r="G821" s="278">
        <v>1820.54</v>
      </c>
      <c r="H821" s="279">
        <f t="shared" si="12"/>
        <v>1820.54</v>
      </c>
      <c r="J821" s="2051" t="s">
        <v>6480</v>
      </c>
      <c r="K821" s="2050" t="str">
        <f>VLOOKUP(J821,'FICHE RATIOS'!C:D,2,FALSE)</f>
        <v>Escaliers &amp; paliers</v>
      </c>
    </row>
    <row r="822" spans="1:11" s="273" customFormat="1" ht="12">
      <c r="A822" s="274"/>
      <c r="B822" s="284"/>
      <c r="C822" s="285"/>
      <c r="D822" s="286"/>
      <c r="E822" s="291"/>
      <c r="F822" s="277">
        <v>0</v>
      </c>
      <c r="G822" s="278" t="s">
        <v>179</v>
      </c>
      <c r="H822" s="279">
        <f t="shared" si="12"/>
        <v>0</v>
      </c>
      <c r="J822" s="2051" t="s">
        <v>6480</v>
      </c>
      <c r="K822" s="2050" t="str">
        <f>VLOOKUP(J822,'FICHE RATIOS'!C:D,2,FALSE)</f>
        <v>Escaliers &amp; paliers</v>
      </c>
    </row>
    <row r="823" spans="1:11" s="273" customFormat="1" ht="24">
      <c r="A823" s="274"/>
      <c r="B823" s="284"/>
      <c r="C823" s="285"/>
      <c r="D823" s="338" t="s">
        <v>671</v>
      </c>
      <c r="E823" s="291" t="s">
        <v>66</v>
      </c>
      <c r="F823" s="277">
        <v>9</v>
      </c>
      <c r="G823" s="278">
        <v>4150.84</v>
      </c>
      <c r="H823" s="279">
        <f t="shared" ref="H823:H886" si="13">+IF(F823=0,0,F823*G823)</f>
        <v>37357.56</v>
      </c>
      <c r="J823" s="2051" t="s">
        <v>6480</v>
      </c>
      <c r="K823" s="2050" t="str">
        <f>VLOOKUP(J823,'FICHE RATIOS'!C:D,2,FALSE)</f>
        <v>Escaliers &amp; paliers</v>
      </c>
    </row>
    <row r="824" spans="1:11" s="273" customFormat="1" ht="24">
      <c r="A824" s="274"/>
      <c r="B824" s="284"/>
      <c r="C824" s="285"/>
      <c r="D824" s="286" t="s">
        <v>677</v>
      </c>
      <c r="E824" s="291" t="s">
        <v>66</v>
      </c>
      <c r="F824" s="277">
        <v>9</v>
      </c>
      <c r="G824" s="278">
        <v>2348.5</v>
      </c>
      <c r="H824" s="279">
        <f t="shared" si="13"/>
        <v>21136.5</v>
      </c>
      <c r="J824" s="2051" t="s">
        <v>6480</v>
      </c>
      <c r="K824" s="2050" t="str">
        <f>VLOOKUP(J824,'FICHE RATIOS'!C:D,2,FALSE)</f>
        <v>Escaliers &amp; paliers</v>
      </c>
    </row>
    <row r="825" spans="1:11" s="273" customFormat="1" ht="24">
      <c r="A825" s="274"/>
      <c r="B825" s="295"/>
      <c r="C825" s="296"/>
      <c r="D825" s="286" t="s">
        <v>692</v>
      </c>
      <c r="E825" s="291" t="s">
        <v>66</v>
      </c>
      <c r="F825" s="277">
        <v>1</v>
      </c>
      <c r="G825" s="278">
        <v>928.48</v>
      </c>
      <c r="H825" s="279">
        <f t="shared" si="13"/>
        <v>928.48</v>
      </c>
      <c r="J825" s="2051" t="s">
        <v>6480</v>
      </c>
      <c r="K825" s="2050" t="str">
        <f>VLOOKUP(J825,'FICHE RATIOS'!C:D,2,FALSE)</f>
        <v>Escaliers &amp; paliers</v>
      </c>
    </row>
    <row r="826" spans="1:11" s="273" customFormat="1" ht="24">
      <c r="A826" s="274"/>
      <c r="B826" s="337"/>
      <c r="C826" s="316"/>
      <c r="D826" s="297" t="s">
        <v>691</v>
      </c>
      <c r="E826" s="291" t="s">
        <v>66</v>
      </c>
      <c r="F826" s="277">
        <v>1</v>
      </c>
      <c r="G826" s="278">
        <v>1820.54</v>
      </c>
      <c r="H826" s="279">
        <f t="shared" si="13"/>
        <v>1820.54</v>
      </c>
      <c r="J826" s="2051" t="s">
        <v>6480</v>
      </c>
      <c r="K826" s="2050" t="str">
        <f>VLOOKUP(J826,'FICHE RATIOS'!C:D,2,FALSE)</f>
        <v>Escaliers &amp; paliers</v>
      </c>
    </row>
    <row r="827" spans="1:11" s="273" customFormat="1" ht="24">
      <c r="A827" s="274"/>
      <c r="B827" s="295"/>
      <c r="C827" s="296"/>
      <c r="D827" s="286" t="s">
        <v>691</v>
      </c>
      <c r="E827" s="291" t="s">
        <v>66</v>
      </c>
      <c r="F827" s="277">
        <v>1</v>
      </c>
      <c r="G827" s="278">
        <v>1820.54</v>
      </c>
      <c r="H827" s="279">
        <f t="shared" si="13"/>
        <v>1820.54</v>
      </c>
      <c r="J827" s="2051" t="s">
        <v>6480</v>
      </c>
      <c r="K827" s="2050" t="str">
        <f>VLOOKUP(J827,'FICHE RATIOS'!C:D,2,FALSE)</f>
        <v>Escaliers &amp; paliers</v>
      </c>
    </row>
    <row r="828" spans="1:11" s="273" customFormat="1" ht="12">
      <c r="A828" s="274"/>
      <c r="B828" s="295"/>
      <c r="C828" s="296"/>
      <c r="D828" s="286"/>
      <c r="E828" s="291"/>
      <c r="F828" s="277">
        <v>0</v>
      </c>
      <c r="G828" s="278" t="s">
        <v>179</v>
      </c>
      <c r="H828" s="279">
        <f t="shared" si="13"/>
        <v>0</v>
      </c>
      <c r="J828" s="2051" t="s">
        <v>6480</v>
      </c>
      <c r="K828" s="2050" t="str">
        <f>VLOOKUP(J828,'FICHE RATIOS'!C:D,2,FALSE)</f>
        <v>Escaliers &amp; paliers</v>
      </c>
    </row>
    <row r="829" spans="1:11" s="273" customFormat="1" ht="12">
      <c r="A829" s="274"/>
      <c r="B829" s="295"/>
      <c r="C829" s="318"/>
      <c r="D829" s="338" t="s">
        <v>693</v>
      </c>
      <c r="E829" s="291" t="s">
        <v>66</v>
      </c>
      <c r="F829" s="277">
        <v>1</v>
      </c>
      <c r="G829" s="278">
        <v>4314.6899999999996</v>
      </c>
      <c r="H829" s="279">
        <f t="shared" si="13"/>
        <v>4314.6899999999996</v>
      </c>
      <c r="J829" s="2051" t="s">
        <v>6480</v>
      </c>
      <c r="K829" s="2050" t="str">
        <f>VLOOKUP(J829,'FICHE RATIOS'!C:D,2,FALSE)</f>
        <v>Escaliers &amp; paliers</v>
      </c>
    </row>
    <row r="830" spans="1:11" s="273" customFormat="1" ht="12">
      <c r="A830" s="274"/>
      <c r="B830" s="295"/>
      <c r="C830" s="318"/>
      <c r="D830" s="338" t="s">
        <v>680</v>
      </c>
      <c r="E830" s="291" t="s">
        <v>66</v>
      </c>
      <c r="F830" s="277">
        <v>1</v>
      </c>
      <c r="G830" s="278">
        <v>3477.24</v>
      </c>
      <c r="H830" s="279">
        <f t="shared" si="13"/>
        <v>3477.24</v>
      </c>
      <c r="J830" s="2051" t="s">
        <v>6480</v>
      </c>
      <c r="K830" s="2050" t="str">
        <f>VLOOKUP(J830,'FICHE RATIOS'!C:D,2,FALSE)</f>
        <v>Escaliers &amp; paliers</v>
      </c>
    </row>
    <row r="831" spans="1:11" s="273" customFormat="1" ht="24">
      <c r="A831" s="274"/>
      <c r="B831" s="295"/>
      <c r="C831" s="318"/>
      <c r="D831" s="338" t="s">
        <v>671</v>
      </c>
      <c r="E831" s="291" t="s">
        <v>66</v>
      </c>
      <c r="F831" s="277">
        <v>6</v>
      </c>
      <c r="G831" s="278">
        <v>4150.84</v>
      </c>
      <c r="H831" s="279">
        <f t="shared" si="13"/>
        <v>24905.040000000001</v>
      </c>
      <c r="J831" s="2051" t="s">
        <v>6480</v>
      </c>
      <c r="K831" s="2050" t="str">
        <f>VLOOKUP(J831,'FICHE RATIOS'!C:D,2,FALSE)</f>
        <v>Escaliers &amp; paliers</v>
      </c>
    </row>
    <row r="832" spans="1:11" s="273" customFormat="1" ht="24">
      <c r="A832" s="274"/>
      <c r="B832" s="295"/>
      <c r="C832" s="296"/>
      <c r="D832" s="338" t="s">
        <v>677</v>
      </c>
      <c r="E832" s="291" t="s">
        <v>66</v>
      </c>
      <c r="F832" s="277">
        <v>6</v>
      </c>
      <c r="G832" s="278">
        <v>2348.5</v>
      </c>
      <c r="H832" s="279">
        <f t="shared" si="13"/>
        <v>14091</v>
      </c>
      <c r="J832" s="2051" t="s">
        <v>6480</v>
      </c>
      <c r="K832" s="2050" t="str">
        <f>VLOOKUP(J832,'FICHE RATIOS'!C:D,2,FALSE)</f>
        <v>Escaliers &amp; paliers</v>
      </c>
    </row>
    <row r="833" spans="1:13" s="273" customFormat="1" ht="24">
      <c r="A833" s="274"/>
      <c r="B833" s="284"/>
      <c r="C833" s="285"/>
      <c r="D833" s="286" t="s">
        <v>690</v>
      </c>
      <c r="E833" s="291" t="s">
        <v>66</v>
      </c>
      <c r="F833" s="277">
        <v>1</v>
      </c>
      <c r="G833" s="278">
        <v>928.48</v>
      </c>
      <c r="H833" s="279">
        <f t="shared" si="13"/>
        <v>928.48</v>
      </c>
      <c r="J833" s="2051" t="s">
        <v>6480</v>
      </c>
      <c r="K833" s="2050" t="str">
        <f>VLOOKUP(J833,'FICHE RATIOS'!C:D,2,FALSE)</f>
        <v>Escaliers &amp; paliers</v>
      </c>
    </row>
    <row r="834" spans="1:13" s="273" customFormat="1" ht="24">
      <c r="A834" s="274"/>
      <c r="B834" s="295"/>
      <c r="C834" s="296"/>
      <c r="D834" s="286" t="s">
        <v>691</v>
      </c>
      <c r="E834" s="291" t="s">
        <v>66</v>
      </c>
      <c r="F834" s="277">
        <v>1</v>
      </c>
      <c r="G834" s="278">
        <v>1820.54</v>
      </c>
      <c r="H834" s="279">
        <f t="shared" si="13"/>
        <v>1820.54</v>
      </c>
      <c r="J834" s="2051" t="s">
        <v>6480</v>
      </c>
      <c r="K834" s="2050" t="str">
        <f>VLOOKUP(J834,'FICHE RATIOS'!C:D,2,FALSE)</f>
        <v>Escaliers &amp; paliers</v>
      </c>
    </row>
    <row r="835" spans="1:13" s="273" customFormat="1" ht="24">
      <c r="A835" s="274"/>
      <c r="B835" s="295"/>
      <c r="C835" s="296"/>
      <c r="D835" s="338" t="s">
        <v>691</v>
      </c>
      <c r="E835" s="291" t="s">
        <v>66</v>
      </c>
      <c r="F835" s="277">
        <v>1</v>
      </c>
      <c r="G835" s="278">
        <v>1820.54</v>
      </c>
      <c r="H835" s="279">
        <f t="shared" si="13"/>
        <v>1820.54</v>
      </c>
      <c r="J835" s="2051" t="s">
        <v>6480</v>
      </c>
      <c r="K835" s="2050" t="str">
        <f>VLOOKUP(J835,'FICHE RATIOS'!C:D,2,FALSE)</f>
        <v>Escaliers &amp; paliers</v>
      </c>
    </row>
    <row r="836" spans="1:13" s="273" customFormat="1" ht="12">
      <c r="A836" s="274"/>
      <c r="B836" s="295"/>
      <c r="C836" s="296"/>
      <c r="D836" s="338"/>
      <c r="E836" s="291"/>
      <c r="F836" s="277"/>
      <c r="G836" s="278"/>
      <c r="H836" s="279">
        <f t="shared" si="13"/>
        <v>0</v>
      </c>
      <c r="J836" s="2051" t="s">
        <v>6480</v>
      </c>
      <c r="K836" s="2050" t="str">
        <f>VLOOKUP(J836,'FICHE RATIOS'!C:D,2,FALSE)</f>
        <v>Escaliers &amp; paliers</v>
      </c>
    </row>
    <row r="837" spans="1:13" s="273" customFormat="1" ht="12">
      <c r="A837" s="274"/>
      <c r="B837" s="295"/>
      <c r="C837" s="296"/>
      <c r="D837" s="338" t="s">
        <v>694</v>
      </c>
      <c r="E837" s="291"/>
      <c r="F837" s="277">
        <v>0</v>
      </c>
      <c r="G837" s="278">
        <v>0</v>
      </c>
      <c r="H837" s="326" t="s">
        <v>695</v>
      </c>
      <c r="J837" s="2051" t="s">
        <v>6480</v>
      </c>
      <c r="K837" s="2050" t="str">
        <f>VLOOKUP(J837,'FICHE RATIOS'!C:D,2,FALSE)</f>
        <v>Escaliers &amp; paliers</v>
      </c>
    </row>
    <row r="838" spans="1:13" s="273" customFormat="1" ht="12">
      <c r="A838" s="274"/>
      <c r="B838" s="295"/>
      <c r="C838" s="296"/>
      <c r="D838" s="290"/>
      <c r="E838" s="291"/>
      <c r="F838" s="277">
        <v>0</v>
      </c>
      <c r="G838" s="278" t="s">
        <v>179</v>
      </c>
      <c r="H838" s="279">
        <f t="shared" si="13"/>
        <v>0</v>
      </c>
      <c r="J838" s="2051" t="s">
        <v>6480</v>
      </c>
      <c r="K838" s="2050" t="str">
        <f>VLOOKUP(J838,'FICHE RATIOS'!C:D,2,FALSE)</f>
        <v>Escaliers &amp; paliers</v>
      </c>
    </row>
    <row r="839" spans="1:13" s="273" customFormat="1" ht="24">
      <c r="A839" s="274"/>
      <c r="B839" s="295"/>
      <c r="C839" s="296"/>
      <c r="D839" s="290" t="s">
        <v>696</v>
      </c>
      <c r="E839" s="291" t="s">
        <v>51</v>
      </c>
      <c r="F839" s="277">
        <v>1</v>
      </c>
      <c r="G839" s="278">
        <v>12274.65</v>
      </c>
      <c r="H839" s="279">
        <f t="shared" si="13"/>
        <v>12274.65</v>
      </c>
      <c r="J839" s="2051" t="s">
        <v>6480</v>
      </c>
      <c r="K839" s="2050" t="str">
        <f>VLOOKUP(J839,'FICHE RATIOS'!C:D,2,FALSE)</f>
        <v>Escaliers &amp; paliers</v>
      </c>
    </row>
    <row r="840" spans="1:13" s="273" customFormat="1" ht="12">
      <c r="A840" s="274"/>
      <c r="B840" s="295"/>
      <c r="C840" s="296"/>
      <c r="D840" s="286"/>
      <c r="E840" s="291"/>
      <c r="F840" s="277">
        <v>0</v>
      </c>
      <c r="G840" s="278" t="s">
        <v>179</v>
      </c>
      <c r="H840" s="279">
        <f t="shared" si="13"/>
        <v>0</v>
      </c>
      <c r="J840" s="2051" t="s">
        <v>6480</v>
      </c>
      <c r="K840" s="2050" t="str">
        <f>VLOOKUP(J840,'FICHE RATIOS'!C:D,2,FALSE)</f>
        <v>Escaliers &amp; paliers</v>
      </c>
    </row>
    <row r="841" spans="1:13" s="273" customFormat="1" ht="12">
      <c r="A841" s="274"/>
      <c r="B841" s="295"/>
      <c r="C841" s="296"/>
      <c r="D841" s="290" t="s">
        <v>697</v>
      </c>
      <c r="E841" s="291" t="s">
        <v>235</v>
      </c>
      <c r="F841" s="277">
        <v>9</v>
      </c>
      <c r="G841" s="278">
        <v>182.05</v>
      </c>
      <c r="H841" s="279">
        <f t="shared" si="13"/>
        <v>1638.45</v>
      </c>
      <c r="J841" s="2051" t="s">
        <v>6480</v>
      </c>
      <c r="K841" s="2050" t="str">
        <f>VLOOKUP(J841,'FICHE RATIOS'!C:D,2,FALSE)</f>
        <v>Escaliers &amp; paliers</v>
      </c>
    </row>
    <row r="842" spans="1:13" s="273" customFormat="1" ht="12">
      <c r="A842" s="274"/>
      <c r="B842" s="295"/>
      <c r="C842" s="296"/>
      <c r="D842" s="290"/>
      <c r="E842" s="291"/>
      <c r="F842" s="277">
        <v>0</v>
      </c>
      <c r="G842" s="278" t="s">
        <v>179</v>
      </c>
      <c r="H842" s="279">
        <f t="shared" si="13"/>
        <v>0</v>
      </c>
      <c r="J842" s="2051" t="s">
        <v>6480</v>
      </c>
      <c r="K842" s="2050" t="str">
        <f>VLOOKUP(J842,'FICHE RATIOS'!C:D,2,FALSE)</f>
        <v>Escaliers &amp; paliers</v>
      </c>
    </row>
    <row r="843" spans="1:13" s="273" customFormat="1" ht="12">
      <c r="A843" s="274"/>
      <c r="B843" s="295"/>
      <c r="C843" s="296"/>
      <c r="D843" s="290" t="s">
        <v>698</v>
      </c>
      <c r="E843" s="291" t="s">
        <v>235</v>
      </c>
      <c r="F843" s="277">
        <v>7</v>
      </c>
      <c r="G843" s="278">
        <v>182.05</v>
      </c>
      <c r="H843" s="279">
        <f t="shared" si="13"/>
        <v>1274.3500000000001</v>
      </c>
      <c r="J843" s="2051" t="s">
        <v>6480</v>
      </c>
      <c r="K843" s="2050" t="str">
        <f>VLOOKUP(J843,'FICHE RATIOS'!C:D,2,FALSE)</f>
        <v>Escaliers &amp; paliers</v>
      </c>
    </row>
    <row r="844" spans="1:13" s="273" customFormat="1" ht="12">
      <c r="A844" s="274"/>
      <c r="B844" s="295"/>
      <c r="C844" s="296"/>
      <c r="D844" s="286"/>
      <c r="E844" s="291"/>
      <c r="F844" s="277"/>
      <c r="G844" s="278" t="s">
        <v>179</v>
      </c>
      <c r="H844" s="279">
        <f t="shared" si="13"/>
        <v>0</v>
      </c>
      <c r="J844" s="2051" t="s">
        <v>6480</v>
      </c>
      <c r="K844" s="2050" t="str">
        <f>VLOOKUP(J844,'FICHE RATIOS'!C:D,2,FALSE)</f>
        <v>Escaliers &amp; paliers</v>
      </c>
    </row>
    <row r="845" spans="1:13" s="273" customFormat="1" ht="12">
      <c r="A845" s="274"/>
      <c r="B845" s="287" t="s">
        <v>699</v>
      </c>
      <c r="C845" s="288"/>
      <c r="D845" s="298" t="s">
        <v>700</v>
      </c>
      <c r="E845" s="291"/>
      <c r="F845" s="277">
        <v>0</v>
      </c>
      <c r="G845" s="278" t="s">
        <v>179</v>
      </c>
      <c r="H845" s="279">
        <f t="shared" si="13"/>
        <v>0</v>
      </c>
      <c r="J845" s="2051" t="s">
        <v>6480</v>
      </c>
      <c r="K845" s="2050" t="str">
        <f>VLOOKUP(J845,'FICHE RATIOS'!C:D,2,FALSE)</f>
        <v>Escaliers &amp; paliers</v>
      </c>
    </row>
    <row r="846" spans="1:13" s="273" customFormat="1" ht="12">
      <c r="A846" s="274"/>
      <c r="B846" s="295"/>
      <c r="C846" s="318"/>
      <c r="D846" s="290" t="s">
        <v>701</v>
      </c>
      <c r="E846" s="291"/>
      <c r="F846" s="277">
        <v>0</v>
      </c>
      <c r="G846" s="278" t="s">
        <v>179</v>
      </c>
      <c r="H846" s="279">
        <f t="shared" si="13"/>
        <v>0</v>
      </c>
      <c r="J846" s="2051" t="s">
        <v>6480</v>
      </c>
      <c r="K846" s="2050" t="str">
        <f>VLOOKUP(J846,'FICHE RATIOS'!C:D,2,FALSE)</f>
        <v>Escaliers &amp; paliers</v>
      </c>
      <c r="M846" s="273" t="s">
        <v>6659</v>
      </c>
    </row>
    <row r="847" spans="1:13" s="273" customFormat="1" ht="12">
      <c r="A847" s="274"/>
      <c r="B847" s="295"/>
      <c r="C847" s="318"/>
      <c r="D847" s="290" t="s">
        <v>566</v>
      </c>
      <c r="E847" s="291" t="s">
        <v>264</v>
      </c>
      <c r="F847" s="277">
        <v>18</v>
      </c>
      <c r="G847" s="278">
        <v>332.6</v>
      </c>
      <c r="H847" s="279">
        <f t="shared" si="13"/>
        <v>5986.8</v>
      </c>
      <c r="J847" s="2051" t="s">
        <v>6480</v>
      </c>
      <c r="K847" s="2050" t="str">
        <f>VLOOKUP(J847,'FICHE RATIOS'!C:D,2,FALSE)</f>
        <v>Escaliers &amp; paliers</v>
      </c>
      <c r="M847" s="273">
        <f>F847+F853</f>
        <v>213</v>
      </c>
    </row>
    <row r="848" spans="1:13" s="273" customFormat="1" ht="12">
      <c r="A848" s="274"/>
      <c r="B848" s="295"/>
      <c r="C848" s="318"/>
      <c r="D848" s="290" t="s">
        <v>431</v>
      </c>
      <c r="E848" s="291" t="s">
        <v>218</v>
      </c>
      <c r="F848" s="277">
        <v>88</v>
      </c>
      <c r="G848" s="278">
        <v>162.80000000000001</v>
      </c>
      <c r="H848" s="279">
        <f t="shared" si="13"/>
        <v>14326.400000000001</v>
      </c>
      <c r="J848" s="2051" t="s">
        <v>6480</v>
      </c>
      <c r="K848" s="2050" t="str">
        <f>VLOOKUP(J848,'FICHE RATIOS'!C:D,2,FALSE)</f>
        <v>Escaliers &amp; paliers</v>
      </c>
    </row>
    <row r="849" spans="1:11" s="273" customFormat="1" ht="12">
      <c r="A849" s="274"/>
      <c r="B849" s="295"/>
      <c r="C849" s="296"/>
      <c r="D849" s="290" t="s">
        <v>702</v>
      </c>
      <c r="E849" s="291" t="s">
        <v>428</v>
      </c>
      <c r="F849" s="277">
        <v>176</v>
      </c>
      <c r="G849" s="278">
        <v>1.76</v>
      </c>
      <c r="H849" s="279">
        <f t="shared" si="13"/>
        <v>309.76</v>
      </c>
      <c r="J849" s="2051" t="s">
        <v>6480</v>
      </c>
      <c r="K849" s="2050" t="str">
        <f>VLOOKUP(J849,'FICHE RATIOS'!C:D,2,FALSE)</f>
        <v>Escaliers &amp; paliers</v>
      </c>
    </row>
    <row r="850" spans="1:11" s="273" customFormat="1" ht="12">
      <c r="A850" s="274"/>
      <c r="B850" s="284"/>
      <c r="C850" s="285"/>
      <c r="D850" s="286" t="s">
        <v>703</v>
      </c>
      <c r="E850" s="291" t="s">
        <v>428</v>
      </c>
      <c r="F850" s="277">
        <v>729</v>
      </c>
      <c r="G850" s="278">
        <v>1.54</v>
      </c>
      <c r="H850" s="279">
        <f t="shared" si="13"/>
        <v>1122.6600000000001</v>
      </c>
      <c r="J850" s="2051" t="s">
        <v>6480</v>
      </c>
      <c r="K850" s="2050" t="str">
        <f>VLOOKUP(J850,'FICHE RATIOS'!C:D,2,FALSE)</f>
        <v>Escaliers &amp; paliers</v>
      </c>
    </row>
    <row r="851" spans="1:11" s="273" customFormat="1" ht="12">
      <c r="A851" s="274"/>
      <c r="B851" s="295"/>
      <c r="C851" s="296"/>
      <c r="D851" s="286"/>
      <c r="E851" s="291"/>
      <c r="F851" s="277"/>
      <c r="G851" s="278" t="s">
        <v>179</v>
      </c>
      <c r="H851" s="279">
        <f t="shared" si="13"/>
        <v>0</v>
      </c>
      <c r="J851" s="2051" t="s">
        <v>6480</v>
      </c>
      <c r="K851" s="2050" t="str">
        <f>VLOOKUP(J851,'FICHE RATIOS'!C:D,2,FALSE)</f>
        <v>Escaliers &amp; paliers</v>
      </c>
    </row>
    <row r="852" spans="1:11" s="273" customFormat="1" ht="12">
      <c r="A852" s="274"/>
      <c r="B852" s="295"/>
      <c r="C852" s="296"/>
      <c r="D852" s="290" t="s">
        <v>704</v>
      </c>
      <c r="E852" s="291"/>
      <c r="F852" s="277">
        <v>0</v>
      </c>
      <c r="G852" s="278" t="s">
        <v>179</v>
      </c>
      <c r="H852" s="279">
        <f t="shared" si="13"/>
        <v>0</v>
      </c>
      <c r="J852" s="2051" t="s">
        <v>6480</v>
      </c>
      <c r="K852" s="2050" t="str">
        <f>VLOOKUP(J852,'FICHE RATIOS'!C:D,2,FALSE)</f>
        <v>Escaliers &amp; paliers</v>
      </c>
    </row>
    <row r="853" spans="1:11" s="273" customFormat="1" ht="12">
      <c r="A853" s="274"/>
      <c r="B853" s="295"/>
      <c r="C853" s="296"/>
      <c r="D853" s="290" t="s">
        <v>566</v>
      </c>
      <c r="E853" s="291" t="s">
        <v>264</v>
      </c>
      <c r="F853" s="277">
        <v>195</v>
      </c>
      <c r="G853" s="278">
        <v>332.6</v>
      </c>
      <c r="H853" s="279">
        <f t="shared" si="13"/>
        <v>64857.000000000007</v>
      </c>
      <c r="J853" s="2051" t="s">
        <v>6480</v>
      </c>
      <c r="K853" s="2050" t="str">
        <f>VLOOKUP(J853,'FICHE RATIOS'!C:D,2,FALSE)</f>
        <v>Escaliers &amp; paliers</v>
      </c>
    </row>
    <row r="854" spans="1:11" s="273" customFormat="1" ht="12">
      <c r="A854" s="274"/>
      <c r="B854" s="295"/>
      <c r="C854" s="296"/>
      <c r="D854" s="290" t="s">
        <v>431</v>
      </c>
      <c r="E854" s="291" t="s">
        <v>218</v>
      </c>
      <c r="F854" s="277">
        <v>975</v>
      </c>
      <c r="G854" s="278">
        <v>162.80000000000001</v>
      </c>
      <c r="H854" s="279">
        <f t="shared" si="13"/>
        <v>158730</v>
      </c>
      <c r="J854" s="2051" t="s">
        <v>6480</v>
      </c>
      <c r="K854" s="2050" t="str">
        <f>VLOOKUP(J854,'FICHE RATIOS'!C:D,2,FALSE)</f>
        <v>Escaliers &amp; paliers</v>
      </c>
    </row>
    <row r="855" spans="1:11" s="273" customFormat="1" ht="12">
      <c r="A855" s="274"/>
      <c r="B855" s="295"/>
      <c r="C855" s="296"/>
      <c r="D855" s="290" t="s">
        <v>702</v>
      </c>
      <c r="E855" s="291" t="s">
        <v>428</v>
      </c>
      <c r="F855" s="277">
        <v>1950</v>
      </c>
      <c r="G855" s="278">
        <v>1.76</v>
      </c>
      <c r="H855" s="279">
        <f t="shared" si="13"/>
        <v>3432</v>
      </c>
      <c r="J855" s="2051" t="s">
        <v>6480</v>
      </c>
      <c r="K855" s="2050" t="str">
        <f>VLOOKUP(J855,'FICHE RATIOS'!C:D,2,FALSE)</f>
        <v>Escaliers &amp; paliers</v>
      </c>
    </row>
    <row r="856" spans="1:11" s="273" customFormat="1" ht="12">
      <c r="A856" s="274"/>
      <c r="B856" s="284"/>
      <c r="C856" s="285"/>
      <c r="D856" s="286" t="s">
        <v>705</v>
      </c>
      <c r="E856" s="291" t="s">
        <v>428</v>
      </c>
      <c r="F856" s="277">
        <v>7315</v>
      </c>
      <c r="G856" s="278">
        <v>1.54</v>
      </c>
      <c r="H856" s="279">
        <f t="shared" si="13"/>
        <v>11265.1</v>
      </c>
      <c r="J856" s="2051" t="s">
        <v>6480</v>
      </c>
      <c r="K856" s="2050" t="str">
        <f>VLOOKUP(J856,'FICHE RATIOS'!C:D,2,FALSE)</f>
        <v>Escaliers &amp; paliers</v>
      </c>
    </row>
    <row r="857" spans="1:11" s="273" customFormat="1" ht="12">
      <c r="A857" s="274"/>
      <c r="B857" s="284"/>
      <c r="C857" s="285"/>
      <c r="D857" s="286"/>
      <c r="E857" s="291"/>
      <c r="F857" s="277">
        <v>0</v>
      </c>
      <c r="G857" s="278" t="s">
        <v>179</v>
      </c>
      <c r="H857" s="279">
        <f t="shared" si="13"/>
        <v>0</v>
      </c>
      <c r="J857" s="2051"/>
      <c r="K857" s="2050" t="e">
        <f>VLOOKUP(J857,'FICHE RATIOS'!C:D,2,FALSE)</f>
        <v>#N/A</v>
      </c>
    </row>
    <row r="858" spans="1:11" s="273" customFormat="1" ht="24">
      <c r="A858" s="274"/>
      <c r="B858" s="287" t="s">
        <v>706</v>
      </c>
      <c r="C858" s="288"/>
      <c r="D858" s="298" t="s">
        <v>707</v>
      </c>
      <c r="E858" s="291" t="s">
        <v>51</v>
      </c>
      <c r="F858" s="277">
        <v>0</v>
      </c>
      <c r="G858" s="278" t="s">
        <v>179</v>
      </c>
      <c r="H858" s="279">
        <f t="shared" si="13"/>
        <v>0</v>
      </c>
      <c r="J858" s="2051"/>
      <c r="K858" s="2050" t="e">
        <f>VLOOKUP(J858,'FICHE RATIOS'!C:D,2,FALSE)</f>
        <v>#N/A</v>
      </c>
    </row>
    <row r="859" spans="1:11" s="273" customFormat="1" ht="12">
      <c r="A859" s="274"/>
      <c r="B859" s="275"/>
      <c r="C859" s="316"/>
      <c r="D859" s="297" t="s">
        <v>708</v>
      </c>
      <c r="E859" s="291"/>
      <c r="F859" s="277">
        <v>0</v>
      </c>
      <c r="G859" s="278" t="s">
        <v>179</v>
      </c>
      <c r="H859" s="279">
        <f t="shared" si="13"/>
        <v>0</v>
      </c>
      <c r="J859" s="2051"/>
      <c r="K859" s="2050" t="e">
        <f>VLOOKUP(J859,'FICHE RATIOS'!C:D,2,FALSE)</f>
        <v>#N/A</v>
      </c>
    </row>
    <row r="860" spans="1:11" s="273" customFormat="1" ht="12">
      <c r="A860" s="274"/>
      <c r="B860" s="295"/>
      <c r="C860" s="296"/>
      <c r="D860" s="286" t="s">
        <v>709</v>
      </c>
      <c r="E860" s="291" t="s">
        <v>218</v>
      </c>
      <c r="F860" s="277">
        <v>1633</v>
      </c>
      <c r="G860" s="278">
        <v>59.09</v>
      </c>
      <c r="H860" s="279">
        <f t="shared" si="13"/>
        <v>96493.97</v>
      </c>
      <c r="J860" s="2051" t="s">
        <v>6850</v>
      </c>
      <c r="K860" s="2050" t="str">
        <f>VLOOKUP(J860,'FICHE RATIOS'!C:D,2,FALSE)</f>
        <v>Aménagements Locaux Techniques</v>
      </c>
    </row>
    <row r="861" spans="1:11" s="273" customFormat="1" ht="12">
      <c r="A861" s="274"/>
      <c r="B861" s="295"/>
      <c r="C861" s="296"/>
      <c r="D861" s="286" t="s">
        <v>710</v>
      </c>
      <c r="E861" s="291" t="s">
        <v>218</v>
      </c>
      <c r="F861" s="277">
        <v>1633</v>
      </c>
      <c r="G861" s="278">
        <v>27.27</v>
      </c>
      <c r="H861" s="279">
        <f t="shared" si="13"/>
        <v>44531.909999999996</v>
      </c>
      <c r="J861" s="2051" t="s">
        <v>6850</v>
      </c>
      <c r="K861" s="2050" t="str">
        <f>VLOOKUP(J861,'FICHE RATIOS'!C:D,2,FALSE)</f>
        <v>Aménagements Locaux Techniques</v>
      </c>
    </row>
    <row r="862" spans="1:11" s="273" customFormat="1" ht="12">
      <c r="A862" s="274"/>
      <c r="B862" s="295"/>
      <c r="C862" s="318"/>
      <c r="D862" s="290"/>
      <c r="E862" s="291"/>
      <c r="F862" s="277"/>
      <c r="G862" s="278" t="s">
        <v>179</v>
      </c>
      <c r="H862" s="279">
        <f t="shared" si="13"/>
        <v>0</v>
      </c>
      <c r="J862" s="2051" t="s">
        <v>6850</v>
      </c>
      <c r="K862" s="2050" t="str">
        <f>VLOOKUP(J862,'FICHE RATIOS'!C:D,2,FALSE)</f>
        <v>Aménagements Locaux Techniques</v>
      </c>
    </row>
    <row r="863" spans="1:11" s="273" customFormat="1" ht="12">
      <c r="A863" s="274"/>
      <c r="B863" s="295"/>
      <c r="C863" s="318"/>
      <c r="D863" s="290"/>
      <c r="E863" s="291"/>
      <c r="F863" s="277"/>
      <c r="G863" s="278" t="s">
        <v>179</v>
      </c>
      <c r="H863" s="279">
        <f t="shared" si="13"/>
        <v>0</v>
      </c>
      <c r="J863" s="2051" t="s">
        <v>6850</v>
      </c>
      <c r="K863" s="2050" t="str">
        <f>VLOOKUP(J863,'FICHE RATIOS'!C:D,2,FALSE)</f>
        <v>Aménagements Locaux Techniques</v>
      </c>
    </row>
    <row r="864" spans="1:11" s="273" customFormat="1" ht="24">
      <c r="A864" s="274"/>
      <c r="B864" s="295"/>
      <c r="C864" s="318"/>
      <c r="D864" s="290" t="s">
        <v>711</v>
      </c>
      <c r="E864" s="291"/>
      <c r="F864" s="277">
        <v>0</v>
      </c>
      <c r="G864" s="278" t="s">
        <v>179</v>
      </c>
      <c r="H864" s="279">
        <f t="shared" si="13"/>
        <v>0</v>
      </c>
      <c r="J864" s="2051" t="s">
        <v>6850</v>
      </c>
      <c r="K864" s="2050" t="str">
        <f>VLOOKUP(J864,'FICHE RATIOS'!C:D,2,FALSE)</f>
        <v>Aménagements Locaux Techniques</v>
      </c>
    </row>
    <row r="865" spans="1:13" s="273" customFormat="1" ht="12">
      <c r="A865" s="274"/>
      <c r="B865" s="295"/>
      <c r="C865" s="296"/>
      <c r="D865" s="290" t="s">
        <v>712</v>
      </c>
      <c r="E865" s="291"/>
      <c r="F865" s="277">
        <v>0</v>
      </c>
      <c r="G865" s="278" t="s">
        <v>179</v>
      </c>
      <c r="H865" s="279">
        <f t="shared" si="13"/>
        <v>0</v>
      </c>
      <c r="J865" s="2051" t="s">
        <v>6850</v>
      </c>
      <c r="K865" s="2050" t="str">
        <f>VLOOKUP(J865,'FICHE RATIOS'!C:D,2,FALSE)</f>
        <v>Aménagements Locaux Techniques</v>
      </c>
    </row>
    <row r="866" spans="1:13" s="273" customFormat="1" ht="12">
      <c r="A866" s="274"/>
      <c r="B866" s="284"/>
      <c r="C866" s="285"/>
      <c r="D866" s="286" t="s">
        <v>566</v>
      </c>
      <c r="E866" s="291" t="s">
        <v>264</v>
      </c>
      <c r="F866" s="277">
        <v>222.5</v>
      </c>
      <c r="G866" s="278">
        <v>332.6</v>
      </c>
      <c r="H866" s="279">
        <f t="shared" si="13"/>
        <v>74003.5</v>
      </c>
      <c r="J866" s="2051" t="s">
        <v>6850</v>
      </c>
      <c r="K866" s="2050" t="str">
        <f>VLOOKUP(J866,'FICHE RATIOS'!C:D,2,FALSE)</f>
        <v>Aménagements Locaux Techniques</v>
      </c>
    </row>
    <row r="867" spans="1:13" s="273" customFormat="1" ht="12">
      <c r="A867" s="274"/>
      <c r="B867" s="295"/>
      <c r="C867" s="296"/>
      <c r="D867" s="286" t="s">
        <v>431</v>
      </c>
      <c r="E867" s="291" t="s">
        <v>218</v>
      </c>
      <c r="F867" s="277">
        <v>1159</v>
      </c>
      <c r="G867" s="278">
        <v>162.80000000000001</v>
      </c>
      <c r="H867" s="279">
        <f t="shared" si="13"/>
        <v>188685.2</v>
      </c>
      <c r="J867" s="2051" t="s">
        <v>6850</v>
      </c>
      <c r="K867" s="2050" t="str">
        <f>VLOOKUP(J867,'FICHE RATIOS'!C:D,2,FALSE)</f>
        <v>Aménagements Locaux Techniques</v>
      </c>
    </row>
    <row r="868" spans="1:13" s="273" customFormat="1" ht="12">
      <c r="A868" s="274"/>
      <c r="B868" s="295"/>
      <c r="C868" s="296"/>
      <c r="D868" s="290" t="s">
        <v>427</v>
      </c>
      <c r="E868" s="291" t="s">
        <v>428</v>
      </c>
      <c r="F868" s="277">
        <v>4300</v>
      </c>
      <c r="G868" s="278">
        <v>1.76</v>
      </c>
      <c r="H868" s="279">
        <f t="shared" si="13"/>
        <v>7568</v>
      </c>
      <c r="J868" s="2051" t="s">
        <v>6850</v>
      </c>
      <c r="K868" s="2050" t="str">
        <f>VLOOKUP(J868,'FICHE RATIOS'!C:D,2,FALSE)</f>
        <v>Aménagements Locaux Techniques</v>
      </c>
    </row>
    <row r="869" spans="1:13" s="273" customFormat="1" ht="12">
      <c r="A869" s="274"/>
      <c r="B869" s="295"/>
      <c r="C869" s="296"/>
      <c r="D869" s="290" t="s">
        <v>502</v>
      </c>
      <c r="E869" s="291" t="s">
        <v>428</v>
      </c>
      <c r="F869" s="277">
        <v>4300</v>
      </c>
      <c r="G869" s="278">
        <v>1.54</v>
      </c>
      <c r="H869" s="279">
        <f t="shared" si="13"/>
        <v>6622</v>
      </c>
      <c r="J869" s="2051" t="s">
        <v>6850</v>
      </c>
      <c r="K869" s="2050" t="str">
        <f>VLOOKUP(J869,'FICHE RATIOS'!C:D,2,FALSE)</f>
        <v>Aménagements Locaux Techniques</v>
      </c>
    </row>
    <row r="870" spans="1:13" s="273" customFormat="1" ht="12">
      <c r="A870" s="274"/>
      <c r="B870" s="295"/>
      <c r="C870" s="296"/>
      <c r="D870" s="290"/>
      <c r="E870" s="291"/>
      <c r="F870" s="277">
        <v>0</v>
      </c>
      <c r="G870" s="278" t="s">
        <v>179</v>
      </c>
      <c r="H870" s="279">
        <f t="shared" si="13"/>
        <v>0</v>
      </c>
      <c r="J870" s="2051"/>
      <c r="K870" s="2050" t="e">
        <f>VLOOKUP(J870,'FICHE RATIOS'!C:D,2,FALSE)</f>
        <v>#N/A</v>
      </c>
    </row>
    <row r="871" spans="1:13" s="273" customFormat="1" ht="12">
      <c r="A871" s="274"/>
      <c r="B871" s="287" t="s">
        <v>713</v>
      </c>
      <c r="C871" s="288"/>
      <c r="D871" s="299" t="s">
        <v>714</v>
      </c>
      <c r="E871" s="291"/>
      <c r="F871" s="277">
        <v>0</v>
      </c>
      <c r="G871" s="278" t="s">
        <v>179</v>
      </c>
      <c r="H871" s="279">
        <f t="shared" si="13"/>
        <v>0</v>
      </c>
      <c r="J871" s="2051"/>
      <c r="K871" s="2050" t="e">
        <f>VLOOKUP(J871,'FICHE RATIOS'!C:D,2,FALSE)</f>
        <v>#N/A</v>
      </c>
    </row>
    <row r="872" spans="1:13" s="273" customFormat="1" ht="12">
      <c r="A872" s="274"/>
      <c r="B872" s="284"/>
      <c r="C872" s="285"/>
      <c r="D872" s="286" t="s">
        <v>715</v>
      </c>
      <c r="E872" s="291"/>
      <c r="F872" s="277">
        <v>0</v>
      </c>
      <c r="G872" s="278" t="s">
        <v>179</v>
      </c>
      <c r="H872" s="279">
        <f t="shared" si="13"/>
        <v>0</v>
      </c>
      <c r="J872" s="2051"/>
      <c r="K872" s="2050" t="e">
        <f>VLOOKUP(J872,'FICHE RATIOS'!C:D,2,FALSE)</f>
        <v>#N/A</v>
      </c>
    </row>
    <row r="873" spans="1:13" s="273" customFormat="1" ht="12">
      <c r="A873" s="274"/>
      <c r="B873" s="284"/>
      <c r="C873" s="285"/>
      <c r="D873" s="290" t="s">
        <v>716</v>
      </c>
      <c r="E873" s="291"/>
      <c r="F873" s="277">
        <v>0</v>
      </c>
      <c r="G873" s="278" t="s">
        <v>179</v>
      </c>
      <c r="H873" s="279">
        <f t="shared" si="13"/>
        <v>0</v>
      </c>
      <c r="J873" s="2051"/>
      <c r="K873" s="2050" t="e">
        <f>VLOOKUP(J873,'FICHE RATIOS'!C:D,2,FALSE)</f>
        <v>#N/A</v>
      </c>
    </row>
    <row r="874" spans="1:13" s="273" customFormat="1" ht="12">
      <c r="A874" s="274"/>
      <c r="B874" s="295"/>
      <c r="C874" s="296"/>
      <c r="D874" s="286" t="s">
        <v>717</v>
      </c>
      <c r="E874" s="291" t="s">
        <v>218</v>
      </c>
      <c r="F874" s="277">
        <v>5205</v>
      </c>
      <c r="G874" s="278">
        <v>43.19</v>
      </c>
      <c r="H874" s="279">
        <f t="shared" si="13"/>
        <v>224803.94999999998</v>
      </c>
      <c r="J874" s="2051" t="s">
        <v>6481</v>
      </c>
      <c r="K874" s="2050" t="str">
        <f>VLOOKUP(J874,'FICHE RATIOS'!C:D,2,FALSE)</f>
        <v>Maçonneries</v>
      </c>
      <c r="M874" s="273" t="s">
        <v>6660</v>
      </c>
    </row>
    <row r="875" spans="1:13" s="273" customFormat="1" ht="12">
      <c r="A875" s="274"/>
      <c r="B875" s="275"/>
      <c r="C875" s="316"/>
      <c r="D875" s="317"/>
      <c r="E875" s="291"/>
      <c r="F875" s="277">
        <v>0</v>
      </c>
      <c r="G875" s="278" t="s">
        <v>179</v>
      </c>
      <c r="H875" s="279">
        <f t="shared" si="13"/>
        <v>0</v>
      </c>
      <c r="J875" s="2051"/>
      <c r="K875" s="2050" t="e">
        <f>VLOOKUP(J875,'FICHE RATIOS'!C:D,2,FALSE)</f>
        <v>#N/A</v>
      </c>
      <c r="M875" s="273">
        <f>F874+F884+F893</f>
        <v>8025</v>
      </c>
    </row>
    <row r="876" spans="1:13" s="273" customFormat="1" ht="12">
      <c r="A876" s="274"/>
      <c r="B876" s="295"/>
      <c r="C876" s="296"/>
      <c r="D876" s="286" t="s">
        <v>718</v>
      </c>
      <c r="E876" s="291"/>
      <c r="F876" s="277">
        <v>0</v>
      </c>
      <c r="G876" s="278" t="s">
        <v>179</v>
      </c>
      <c r="H876" s="279">
        <f t="shared" si="13"/>
        <v>0</v>
      </c>
      <c r="J876" s="2051"/>
      <c r="K876" s="2050" t="e">
        <f>VLOOKUP(J876,'FICHE RATIOS'!C:D,2,FALSE)</f>
        <v>#N/A</v>
      </c>
    </row>
    <row r="877" spans="1:13" s="273" customFormat="1" ht="12">
      <c r="A877" s="274"/>
      <c r="B877" s="295"/>
      <c r="C877" s="296"/>
      <c r="D877" s="286" t="s">
        <v>719</v>
      </c>
      <c r="E877" s="291" t="s">
        <v>218</v>
      </c>
      <c r="F877" s="277">
        <v>10410</v>
      </c>
      <c r="G877" s="278">
        <v>27.27</v>
      </c>
      <c r="H877" s="279">
        <f t="shared" si="13"/>
        <v>283880.7</v>
      </c>
      <c r="J877" s="2051" t="s">
        <v>6851</v>
      </c>
      <c r="K877" s="2050" t="str">
        <f>VLOOKUP(J877,'FICHE RATIOS'!C:D,2,FALSE)</f>
        <v>Chapes, Recharges, Enduits &amp; Autres</v>
      </c>
    </row>
    <row r="878" spans="1:13" s="273" customFormat="1" ht="12">
      <c r="A878" s="274"/>
      <c r="B878" s="295"/>
      <c r="C878" s="318"/>
      <c r="D878" s="290"/>
      <c r="E878" s="291"/>
      <c r="F878" s="277">
        <v>0</v>
      </c>
      <c r="G878" s="278" t="s">
        <v>179</v>
      </c>
      <c r="H878" s="279">
        <f t="shared" si="13"/>
        <v>0</v>
      </c>
      <c r="J878" s="2051"/>
      <c r="K878" s="2050" t="e">
        <f>VLOOKUP(J878,'FICHE RATIOS'!C:D,2,FALSE)</f>
        <v>#N/A</v>
      </c>
    </row>
    <row r="879" spans="1:13" s="273" customFormat="1" ht="12">
      <c r="A879" s="274"/>
      <c r="B879" s="295"/>
      <c r="C879" s="296"/>
      <c r="D879" s="290" t="s">
        <v>720</v>
      </c>
      <c r="E879" s="291"/>
      <c r="F879" s="277">
        <v>0</v>
      </c>
      <c r="G879" s="278" t="s">
        <v>179</v>
      </c>
      <c r="H879" s="279">
        <f t="shared" si="13"/>
        <v>0</v>
      </c>
      <c r="J879" s="2051"/>
      <c r="K879" s="2050" t="e">
        <f>VLOOKUP(J879,'FICHE RATIOS'!C:D,2,FALSE)</f>
        <v>#N/A</v>
      </c>
    </row>
    <row r="880" spans="1:13" s="273" customFormat="1" ht="12">
      <c r="A880" s="274"/>
      <c r="B880" s="284"/>
      <c r="C880" s="285"/>
      <c r="D880" s="286" t="s">
        <v>721</v>
      </c>
      <c r="E880" s="291"/>
      <c r="F880" s="277">
        <v>0</v>
      </c>
      <c r="G880" s="278"/>
      <c r="H880" s="279">
        <f t="shared" si="13"/>
        <v>0</v>
      </c>
      <c r="J880" s="2051"/>
      <c r="K880" s="2050" t="e">
        <f>VLOOKUP(J880,'FICHE RATIOS'!C:D,2,FALSE)</f>
        <v>#N/A</v>
      </c>
    </row>
    <row r="881" spans="1:13" s="273" customFormat="1" ht="12">
      <c r="A881" s="274"/>
      <c r="B881" s="295"/>
      <c r="C881" s="296"/>
      <c r="D881" s="290"/>
      <c r="E881" s="291"/>
      <c r="F881" s="277">
        <v>0</v>
      </c>
      <c r="G881" s="278" t="s">
        <v>179</v>
      </c>
      <c r="H881" s="279">
        <f t="shared" si="13"/>
        <v>0</v>
      </c>
      <c r="J881" s="2051"/>
      <c r="K881" s="2050" t="e">
        <f>VLOOKUP(J881,'FICHE RATIOS'!C:D,2,FALSE)</f>
        <v>#N/A</v>
      </c>
    </row>
    <row r="882" spans="1:13" s="273" customFormat="1" ht="12">
      <c r="A882" s="274"/>
      <c r="B882" s="295"/>
      <c r="C882" s="296"/>
      <c r="D882" s="290" t="s">
        <v>722</v>
      </c>
      <c r="E882" s="291"/>
      <c r="F882" s="277">
        <v>0</v>
      </c>
      <c r="G882" s="278" t="s">
        <v>179</v>
      </c>
      <c r="H882" s="279">
        <f t="shared" si="13"/>
        <v>0</v>
      </c>
      <c r="J882" s="2051"/>
      <c r="K882" s="2050" t="e">
        <f>VLOOKUP(J882,'FICHE RATIOS'!C:D,2,FALSE)</f>
        <v>#N/A</v>
      </c>
    </row>
    <row r="883" spans="1:13" s="273" customFormat="1" ht="12">
      <c r="A883" s="274"/>
      <c r="B883" s="295"/>
      <c r="C883" s="296"/>
      <c r="D883" s="290" t="s">
        <v>716</v>
      </c>
      <c r="E883" s="291"/>
      <c r="F883" s="277">
        <v>0</v>
      </c>
      <c r="G883" s="278" t="s">
        <v>179</v>
      </c>
      <c r="H883" s="279">
        <f t="shared" si="13"/>
        <v>0</v>
      </c>
      <c r="J883" s="2051"/>
      <c r="K883" s="2050" t="e">
        <f>VLOOKUP(J883,'FICHE RATIOS'!C:D,2,FALSE)</f>
        <v>#N/A</v>
      </c>
    </row>
    <row r="884" spans="1:13" s="273" customFormat="1" ht="12">
      <c r="A884" s="274"/>
      <c r="B884" s="295"/>
      <c r="C884" s="296"/>
      <c r="D884" s="290" t="s">
        <v>723</v>
      </c>
      <c r="E884" s="291" t="s">
        <v>218</v>
      </c>
      <c r="F884" s="277">
        <v>912</v>
      </c>
      <c r="G884" s="278">
        <v>46.59</v>
      </c>
      <c r="H884" s="279">
        <f t="shared" si="13"/>
        <v>42490.080000000002</v>
      </c>
      <c r="J884" s="2051" t="s">
        <v>6482</v>
      </c>
      <c r="K884" s="2050" t="str">
        <f>VLOOKUP(J884,'FICHE RATIOS'!C:D,2,FALSE)</f>
        <v>Maçonneries</v>
      </c>
    </row>
    <row r="885" spans="1:13" s="273" customFormat="1" ht="12">
      <c r="A885" s="274"/>
      <c r="B885" s="284"/>
      <c r="C885" s="285"/>
      <c r="D885" s="286"/>
      <c r="E885" s="291"/>
      <c r="F885" s="277">
        <v>0</v>
      </c>
      <c r="G885" s="278" t="s">
        <v>179</v>
      </c>
      <c r="H885" s="279">
        <f t="shared" si="13"/>
        <v>0</v>
      </c>
      <c r="J885" s="2051"/>
      <c r="K885" s="2050" t="e">
        <f>VLOOKUP(J885,'FICHE RATIOS'!C:D,2,FALSE)</f>
        <v>#N/A</v>
      </c>
    </row>
    <row r="886" spans="1:13" s="273" customFormat="1" ht="12">
      <c r="A886" s="274"/>
      <c r="B886" s="284"/>
      <c r="C886" s="285"/>
      <c r="D886" s="290" t="s">
        <v>720</v>
      </c>
      <c r="E886" s="291"/>
      <c r="F886" s="277">
        <v>0</v>
      </c>
      <c r="G886" s="278" t="s">
        <v>179</v>
      </c>
      <c r="H886" s="279">
        <f t="shared" si="13"/>
        <v>0</v>
      </c>
      <c r="J886" s="2051"/>
      <c r="K886" s="2050" t="e">
        <f>VLOOKUP(J886,'FICHE RATIOS'!C:D,2,FALSE)</f>
        <v>#N/A</v>
      </c>
    </row>
    <row r="887" spans="1:13" s="273" customFormat="1" ht="12">
      <c r="A887" s="274"/>
      <c r="B887" s="284"/>
      <c r="C887" s="285"/>
      <c r="D887" s="286" t="s">
        <v>721</v>
      </c>
      <c r="E887" s="291" t="s">
        <v>218</v>
      </c>
      <c r="F887" s="277">
        <v>912</v>
      </c>
      <c r="G887" s="278">
        <v>11.36</v>
      </c>
      <c r="H887" s="279">
        <f t="shared" ref="H887:H950" si="14">+IF(F887=0,0,F887*G887)</f>
        <v>10360.32</v>
      </c>
      <c r="J887" s="2051" t="s">
        <v>6851</v>
      </c>
      <c r="K887" s="2050" t="str">
        <f>VLOOKUP(J887,'FICHE RATIOS'!C:D,2,FALSE)</f>
        <v>Chapes, Recharges, Enduits &amp; Autres</v>
      </c>
    </row>
    <row r="888" spans="1:13" s="273" customFormat="1" ht="12">
      <c r="A888" s="274"/>
      <c r="B888" s="275"/>
      <c r="C888" s="316"/>
      <c r="D888" s="317"/>
      <c r="E888" s="291"/>
      <c r="F888" s="277">
        <v>0</v>
      </c>
      <c r="G888" s="278" t="s">
        <v>179</v>
      </c>
      <c r="H888" s="279">
        <f t="shared" si="14"/>
        <v>0</v>
      </c>
      <c r="J888" s="2051"/>
      <c r="K888" s="2050" t="e">
        <f>VLOOKUP(J888,'FICHE RATIOS'!C:D,2,FALSE)</f>
        <v>#N/A</v>
      </c>
    </row>
    <row r="889" spans="1:13" s="273" customFormat="1" ht="12">
      <c r="A889" s="274"/>
      <c r="B889" s="287" t="s">
        <v>724</v>
      </c>
      <c r="C889" s="288"/>
      <c r="D889" s="298" t="s">
        <v>725</v>
      </c>
      <c r="E889" s="291"/>
      <c r="F889" s="277">
        <v>0</v>
      </c>
      <c r="G889" s="278" t="s">
        <v>179</v>
      </c>
      <c r="H889" s="279">
        <f t="shared" si="14"/>
        <v>0</v>
      </c>
      <c r="J889" s="2051"/>
      <c r="K889" s="2050" t="e">
        <f>VLOOKUP(J889,'FICHE RATIOS'!C:D,2,FALSE)</f>
        <v>#N/A</v>
      </c>
    </row>
    <row r="890" spans="1:13" s="273" customFormat="1" ht="24">
      <c r="A890" s="274"/>
      <c r="B890" s="295"/>
      <c r="C890" s="296"/>
      <c r="D890" s="286" t="s">
        <v>726</v>
      </c>
      <c r="E890" s="291"/>
      <c r="F890" s="277">
        <v>0</v>
      </c>
      <c r="G890" s="278" t="s">
        <v>179</v>
      </c>
      <c r="H890" s="279">
        <f t="shared" si="14"/>
        <v>0</v>
      </c>
      <c r="J890" s="2051"/>
      <c r="K890" s="2050" t="e">
        <f>VLOOKUP(J890,'FICHE RATIOS'!C:D,2,FALSE)</f>
        <v>#N/A</v>
      </c>
    </row>
    <row r="891" spans="1:13" s="273" customFormat="1" ht="12">
      <c r="A891" s="274"/>
      <c r="B891" s="295"/>
      <c r="C891" s="318"/>
      <c r="D891" s="290" t="s">
        <v>727</v>
      </c>
      <c r="E891" s="291"/>
      <c r="F891" s="277">
        <v>0</v>
      </c>
      <c r="G891" s="278" t="s">
        <v>179</v>
      </c>
      <c r="H891" s="279">
        <f t="shared" si="14"/>
        <v>0</v>
      </c>
      <c r="J891" s="2051"/>
      <c r="K891" s="2050" t="e">
        <f>VLOOKUP(J891,'FICHE RATIOS'!C:D,2,FALSE)</f>
        <v>#N/A</v>
      </c>
    </row>
    <row r="892" spans="1:13" s="273" customFormat="1" ht="12">
      <c r="A892" s="274"/>
      <c r="B892" s="295"/>
      <c r="C892" s="318"/>
      <c r="D892" s="290" t="s">
        <v>728</v>
      </c>
      <c r="E892" s="291"/>
      <c r="F892" s="277">
        <v>0</v>
      </c>
      <c r="G892" s="278" t="s">
        <v>179</v>
      </c>
      <c r="H892" s="279">
        <f t="shared" si="14"/>
        <v>0</v>
      </c>
      <c r="J892" s="2051"/>
      <c r="K892" s="2050" t="e">
        <f>VLOOKUP(J892,'FICHE RATIOS'!C:D,2,FALSE)</f>
        <v>#N/A</v>
      </c>
    </row>
    <row r="893" spans="1:13" s="273" customFormat="1" ht="12">
      <c r="A893" s="274"/>
      <c r="B893" s="295"/>
      <c r="C893" s="318"/>
      <c r="D893" s="290" t="s">
        <v>729</v>
      </c>
      <c r="E893" s="291" t="s">
        <v>218</v>
      </c>
      <c r="F893" s="277">
        <v>1908</v>
      </c>
      <c r="G893" s="278">
        <v>90.91</v>
      </c>
      <c r="H893" s="279">
        <f t="shared" si="14"/>
        <v>173456.28</v>
      </c>
      <c r="J893" s="2051" t="s">
        <v>6481</v>
      </c>
      <c r="K893" s="2050" t="str">
        <f>VLOOKUP(J893,'FICHE RATIOS'!C:D,2,FALSE)</f>
        <v>Maçonneries</v>
      </c>
    </row>
    <row r="894" spans="1:13" s="273" customFormat="1" ht="12">
      <c r="A894" s="274"/>
      <c r="B894" s="295"/>
      <c r="C894" s="296"/>
      <c r="D894" s="290"/>
      <c r="E894" s="291"/>
      <c r="F894" s="277"/>
      <c r="G894" s="278" t="s">
        <v>179</v>
      </c>
      <c r="H894" s="279">
        <f t="shared" si="14"/>
        <v>0</v>
      </c>
      <c r="J894" s="2051"/>
      <c r="K894" s="2050" t="e">
        <f>VLOOKUP(J894,'FICHE RATIOS'!C:D,2,FALSE)</f>
        <v>#N/A</v>
      </c>
      <c r="M894" s="273" t="s">
        <v>6661</v>
      </c>
    </row>
    <row r="895" spans="1:13" s="273" customFormat="1" ht="12">
      <c r="A895" s="274"/>
      <c r="B895" s="293" t="s">
        <v>730</v>
      </c>
      <c r="C895" s="294"/>
      <c r="D895" s="298" t="s">
        <v>731</v>
      </c>
      <c r="E895" s="291"/>
      <c r="F895" s="277">
        <v>0</v>
      </c>
      <c r="G895" s="278" t="s">
        <v>179</v>
      </c>
      <c r="H895" s="279">
        <f t="shared" si="14"/>
        <v>0</v>
      </c>
      <c r="J895" s="2051"/>
      <c r="K895" s="2050" t="e">
        <f>VLOOKUP(J895,'FICHE RATIOS'!C:D,2,FALSE)</f>
        <v>#N/A</v>
      </c>
      <c r="M895" s="273">
        <f>F898+F899+F900+F901+F902+F904+F903+F905+F906+F907+F910+F911+F912+F913+F914+F915+F916+F917+F971</f>
        <v>3023</v>
      </c>
    </row>
    <row r="896" spans="1:13" s="273" customFormat="1" ht="12">
      <c r="A896" s="274"/>
      <c r="B896" s="295"/>
      <c r="C896" s="296"/>
      <c r="D896" s="286" t="s">
        <v>732</v>
      </c>
      <c r="E896" s="291"/>
      <c r="F896" s="277">
        <v>0</v>
      </c>
      <c r="G896" s="278" t="s">
        <v>179</v>
      </c>
      <c r="H896" s="279">
        <f t="shared" si="14"/>
        <v>0</v>
      </c>
      <c r="J896" s="2051"/>
      <c r="K896" s="2050" t="e">
        <f>VLOOKUP(J896,'FICHE RATIOS'!C:D,2,FALSE)</f>
        <v>#N/A</v>
      </c>
    </row>
    <row r="897" spans="1:11" s="273" customFormat="1" ht="12">
      <c r="A897" s="274"/>
      <c r="B897" s="295"/>
      <c r="C897" s="296"/>
      <c r="D897" s="290" t="s">
        <v>722</v>
      </c>
      <c r="E897" s="291"/>
      <c r="F897" s="277">
        <v>0</v>
      </c>
      <c r="G897" s="278" t="s">
        <v>179</v>
      </c>
      <c r="H897" s="279">
        <f t="shared" si="14"/>
        <v>0</v>
      </c>
      <c r="J897" s="2051"/>
      <c r="K897" s="2050" t="e">
        <f>VLOOKUP(J897,'FICHE RATIOS'!C:D,2,FALSE)</f>
        <v>#N/A</v>
      </c>
    </row>
    <row r="898" spans="1:11" s="273" customFormat="1" ht="12">
      <c r="A898" s="274"/>
      <c r="B898" s="295"/>
      <c r="C898" s="296"/>
      <c r="D898" s="290" t="s">
        <v>733</v>
      </c>
      <c r="E898" s="291" t="s">
        <v>218</v>
      </c>
      <c r="F898" s="277">
        <v>10</v>
      </c>
      <c r="G898" s="278">
        <v>75.97</v>
      </c>
      <c r="H898" s="279">
        <f t="shared" si="14"/>
        <v>759.7</v>
      </c>
      <c r="J898" s="2051" t="s">
        <v>6850</v>
      </c>
      <c r="K898" s="2050" t="str">
        <f>VLOOKUP(J898,'FICHE RATIOS'!C:D,2,FALSE)</f>
        <v>Aménagements Locaux Techniques</v>
      </c>
    </row>
    <row r="899" spans="1:11" s="273" customFormat="1" ht="12">
      <c r="A899" s="274"/>
      <c r="B899" s="295"/>
      <c r="C899" s="296"/>
      <c r="D899" s="290" t="s">
        <v>734</v>
      </c>
      <c r="E899" s="291" t="s">
        <v>218</v>
      </c>
      <c r="F899" s="277">
        <v>9</v>
      </c>
      <c r="G899" s="278">
        <v>75.97</v>
      </c>
      <c r="H899" s="279">
        <f t="shared" si="14"/>
        <v>683.73</v>
      </c>
      <c r="J899" s="2051" t="s">
        <v>6850</v>
      </c>
      <c r="K899" s="2050" t="str">
        <f>VLOOKUP(J899,'FICHE RATIOS'!C:D,2,FALSE)</f>
        <v>Aménagements Locaux Techniques</v>
      </c>
    </row>
    <row r="900" spans="1:11" s="273" customFormat="1" ht="12">
      <c r="A900" s="274"/>
      <c r="B900" s="295"/>
      <c r="C900" s="296"/>
      <c r="D900" s="290" t="s">
        <v>735</v>
      </c>
      <c r="E900" s="291" t="s">
        <v>218</v>
      </c>
      <c r="F900" s="277">
        <v>228</v>
      </c>
      <c r="G900" s="278">
        <v>75.97</v>
      </c>
      <c r="H900" s="279">
        <f t="shared" si="14"/>
        <v>17321.16</v>
      </c>
      <c r="J900" s="2051" t="s">
        <v>6850</v>
      </c>
      <c r="K900" s="2050" t="str">
        <f>VLOOKUP(J900,'FICHE RATIOS'!C:D,2,FALSE)</f>
        <v>Aménagements Locaux Techniques</v>
      </c>
    </row>
    <row r="901" spans="1:11" s="273" customFormat="1" ht="12">
      <c r="A901" s="274"/>
      <c r="B901" s="284"/>
      <c r="C901" s="285"/>
      <c r="D901" s="286" t="s">
        <v>736</v>
      </c>
      <c r="E901" s="291" t="s">
        <v>218</v>
      </c>
      <c r="F901" s="277">
        <v>540</v>
      </c>
      <c r="G901" s="278">
        <v>75.97</v>
      </c>
      <c r="H901" s="279">
        <f t="shared" si="14"/>
        <v>41023.800000000003</v>
      </c>
      <c r="J901" s="2051" t="s">
        <v>6850</v>
      </c>
      <c r="K901" s="2050" t="str">
        <f>VLOOKUP(J901,'FICHE RATIOS'!C:D,2,FALSE)</f>
        <v>Aménagements Locaux Techniques</v>
      </c>
    </row>
    <row r="902" spans="1:11" s="273" customFormat="1" ht="12">
      <c r="A902" s="274"/>
      <c r="B902" s="284"/>
      <c r="C902" s="285"/>
      <c r="D902" s="290" t="s">
        <v>737</v>
      </c>
      <c r="E902" s="291" t="s">
        <v>218</v>
      </c>
      <c r="F902" s="277">
        <v>36</v>
      </c>
      <c r="G902" s="278">
        <v>75.97</v>
      </c>
      <c r="H902" s="279">
        <f t="shared" si="14"/>
        <v>2734.92</v>
      </c>
      <c r="J902" s="2051" t="s">
        <v>6850</v>
      </c>
      <c r="K902" s="2050" t="str">
        <f>VLOOKUP(J902,'FICHE RATIOS'!C:D,2,FALSE)</f>
        <v>Aménagements Locaux Techniques</v>
      </c>
    </row>
    <row r="903" spans="1:11" s="273" customFormat="1" ht="12">
      <c r="A903" s="274"/>
      <c r="B903" s="284"/>
      <c r="C903" s="285"/>
      <c r="D903" s="286" t="s">
        <v>738</v>
      </c>
      <c r="E903" s="291" t="s">
        <v>218</v>
      </c>
      <c r="F903" s="277">
        <v>288</v>
      </c>
      <c r="G903" s="278">
        <v>75.97</v>
      </c>
      <c r="H903" s="279">
        <f t="shared" si="14"/>
        <v>21879.360000000001</v>
      </c>
      <c r="J903" s="2051" t="s">
        <v>6850</v>
      </c>
      <c r="K903" s="2050" t="str">
        <f>VLOOKUP(J903,'FICHE RATIOS'!C:D,2,FALSE)</f>
        <v>Aménagements Locaux Techniques</v>
      </c>
    </row>
    <row r="904" spans="1:11" s="273" customFormat="1" ht="12">
      <c r="A904" s="274"/>
      <c r="B904" s="295"/>
      <c r="C904" s="296"/>
      <c r="D904" s="286" t="s">
        <v>739</v>
      </c>
      <c r="E904" s="291" t="s">
        <v>218</v>
      </c>
      <c r="F904" s="277">
        <v>227</v>
      </c>
      <c r="G904" s="278">
        <v>75.97</v>
      </c>
      <c r="H904" s="279">
        <f t="shared" si="14"/>
        <v>17245.189999999999</v>
      </c>
      <c r="J904" s="2051" t="s">
        <v>6850</v>
      </c>
      <c r="K904" s="2050" t="str">
        <f>VLOOKUP(J904,'FICHE RATIOS'!C:D,2,FALSE)</f>
        <v>Aménagements Locaux Techniques</v>
      </c>
    </row>
    <row r="905" spans="1:11" s="273" customFormat="1" ht="12">
      <c r="A905" s="274"/>
      <c r="B905" s="275"/>
      <c r="C905" s="316"/>
      <c r="D905" s="297" t="s">
        <v>740</v>
      </c>
      <c r="E905" s="291" t="s">
        <v>218</v>
      </c>
      <c r="F905" s="277">
        <v>135</v>
      </c>
      <c r="G905" s="278">
        <v>75.97</v>
      </c>
      <c r="H905" s="279">
        <f t="shared" si="14"/>
        <v>10255.950000000001</v>
      </c>
      <c r="J905" s="2051" t="s">
        <v>6850</v>
      </c>
      <c r="K905" s="2050" t="str">
        <f>VLOOKUP(J905,'FICHE RATIOS'!C:D,2,FALSE)</f>
        <v>Aménagements Locaux Techniques</v>
      </c>
    </row>
    <row r="906" spans="1:11" s="273" customFormat="1" ht="12">
      <c r="A906" s="274"/>
      <c r="B906" s="295"/>
      <c r="C906" s="296"/>
      <c r="D906" s="286" t="s">
        <v>741</v>
      </c>
      <c r="E906" s="291" t="s">
        <v>218</v>
      </c>
      <c r="F906" s="277">
        <v>93</v>
      </c>
      <c r="G906" s="278">
        <v>75.97</v>
      </c>
      <c r="H906" s="279">
        <f t="shared" si="14"/>
        <v>7065.21</v>
      </c>
      <c r="J906" s="2051" t="s">
        <v>6850</v>
      </c>
      <c r="K906" s="2050" t="str">
        <f>VLOOKUP(J906,'FICHE RATIOS'!C:D,2,FALSE)</f>
        <v>Aménagements Locaux Techniques</v>
      </c>
    </row>
    <row r="907" spans="1:11" s="273" customFormat="1" ht="12">
      <c r="A907" s="274"/>
      <c r="B907" s="295"/>
      <c r="C907" s="296"/>
      <c r="D907" s="286" t="s">
        <v>742</v>
      </c>
      <c r="E907" s="291" t="s">
        <v>218</v>
      </c>
      <c r="F907" s="277">
        <v>13</v>
      </c>
      <c r="G907" s="278">
        <v>75.97</v>
      </c>
      <c r="H907" s="279">
        <f t="shared" si="14"/>
        <v>987.61</v>
      </c>
      <c r="J907" s="2051" t="s">
        <v>6850</v>
      </c>
      <c r="K907" s="2050" t="str">
        <f>VLOOKUP(J907,'FICHE RATIOS'!C:D,2,FALSE)</f>
        <v>Aménagements Locaux Techniques</v>
      </c>
    </row>
    <row r="908" spans="1:11" s="273" customFormat="1" ht="12">
      <c r="A908" s="274"/>
      <c r="B908" s="295"/>
      <c r="C908" s="318"/>
      <c r="D908" s="290"/>
      <c r="E908" s="291"/>
      <c r="F908" s="277">
        <v>0</v>
      </c>
      <c r="G908" s="278" t="s">
        <v>179</v>
      </c>
      <c r="H908" s="279">
        <f t="shared" si="14"/>
        <v>0</v>
      </c>
      <c r="J908" s="2051" t="s">
        <v>6850</v>
      </c>
      <c r="K908" s="2050" t="str">
        <f>VLOOKUP(J908,'FICHE RATIOS'!C:D,2,FALSE)</f>
        <v>Aménagements Locaux Techniques</v>
      </c>
    </row>
    <row r="909" spans="1:11" s="273" customFormat="1" ht="12">
      <c r="A909" s="274"/>
      <c r="B909" s="295"/>
      <c r="C909" s="318"/>
      <c r="D909" s="290" t="s">
        <v>715</v>
      </c>
      <c r="E909" s="291"/>
      <c r="F909" s="277">
        <v>0</v>
      </c>
      <c r="G909" s="278" t="s">
        <v>179</v>
      </c>
      <c r="H909" s="279">
        <f t="shared" si="14"/>
        <v>0</v>
      </c>
      <c r="J909" s="2051" t="s">
        <v>6850</v>
      </c>
      <c r="K909" s="2050" t="str">
        <f>VLOOKUP(J909,'FICHE RATIOS'!C:D,2,FALSE)</f>
        <v>Aménagements Locaux Techniques</v>
      </c>
    </row>
    <row r="910" spans="1:11" s="273" customFormat="1" ht="12">
      <c r="A910" s="274"/>
      <c r="B910" s="295"/>
      <c r="C910" s="318"/>
      <c r="D910" s="290" t="s">
        <v>736</v>
      </c>
      <c r="E910" s="291" t="s">
        <v>218</v>
      </c>
      <c r="F910" s="277">
        <v>866</v>
      </c>
      <c r="G910" s="278">
        <v>75.97</v>
      </c>
      <c r="H910" s="279">
        <f t="shared" si="14"/>
        <v>65790.02</v>
      </c>
      <c r="J910" s="2051" t="s">
        <v>6850</v>
      </c>
      <c r="K910" s="2050" t="str">
        <f>VLOOKUP(J910,'FICHE RATIOS'!C:D,2,FALSE)</f>
        <v>Aménagements Locaux Techniques</v>
      </c>
    </row>
    <row r="911" spans="1:11" s="273" customFormat="1" ht="12">
      <c r="A911" s="274"/>
      <c r="B911" s="295"/>
      <c r="C911" s="296"/>
      <c r="D911" s="290" t="s">
        <v>743</v>
      </c>
      <c r="E911" s="291" t="s">
        <v>218</v>
      </c>
      <c r="F911" s="277">
        <v>54</v>
      </c>
      <c r="G911" s="278">
        <v>75.97</v>
      </c>
      <c r="H911" s="279">
        <f t="shared" si="14"/>
        <v>4102.38</v>
      </c>
      <c r="J911" s="2051" t="s">
        <v>6850</v>
      </c>
      <c r="K911" s="2050" t="str">
        <f>VLOOKUP(J911,'FICHE RATIOS'!C:D,2,FALSE)</f>
        <v>Aménagements Locaux Techniques</v>
      </c>
    </row>
    <row r="912" spans="1:11" s="273" customFormat="1" ht="12">
      <c r="A912" s="274"/>
      <c r="B912" s="284"/>
      <c r="C912" s="285"/>
      <c r="D912" s="286" t="s">
        <v>744</v>
      </c>
      <c r="E912" s="291" t="s">
        <v>218</v>
      </c>
      <c r="F912" s="277">
        <v>40</v>
      </c>
      <c r="G912" s="278">
        <v>75.97</v>
      </c>
      <c r="H912" s="279">
        <f t="shared" si="14"/>
        <v>3038.8</v>
      </c>
      <c r="J912" s="2051" t="s">
        <v>6850</v>
      </c>
      <c r="K912" s="2050" t="str">
        <f>VLOOKUP(J912,'FICHE RATIOS'!C:D,2,FALSE)</f>
        <v>Aménagements Locaux Techniques</v>
      </c>
    </row>
    <row r="913" spans="1:13" s="273" customFormat="1" ht="12">
      <c r="A913" s="274"/>
      <c r="B913" s="295"/>
      <c r="C913" s="296"/>
      <c r="D913" s="286" t="s">
        <v>745</v>
      </c>
      <c r="E913" s="291" t="s">
        <v>218</v>
      </c>
      <c r="F913" s="277">
        <v>50</v>
      </c>
      <c r="G913" s="278">
        <v>75.97</v>
      </c>
      <c r="H913" s="279">
        <f t="shared" si="14"/>
        <v>3798.5</v>
      </c>
      <c r="J913" s="2051" t="s">
        <v>6850</v>
      </c>
      <c r="K913" s="2050" t="str">
        <f>VLOOKUP(J913,'FICHE RATIOS'!C:D,2,FALSE)</f>
        <v>Aménagements Locaux Techniques</v>
      </c>
    </row>
    <row r="914" spans="1:13" s="273" customFormat="1" ht="12">
      <c r="A914" s="274"/>
      <c r="B914" s="295"/>
      <c r="C914" s="296"/>
      <c r="D914" s="290" t="s">
        <v>746</v>
      </c>
      <c r="E914" s="291" t="s">
        <v>218</v>
      </c>
      <c r="F914" s="277">
        <v>99</v>
      </c>
      <c r="G914" s="278">
        <v>75.97</v>
      </c>
      <c r="H914" s="279">
        <f t="shared" si="14"/>
        <v>7521.03</v>
      </c>
      <c r="J914" s="2051" t="s">
        <v>6850</v>
      </c>
      <c r="K914" s="2050" t="str">
        <f>VLOOKUP(J914,'FICHE RATIOS'!C:D,2,FALSE)</f>
        <v>Aménagements Locaux Techniques</v>
      </c>
    </row>
    <row r="915" spans="1:13" s="273" customFormat="1" ht="12">
      <c r="A915" s="274"/>
      <c r="B915" s="295"/>
      <c r="C915" s="296"/>
      <c r="D915" s="290" t="s">
        <v>747</v>
      </c>
      <c r="E915" s="291" t="s">
        <v>218</v>
      </c>
      <c r="F915" s="277">
        <v>201</v>
      </c>
      <c r="G915" s="278">
        <v>75.97</v>
      </c>
      <c r="H915" s="279">
        <f t="shared" si="14"/>
        <v>15269.97</v>
      </c>
      <c r="J915" s="2051" t="s">
        <v>6850</v>
      </c>
      <c r="K915" s="2050" t="str">
        <f>VLOOKUP(J915,'FICHE RATIOS'!C:D,2,FALSE)</f>
        <v>Aménagements Locaux Techniques</v>
      </c>
    </row>
    <row r="916" spans="1:13" s="273" customFormat="1" ht="12">
      <c r="A916" s="274"/>
      <c r="B916" s="295"/>
      <c r="C916" s="296"/>
      <c r="D916" s="290" t="s">
        <v>748</v>
      </c>
      <c r="E916" s="291" t="s">
        <v>218</v>
      </c>
      <c r="F916" s="277">
        <v>27</v>
      </c>
      <c r="G916" s="278">
        <v>155.80000000000001</v>
      </c>
      <c r="H916" s="279">
        <f t="shared" si="14"/>
        <v>4206.6000000000004</v>
      </c>
      <c r="J916" s="2051" t="s">
        <v>6850</v>
      </c>
      <c r="K916" s="2050" t="str">
        <f>VLOOKUP(J916,'FICHE RATIOS'!C:D,2,FALSE)</f>
        <v>Aménagements Locaux Techniques</v>
      </c>
    </row>
    <row r="917" spans="1:13" s="273" customFormat="1" ht="12">
      <c r="A917" s="274"/>
      <c r="B917" s="295"/>
      <c r="C917" s="296"/>
      <c r="D917" s="290" t="s">
        <v>749</v>
      </c>
      <c r="E917" s="291" t="s">
        <v>218</v>
      </c>
      <c r="F917" s="277">
        <v>7</v>
      </c>
      <c r="G917" s="278">
        <v>75.97</v>
      </c>
      <c r="H917" s="279">
        <f t="shared" si="14"/>
        <v>531.79</v>
      </c>
      <c r="J917" s="2051" t="s">
        <v>6850</v>
      </c>
      <c r="K917" s="2050" t="str">
        <f>VLOOKUP(J917,'FICHE RATIOS'!C:D,2,FALSE)</f>
        <v>Aménagements Locaux Techniques</v>
      </c>
    </row>
    <row r="918" spans="1:13" s="273" customFormat="1" ht="12">
      <c r="A918" s="274"/>
      <c r="B918" s="284"/>
      <c r="C918" s="285"/>
      <c r="D918" s="286"/>
      <c r="E918" s="291"/>
      <c r="F918" s="277">
        <v>0</v>
      </c>
      <c r="G918" s="278" t="s">
        <v>179</v>
      </c>
      <c r="H918" s="279">
        <f t="shared" si="14"/>
        <v>0</v>
      </c>
      <c r="J918" s="2051" t="s">
        <v>6850</v>
      </c>
      <c r="K918" s="2050" t="str">
        <f>VLOOKUP(J918,'FICHE RATIOS'!C:D,2,FALSE)</f>
        <v>Aménagements Locaux Techniques</v>
      </c>
    </row>
    <row r="919" spans="1:13" s="273" customFormat="1" ht="24">
      <c r="A919" s="274"/>
      <c r="B919" s="284"/>
      <c r="C919" s="285"/>
      <c r="D919" s="290" t="s">
        <v>750</v>
      </c>
      <c r="E919" s="291" t="s">
        <v>66</v>
      </c>
      <c r="F919" s="277">
        <v>2</v>
      </c>
      <c r="G919" s="278">
        <v>3115.93</v>
      </c>
      <c r="H919" s="279">
        <f t="shared" si="14"/>
        <v>6231.86</v>
      </c>
      <c r="J919" s="2051" t="s">
        <v>6850</v>
      </c>
      <c r="K919" s="2050" t="str">
        <f>VLOOKUP(J919,'FICHE RATIOS'!C:D,2,FALSE)</f>
        <v>Aménagements Locaux Techniques</v>
      </c>
    </row>
    <row r="920" spans="1:13" s="273" customFormat="1" ht="24">
      <c r="A920" s="274"/>
      <c r="B920" s="284"/>
      <c r="C920" s="285"/>
      <c r="D920" s="286" t="s">
        <v>751</v>
      </c>
      <c r="E920" s="291" t="s">
        <v>66</v>
      </c>
      <c r="F920" s="277">
        <v>2</v>
      </c>
      <c r="G920" s="278">
        <v>3115.93</v>
      </c>
      <c r="H920" s="279">
        <f t="shared" si="14"/>
        <v>6231.86</v>
      </c>
      <c r="J920" s="2051" t="s">
        <v>6850</v>
      </c>
      <c r="K920" s="2050" t="str">
        <f>VLOOKUP(J920,'FICHE RATIOS'!C:D,2,FALSE)</f>
        <v>Aménagements Locaux Techniques</v>
      </c>
    </row>
    <row r="921" spans="1:13" s="273" customFormat="1" ht="12">
      <c r="A921" s="274"/>
      <c r="B921" s="295"/>
      <c r="C921" s="296"/>
      <c r="D921" s="286"/>
      <c r="E921" s="291"/>
      <c r="F921" s="277">
        <v>0</v>
      </c>
      <c r="G921" s="278" t="s">
        <v>179</v>
      </c>
      <c r="H921" s="279">
        <f t="shared" si="14"/>
        <v>0</v>
      </c>
      <c r="J921" s="2051"/>
      <c r="K921" s="2050" t="e">
        <f>VLOOKUP(J921,'FICHE RATIOS'!C:D,2,FALSE)</f>
        <v>#N/A</v>
      </c>
    </row>
    <row r="922" spans="1:13" s="273" customFormat="1" ht="12">
      <c r="A922" s="274"/>
      <c r="B922" s="275"/>
      <c r="C922" s="316"/>
      <c r="D922" s="317"/>
      <c r="E922" s="291"/>
      <c r="F922" s="277">
        <v>0</v>
      </c>
      <c r="G922" s="278" t="s">
        <v>179</v>
      </c>
      <c r="H922" s="279">
        <f t="shared" si="14"/>
        <v>0</v>
      </c>
      <c r="J922" s="2051"/>
      <c r="K922" s="2050" t="e">
        <f>VLOOKUP(J922,'FICHE RATIOS'!C:D,2,FALSE)</f>
        <v>#N/A</v>
      </c>
      <c r="M922" s="273" t="s">
        <v>6662</v>
      </c>
    </row>
    <row r="923" spans="1:13" s="273" customFormat="1" ht="12">
      <c r="A923" s="274"/>
      <c r="B923" s="287" t="s">
        <v>752</v>
      </c>
      <c r="C923" s="288"/>
      <c r="D923" s="298" t="s">
        <v>753</v>
      </c>
      <c r="E923" s="291"/>
      <c r="F923" s="277">
        <v>0</v>
      </c>
      <c r="G923" s="278" t="s">
        <v>179</v>
      </c>
      <c r="H923" s="279">
        <f t="shared" si="14"/>
        <v>0</v>
      </c>
      <c r="J923" s="2051"/>
      <c r="K923" s="2050" t="e">
        <f>VLOOKUP(J923,'FICHE RATIOS'!C:D,2,FALSE)</f>
        <v>#N/A</v>
      </c>
      <c r="M923" s="273">
        <f>F924+F926+F887+F877</f>
        <v>15262</v>
      </c>
    </row>
    <row r="924" spans="1:13" s="273" customFormat="1" ht="12">
      <c r="A924" s="274"/>
      <c r="B924" s="295"/>
      <c r="C924" s="296"/>
      <c r="D924" s="286" t="s">
        <v>754</v>
      </c>
      <c r="E924" s="291" t="s">
        <v>218</v>
      </c>
      <c r="F924" s="277">
        <v>349</v>
      </c>
      <c r="G924" s="278">
        <v>28.42</v>
      </c>
      <c r="H924" s="279">
        <f t="shared" si="14"/>
        <v>9918.58</v>
      </c>
      <c r="J924" s="2051" t="s">
        <v>6851</v>
      </c>
      <c r="K924" s="2050" t="str">
        <f>VLOOKUP(J924,'FICHE RATIOS'!C:D,2,FALSE)</f>
        <v>Chapes, Recharges, Enduits &amp; Autres</v>
      </c>
    </row>
    <row r="925" spans="1:13" s="273" customFormat="1" ht="12">
      <c r="A925" s="274"/>
      <c r="B925" s="295"/>
      <c r="C925" s="318"/>
      <c r="D925" s="290"/>
      <c r="E925" s="291"/>
      <c r="F925" s="277">
        <v>0</v>
      </c>
      <c r="G925" s="278" t="s">
        <v>179</v>
      </c>
      <c r="H925" s="279">
        <f t="shared" si="14"/>
        <v>0</v>
      </c>
      <c r="J925" s="2051"/>
      <c r="K925" s="2050" t="e">
        <f>VLOOKUP(J925,'FICHE RATIOS'!C:D,2,FALSE)</f>
        <v>#N/A</v>
      </c>
    </row>
    <row r="926" spans="1:13" s="273" customFormat="1" ht="12">
      <c r="A926" s="274"/>
      <c r="B926" s="295"/>
      <c r="C926" s="318"/>
      <c r="D926" s="290" t="s">
        <v>755</v>
      </c>
      <c r="E926" s="291" t="s">
        <v>218</v>
      </c>
      <c r="F926" s="277">
        <v>3591</v>
      </c>
      <c r="G926" s="278">
        <v>28.42</v>
      </c>
      <c r="H926" s="279">
        <f t="shared" si="14"/>
        <v>102056.22</v>
      </c>
      <c r="J926" s="2051" t="s">
        <v>6851</v>
      </c>
      <c r="K926" s="2050" t="str">
        <f>VLOOKUP(J926,'FICHE RATIOS'!C:D,2,FALSE)</f>
        <v>Chapes, Recharges, Enduits &amp; Autres</v>
      </c>
    </row>
    <row r="927" spans="1:13" s="273" customFormat="1" ht="12">
      <c r="A927" s="274"/>
      <c r="B927" s="295"/>
      <c r="C927" s="296"/>
      <c r="D927" s="290"/>
      <c r="E927" s="291"/>
      <c r="F927" s="277">
        <v>0</v>
      </c>
      <c r="G927" s="278" t="s">
        <v>179</v>
      </c>
      <c r="H927" s="279">
        <f t="shared" si="14"/>
        <v>0</v>
      </c>
      <c r="J927" s="2051"/>
      <c r="K927" s="2050" t="e">
        <f>VLOOKUP(J927,'FICHE RATIOS'!C:D,2,FALSE)</f>
        <v>#N/A</v>
      </c>
    </row>
    <row r="928" spans="1:13" s="273" customFormat="1" ht="12">
      <c r="A928" s="274"/>
      <c r="B928" s="287" t="s">
        <v>756</v>
      </c>
      <c r="C928" s="288"/>
      <c r="D928" s="2338" t="s">
        <v>757</v>
      </c>
      <c r="E928" s="291"/>
      <c r="F928" s="277">
        <v>0</v>
      </c>
      <c r="G928" s="278" t="s">
        <v>179</v>
      </c>
      <c r="H928" s="279">
        <f t="shared" si="14"/>
        <v>0</v>
      </c>
      <c r="J928" s="2051"/>
      <c r="K928" s="2050" t="e">
        <f>VLOOKUP(J928,'FICHE RATIOS'!C:D,2,FALSE)</f>
        <v>#N/A</v>
      </c>
    </row>
    <row r="929" spans="1:13" s="273" customFormat="1" ht="12">
      <c r="A929" s="274"/>
      <c r="B929" s="295"/>
      <c r="C929" s="296"/>
      <c r="D929" s="290" t="s">
        <v>758</v>
      </c>
      <c r="E929" s="291"/>
      <c r="F929" s="277">
        <v>0</v>
      </c>
      <c r="G929" s="278" t="s">
        <v>179</v>
      </c>
      <c r="H929" s="279">
        <f t="shared" si="14"/>
        <v>0</v>
      </c>
      <c r="J929" s="2051"/>
      <c r="K929" s="2050" t="e">
        <f>VLOOKUP(J929,'FICHE RATIOS'!C:D,2,FALSE)</f>
        <v>#N/A</v>
      </c>
    </row>
    <row r="930" spans="1:13" s="273" customFormat="1" ht="12">
      <c r="A930" s="274"/>
      <c r="B930" s="295"/>
      <c r="C930" s="296"/>
      <c r="D930" s="290" t="s">
        <v>759</v>
      </c>
      <c r="E930" s="291"/>
      <c r="F930" s="277">
        <v>0</v>
      </c>
      <c r="G930" s="278" t="s">
        <v>179</v>
      </c>
      <c r="H930" s="279">
        <f t="shared" si="14"/>
        <v>0</v>
      </c>
      <c r="J930" s="2051"/>
      <c r="K930" s="2050" t="e">
        <f>VLOOKUP(J930,'FICHE RATIOS'!C:D,2,FALSE)</f>
        <v>#N/A</v>
      </c>
    </row>
    <row r="931" spans="1:13" s="273" customFormat="1" ht="12">
      <c r="A931" s="274"/>
      <c r="B931" s="284"/>
      <c r="C931" s="285"/>
      <c r="D931" s="286" t="s">
        <v>760</v>
      </c>
      <c r="E931" s="291" t="s">
        <v>235</v>
      </c>
      <c r="F931" s="277">
        <v>27</v>
      </c>
      <c r="G931" s="278">
        <v>397.72</v>
      </c>
      <c r="H931" s="279">
        <f t="shared" si="14"/>
        <v>10738.44</v>
      </c>
      <c r="J931" s="2051" t="s">
        <v>6770</v>
      </c>
      <c r="K931" s="2050" t="str">
        <f>VLOOKUP(J931,'FICHE RATIOS'!C:D,2,FALSE)</f>
        <v>Seuils, Relevés &amp; Autres Ouvrages Béton</v>
      </c>
    </row>
    <row r="932" spans="1:13" s="273" customFormat="1" ht="12">
      <c r="A932" s="274"/>
      <c r="B932" s="284"/>
      <c r="C932" s="285"/>
      <c r="D932" s="290"/>
      <c r="E932" s="291"/>
      <c r="F932" s="277">
        <v>0</v>
      </c>
      <c r="G932" s="278" t="s">
        <v>179</v>
      </c>
      <c r="H932" s="279">
        <f t="shared" si="14"/>
        <v>0</v>
      </c>
      <c r="J932" s="2051"/>
      <c r="K932" s="2050" t="e">
        <f>VLOOKUP(J932,'FICHE RATIOS'!C:D,2,FALSE)</f>
        <v>#N/A</v>
      </c>
    </row>
    <row r="933" spans="1:13" s="273" customFormat="1" ht="12">
      <c r="A933" s="274"/>
      <c r="B933" s="284"/>
      <c r="C933" s="285"/>
      <c r="D933" s="286" t="s">
        <v>761</v>
      </c>
      <c r="E933" s="291"/>
      <c r="F933" s="277">
        <v>0</v>
      </c>
      <c r="G933" s="278" t="s">
        <v>179</v>
      </c>
      <c r="H933" s="279">
        <f t="shared" si="14"/>
        <v>0</v>
      </c>
      <c r="J933" s="2051"/>
      <c r="K933" s="2050" t="e">
        <f>VLOOKUP(J933,'FICHE RATIOS'!C:D,2,FALSE)</f>
        <v>#N/A</v>
      </c>
    </row>
    <row r="934" spans="1:13" s="273" customFormat="1" ht="12">
      <c r="A934" s="274"/>
      <c r="B934" s="295"/>
      <c r="C934" s="296"/>
      <c r="D934" s="286" t="s">
        <v>762</v>
      </c>
      <c r="E934" s="291"/>
      <c r="F934" s="277">
        <v>0</v>
      </c>
      <c r="G934" s="278" t="s">
        <v>179</v>
      </c>
      <c r="H934" s="279">
        <f t="shared" si="14"/>
        <v>0</v>
      </c>
      <c r="J934" s="2051"/>
      <c r="K934" s="2050" t="e">
        <f>VLOOKUP(J934,'FICHE RATIOS'!C:D,2,FALSE)</f>
        <v>#N/A</v>
      </c>
    </row>
    <row r="935" spans="1:13" s="273" customFormat="1" ht="12">
      <c r="A935" s="274"/>
      <c r="B935" s="275"/>
      <c r="C935" s="316"/>
      <c r="D935" s="317"/>
      <c r="E935" s="291"/>
      <c r="F935" s="277">
        <v>0</v>
      </c>
      <c r="G935" s="278" t="s">
        <v>179</v>
      </c>
      <c r="H935" s="279">
        <f t="shared" si="14"/>
        <v>0</v>
      </c>
      <c r="J935" s="2051"/>
      <c r="K935" s="2050" t="e">
        <f>VLOOKUP(J935,'FICHE RATIOS'!C:D,2,FALSE)</f>
        <v>#N/A</v>
      </c>
    </row>
    <row r="936" spans="1:13" s="273" customFormat="1" ht="12">
      <c r="A936" s="274"/>
      <c r="B936" s="295"/>
      <c r="C936" s="296"/>
      <c r="D936" s="286" t="s">
        <v>763</v>
      </c>
      <c r="E936" s="291"/>
      <c r="F936" s="277">
        <v>0</v>
      </c>
      <c r="G936" s="278" t="s">
        <v>179</v>
      </c>
      <c r="H936" s="279">
        <f t="shared" si="14"/>
        <v>0</v>
      </c>
      <c r="J936" s="2051"/>
      <c r="K936" s="2050" t="e">
        <f>VLOOKUP(J936,'FICHE RATIOS'!C:D,2,FALSE)</f>
        <v>#N/A</v>
      </c>
    </row>
    <row r="937" spans="1:13" s="273" customFormat="1" ht="12">
      <c r="A937" s="274"/>
      <c r="B937" s="295"/>
      <c r="C937" s="318"/>
      <c r="D937" s="290"/>
      <c r="E937" s="291"/>
      <c r="F937" s="277">
        <v>0</v>
      </c>
      <c r="G937" s="278" t="s">
        <v>179</v>
      </c>
      <c r="H937" s="279">
        <f t="shared" si="14"/>
        <v>0</v>
      </c>
      <c r="J937" s="2051"/>
      <c r="K937" s="2050" t="e">
        <f>VLOOKUP(J937,'FICHE RATIOS'!C:D,2,FALSE)</f>
        <v>#N/A</v>
      </c>
    </row>
    <row r="938" spans="1:13" s="273" customFormat="1" ht="24">
      <c r="A938" s="274"/>
      <c r="B938" s="280" t="s">
        <v>764</v>
      </c>
      <c r="C938" s="348"/>
      <c r="D938" s="349" t="s">
        <v>765</v>
      </c>
      <c r="E938" s="291"/>
      <c r="F938" s="277">
        <v>0</v>
      </c>
      <c r="G938" s="278" t="s">
        <v>179</v>
      </c>
      <c r="H938" s="326" t="s">
        <v>766</v>
      </c>
      <c r="J938" s="2051"/>
      <c r="K938" s="2050" t="e">
        <f>VLOOKUP(J938,'FICHE RATIOS'!C:D,2,FALSE)</f>
        <v>#N/A</v>
      </c>
    </row>
    <row r="939" spans="1:13" s="273" customFormat="1" ht="12">
      <c r="A939" s="274"/>
      <c r="B939" s="284"/>
      <c r="C939" s="285"/>
      <c r="D939" s="286"/>
      <c r="E939" s="291"/>
      <c r="F939" s="277">
        <v>0</v>
      </c>
      <c r="G939" s="278" t="s">
        <v>179</v>
      </c>
      <c r="H939" s="279">
        <f t="shared" si="14"/>
        <v>0</v>
      </c>
      <c r="J939" s="2051"/>
      <c r="K939" s="2050" t="e">
        <f>VLOOKUP(J939,'FICHE RATIOS'!C:D,2,FALSE)</f>
        <v>#N/A</v>
      </c>
      <c r="M939" s="273" t="s">
        <v>6663</v>
      </c>
    </row>
    <row r="940" spans="1:13" s="273" customFormat="1" ht="24">
      <c r="A940" s="274"/>
      <c r="B940" s="280" t="s">
        <v>767</v>
      </c>
      <c r="C940" s="281"/>
      <c r="D940" s="282" t="s">
        <v>768</v>
      </c>
      <c r="E940" s="291"/>
      <c r="F940" s="277"/>
      <c r="G940" s="278"/>
      <c r="H940" s="279">
        <f t="shared" si="14"/>
        <v>0</v>
      </c>
      <c r="J940" s="2051" t="s">
        <v>6852</v>
      </c>
      <c r="K940" s="2050" t="str">
        <f>VLOOKUP(J940,'FICHE RATIOS'!C:D,2,FALSE)</f>
        <v>Isolation Thermique</v>
      </c>
      <c r="M940" s="273">
        <f>F943+F944+F947+F948+F950+F953+F956+F959+F962+F965</f>
        <v>12962</v>
      </c>
    </row>
    <row r="941" spans="1:13" s="273" customFormat="1" ht="12">
      <c r="A941" s="274"/>
      <c r="B941" s="295"/>
      <c r="C941" s="296"/>
      <c r="D941" s="290"/>
      <c r="E941" s="291"/>
      <c r="F941" s="277">
        <v>0</v>
      </c>
      <c r="G941" s="278" t="s">
        <v>179</v>
      </c>
      <c r="H941" s="279">
        <f t="shared" si="14"/>
        <v>0</v>
      </c>
      <c r="J941" s="2051" t="s">
        <v>6852</v>
      </c>
      <c r="K941" s="2050" t="str">
        <f>VLOOKUP(J941,'FICHE RATIOS'!C:D,2,FALSE)</f>
        <v>Isolation Thermique</v>
      </c>
    </row>
    <row r="942" spans="1:13" s="273" customFormat="1" ht="12">
      <c r="A942" s="274"/>
      <c r="B942" s="295"/>
      <c r="C942" s="296"/>
      <c r="D942" s="290" t="s">
        <v>769</v>
      </c>
      <c r="E942" s="291"/>
      <c r="F942" s="277">
        <v>0</v>
      </c>
      <c r="G942" s="278" t="s">
        <v>179</v>
      </c>
      <c r="H942" s="279">
        <f t="shared" si="14"/>
        <v>0</v>
      </c>
      <c r="J942" s="2051" t="s">
        <v>6852</v>
      </c>
      <c r="K942" s="2050" t="str">
        <f>VLOOKUP(J942,'FICHE RATIOS'!C:D,2,FALSE)</f>
        <v>Isolation Thermique</v>
      </c>
    </row>
    <row r="943" spans="1:13" s="273" customFormat="1" ht="12">
      <c r="A943" s="274"/>
      <c r="B943" s="295"/>
      <c r="C943" s="296"/>
      <c r="D943" s="290" t="s">
        <v>770</v>
      </c>
      <c r="E943" s="291" t="s">
        <v>218</v>
      </c>
      <c r="F943" s="277">
        <v>4730</v>
      </c>
      <c r="G943" s="278">
        <v>29.6</v>
      </c>
      <c r="H943" s="279">
        <f t="shared" si="14"/>
        <v>140008</v>
      </c>
      <c r="J943" s="2051" t="s">
        <v>6852</v>
      </c>
      <c r="K943" s="2050" t="str">
        <f>VLOOKUP(J943,'FICHE RATIOS'!C:D,2,FALSE)</f>
        <v>Isolation Thermique</v>
      </c>
    </row>
    <row r="944" spans="1:13" s="273" customFormat="1" ht="12">
      <c r="A944" s="274"/>
      <c r="B944" s="295"/>
      <c r="C944" s="296"/>
      <c r="D944" s="290" t="s">
        <v>771</v>
      </c>
      <c r="E944" s="291" t="s">
        <v>218</v>
      </c>
      <c r="F944" s="277">
        <v>2607</v>
      </c>
      <c r="G944" s="278">
        <v>23.8</v>
      </c>
      <c r="H944" s="279">
        <f t="shared" si="14"/>
        <v>62046.6</v>
      </c>
      <c r="J944" s="2051" t="s">
        <v>6852</v>
      </c>
      <c r="K944" s="2050" t="str">
        <f>VLOOKUP(J944,'FICHE RATIOS'!C:D,2,FALSE)</f>
        <v>Isolation Thermique</v>
      </c>
    </row>
    <row r="945" spans="1:11" s="273" customFormat="1" ht="12">
      <c r="A945" s="274"/>
      <c r="B945" s="284"/>
      <c r="C945" s="285"/>
      <c r="D945" s="286"/>
      <c r="E945" s="291"/>
      <c r="F945" s="277">
        <v>0</v>
      </c>
      <c r="G945" s="278"/>
      <c r="H945" s="279">
        <f t="shared" si="14"/>
        <v>0</v>
      </c>
      <c r="J945" s="2051" t="s">
        <v>6852</v>
      </c>
      <c r="K945" s="2050" t="str">
        <f>VLOOKUP(J945,'FICHE RATIOS'!C:D,2,FALSE)</f>
        <v>Isolation Thermique</v>
      </c>
    </row>
    <row r="946" spans="1:11" s="273" customFormat="1" ht="12">
      <c r="A946" s="274"/>
      <c r="B946" s="284"/>
      <c r="C946" s="285"/>
      <c r="D946" s="290" t="s">
        <v>772</v>
      </c>
      <c r="E946" s="291"/>
      <c r="F946" s="277">
        <v>0</v>
      </c>
      <c r="G946" s="278"/>
      <c r="H946" s="279">
        <f t="shared" si="14"/>
        <v>0</v>
      </c>
      <c r="J946" s="2051" t="s">
        <v>6852</v>
      </c>
      <c r="K946" s="2050" t="str">
        <f>VLOOKUP(J946,'FICHE RATIOS'!C:D,2,FALSE)</f>
        <v>Isolation Thermique</v>
      </c>
    </row>
    <row r="947" spans="1:11" s="273" customFormat="1" ht="12">
      <c r="A947" s="274"/>
      <c r="B947" s="284"/>
      <c r="C947" s="285"/>
      <c r="D947" s="350" t="s">
        <v>770</v>
      </c>
      <c r="E947" s="291" t="s">
        <v>218</v>
      </c>
      <c r="F947" s="277">
        <v>2695</v>
      </c>
      <c r="G947" s="278">
        <v>29.6</v>
      </c>
      <c r="H947" s="279">
        <f t="shared" si="14"/>
        <v>79772</v>
      </c>
      <c r="J947" s="2051" t="s">
        <v>6852</v>
      </c>
      <c r="K947" s="2050" t="str">
        <f>VLOOKUP(J947,'FICHE RATIOS'!C:D,2,FALSE)</f>
        <v>Isolation Thermique</v>
      </c>
    </row>
    <row r="948" spans="1:11" s="273" customFormat="1" ht="12">
      <c r="A948" s="274"/>
      <c r="B948" s="295"/>
      <c r="C948" s="296"/>
      <c r="D948" s="350" t="s">
        <v>771</v>
      </c>
      <c r="E948" s="291" t="s">
        <v>218</v>
      </c>
      <c r="F948" s="277">
        <v>280</v>
      </c>
      <c r="G948" s="278">
        <v>23.8</v>
      </c>
      <c r="H948" s="279">
        <f t="shared" si="14"/>
        <v>6664</v>
      </c>
      <c r="J948" s="2051" t="s">
        <v>6852</v>
      </c>
      <c r="K948" s="2050" t="str">
        <f>VLOOKUP(J948,'FICHE RATIOS'!C:D,2,FALSE)</f>
        <v>Isolation Thermique</v>
      </c>
    </row>
    <row r="949" spans="1:11" s="273" customFormat="1" ht="12">
      <c r="A949" s="274"/>
      <c r="B949" s="275"/>
      <c r="C949" s="316"/>
      <c r="D949" s="317"/>
      <c r="E949" s="291"/>
      <c r="F949" s="277">
        <v>0</v>
      </c>
      <c r="G949" s="278"/>
      <c r="H949" s="279">
        <f t="shared" si="14"/>
        <v>0</v>
      </c>
      <c r="J949" s="2051" t="s">
        <v>6852</v>
      </c>
      <c r="K949" s="2050" t="str">
        <f>VLOOKUP(J949,'FICHE RATIOS'!C:D,2,FALSE)</f>
        <v>Isolation Thermique</v>
      </c>
    </row>
    <row r="950" spans="1:11" s="273" customFormat="1" ht="12">
      <c r="A950" s="274"/>
      <c r="B950" s="295"/>
      <c r="C950" s="296"/>
      <c r="D950" s="350" t="s">
        <v>770</v>
      </c>
      <c r="E950" s="291" t="s">
        <v>218</v>
      </c>
      <c r="F950" s="277">
        <v>315</v>
      </c>
      <c r="G950" s="278">
        <v>23.8</v>
      </c>
      <c r="H950" s="279">
        <f t="shared" si="14"/>
        <v>7497</v>
      </c>
      <c r="J950" s="2051" t="s">
        <v>6852</v>
      </c>
      <c r="K950" s="2050" t="str">
        <f>VLOOKUP(J950,'FICHE RATIOS'!C:D,2,FALSE)</f>
        <v>Isolation Thermique</v>
      </c>
    </row>
    <row r="951" spans="1:11" s="273" customFormat="1" ht="12">
      <c r="A951" s="274"/>
      <c r="B951" s="295"/>
      <c r="C951" s="296"/>
      <c r="D951" s="286"/>
      <c r="E951" s="291"/>
      <c r="F951" s="277">
        <v>0</v>
      </c>
      <c r="G951" s="278" t="s">
        <v>179</v>
      </c>
      <c r="H951" s="279">
        <f t="shared" ref="H951:H1014" si="15">+IF(F951=0,0,F951*G951)</f>
        <v>0</v>
      </c>
      <c r="J951" s="2051" t="s">
        <v>6852</v>
      </c>
      <c r="K951" s="2050" t="str">
        <f>VLOOKUP(J951,'FICHE RATIOS'!C:D,2,FALSE)</f>
        <v>Isolation Thermique</v>
      </c>
    </row>
    <row r="952" spans="1:11" s="273" customFormat="1" ht="12">
      <c r="A952" s="274"/>
      <c r="B952" s="295"/>
      <c r="C952" s="318"/>
      <c r="D952" s="290" t="s">
        <v>773</v>
      </c>
      <c r="E952" s="291"/>
      <c r="F952" s="277">
        <v>0</v>
      </c>
      <c r="G952" s="278" t="s">
        <v>179</v>
      </c>
      <c r="H952" s="279">
        <f t="shared" si="15"/>
        <v>0</v>
      </c>
      <c r="J952" s="2051" t="s">
        <v>6852</v>
      </c>
      <c r="K952" s="2050" t="str">
        <f>VLOOKUP(J952,'FICHE RATIOS'!C:D,2,FALSE)</f>
        <v>Isolation Thermique</v>
      </c>
    </row>
    <row r="953" spans="1:11" s="273" customFormat="1" ht="12">
      <c r="A953" s="274"/>
      <c r="B953" s="295"/>
      <c r="C953" s="318"/>
      <c r="D953" s="290" t="s">
        <v>770</v>
      </c>
      <c r="E953" s="291" t="s">
        <v>218</v>
      </c>
      <c r="F953" s="277">
        <v>940</v>
      </c>
      <c r="G953" s="278">
        <v>28.42</v>
      </c>
      <c r="H953" s="279">
        <f t="shared" si="15"/>
        <v>26714.800000000003</v>
      </c>
      <c r="J953" s="2051" t="s">
        <v>6852</v>
      </c>
      <c r="K953" s="2050" t="str">
        <f>VLOOKUP(J953,'FICHE RATIOS'!C:D,2,FALSE)</f>
        <v>Isolation Thermique</v>
      </c>
    </row>
    <row r="954" spans="1:11" s="273" customFormat="1" ht="12">
      <c r="A954" s="274"/>
      <c r="B954" s="295"/>
      <c r="C954" s="318"/>
      <c r="D954" s="290"/>
      <c r="E954" s="291"/>
      <c r="F954" s="277">
        <v>0</v>
      </c>
      <c r="G954" s="278" t="s">
        <v>179</v>
      </c>
      <c r="H954" s="279">
        <f t="shared" si="15"/>
        <v>0</v>
      </c>
      <c r="J954" s="2051" t="s">
        <v>6852</v>
      </c>
      <c r="K954" s="2050" t="str">
        <f>VLOOKUP(J954,'FICHE RATIOS'!C:D,2,FALSE)</f>
        <v>Isolation Thermique</v>
      </c>
    </row>
    <row r="955" spans="1:11" s="273" customFormat="1" ht="12">
      <c r="A955" s="274"/>
      <c r="B955" s="295"/>
      <c r="C955" s="296"/>
      <c r="D955" s="290" t="s">
        <v>774</v>
      </c>
      <c r="E955" s="291"/>
      <c r="F955" s="277">
        <v>0</v>
      </c>
      <c r="G955" s="278" t="s">
        <v>179</v>
      </c>
      <c r="H955" s="279">
        <f t="shared" si="15"/>
        <v>0</v>
      </c>
      <c r="J955" s="2051" t="s">
        <v>6852</v>
      </c>
      <c r="K955" s="2050" t="str">
        <f>VLOOKUP(J955,'FICHE RATIOS'!C:D,2,FALSE)</f>
        <v>Isolation Thermique</v>
      </c>
    </row>
    <row r="956" spans="1:11" s="273" customFormat="1" ht="12">
      <c r="A956" s="274"/>
      <c r="B956" s="284"/>
      <c r="C956" s="285"/>
      <c r="D956" s="350" t="s">
        <v>770</v>
      </c>
      <c r="E956" s="291" t="s">
        <v>218</v>
      </c>
      <c r="F956" s="277">
        <v>160</v>
      </c>
      <c r="G956" s="278">
        <v>28.42</v>
      </c>
      <c r="H956" s="279">
        <f t="shared" si="15"/>
        <v>4547.2000000000007</v>
      </c>
      <c r="J956" s="2051" t="s">
        <v>6852</v>
      </c>
      <c r="K956" s="2050" t="str">
        <f>VLOOKUP(J956,'FICHE RATIOS'!C:D,2,FALSE)</f>
        <v>Isolation Thermique</v>
      </c>
    </row>
    <row r="957" spans="1:11" s="273" customFormat="1" ht="12">
      <c r="A957" s="274"/>
      <c r="B957" s="295"/>
      <c r="C957" s="296"/>
      <c r="D957" s="286"/>
      <c r="E957" s="291"/>
      <c r="F957" s="277">
        <v>0</v>
      </c>
      <c r="G957" s="278" t="s">
        <v>179</v>
      </c>
      <c r="H957" s="279">
        <f t="shared" si="15"/>
        <v>0</v>
      </c>
      <c r="J957" s="2051" t="s">
        <v>6852</v>
      </c>
      <c r="K957" s="2050" t="str">
        <f>VLOOKUP(J957,'FICHE RATIOS'!C:D,2,FALSE)</f>
        <v>Isolation Thermique</v>
      </c>
    </row>
    <row r="958" spans="1:11" s="273" customFormat="1" ht="12">
      <c r="A958" s="274"/>
      <c r="B958" s="295"/>
      <c r="C958" s="296"/>
      <c r="D958" s="290" t="s">
        <v>775</v>
      </c>
      <c r="E958" s="291"/>
      <c r="F958" s="277">
        <v>0</v>
      </c>
      <c r="G958" s="278" t="s">
        <v>179</v>
      </c>
      <c r="H958" s="279">
        <f t="shared" si="15"/>
        <v>0</v>
      </c>
      <c r="J958" s="2051" t="s">
        <v>6852</v>
      </c>
      <c r="K958" s="2050" t="str">
        <f>VLOOKUP(J958,'FICHE RATIOS'!C:D,2,FALSE)</f>
        <v>Isolation Thermique</v>
      </c>
    </row>
    <row r="959" spans="1:11" s="273" customFormat="1" ht="12">
      <c r="A959" s="274"/>
      <c r="B959" s="295"/>
      <c r="C959" s="296"/>
      <c r="D959" s="290" t="s">
        <v>770</v>
      </c>
      <c r="E959" s="291" t="s">
        <v>218</v>
      </c>
      <c r="F959" s="277">
        <v>985</v>
      </c>
      <c r="G959" s="278">
        <v>28.42</v>
      </c>
      <c r="H959" s="279">
        <f t="shared" si="15"/>
        <v>27993.7</v>
      </c>
      <c r="J959" s="2051" t="s">
        <v>6852</v>
      </c>
      <c r="K959" s="2050" t="str">
        <f>VLOOKUP(J959,'FICHE RATIOS'!C:D,2,FALSE)</f>
        <v>Isolation Thermique</v>
      </c>
    </row>
    <row r="960" spans="1:11" s="273" customFormat="1" ht="12">
      <c r="A960" s="274"/>
      <c r="B960" s="295"/>
      <c r="C960" s="296"/>
      <c r="D960" s="290"/>
      <c r="E960" s="291"/>
      <c r="F960" s="277">
        <v>0</v>
      </c>
      <c r="G960" s="278" t="s">
        <v>179</v>
      </c>
      <c r="H960" s="279">
        <f t="shared" si="15"/>
        <v>0</v>
      </c>
      <c r="J960" s="2051" t="s">
        <v>6852</v>
      </c>
      <c r="K960" s="2050" t="str">
        <f>VLOOKUP(J960,'FICHE RATIOS'!C:D,2,FALSE)</f>
        <v>Isolation Thermique</v>
      </c>
    </row>
    <row r="961" spans="1:11" s="273" customFormat="1" ht="12">
      <c r="A961" s="274"/>
      <c r="B961" s="295"/>
      <c r="C961" s="296"/>
      <c r="D961" s="290" t="s">
        <v>776</v>
      </c>
      <c r="E961" s="291"/>
      <c r="F961" s="277">
        <v>0</v>
      </c>
      <c r="G961" s="278" t="s">
        <v>179</v>
      </c>
      <c r="H961" s="279">
        <f t="shared" si="15"/>
        <v>0</v>
      </c>
      <c r="J961" s="2051" t="s">
        <v>6852</v>
      </c>
      <c r="K961" s="2050" t="str">
        <f>VLOOKUP(J961,'FICHE RATIOS'!C:D,2,FALSE)</f>
        <v>Isolation Thermique</v>
      </c>
    </row>
    <row r="962" spans="1:11" s="273" customFormat="1" ht="12">
      <c r="A962" s="274"/>
      <c r="B962" s="284"/>
      <c r="C962" s="285"/>
      <c r="D962" s="350" t="s">
        <v>770</v>
      </c>
      <c r="E962" s="291" t="s">
        <v>218</v>
      </c>
      <c r="F962" s="277">
        <v>170</v>
      </c>
      <c r="G962" s="278">
        <v>28.42</v>
      </c>
      <c r="H962" s="279">
        <f t="shared" si="15"/>
        <v>4831.4000000000005</v>
      </c>
      <c r="J962" s="2051" t="s">
        <v>6852</v>
      </c>
      <c r="K962" s="2050" t="str">
        <f>VLOOKUP(J962,'FICHE RATIOS'!C:D,2,FALSE)</f>
        <v>Isolation Thermique</v>
      </c>
    </row>
    <row r="963" spans="1:11" s="273" customFormat="1" ht="12">
      <c r="A963" s="274"/>
      <c r="B963" s="284"/>
      <c r="C963" s="285"/>
      <c r="D963" s="290"/>
      <c r="E963" s="291"/>
      <c r="F963" s="277">
        <v>0</v>
      </c>
      <c r="G963" s="278" t="s">
        <v>179</v>
      </c>
      <c r="H963" s="279">
        <f t="shared" si="15"/>
        <v>0</v>
      </c>
      <c r="J963" s="2051" t="s">
        <v>6852</v>
      </c>
      <c r="K963" s="2050" t="str">
        <f>VLOOKUP(J963,'FICHE RATIOS'!C:D,2,FALSE)</f>
        <v>Isolation Thermique</v>
      </c>
    </row>
    <row r="964" spans="1:11" s="273" customFormat="1" ht="12">
      <c r="A964" s="274"/>
      <c r="B964" s="284"/>
      <c r="C964" s="285"/>
      <c r="D964" s="286" t="s">
        <v>777</v>
      </c>
      <c r="E964" s="291"/>
      <c r="F964" s="277">
        <v>0</v>
      </c>
      <c r="G964" s="278" t="s">
        <v>179</v>
      </c>
      <c r="H964" s="279">
        <f t="shared" si="15"/>
        <v>0</v>
      </c>
      <c r="J964" s="2051" t="s">
        <v>6852</v>
      </c>
      <c r="K964" s="2050" t="str">
        <f>VLOOKUP(J964,'FICHE RATIOS'!C:D,2,FALSE)</f>
        <v>Isolation Thermique</v>
      </c>
    </row>
    <row r="965" spans="1:11" s="273" customFormat="1" ht="12">
      <c r="A965" s="274"/>
      <c r="B965" s="295"/>
      <c r="C965" s="296"/>
      <c r="D965" s="350" t="s">
        <v>770</v>
      </c>
      <c r="E965" s="291" t="s">
        <v>218</v>
      </c>
      <c r="F965" s="277">
        <v>80</v>
      </c>
      <c r="G965" s="278">
        <v>28.42</v>
      </c>
      <c r="H965" s="279">
        <f t="shared" si="15"/>
        <v>2273.6000000000004</v>
      </c>
      <c r="J965" s="2051" t="s">
        <v>6852</v>
      </c>
      <c r="K965" s="2050" t="str">
        <f>VLOOKUP(J965,'FICHE RATIOS'!C:D,2,FALSE)</f>
        <v>Isolation Thermique</v>
      </c>
    </row>
    <row r="966" spans="1:11" s="273" customFormat="1" ht="12">
      <c r="A966" s="274"/>
      <c r="B966" s="295"/>
      <c r="C966" s="296"/>
      <c r="D966" s="286"/>
      <c r="E966" s="291"/>
      <c r="F966" s="277">
        <v>0</v>
      </c>
      <c r="G966" s="278" t="s">
        <v>179</v>
      </c>
      <c r="H966" s="279">
        <f t="shared" si="15"/>
        <v>0</v>
      </c>
      <c r="J966" s="2051"/>
      <c r="K966" s="2050" t="e">
        <f>VLOOKUP(J966,'FICHE RATIOS'!C:D,2,FALSE)</f>
        <v>#N/A</v>
      </c>
    </row>
    <row r="967" spans="1:11" s="273" customFormat="1" ht="24">
      <c r="A967" s="274"/>
      <c r="B967" s="280" t="s">
        <v>778</v>
      </c>
      <c r="C967" s="348"/>
      <c r="D967" s="349" t="s">
        <v>779</v>
      </c>
      <c r="E967" s="291"/>
      <c r="F967" s="277"/>
      <c r="G967" s="278"/>
      <c r="H967" s="279">
        <f t="shared" si="15"/>
        <v>0</v>
      </c>
      <c r="J967" s="2051"/>
      <c r="K967" s="2050" t="e">
        <f>VLOOKUP(J967,'FICHE RATIOS'!C:D,2,FALSE)</f>
        <v>#N/A</v>
      </c>
    </row>
    <row r="968" spans="1:11" s="273" customFormat="1" ht="12">
      <c r="A968" s="274"/>
      <c r="B968" s="295"/>
      <c r="C968" s="318"/>
      <c r="D968" s="290" t="s">
        <v>780</v>
      </c>
      <c r="E968" s="291"/>
      <c r="F968" s="277">
        <v>0</v>
      </c>
      <c r="G968" s="278" t="s">
        <v>179</v>
      </c>
      <c r="H968" s="279">
        <f t="shared" si="15"/>
        <v>0</v>
      </c>
      <c r="J968" s="2051"/>
      <c r="K968" s="2050" t="e">
        <f>VLOOKUP(J968,'FICHE RATIOS'!C:D,2,FALSE)</f>
        <v>#N/A</v>
      </c>
    </row>
    <row r="969" spans="1:11" s="273" customFormat="1" ht="12">
      <c r="A969" s="274"/>
      <c r="B969" s="295"/>
      <c r="C969" s="318"/>
      <c r="D969" s="290" t="s">
        <v>781</v>
      </c>
      <c r="E969" s="291"/>
      <c r="F969" s="277">
        <v>0</v>
      </c>
      <c r="G969" s="278" t="s">
        <v>179</v>
      </c>
      <c r="H969" s="279">
        <f t="shared" si="15"/>
        <v>0</v>
      </c>
      <c r="J969" s="2051"/>
      <c r="K969" s="2050" t="e">
        <f>VLOOKUP(J969,'FICHE RATIOS'!C:D,2,FALSE)</f>
        <v>#N/A</v>
      </c>
    </row>
    <row r="970" spans="1:11" s="273" customFormat="1" ht="12">
      <c r="A970" s="274"/>
      <c r="B970" s="295"/>
      <c r="C970" s="296"/>
      <c r="D970" s="290" t="s">
        <v>782</v>
      </c>
      <c r="E970" s="291"/>
      <c r="F970" s="277">
        <v>0</v>
      </c>
      <c r="G970" s="278" t="s">
        <v>179</v>
      </c>
      <c r="H970" s="279">
        <f t="shared" si="15"/>
        <v>0</v>
      </c>
      <c r="J970" s="2051"/>
      <c r="K970" s="2050" t="e">
        <f>VLOOKUP(J970,'FICHE RATIOS'!C:D,2,FALSE)</f>
        <v>#N/A</v>
      </c>
    </row>
    <row r="971" spans="1:11" s="273" customFormat="1" ht="12">
      <c r="A971" s="274"/>
      <c r="B971" s="284"/>
      <c r="C971" s="285"/>
      <c r="D971" s="286" t="s">
        <v>783</v>
      </c>
      <c r="E971" s="291" t="s">
        <v>218</v>
      </c>
      <c r="F971" s="277">
        <v>100</v>
      </c>
      <c r="G971" s="278">
        <v>153.41</v>
      </c>
      <c r="H971" s="279">
        <f>+IF(F971=0,0,F971*G971)</f>
        <v>15341</v>
      </c>
      <c r="J971" s="2051" t="s">
        <v>6850</v>
      </c>
      <c r="K971" s="2050" t="str">
        <f>VLOOKUP(J971,'FICHE RATIOS'!C:D,2,FALSE)</f>
        <v>Aménagements Locaux Techniques</v>
      </c>
    </row>
    <row r="972" spans="1:11" s="273" customFormat="1" ht="12">
      <c r="A972" s="274"/>
      <c r="B972" s="295"/>
      <c r="C972" s="296"/>
      <c r="D972" s="290"/>
      <c r="E972" s="291"/>
      <c r="F972" s="277">
        <v>0</v>
      </c>
      <c r="G972" s="278" t="s">
        <v>179</v>
      </c>
      <c r="H972" s="279">
        <f t="shared" si="15"/>
        <v>0</v>
      </c>
      <c r="J972" s="2051"/>
      <c r="K972" s="2050" t="e">
        <f>VLOOKUP(J972,'FICHE RATIOS'!C:D,2,FALSE)</f>
        <v>#N/A</v>
      </c>
    </row>
    <row r="973" spans="1:11" s="273" customFormat="1" ht="24">
      <c r="A973" s="274"/>
      <c r="B973" s="293" t="s">
        <v>784</v>
      </c>
      <c r="C973" s="294"/>
      <c r="D973" s="298" t="s">
        <v>785</v>
      </c>
      <c r="E973" s="291"/>
      <c r="F973" s="277">
        <v>0</v>
      </c>
      <c r="G973" s="278" t="s">
        <v>179</v>
      </c>
      <c r="H973" s="279">
        <f t="shared" si="15"/>
        <v>0</v>
      </c>
      <c r="J973" s="2051"/>
      <c r="K973" s="2050" t="e">
        <f>VLOOKUP(J973,'FICHE RATIOS'!C:D,2,FALSE)</f>
        <v>#N/A</v>
      </c>
    </row>
    <row r="974" spans="1:11" s="273" customFormat="1" ht="12">
      <c r="A974" s="274"/>
      <c r="B974" s="284"/>
      <c r="C974" s="285"/>
      <c r="D974" s="290" t="s">
        <v>786</v>
      </c>
      <c r="E974" s="291"/>
      <c r="F974" s="277">
        <v>0</v>
      </c>
      <c r="G974" s="278" t="s">
        <v>179</v>
      </c>
      <c r="H974" s="279">
        <f t="shared" si="15"/>
        <v>0</v>
      </c>
      <c r="J974" s="2051"/>
      <c r="K974" s="2050" t="e">
        <f>VLOOKUP(J974,'FICHE RATIOS'!C:D,2,FALSE)</f>
        <v>#N/A</v>
      </c>
    </row>
    <row r="975" spans="1:11" s="273" customFormat="1" ht="12">
      <c r="A975" s="274"/>
      <c r="B975" s="284"/>
      <c r="C975" s="285"/>
      <c r="D975" s="286" t="s">
        <v>787</v>
      </c>
      <c r="E975" s="291" t="s">
        <v>218</v>
      </c>
      <c r="F975" s="277">
        <v>145</v>
      </c>
      <c r="G975" s="278">
        <v>28.42</v>
      </c>
      <c r="H975" s="279">
        <f t="shared" si="15"/>
        <v>4120.9000000000005</v>
      </c>
      <c r="J975" s="2051" t="s">
        <v>6483</v>
      </c>
      <c r="K975" s="2050" t="str">
        <f>VLOOKUP(J975,'FICHE RATIOS'!C:D,2,FALSE)</f>
        <v>Etanchéité (y compris protection)</v>
      </c>
    </row>
    <row r="976" spans="1:11" s="273" customFormat="1" ht="12">
      <c r="A976" s="274"/>
      <c r="B976" s="295"/>
      <c r="C976" s="296"/>
      <c r="D976" s="286" t="s">
        <v>788</v>
      </c>
      <c r="E976" s="291" t="s">
        <v>218</v>
      </c>
      <c r="F976" s="277">
        <v>54</v>
      </c>
      <c r="G976" s="278">
        <v>28.42</v>
      </c>
      <c r="H976" s="279">
        <f t="shared" si="15"/>
        <v>1534.68</v>
      </c>
      <c r="J976" s="2051" t="s">
        <v>6483</v>
      </c>
      <c r="K976" s="2050" t="str">
        <f>VLOOKUP(J976,'FICHE RATIOS'!C:D,2,FALSE)</f>
        <v>Etanchéité (y compris protection)</v>
      </c>
    </row>
    <row r="977" spans="1:11" s="273" customFormat="1" ht="12">
      <c r="A977" s="274"/>
      <c r="B977" s="275"/>
      <c r="C977" s="316"/>
      <c r="D977" s="317"/>
      <c r="E977" s="291"/>
      <c r="F977" s="277">
        <v>0</v>
      </c>
      <c r="G977" s="278" t="s">
        <v>179</v>
      </c>
      <c r="H977" s="279">
        <f t="shared" si="15"/>
        <v>0</v>
      </c>
      <c r="J977" s="2051" t="s">
        <v>6483</v>
      </c>
      <c r="K977" s="2050" t="str">
        <f>VLOOKUP(J977,'FICHE RATIOS'!C:D,2,FALSE)</f>
        <v>Etanchéité (y compris protection)</v>
      </c>
    </row>
    <row r="978" spans="1:11" s="273" customFormat="1" ht="12">
      <c r="A978" s="274"/>
      <c r="B978" s="295"/>
      <c r="C978" s="296"/>
      <c r="D978" s="286" t="s">
        <v>789</v>
      </c>
      <c r="E978" s="291"/>
      <c r="F978" s="277">
        <v>0</v>
      </c>
      <c r="G978" s="278" t="s">
        <v>179</v>
      </c>
      <c r="H978" s="279">
        <f t="shared" si="15"/>
        <v>0</v>
      </c>
      <c r="J978" s="2051" t="s">
        <v>6483</v>
      </c>
      <c r="K978" s="2050" t="str">
        <f>VLOOKUP(J978,'FICHE RATIOS'!C:D,2,FALSE)</f>
        <v>Etanchéité (y compris protection)</v>
      </c>
    </row>
    <row r="979" spans="1:11" s="273" customFormat="1" ht="12">
      <c r="A979" s="274"/>
      <c r="B979" s="295"/>
      <c r="C979" s="296"/>
      <c r="D979" s="286" t="s">
        <v>790</v>
      </c>
      <c r="E979" s="291" t="s">
        <v>218</v>
      </c>
      <c r="F979" s="277">
        <v>37</v>
      </c>
      <c r="G979" s="278">
        <v>28.42</v>
      </c>
      <c r="H979" s="279">
        <f t="shared" si="15"/>
        <v>1051.54</v>
      </c>
      <c r="J979" s="2051" t="s">
        <v>6483</v>
      </c>
      <c r="K979" s="2050" t="str">
        <f>VLOOKUP(J979,'FICHE RATIOS'!C:D,2,FALSE)</f>
        <v>Etanchéité (y compris protection)</v>
      </c>
    </row>
    <row r="980" spans="1:11" s="273" customFormat="1" ht="12">
      <c r="A980" s="274"/>
      <c r="B980" s="295"/>
      <c r="C980" s="318"/>
      <c r="D980" s="290" t="s">
        <v>791</v>
      </c>
      <c r="E980" s="291" t="s">
        <v>218</v>
      </c>
      <c r="F980" s="277">
        <v>85</v>
      </c>
      <c r="G980" s="278">
        <v>28.42</v>
      </c>
      <c r="H980" s="279">
        <f t="shared" si="15"/>
        <v>2415.7000000000003</v>
      </c>
      <c r="J980" s="2051" t="s">
        <v>6483</v>
      </c>
      <c r="K980" s="2050" t="str">
        <f>VLOOKUP(J980,'FICHE RATIOS'!C:D,2,FALSE)</f>
        <v>Etanchéité (y compris protection)</v>
      </c>
    </row>
    <row r="981" spans="1:11" s="273" customFormat="1" ht="12">
      <c r="A981" s="274"/>
      <c r="B981" s="295"/>
      <c r="C981" s="318"/>
      <c r="D981" s="290"/>
      <c r="E981" s="291"/>
      <c r="F981" s="277">
        <v>0</v>
      </c>
      <c r="G981" s="278" t="s">
        <v>179</v>
      </c>
      <c r="H981" s="279">
        <f t="shared" si="15"/>
        <v>0</v>
      </c>
      <c r="J981" s="2051"/>
      <c r="K981" s="2050" t="e">
        <f>VLOOKUP(J981,'FICHE RATIOS'!C:D,2,FALSE)</f>
        <v>#N/A</v>
      </c>
    </row>
    <row r="982" spans="1:11" s="273" customFormat="1" ht="24">
      <c r="A982" s="274"/>
      <c r="B982" s="287" t="s">
        <v>792</v>
      </c>
      <c r="C982" s="288"/>
      <c r="D982" s="2338" t="s">
        <v>793</v>
      </c>
      <c r="E982" s="291"/>
      <c r="F982" s="277">
        <v>0</v>
      </c>
      <c r="G982" s="278" t="s">
        <v>179</v>
      </c>
      <c r="H982" s="279">
        <f t="shared" si="15"/>
        <v>0</v>
      </c>
      <c r="J982" s="2051"/>
      <c r="K982" s="2050" t="e">
        <f>VLOOKUP(J982,'FICHE RATIOS'!C:D,2,FALSE)</f>
        <v>#N/A</v>
      </c>
    </row>
    <row r="983" spans="1:11" s="273" customFormat="1" ht="24">
      <c r="A983" s="274"/>
      <c r="B983" s="284"/>
      <c r="C983" s="285"/>
      <c r="D983" s="286" t="s">
        <v>794</v>
      </c>
      <c r="E983" s="291"/>
      <c r="F983" s="277">
        <v>0</v>
      </c>
      <c r="G983" s="278" t="s">
        <v>179</v>
      </c>
      <c r="H983" s="279">
        <f t="shared" si="15"/>
        <v>0</v>
      </c>
      <c r="J983" s="2051"/>
      <c r="K983" s="2050" t="e">
        <f>VLOOKUP(J983,'FICHE RATIOS'!C:D,2,FALSE)</f>
        <v>#N/A</v>
      </c>
    </row>
    <row r="984" spans="1:11" s="273" customFormat="1" ht="12">
      <c r="A984" s="274"/>
      <c r="B984" s="295"/>
      <c r="C984" s="296"/>
      <c r="D984" s="286" t="s">
        <v>566</v>
      </c>
      <c r="E984" s="291" t="s">
        <v>264</v>
      </c>
      <c r="F984" s="277">
        <v>17</v>
      </c>
      <c r="G984" s="278">
        <v>264.33</v>
      </c>
      <c r="H984" s="279">
        <f t="shared" si="15"/>
        <v>4493.6099999999997</v>
      </c>
      <c r="J984" s="2051" t="s">
        <v>6475</v>
      </c>
      <c r="K984" s="2050" t="str">
        <f>VLOOKUP(J984,'FICHE RATIOS'!C:D,2,FALSE)</f>
        <v>Arotères, Relevés, Costières &amp; Autres Ouvrages Béton</v>
      </c>
    </row>
    <row r="985" spans="1:11" s="273" customFormat="1" ht="12">
      <c r="A985" s="274"/>
      <c r="B985" s="295"/>
      <c r="C985" s="296"/>
      <c r="D985" s="290" t="s">
        <v>431</v>
      </c>
      <c r="E985" s="291" t="s">
        <v>218</v>
      </c>
      <c r="F985" s="277">
        <v>169</v>
      </c>
      <c r="G985" s="278">
        <v>87.52</v>
      </c>
      <c r="H985" s="279">
        <f t="shared" si="15"/>
        <v>14790.88</v>
      </c>
      <c r="J985" s="2051" t="s">
        <v>6475</v>
      </c>
      <c r="K985" s="2050" t="str">
        <f>VLOOKUP(J985,'FICHE RATIOS'!C:D,2,FALSE)</f>
        <v>Arotères, Relevés, Costières &amp; Autres Ouvrages Béton</v>
      </c>
    </row>
    <row r="986" spans="1:11" s="273" customFormat="1" ht="12">
      <c r="A986" s="274"/>
      <c r="B986" s="295"/>
      <c r="C986" s="296"/>
      <c r="D986" s="290" t="s">
        <v>427</v>
      </c>
      <c r="E986" s="291" t="s">
        <v>428</v>
      </c>
      <c r="F986" s="277">
        <v>1020</v>
      </c>
      <c r="G986" s="278">
        <v>1.76</v>
      </c>
      <c r="H986" s="279">
        <f t="shared" si="15"/>
        <v>1795.2</v>
      </c>
      <c r="J986" s="2051" t="s">
        <v>6475</v>
      </c>
      <c r="K986" s="2050" t="str">
        <f>VLOOKUP(J986,'FICHE RATIOS'!C:D,2,FALSE)</f>
        <v>Arotères, Relevés, Costières &amp; Autres Ouvrages Béton</v>
      </c>
    </row>
    <row r="987" spans="1:11" s="273" customFormat="1" ht="12">
      <c r="A987" s="274"/>
      <c r="B987" s="295"/>
      <c r="C987" s="296"/>
      <c r="D987" s="290"/>
      <c r="E987" s="291"/>
      <c r="F987" s="277">
        <v>0</v>
      </c>
      <c r="G987" s="278" t="s">
        <v>179</v>
      </c>
      <c r="H987" s="2337">
        <f t="shared" si="15"/>
        <v>0</v>
      </c>
      <c r="J987" s="2051"/>
      <c r="K987" s="2050" t="e">
        <f>VLOOKUP(J987,'FICHE RATIOS'!C:D,2,FALSE)</f>
        <v>#N/A</v>
      </c>
    </row>
    <row r="988" spans="1:11" s="273" customFormat="1" ht="12">
      <c r="A988" s="274"/>
      <c r="B988" s="295"/>
      <c r="C988" s="296"/>
      <c r="D988" s="290" t="s">
        <v>795</v>
      </c>
      <c r="E988" s="291"/>
      <c r="F988" s="277">
        <v>0</v>
      </c>
      <c r="G988" s="278" t="s">
        <v>179</v>
      </c>
      <c r="H988" s="2337">
        <f t="shared" si="15"/>
        <v>0</v>
      </c>
      <c r="J988" s="2051"/>
      <c r="K988" s="2050" t="e">
        <f>VLOOKUP(J988,'FICHE RATIOS'!C:D,2,FALSE)</f>
        <v>#N/A</v>
      </c>
    </row>
    <row r="989" spans="1:11" s="273" customFormat="1" ht="12">
      <c r="A989" s="274"/>
      <c r="B989" s="284"/>
      <c r="C989" s="285"/>
      <c r="D989" s="286" t="s">
        <v>566</v>
      </c>
      <c r="E989" s="291" t="s">
        <v>264</v>
      </c>
      <c r="F989" s="277">
        <v>7.5</v>
      </c>
      <c r="G989" s="278">
        <v>264.33</v>
      </c>
      <c r="H989" s="279">
        <f t="shared" si="15"/>
        <v>1982.4749999999999</v>
      </c>
      <c r="J989" s="2051" t="s">
        <v>6770</v>
      </c>
      <c r="K989" s="2050" t="str">
        <f>VLOOKUP(J989,'FICHE RATIOS'!C:D,2,FALSE)</f>
        <v>Seuils, Relevés &amp; Autres Ouvrages Béton</v>
      </c>
    </row>
    <row r="990" spans="1:11" s="273" customFormat="1" ht="12">
      <c r="A990" s="274"/>
      <c r="B990" s="284"/>
      <c r="C990" s="285"/>
      <c r="D990" s="290" t="s">
        <v>431</v>
      </c>
      <c r="E990" s="291" t="s">
        <v>218</v>
      </c>
      <c r="F990" s="277">
        <v>74</v>
      </c>
      <c r="G990" s="278">
        <v>87.52</v>
      </c>
      <c r="H990" s="279">
        <f t="shared" si="15"/>
        <v>6476.48</v>
      </c>
      <c r="J990" s="2051" t="s">
        <v>6770</v>
      </c>
      <c r="K990" s="2050" t="str">
        <f>VLOOKUP(J990,'FICHE RATIOS'!C:D,2,FALSE)</f>
        <v>Seuils, Relevés &amp; Autres Ouvrages Béton</v>
      </c>
    </row>
    <row r="991" spans="1:11" s="273" customFormat="1" ht="12">
      <c r="A991" s="274"/>
      <c r="B991" s="284"/>
      <c r="C991" s="285"/>
      <c r="D991" s="286" t="s">
        <v>427</v>
      </c>
      <c r="E991" s="291" t="s">
        <v>428</v>
      </c>
      <c r="F991" s="277">
        <v>450</v>
      </c>
      <c r="G991" s="278">
        <v>1.76</v>
      </c>
      <c r="H991" s="279">
        <f t="shared" si="15"/>
        <v>792</v>
      </c>
      <c r="J991" s="2051" t="s">
        <v>6770</v>
      </c>
      <c r="K991" s="2050" t="str">
        <f>VLOOKUP(J991,'FICHE RATIOS'!C:D,2,FALSE)</f>
        <v>Seuils, Relevés &amp; Autres Ouvrages Béton</v>
      </c>
    </row>
    <row r="992" spans="1:11" s="273" customFormat="1" ht="12">
      <c r="A992" s="274"/>
      <c r="B992" s="275"/>
      <c r="C992" s="316"/>
      <c r="D992" s="317"/>
      <c r="E992" s="291"/>
      <c r="F992" s="277">
        <v>0</v>
      </c>
      <c r="G992" s="278" t="s">
        <v>179</v>
      </c>
      <c r="H992" s="279">
        <f t="shared" si="15"/>
        <v>0</v>
      </c>
      <c r="J992" s="2051"/>
      <c r="K992" s="2050" t="e">
        <f>VLOOKUP(J992,'FICHE RATIOS'!C:D,2,FALSE)</f>
        <v>#N/A</v>
      </c>
    </row>
    <row r="993" spans="1:11" s="273" customFormat="1" ht="24">
      <c r="A993" s="274"/>
      <c r="B993" s="287" t="s">
        <v>796</v>
      </c>
      <c r="C993" s="288"/>
      <c r="D993" s="298" t="s">
        <v>797</v>
      </c>
      <c r="E993" s="291"/>
      <c r="F993" s="277">
        <v>0</v>
      </c>
      <c r="G993" s="278" t="s">
        <v>179</v>
      </c>
      <c r="H993" s="279">
        <f t="shared" si="15"/>
        <v>0</v>
      </c>
      <c r="J993" s="2051"/>
      <c r="K993" s="2050" t="e">
        <f>VLOOKUP(J993,'FICHE RATIOS'!C:D,2,FALSE)</f>
        <v>#N/A</v>
      </c>
    </row>
    <row r="994" spans="1:11" s="273" customFormat="1" ht="12">
      <c r="A994" s="274"/>
      <c r="B994" s="295"/>
      <c r="C994" s="296"/>
      <c r="D994" s="286" t="s">
        <v>798</v>
      </c>
      <c r="E994" s="291" t="s">
        <v>399</v>
      </c>
      <c r="F994" s="277">
        <v>0</v>
      </c>
      <c r="G994" s="278" t="s">
        <v>179</v>
      </c>
      <c r="H994" s="279">
        <f t="shared" si="15"/>
        <v>0</v>
      </c>
      <c r="J994" s="2051"/>
      <c r="K994" s="2050" t="e">
        <f>VLOOKUP(J994,'FICHE RATIOS'!C:D,2,FALSE)</f>
        <v>#N/A</v>
      </c>
    </row>
    <row r="995" spans="1:11" s="273" customFormat="1" ht="12">
      <c r="A995" s="274"/>
      <c r="B995" s="295"/>
      <c r="C995" s="318"/>
      <c r="D995" s="290"/>
      <c r="E995" s="291"/>
      <c r="F995" s="277">
        <v>0</v>
      </c>
      <c r="G995" s="278" t="s">
        <v>179</v>
      </c>
      <c r="H995" s="279">
        <f t="shared" si="15"/>
        <v>0</v>
      </c>
      <c r="J995" s="2051"/>
      <c r="K995" s="2050" t="e">
        <f>VLOOKUP(J995,'FICHE RATIOS'!C:D,2,FALSE)</f>
        <v>#N/A</v>
      </c>
    </row>
    <row r="996" spans="1:11" s="273" customFormat="1" ht="24">
      <c r="A996" s="274"/>
      <c r="B996" s="287" t="s">
        <v>799</v>
      </c>
      <c r="C996" s="344"/>
      <c r="D996" s="299" t="s">
        <v>800</v>
      </c>
      <c r="E996" s="291"/>
      <c r="F996" s="277">
        <v>0</v>
      </c>
      <c r="G996" s="278" t="s">
        <v>179</v>
      </c>
      <c r="H996" s="279">
        <f t="shared" si="15"/>
        <v>0</v>
      </c>
      <c r="J996" s="2051"/>
      <c r="K996" s="2050" t="e">
        <f>VLOOKUP(J996,'FICHE RATIOS'!C:D,2,FALSE)</f>
        <v>#N/A</v>
      </c>
    </row>
    <row r="997" spans="1:11" s="273" customFormat="1" ht="12">
      <c r="A997" s="274"/>
      <c r="B997" s="295"/>
      <c r="C997" s="296"/>
      <c r="D997" s="290" t="s">
        <v>801</v>
      </c>
      <c r="E997" s="291" t="s">
        <v>399</v>
      </c>
      <c r="F997" s="277">
        <v>0</v>
      </c>
      <c r="G997" s="278" t="s">
        <v>179</v>
      </c>
      <c r="H997" s="279">
        <f t="shared" si="15"/>
        <v>0</v>
      </c>
      <c r="J997" s="2051"/>
      <c r="K997" s="2050" t="e">
        <f>VLOOKUP(J997,'FICHE RATIOS'!C:D,2,FALSE)</f>
        <v>#N/A</v>
      </c>
    </row>
    <row r="998" spans="1:11" s="273" customFormat="1" ht="12">
      <c r="A998" s="274"/>
      <c r="B998" s="295"/>
      <c r="C998" s="296"/>
      <c r="D998" s="286"/>
      <c r="E998" s="291"/>
      <c r="F998" s="277">
        <v>0</v>
      </c>
      <c r="G998" s="278" t="s">
        <v>179</v>
      </c>
      <c r="H998" s="279">
        <f t="shared" si="15"/>
        <v>0</v>
      </c>
      <c r="J998" s="2051"/>
      <c r="K998" s="2050" t="e">
        <f>VLOOKUP(J998,'FICHE RATIOS'!C:D,2,FALSE)</f>
        <v>#N/A</v>
      </c>
    </row>
    <row r="999" spans="1:11" s="273" customFormat="1" ht="24">
      <c r="A999" s="274"/>
      <c r="B999" s="287" t="s">
        <v>802</v>
      </c>
      <c r="C999" s="288"/>
      <c r="D999" s="299" t="s">
        <v>803</v>
      </c>
      <c r="E999" s="291" t="s">
        <v>399</v>
      </c>
      <c r="F999" s="277">
        <v>0</v>
      </c>
      <c r="G999" s="278" t="s">
        <v>179</v>
      </c>
      <c r="H999" s="279">
        <f t="shared" si="15"/>
        <v>0</v>
      </c>
      <c r="J999" s="2051"/>
      <c r="K999" s="2050" t="e">
        <f>VLOOKUP(J999,'FICHE RATIOS'!C:D,2,FALSE)</f>
        <v>#N/A</v>
      </c>
    </row>
    <row r="1000" spans="1:11" s="273" customFormat="1" ht="12">
      <c r="A1000" s="274"/>
      <c r="B1000" s="295"/>
      <c r="C1000" s="296"/>
      <c r="D1000" s="290"/>
      <c r="E1000" s="291"/>
      <c r="F1000" s="277">
        <v>0</v>
      </c>
      <c r="G1000" s="278" t="s">
        <v>179</v>
      </c>
      <c r="H1000" s="279">
        <f t="shared" si="15"/>
        <v>0</v>
      </c>
      <c r="J1000" s="2051"/>
      <c r="K1000" s="2050" t="e">
        <f>VLOOKUP(J1000,'FICHE RATIOS'!C:D,2,FALSE)</f>
        <v>#N/A</v>
      </c>
    </row>
    <row r="1001" spans="1:11" s="273" customFormat="1" ht="24">
      <c r="A1001" s="274"/>
      <c r="B1001" s="287" t="s">
        <v>804</v>
      </c>
      <c r="C1001" s="288"/>
      <c r="D1001" s="299" t="s">
        <v>805</v>
      </c>
      <c r="E1001" s="291"/>
      <c r="F1001" s="277">
        <v>0</v>
      </c>
      <c r="G1001" s="278" t="s">
        <v>179</v>
      </c>
      <c r="H1001" s="279">
        <f t="shared" si="15"/>
        <v>0</v>
      </c>
      <c r="J1001" s="2051"/>
      <c r="K1001" s="2050" t="e">
        <f>VLOOKUP(J1001,'FICHE RATIOS'!C:D,2,FALSE)</f>
        <v>#N/A</v>
      </c>
    </row>
    <row r="1002" spans="1:11" s="273" customFormat="1" ht="12">
      <c r="A1002" s="274"/>
      <c r="B1002" s="284"/>
      <c r="C1002" s="285"/>
      <c r="D1002" s="290"/>
      <c r="E1002" s="291"/>
      <c r="F1002" s="277"/>
      <c r="G1002" s="278" t="s">
        <v>179</v>
      </c>
      <c r="H1002" s="279">
        <f t="shared" si="15"/>
        <v>0</v>
      </c>
      <c r="J1002" s="2051"/>
      <c r="K1002" s="2050" t="e">
        <f>VLOOKUP(J1002,'FICHE RATIOS'!C:D,2,FALSE)</f>
        <v>#N/A</v>
      </c>
    </row>
    <row r="1003" spans="1:11" s="273" customFormat="1" ht="12">
      <c r="A1003" s="274"/>
      <c r="B1003" s="284"/>
      <c r="C1003" s="285"/>
      <c r="D1003" s="286" t="s">
        <v>420</v>
      </c>
      <c r="E1003" s="291" t="s">
        <v>264</v>
      </c>
      <c r="F1003" s="277">
        <v>368</v>
      </c>
      <c r="G1003" s="278">
        <v>28.42</v>
      </c>
      <c r="H1003" s="279">
        <f t="shared" si="15"/>
        <v>10458.560000000001</v>
      </c>
      <c r="J1003" s="2051" t="s">
        <v>6464</v>
      </c>
      <c r="K1003" s="2050" t="str">
        <f>VLOOKUP(J1003,'FICHE RATIOS'!C:D,2,FALSE)</f>
        <v>Réseaux intérieurs enterrés</v>
      </c>
    </row>
    <row r="1004" spans="1:11" s="273" customFormat="1" ht="12">
      <c r="A1004" s="274"/>
      <c r="B1004" s="295"/>
      <c r="C1004" s="296"/>
      <c r="D1004" s="286" t="s">
        <v>806</v>
      </c>
      <c r="E1004" s="291" t="s">
        <v>218</v>
      </c>
      <c r="F1004" s="277">
        <v>371</v>
      </c>
      <c r="G1004" s="278">
        <v>54.604999999999997</v>
      </c>
      <c r="H1004" s="279">
        <f t="shared" si="15"/>
        <v>20258.454999999998</v>
      </c>
      <c r="J1004" s="2051" t="s">
        <v>6464</v>
      </c>
      <c r="K1004" s="2050" t="str">
        <f>VLOOKUP(J1004,'FICHE RATIOS'!C:D,2,FALSE)</f>
        <v>Réseaux intérieurs enterrés</v>
      </c>
    </row>
    <row r="1005" spans="1:11" s="273" customFormat="1" ht="12">
      <c r="A1005" s="274"/>
      <c r="B1005" s="275"/>
      <c r="C1005" s="316"/>
      <c r="D1005" s="317" t="s">
        <v>424</v>
      </c>
      <c r="E1005" s="291"/>
      <c r="F1005" s="277">
        <v>0</v>
      </c>
      <c r="G1005" s="278" t="s">
        <v>179</v>
      </c>
      <c r="H1005" s="279">
        <f t="shared" si="15"/>
        <v>0</v>
      </c>
      <c r="J1005" s="2051" t="s">
        <v>6464</v>
      </c>
      <c r="K1005" s="2050" t="str">
        <f>VLOOKUP(J1005,'FICHE RATIOS'!C:D,2,FALSE)</f>
        <v>Réseaux intérieurs enterrés</v>
      </c>
    </row>
    <row r="1006" spans="1:11" s="273" customFormat="1" ht="12">
      <c r="A1006" s="274"/>
      <c r="B1006" s="295"/>
      <c r="C1006" s="296"/>
      <c r="D1006" s="286" t="s">
        <v>425</v>
      </c>
      <c r="E1006" s="291" t="s">
        <v>218</v>
      </c>
      <c r="F1006" s="277">
        <v>282</v>
      </c>
      <c r="G1006" s="278">
        <v>30.28</v>
      </c>
      <c r="H1006" s="279">
        <f t="shared" si="15"/>
        <v>8538.9600000000009</v>
      </c>
      <c r="J1006" s="2051" t="s">
        <v>6464</v>
      </c>
      <c r="K1006" s="2050" t="str">
        <f>VLOOKUP(J1006,'FICHE RATIOS'!C:D,2,FALSE)</f>
        <v>Réseaux intérieurs enterrés</v>
      </c>
    </row>
    <row r="1007" spans="1:11" s="273" customFormat="1" ht="12">
      <c r="A1007" s="274"/>
      <c r="B1007" s="295"/>
      <c r="C1007" s="296"/>
      <c r="D1007" s="286" t="s">
        <v>426</v>
      </c>
      <c r="E1007" s="291" t="s">
        <v>264</v>
      </c>
      <c r="F1007" s="277">
        <v>113</v>
      </c>
      <c r="G1007" s="278">
        <v>264.33</v>
      </c>
      <c r="H1007" s="279">
        <f t="shared" si="15"/>
        <v>29869.289999999997</v>
      </c>
      <c r="J1007" s="2051" t="s">
        <v>6464</v>
      </c>
      <c r="K1007" s="2050" t="str">
        <f>VLOOKUP(J1007,'FICHE RATIOS'!C:D,2,FALSE)</f>
        <v>Réseaux intérieurs enterrés</v>
      </c>
    </row>
    <row r="1008" spans="1:11" s="273" customFormat="1" ht="12">
      <c r="A1008" s="274"/>
      <c r="B1008" s="295"/>
      <c r="C1008" s="318"/>
      <c r="D1008" s="290" t="s">
        <v>427</v>
      </c>
      <c r="E1008" s="291" t="s">
        <v>428</v>
      </c>
      <c r="F1008" s="277">
        <v>6780</v>
      </c>
      <c r="G1008" s="278">
        <v>1.76</v>
      </c>
      <c r="H1008" s="279">
        <f t="shared" si="15"/>
        <v>11932.8</v>
      </c>
      <c r="J1008" s="2051" t="s">
        <v>6464</v>
      </c>
      <c r="K1008" s="2050" t="str">
        <f>VLOOKUP(J1008,'FICHE RATIOS'!C:D,2,FALSE)</f>
        <v>Réseaux intérieurs enterrés</v>
      </c>
    </row>
    <row r="1009" spans="1:11" s="273" customFormat="1" ht="12">
      <c r="A1009" s="274"/>
      <c r="B1009" s="295"/>
      <c r="C1009" s="318"/>
      <c r="D1009" s="290"/>
      <c r="E1009" s="291"/>
      <c r="F1009" s="277">
        <v>0</v>
      </c>
      <c r="G1009" s="278" t="s">
        <v>179</v>
      </c>
      <c r="H1009" s="279">
        <f t="shared" si="15"/>
        <v>0</v>
      </c>
      <c r="J1009" s="2051" t="s">
        <v>6464</v>
      </c>
      <c r="K1009" s="2050" t="str">
        <f>VLOOKUP(J1009,'FICHE RATIOS'!C:D,2,FALSE)</f>
        <v>Réseaux intérieurs enterrés</v>
      </c>
    </row>
    <row r="1010" spans="1:11" s="273" customFormat="1" ht="12">
      <c r="A1010" s="274"/>
      <c r="B1010" s="295"/>
      <c r="C1010" s="318"/>
      <c r="D1010" s="290" t="s">
        <v>429</v>
      </c>
      <c r="E1010" s="291"/>
      <c r="F1010" s="277">
        <v>0</v>
      </c>
      <c r="G1010" s="278" t="s">
        <v>179</v>
      </c>
      <c r="H1010" s="279">
        <f t="shared" si="15"/>
        <v>0</v>
      </c>
      <c r="J1010" s="2051" t="s">
        <v>6464</v>
      </c>
      <c r="K1010" s="2050" t="str">
        <f>VLOOKUP(J1010,'FICHE RATIOS'!C:D,2,FALSE)</f>
        <v>Réseaux intérieurs enterrés</v>
      </c>
    </row>
    <row r="1011" spans="1:11" s="273" customFormat="1" ht="12">
      <c r="A1011" s="274"/>
      <c r="B1011" s="295"/>
      <c r="C1011" s="296"/>
      <c r="D1011" s="290" t="s">
        <v>430</v>
      </c>
      <c r="E1011" s="291" t="s">
        <v>264</v>
      </c>
      <c r="F1011" s="277">
        <v>66</v>
      </c>
      <c r="G1011" s="278">
        <v>264.33</v>
      </c>
      <c r="H1011" s="279">
        <f t="shared" si="15"/>
        <v>17445.78</v>
      </c>
      <c r="J1011" s="2051" t="s">
        <v>6464</v>
      </c>
      <c r="K1011" s="2050" t="str">
        <f>VLOOKUP(J1011,'FICHE RATIOS'!C:D,2,FALSE)</f>
        <v>Réseaux intérieurs enterrés</v>
      </c>
    </row>
    <row r="1012" spans="1:11" s="273" customFormat="1" ht="12">
      <c r="A1012" s="274"/>
      <c r="B1012" s="284"/>
      <c r="C1012" s="285"/>
      <c r="D1012" s="286" t="s">
        <v>431</v>
      </c>
      <c r="E1012" s="291" t="s">
        <v>218</v>
      </c>
      <c r="F1012" s="277">
        <v>564</v>
      </c>
      <c r="G1012" s="278">
        <v>87.52</v>
      </c>
      <c r="H1012" s="279">
        <f t="shared" si="15"/>
        <v>49361.279999999999</v>
      </c>
      <c r="J1012" s="2051" t="s">
        <v>6464</v>
      </c>
      <c r="K1012" s="2050" t="str">
        <f>VLOOKUP(J1012,'FICHE RATIOS'!C:D,2,FALSE)</f>
        <v>Réseaux intérieurs enterrés</v>
      </c>
    </row>
    <row r="1013" spans="1:11" s="273" customFormat="1" ht="12">
      <c r="A1013" s="274"/>
      <c r="B1013" s="295"/>
      <c r="C1013" s="296"/>
      <c r="D1013" s="286" t="s">
        <v>427</v>
      </c>
      <c r="E1013" s="291" t="s">
        <v>428</v>
      </c>
      <c r="F1013" s="277">
        <v>3960</v>
      </c>
      <c r="G1013" s="278">
        <v>1.76</v>
      </c>
      <c r="H1013" s="279">
        <f t="shared" si="15"/>
        <v>6969.6</v>
      </c>
      <c r="J1013" s="2051" t="s">
        <v>6464</v>
      </c>
      <c r="K1013" s="2050" t="str">
        <f>VLOOKUP(J1013,'FICHE RATIOS'!C:D,2,FALSE)</f>
        <v>Réseaux intérieurs enterrés</v>
      </c>
    </row>
    <row r="1014" spans="1:11" s="273" customFormat="1" ht="12">
      <c r="A1014" s="274"/>
      <c r="B1014" s="295"/>
      <c r="C1014" s="296"/>
      <c r="D1014" s="290"/>
      <c r="E1014" s="291"/>
      <c r="F1014" s="277">
        <v>0</v>
      </c>
      <c r="G1014" s="278" t="s">
        <v>179</v>
      </c>
      <c r="H1014" s="279">
        <f t="shared" si="15"/>
        <v>0</v>
      </c>
      <c r="J1014" s="2051" t="s">
        <v>6464</v>
      </c>
      <c r="K1014" s="2050" t="str">
        <f>VLOOKUP(J1014,'FICHE RATIOS'!C:D,2,FALSE)</f>
        <v>Réseaux intérieurs enterrés</v>
      </c>
    </row>
    <row r="1015" spans="1:11" s="273" customFormat="1" ht="12">
      <c r="A1015" s="274"/>
      <c r="B1015" s="295"/>
      <c r="C1015" s="296"/>
      <c r="D1015" s="290" t="s">
        <v>435</v>
      </c>
      <c r="E1015" s="291"/>
      <c r="F1015" s="277">
        <v>0</v>
      </c>
      <c r="G1015" s="278" t="s">
        <v>179</v>
      </c>
      <c r="H1015" s="279">
        <f t="shared" ref="H1015:H1049" si="16">+IF(F1015=0,0,F1015*G1015)</f>
        <v>0</v>
      </c>
      <c r="J1015" s="2051" t="s">
        <v>6464</v>
      </c>
      <c r="K1015" s="2050" t="str">
        <f>VLOOKUP(J1015,'FICHE RATIOS'!C:D,2,FALSE)</f>
        <v>Réseaux intérieurs enterrés</v>
      </c>
    </row>
    <row r="1016" spans="1:11" s="273" customFormat="1" ht="12">
      <c r="A1016" s="274"/>
      <c r="B1016" s="295"/>
      <c r="C1016" s="296"/>
      <c r="D1016" s="290" t="s">
        <v>566</v>
      </c>
      <c r="E1016" s="291" t="s">
        <v>264</v>
      </c>
      <c r="F1016" s="277">
        <v>81</v>
      </c>
      <c r="G1016" s="278">
        <v>264.33</v>
      </c>
      <c r="H1016" s="279">
        <f t="shared" si="16"/>
        <v>21410.73</v>
      </c>
      <c r="J1016" s="2051" t="s">
        <v>6464</v>
      </c>
      <c r="K1016" s="2050" t="str">
        <f>VLOOKUP(J1016,'FICHE RATIOS'!C:D,2,FALSE)</f>
        <v>Réseaux intérieurs enterrés</v>
      </c>
    </row>
    <row r="1017" spans="1:11" s="273" customFormat="1" ht="12">
      <c r="A1017" s="274"/>
      <c r="B1017" s="295"/>
      <c r="C1017" s="296"/>
      <c r="D1017" s="290" t="s">
        <v>431</v>
      </c>
      <c r="E1017" s="291" t="s">
        <v>218</v>
      </c>
      <c r="F1017" s="277">
        <v>294</v>
      </c>
      <c r="G1017" s="278">
        <v>87.52</v>
      </c>
      <c r="H1017" s="279">
        <f t="shared" si="16"/>
        <v>25730.879999999997</v>
      </c>
      <c r="J1017" s="2051" t="s">
        <v>6464</v>
      </c>
      <c r="K1017" s="2050" t="str">
        <f>VLOOKUP(J1017,'FICHE RATIOS'!C:D,2,FALSE)</f>
        <v>Réseaux intérieurs enterrés</v>
      </c>
    </row>
    <row r="1018" spans="1:11" s="273" customFormat="1" ht="12">
      <c r="A1018" s="274"/>
      <c r="B1018" s="284"/>
      <c r="C1018" s="285"/>
      <c r="D1018" s="286" t="s">
        <v>427</v>
      </c>
      <c r="E1018" s="291" t="s">
        <v>428</v>
      </c>
      <c r="F1018" s="277">
        <v>4860</v>
      </c>
      <c r="G1018" s="278">
        <v>1.76</v>
      </c>
      <c r="H1018" s="279">
        <f t="shared" si="16"/>
        <v>8553.6</v>
      </c>
      <c r="J1018" s="2051" t="s">
        <v>6464</v>
      </c>
      <c r="K1018" s="2050" t="str">
        <f>VLOOKUP(J1018,'FICHE RATIOS'!C:D,2,FALSE)</f>
        <v>Réseaux intérieurs enterrés</v>
      </c>
    </row>
    <row r="1019" spans="1:11" s="273" customFormat="1" ht="12">
      <c r="A1019" s="274"/>
      <c r="B1019" s="284"/>
      <c r="C1019" s="285"/>
      <c r="D1019" s="290"/>
      <c r="E1019" s="291" t="s">
        <v>218</v>
      </c>
      <c r="F1019" s="277">
        <v>0</v>
      </c>
      <c r="G1019" s="278" t="s">
        <v>179</v>
      </c>
      <c r="H1019" s="279">
        <f t="shared" si="16"/>
        <v>0</v>
      </c>
      <c r="J1019" s="2051" t="s">
        <v>6464</v>
      </c>
      <c r="K1019" s="2050" t="str">
        <f>VLOOKUP(J1019,'FICHE RATIOS'!C:D,2,FALSE)</f>
        <v>Réseaux intérieurs enterrés</v>
      </c>
    </row>
    <row r="1020" spans="1:11" s="273" customFormat="1" ht="12">
      <c r="A1020" s="274"/>
      <c r="B1020" s="284"/>
      <c r="C1020" s="285"/>
      <c r="D1020" s="290" t="s">
        <v>432</v>
      </c>
      <c r="E1020" s="291"/>
      <c r="F1020" s="277">
        <v>0</v>
      </c>
      <c r="G1020" s="278">
        <v>0</v>
      </c>
      <c r="H1020" s="279">
        <f t="shared" si="16"/>
        <v>0</v>
      </c>
      <c r="J1020" s="2051" t="s">
        <v>6464</v>
      </c>
      <c r="K1020" s="2050" t="str">
        <f>VLOOKUP(J1020,'FICHE RATIOS'!C:D,2,FALSE)</f>
        <v>Réseaux intérieurs enterrés</v>
      </c>
    </row>
    <row r="1021" spans="1:11" s="273" customFormat="1" ht="12">
      <c r="A1021" s="274"/>
      <c r="B1021" s="284"/>
      <c r="C1021" s="285"/>
      <c r="D1021" s="290" t="s">
        <v>433</v>
      </c>
      <c r="E1021" s="291" t="s">
        <v>218</v>
      </c>
      <c r="F1021" s="277">
        <v>310</v>
      </c>
      <c r="G1021" s="278">
        <v>68.180000000000007</v>
      </c>
      <c r="H1021" s="279">
        <f t="shared" si="16"/>
        <v>21135.800000000003</v>
      </c>
      <c r="J1021" s="2051" t="s">
        <v>6464</v>
      </c>
      <c r="K1021" s="2050" t="str">
        <f>VLOOKUP(J1021,'FICHE RATIOS'!C:D,2,FALSE)</f>
        <v>Réseaux intérieurs enterrés</v>
      </c>
    </row>
    <row r="1022" spans="1:11" s="273" customFormat="1" ht="12">
      <c r="A1022" s="274"/>
      <c r="B1022" s="284"/>
      <c r="C1022" s="285"/>
      <c r="D1022" s="290" t="s">
        <v>807</v>
      </c>
      <c r="E1022" s="291" t="s">
        <v>218</v>
      </c>
      <c r="F1022" s="277">
        <v>386</v>
      </c>
      <c r="G1022" s="278">
        <v>68.180000000000007</v>
      </c>
      <c r="H1022" s="279">
        <f t="shared" si="16"/>
        <v>26317.480000000003</v>
      </c>
      <c r="J1022" s="2051" t="s">
        <v>6464</v>
      </c>
      <c r="K1022" s="2050" t="str">
        <f>VLOOKUP(J1022,'FICHE RATIOS'!C:D,2,FALSE)</f>
        <v>Réseaux intérieurs enterrés</v>
      </c>
    </row>
    <row r="1023" spans="1:11" s="273" customFormat="1" ht="12">
      <c r="A1023" s="274"/>
      <c r="B1023" s="284"/>
      <c r="C1023" s="285"/>
      <c r="D1023" s="290" t="s">
        <v>434</v>
      </c>
      <c r="E1023" s="291" t="s">
        <v>235</v>
      </c>
      <c r="F1023" s="277">
        <v>254</v>
      </c>
      <c r="G1023" s="278">
        <v>0</v>
      </c>
      <c r="H1023" s="279">
        <f t="shared" si="16"/>
        <v>0</v>
      </c>
      <c r="J1023" s="2051" t="s">
        <v>6464</v>
      </c>
      <c r="K1023" s="2050" t="str">
        <f>VLOOKUP(J1023,'FICHE RATIOS'!C:D,2,FALSE)</f>
        <v>Réseaux intérieurs enterrés</v>
      </c>
    </row>
    <row r="1024" spans="1:11" s="273" customFormat="1" ht="12">
      <c r="A1024" s="274"/>
      <c r="B1024" s="295"/>
      <c r="C1024" s="318"/>
      <c r="D1024" s="290"/>
      <c r="E1024" s="291"/>
      <c r="F1024" s="277"/>
      <c r="G1024" s="278"/>
      <c r="H1024" s="279">
        <f t="shared" si="16"/>
        <v>0</v>
      </c>
      <c r="J1024" s="2051" t="s">
        <v>6464</v>
      </c>
      <c r="K1024" s="2050" t="str">
        <f>VLOOKUP(J1024,'FICHE RATIOS'!C:D,2,FALSE)</f>
        <v>Réseaux intérieurs enterrés</v>
      </c>
    </row>
    <row r="1025" spans="1:11" s="273" customFormat="1" ht="12">
      <c r="A1025" s="274"/>
      <c r="B1025" s="295"/>
      <c r="C1025" s="318"/>
      <c r="D1025" s="290" t="s">
        <v>421</v>
      </c>
      <c r="E1025" s="291" t="s">
        <v>264</v>
      </c>
      <c r="F1025" s="277">
        <v>165</v>
      </c>
      <c r="G1025" s="278">
        <v>22.72</v>
      </c>
      <c r="H1025" s="279">
        <f t="shared" si="16"/>
        <v>3748.7999999999997</v>
      </c>
      <c r="J1025" s="2051" t="s">
        <v>6464</v>
      </c>
      <c r="K1025" s="2050" t="str">
        <f>VLOOKUP(J1025,'FICHE RATIOS'!C:D,2,FALSE)</f>
        <v>Réseaux intérieurs enterrés</v>
      </c>
    </row>
    <row r="1026" spans="1:11" s="273" customFormat="1" ht="12">
      <c r="A1026" s="274"/>
      <c r="B1026" s="295"/>
      <c r="C1026" s="296"/>
      <c r="D1026" s="290"/>
      <c r="E1026" s="291"/>
      <c r="F1026" s="277"/>
      <c r="G1026" s="278" t="s">
        <v>179</v>
      </c>
      <c r="H1026" s="279">
        <f t="shared" si="16"/>
        <v>0</v>
      </c>
      <c r="J1026" s="2051" t="s">
        <v>6464</v>
      </c>
      <c r="K1026" s="2050" t="str">
        <f>VLOOKUP(J1026,'FICHE RATIOS'!C:D,2,FALSE)</f>
        <v>Réseaux intérieurs enterrés</v>
      </c>
    </row>
    <row r="1027" spans="1:11" s="273" customFormat="1" ht="12">
      <c r="A1027" s="274"/>
      <c r="B1027" s="284"/>
      <c r="C1027" s="285"/>
      <c r="D1027" s="286" t="s">
        <v>422</v>
      </c>
      <c r="E1027" s="291" t="s">
        <v>264</v>
      </c>
      <c r="F1027" s="277">
        <v>203</v>
      </c>
      <c r="G1027" s="278">
        <v>22.72</v>
      </c>
      <c r="H1027" s="279">
        <f t="shared" si="16"/>
        <v>4612.16</v>
      </c>
      <c r="J1027" s="2051" t="s">
        <v>6464</v>
      </c>
      <c r="K1027" s="2050" t="str">
        <f>VLOOKUP(J1027,'FICHE RATIOS'!C:D,2,FALSE)</f>
        <v>Réseaux intérieurs enterrés</v>
      </c>
    </row>
    <row r="1028" spans="1:11" s="273" customFormat="1" ht="12">
      <c r="A1028" s="274"/>
      <c r="B1028" s="295"/>
      <c r="C1028" s="296"/>
      <c r="D1028" s="290"/>
      <c r="E1028" s="291"/>
      <c r="F1028" s="277"/>
      <c r="G1028" s="278" t="s">
        <v>179</v>
      </c>
      <c r="H1028" s="279">
        <f t="shared" si="16"/>
        <v>0</v>
      </c>
      <c r="J1028" s="2051"/>
      <c r="K1028" s="2050" t="e">
        <f>VLOOKUP(J1028,'FICHE RATIOS'!C:D,2,FALSE)</f>
        <v>#N/A</v>
      </c>
    </row>
    <row r="1029" spans="1:11" s="273" customFormat="1" ht="24">
      <c r="A1029" s="274"/>
      <c r="B1029" s="287" t="s">
        <v>808</v>
      </c>
      <c r="C1029" s="288"/>
      <c r="D1029" s="2338" t="s">
        <v>809</v>
      </c>
      <c r="E1029" s="291"/>
      <c r="F1029" s="277">
        <v>0</v>
      </c>
      <c r="G1029" s="278" t="s">
        <v>179</v>
      </c>
      <c r="H1029" s="279">
        <f t="shared" si="16"/>
        <v>0</v>
      </c>
      <c r="J1029" s="2051"/>
      <c r="K1029" s="2050" t="e">
        <f>VLOOKUP(J1029,'FICHE RATIOS'!C:D,2,FALSE)</f>
        <v>#N/A</v>
      </c>
    </row>
    <row r="1030" spans="1:11" s="273" customFormat="1" ht="12">
      <c r="A1030" s="274"/>
      <c r="B1030" s="295"/>
      <c r="C1030" s="296"/>
      <c r="D1030" s="290" t="s">
        <v>483</v>
      </c>
      <c r="E1030" s="291" t="s">
        <v>264</v>
      </c>
      <c r="F1030" s="277">
        <v>277</v>
      </c>
      <c r="G1030" s="278">
        <v>214.23</v>
      </c>
      <c r="H1030" s="279">
        <f t="shared" si="16"/>
        <v>59341.71</v>
      </c>
      <c r="J1030" s="2051" t="s">
        <v>6484</v>
      </c>
      <c r="K1030" s="2050" t="str">
        <f>VLOOKUP(J1030,'FICHE RATIOS'!C:D,2,FALSE)</f>
        <v>Nacelle pour Nettoyage / Entretien</v>
      </c>
    </row>
    <row r="1031" spans="1:11" s="273" customFormat="1" ht="12">
      <c r="A1031" s="274"/>
      <c r="B1031" s="295"/>
      <c r="C1031" s="296"/>
      <c r="D1031" s="290" t="s">
        <v>810</v>
      </c>
      <c r="E1031" s="291" t="s">
        <v>235</v>
      </c>
      <c r="F1031" s="277">
        <v>1625</v>
      </c>
      <c r="G1031" s="278">
        <v>32.729999999999997</v>
      </c>
      <c r="H1031" s="279">
        <f t="shared" si="16"/>
        <v>53186.249999999993</v>
      </c>
      <c r="J1031" s="2051" t="s">
        <v>6484</v>
      </c>
      <c r="K1031" s="2050" t="str">
        <f>VLOOKUP(J1031,'FICHE RATIOS'!C:D,2,FALSE)</f>
        <v>Nacelle pour Nettoyage / Entretien</v>
      </c>
    </row>
    <row r="1032" spans="1:11" s="273" customFormat="1" ht="12">
      <c r="A1032" s="274"/>
      <c r="B1032" s="284"/>
      <c r="C1032" s="285"/>
      <c r="D1032" s="286" t="s">
        <v>811</v>
      </c>
      <c r="E1032" s="291" t="s">
        <v>428</v>
      </c>
      <c r="F1032" s="277">
        <v>8310</v>
      </c>
      <c r="G1032" s="278">
        <v>1.76</v>
      </c>
      <c r="H1032" s="279">
        <f t="shared" si="16"/>
        <v>14625.6</v>
      </c>
      <c r="J1032" s="2051" t="s">
        <v>6484</v>
      </c>
      <c r="K1032" s="2050" t="str">
        <f>VLOOKUP(J1032,'FICHE RATIOS'!C:D,2,FALSE)</f>
        <v>Nacelle pour Nettoyage / Entretien</v>
      </c>
    </row>
    <row r="1033" spans="1:11" s="273" customFormat="1" ht="12">
      <c r="A1033" s="274"/>
      <c r="B1033" s="284"/>
      <c r="C1033" s="285"/>
      <c r="D1033" s="290" t="s">
        <v>812</v>
      </c>
      <c r="E1033" s="291" t="s">
        <v>428</v>
      </c>
      <c r="F1033" s="277">
        <v>8310</v>
      </c>
      <c r="G1033" s="278">
        <v>1.54</v>
      </c>
      <c r="H1033" s="279">
        <f t="shared" si="16"/>
        <v>12797.4</v>
      </c>
      <c r="J1033" s="2051" t="s">
        <v>6484</v>
      </c>
      <c r="K1033" s="2050" t="str">
        <f>VLOOKUP(J1033,'FICHE RATIOS'!C:D,2,FALSE)</f>
        <v>Nacelle pour Nettoyage / Entretien</v>
      </c>
    </row>
    <row r="1034" spans="1:11" s="273" customFormat="1" ht="12">
      <c r="A1034" s="274"/>
      <c r="B1034" s="284"/>
      <c r="C1034" s="285"/>
      <c r="D1034" s="286" t="s">
        <v>813</v>
      </c>
      <c r="E1034" s="291" t="s">
        <v>428</v>
      </c>
      <c r="F1034" s="277">
        <v>1994</v>
      </c>
      <c r="G1034" s="278">
        <v>1.76</v>
      </c>
      <c r="H1034" s="279">
        <f t="shared" si="16"/>
        <v>3509.44</v>
      </c>
      <c r="J1034" s="2051" t="s">
        <v>6484</v>
      </c>
      <c r="K1034" s="2050" t="str">
        <f>VLOOKUP(J1034,'FICHE RATIOS'!C:D,2,FALSE)</f>
        <v>Nacelle pour Nettoyage / Entretien</v>
      </c>
    </row>
    <row r="1035" spans="1:11" s="273" customFormat="1" ht="12">
      <c r="A1035" s="274"/>
      <c r="B1035" s="295"/>
      <c r="C1035" s="296"/>
      <c r="D1035" s="286" t="s">
        <v>814</v>
      </c>
      <c r="E1035" s="291" t="s">
        <v>218</v>
      </c>
      <c r="F1035" s="277">
        <v>696</v>
      </c>
      <c r="G1035" s="278">
        <v>17.04</v>
      </c>
      <c r="H1035" s="279">
        <f t="shared" si="16"/>
        <v>11859.84</v>
      </c>
      <c r="J1035" s="2051" t="s">
        <v>6484</v>
      </c>
      <c r="K1035" s="2050" t="str">
        <f>VLOOKUP(J1035,'FICHE RATIOS'!C:D,2,FALSE)</f>
        <v>Nacelle pour Nettoyage / Entretien</v>
      </c>
    </row>
    <row r="1036" spans="1:11" s="273" customFormat="1" ht="12">
      <c r="A1036" s="274"/>
      <c r="B1036" s="275"/>
      <c r="C1036" s="316"/>
      <c r="D1036" s="297" t="s">
        <v>815</v>
      </c>
      <c r="E1036" s="291" t="s">
        <v>235</v>
      </c>
      <c r="F1036" s="277">
        <v>24</v>
      </c>
      <c r="G1036" s="278">
        <v>155.80000000000001</v>
      </c>
      <c r="H1036" s="279">
        <f t="shared" si="16"/>
        <v>3739.2000000000003</v>
      </c>
      <c r="J1036" s="2051" t="s">
        <v>6484</v>
      </c>
      <c r="K1036" s="2050" t="str">
        <f>VLOOKUP(J1036,'FICHE RATIOS'!C:D,2,FALSE)</f>
        <v>Nacelle pour Nettoyage / Entretien</v>
      </c>
    </row>
    <row r="1037" spans="1:11" s="273" customFormat="1" ht="12">
      <c r="A1037" s="274"/>
      <c r="B1037" s="295"/>
      <c r="C1037" s="296"/>
      <c r="D1037" s="286" t="s">
        <v>816</v>
      </c>
      <c r="E1037" s="291" t="s">
        <v>218</v>
      </c>
      <c r="F1037" s="277">
        <v>1036</v>
      </c>
      <c r="G1037" s="278">
        <v>40.88205</v>
      </c>
      <c r="H1037" s="279">
        <f t="shared" si="16"/>
        <v>42353.803800000002</v>
      </c>
      <c r="J1037" s="2051" t="s">
        <v>6484</v>
      </c>
      <c r="K1037" s="2050" t="str">
        <f>VLOOKUP(J1037,'FICHE RATIOS'!C:D,2,FALSE)</f>
        <v>Nacelle pour Nettoyage / Entretien</v>
      </c>
    </row>
    <row r="1038" spans="1:11" s="273" customFormat="1" ht="12">
      <c r="A1038" s="274"/>
      <c r="B1038" s="295"/>
      <c r="C1038" s="296"/>
      <c r="D1038" s="286"/>
      <c r="E1038" s="291"/>
      <c r="F1038" s="277"/>
      <c r="G1038" s="278">
        <v>0</v>
      </c>
      <c r="H1038" s="279">
        <f t="shared" si="16"/>
        <v>0</v>
      </c>
      <c r="J1038" s="2051"/>
      <c r="K1038" s="2050" t="e">
        <f>VLOOKUP(J1038,'FICHE RATIOS'!C:D,2,FALSE)</f>
        <v>#N/A</v>
      </c>
    </row>
    <row r="1039" spans="1:11" s="273" customFormat="1" ht="24">
      <c r="A1039" s="274"/>
      <c r="B1039" s="295"/>
      <c r="C1039" s="296"/>
      <c r="D1039" s="286" t="s">
        <v>817</v>
      </c>
      <c r="E1039" s="291"/>
      <c r="F1039" s="277"/>
      <c r="G1039" s="278"/>
      <c r="H1039" s="279">
        <f t="shared" si="16"/>
        <v>0</v>
      </c>
      <c r="J1039" s="2051"/>
      <c r="K1039" s="2050" t="e">
        <f>VLOOKUP(J1039,'FICHE RATIOS'!C:D,2,FALSE)</f>
        <v>#N/A</v>
      </c>
    </row>
    <row r="1040" spans="1:11" s="273" customFormat="1" ht="12">
      <c r="A1040" s="274"/>
      <c r="B1040" s="295"/>
      <c r="C1040" s="318"/>
      <c r="D1040" s="290" t="s">
        <v>566</v>
      </c>
      <c r="E1040" s="291" t="s">
        <v>218</v>
      </c>
      <c r="F1040" s="277">
        <v>353</v>
      </c>
      <c r="G1040" s="278">
        <v>79.55</v>
      </c>
      <c r="H1040" s="279">
        <f t="shared" si="16"/>
        <v>28081.149999999998</v>
      </c>
      <c r="J1040" s="2051" t="s">
        <v>6853</v>
      </c>
      <c r="K1040" s="2050" t="str">
        <f>VLOOKUP(J1040,'FICHE RATIOS'!C:D,2,FALSE)</f>
        <v xml:space="preserve">Finitions : Scellements, Calfeutrements, Ragréages, etc. </v>
      </c>
    </row>
    <row r="1041" spans="1:13" s="273" customFormat="1" ht="12">
      <c r="A1041" s="274"/>
      <c r="B1041" s="295"/>
      <c r="C1041" s="318"/>
      <c r="D1041" s="290" t="s">
        <v>818</v>
      </c>
      <c r="E1041" s="291" t="s">
        <v>66</v>
      </c>
      <c r="F1041" s="277">
        <v>5</v>
      </c>
      <c r="G1041" s="278">
        <v>227.27</v>
      </c>
      <c r="H1041" s="279">
        <f t="shared" si="16"/>
        <v>1136.3500000000001</v>
      </c>
      <c r="J1041" s="2051" t="s">
        <v>6853</v>
      </c>
      <c r="K1041" s="2050" t="str">
        <f>VLOOKUP(J1041,'FICHE RATIOS'!C:D,2,FALSE)</f>
        <v xml:space="preserve">Finitions : Scellements, Calfeutrements, Ragréages, etc. </v>
      </c>
    </row>
    <row r="1042" spans="1:13" s="273" customFormat="1" ht="12">
      <c r="A1042" s="274"/>
      <c r="B1042" s="295"/>
      <c r="C1042" s="296"/>
      <c r="D1042" s="290"/>
      <c r="E1042" s="291"/>
      <c r="F1042" s="277">
        <v>0</v>
      </c>
      <c r="G1042" s="278" t="s">
        <v>179</v>
      </c>
      <c r="H1042" s="279">
        <f t="shared" si="16"/>
        <v>0</v>
      </c>
      <c r="J1042" s="2051" t="s">
        <v>6853</v>
      </c>
      <c r="K1042" s="2050" t="str">
        <f>VLOOKUP(J1042,'FICHE RATIOS'!C:D,2,FALSE)</f>
        <v xml:space="preserve">Finitions : Scellements, Calfeutrements, Ragréages, etc. </v>
      </c>
    </row>
    <row r="1043" spans="1:13" s="273" customFormat="1" ht="12">
      <c r="A1043" s="274"/>
      <c r="B1043" s="284"/>
      <c r="C1043" s="285"/>
      <c r="D1043" s="286" t="s">
        <v>819</v>
      </c>
      <c r="E1043" s="291"/>
      <c r="F1043" s="277">
        <v>0</v>
      </c>
      <c r="G1043" s="278" t="s">
        <v>179</v>
      </c>
      <c r="H1043" s="279">
        <f t="shared" si="16"/>
        <v>0</v>
      </c>
      <c r="J1043" s="2051" t="s">
        <v>6853</v>
      </c>
      <c r="K1043" s="2050" t="str">
        <f>VLOOKUP(J1043,'FICHE RATIOS'!C:D,2,FALSE)</f>
        <v xml:space="preserve">Finitions : Scellements, Calfeutrements, Ragréages, etc. </v>
      </c>
    </row>
    <row r="1044" spans="1:13" s="273" customFormat="1" ht="12">
      <c r="A1044" s="274"/>
      <c r="B1044" s="295"/>
      <c r="C1044" s="296"/>
      <c r="D1044" s="286" t="s">
        <v>820</v>
      </c>
      <c r="E1044" s="291" t="s">
        <v>218</v>
      </c>
      <c r="F1044" s="277">
        <v>44</v>
      </c>
      <c r="G1044" s="278">
        <v>68.180000000000007</v>
      </c>
      <c r="H1044" s="279">
        <f t="shared" si="16"/>
        <v>2999.92</v>
      </c>
      <c r="J1044" s="2051" t="s">
        <v>6853</v>
      </c>
      <c r="K1044" s="2050" t="str">
        <f>VLOOKUP(J1044,'FICHE RATIOS'!C:D,2,FALSE)</f>
        <v xml:space="preserve">Finitions : Scellements, Calfeutrements, Ragréages, etc. </v>
      </c>
    </row>
    <row r="1045" spans="1:13" s="273" customFormat="1" ht="12">
      <c r="A1045" s="274"/>
      <c r="B1045" s="295"/>
      <c r="C1045" s="296"/>
      <c r="D1045" s="290" t="s">
        <v>821</v>
      </c>
      <c r="E1045" s="291" t="s">
        <v>218</v>
      </c>
      <c r="F1045" s="277">
        <v>52</v>
      </c>
      <c r="G1045" s="278">
        <v>68.180000000000007</v>
      </c>
      <c r="H1045" s="279">
        <f t="shared" si="16"/>
        <v>3545.3600000000006</v>
      </c>
      <c r="J1045" s="2051" t="s">
        <v>6853</v>
      </c>
      <c r="K1045" s="2050" t="str">
        <f>VLOOKUP(J1045,'FICHE RATIOS'!C:D,2,FALSE)</f>
        <v xml:space="preserve">Finitions : Scellements, Calfeutrements, Ragréages, etc. </v>
      </c>
      <c r="M1045" s="273" t="s">
        <v>6664</v>
      </c>
    </row>
    <row r="1046" spans="1:13" s="273" customFormat="1" ht="12">
      <c r="A1046" s="274"/>
      <c r="B1046" s="295"/>
      <c r="C1046" s="296"/>
      <c r="D1046" s="290"/>
      <c r="E1046" s="291"/>
      <c r="F1046" s="277">
        <v>0</v>
      </c>
      <c r="G1046" s="278" t="s">
        <v>179</v>
      </c>
      <c r="H1046" s="279">
        <f t="shared" si="16"/>
        <v>0</v>
      </c>
      <c r="J1046" s="2051"/>
      <c r="K1046" s="2050" t="e">
        <f>VLOOKUP(J1046,'FICHE RATIOS'!C:D,2,FALSE)</f>
        <v>#N/A</v>
      </c>
      <c r="M1046" s="273">
        <f>F1048+F1049</f>
        <v>103732</v>
      </c>
    </row>
    <row r="1047" spans="1:13" s="273" customFormat="1" ht="12">
      <c r="A1047" s="274"/>
      <c r="B1047" s="295"/>
      <c r="C1047" s="296"/>
      <c r="D1047" s="290" t="s">
        <v>822</v>
      </c>
      <c r="E1047" s="291"/>
      <c r="F1047" s="277">
        <v>0</v>
      </c>
      <c r="G1047" s="278" t="s">
        <v>179</v>
      </c>
      <c r="H1047" s="279">
        <f t="shared" si="16"/>
        <v>0</v>
      </c>
      <c r="J1047" s="2051" t="s">
        <v>6853</v>
      </c>
      <c r="K1047" s="2050" t="str">
        <f>VLOOKUP(J1047,'FICHE RATIOS'!C:D,2,FALSE)</f>
        <v xml:space="preserve">Finitions : Scellements, Calfeutrements, Ragréages, etc. </v>
      </c>
    </row>
    <row r="1048" spans="1:13" s="273" customFormat="1" ht="12">
      <c r="A1048" s="274"/>
      <c r="B1048" s="284"/>
      <c r="C1048" s="285"/>
      <c r="D1048" s="286" t="s">
        <v>823</v>
      </c>
      <c r="E1048" s="291" t="s">
        <v>218</v>
      </c>
      <c r="F1048" s="277">
        <v>26492</v>
      </c>
      <c r="G1048" s="278">
        <v>9.0021447900000009</v>
      </c>
      <c r="H1048" s="279">
        <f t="shared" si="16"/>
        <v>238484.81977668003</v>
      </c>
      <c r="J1048" s="2051" t="s">
        <v>6853</v>
      </c>
      <c r="K1048" s="2050" t="str">
        <f>VLOOKUP(J1048,'FICHE RATIOS'!C:D,2,FALSE)</f>
        <v xml:space="preserve">Finitions : Scellements, Calfeutrements, Ragréages, etc. </v>
      </c>
    </row>
    <row r="1049" spans="1:13" s="273" customFormat="1" ht="12">
      <c r="A1049" s="274"/>
      <c r="B1049" s="284"/>
      <c r="C1049" s="285"/>
      <c r="D1049" s="290" t="s">
        <v>824</v>
      </c>
      <c r="E1049" s="291" t="s">
        <v>218</v>
      </c>
      <c r="F1049" s="277">
        <v>77240</v>
      </c>
      <c r="G1049" s="278">
        <v>9.0021447900000009</v>
      </c>
      <c r="H1049" s="279">
        <f t="shared" si="16"/>
        <v>695325.66357960005</v>
      </c>
      <c r="J1049" s="2051" t="s">
        <v>6853</v>
      </c>
      <c r="K1049" s="2050" t="str">
        <f>VLOOKUP(J1049,'FICHE RATIOS'!C:D,2,FALSE)</f>
        <v xml:space="preserve">Finitions : Scellements, Calfeutrements, Ragréages, etc. </v>
      </c>
    </row>
    <row r="1050" spans="1:13" s="273" customFormat="1" ht="12">
      <c r="A1050" s="274"/>
      <c r="B1050" s="284"/>
      <c r="C1050" s="285"/>
      <c r="D1050" s="290"/>
      <c r="E1050" s="291"/>
      <c r="F1050" s="277">
        <v>0</v>
      </c>
      <c r="G1050" s="278">
        <v>0</v>
      </c>
      <c r="H1050" s="279"/>
      <c r="J1050" s="2051"/>
      <c r="K1050" s="2050" t="e">
        <f>VLOOKUP(J1050,'FICHE RATIOS'!C:D,2,FALSE)</f>
        <v>#N/A</v>
      </c>
    </row>
    <row r="1051" spans="1:13" s="273" customFormat="1" thickBot="1">
      <c r="A1051" s="351"/>
      <c r="B1051" s="352"/>
      <c r="C1051" s="353"/>
      <c r="D1051" s="354"/>
      <c r="E1051" s="355"/>
      <c r="F1051" s="356">
        <v>0</v>
      </c>
      <c r="G1051" s="357" t="s">
        <v>179</v>
      </c>
      <c r="H1051" s="358" t="s">
        <v>179</v>
      </c>
      <c r="J1051" s="2054"/>
      <c r="K1051" s="2055" t="e">
        <f>VLOOKUP(J1051,'FICHE RATIOS'!C:D,2,FALSE)</f>
        <v>#N/A</v>
      </c>
    </row>
    <row r="1052" spans="1:13" s="273" customFormat="1" thickBot="1">
      <c r="A1052" s="359" t="s">
        <v>278</v>
      </c>
      <c r="B1052" s="360"/>
      <c r="C1052" s="361"/>
      <c r="D1052" s="362"/>
      <c r="E1052" s="361"/>
      <c r="F1052" s="363"/>
      <c r="G1052" s="364"/>
      <c r="H1052" s="365">
        <f>+SUM(H6:H1050)</f>
        <v>41243203.368068226</v>
      </c>
    </row>
    <row r="1053" spans="1:13" s="273" customFormat="1" ht="12">
      <c r="A1053" s="331"/>
      <c r="B1053" s="366"/>
      <c r="C1053" s="331"/>
      <c r="D1053" s="290"/>
      <c r="E1053" s="331"/>
      <c r="F1053" s="367"/>
      <c r="G1053" s="331"/>
      <c r="H1053" s="368"/>
    </row>
    <row r="1054" spans="1:13" s="273" customFormat="1" ht="12">
      <c r="B1054" s="366"/>
      <c r="D1054" s="369"/>
      <c r="H1054" s="370"/>
    </row>
    <row r="1055" spans="1:13" s="273" customFormat="1" ht="12">
      <c r="B1055" s="366"/>
      <c r="D1055" s="369"/>
      <c r="H1055" s="370"/>
    </row>
    <row r="1056" spans="1:13" s="273" customFormat="1" ht="12">
      <c r="B1056" s="366"/>
      <c r="D1056" s="369"/>
      <c r="H1056" s="370"/>
    </row>
    <row r="1057" spans="2:8" s="273" customFormat="1" ht="12">
      <c r="B1057" s="366"/>
      <c r="D1057" s="369"/>
      <c r="H1057" s="370"/>
    </row>
    <row r="1058" spans="2:8" s="273" customFormat="1" ht="12">
      <c r="B1058" s="366"/>
      <c r="D1058" s="369"/>
      <c r="H1058" s="370"/>
    </row>
    <row r="1059" spans="2:8" s="273" customFormat="1" ht="12">
      <c r="B1059" s="366"/>
      <c r="D1059" s="369"/>
      <c r="H1059" s="370"/>
    </row>
    <row r="1060" spans="2:8" s="273" customFormat="1" ht="12">
      <c r="B1060" s="366"/>
      <c r="D1060" s="369"/>
      <c r="H1060" s="370"/>
    </row>
    <row r="1061" spans="2:8" s="273" customFormat="1" ht="12">
      <c r="B1061" s="366"/>
      <c r="D1061" s="369"/>
      <c r="H1061" s="370"/>
    </row>
    <row r="1062" spans="2:8" s="273" customFormat="1" ht="12">
      <c r="B1062" s="366"/>
      <c r="D1062" s="369"/>
      <c r="H1062" s="370"/>
    </row>
    <row r="1063" spans="2:8" s="273" customFormat="1" ht="12">
      <c r="B1063" s="366"/>
      <c r="D1063" s="369"/>
      <c r="H1063" s="370"/>
    </row>
    <row r="1064" spans="2:8" s="273" customFormat="1" ht="12">
      <c r="B1064" s="366"/>
      <c r="D1064" s="369"/>
      <c r="H1064" s="370"/>
    </row>
    <row r="1065" spans="2:8" s="273" customFormat="1" ht="12">
      <c r="B1065" s="366"/>
      <c r="D1065" s="369"/>
      <c r="H1065" s="370"/>
    </row>
    <row r="1066" spans="2:8" s="273" customFormat="1" ht="12">
      <c r="B1066" s="366"/>
      <c r="D1066" s="369"/>
      <c r="H1066" s="370"/>
    </row>
    <row r="1067" spans="2:8" s="273" customFormat="1" ht="12">
      <c r="B1067" s="366"/>
      <c r="D1067" s="369"/>
      <c r="H1067" s="370"/>
    </row>
    <row r="1068" spans="2:8" s="273" customFormat="1" ht="12">
      <c r="B1068" s="366"/>
      <c r="D1068" s="369"/>
      <c r="H1068" s="370"/>
    </row>
  </sheetData>
  <mergeCells count="5">
    <mergeCell ref="F8:H8"/>
    <mergeCell ref="J29:K29"/>
    <mergeCell ref="M29:N29"/>
    <mergeCell ref="P29:Q29"/>
    <mergeCell ref="S29:T29"/>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rowBreaks count="2" manualBreakCount="2">
    <brk id="108" max="7" man="1"/>
    <brk id="441" max="7"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theme="4" tint="-0.499984740745262"/>
  </sheetPr>
  <dimension ref="A1:T164"/>
  <sheetViews>
    <sheetView showZeros="0" view="pageBreakPreview" zoomScale="55" zoomScaleNormal="90" zoomScaleSheetLayoutView="55" workbookViewId="0">
      <selection activeCell="J25" sqref="J25"/>
    </sheetView>
  </sheetViews>
  <sheetFormatPr baseColWidth="10" defaultColWidth="11.42578125" defaultRowHeight="14.25"/>
  <cols>
    <col min="1" max="1" width="3.140625" style="261" customWidth="1"/>
    <col min="2" max="2" width="5.42578125" style="261" customWidth="1"/>
    <col min="3" max="3" width="0.28515625" style="261" customWidth="1"/>
    <col min="4" max="4" width="54.28515625" style="261" customWidth="1"/>
    <col min="5" max="5" width="3.7109375" style="261" customWidth="1"/>
    <col min="6" max="7" width="8.42578125" style="261" customWidth="1"/>
    <col min="8" max="8" width="13.28515625" style="261" customWidth="1"/>
    <col min="9" max="9" width="12.5703125" style="261" customWidth="1"/>
    <col min="10" max="10" width="12.7109375" style="261" customWidth="1"/>
    <col min="11" max="11" width="12.28515625" style="261" bestFit="1" customWidth="1"/>
    <col min="12" max="16384" width="11.42578125" style="261"/>
  </cols>
  <sheetData>
    <row r="1" spans="1:20" s="373" customFormat="1" ht="15">
      <c r="J1" s="374"/>
    </row>
    <row r="2" spans="1:20" s="373" customFormat="1" ht="15">
      <c r="A2" s="375"/>
      <c r="B2" s="376" t="s">
        <v>825</v>
      </c>
      <c r="C2" s="377"/>
      <c r="D2" s="376" t="s">
        <v>826</v>
      </c>
      <c r="G2" s="378"/>
      <c r="J2" s="374"/>
    </row>
    <row r="3" spans="1:20">
      <c r="J3" s="379"/>
    </row>
    <row r="4" spans="1:20" s="373" customFormat="1" ht="15">
      <c r="A4" s="380" t="s">
        <v>174</v>
      </c>
      <c r="B4" s="381"/>
      <c r="C4" s="382"/>
      <c r="D4" s="383" t="s">
        <v>175</v>
      </c>
      <c r="E4" s="384" t="s">
        <v>36</v>
      </c>
      <c r="F4" s="384" t="s">
        <v>176</v>
      </c>
      <c r="G4" s="384" t="s">
        <v>177</v>
      </c>
      <c r="H4" s="384" t="s">
        <v>178</v>
      </c>
    </row>
    <row r="5" spans="1:20">
      <c r="A5" s="385"/>
      <c r="B5" s="386"/>
      <c r="C5" s="342"/>
      <c r="D5" s="387"/>
      <c r="E5" s="276"/>
      <c r="F5" s="388"/>
      <c r="G5" s="278" t="s">
        <v>179</v>
      </c>
      <c r="H5" s="187" t="s">
        <v>179</v>
      </c>
      <c r="J5" s="2193" t="s">
        <v>6506</v>
      </c>
      <c r="K5" s="2194">
        <f>F10+F20+F26+F41+F49+F55+F56+F59+F60+F12+F14+F22+F27</f>
        <v>23451.258399999999</v>
      </c>
    </row>
    <row r="6" spans="1:20" ht="15">
      <c r="A6" s="274"/>
      <c r="B6" s="389" t="s">
        <v>827</v>
      </c>
      <c r="C6" s="390" t="s">
        <v>828</v>
      </c>
      <c r="D6" s="387"/>
      <c r="E6" s="276"/>
      <c r="F6" s="276"/>
      <c r="G6" s="278"/>
      <c r="H6" s="187"/>
      <c r="J6" s="2193" t="s">
        <v>6507</v>
      </c>
      <c r="K6" s="2194">
        <f>F70+F71+F72+F80</f>
        <v>4112.848</v>
      </c>
    </row>
    <row r="7" spans="1:20" s="331" customFormat="1" ht="12.75" thickBot="1">
      <c r="A7" s="274"/>
      <c r="B7" s="391" t="s">
        <v>829</v>
      </c>
      <c r="C7" s="392"/>
      <c r="D7" s="393" t="s">
        <v>830</v>
      </c>
      <c r="E7" s="394"/>
      <c r="F7" s="395"/>
      <c r="G7" s="278" t="s">
        <v>179</v>
      </c>
      <c r="H7" s="187" t="s">
        <v>179</v>
      </c>
    </row>
    <row r="8" spans="1:20" s="331" customFormat="1" ht="15.75" thickBot="1">
      <c r="A8" s="274"/>
      <c r="B8" s="391" t="s">
        <v>181</v>
      </c>
      <c r="C8" s="392"/>
      <c r="D8" s="396" t="s">
        <v>831</v>
      </c>
      <c r="E8" s="394"/>
      <c r="F8" s="395"/>
      <c r="G8" s="278"/>
      <c r="H8" s="187" t="str">
        <f t="shared" ref="H8:H71" si="0">IF(F8=0,"",G8*F8)</f>
        <v/>
      </c>
      <c r="J8" s="2692" t="s">
        <v>6774</v>
      </c>
      <c r="K8" s="2693"/>
      <c r="L8" s="179"/>
      <c r="M8" s="2692" t="s">
        <v>6775</v>
      </c>
      <c r="N8" s="2693"/>
      <c r="O8" s="179"/>
      <c r="P8" s="2692" t="s">
        <v>6776</v>
      </c>
      <c r="Q8" s="2693"/>
      <c r="R8" s="179"/>
      <c r="S8" s="2692" t="s">
        <v>6777</v>
      </c>
      <c r="T8" s="2693"/>
    </row>
    <row r="9" spans="1:20" s="331" customFormat="1" ht="12.75" thickBot="1">
      <c r="A9" s="274"/>
      <c r="B9" s="391"/>
      <c r="C9" s="397"/>
      <c r="D9" s="398" t="s">
        <v>832</v>
      </c>
      <c r="E9" s="399"/>
      <c r="F9" s="400"/>
      <c r="G9" s="278"/>
      <c r="H9" s="187" t="str">
        <f t="shared" si="0"/>
        <v/>
      </c>
    </row>
    <row r="10" spans="1:20" s="331" customFormat="1" ht="12.75">
      <c r="A10" s="274"/>
      <c r="B10" s="391"/>
      <c r="C10" s="401"/>
      <c r="D10" s="402" t="s">
        <v>833</v>
      </c>
      <c r="E10" s="394" t="s">
        <v>70</v>
      </c>
      <c r="F10" s="403">
        <v>7515.2</v>
      </c>
      <c r="G10" s="278">
        <v>741.54078788718357</v>
      </c>
      <c r="H10" s="187">
        <f t="shared" si="0"/>
        <v>5572827.329129762</v>
      </c>
      <c r="J10" s="2056" t="s">
        <v>6386</v>
      </c>
      <c r="K10" s="2057" t="str">
        <f>VLOOKUP(J10,'FICHE RATIOS'!C:D,2,FALSE)</f>
        <v>Murs Rideaux</v>
      </c>
      <c r="M10" s="2028"/>
      <c r="N10" s="2029"/>
      <c r="P10" s="2028"/>
      <c r="Q10" s="2029"/>
      <c r="S10" s="2028"/>
      <c r="T10" s="2029"/>
    </row>
    <row r="11" spans="1:20" s="331" customFormat="1" ht="24">
      <c r="A11" s="274"/>
      <c r="B11" s="391"/>
      <c r="C11" s="401"/>
      <c r="D11" s="402" t="s">
        <v>834</v>
      </c>
      <c r="E11" s="394" t="s">
        <v>36</v>
      </c>
      <c r="F11" s="403">
        <v>108</v>
      </c>
      <c r="G11" s="278">
        <v>1142.0332416900001</v>
      </c>
      <c r="H11" s="187">
        <f t="shared" si="0"/>
        <v>123339.59010252001</v>
      </c>
      <c r="J11" s="2058" t="s">
        <v>6386</v>
      </c>
      <c r="K11" s="2059" t="str">
        <f>VLOOKUP(J11,'FICHE RATIOS'!C:D,2,FALSE)</f>
        <v>Murs Rideaux</v>
      </c>
      <c r="M11" s="2030"/>
      <c r="N11" s="2031"/>
      <c r="P11" s="2030"/>
      <c r="Q11" s="2031"/>
      <c r="S11" s="2030"/>
      <c r="T11" s="2031"/>
    </row>
    <row r="12" spans="1:20" s="331" customFormat="1" ht="12.75">
      <c r="A12" s="274"/>
      <c r="B12" s="391"/>
      <c r="C12" s="401"/>
      <c r="D12" s="405" t="s">
        <v>835</v>
      </c>
      <c r="E12" s="394" t="s">
        <v>70</v>
      </c>
      <c r="F12" s="403">
        <v>4097.3799999999983</v>
      </c>
      <c r="G12" s="278">
        <v>957.39907422903434</v>
      </c>
      <c r="H12" s="187">
        <f t="shared" si="0"/>
        <v>3922827.818764559</v>
      </c>
      <c r="J12" s="2058" t="s">
        <v>6386</v>
      </c>
      <c r="K12" s="2059" t="str">
        <f>VLOOKUP(J12,'FICHE RATIOS'!C:D,2,FALSE)</f>
        <v>Murs Rideaux</v>
      </c>
      <c r="M12" s="2030"/>
      <c r="N12" s="2031"/>
      <c r="P12" s="2030"/>
      <c r="Q12" s="2031"/>
      <c r="S12" s="2030"/>
      <c r="T12" s="2031"/>
    </row>
    <row r="13" spans="1:20" s="331" customFormat="1" ht="12.75">
      <c r="A13" s="274"/>
      <c r="B13" s="391"/>
      <c r="C13" s="401"/>
      <c r="D13" s="402" t="s">
        <v>836</v>
      </c>
      <c r="E13" s="394" t="s">
        <v>36</v>
      </c>
      <c r="F13" s="403">
        <v>261</v>
      </c>
      <c r="G13" s="278">
        <v>1370.439890028</v>
      </c>
      <c r="H13" s="187">
        <f t="shared" si="0"/>
        <v>357684.81129730801</v>
      </c>
      <c r="J13" s="2058" t="s">
        <v>6386</v>
      </c>
      <c r="K13" s="2059" t="str">
        <f>VLOOKUP(J13,'FICHE RATIOS'!C:D,2,FALSE)</f>
        <v>Murs Rideaux</v>
      </c>
      <c r="M13" s="2032"/>
      <c r="N13" s="2031"/>
      <c r="P13" s="2032"/>
      <c r="Q13" s="2031"/>
      <c r="S13" s="2032"/>
      <c r="T13" s="2031"/>
    </row>
    <row r="14" spans="1:20" s="331" customFormat="1" ht="12.75">
      <c r="A14" s="274"/>
      <c r="B14" s="391"/>
      <c r="C14" s="401"/>
      <c r="D14" s="402" t="s">
        <v>837</v>
      </c>
      <c r="E14" s="394" t="s">
        <v>70</v>
      </c>
      <c r="F14" s="403">
        <v>3552.3576000000003</v>
      </c>
      <c r="G14" s="278">
        <v>676.32399449696868</v>
      </c>
      <c r="H14" s="187">
        <f t="shared" si="0"/>
        <v>2402544.681913665</v>
      </c>
      <c r="J14" s="2058" t="s">
        <v>6386</v>
      </c>
      <c r="K14" s="2059" t="str">
        <f>VLOOKUP(J14,'FICHE RATIOS'!C:D,2,FALSE)</f>
        <v>Murs Rideaux</v>
      </c>
      <c r="M14" s="2030"/>
      <c r="N14" s="2031"/>
      <c r="P14" s="2030"/>
      <c r="Q14" s="2031"/>
      <c r="S14" s="2030"/>
      <c r="T14" s="2031"/>
    </row>
    <row r="15" spans="1:20" s="331" customFormat="1" ht="12.75">
      <c r="A15" s="274"/>
      <c r="B15" s="391"/>
      <c r="C15" s="401"/>
      <c r="D15" s="402" t="s">
        <v>838</v>
      </c>
      <c r="E15" s="394" t="s">
        <v>70</v>
      </c>
      <c r="F15" s="403">
        <v>6958.3360000000002</v>
      </c>
      <c r="G15" s="278">
        <v>102.54197824330178</v>
      </c>
      <c r="H15" s="187">
        <f t="shared" si="0"/>
        <v>713521.53872158355</v>
      </c>
      <c r="J15" s="2058" t="s">
        <v>6389</v>
      </c>
      <c r="K15" s="2059" t="str">
        <f>VLOOKUP(J15,'FICHE RATIOS'!C:D,2,FALSE)</f>
        <v>Occultations</v>
      </c>
      <c r="M15" s="2030"/>
      <c r="N15" s="2031"/>
      <c r="P15" s="2030"/>
      <c r="Q15" s="2031"/>
      <c r="S15" s="2030"/>
      <c r="T15" s="2031"/>
    </row>
    <row r="16" spans="1:20" s="331" customFormat="1" ht="12.75" customHeight="1">
      <c r="A16" s="274"/>
      <c r="B16" s="391"/>
      <c r="C16" s="406"/>
      <c r="D16" s="402" t="s">
        <v>839</v>
      </c>
      <c r="E16" s="394" t="s">
        <v>36</v>
      </c>
      <c r="F16" s="403">
        <v>4</v>
      </c>
      <c r="G16" s="278">
        <v>3426.0997250699997</v>
      </c>
      <c r="H16" s="187">
        <f t="shared" si="0"/>
        <v>13704.398900279999</v>
      </c>
      <c r="J16" s="2058" t="s">
        <v>6386</v>
      </c>
      <c r="K16" s="2059" t="str">
        <f>VLOOKUP(J16,'FICHE RATIOS'!C:D,2,FALSE)</f>
        <v>Murs Rideaux</v>
      </c>
      <c r="M16" s="2030"/>
      <c r="N16" s="2031"/>
      <c r="P16" s="2030"/>
      <c r="Q16" s="2031"/>
      <c r="S16" s="2030"/>
      <c r="T16" s="2031"/>
    </row>
    <row r="17" spans="1:20" s="331" customFormat="1" ht="12.75">
      <c r="A17" s="274"/>
      <c r="B17" s="391"/>
      <c r="C17" s="406"/>
      <c r="D17" s="402" t="s">
        <v>840</v>
      </c>
      <c r="E17" s="394" t="s">
        <v>70</v>
      </c>
      <c r="F17" s="403">
        <v>1219.8600000000001</v>
      </c>
      <c r="G17" s="278">
        <v>102.7829917521</v>
      </c>
      <c r="H17" s="187">
        <f t="shared" si="0"/>
        <v>125380.86031871672</v>
      </c>
      <c r="J17" s="2058" t="s">
        <v>6386</v>
      </c>
      <c r="K17" s="2059" t="str">
        <f>VLOOKUP(J17,'FICHE RATIOS'!C:D,2,FALSE)</f>
        <v>Murs Rideaux</v>
      </c>
      <c r="M17" s="2030"/>
      <c r="N17" s="2031"/>
      <c r="P17" s="2030"/>
      <c r="Q17" s="2031"/>
      <c r="S17" s="2030"/>
      <c r="T17" s="2031"/>
    </row>
    <row r="18" spans="1:20" s="331" customFormat="1" ht="12.75">
      <c r="A18" s="274"/>
      <c r="B18" s="391"/>
      <c r="C18" s="406"/>
      <c r="D18" s="402"/>
      <c r="E18" s="394"/>
      <c r="F18" s="403"/>
      <c r="G18" s="278"/>
      <c r="H18" s="187" t="str">
        <f t="shared" si="0"/>
        <v/>
      </c>
      <c r="J18" s="2058"/>
      <c r="K18" s="2059" t="e">
        <f>VLOOKUP(J18,'FICHE RATIOS'!C:D,2,FALSE)</f>
        <v>#N/A</v>
      </c>
      <c r="M18" s="2032"/>
      <c r="N18" s="2031"/>
      <c r="P18" s="2032"/>
      <c r="Q18" s="2031"/>
      <c r="S18" s="2032"/>
      <c r="T18" s="2031"/>
    </row>
    <row r="19" spans="1:20" s="331" customFormat="1" ht="12.75">
      <c r="A19" s="274"/>
      <c r="B19" s="391"/>
      <c r="C19" s="397"/>
      <c r="D19" s="398" t="s">
        <v>841</v>
      </c>
      <c r="E19" s="399"/>
      <c r="F19" s="403">
        <v>0</v>
      </c>
      <c r="G19" s="278">
        <v>0</v>
      </c>
      <c r="H19" s="187" t="str">
        <f t="shared" si="0"/>
        <v/>
      </c>
      <c r="J19" s="2058"/>
      <c r="K19" s="2059" t="e">
        <f>VLOOKUP(J19,'FICHE RATIOS'!C:D,2,FALSE)</f>
        <v>#N/A</v>
      </c>
      <c r="M19" s="2030"/>
      <c r="N19" s="2031"/>
      <c r="P19" s="2030"/>
      <c r="Q19" s="2031"/>
      <c r="S19" s="2030"/>
      <c r="T19" s="2031"/>
    </row>
    <row r="20" spans="1:20" s="331" customFormat="1" ht="20.25">
      <c r="A20" s="274"/>
      <c r="B20" s="391"/>
      <c r="C20" s="401"/>
      <c r="D20" s="402" t="s">
        <v>833</v>
      </c>
      <c r="E20" s="394" t="s">
        <v>70</v>
      </c>
      <c r="F20" s="403">
        <v>901.82399999999996</v>
      </c>
      <c r="G20" s="278">
        <v>741.54078788718357</v>
      </c>
      <c r="H20" s="187">
        <f t="shared" si="0"/>
        <v>668739.27949557139</v>
      </c>
      <c r="J20" s="2058" t="s">
        <v>6386</v>
      </c>
      <c r="K20" s="2059" t="str">
        <f>VLOOKUP(J20,'FICHE RATIOS'!C:D,2,FALSE)</f>
        <v>Murs Rideaux</v>
      </c>
      <c r="M20" s="2033"/>
      <c r="N20" s="2031"/>
      <c r="P20" s="2033"/>
      <c r="Q20" s="2031"/>
      <c r="S20" s="2033"/>
      <c r="T20" s="2031"/>
    </row>
    <row r="21" spans="1:20" s="331" customFormat="1" ht="24">
      <c r="A21" s="274"/>
      <c r="B21" s="391"/>
      <c r="C21" s="401"/>
      <c r="D21" s="402" t="s">
        <v>842</v>
      </c>
      <c r="E21" s="394" t="s">
        <v>70</v>
      </c>
      <c r="F21" s="403">
        <v>484.12000000000023</v>
      </c>
      <c r="G21" s="278">
        <v>1044.1870666908449</v>
      </c>
      <c r="H21" s="187">
        <f t="shared" si="0"/>
        <v>505511.84272637207</v>
      </c>
      <c r="J21" s="2058" t="s">
        <v>6386</v>
      </c>
      <c r="K21" s="2059" t="str">
        <f>VLOOKUP(J21,'FICHE RATIOS'!C:D,2,FALSE)</f>
        <v>Murs Rideaux</v>
      </c>
      <c r="M21" s="2034"/>
      <c r="N21" s="2031"/>
      <c r="P21" s="2034"/>
      <c r="Q21" s="2031"/>
      <c r="S21" s="2034"/>
      <c r="T21" s="2031"/>
    </row>
    <row r="22" spans="1:20" s="331" customFormat="1" ht="20.25">
      <c r="A22" s="274"/>
      <c r="B22" s="391"/>
      <c r="C22" s="401"/>
      <c r="D22" s="405" t="s">
        <v>843</v>
      </c>
      <c r="E22" s="394" t="s">
        <v>70</v>
      </c>
      <c r="F22" s="403">
        <v>477.27080000000001</v>
      </c>
      <c r="G22" s="278">
        <v>851.47997154754034</v>
      </c>
      <c r="H22" s="187">
        <f t="shared" si="0"/>
        <v>406386.52720447181</v>
      </c>
      <c r="J22" s="2058" t="s">
        <v>6386</v>
      </c>
      <c r="K22" s="2059" t="str">
        <f>VLOOKUP(J22,'FICHE RATIOS'!C:D,2,FALSE)</f>
        <v>Murs Rideaux</v>
      </c>
      <c r="M22" s="2033"/>
      <c r="N22" s="2031"/>
      <c r="P22" s="2033"/>
      <c r="Q22" s="2031"/>
      <c r="S22" s="2033"/>
      <c r="T22" s="2031"/>
    </row>
    <row r="23" spans="1:20" s="331" customFormat="1" ht="15">
      <c r="A23" s="274"/>
      <c r="B23" s="391"/>
      <c r="C23" s="401"/>
      <c r="D23" s="402" t="s">
        <v>838</v>
      </c>
      <c r="E23" s="394" t="s">
        <v>70</v>
      </c>
      <c r="F23" s="403">
        <v>901.82399999999996</v>
      </c>
      <c r="G23" s="278">
        <v>102.54197824330178</v>
      </c>
      <c r="H23" s="187">
        <f t="shared" si="0"/>
        <v>92474.816987287384</v>
      </c>
      <c r="J23" s="2058" t="s">
        <v>6386</v>
      </c>
      <c r="K23" s="2059" t="str">
        <f>VLOOKUP(J23,'FICHE RATIOS'!C:D,2,FALSE)</f>
        <v>Murs Rideaux</v>
      </c>
      <c r="M23" s="2035"/>
      <c r="N23" s="2031"/>
      <c r="P23" s="2035"/>
      <c r="Q23" s="2031"/>
      <c r="S23" s="2035"/>
      <c r="T23" s="2031"/>
    </row>
    <row r="24" spans="1:20" s="331" customFormat="1" ht="12.75" customHeight="1">
      <c r="A24" s="274"/>
      <c r="B24" s="391"/>
      <c r="C24" s="407"/>
      <c r="D24" s="408"/>
      <c r="E24" s="409"/>
      <c r="F24" s="410">
        <v>0</v>
      </c>
      <c r="G24" s="278">
        <v>0</v>
      </c>
      <c r="H24" s="187" t="str">
        <f t="shared" si="0"/>
        <v/>
      </c>
      <c r="J24" s="2058" t="s">
        <v>6386</v>
      </c>
      <c r="K24" s="2059" t="str">
        <f>VLOOKUP(J24,'FICHE RATIOS'!C:D,2,FALSE)</f>
        <v>Murs Rideaux</v>
      </c>
      <c r="M24" s="2036"/>
      <c r="N24" s="2031"/>
      <c r="P24" s="2036"/>
      <c r="Q24" s="2031"/>
      <c r="S24" s="2036"/>
      <c r="T24" s="2031"/>
    </row>
    <row r="25" spans="1:20" s="331" customFormat="1" ht="12.75">
      <c r="A25" s="274"/>
      <c r="B25" s="391"/>
      <c r="C25" s="397"/>
      <c r="D25" s="398" t="s">
        <v>844</v>
      </c>
      <c r="E25" s="399"/>
      <c r="F25" s="403">
        <v>0</v>
      </c>
      <c r="G25" s="278">
        <v>0</v>
      </c>
      <c r="H25" s="187" t="str">
        <f t="shared" si="0"/>
        <v/>
      </c>
      <c r="J25" s="2058" t="s">
        <v>6386</v>
      </c>
      <c r="K25" s="2059" t="str">
        <f>VLOOKUP(J25,'FICHE RATIOS'!C:D,2,FALSE)</f>
        <v>Murs Rideaux</v>
      </c>
      <c r="M25" s="2034"/>
      <c r="N25" s="2031"/>
      <c r="P25" s="2034"/>
      <c r="Q25" s="2031"/>
      <c r="S25" s="2034"/>
      <c r="T25" s="2031"/>
    </row>
    <row r="26" spans="1:20" s="331" customFormat="1" ht="12.75">
      <c r="A26" s="274"/>
      <c r="B26" s="391"/>
      <c r="C26" s="401"/>
      <c r="D26" s="402" t="s">
        <v>833</v>
      </c>
      <c r="E26" s="394" t="s">
        <v>70</v>
      </c>
      <c r="F26" s="403">
        <v>323.90399999999994</v>
      </c>
      <c r="G26" s="278">
        <v>664.8659206751563</v>
      </c>
      <c r="H26" s="187">
        <f t="shared" si="0"/>
        <v>215352.73117036579</v>
      </c>
      <c r="J26" s="2058" t="s">
        <v>6386</v>
      </c>
      <c r="K26" s="2059" t="str">
        <f>VLOOKUP(J26,'FICHE RATIOS'!C:D,2,FALSE)</f>
        <v>Murs Rideaux</v>
      </c>
      <c r="M26" s="2034"/>
      <c r="N26" s="2031"/>
      <c r="P26" s="2034"/>
      <c r="Q26" s="2031"/>
      <c r="S26" s="2034"/>
      <c r="T26" s="2031"/>
    </row>
    <row r="27" spans="1:20" s="331" customFormat="1" ht="12.75">
      <c r="A27" s="274"/>
      <c r="B27" s="391"/>
      <c r="C27" s="401"/>
      <c r="D27" s="405" t="s">
        <v>843</v>
      </c>
      <c r="E27" s="394" t="s">
        <v>70</v>
      </c>
      <c r="F27" s="403">
        <v>92.543999999999997</v>
      </c>
      <c r="G27" s="278">
        <v>608.38693862005402</v>
      </c>
      <c r="H27" s="187">
        <f t="shared" si="0"/>
        <v>56302.560847654277</v>
      </c>
      <c r="J27" s="2058" t="s">
        <v>6386</v>
      </c>
      <c r="K27" s="2059" t="str">
        <f>VLOOKUP(J27,'FICHE RATIOS'!C:D,2,FALSE)</f>
        <v>Murs Rideaux</v>
      </c>
      <c r="M27" s="2034"/>
      <c r="N27" s="2031"/>
      <c r="P27" s="2034"/>
      <c r="Q27" s="2031"/>
      <c r="S27" s="2034"/>
      <c r="T27" s="2031"/>
    </row>
    <row r="28" spans="1:20" s="331" customFormat="1" ht="12.75">
      <c r="A28" s="274"/>
      <c r="B28" s="391"/>
      <c r="C28" s="401"/>
      <c r="D28" s="402" t="s">
        <v>838</v>
      </c>
      <c r="E28" s="394" t="s">
        <v>70</v>
      </c>
      <c r="F28" s="403">
        <v>323.90399999999994</v>
      </c>
      <c r="G28" s="278">
        <v>102.54197824330178</v>
      </c>
      <c r="H28" s="187">
        <f t="shared" si="0"/>
        <v>33213.756920918415</v>
      </c>
      <c r="J28" s="2058" t="s">
        <v>6389</v>
      </c>
      <c r="K28" s="2059" t="str">
        <f>VLOOKUP(J28,'FICHE RATIOS'!C:D,2,FALSE)</f>
        <v>Occultations</v>
      </c>
      <c r="M28" s="2034"/>
      <c r="N28" s="2031"/>
      <c r="P28" s="2034"/>
      <c r="Q28" s="2031"/>
      <c r="S28" s="2034"/>
      <c r="T28" s="2031"/>
    </row>
    <row r="29" spans="1:20" s="331" customFormat="1" ht="12.75">
      <c r="A29" s="274"/>
      <c r="B29" s="391"/>
      <c r="C29" s="401"/>
      <c r="D29" s="402" t="s">
        <v>839</v>
      </c>
      <c r="E29" s="394" t="s">
        <v>36</v>
      </c>
      <c r="F29" s="403">
        <v>28</v>
      </c>
      <c r="G29" s="278">
        <v>3181.3783161364286</v>
      </c>
      <c r="H29" s="187">
        <f t="shared" si="0"/>
        <v>89078.592851819994</v>
      </c>
      <c r="J29" s="2058" t="s">
        <v>6386</v>
      </c>
      <c r="K29" s="2059" t="str">
        <f>VLOOKUP(J29,'FICHE RATIOS'!C:D,2,FALSE)</f>
        <v>Murs Rideaux</v>
      </c>
      <c r="M29" s="2034"/>
      <c r="N29" s="2031"/>
      <c r="P29" s="2034"/>
      <c r="Q29" s="2031"/>
      <c r="S29" s="2034"/>
      <c r="T29" s="2031"/>
    </row>
    <row r="30" spans="1:20" s="331" customFormat="1" ht="12.75">
      <c r="A30" s="274"/>
      <c r="B30" s="391"/>
      <c r="C30" s="401"/>
      <c r="D30" s="402"/>
      <c r="E30" s="394"/>
      <c r="F30" s="403"/>
      <c r="G30" s="278"/>
      <c r="H30" s="187" t="str">
        <f t="shared" si="0"/>
        <v/>
      </c>
      <c r="J30" s="2058" t="s">
        <v>6386</v>
      </c>
      <c r="K30" s="2059" t="str">
        <f>VLOOKUP(J30,'FICHE RATIOS'!C:D,2,FALSE)</f>
        <v>Murs Rideaux</v>
      </c>
      <c r="M30" s="2034"/>
      <c r="N30" s="2031"/>
      <c r="P30" s="2034"/>
      <c r="Q30" s="2031"/>
      <c r="S30" s="2034"/>
      <c r="T30" s="2031"/>
    </row>
    <row r="31" spans="1:20" s="331" customFormat="1" ht="12.75" customHeight="1">
      <c r="A31" s="274"/>
      <c r="B31" s="391"/>
      <c r="C31" s="397"/>
      <c r="D31" s="398" t="s">
        <v>845</v>
      </c>
      <c r="E31" s="399"/>
      <c r="F31" s="403"/>
      <c r="G31" s="278"/>
      <c r="H31" s="187" t="str">
        <f t="shared" si="0"/>
        <v/>
      </c>
      <c r="J31" s="2058" t="s">
        <v>6386</v>
      </c>
      <c r="K31" s="2059" t="str">
        <f>VLOOKUP(J31,'FICHE RATIOS'!C:D,2,FALSE)</f>
        <v>Murs Rideaux</v>
      </c>
      <c r="M31" s="2034"/>
      <c r="N31" s="2031"/>
      <c r="P31" s="2034"/>
      <c r="Q31" s="2031"/>
      <c r="S31" s="2034"/>
      <c r="T31" s="2031"/>
    </row>
    <row r="32" spans="1:20" s="331" customFormat="1" ht="12.75">
      <c r="A32" s="274"/>
      <c r="B32" s="391"/>
      <c r="C32" s="401"/>
      <c r="D32" s="402" t="s">
        <v>846</v>
      </c>
      <c r="E32" s="394" t="s">
        <v>235</v>
      </c>
      <c r="F32" s="403">
        <v>2086.6200000000003</v>
      </c>
      <c r="G32" s="278">
        <v>239.82698075489998</v>
      </c>
      <c r="H32" s="187">
        <f t="shared" si="0"/>
        <v>500427.77458278945</v>
      </c>
      <c r="J32" s="2058" t="s">
        <v>6386</v>
      </c>
      <c r="K32" s="2059" t="str">
        <f>VLOOKUP(J32,'FICHE RATIOS'!C:D,2,FALSE)</f>
        <v>Murs Rideaux</v>
      </c>
      <c r="M32" s="2034"/>
      <c r="N32" s="2031"/>
      <c r="P32" s="2034"/>
      <c r="Q32" s="2031"/>
      <c r="S32" s="2034"/>
      <c r="T32" s="2031"/>
    </row>
    <row r="33" spans="1:20" s="331" customFormat="1" ht="12.75">
      <c r="A33" s="274"/>
      <c r="B33" s="391"/>
      <c r="C33" s="401"/>
      <c r="D33" s="402" t="s">
        <v>847</v>
      </c>
      <c r="E33" s="394" t="s">
        <v>235</v>
      </c>
      <c r="F33" s="403">
        <v>3934.1899999999996</v>
      </c>
      <c r="G33" s="278">
        <v>216.98631592109999</v>
      </c>
      <c r="H33" s="187">
        <f t="shared" si="0"/>
        <v>853665.39423363225</v>
      </c>
      <c r="J33" s="2058" t="s">
        <v>6386</v>
      </c>
      <c r="K33" s="2059" t="str">
        <f>VLOOKUP(J33,'FICHE RATIOS'!C:D,2,FALSE)</f>
        <v>Murs Rideaux</v>
      </c>
      <c r="M33" s="2034"/>
      <c r="N33" s="2031"/>
      <c r="P33" s="2034"/>
      <c r="Q33" s="2031"/>
      <c r="S33" s="2034"/>
      <c r="T33" s="2031"/>
    </row>
    <row r="34" spans="1:20" s="331" customFormat="1" ht="12.75">
      <c r="A34" s="274"/>
      <c r="B34" s="391"/>
      <c r="C34" s="401"/>
      <c r="D34" s="411"/>
      <c r="E34" s="394"/>
      <c r="F34" s="403"/>
      <c r="G34" s="278"/>
      <c r="H34" s="187" t="str">
        <f t="shared" si="0"/>
        <v/>
      </c>
      <c r="J34" s="2058" t="s">
        <v>6386</v>
      </c>
      <c r="K34" s="2059" t="str">
        <f>VLOOKUP(J34,'FICHE RATIOS'!C:D,2,FALSE)</f>
        <v>Murs Rideaux</v>
      </c>
      <c r="M34" s="2034"/>
      <c r="N34" s="2031"/>
      <c r="P34" s="2034"/>
      <c r="Q34" s="2031"/>
      <c r="S34" s="2034"/>
      <c r="T34" s="2031"/>
    </row>
    <row r="35" spans="1:20" s="331" customFormat="1" ht="12.75">
      <c r="A35" s="274"/>
      <c r="B35" s="391"/>
      <c r="C35" s="401"/>
      <c r="D35" s="402" t="s">
        <v>848</v>
      </c>
      <c r="E35" s="394" t="s">
        <v>36</v>
      </c>
      <c r="F35" s="403">
        <v>1243</v>
      </c>
      <c r="G35" s="278">
        <v>803.026563894991</v>
      </c>
      <c r="H35" s="187">
        <f t="shared" si="0"/>
        <v>998162.01892147376</v>
      </c>
      <c r="J35" s="2058" t="s">
        <v>6508</v>
      </c>
      <c r="K35" s="2059" t="str">
        <f>VLOOKUP(J35,'FICHE RATIOS'!C:D,2,FALSE)</f>
        <v>Spécificités Façade</v>
      </c>
      <c r="M35" s="2034"/>
      <c r="N35" s="2031"/>
      <c r="P35" s="2034"/>
      <c r="Q35" s="2031"/>
      <c r="S35" s="2034"/>
      <c r="T35" s="2031"/>
    </row>
    <row r="36" spans="1:20" s="331" customFormat="1" ht="12.75">
      <c r="A36" s="274"/>
      <c r="B36" s="391"/>
      <c r="C36" s="401"/>
      <c r="D36" s="402" t="s">
        <v>849</v>
      </c>
      <c r="E36" s="394" t="s">
        <v>36</v>
      </c>
      <c r="F36" s="412">
        <v>2180</v>
      </c>
      <c r="G36" s="278">
        <v>652.29130599303767</v>
      </c>
      <c r="H36" s="187">
        <f t="shared" si="0"/>
        <v>1421995.0470648222</v>
      </c>
      <c r="J36" s="2058" t="s">
        <v>6508</v>
      </c>
      <c r="K36" s="2059" t="str">
        <f>VLOOKUP(J36,'FICHE RATIOS'!C:D,2,FALSE)</f>
        <v>Spécificités Façade</v>
      </c>
      <c r="M36" s="2034"/>
      <c r="N36" s="2031"/>
      <c r="P36" s="2034"/>
      <c r="Q36" s="2031"/>
      <c r="S36" s="2034"/>
      <c r="T36" s="2031"/>
    </row>
    <row r="37" spans="1:20" s="331" customFormat="1" ht="12.75">
      <c r="A37" s="274"/>
      <c r="B37" s="391"/>
      <c r="C37" s="413"/>
      <c r="D37" s="414"/>
      <c r="E37" s="409"/>
      <c r="F37" s="410"/>
      <c r="G37" s="278"/>
      <c r="H37" s="187" t="str">
        <f t="shared" si="0"/>
        <v/>
      </c>
      <c r="J37" s="2058" t="s">
        <v>6386</v>
      </c>
      <c r="K37" s="2059" t="str">
        <f>VLOOKUP(J37,'FICHE RATIOS'!C:D,2,FALSE)</f>
        <v>Murs Rideaux</v>
      </c>
      <c r="M37" s="2034"/>
      <c r="N37" s="2031"/>
      <c r="P37" s="2034"/>
      <c r="Q37" s="2031"/>
      <c r="S37" s="2034"/>
      <c r="T37" s="2031"/>
    </row>
    <row r="38" spans="1:20" s="331" customFormat="1" ht="12.75">
      <c r="A38" s="274"/>
      <c r="B38" s="391"/>
      <c r="C38" s="392"/>
      <c r="D38" s="405"/>
      <c r="E38" s="394"/>
      <c r="F38" s="403"/>
      <c r="G38" s="278"/>
      <c r="H38" s="187" t="str">
        <f t="shared" si="0"/>
        <v/>
      </c>
      <c r="J38" s="2058" t="s">
        <v>6386</v>
      </c>
      <c r="K38" s="2059" t="str">
        <f>VLOOKUP(J38,'FICHE RATIOS'!C:D,2,FALSE)</f>
        <v>Murs Rideaux</v>
      </c>
      <c r="M38" s="2034"/>
      <c r="N38" s="2031"/>
      <c r="P38" s="2034"/>
      <c r="Q38" s="2031"/>
      <c r="S38" s="2034"/>
      <c r="T38" s="2031"/>
    </row>
    <row r="39" spans="1:20" s="331" customFormat="1" ht="12.75">
      <c r="A39" s="274"/>
      <c r="B39" s="391" t="s">
        <v>183</v>
      </c>
      <c r="C39" s="392"/>
      <c r="D39" s="396" t="s">
        <v>850</v>
      </c>
      <c r="E39" s="394"/>
      <c r="F39" s="403"/>
      <c r="G39" s="278"/>
      <c r="H39" s="187" t="str">
        <f t="shared" si="0"/>
        <v/>
      </c>
      <c r="J39" s="2058" t="s">
        <v>6386</v>
      </c>
      <c r="K39" s="2059" t="str">
        <f>VLOOKUP(J39,'FICHE RATIOS'!C:D,2,FALSE)</f>
        <v>Murs Rideaux</v>
      </c>
      <c r="M39" s="2034"/>
      <c r="N39" s="2031"/>
      <c r="P39" s="2034"/>
      <c r="Q39" s="2031"/>
      <c r="S39" s="2034"/>
      <c r="T39" s="2031"/>
    </row>
    <row r="40" spans="1:20" s="331" customFormat="1" ht="12.75">
      <c r="A40" s="274"/>
      <c r="B40" s="391"/>
      <c r="C40" s="397"/>
      <c r="D40" s="398" t="s">
        <v>851</v>
      </c>
      <c r="E40" s="399"/>
      <c r="F40" s="415"/>
      <c r="G40" s="278"/>
      <c r="H40" s="187" t="str">
        <f t="shared" si="0"/>
        <v/>
      </c>
      <c r="J40" s="2058" t="s">
        <v>6386</v>
      </c>
      <c r="K40" s="2059" t="str">
        <f>VLOOKUP(J40,'FICHE RATIOS'!C:D,2,FALSE)</f>
        <v>Murs Rideaux</v>
      </c>
      <c r="M40" s="2034"/>
      <c r="N40" s="2031"/>
      <c r="P40" s="2034"/>
      <c r="Q40" s="2031"/>
      <c r="S40" s="2034"/>
      <c r="T40" s="2031"/>
    </row>
    <row r="41" spans="1:20" s="331" customFormat="1" ht="12.75">
      <c r="A41" s="274"/>
      <c r="B41" s="391"/>
      <c r="C41" s="401"/>
      <c r="D41" s="402" t="s">
        <v>852</v>
      </c>
      <c r="E41" s="394" t="s">
        <v>70</v>
      </c>
      <c r="F41" s="403">
        <v>1007.7760000000001</v>
      </c>
      <c r="G41" s="278">
        <v>622.08875229068724</v>
      </c>
      <c r="H41" s="187">
        <f t="shared" si="0"/>
        <v>626926.11442849971</v>
      </c>
      <c r="J41" s="2058" t="s">
        <v>6386</v>
      </c>
      <c r="K41" s="2059" t="str">
        <f>VLOOKUP(J41,'FICHE RATIOS'!C:D,2,FALSE)</f>
        <v>Murs Rideaux</v>
      </c>
      <c r="M41" s="2034"/>
      <c r="N41" s="2031"/>
      <c r="P41" s="2034"/>
      <c r="Q41" s="2031"/>
      <c r="S41" s="2034"/>
      <c r="T41" s="2031"/>
    </row>
    <row r="42" spans="1:20" s="331" customFormat="1" ht="12.75">
      <c r="A42" s="274"/>
      <c r="B42" s="391"/>
      <c r="C42" s="401"/>
      <c r="D42" s="402" t="s">
        <v>853</v>
      </c>
      <c r="E42" s="394" t="s">
        <v>70</v>
      </c>
      <c r="F42" s="403"/>
      <c r="G42" s="278" t="s">
        <v>854</v>
      </c>
      <c r="H42" s="187" t="str">
        <f t="shared" si="0"/>
        <v/>
      </c>
      <c r="J42" s="2058" t="s">
        <v>6386</v>
      </c>
      <c r="K42" s="2059" t="str">
        <f>VLOOKUP(J42,'FICHE RATIOS'!C:D,2,FALSE)</f>
        <v>Murs Rideaux</v>
      </c>
      <c r="M42" s="2034"/>
      <c r="N42" s="2031"/>
      <c r="P42" s="2034"/>
      <c r="Q42" s="2031"/>
      <c r="S42" s="2034"/>
      <c r="T42" s="2031"/>
    </row>
    <row r="43" spans="1:20" s="331" customFormat="1" ht="12.75">
      <c r="A43" s="274"/>
      <c r="B43" s="391"/>
      <c r="C43" s="401"/>
      <c r="D43" s="402" t="s">
        <v>855</v>
      </c>
      <c r="E43" s="394" t="s">
        <v>36</v>
      </c>
      <c r="F43" s="403">
        <v>68</v>
      </c>
      <c r="G43" s="278">
        <v>685.21994501400002</v>
      </c>
      <c r="H43" s="187">
        <f t="shared" si="0"/>
        <v>46594.956260952</v>
      </c>
      <c r="J43" s="2058" t="s">
        <v>6386</v>
      </c>
      <c r="K43" s="2059" t="str">
        <f>VLOOKUP(J43,'FICHE RATIOS'!C:D,2,FALSE)</f>
        <v>Murs Rideaux</v>
      </c>
      <c r="M43" s="2034"/>
      <c r="N43" s="2031"/>
      <c r="P43" s="2034"/>
      <c r="Q43" s="2031"/>
      <c r="S43" s="2034"/>
      <c r="T43" s="2031"/>
    </row>
    <row r="44" spans="1:20" s="331" customFormat="1" ht="12.75">
      <c r="A44" s="274"/>
      <c r="B44" s="391"/>
      <c r="C44" s="401"/>
      <c r="D44" s="402" t="s">
        <v>839</v>
      </c>
      <c r="E44" s="394" t="s">
        <v>36</v>
      </c>
      <c r="F44" s="403">
        <v>23</v>
      </c>
      <c r="G44" s="278">
        <v>3252.3120578563039</v>
      </c>
      <c r="H44" s="187">
        <f t="shared" si="0"/>
        <v>74803.177330694991</v>
      </c>
      <c r="J44" s="2058" t="s">
        <v>6386</v>
      </c>
      <c r="K44" s="2059" t="str">
        <f>VLOOKUP(J44,'FICHE RATIOS'!C:D,2,FALSE)</f>
        <v>Murs Rideaux</v>
      </c>
      <c r="M44" s="2034"/>
      <c r="N44" s="2031"/>
      <c r="P44" s="2034"/>
      <c r="Q44" s="2031"/>
      <c r="S44" s="2034"/>
      <c r="T44" s="2031"/>
    </row>
    <row r="45" spans="1:20" s="331" customFormat="1" ht="12.75">
      <c r="A45" s="274"/>
      <c r="B45" s="391"/>
      <c r="C45" s="401"/>
      <c r="D45" s="402" t="s">
        <v>856</v>
      </c>
      <c r="E45" s="394" t="s">
        <v>70</v>
      </c>
      <c r="F45" s="403">
        <v>394.79999999999995</v>
      </c>
      <c r="G45" s="278">
        <v>102.54197824330178</v>
      </c>
      <c r="H45" s="187">
        <f t="shared" si="0"/>
        <v>40483.57301045554</v>
      </c>
      <c r="J45" s="2058" t="s">
        <v>6389</v>
      </c>
      <c r="K45" s="2059" t="str">
        <f>VLOOKUP(J45,'FICHE RATIOS'!C:D,2,FALSE)</f>
        <v>Occultations</v>
      </c>
      <c r="M45" s="2034"/>
      <c r="N45" s="2031"/>
      <c r="P45" s="2034"/>
      <c r="Q45" s="2031"/>
      <c r="S45" s="2034"/>
      <c r="T45" s="2031"/>
    </row>
    <row r="46" spans="1:20" s="331" customFormat="1" ht="12.75">
      <c r="A46" s="274"/>
      <c r="B46" s="391"/>
      <c r="C46" s="401"/>
      <c r="D46" s="402" t="s">
        <v>857</v>
      </c>
      <c r="E46" s="394" t="s">
        <v>70</v>
      </c>
      <c r="F46" s="403">
        <v>115.69600000000001</v>
      </c>
      <c r="G46" s="278">
        <v>685.21994501400002</v>
      </c>
      <c r="H46" s="187">
        <f t="shared" si="0"/>
        <v>79277.206758339758</v>
      </c>
      <c r="J46" s="2058" t="s">
        <v>6389</v>
      </c>
      <c r="K46" s="2059" t="str">
        <f>VLOOKUP(J46,'FICHE RATIOS'!C:D,2,FALSE)</f>
        <v>Occultations</v>
      </c>
      <c r="M46" s="2034"/>
      <c r="N46" s="2031"/>
      <c r="P46" s="2034"/>
      <c r="Q46" s="2031"/>
      <c r="S46" s="2034"/>
      <c r="T46" s="2031"/>
    </row>
    <row r="47" spans="1:20" s="331" customFormat="1" ht="12.75">
      <c r="A47" s="274"/>
      <c r="B47" s="391"/>
      <c r="C47" s="401"/>
      <c r="D47" s="402"/>
      <c r="E47" s="416"/>
      <c r="F47" s="417"/>
      <c r="G47" s="278"/>
      <c r="H47" s="187"/>
      <c r="J47" s="2058" t="s">
        <v>6386</v>
      </c>
      <c r="K47" s="2059" t="str">
        <f>VLOOKUP(J47,'FICHE RATIOS'!C:D,2,FALSE)</f>
        <v>Murs Rideaux</v>
      </c>
      <c r="M47" s="2034"/>
      <c r="N47" s="2031"/>
      <c r="P47" s="2034"/>
      <c r="Q47" s="2031"/>
      <c r="S47" s="2034"/>
      <c r="T47" s="2031"/>
    </row>
    <row r="48" spans="1:20" s="331" customFormat="1" ht="12.75">
      <c r="A48" s="274"/>
      <c r="B48" s="391"/>
      <c r="C48" s="397"/>
      <c r="D48" s="398" t="s">
        <v>858</v>
      </c>
      <c r="E48" s="399"/>
      <c r="F48" s="403"/>
      <c r="G48" s="278"/>
      <c r="H48" s="187" t="str">
        <f t="shared" si="0"/>
        <v/>
      </c>
      <c r="J48" s="2058" t="s">
        <v>6386</v>
      </c>
      <c r="K48" s="2059" t="str">
        <f>VLOOKUP(J48,'FICHE RATIOS'!C:D,2,FALSE)</f>
        <v>Murs Rideaux</v>
      </c>
      <c r="M48" s="2034"/>
      <c r="N48" s="2031"/>
      <c r="P48" s="2034"/>
      <c r="Q48" s="2031"/>
      <c r="S48" s="2034"/>
      <c r="T48" s="2031"/>
    </row>
    <row r="49" spans="1:20" s="331" customFormat="1" ht="12.75">
      <c r="A49" s="274"/>
      <c r="B49" s="391"/>
      <c r="C49" s="401"/>
      <c r="D49" s="405" t="s">
        <v>859</v>
      </c>
      <c r="E49" s="394" t="s">
        <v>70</v>
      </c>
      <c r="F49" s="403">
        <v>285.41999999999996</v>
      </c>
      <c r="G49" s="278">
        <v>538.71511220898913</v>
      </c>
      <c r="H49" s="187">
        <f t="shared" si="0"/>
        <v>153760.06732668966</v>
      </c>
      <c r="J49" s="2058" t="s">
        <v>6386</v>
      </c>
      <c r="K49" s="2059" t="str">
        <f>VLOOKUP(J49,'FICHE RATIOS'!C:D,2,FALSE)</f>
        <v>Murs Rideaux</v>
      </c>
      <c r="M49" s="2034"/>
      <c r="N49" s="2031"/>
      <c r="P49" s="2034"/>
      <c r="Q49" s="2031"/>
      <c r="S49" s="2034"/>
      <c r="T49" s="2031"/>
    </row>
    <row r="50" spans="1:20" s="331" customFormat="1" ht="12.75">
      <c r="A50" s="274"/>
      <c r="B50" s="391"/>
      <c r="C50" s="401"/>
      <c r="D50" s="405" t="s">
        <v>860</v>
      </c>
      <c r="E50" s="394" t="s">
        <v>235</v>
      </c>
      <c r="F50" s="403">
        <v>266</v>
      </c>
      <c r="G50" s="278">
        <v>580.53944165588257</v>
      </c>
      <c r="H50" s="187">
        <f t="shared" si="0"/>
        <v>154423.49148046476</v>
      </c>
      <c r="J50" s="2058" t="s">
        <v>6386</v>
      </c>
      <c r="K50" s="2059" t="str">
        <f>VLOOKUP(J50,'FICHE RATIOS'!C:D,2,FALSE)</f>
        <v>Murs Rideaux</v>
      </c>
      <c r="M50" s="2034"/>
      <c r="N50" s="2031"/>
      <c r="P50" s="2034"/>
      <c r="Q50" s="2031"/>
      <c r="S50" s="2034"/>
      <c r="T50" s="2031"/>
    </row>
    <row r="51" spans="1:20" s="331" customFormat="1" ht="12.75">
      <c r="A51" s="274"/>
      <c r="B51" s="391"/>
      <c r="C51" s="401"/>
      <c r="D51" s="405" t="s">
        <v>861</v>
      </c>
      <c r="E51" s="394" t="s">
        <v>235</v>
      </c>
      <c r="F51" s="403"/>
      <c r="G51" s="278" t="s">
        <v>854</v>
      </c>
      <c r="H51" s="187" t="str">
        <f t="shared" si="0"/>
        <v/>
      </c>
      <c r="J51" s="2058" t="s">
        <v>6386</v>
      </c>
      <c r="K51" s="2059" t="str">
        <f>VLOOKUP(J51,'FICHE RATIOS'!C:D,2,FALSE)</f>
        <v>Murs Rideaux</v>
      </c>
      <c r="M51" s="2034"/>
      <c r="N51" s="2031"/>
      <c r="P51" s="2034"/>
      <c r="Q51" s="2031"/>
      <c r="S51" s="2034"/>
      <c r="T51" s="2031"/>
    </row>
    <row r="52" spans="1:20" s="331" customFormat="1" ht="12.75">
      <c r="A52" s="274"/>
      <c r="B52" s="391"/>
      <c r="C52" s="407"/>
      <c r="D52" s="408"/>
      <c r="E52" s="409"/>
      <c r="F52" s="410"/>
      <c r="G52" s="278"/>
      <c r="H52" s="187" t="str">
        <f t="shared" si="0"/>
        <v/>
      </c>
      <c r="J52" s="2058" t="s">
        <v>6386</v>
      </c>
      <c r="K52" s="2059" t="str">
        <f>VLOOKUP(J52,'FICHE RATIOS'!C:D,2,FALSE)</f>
        <v>Murs Rideaux</v>
      </c>
      <c r="M52" s="2034"/>
      <c r="N52" s="2031"/>
      <c r="P52" s="2034"/>
      <c r="Q52" s="2031"/>
      <c r="S52" s="2034"/>
      <c r="T52" s="2031"/>
    </row>
    <row r="53" spans="1:20" s="331" customFormat="1" ht="12.75">
      <c r="A53" s="274"/>
      <c r="B53" s="391"/>
      <c r="C53" s="392"/>
      <c r="D53" s="402"/>
      <c r="E53" s="394"/>
      <c r="F53" s="403"/>
      <c r="G53" s="278"/>
      <c r="H53" s="187" t="str">
        <f t="shared" si="0"/>
        <v/>
      </c>
      <c r="J53" s="2058" t="s">
        <v>6386</v>
      </c>
      <c r="K53" s="2059" t="str">
        <f>VLOOKUP(J53,'FICHE RATIOS'!C:D,2,FALSE)</f>
        <v>Murs Rideaux</v>
      </c>
      <c r="M53" s="2034"/>
      <c r="N53" s="2031"/>
      <c r="P53" s="2034"/>
      <c r="Q53" s="2031"/>
      <c r="S53" s="2034"/>
      <c r="T53" s="2031"/>
    </row>
    <row r="54" spans="1:20" s="331" customFormat="1" ht="12.75">
      <c r="A54" s="274"/>
      <c r="B54" s="391" t="s">
        <v>185</v>
      </c>
      <c r="C54" s="392"/>
      <c r="D54" s="396" t="s">
        <v>862</v>
      </c>
      <c r="E54" s="394"/>
      <c r="F54" s="403"/>
      <c r="G54" s="278"/>
      <c r="H54" s="187" t="str">
        <f t="shared" si="0"/>
        <v/>
      </c>
      <c r="J54" s="2058" t="s">
        <v>6386</v>
      </c>
      <c r="K54" s="2059" t="str">
        <f>VLOOKUP(J54,'FICHE RATIOS'!C:D,2,FALSE)</f>
        <v>Murs Rideaux</v>
      </c>
      <c r="M54" s="2034"/>
      <c r="N54" s="2031"/>
      <c r="P54" s="2034"/>
      <c r="Q54" s="2031"/>
      <c r="S54" s="2034"/>
      <c r="T54" s="2031"/>
    </row>
    <row r="55" spans="1:20" s="331" customFormat="1" ht="12.75">
      <c r="A55" s="274"/>
      <c r="B55" s="391"/>
      <c r="C55" s="401"/>
      <c r="D55" s="402" t="s">
        <v>863</v>
      </c>
      <c r="E55" s="394" t="s">
        <v>70</v>
      </c>
      <c r="F55" s="403">
        <v>2424.8780000000002</v>
      </c>
      <c r="G55" s="278">
        <v>583.50706163454311</v>
      </c>
      <c r="H55" s="187">
        <f t="shared" si="0"/>
        <v>1414933.4366022476</v>
      </c>
      <c r="J55" s="2058" t="s">
        <v>6386</v>
      </c>
      <c r="K55" s="2059" t="str">
        <f>VLOOKUP(J55,'FICHE RATIOS'!C:D,2,FALSE)</f>
        <v>Murs Rideaux</v>
      </c>
      <c r="M55" s="2034"/>
      <c r="N55" s="2031"/>
      <c r="P55" s="2034"/>
      <c r="Q55" s="2031"/>
      <c r="S55" s="2034"/>
      <c r="T55" s="2031"/>
    </row>
    <row r="56" spans="1:20" s="331" customFormat="1" ht="24">
      <c r="A56" s="274"/>
      <c r="B56" s="391"/>
      <c r="C56" s="401"/>
      <c r="D56" s="402" t="s">
        <v>864</v>
      </c>
      <c r="E56" s="394" t="s">
        <v>70</v>
      </c>
      <c r="F56" s="403">
        <v>1279.0890000000004</v>
      </c>
      <c r="G56" s="278">
        <v>581.46112295519504</v>
      </c>
      <c r="H56" s="187">
        <f t="shared" si="0"/>
        <v>743740.52629963774</v>
      </c>
      <c r="J56" s="2058" t="s">
        <v>6386</v>
      </c>
      <c r="K56" s="2059" t="str">
        <f>VLOOKUP(J56,'FICHE RATIOS'!C:D,2,FALSE)</f>
        <v>Murs Rideaux</v>
      </c>
      <c r="M56" s="2034"/>
      <c r="N56" s="2031"/>
      <c r="P56" s="2034"/>
      <c r="Q56" s="2031"/>
      <c r="S56" s="2034"/>
      <c r="T56" s="2031"/>
    </row>
    <row r="57" spans="1:20" s="331" customFormat="1" ht="12.75">
      <c r="A57" s="274"/>
      <c r="B57" s="391"/>
      <c r="C57" s="401"/>
      <c r="D57" s="402" t="s">
        <v>865</v>
      </c>
      <c r="E57" s="394" t="s">
        <v>36</v>
      </c>
      <c r="F57" s="403">
        <v>64</v>
      </c>
      <c r="G57" s="278">
        <v>685.21994501400002</v>
      </c>
      <c r="H57" s="187">
        <f t="shared" si="0"/>
        <v>43854.076480896001</v>
      </c>
      <c r="J57" s="2058" t="s">
        <v>6386</v>
      </c>
      <c r="K57" s="2059" t="str">
        <f>VLOOKUP(J57,'FICHE RATIOS'!C:D,2,FALSE)</f>
        <v>Murs Rideaux</v>
      </c>
      <c r="M57" s="2034"/>
      <c r="N57" s="2031"/>
      <c r="P57" s="2034"/>
      <c r="Q57" s="2031"/>
      <c r="S57" s="2034"/>
      <c r="T57" s="2031"/>
    </row>
    <row r="58" spans="1:20" s="331" customFormat="1" ht="12.75">
      <c r="A58" s="274"/>
      <c r="B58" s="391"/>
      <c r="C58" s="401"/>
      <c r="D58" s="402" t="s">
        <v>866</v>
      </c>
      <c r="E58" s="394" t="s">
        <v>36</v>
      </c>
      <c r="F58" s="403">
        <v>6</v>
      </c>
      <c r="G58" s="278">
        <v>1713.0498625349999</v>
      </c>
      <c r="H58" s="187">
        <f t="shared" si="0"/>
        <v>10278.299175209999</v>
      </c>
      <c r="J58" s="2058" t="s">
        <v>6386</v>
      </c>
      <c r="K58" s="2059" t="str">
        <f>VLOOKUP(J58,'FICHE RATIOS'!C:D,2,FALSE)</f>
        <v>Murs Rideaux</v>
      </c>
      <c r="M58" s="2034"/>
      <c r="N58" s="2031"/>
      <c r="P58" s="2034"/>
      <c r="Q58" s="2031"/>
      <c r="S58" s="2034"/>
      <c r="T58" s="2031"/>
    </row>
    <row r="59" spans="1:20" s="331" customFormat="1" ht="12.75">
      <c r="A59" s="274"/>
      <c r="B59" s="391"/>
      <c r="C59" s="401"/>
      <c r="D59" s="402" t="s">
        <v>867</v>
      </c>
      <c r="E59" s="394" t="s">
        <v>70</v>
      </c>
      <c r="F59" s="403">
        <v>59.646000000000001</v>
      </c>
      <c r="G59" s="278">
        <v>1452.3386424674732</v>
      </c>
      <c r="H59" s="187">
        <f t="shared" si="0"/>
        <v>86626.190668614901</v>
      </c>
      <c r="J59" s="2058" t="s">
        <v>6386</v>
      </c>
      <c r="K59" s="2059" t="str">
        <f>VLOOKUP(J59,'FICHE RATIOS'!C:D,2,FALSE)</f>
        <v>Murs Rideaux</v>
      </c>
      <c r="M59" s="2034"/>
      <c r="N59" s="2031"/>
      <c r="P59" s="2034"/>
      <c r="Q59" s="2031"/>
      <c r="S59" s="2034"/>
      <c r="T59" s="2031"/>
    </row>
    <row r="60" spans="1:20" s="331" customFormat="1" ht="12.75">
      <c r="A60" s="274"/>
      <c r="B60" s="391"/>
      <c r="C60" s="401"/>
      <c r="D60" s="402" t="s">
        <v>868</v>
      </c>
      <c r="E60" s="394" t="s">
        <v>70</v>
      </c>
      <c r="F60" s="403">
        <v>1433.9689999999998</v>
      </c>
      <c r="G60" s="278">
        <v>765.11538702967073</v>
      </c>
      <c r="H60" s="187">
        <f t="shared" si="0"/>
        <v>1097151.7464235497</v>
      </c>
      <c r="J60" s="2058" t="s">
        <v>6386</v>
      </c>
      <c r="K60" s="2059" t="str">
        <f>VLOOKUP(J60,'FICHE RATIOS'!C:D,2,FALSE)</f>
        <v>Murs Rideaux</v>
      </c>
      <c r="M60" s="2034"/>
      <c r="N60" s="2031"/>
      <c r="P60" s="2034"/>
      <c r="Q60" s="2031"/>
      <c r="S60" s="2034"/>
      <c r="T60" s="2031"/>
    </row>
    <row r="61" spans="1:20" s="331" customFormat="1" ht="12.75">
      <c r="A61" s="274"/>
      <c r="B61" s="391"/>
      <c r="C61" s="401"/>
      <c r="D61" s="402" t="s">
        <v>869</v>
      </c>
      <c r="E61" s="394" t="s">
        <v>36</v>
      </c>
      <c r="F61" s="403">
        <v>42</v>
      </c>
      <c r="G61" s="278">
        <v>1427.5415521124999</v>
      </c>
      <c r="H61" s="187">
        <f t="shared" si="0"/>
        <v>59956.745188724992</v>
      </c>
      <c r="J61" s="2058" t="s">
        <v>6386</v>
      </c>
      <c r="K61" s="2059" t="str">
        <f>VLOOKUP(J61,'FICHE RATIOS'!C:D,2,FALSE)</f>
        <v>Murs Rideaux</v>
      </c>
      <c r="M61" s="2034"/>
      <c r="N61" s="2031"/>
      <c r="P61" s="2034"/>
      <c r="Q61" s="2031"/>
      <c r="S61" s="2034"/>
      <c r="T61" s="2031"/>
    </row>
    <row r="62" spans="1:20" s="331" customFormat="1" ht="12.75">
      <c r="A62" s="274"/>
      <c r="B62" s="391"/>
      <c r="C62" s="401"/>
      <c r="D62" s="402" t="s">
        <v>870</v>
      </c>
      <c r="E62" s="394" t="s">
        <v>70</v>
      </c>
      <c r="F62" s="403">
        <v>374.90000000000003</v>
      </c>
      <c r="G62" s="278">
        <v>685.21994501400002</v>
      </c>
      <c r="H62" s="187">
        <f t="shared" si="0"/>
        <v>256888.95738574862</v>
      </c>
      <c r="J62" s="2058" t="s">
        <v>6386</v>
      </c>
      <c r="K62" s="2059" t="str">
        <f>VLOOKUP(J62,'FICHE RATIOS'!C:D,2,FALSE)</f>
        <v>Murs Rideaux</v>
      </c>
      <c r="M62" s="2034"/>
      <c r="N62" s="2031"/>
      <c r="P62" s="2034"/>
      <c r="Q62" s="2031"/>
      <c r="S62" s="2034"/>
      <c r="T62" s="2031"/>
    </row>
    <row r="63" spans="1:20" s="331" customFormat="1" ht="12.75">
      <c r="A63" s="274"/>
      <c r="B63" s="391"/>
      <c r="C63" s="401"/>
      <c r="D63" s="402" t="s">
        <v>871</v>
      </c>
      <c r="E63" s="394" t="s">
        <v>70</v>
      </c>
      <c r="F63" s="403">
        <v>1792.7650000000001</v>
      </c>
      <c r="G63" s="278">
        <v>102.54197824330178</v>
      </c>
      <c r="H63" s="187">
        <f t="shared" si="0"/>
        <v>183833.66962535292</v>
      </c>
      <c r="J63" s="2058" t="s">
        <v>6389</v>
      </c>
      <c r="K63" s="2059" t="str">
        <f>VLOOKUP(J63,'FICHE RATIOS'!C:D,2,FALSE)</f>
        <v>Occultations</v>
      </c>
      <c r="M63" s="2034"/>
      <c r="N63" s="2031"/>
      <c r="P63" s="2034"/>
      <c r="Q63" s="2031"/>
      <c r="S63" s="2034"/>
      <c r="T63" s="2031"/>
    </row>
    <row r="64" spans="1:20" s="331" customFormat="1" ht="12.75">
      <c r="A64" s="274"/>
      <c r="B64" s="391"/>
      <c r="C64" s="401"/>
      <c r="D64" s="402" t="s">
        <v>872</v>
      </c>
      <c r="E64" s="394" t="s">
        <v>36</v>
      </c>
      <c r="F64" s="403">
        <v>78</v>
      </c>
      <c r="G64" s="278">
        <v>4934.1692621734601</v>
      </c>
      <c r="H64" s="187">
        <f t="shared" si="0"/>
        <v>384865.2024495299</v>
      </c>
      <c r="J64" s="2058" t="s">
        <v>6389</v>
      </c>
      <c r="K64" s="2059" t="str">
        <f>VLOOKUP(J64,'FICHE RATIOS'!C:D,2,FALSE)</f>
        <v>Occultations</v>
      </c>
      <c r="M64" s="2034"/>
      <c r="N64" s="2031"/>
      <c r="P64" s="2034"/>
      <c r="Q64" s="2031"/>
      <c r="S64" s="2034"/>
      <c r="T64" s="2031"/>
    </row>
    <row r="65" spans="1:20" s="331" customFormat="1" ht="12.75">
      <c r="A65" s="274"/>
      <c r="B65" s="391"/>
      <c r="C65" s="401"/>
      <c r="D65" s="402" t="s">
        <v>873</v>
      </c>
      <c r="E65" s="394" t="s">
        <v>70</v>
      </c>
      <c r="F65" s="403">
        <v>16</v>
      </c>
      <c r="G65" s="278">
        <v>685.21994501400002</v>
      </c>
      <c r="H65" s="187">
        <f t="shared" si="0"/>
        <v>10963.519120224</v>
      </c>
      <c r="J65" s="2058" t="s">
        <v>6389</v>
      </c>
      <c r="K65" s="2059" t="str">
        <f>VLOOKUP(J65,'FICHE RATIOS'!C:D,2,FALSE)</f>
        <v>Occultations</v>
      </c>
      <c r="M65" s="2034"/>
      <c r="N65" s="2031"/>
      <c r="P65" s="2034"/>
      <c r="Q65" s="2031"/>
      <c r="S65" s="2034"/>
      <c r="T65" s="2031"/>
    </row>
    <row r="66" spans="1:20" s="331" customFormat="1" ht="24">
      <c r="A66" s="274"/>
      <c r="B66" s="391"/>
      <c r="C66" s="406"/>
      <c r="D66" s="2328" t="s">
        <v>874</v>
      </c>
      <c r="E66" s="394" t="s">
        <v>51</v>
      </c>
      <c r="F66" s="403">
        <v>5</v>
      </c>
      <c r="G66" s="278">
        <v>27614.363784064197</v>
      </c>
      <c r="H66" s="2339">
        <f t="shared" si="0"/>
        <v>138071.81892032098</v>
      </c>
      <c r="J66" s="2058" t="s">
        <v>6389</v>
      </c>
      <c r="K66" s="2059" t="str">
        <f>VLOOKUP(J66,'FICHE RATIOS'!C:D,2,FALSE)</f>
        <v>Occultations</v>
      </c>
      <c r="M66" s="2034"/>
      <c r="N66" s="2031"/>
      <c r="P66" s="2034"/>
      <c r="Q66" s="2031"/>
      <c r="S66" s="2034"/>
      <c r="T66" s="2031"/>
    </row>
    <row r="67" spans="1:20" s="331" customFormat="1" ht="12.75">
      <c r="A67" s="274"/>
      <c r="B67" s="391"/>
      <c r="C67" s="406"/>
      <c r="D67" s="402"/>
      <c r="E67" s="394"/>
      <c r="F67" s="418">
        <v>0</v>
      </c>
      <c r="G67" s="278">
        <v>0</v>
      </c>
      <c r="H67" s="187" t="str">
        <f t="shared" si="0"/>
        <v/>
      </c>
      <c r="J67" s="2058"/>
      <c r="K67" s="2059" t="e">
        <f>VLOOKUP(J67,'FICHE RATIOS'!C:D,2,FALSE)</f>
        <v>#N/A</v>
      </c>
      <c r="M67" s="2034"/>
      <c r="N67" s="2031"/>
      <c r="P67" s="2034"/>
      <c r="Q67" s="2031"/>
      <c r="S67" s="2034"/>
      <c r="T67" s="2031"/>
    </row>
    <row r="68" spans="1:20" s="331" customFormat="1" ht="12.75">
      <c r="A68" s="274"/>
      <c r="B68" s="391"/>
      <c r="C68" s="392"/>
      <c r="D68" s="405"/>
      <c r="E68" s="394"/>
      <c r="F68" s="403"/>
      <c r="G68" s="278"/>
      <c r="H68" s="187" t="str">
        <f t="shared" si="0"/>
        <v/>
      </c>
      <c r="J68" s="2058"/>
      <c r="K68" s="2059" t="e">
        <f>VLOOKUP(J68,'FICHE RATIOS'!C:D,2,FALSE)</f>
        <v>#N/A</v>
      </c>
      <c r="M68" s="2034"/>
      <c r="N68" s="2031"/>
      <c r="P68" s="2034"/>
      <c r="Q68" s="2031"/>
      <c r="S68" s="2034"/>
      <c r="T68" s="2031"/>
    </row>
    <row r="69" spans="1:20" s="331" customFormat="1" ht="12.75">
      <c r="A69" s="274"/>
      <c r="B69" s="391" t="s">
        <v>187</v>
      </c>
      <c r="C69" s="392"/>
      <c r="D69" s="396" t="s">
        <v>875</v>
      </c>
      <c r="E69" s="394"/>
      <c r="F69" s="403"/>
      <c r="G69" s="278"/>
      <c r="H69" s="187" t="str">
        <f t="shared" si="0"/>
        <v/>
      </c>
      <c r="J69" s="2058"/>
      <c r="K69" s="2059" t="e">
        <f>VLOOKUP(J69,'FICHE RATIOS'!C:D,2,FALSE)</f>
        <v>#N/A</v>
      </c>
      <c r="M69" s="2034"/>
      <c r="N69" s="2031"/>
      <c r="P69" s="2034"/>
      <c r="Q69" s="2031"/>
      <c r="S69" s="2034"/>
      <c r="T69" s="2031"/>
    </row>
    <row r="70" spans="1:20" s="331" customFormat="1" ht="12.75">
      <c r="A70" s="274"/>
      <c r="B70" s="391"/>
      <c r="C70" s="401"/>
      <c r="D70" s="402" t="s">
        <v>876</v>
      </c>
      <c r="E70" s="394" t="s">
        <v>70</v>
      </c>
      <c r="F70" s="403">
        <v>407.26200000000006</v>
      </c>
      <c r="G70" s="278">
        <v>354.03030492389996</v>
      </c>
      <c r="H70" s="187">
        <f t="shared" si="0"/>
        <v>144183.09004391736</v>
      </c>
      <c r="J70" s="2058" t="s">
        <v>6387</v>
      </c>
      <c r="K70" s="2059" t="str">
        <f>VLOOKUP(J70,'FICHE RATIOS'!C:D,2,FALSE)</f>
        <v>Revêtement de façade (bardage, enduit, sous-face…)</v>
      </c>
      <c r="M70" s="2034"/>
      <c r="N70" s="2031"/>
      <c r="P70" s="2034"/>
      <c r="Q70" s="2031"/>
      <c r="S70" s="2034"/>
      <c r="T70" s="2031"/>
    </row>
    <row r="71" spans="1:20" s="331" customFormat="1" ht="12.75">
      <c r="A71" s="274"/>
      <c r="B71" s="391"/>
      <c r="C71" s="401"/>
      <c r="D71" s="402" t="s">
        <v>877</v>
      </c>
      <c r="E71" s="394" t="s">
        <v>70</v>
      </c>
      <c r="F71" s="403">
        <v>1132.9839999999999</v>
      </c>
      <c r="G71" s="278">
        <v>319.23523579506485</v>
      </c>
      <c r="H71" s="187">
        <f t="shared" si="0"/>
        <v>361688.41439203575</v>
      </c>
      <c r="J71" s="2058" t="s">
        <v>6387</v>
      </c>
      <c r="K71" s="2059" t="str">
        <f>VLOOKUP(J71,'FICHE RATIOS'!C:D,2,FALSE)</f>
        <v>Revêtement de façade (bardage, enduit, sous-face…)</v>
      </c>
      <c r="M71" s="2034"/>
      <c r="N71" s="2031"/>
      <c r="P71" s="2034"/>
      <c r="Q71" s="2031"/>
      <c r="S71" s="2034"/>
      <c r="T71" s="2031"/>
    </row>
    <row r="72" spans="1:20" s="331" customFormat="1" ht="12.75">
      <c r="A72" s="274"/>
      <c r="B72" s="391"/>
      <c r="C72" s="401"/>
      <c r="D72" s="402" t="s">
        <v>878</v>
      </c>
      <c r="E72" s="394" t="s">
        <v>70</v>
      </c>
      <c r="F72" s="403">
        <v>140.602</v>
      </c>
      <c r="G72" s="278">
        <v>571.01662084500003</v>
      </c>
      <c r="H72" s="187">
        <f t="shared" ref="H72:H96" si="1">IF(F72=0,"",G72*F72)</f>
        <v>80286.078924048692</v>
      </c>
      <c r="J72" s="2058" t="s">
        <v>6387</v>
      </c>
      <c r="K72" s="2059" t="str">
        <f>VLOOKUP(J72,'FICHE RATIOS'!C:D,2,FALSE)</f>
        <v>Revêtement de façade (bardage, enduit, sous-face…)</v>
      </c>
      <c r="M72" s="2034"/>
      <c r="N72" s="2031"/>
      <c r="P72" s="2034"/>
      <c r="Q72" s="2031"/>
      <c r="S72" s="2034"/>
      <c r="T72" s="2031"/>
    </row>
    <row r="73" spans="1:20" s="331" customFormat="1" ht="12.75">
      <c r="A73" s="274"/>
      <c r="B73" s="391"/>
      <c r="C73" s="419"/>
      <c r="D73" s="420"/>
      <c r="E73" s="421"/>
      <c r="F73" s="403"/>
      <c r="G73" s="278"/>
      <c r="H73" s="187" t="str">
        <f t="shared" si="1"/>
        <v/>
      </c>
      <c r="J73" s="2058"/>
      <c r="K73" s="2059" t="e">
        <f>VLOOKUP(J73,'FICHE RATIOS'!C:D,2,FALSE)</f>
        <v>#N/A</v>
      </c>
      <c r="M73" s="2034"/>
      <c r="N73" s="2031"/>
      <c r="P73" s="2034"/>
      <c r="Q73" s="2031"/>
      <c r="S73" s="2034"/>
      <c r="T73" s="2031"/>
    </row>
    <row r="74" spans="1:20" s="331" customFormat="1" ht="12.75">
      <c r="A74" s="274"/>
      <c r="B74" s="391"/>
      <c r="C74" s="392"/>
      <c r="D74" s="405"/>
      <c r="E74" s="394"/>
      <c r="F74" s="403"/>
      <c r="G74" s="278"/>
      <c r="H74" s="187" t="str">
        <f t="shared" si="1"/>
        <v/>
      </c>
      <c r="J74" s="2058"/>
      <c r="K74" s="2059" t="e">
        <f>VLOOKUP(J74,'FICHE RATIOS'!C:D,2,FALSE)</f>
        <v>#N/A</v>
      </c>
      <c r="M74" s="2034"/>
      <c r="N74" s="2031"/>
      <c r="P74" s="2034"/>
      <c r="Q74" s="2031"/>
      <c r="S74" s="2034"/>
      <c r="T74" s="2031"/>
    </row>
    <row r="75" spans="1:20" s="331" customFormat="1" ht="12.75">
      <c r="A75" s="274"/>
      <c r="B75" s="391" t="s">
        <v>189</v>
      </c>
      <c r="C75" s="392"/>
      <c r="D75" s="396" t="s">
        <v>879</v>
      </c>
      <c r="E75" s="394"/>
      <c r="F75" s="403"/>
      <c r="G75" s="278"/>
      <c r="H75" s="187" t="str">
        <f t="shared" si="1"/>
        <v/>
      </c>
      <c r="J75" s="2058"/>
      <c r="K75" s="2059" t="e">
        <f>VLOOKUP(J75,'FICHE RATIOS'!C:D,2,FALSE)</f>
        <v>#N/A</v>
      </c>
      <c r="M75" s="2034"/>
      <c r="N75" s="2031"/>
      <c r="P75" s="2034"/>
      <c r="Q75" s="2031"/>
      <c r="S75" s="2034"/>
      <c r="T75" s="2031"/>
    </row>
    <row r="76" spans="1:20" s="331" customFormat="1" ht="12.75">
      <c r="A76" s="274"/>
      <c r="B76" s="391"/>
      <c r="C76" s="401"/>
      <c r="D76" s="402" t="s">
        <v>880</v>
      </c>
      <c r="E76" s="394" t="s">
        <v>235</v>
      </c>
      <c r="F76" s="403">
        <v>1530</v>
      </c>
      <c r="G76" s="278">
        <v>102.7829917521</v>
      </c>
      <c r="H76" s="187">
        <f t="shared" si="1"/>
        <v>157257.97738071301</v>
      </c>
      <c r="J76" s="2058" t="s">
        <v>6387</v>
      </c>
      <c r="K76" s="2059" t="str">
        <f>VLOOKUP(J76,'FICHE RATIOS'!C:D,2,FALSE)</f>
        <v>Revêtement de façade (bardage, enduit, sous-face…)</v>
      </c>
      <c r="M76" s="2034"/>
      <c r="N76" s="2031"/>
      <c r="P76" s="2034"/>
      <c r="Q76" s="2031"/>
      <c r="S76" s="2034"/>
      <c r="T76" s="2031"/>
    </row>
    <row r="77" spans="1:20" s="331" customFormat="1" ht="12.75">
      <c r="A77" s="274"/>
      <c r="B77" s="391"/>
      <c r="C77" s="401"/>
      <c r="D77" s="402"/>
      <c r="E77" s="394"/>
      <c r="F77" s="403"/>
      <c r="G77" s="278"/>
      <c r="H77" s="187" t="str">
        <f t="shared" si="1"/>
        <v/>
      </c>
      <c r="J77" s="2058"/>
      <c r="K77" s="2059" t="e">
        <f>VLOOKUP(J77,'FICHE RATIOS'!C:D,2,FALSE)</f>
        <v>#N/A</v>
      </c>
      <c r="M77" s="2034"/>
      <c r="N77" s="2031"/>
      <c r="P77" s="2034"/>
      <c r="Q77" s="2031"/>
      <c r="S77" s="2034"/>
      <c r="T77" s="2031"/>
    </row>
    <row r="78" spans="1:20" s="331" customFormat="1" ht="12.75">
      <c r="A78" s="274"/>
      <c r="B78" s="391"/>
      <c r="C78" s="392"/>
      <c r="D78" s="422"/>
      <c r="E78" s="421"/>
      <c r="F78" s="403"/>
      <c r="G78" s="278"/>
      <c r="H78" s="187" t="str">
        <f t="shared" si="1"/>
        <v/>
      </c>
      <c r="J78" s="2058"/>
      <c r="K78" s="2059" t="e">
        <f>VLOOKUP(J78,'FICHE RATIOS'!C:D,2,FALSE)</f>
        <v>#N/A</v>
      </c>
      <c r="M78" s="2034"/>
      <c r="N78" s="2031"/>
      <c r="P78" s="2034"/>
      <c r="Q78" s="2031"/>
      <c r="S78" s="2034"/>
      <c r="T78" s="2031"/>
    </row>
    <row r="79" spans="1:20" s="331" customFormat="1" ht="12.75">
      <c r="A79" s="274"/>
      <c r="B79" s="391" t="s">
        <v>881</v>
      </c>
      <c r="C79" s="392"/>
      <c r="D79" s="393" t="s">
        <v>882</v>
      </c>
      <c r="E79" s="421"/>
      <c r="F79" s="403"/>
      <c r="G79" s="278"/>
      <c r="H79" s="187" t="str">
        <f t="shared" si="1"/>
        <v/>
      </c>
      <c r="J79" s="2058"/>
      <c r="K79" s="2059" t="e">
        <f>VLOOKUP(J79,'FICHE RATIOS'!C:D,2,FALSE)</f>
        <v>#N/A</v>
      </c>
      <c r="M79" s="2034"/>
      <c r="N79" s="2031"/>
      <c r="P79" s="2034"/>
      <c r="Q79" s="2031"/>
      <c r="S79" s="2034"/>
      <c r="T79" s="2031"/>
    </row>
    <row r="80" spans="1:20" s="424" customFormat="1" ht="12.75">
      <c r="A80" s="274"/>
      <c r="B80" s="423"/>
      <c r="C80" s="401"/>
      <c r="D80" s="402" t="s">
        <v>883</v>
      </c>
      <c r="E80" s="394" t="s">
        <v>70</v>
      </c>
      <c r="F80" s="403">
        <v>2432</v>
      </c>
      <c r="G80" s="278">
        <v>319.76930767319999</v>
      </c>
      <c r="H80" s="187">
        <f t="shared" si="1"/>
        <v>777678.95626122237</v>
      </c>
      <c r="J80" s="2060" t="s">
        <v>6387</v>
      </c>
      <c r="K80" s="2059" t="str">
        <f>VLOOKUP(J80,'FICHE RATIOS'!C:D,2,FALSE)</f>
        <v>Revêtement de façade (bardage, enduit, sous-face…)</v>
      </c>
      <c r="M80" s="2034"/>
      <c r="N80" s="2031"/>
      <c r="P80" s="2034"/>
      <c r="Q80" s="2031"/>
      <c r="S80" s="2034"/>
      <c r="T80" s="2031"/>
    </row>
    <row r="81" spans="1:20" s="424" customFormat="1" ht="12.75">
      <c r="A81" s="274"/>
      <c r="B81" s="423"/>
      <c r="C81" s="425"/>
      <c r="D81" s="426"/>
      <c r="E81" s="427"/>
      <c r="F81" s="428"/>
      <c r="G81" s="278"/>
      <c r="H81" s="187" t="str">
        <f t="shared" si="1"/>
        <v/>
      </c>
      <c r="J81" s="2060"/>
      <c r="K81" s="2059" t="e">
        <f>VLOOKUP(J81,'FICHE RATIOS'!C:D,2,FALSE)</f>
        <v>#N/A</v>
      </c>
      <c r="M81" s="2034"/>
      <c r="N81" s="2031"/>
      <c r="P81" s="2034"/>
      <c r="Q81" s="2031"/>
      <c r="S81" s="2034"/>
      <c r="T81" s="2031"/>
    </row>
    <row r="82" spans="1:20" s="424" customFormat="1" ht="12.75">
      <c r="A82" s="274"/>
      <c r="B82" s="423" t="s">
        <v>884</v>
      </c>
      <c r="C82" s="392"/>
      <c r="D82" s="393" t="s">
        <v>885</v>
      </c>
      <c r="E82" s="429"/>
      <c r="F82" s="430"/>
      <c r="G82" s="278"/>
      <c r="H82" s="187" t="str">
        <f t="shared" si="1"/>
        <v/>
      </c>
      <c r="J82" s="2060"/>
      <c r="K82" s="2059" t="e">
        <f>VLOOKUP(J82,'FICHE RATIOS'!C:D,2,FALSE)</f>
        <v>#N/A</v>
      </c>
      <c r="M82" s="2034"/>
      <c r="N82" s="2031"/>
      <c r="P82" s="2034"/>
      <c r="Q82" s="2031"/>
      <c r="S82" s="2034"/>
      <c r="T82" s="2031"/>
    </row>
    <row r="83" spans="1:20" s="424" customFormat="1" ht="12.75">
      <c r="A83" s="274"/>
      <c r="B83" s="423"/>
      <c r="C83" s="401"/>
      <c r="D83" s="402" t="s">
        <v>886</v>
      </c>
      <c r="E83" s="394" t="s">
        <v>36</v>
      </c>
      <c r="F83" s="403">
        <v>1</v>
      </c>
      <c r="G83" s="278">
        <v>179299.21894532998</v>
      </c>
      <c r="H83" s="187">
        <f t="shared" si="1"/>
        <v>179299.21894532998</v>
      </c>
      <c r="J83" s="2060" t="s">
        <v>6386</v>
      </c>
      <c r="K83" s="2059" t="str">
        <f>VLOOKUP(J83,'FICHE RATIOS'!C:D,2,FALSE)</f>
        <v>Murs Rideaux</v>
      </c>
      <c r="M83" s="2034"/>
      <c r="N83" s="2031"/>
      <c r="P83" s="2034"/>
      <c r="Q83" s="2031"/>
      <c r="S83" s="2034"/>
      <c r="T83" s="2031"/>
    </row>
    <row r="84" spans="1:20" s="424" customFormat="1" ht="12.75">
      <c r="A84" s="274"/>
      <c r="B84" s="423"/>
      <c r="C84" s="401"/>
      <c r="D84" s="402" t="s">
        <v>887</v>
      </c>
      <c r="E84" s="394" t="s">
        <v>36</v>
      </c>
      <c r="F84" s="403">
        <v>1</v>
      </c>
      <c r="G84" s="278">
        <v>114203.32416899998</v>
      </c>
      <c r="H84" s="187">
        <f t="shared" si="1"/>
        <v>114203.32416899998</v>
      </c>
      <c r="J84" s="2060" t="s">
        <v>6386</v>
      </c>
      <c r="K84" s="2059" t="str">
        <f>VLOOKUP(J84,'FICHE RATIOS'!C:D,2,FALSE)</f>
        <v>Murs Rideaux</v>
      </c>
      <c r="M84" s="2034"/>
      <c r="N84" s="2031"/>
      <c r="P84" s="2034"/>
      <c r="Q84" s="2031"/>
      <c r="S84" s="2034"/>
      <c r="T84" s="2031"/>
    </row>
    <row r="85" spans="1:20" s="424" customFormat="1" ht="12.75">
      <c r="A85" s="274"/>
      <c r="B85" s="423"/>
      <c r="C85" s="431"/>
      <c r="D85" s="387"/>
      <c r="E85" s="432"/>
      <c r="F85" s="433"/>
      <c r="G85" s="278"/>
      <c r="H85" s="187" t="str">
        <f t="shared" si="1"/>
        <v/>
      </c>
      <c r="J85" s="2060"/>
      <c r="K85" s="2059" t="e">
        <f>VLOOKUP(J85,'FICHE RATIOS'!C:D,2,FALSE)</f>
        <v>#N/A</v>
      </c>
      <c r="M85" s="2034"/>
      <c r="N85" s="2031"/>
      <c r="P85" s="2034"/>
      <c r="Q85" s="2031"/>
      <c r="S85" s="2034"/>
      <c r="T85" s="2031"/>
    </row>
    <row r="86" spans="1:20" ht="15">
      <c r="A86" s="274"/>
      <c r="B86" s="389" t="s">
        <v>888</v>
      </c>
      <c r="C86" s="390" t="s">
        <v>889</v>
      </c>
      <c r="D86" s="434"/>
      <c r="E86" s="276"/>
      <c r="F86" s="276"/>
      <c r="G86" s="278"/>
      <c r="H86" s="187" t="str">
        <f t="shared" si="1"/>
        <v/>
      </c>
      <c r="J86" s="2061"/>
      <c r="K86" s="2059" t="e">
        <f>VLOOKUP(J86,'FICHE RATIOS'!C:D,2,FALSE)</f>
        <v>#N/A</v>
      </c>
      <c r="M86" s="2034"/>
      <c r="N86" s="2031"/>
      <c r="P86" s="2034"/>
      <c r="Q86" s="2031"/>
      <c r="S86" s="2034"/>
      <c r="T86" s="2031"/>
    </row>
    <row r="87" spans="1:20" s="424" customFormat="1" ht="12.75">
      <c r="A87" s="274"/>
      <c r="B87" s="423" t="s">
        <v>254</v>
      </c>
      <c r="C87" s="431"/>
      <c r="D87" s="435" t="s">
        <v>890</v>
      </c>
      <c r="E87" s="394" t="s">
        <v>36</v>
      </c>
      <c r="F87" s="436">
        <v>1</v>
      </c>
      <c r="G87" s="278">
        <v>96443.061961307976</v>
      </c>
      <c r="H87" s="187">
        <f t="shared" si="1"/>
        <v>96443.061961307976</v>
      </c>
      <c r="J87" s="2060" t="s">
        <v>6484</v>
      </c>
      <c r="K87" s="2059" t="str">
        <f>VLOOKUP(J87,'FICHE RATIOS'!C:D,2,FALSE)</f>
        <v>Nacelle pour Nettoyage / Entretien</v>
      </c>
      <c r="M87" s="2034"/>
      <c r="N87" s="2031"/>
      <c r="P87" s="2034"/>
      <c r="Q87" s="2031"/>
      <c r="S87" s="2034"/>
      <c r="T87" s="2031"/>
    </row>
    <row r="88" spans="1:20" s="424" customFormat="1" ht="12.75">
      <c r="A88" s="274"/>
      <c r="B88" s="423" t="s">
        <v>891</v>
      </c>
      <c r="C88" s="431"/>
      <c r="D88" s="435" t="s">
        <v>892</v>
      </c>
      <c r="E88" s="394" t="s">
        <v>36</v>
      </c>
      <c r="F88" s="436">
        <v>1</v>
      </c>
      <c r="G88" s="278">
        <v>106739.83707557023</v>
      </c>
      <c r="H88" s="187">
        <f t="shared" si="1"/>
        <v>106739.83707557023</v>
      </c>
      <c r="J88" s="2060" t="s">
        <v>6484</v>
      </c>
      <c r="K88" s="2059" t="str">
        <f>VLOOKUP(J88,'FICHE RATIOS'!C:D,2,FALSE)</f>
        <v>Nacelle pour Nettoyage / Entretien</v>
      </c>
      <c r="L88" s="437"/>
      <c r="M88" s="2034"/>
      <c r="N88" s="2031"/>
      <c r="P88" s="2034"/>
      <c r="Q88" s="2031"/>
      <c r="S88" s="2034"/>
      <c r="T88" s="2031"/>
    </row>
    <row r="89" spans="1:20" s="424" customFormat="1" ht="12.75">
      <c r="A89" s="274"/>
      <c r="B89" s="423" t="s">
        <v>893</v>
      </c>
      <c r="C89" s="431"/>
      <c r="D89" s="435" t="s">
        <v>894</v>
      </c>
      <c r="E89" s="394" t="s">
        <v>235</v>
      </c>
      <c r="F89" s="436">
        <v>779</v>
      </c>
      <c r="G89" s="278">
        <v>101.94826845804225</v>
      </c>
      <c r="H89" s="187">
        <f t="shared" si="1"/>
        <v>79417.701128814908</v>
      </c>
      <c r="J89" s="2060" t="s">
        <v>6484</v>
      </c>
      <c r="K89" s="2059" t="str">
        <f>VLOOKUP(J89,'FICHE RATIOS'!C:D,2,FALSE)</f>
        <v>Nacelle pour Nettoyage / Entretien</v>
      </c>
      <c r="M89" s="2034"/>
      <c r="N89" s="2031"/>
      <c r="P89" s="2034"/>
      <c r="Q89" s="2031"/>
      <c r="S89" s="2034"/>
      <c r="T89" s="2031"/>
    </row>
    <row r="90" spans="1:20" s="424" customFormat="1" ht="12.75">
      <c r="A90" s="274"/>
      <c r="B90" s="423" t="s">
        <v>895</v>
      </c>
      <c r="C90" s="431"/>
      <c r="D90" s="435" t="s">
        <v>896</v>
      </c>
      <c r="E90" s="394" t="s">
        <v>36</v>
      </c>
      <c r="F90" s="436">
        <v>3</v>
      </c>
      <c r="G90" s="278">
        <v>13110.547323704233</v>
      </c>
      <c r="H90" s="187">
        <f t="shared" si="1"/>
        <v>39331.641971112702</v>
      </c>
      <c r="J90" s="2060" t="s">
        <v>6484</v>
      </c>
      <c r="K90" s="2059" t="str">
        <f>VLOOKUP(J90,'FICHE RATIOS'!C:D,2,FALSE)</f>
        <v>Nacelle pour Nettoyage / Entretien</v>
      </c>
      <c r="M90" s="2034"/>
      <c r="N90" s="2031"/>
      <c r="P90" s="2034"/>
      <c r="Q90" s="2031"/>
      <c r="S90" s="2034"/>
      <c r="T90" s="2031"/>
    </row>
    <row r="91" spans="1:20" s="424" customFormat="1" ht="12.75">
      <c r="A91" s="274"/>
      <c r="B91" s="423" t="s">
        <v>897</v>
      </c>
      <c r="C91" s="431"/>
      <c r="D91" s="435" t="s">
        <v>898</v>
      </c>
      <c r="E91" s="394" t="s">
        <v>235</v>
      </c>
      <c r="F91" s="436">
        <v>140</v>
      </c>
      <c r="G91" s="278">
        <v>417.98790067797319</v>
      </c>
      <c r="H91" s="187">
        <f t="shared" si="1"/>
        <v>58518.306094916246</v>
      </c>
      <c r="J91" s="2060" t="s">
        <v>6484</v>
      </c>
      <c r="K91" s="2059" t="str">
        <f>VLOOKUP(J91,'FICHE RATIOS'!C:D,2,FALSE)</f>
        <v>Nacelle pour Nettoyage / Entretien</v>
      </c>
      <c r="M91" s="2034"/>
      <c r="N91" s="2031"/>
      <c r="P91" s="2034"/>
      <c r="Q91" s="2031"/>
      <c r="S91" s="2034"/>
      <c r="T91" s="2031"/>
    </row>
    <row r="92" spans="1:20" s="424" customFormat="1" ht="12.75">
      <c r="A92" s="274"/>
      <c r="B92" s="423" t="s">
        <v>899</v>
      </c>
      <c r="C92" s="431"/>
      <c r="D92" s="435" t="s">
        <v>900</v>
      </c>
      <c r="E92" s="394" t="s">
        <v>36</v>
      </c>
      <c r="F92" s="436">
        <v>6</v>
      </c>
      <c r="G92" s="278">
        <v>3160.3963221993095</v>
      </c>
      <c r="H92" s="187">
        <f t="shared" si="1"/>
        <v>18962.377933195858</v>
      </c>
      <c r="J92" s="2060" t="s">
        <v>6484</v>
      </c>
      <c r="K92" s="2059" t="str">
        <f>VLOOKUP(J92,'FICHE RATIOS'!C:D,2,FALSE)</f>
        <v>Nacelle pour Nettoyage / Entretien</v>
      </c>
      <c r="M92" s="2034"/>
      <c r="N92" s="2031"/>
      <c r="P92" s="2034"/>
      <c r="Q92" s="2031"/>
      <c r="S92" s="2034"/>
      <c r="T92" s="2031"/>
    </row>
    <row r="93" spans="1:20" s="424" customFormat="1" ht="12.75">
      <c r="A93" s="274"/>
      <c r="B93" s="423" t="s">
        <v>901</v>
      </c>
      <c r="C93" s="431"/>
      <c r="D93" s="435" t="s">
        <v>902</v>
      </c>
      <c r="E93" s="394" t="s">
        <v>36</v>
      </c>
      <c r="F93" s="436">
        <v>16</v>
      </c>
      <c r="G93" s="278">
        <v>897.14476243077172</v>
      </c>
      <c r="H93" s="187">
        <f t="shared" si="1"/>
        <v>14354.316198892348</v>
      </c>
      <c r="J93" s="2060" t="s">
        <v>6484</v>
      </c>
      <c r="K93" s="2059" t="str">
        <f>VLOOKUP(J93,'FICHE RATIOS'!C:D,2,FALSE)</f>
        <v>Nacelle pour Nettoyage / Entretien</v>
      </c>
      <c r="M93" s="2034"/>
      <c r="N93" s="2031"/>
      <c r="P93" s="2034"/>
      <c r="Q93" s="2031"/>
      <c r="S93" s="2034"/>
      <c r="T93" s="2031"/>
    </row>
    <row r="94" spans="1:20" s="424" customFormat="1" ht="12.75">
      <c r="A94" s="274"/>
      <c r="B94" s="423" t="s">
        <v>903</v>
      </c>
      <c r="C94" s="431"/>
      <c r="D94" s="435" t="s">
        <v>904</v>
      </c>
      <c r="E94" s="394" t="s">
        <v>235</v>
      </c>
      <c r="F94" s="436">
        <v>60</v>
      </c>
      <c r="G94" s="278">
        <v>326.23445906573517</v>
      </c>
      <c r="H94" s="187">
        <f t="shared" si="1"/>
        <v>19574.067543944111</v>
      </c>
      <c r="J94" s="2060" t="s">
        <v>6484</v>
      </c>
      <c r="K94" s="2059" t="str">
        <f>VLOOKUP(J94,'FICHE RATIOS'!C:D,2,FALSE)</f>
        <v>Nacelle pour Nettoyage / Entretien</v>
      </c>
      <c r="M94" s="2034"/>
      <c r="N94" s="2031"/>
      <c r="P94" s="2034"/>
      <c r="Q94" s="2031"/>
      <c r="S94" s="2034"/>
      <c r="T94" s="2031"/>
    </row>
    <row r="95" spans="1:20" s="424" customFormat="1" ht="12.75">
      <c r="A95" s="274"/>
      <c r="B95" s="423"/>
      <c r="C95" s="431"/>
      <c r="D95" s="435" t="s">
        <v>905</v>
      </c>
      <c r="E95" s="394" t="s">
        <v>36</v>
      </c>
      <c r="F95" s="436">
        <v>3</v>
      </c>
      <c r="G95" s="278">
        <v>2874.9411705167913</v>
      </c>
      <c r="H95" s="187">
        <f t="shared" si="1"/>
        <v>8624.823511550374</v>
      </c>
      <c r="J95" s="2060" t="s">
        <v>6484</v>
      </c>
      <c r="K95" s="2059" t="str">
        <f>VLOOKUP(J95,'FICHE RATIOS'!C:D,2,FALSE)</f>
        <v>Nacelle pour Nettoyage / Entretien</v>
      </c>
      <c r="M95" s="2034"/>
      <c r="N95" s="2031"/>
      <c r="P95" s="2034"/>
      <c r="Q95" s="2031"/>
      <c r="S95" s="2034"/>
      <c r="T95" s="2031"/>
    </row>
    <row r="96" spans="1:20" s="424" customFormat="1" ht="12.75">
      <c r="A96" s="274"/>
      <c r="B96" s="423" t="s">
        <v>906</v>
      </c>
      <c r="C96" s="431"/>
      <c r="D96" s="435" t="s">
        <v>907</v>
      </c>
      <c r="E96" s="394" t="s">
        <v>36</v>
      </c>
      <c r="F96" s="436">
        <v>2</v>
      </c>
      <c r="G96" s="278">
        <v>21266.408800347614</v>
      </c>
      <c r="H96" s="187">
        <f t="shared" si="1"/>
        <v>42532.817600695227</v>
      </c>
      <c r="J96" s="2060" t="s">
        <v>6484</v>
      </c>
      <c r="K96" s="2059" t="str">
        <f>VLOOKUP(J96,'FICHE RATIOS'!C:D,2,FALSE)</f>
        <v>Nacelle pour Nettoyage / Entretien</v>
      </c>
      <c r="M96" s="2034"/>
      <c r="N96" s="2031"/>
      <c r="P96" s="2034"/>
      <c r="Q96" s="2031"/>
      <c r="S96" s="2034"/>
      <c r="T96" s="2031"/>
    </row>
    <row r="97" spans="1:20" s="424" customFormat="1" ht="12.75">
      <c r="A97" s="274"/>
      <c r="B97" s="423" t="s">
        <v>908</v>
      </c>
      <c r="C97" s="431"/>
      <c r="D97" s="435" t="s">
        <v>909</v>
      </c>
      <c r="E97" s="394" t="s">
        <v>36</v>
      </c>
      <c r="F97" s="436">
        <v>1</v>
      </c>
      <c r="G97" s="278"/>
      <c r="H97" s="187" t="s">
        <v>910</v>
      </c>
      <c r="J97" s="2060" t="s">
        <v>6484</v>
      </c>
      <c r="K97" s="2059" t="str">
        <f>VLOOKUP(J97,'FICHE RATIOS'!C:D,2,FALSE)</f>
        <v>Nacelle pour Nettoyage / Entretien</v>
      </c>
      <c r="M97" s="2034"/>
      <c r="N97" s="2031"/>
      <c r="P97" s="2034"/>
      <c r="Q97" s="2031"/>
      <c r="S97" s="2034"/>
      <c r="T97" s="2031"/>
    </row>
    <row r="98" spans="1:20" s="424" customFormat="1" ht="12.75">
      <c r="A98" s="274"/>
      <c r="B98" s="423"/>
      <c r="C98" s="431"/>
      <c r="D98" s="387"/>
      <c r="E98" s="432"/>
      <c r="F98" s="433"/>
      <c r="G98" s="278" t="s">
        <v>179</v>
      </c>
      <c r="H98" s="187" t="s">
        <v>179</v>
      </c>
      <c r="J98" s="2060"/>
      <c r="K98" s="2059" t="e">
        <f>VLOOKUP(J98,'FICHE RATIOS'!C:D,2,FALSE)</f>
        <v>#N/A</v>
      </c>
      <c r="M98" s="2034"/>
      <c r="N98" s="2031"/>
      <c r="P98" s="2034"/>
      <c r="Q98" s="2031"/>
      <c r="S98" s="2034"/>
      <c r="T98" s="2031"/>
    </row>
    <row r="99" spans="1:20" s="424" customFormat="1" ht="12.75">
      <c r="A99" s="274"/>
      <c r="B99" s="423"/>
      <c r="C99" s="431"/>
      <c r="D99" s="387"/>
      <c r="E99" s="432"/>
      <c r="F99" s="433"/>
      <c r="G99" s="278" t="s">
        <v>179</v>
      </c>
      <c r="H99" s="187" t="s">
        <v>179</v>
      </c>
      <c r="J99" s="2060"/>
      <c r="K99" s="2059" t="e">
        <f>VLOOKUP(J99,'FICHE RATIOS'!C:D,2,FALSE)</f>
        <v>#N/A</v>
      </c>
      <c r="M99" s="2034"/>
      <c r="N99" s="2031"/>
      <c r="P99" s="2034"/>
      <c r="Q99" s="2031"/>
      <c r="S99" s="2034"/>
      <c r="T99" s="2031"/>
    </row>
    <row r="100" spans="1:20" s="424" customFormat="1" ht="13.5" thickBot="1">
      <c r="A100" s="438"/>
      <c r="B100" s="439"/>
      <c r="C100" s="431"/>
      <c r="D100" s="387"/>
      <c r="E100" s="432"/>
      <c r="F100" s="433"/>
      <c r="G100" s="278" t="s">
        <v>179</v>
      </c>
      <c r="H100" s="187" t="s">
        <v>179</v>
      </c>
      <c r="J100" s="2060"/>
      <c r="K100" s="2059" t="e">
        <f>VLOOKUP(J100,'FICHE RATIOS'!C:D,2,FALSE)</f>
        <v>#N/A</v>
      </c>
      <c r="M100" s="2034"/>
      <c r="N100" s="2031"/>
      <c r="P100" s="2034"/>
      <c r="Q100" s="2031"/>
      <c r="S100" s="2034"/>
      <c r="T100" s="2031"/>
    </row>
    <row r="101" spans="1:20" s="273" customFormat="1" ht="13.5" thickBot="1">
      <c r="A101" s="359" t="s">
        <v>278</v>
      </c>
      <c r="B101" s="360"/>
      <c r="C101" s="361"/>
      <c r="D101" s="362"/>
      <c r="E101" s="361"/>
      <c r="F101" s="363"/>
      <c r="G101" s="364"/>
      <c r="H101" s="365">
        <f>SUM(H6:H100)</f>
        <v>26979670.158227988</v>
      </c>
      <c r="J101" s="2054"/>
      <c r="K101" s="2062" t="e">
        <f>VLOOKUP(J101,'FICHE RATIOS'!C:D,2,FALSE)</f>
        <v>#N/A</v>
      </c>
      <c r="M101" s="2034"/>
      <c r="N101" s="2031"/>
      <c r="P101" s="2034"/>
      <c r="Q101" s="2031"/>
      <c r="S101" s="2034"/>
      <c r="T101" s="2031"/>
    </row>
    <row r="102" spans="1:20">
      <c r="A102" s="440"/>
      <c r="B102" s="424"/>
      <c r="C102" s="441"/>
      <c r="D102" s="442"/>
      <c r="E102" s="424"/>
      <c r="F102" s="443"/>
      <c r="G102" s="424"/>
      <c r="H102" s="424"/>
      <c r="I102" s="424"/>
      <c r="J102" s="424"/>
      <c r="M102" s="2034"/>
      <c r="N102" s="2031"/>
      <c r="P102" s="2034"/>
      <c r="Q102" s="2031"/>
      <c r="S102" s="2034"/>
      <c r="T102" s="2031"/>
    </row>
    <row r="103" spans="1:20">
      <c r="A103" s="440"/>
      <c r="B103" s="424"/>
      <c r="C103" s="441"/>
      <c r="D103" s="442"/>
      <c r="E103" s="424"/>
      <c r="F103" s="443"/>
      <c r="G103" s="424"/>
      <c r="H103" s="424"/>
      <c r="I103" s="424"/>
      <c r="J103" s="424"/>
      <c r="M103" s="2034"/>
      <c r="N103" s="2031"/>
      <c r="P103" s="2034"/>
      <c r="Q103" s="2031"/>
      <c r="S103" s="2034"/>
      <c r="T103" s="2031"/>
    </row>
    <row r="104" spans="1:20">
      <c r="A104" s="440"/>
      <c r="B104" s="424"/>
      <c r="C104" s="441"/>
      <c r="D104" s="442"/>
      <c r="E104" s="424"/>
      <c r="F104" s="443"/>
      <c r="G104" s="424"/>
      <c r="H104" s="424"/>
      <c r="I104" s="424"/>
      <c r="J104" s="424"/>
      <c r="M104" s="2034"/>
      <c r="N104" s="2031"/>
      <c r="P104" s="2034"/>
      <c r="Q104" s="2031"/>
      <c r="S104" s="2034"/>
      <c r="T104" s="2031"/>
    </row>
    <row r="105" spans="1:20">
      <c r="M105" s="2034"/>
      <c r="N105" s="2031"/>
      <c r="P105" s="2034"/>
      <c r="Q105" s="2031"/>
      <c r="S105" s="2034"/>
      <c r="T105" s="2031"/>
    </row>
    <row r="106" spans="1:20">
      <c r="M106" s="2034"/>
      <c r="N106" s="2031"/>
      <c r="P106" s="2034"/>
      <c r="Q106" s="2031"/>
      <c r="S106" s="2034"/>
      <c r="T106" s="2031"/>
    </row>
    <row r="107" spans="1:20">
      <c r="M107" s="2034"/>
      <c r="N107" s="2031"/>
      <c r="P107" s="2034"/>
      <c r="Q107" s="2031"/>
      <c r="S107" s="2034"/>
      <c r="T107" s="2031"/>
    </row>
    <row r="108" spans="1:20">
      <c r="M108" s="2034"/>
      <c r="N108" s="2031"/>
      <c r="P108" s="2034"/>
      <c r="Q108" s="2031"/>
      <c r="S108" s="2034"/>
      <c r="T108" s="2031"/>
    </row>
    <row r="109" spans="1:20">
      <c r="M109" s="2034"/>
      <c r="N109" s="2031"/>
      <c r="P109" s="2034"/>
      <c r="Q109" s="2031"/>
      <c r="S109" s="2034"/>
      <c r="T109" s="2031"/>
    </row>
    <row r="110" spans="1:20">
      <c r="M110" s="2034"/>
      <c r="N110" s="2031"/>
      <c r="P110" s="2034"/>
      <c r="Q110" s="2031"/>
      <c r="S110" s="2034"/>
      <c r="T110" s="2031"/>
    </row>
    <row r="111" spans="1:20">
      <c r="M111" s="2034"/>
      <c r="N111" s="2031"/>
      <c r="P111" s="2034"/>
      <c r="Q111" s="2031"/>
      <c r="S111" s="2034"/>
      <c r="T111" s="2031"/>
    </row>
    <row r="112" spans="1:20">
      <c r="M112" s="2034"/>
      <c r="N112" s="2031"/>
      <c r="P112" s="2034"/>
      <c r="Q112" s="2031"/>
      <c r="S112" s="2034"/>
      <c r="T112" s="2031"/>
    </row>
    <row r="113" spans="13:20">
      <c r="M113" s="2034"/>
      <c r="N113" s="2031"/>
      <c r="P113" s="2034"/>
      <c r="Q113" s="2031"/>
      <c r="S113" s="2034"/>
      <c r="T113" s="2031"/>
    </row>
    <row r="114" spans="13:20">
      <c r="M114" s="2034"/>
      <c r="N114" s="2031"/>
      <c r="P114" s="2034"/>
      <c r="Q114" s="2031"/>
      <c r="S114" s="2034"/>
      <c r="T114" s="2031"/>
    </row>
    <row r="115" spans="13:20">
      <c r="M115" s="2034"/>
      <c r="N115" s="2031"/>
      <c r="P115" s="2034"/>
      <c r="Q115" s="2031"/>
      <c r="S115" s="2034"/>
      <c r="T115" s="2031"/>
    </row>
    <row r="116" spans="13:20">
      <c r="M116" s="2034"/>
      <c r="N116" s="2031"/>
      <c r="P116" s="2034"/>
      <c r="Q116" s="2031"/>
      <c r="S116" s="2034"/>
      <c r="T116" s="2031"/>
    </row>
    <row r="117" spans="13:20">
      <c r="M117" s="2034"/>
      <c r="N117" s="2031"/>
      <c r="P117" s="2034"/>
      <c r="Q117" s="2031"/>
      <c r="S117" s="2034"/>
      <c r="T117" s="2031"/>
    </row>
    <row r="118" spans="13:20">
      <c r="M118" s="2034"/>
      <c r="N118" s="2031"/>
      <c r="P118" s="2034"/>
      <c r="Q118" s="2031"/>
      <c r="S118" s="2034"/>
      <c r="T118" s="2031"/>
    </row>
    <row r="119" spans="13:20">
      <c r="M119" s="2034"/>
      <c r="N119" s="2031"/>
      <c r="P119" s="2034"/>
      <c r="Q119" s="2031"/>
      <c r="S119" s="2034"/>
      <c r="T119" s="2031"/>
    </row>
    <row r="120" spans="13:20">
      <c r="M120" s="2034"/>
      <c r="N120" s="2031"/>
      <c r="P120" s="2034"/>
      <c r="Q120" s="2031"/>
      <c r="S120" s="2034"/>
      <c r="T120" s="2031"/>
    </row>
    <row r="121" spans="13:20">
      <c r="M121" s="2034"/>
      <c r="N121" s="2031"/>
      <c r="P121" s="2034"/>
      <c r="Q121" s="2031"/>
      <c r="S121" s="2034"/>
      <c r="T121" s="2031"/>
    </row>
    <row r="122" spans="13:20">
      <c r="M122" s="2034"/>
      <c r="N122" s="2031"/>
      <c r="P122" s="2034"/>
      <c r="Q122" s="2031"/>
      <c r="S122" s="2034"/>
      <c r="T122" s="2031"/>
    </row>
    <row r="123" spans="13:20">
      <c r="M123" s="2034"/>
      <c r="N123" s="2031"/>
      <c r="P123" s="2034"/>
      <c r="Q123" s="2031"/>
      <c r="S123" s="2034"/>
      <c r="T123" s="2031"/>
    </row>
    <row r="124" spans="13:20">
      <c r="M124" s="2034"/>
      <c r="N124" s="2031"/>
      <c r="P124" s="2034"/>
      <c r="Q124" s="2031"/>
      <c r="S124" s="2034"/>
      <c r="T124" s="2031"/>
    </row>
    <row r="125" spans="13:20">
      <c r="M125" s="2034"/>
      <c r="N125" s="2031"/>
      <c r="P125" s="2034"/>
      <c r="Q125" s="2031"/>
      <c r="S125" s="2034"/>
      <c r="T125" s="2031"/>
    </row>
    <row r="126" spans="13:20">
      <c r="M126" s="2034"/>
      <c r="N126" s="2031"/>
      <c r="P126" s="2034"/>
      <c r="Q126" s="2031"/>
      <c r="S126" s="2034"/>
      <c r="T126" s="2031"/>
    </row>
    <row r="127" spans="13:20">
      <c r="M127" s="2034"/>
      <c r="N127" s="2031"/>
      <c r="P127" s="2034"/>
      <c r="Q127" s="2031"/>
      <c r="S127" s="2034"/>
      <c r="T127" s="2031"/>
    </row>
    <row r="128" spans="13:20">
      <c r="M128" s="2034"/>
      <c r="N128" s="2031"/>
      <c r="P128" s="2034"/>
      <c r="Q128" s="2031"/>
      <c r="S128" s="2034"/>
      <c r="T128" s="2031"/>
    </row>
    <row r="129" spans="13:20">
      <c r="M129" s="2034"/>
      <c r="N129" s="2031"/>
      <c r="P129" s="2034"/>
      <c r="Q129" s="2031"/>
      <c r="S129" s="2034"/>
      <c r="T129" s="2031"/>
    </row>
    <row r="130" spans="13:20">
      <c r="M130" s="2034"/>
      <c r="N130" s="2031"/>
      <c r="P130" s="2034"/>
      <c r="Q130" s="2031"/>
      <c r="S130" s="2034"/>
      <c r="T130" s="2031"/>
    </row>
    <row r="131" spans="13:20">
      <c r="M131" s="2034"/>
      <c r="N131" s="2031"/>
      <c r="P131" s="2034"/>
      <c r="Q131" s="2031"/>
      <c r="S131" s="2034"/>
      <c r="T131" s="2031"/>
    </row>
    <row r="132" spans="13:20">
      <c r="M132" s="2034"/>
      <c r="N132" s="2031"/>
      <c r="P132" s="2034"/>
      <c r="Q132" s="2031"/>
      <c r="S132" s="2034"/>
      <c r="T132" s="2031"/>
    </row>
    <row r="133" spans="13:20">
      <c r="M133" s="2034"/>
      <c r="N133" s="2031"/>
      <c r="P133" s="2034"/>
      <c r="Q133" s="2031"/>
      <c r="S133" s="2034"/>
      <c r="T133" s="2031"/>
    </row>
    <row r="134" spans="13:20">
      <c r="M134" s="2034"/>
      <c r="N134" s="2031"/>
      <c r="P134" s="2034"/>
      <c r="Q134" s="2031"/>
      <c r="S134" s="2034"/>
      <c r="T134" s="2031"/>
    </row>
    <row r="135" spans="13:20">
      <c r="M135" s="2034"/>
      <c r="N135" s="2031"/>
      <c r="P135" s="2034"/>
      <c r="Q135" s="2031"/>
      <c r="S135" s="2034"/>
      <c r="T135" s="2031"/>
    </row>
    <row r="136" spans="13:20">
      <c r="M136" s="2034"/>
      <c r="N136" s="2031"/>
      <c r="P136" s="2034"/>
      <c r="Q136" s="2031"/>
      <c r="S136" s="2034"/>
      <c r="T136" s="2031"/>
    </row>
    <row r="137" spans="13:20">
      <c r="M137" s="2034"/>
      <c r="N137" s="2031"/>
      <c r="P137" s="2034"/>
      <c r="Q137" s="2031"/>
      <c r="S137" s="2034"/>
      <c r="T137" s="2031"/>
    </row>
    <row r="138" spans="13:20">
      <c r="M138" s="2034"/>
      <c r="N138" s="2031"/>
      <c r="P138" s="2034"/>
      <c r="Q138" s="2031"/>
      <c r="S138" s="2034"/>
      <c r="T138" s="2031"/>
    </row>
    <row r="139" spans="13:20">
      <c r="M139" s="2034"/>
      <c r="N139" s="2031"/>
      <c r="P139" s="2034"/>
      <c r="Q139" s="2031"/>
      <c r="S139" s="2034"/>
      <c r="T139" s="2031"/>
    </row>
    <row r="140" spans="13:20">
      <c r="M140" s="2034"/>
      <c r="N140" s="2031"/>
      <c r="P140" s="2034"/>
      <c r="Q140" s="2031"/>
      <c r="S140" s="2034"/>
      <c r="T140" s="2031"/>
    </row>
    <row r="141" spans="13:20">
      <c r="M141" s="2034"/>
      <c r="N141" s="2031"/>
      <c r="P141" s="2034"/>
      <c r="Q141" s="2031"/>
      <c r="S141" s="2034"/>
      <c r="T141" s="2031"/>
    </row>
    <row r="142" spans="13:20">
      <c r="M142" s="2034"/>
      <c r="N142" s="2031"/>
      <c r="P142" s="2034"/>
      <c r="Q142" s="2031"/>
      <c r="S142" s="2034"/>
      <c r="T142" s="2031"/>
    </row>
    <row r="143" spans="13:20">
      <c r="M143" s="2034"/>
      <c r="N143" s="2031"/>
      <c r="P143" s="2034"/>
      <c r="Q143" s="2031"/>
      <c r="S143" s="2034"/>
      <c r="T143" s="2031"/>
    </row>
    <row r="144" spans="13:20">
      <c r="M144" s="2034"/>
      <c r="N144" s="2031"/>
      <c r="P144" s="2034"/>
      <c r="Q144" s="2031"/>
      <c r="S144" s="2034"/>
      <c r="T144" s="2031"/>
    </row>
    <row r="145" spans="13:20">
      <c r="M145" s="2034"/>
      <c r="N145" s="2031"/>
      <c r="P145" s="2034"/>
      <c r="Q145" s="2031"/>
      <c r="S145" s="2034"/>
      <c r="T145" s="2031"/>
    </row>
    <row r="146" spans="13:20">
      <c r="M146" s="2034"/>
      <c r="N146" s="2031"/>
      <c r="P146" s="2034"/>
      <c r="Q146" s="2031"/>
      <c r="S146" s="2034"/>
      <c r="T146" s="2031"/>
    </row>
    <row r="147" spans="13:20">
      <c r="M147" s="2034"/>
      <c r="N147" s="2031"/>
      <c r="P147" s="2034"/>
      <c r="Q147" s="2031"/>
      <c r="S147" s="2034"/>
      <c r="T147" s="2031"/>
    </row>
    <row r="148" spans="13:20">
      <c r="M148" s="2034"/>
      <c r="N148" s="2031"/>
      <c r="P148" s="2034"/>
      <c r="Q148" s="2031"/>
      <c r="S148" s="2034"/>
      <c r="T148" s="2031"/>
    </row>
    <row r="149" spans="13:20">
      <c r="M149" s="2034"/>
      <c r="N149" s="2031"/>
      <c r="P149" s="2034"/>
      <c r="Q149" s="2031"/>
      <c r="S149" s="2034"/>
      <c r="T149" s="2031"/>
    </row>
    <row r="150" spans="13:20">
      <c r="M150" s="2034"/>
      <c r="N150" s="2031"/>
      <c r="P150" s="2034"/>
      <c r="Q150" s="2031"/>
      <c r="S150" s="2034"/>
      <c r="T150" s="2031"/>
    </row>
    <row r="151" spans="13:20">
      <c r="M151" s="2034"/>
      <c r="N151" s="2031"/>
      <c r="P151" s="2034"/>
      <c r="Q151" s="2031"/>
      <c r="S151" s="2034"/>
      <c r="T151" s="2031"/>
    </row>
    <row r="152" spans="13:20">
      <c r="M152" s="2034"/>
      <c r="N152" s="2031"/>
      <c r="P152" s="2034"/>
      <c r="Q152" s="2031"/>
      <c r="S152" s="2034"/>
      <c r="T152" s="2031"/>
    </row>
    <row r="153" spans="13:20">
      <c r="M153" s="2034"/>
      <c r="N153" s="2031"/>
      <c r="P153" s="2034"/>
      <c r="Q153" s="2031"/>
      <c r="S153" s="2034"/>
      <c r="T153" s="2031"/>
    </row>
    <row r="154" spans="13:20">
      <c r="M154" s="2034"/>
      <c r="N154" s="2031"/>
      <c r="P154" s="2034"/>
      <c r="Q154" s="2031"/>
      <c r="S154" s="2034"/>
      <c r="T154" s="2031"/>
    </row>
    <row r="155" spans="13:20">
      <c r="M155" s="2034"/>
      <c r="N155" s="2031"/>
      <c r="P155" s="2034"/>
      <c r="Q155" s="2031"/>
      <c r="S155" s="2034"/>
      <c r="T155" s="2031"/>
    </row>
    <row r="156" spans="13:20">
      <c r="M156" s="2034"/>
      <c r="N156" s="2031"/>
      <c r="P156" s="2034"/>
      <c r="Q156" s="2031"/>
      <c r="S156" s="2034"/>
      <c r="T156" s="2031"/>
    </row>
    <row r="157" spans="13:20">
      <c r="M157" s="2034"/>
      <c r="N157" s="2031"/>
      <c r="P157" s="2034"/>
      <c r="Q157" s="2031"/>
      <c r="S157" s="2034"/>
      <c r="T157" s="2031"/>
    </row>
    <row r="158" spans="13:20">
      <c r="M158" s="2034"/>
      <c r="N158" s="2031"/>
      <c r="P158" s="2034"/>
      <c r="Q158" s="2031"/>
      <c r="S158" s="2034"/>
      <c r="T158" s="2031"/>
    </row>
    <row r="159" spans="13:20">
      <c r="M159" s="2034"/>
      <c r="N159" s="2031"/>
      <c r="P159" s="2034"/>
      <c r="Q159" s="2031"/>
      <c r="S159" s="2034"/>
      <c r="T159" s="2031"/>
    </row>
    <row r="160" spans="13:20">
      <c r="M160" s="2034"/>
      <c r="N160" s="2031"/>
      <c r="P160" s="2034"/>
      <c r="Q160" s="2031"/>
      <c r="S160" s="2034"/>
      <c r="T160" s="2031"/>
    </row>
    <row r="161" spans="13:20">
      <c r="M161" s="2034"/>
      <c r="N161" s="2031"/>
      <c r="P161" s="2034"/>
      <c r="Q161" s="2031"/>
      <c r="S161" s="2034"/>
      <c r="T161" s="2031"/>
    </row>
    <row r="162" spans="13:20">
      <c r="M162" s="2034"/>
      <c r="N162" s="2031"/>
      <c r="P162" s="2034"/>
      <c r="Q162" s="2031"/>
      <c r="S162" s="2034"/>
      <c r="T162" s="2031"/>
    </row>
    <row r="163" spans="13:20">
      <c r="M163" s="2034"/>
      <c r="N163" s="2031"/>
      <c r="P163" s="2034"/>
      <c r="Q163" s="2031"/>
      <c r="S163" s="2034"/>
      <c r="T163" s="2031"/>
    </row>
    <row r="164" spans="13:20" ht="15" thickBot="1">
      <c r="M164" s="2037"/>
      <c r="N164" s="2038"/>
      <c r="P164" s="2037"/>
      <c r="Q164" s="2038"/>
      <c r="S164" s="2037"/>
      <c r="T164" s="2038"/>
    </row>
  </sheetData>
  <mergeCells count="4">
    <mergeCell ref="J8:K8"/>
    <mergeCell ref="M8:N8"/>
    <mergeCell ref="P8:Q8"/>
    <mergeCell ref="S8:T8"/>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tabColor theme="4" tint="-0.499984740745262"/>
  </sheetPr>
  <dimension ref="A1:T868"/>
  <sheetViews>
    <sheetView showZeros="0" view="pageBreakPreview" zoomScale="55" zoomScaleNormal="90" zoomScaleSheetLayoutView="55" workbookViewId="0">
      <selection activeCell="J25" sqref="J25"/>
    </sheetView>
  </sheetViews>
  <sheetFormatPr baseColWidth="10" defaultColWidth="11.42578125" defaultRowHeight="14.25"/>
  <cols>
    <col min="1" max="1" width="3.140625" style="261" customWidth="1"/>
    <col min="2" max="2" width="5.42578125" style="261" customWidth="1"/>
    <col min="3" max="3" width="54.28515625" style="263" customWidth="1"/>
    <col min="4" max="4" width="46.140625" style="261" hidden="1" customWidth="1"/>
    <col min="5" max="5" width="3.7109375" style="261" customWidth="1"/>
    <col min="6" max="6" width="8.42578125" style="264" customWidth="1"/>
    <col min="7" max="7" width="8.42578125" style="261" customWidth="1"/>
    <col min="8" max="8" width="13.28515625" style="263" customWidth="1"/>
    <col min="9" max="10" width="11.42578125" style="261"/>
    <col min="11" max="11" width="29.140625" style="261" customWidth="1"/>
    <col min="12" max="16384" width="11.42578125" style="261"/>
  </cols>
  <sheetData>
    <row r="1" spans="1:20" s="258" customFormat="1" ht="15.75">
      <c r="C1" s="444"/>
      <c r="F1" s="259"/>
      <c r="H1" s="444"/>
    </row>
    <row r="2" spans="1:20" s="258" customFormat="1" ht="15.75">
      <c r="A2" s="254"/>
      <c r="B2" s="254" t="s">
        <v>825</v>
      </c>
      <c r="C2" s="445" t="s">
        <v>911</v>
      </c>
      <c r="D2" s="446" t="s">
        <v>13</v>
      </c>
      <c r="F2" s="259"/>
      <c r="G2" s="259"/>
      <c r="H2" s="444"/>
    </row>
    <row r="3" spans="1:20" ht="15">
      <c r="F3" s="2699"/>
      <c r="G3" s="2699"/>
      <c r="H3" s="2699"/>
      <c r="J3" s="2193" t="s">
        <v>6505</v>
      </c>
      <c r="K3" s="2193">
        <f>F23+F34+F45+F63+F93+F111+F130</f>
        <v>15330</v>
      </c>
    </row>
    <row r="4" spans="1:20" s="452" customFormat="1" ht="12.75" thickBot="1">
      <c r="A4" s="447" t="s">
        <v>174</v>
      </c>
      <c r="B4" s="448"/>
      <c r="C4" s="449" t="s">
        <v>175</v>
      </c>
      <c r="D4" s="450" t="s">
        <v>175</v>
      </c>
      <c r="E4" s="272" t="s">
        <v>36</v>
      </c>
      <c r="F4" s="448" t="s">
        <v>176</v>
      </c>
      <c r="G4" s="272" t="s">
        <v>177</v>
      </c>
      <c r="H4" s="451" t="s">
        <v>178</v>
      </c>
    </row>
    <row r="5" spans="1:20" s="331" customFormat="1" ht="12.75" customHeight="1" thickBot="1">
      <c r="A5" s="453"/>
      <c r="B5" s="454"/>
      <c r="C5" s="455"/>
      <c r="D5" s="387"/>
      <c r="E5" s="456"/>
      <c r="F5" s="457">
        <v>0</v>
      </c>
      <c r="G5" s="312" t="s">
        <v>179</v>
      </c>
      <c r="H5" s="458" t="s">
        <v>179</v>
      </c>
      <c r="J5" s="2692" t="s">
        <v>6774</v>
      </c>
      <c r="K5" s="2693"/>
      <c r="L5" s="179"/>
      <c r="M5" s="2692" t="s">
        <v>6775</v>
      </c>
      <c r="N5" s="2693"/>
      <c r="O5" s="179"/>
      <c r="P5" s="2692" t="s">
        <v>6776</v>
      </c>
      <c r="Q5" s="2693"/>
      <c r="R5" s="179"/>
      <c r="S5" s="2692" t="s">
        <v>6777</v>
      </c>
      <c r="T5" s="2693"/>
    </row>
    <row r="6" spans="1:20" s="331" customFormat="1" ht="12.75" thickBot="1">
      <c r="A6" s="459"/>
      <c r="B6" s="460">
        <v>1</v>
      </c>
      <c r="C6" s="461" t="s">
        <v>912</v>
      </c>
      <c r="D6" s="183"/>
      <c r="E6" s="456"/>
      <c r="F6" s="457">
        <v>0</v>
      </c>
      <c r="G6" s="312" t="s">
        <v>179</v>
      </c>
      <c r="H6" s="462" t="s">
        <v>179</v>
      </c>
    </row>
    <row r="7" spans="1:20" s="331" customFormat="1" ht="12.75">
      <c r="A7" s="459"/>
      <c r="B7" s="460"/>
      <c r="C7" s="463" t="s">
        <v>376</v>
      </c>
      <c r="D7" s="183"/>
      <c r="E7" s="456" t="s">
        <v>51</v>
      </c>
      <c r="F7" s="457">
        <v>1</v>
      </c>
      <c r="G7" s="312">
        <v>16857.77</v>
      </c>
      <c r="H7" s="462">
        <f>IF(F7=0,"",G7*F7)</f>
        <v>16857.77</v>
      </c>
      <c r="J7" s="2056" t="s">
        <v>6483</v>
      </c>
      <c r="K7" s="2063" t="str">
        <f>VLOOKUP(J7,'FICHE RATIOS'!C:D,2,FALSE)</f>
        <v>Etanchéité (y compris protection)</v>
      </c>
      <c r="M7" s="2028"/>
      <c r="N7" s="2029" t="e">
        <f>VLOOKUP(M7,'FICHE RATIOS'!#REF!,2,FALSE)</f>
        <v>#REF!</v>
      </c>
      <c r="P7" s="2028"/>
      <c r="Q7" s="2029" t="e">
        <f>VLOOKUP(P7,'FICHE RATIOS'!#REF!,2,FALSE)</f>
        <v>#REF!</v>
      </c>
      <c r="S7" s="2028"/>
      <c r="T7" s="2029" t="e">
        <f>VLOOKUP(S7,'FICHE RATIOS'!#REF!,2,FALSE)</f>
        <v>#REF!</v>
      </c>
    </row>
    <row r="8" spans="1:20" s="331" customFormat="1" ht="12.75">
      <c r="A8" s="459"/>
      <c r="B8" s="460"/>
      <c r="C8" s="463" t="s">
        <v>913</v>
      </c>
      <c r="D8" s="183"/>
      <c r="E8" s="456" t="s">
        <v>51</v>
      </c>
      <c r="F8" s="457">
        <v>1</v>
      </c>
      <c r="G8" s="312">
        <v>28096.28</v>
      </c>
      <c r="H8" s="462">
        <f>IF(F8=0,"",G8*F8)</f>
        <v>28096.28</v>
      </c>
      <c r="J8" s="2058" t="s">
        <v>6483</v>
      </c>
      <c r="K8" s="2064" t="str">
        <f>VLOOKUP(J8,'FICHE RATIOS'!C:D,2,FALSE)</f>
        <v>Etanchéité (y compris protection)</v>
      </c>
      <c r="M8" s="2030"/>
      <c r="N8" s="2031" t="e">
        <f>VLOOKUP(M8,'FICHE RATIOS'!#REF!,2,FALSE)</f>
        <v>#REF!</v>
      </c>
      <c r="P8" s="2030"/>
      <c r="Q8" s="2031" t="e">
        <f>VLOOKUP(P8,'FICHE RATIOS'!A:B,2,FALSE)</f>
        <v>#N/A</v>
      </c>
      <c r="S8" s="2030"/>
      <c r="T8" s="2031">
        <f>VLOOKUP(S8,'FICHE RATIOS'!D:E,2,FALSE)</f>
        <v>0</v>
      </c>
    </row>
    <row r="9" spans="1:20" s="331" customFormat="1" ht="12.75">
      <c r="A9" s="459"/>
      <c r="B9" s="460"/>
      <c r="C9" s="463" t="s">
        <v>914</v>
      </c>
      <c r="D9" s="183"/>
      <c r="E9" s="456" t="s">
        <v>51</v>
      </c>
      <c r="F9" s="457">
        <v>1</v>
      </c>
      <c r="G9" s="312">
        <v>13486.22</v>
      </c>
      <c r="H9" s="462">
        <f>IF(F9=0,"",G9*F9)</f>
        <v>13486.22</v>
      </c>
      <c r="J9" s="2058" t="s">
        <v>6483</v>
      </c>
      <c r="K9" s="2064" t="str">
        <f>VLOOKUP(J9,'FICHE RATIOS'!C:D,2,FALSE)</f>
        <v>Etanchéité (y compris protection)</v>
      </c>
      <c r="M9" s="2030"/>
      <c r="N9" s="2031"/>
      <c r="P9" s="2030"/>
      <c r="Q9" s="2031"/>
      <c r="S9" s="2030"/>
      <c r="T9" s="2031"/>
    </row>
    <row r="10" spans="1:20" s="331" customFormat="1" ht="12.75">
      <c r="A10" s="459"/>
      <c r="B10" s="460"/>
      <c r="C10" s="463" t="s">
        <v>915</v>
      </c>
      <c r="D10" s="183"/>
      <c r="E10" s="456" t="s">
        <v>51</v>
      </c>
      <c r="F10" s="457">
        <v>1</v>
      </c>
      <c r="G10" s="312">
        <v>8990.81</v>
      </c>
      <c r="H10" s="462">
        <f>IF(F10=0,"",G10*F10)</f>
        <v>8990.81</v>
      </c>
      <c r="J10" s="2058" t="s">
        <v>6483</v>
      </c>
      <c r="K10" s="2064" t="str">
        <f>VLOOKUP(J10,'FICHE RATIOS'!C:D,2,FALSE)</f>
        <v>Etanchéité (y compris protection)</v>
      </c>
      <c r="M10" s="2032"/>
      <c r="N10" s="2031"/>
      <c r="P10" s="2032"/>
      <c r="Q10" s="2031"/>
      <c r="S10" s="2032"/>
      <c r="T10" s="2031"/>
    </row>
    <row r="11" spans="1:20" s="331" customFormat="1" ht="12.75">
      <c r="A11" s="459"/>
      <c r="B11" s="460"/>
      <c r="C11" s="461"/>
      <c r="D11" s="183"/>
      <c r="E11" s="456"/>
      <c r="F11" s="457">
        <v>0</v>
      </c>
      <c r="G11" s="312" t="s">
        <v>179</v>
      </c>
      <c r="H11" s="462" t="s">
        <v>179</v>
      </c>
      <c r="J11" s="2058" t="s">
        <v>6483</v>
      </c>
      <c r="K11" s="2064" t="str">
        <f>VLOOKUP(J11,'FICHE RATIOS'!C:D,2,FALSE)</f>
        <v>Etanchéité (y compris protection)</v>
      </c>
      <c r="M11" s="2030"/>
      <c r="N11" s="2031"/>
      <c r="P11" s="2030"/>
      <c r="Q11" s="2031"/>
      <c r="S11" s="2030"/>
      <c r="T11" s="2031"/>
    </row>
    <row r="12" spans="1:20" s="331" customFormat="1" ht="12.75">
      <c r="A12" s="459"/>
      <c r="B12" s="460">
        <v>6</v>
      </c>
      <c r="C12" s="461" t="s">
        <v>916</v>
      </c>
      <c r="D12" s="183"/>
      <c r="E12" s="456"/>
      <c r="F12" s="457">
        <v>0</v>
      </c>
      <c r="G12" s="312" t="s">
        <v>179</v>
      </c>
      <c r="H12" s="462" t="s">
        <v>179</v>
      </c>
      <c r="J12" s="2058" t="s">
        <v>6483</v>
      </c>
      <c r="K12" s="2064" t="str">
        <f>VLOOKUP(J12,'FICHE RATIOS'!C:D,2,FALSE)</f>
        <v>Etanchéité (y compris protection)</v>
      </c>
      <c r="M12" s="2030"/>
      <c r="N12" s="2031"/>
      <c r="P12" s="2030"/>
      <c r="Q12" s="2031"/>
      <c r="S12" s="2030"/>
      <c r="T12" s="2031"/>
    </row>
    <row r="13" spans="1:20" s="331" customFormat="1" ht="12.75">
      <c r="A13" s="459"/>
      <c r="B13" s="460"/>
      <c r="C13" s="461"/>
      <c r="D13" s="183"/>
      <c r="E13" s="456"/>
      <c r="F13" s="457">
        <v>0</v>
      </c>
      <c r="G13" s="312" t="s">
        <v>179</v>
      </c>
      <c r="H13" s="462" t="s">
        <v>179</v>
      </c>
      <c r="J13" s="2058" t="s">
        <v>6483</v>
      </c>
      <c r="K13" s="2064" t="str">
        <f>VLOOKUP(J13,'FICHE RATIOS'!C:D,2,FALSE)</f>
        <v>Etanchéité (y compris protection)</v>
      </c>
      <c r="M13" s="2030"/>
      <c r="N13" s="2031" t="e">
        <f>VLOOKUP(M13,'FICHE RATIOS'!#REF!,2,FALSE)</f>
        <v>#REF!</v>
      </c>
      <c r="P13" s="2030"/>
      <c r="Q13" s="2031" t="e">
        <f>VLOOKUP(P13,'FICHE RATIOS'!A:B,2,FALSE)</f>
        <v>#N/A</v>
      </c>
      <c r="S13" s="2030"/>
      <c r="T13" s="2031">
        <f>VLOOKUP(S13,'FICHE RATIOS'!D:E,2,FALSE)</f>
        <v>0</v>
      </c>
    </row>
    <row r="14" spans="1:20" s="331" customFormat="1" ht="12.75">
      <c r="A14" s="459"/>
      <c r="B14" s="460" t="s">
        <v>280</v>
      </c>
      <c r="C14" s="464" t="s">
        <v>917</v>
      </c>
      <c r="D14" s="183"/>
      <c r="E14" s="456"/>
      <c r="F14" s="457">
        <v>0</v>
      </c>
      <c r="G14" s="312" t="s">
        <v>179</v>
      </c>
      <c r="H14" s="1891">
        <f>F20+F21+F23+F34+F41+F42+F45+F63+F64+F67+F73+F82+F88+F89+F93+F105+F106+F111+F126+F127+F130+F132+F134+F142+F144</f>
        <v>46935.500000000022</v>
      </c>
      <c r="J14" s="2058" t="s">
        <v>6483</v>
      </c>
      <c r="K14" s="2064" t="str">
        <f>VLOOKUP(J14,'FICHE RATIOS'!C:D,2,FALSE)</f>
        <v>Etanchéité (y compris protection)</v>
      </c>
      <c r="M14" s="2030"/>
      <c r="N14" s="2031"/>
      <c r="P14" s="2030"/>
      <c r="Q14" s="2031"/>
      <c r="S14" s="2030"/>
      <c r="T14" s="2031"/>
    </row>
    <row r="15" spans="1:20" s="331" customFormat="1" ht="12.75">
      <c r="A15" s="459"/>
      <c r="B15" s="465"/>
      <c r="C15" s="466"/>
      <c r="D15" s="183"/>
      <c r="E15" s="456"/>
      <c r="F15" s="457">
        <v>0</v>
      </c>
      <c r="G15" s="312" t="s">
        <v>179</v>
      </c>
      <c r="H15" s="462" t="s">
        <v>179</v>
      </c>
      <c r="J15" s="2058" t="s">
        <v>6483</v>
      </c>
      <c r="K15" s="2064" t="str">
        <f>VLOOKUP(J15,'FICHE RATIOS'!C:D,2,FALSE)</f>
        <v>Etanchéité (y compris protection)</v>
      </c>
      <c r="M15" s="2032"/>
      <c r="N15" s="2031"/>
      <c r="P15" s="2032"/>
      <c r="Q15" s="2031"/>
      <c r="S15" s="2032"/>
      <c r="T15" s="2031"/>
    </row>
    <row r="16" spans="1:20" s="331" customFormat="1" ht="30" customHeight="1">
      <c r="A16" s="459"/>
      <c r="B16" s="460" t="s">
        <v>918</v>
      </c>
      <c r="C16" s="2700" t="s">
        <v>919</v>
      </c>
      <c r="D16" s="2701"/>
      <c r="E16" s="456"/>
      <c r="F16" s="422"/>
      <c r="G16" s="312"/>
      <c r="H16" s="462"/>
      <c r="J16" s="2058" t="s">
        <v>6483</v>
      </c>
      <c r="K16" s="2064" t="str">
        <f>VLOOKUP(J16,'FICHE RATIOS'!C:D,2,FALSE)</f>
        <v>Etanchéité (y compris protection)</v>
      </c>
      <c r="M16" s="2030"/>
      <c r="N16" s="2031"/>
      <c r="P16" s="2030"/>
      <c r="Q16" s="2031"/>
      <c r="S16" s="2030"/>
      <c r="T16" s="2031"/>
    </row>
    <row r="17" spans="1:20" s="331" customFormat="1" ht="20.25">
      <c r="A17" s="459"/>
      <c r="B17" s="460"/>
      <c r="C17" s="466" t="s">
        <v>920</v>
      </c>
      <c r="D17" s="183"/>
      <c r="E17" s="456"/>
      <c r="F17" s="422"/>
      <c r="G17" s="312" t="s">
        <v>179</v>
      </c>
      <c r="H17" s="462" t="s">
        <v>179</v>
      </c>
      <c r="J17" s="2058" t="s">
        <v>6483</v>
      </c>
      <c r="K17" s="2064" t="str">
        <f>VLOOKUP(J17,'FICHE RATIOS'!C:D,2,FALSE)</f>
        <v>Etanchéité (y compris protection)</v>
      </c>
      <c r="M17" s="2033"/>
      <c r="N17" s="2031"/>
      <c r="P17" s="2033"/>
      <c r="Q17" s="2031"/>
      <c r="S17" s="2033"/>
      <c r="T17" s="2031"/>
    </row>
    <row r="18" spans="1:20" s="331" customFormat="1" ht="12.75">
      <c r="A18" s="459"/>
      <c r="B18" s="460"/>
      <c r="C18" s="467"/>
      <c r="D18" s="183"/>
      <c r="E18" s="456"/>
      <c r="F18" s="457">
        <v>0</v>
      </c>
      <c r="G18" s="312" t="s">
        <v>179</v>
      </c>
      <c r="H18" s="462" t="s">
        <v>179</v>
      </c>
      <c r="J18" s="2058" t="s">
        <v>6483</v>
      </c>
      <c r="K18" s="2064" t="str">
        <f>VLOOKUP(J18,'FICHE RATIOS'!C:D,2,FALSE)</f>
        <v>Etanchéité (y compris protection)</v>
      </c>
      <c r="M18" s="2034"/>
      <c r="N18" s="2031"/>
      <c r="P18" s="2034"/>
      <c r="Q18" s="2031"/>
      <c r="S18" s="2034"/>
      <c r="T18" s="2031"/>
    </row>
    <row r="19" spans="1:20" s="331" customFormat="1" ht="24">
      <c r="A19" s="459"/>
      <c r="B19" s="465"/>
      <c r="C19" s="466" t="s">
        <v>921</v>
      </c>
      <c r="D19" s="183"/>
      <c r="E19" s="456"/>
      <c r="F19" s="457"/>
      <c r="G19" s="312" t="s">
        <v>179</v>
      </c>
      <c r="H19" s="468" t="s">
        <v>922</v>
      </c>
      <c r="J19" s="2058" t="s">
        <v>6483</v>
      </c>
      <c r="K19" s="2064" t="str">
        <f>VLOOKUP(J19,'FICHE RATIOS'!C:D,2,FALSE)</f>
        <v>Etanchéité (y compris protection)</v>
      </c>
      <c r="M19" s="2033"/>
      <c r="N19" s="2031"/>
      <c r="P19" s="2033"/>
      <c r="Q19" s="2031"/>
      <c r="S19" s="2033"/>
      <c r="T19" s="2031"/>
    </row>
    <row r="20" spans="1:20" s="331" customFormat="1" ht="15">
      <c r="A20" s="459"/>
      <c r="B20" s="465"/>
      <c r="C20" s="466" t="s">
        <v>923</v>
      </c>
      <c r="D20" s="183"/>
      <c r="E20" s="456" t="s">
        <v>218</v>
      </c>
      <c r="F20" s="457">
        <v>2984</v>
      </c>
      <c r="G20" s="312">
        <v>8.43</v>
      </c>
      <c r="H20" s="462">
        <f>IF(F20=0,"",G20*F20)</f>
        <v>25155.119999999999</v>
      </c>
      <c r="J20" s="2058" t="s">
        <v>6483</v>
      </c>
      <c r="K20" s="2064" t="str">
        <f>VLOOKUP(J20,'FICHE RATIOS'!C:D,2,FALSE)</f>
        <v>Etanchéité (y compris protection)</v>
      </c>
      <c r="M20" s="2035"/>
      <c r="N20" s="2031"/>
      <c r="P20" s="2035"/>
      <c r="Q20" s="2031"/>
      <c r="S20" s="2035"/>
      <c r="T20" s="2031"/>
    </row>
    <row r="21" spans="1:20" s="331" customFormat="1" ht="12.75">
      <c r="A21" s="459"/>
      <c r="B21" s="465"/>
      <c r="C21" s="466" t="s">
        <v>924</v>
      </c>
      <c r="D21" s="469"/>
      <c r="E21" s="456" t="s">
        <v>218</v>
      </c>
      <c r="F21" s="457">
        <v>2882.5</v>
      </c>
      <c r="G21" s="312">
        <v>33.72</v>
      </c>
      <c r="H21" s="462">
        <f>IF(F21=0,"",G21*F21)</f>
        <v>97197.9</v>
      </c>
      <c r="J21" s="2058" t="s">
        <v>6483</v>
      </c>
      <c r="K21" s="2064" t="str">
        <f>VLOOKUP(J21,'FICHE RATIOS'!C:D,2,FALSE)</f>
        <v>Etanchéité (y compris protection)</v>
      </c>
      <c r="M21" s="2036"/>
      <c r="N21" s="2031"/>
      <c r="P21" s="2036"/>
      <c r="Q21" s="2031"/>
      <c r="S21" s="2036"/>
      <c r="T21" s="2031"/>
    </row>
    <row r="22" spans="1:20" s="331" customFormat="1" ht="25.7" customHeight="1">
      <c r="A22" s="459"/>
      <c r="B22" s="465"/>
      <c r="C22" s="466" t="s">
        <v>925</v>
      </c>
      <c r="D22" s="183"/>
      <c r="E22" s="456"/>
      <c r="F22" s="457"/>
      <c r="G22" s="312" t="s">
        <v>179</v>
      </c>
      <c r="H22" s="468" t="s">
        <v>922</v>
      </c>
      <c r="J22" s="2058" t="s">
        <v>6483</v>
      </c>
      <c r="K22" s="2064" t="str">
        <f>VLOOKUP(J22,'FICHE RATIOS'!C:D,2,FALSE)</f>
        <v>Etanchéité (y compris protection)</v>
      </c>
      <c r="M22" s="2034"/>
      <c r="N22" s="2031"/>
      <c r="P22" s="2034"/>
      <c r="Q22" s="2031"/>
      <c r="S22" s="2034"/>
      <c r="T22" s="2031"/>
    </row>
    <row r="23" spans="1:20" s="331" customFormat="1" ht="25.7" customHeight="1">
      <c r="A23" s="459"/>
      <c r="B23" s="465"/>
      <c r="C23" s="466" t="s">
        <v>926</v>
      </c>
      <c r="D23" s="183"/>
      <c r="E23" s="456" t="s">
        <v>218</v>
      </c>
      <c r="F23" s="457">
        <v>2984</v>
      </c>
      <c r="G23" s="312">
        <v>16.86</v>
      </c>
      <c r="H23" s="462">
        <f>IF(F23=0,"",G23*F23)</f>
        <v>50310.239999999998</v>
      </c>
      <c r="J23" s="2058" t="s">
        <v>6483</v>
      </c>
      <c r="K23" s="2064" t="str">
        <f>VLOOKUP(J23,'FICHE RATIOS'!C:D,2,FALSE)</f>
        <v>Etanchéité (y compris protection)</v>
      </c>
      <c r="M23" s="2034"/>
      <c r="N23" s="2031" t="e">
        <f>VLOOKUP(M23,'FICHE RATIOS'!#REF!,2,FALSE)</f>
        <v>#REF!</v>
      </c>
      <c r="P23" s="2034"/>
      <c r="Q23" s="2031" t="e">
        <f>VLOOKUP(P23,'FICHE RATIOS'!A:B,2,FALSE)</f>
        <v>#N/A</v>
      </c>
      <c r="S23" s="2034"/>
      <c r="T23" s="2031">
        <f>VLOOKUP(S23,'FICHE RATIOS'!D:E,2,FALSE)</f>
        <v>0</v>
      </c>
    </row>
    <row r="24" spans="1:20" s="331" customFormat="1" ht="31.9" customHeight="1">
      <c r="A24" s="459"/>
      <c r="B24" s="465"/>
      <c r="C24" s="2697" t="s">
        <v>927</v>
      </c>
      <c r="D24" s="2698"/>
      <c r="E24" s="456"/>
      <c r="F24" s="457"/>
      <c r="G24" s="312" t="s">
        <v>179</v>
      </c>
      <c r="H24" s="468" t="s">
        <v>922</v>
      </c>
      <c r="J24" s="2058" t="s">
        <v>6483</v>
      </c>
      <c r="K24" s="2064" t="str">
        <f>VLOOKUP(J24,'FICHE RATIOS'!C:D,2,FALSE)</f>
        <v>Etanchéité (y compris protection)</v>
      </c>
      <c r="M24" s="2034"/>
      <c r="N24" s="2031" t="e">
        <f>VLOOKUP(M24,'FICHE RATIOS'!#REF!,2,FALSE)</f>
        <v>#REF!</v>
      </c>
      <c r="P24" s="2034"/>
      <c r="Q24" s="2031" t="e">
        <f>VLOOKUP(P24,'FICHE RATIOS'!A:B,2,FALSE)</f>
        <v>#N/A</v>
      </c>
      <c r="S24" s="2034"/>
      <c r="T24" s="2031">
        <f>VLOOKUP(S24,'FICHE RATIOS'!D:E,2,FALSE)</f>
        <v>0</v>
      </c>
    </row>
    <row r="25" spans="1:20" s="331" customFormat="1" ht="12.75">
      <c r="A25" s="459"/>
      <c r="B25" s="465"/>
      <c r="C25" s="466"/>
      <c r="D25" s="183"/>
      <c r="E25" s="456"/>
      <c r="F25" s="457">
        <v>0</v>
      </c>
      <c r="G25" s="312" t="s">
        <v>179</v>
      </c>
      <c r="H25" s="462" t="s">
        <v>179</v>
      </c>
      <c r="J25" s="2058" t="s">
        <v>6483</v>
      </c>
      <c r="K25" s="2064" t="str">
        <f>VLOOKUP(J25,'FICHE RATIOS'!C:D,2,FALSE)</f>
        <v>Etanchéité (y compris protection)</v>
      </c>
      <c r="M25" s="2034"/>
      <c r="N25" s="2031" t="e">
        <f>VLOOKUP(M25,'FICHE RATIOS'!#REF!,2,FALSE)</f>
        <v>#REF!</v>
      </c>
      <c r="P25" s="2034"/>
      <c r="Q25" s="2031" t="e">
        <f>VLOOKUP(P25,'FICHE RATIOS'!A:B,2,FALSE)</f>
        <v>#N/A</v>
      </c>
      <c r="S25" s="2034"/>
      <c r="T25" s="2031">
        <f>VLOOKUP(S25,'FICHE RATIOS'!D:E,2,FALSE)</f>
        <v>0</v>
      </c>
    </row>
    <row r="26" spans="1:20" s="331" customFormat="1" ht="24">
      <c r="A26" s="459"/>
      <c r="B26" s="465"/>
      <c r="C26" s="466" t="s">
        <v>928</v>
      </c>
      <c r="D26" s="183"/>
      <c r="E26" s="456"/>
      <c r="F26" s="457"/>
      <c r="G26" s="312" t="s">
        <v>179</v>
      </c>
      <c r="H26" s="468" t="s">
        <v>929</v>
      </c>
      <c r="J26" s="2058" t="s">
        <v>6483</v>
      </c>
      <c r="K26" s="2064" t="str">
        <f>VLOOKUP(J26,'FICHE RATIOS'!C:D,2,FALSE)</f>
        <v>Etanchéité (y compris protection)</v>
      </c>
      <c r="M26" s="2034"/>
      <c r="N26" s="2031" t="e">
        <f>VLOOKUP(M26,'FICHE RATIOS'!#REF!,2,FALSE)</f>
        <v>#REF!</v>
      </c>
      <c r="P26" s="2034"/>
      <c r="Q26" s="2031" t="e">
        <f>VLOOKUP(P26,'FICHE RATIOS'!A:B,2,FALSE)</f>
        <v>#N/A</v>
      </c>
      <c r="S26" s="2034"/>
      <c r="T26" s="2031">
        <f>VLOOKUP(S26,'FICHE RATIOS'!D:E,2,FALSE)</f>
        <v>0</v>
      </c>
    </row>
    <row r="27" spans="1:20" s="331" customFormat="1" ht="12.75">
      <c r="A27" s="459"/>
      <c r="B27" s="465"/>
      <c r="C27" s="466" t="s">
        <v>930</v>
      </c>
      <c r="D27" s="183"/>
      <c r="E27" s="456"/>
      <c r="F27" s="457"/>
      <c r="G27" s="312"/>
      <c r="H27" s="468" t="s">
        <v>929</v>
      </c>
      <c r="J27" s="2058" t="s">
        <v>6483</v>
      </c>
      <c r="K27" s="2064" t="str">
        <f>VLOOKUP(J27,'FICHE RATIOS'!C:D,2,FALSE)</f>
        <v>Etanchéité (y compris protection)</v>
      </c>
      <c r="M27" s="2034"/>
      <c r="N27" s="2031" t="e">
        <f>VLOOKUP(M27,'FICHE RATIOS'!#REF!,2,FALSE)</f>
        <v>#REF!</v>
      </c>
      <c r="P27" s="2034"/>
      <c r="Q27" s="2031" t="e">
        <f>VLOOKUP(P27,'FICHE RATIOS'!A:B,2,FALSE)</f>
        <v>#N/A</v>
      </c>
      <c r="S27" s="2034"/>
      <c r="T27" s="2031">
        <f>VLOOKUP(S27,'FICHE RATIOS'!D:E,2,FALSE)</f>
        <v>0</v>
      </c>
    </row>
    <row r="28" spans="1:20" s="331" customFormat="1" ht="12.75">
      <c r="A28" s="459"/>
      <c r="B28" s="465"/>
      <c r="C28" s="2697" t="s">
        <v>931</v>
      </c>
      <c r="D28" s="2698"/>
      <c r="E28" s="456" t="s">
        <v>235</v>
      </c>
      <c r="F28" s="457">
        <f>805.63+306.8</f>
        <v>1112.43</v>
      </c>
      <c r="G28" s="312">
        <v>13.799999999999999</v>
      </c>
      <c r="H28" s="462">
        <f>IF(F28=0,"",G28*F28)</f>
        <v>15351.534</v>
      </c>
      <c r="J28" s="2058" t="s">
        <v>6483</v>
      </c>
      <c r="K28" s="2064" t="str">
        <f>VLOOKUP(J28,'FICHE RATIOS'!C:D,2,FALSE)</f>
        <v>Etanchéité (y compris protection)</v>
      </c>
      <c r="M28" s="2034"/>
      <c r="N28" s="2031" t="e">
        <f>VLOOKUP(M28,'FICHE RATIOS'!#REF!,2,FALSE)</f>
        <v>#REF!</v>
      </c>
      <c r="P28" s="2034"/>
      <c r="Q28" s="2031" t="e">
        <f>VLOOKUP(P28,'FICHE RATIOS'!A:B,2,FALSE)</f>
        <v>#N/A</v>
      </c>
      <c r="S28" s="2034"/>
      <c r="T28" s="2031">
        <f>VLOOKUP(S28,'FICHE RATIOS'!D:E,2,FALSE)</f>
        <v>0</v>
      </c>
    </row>
    <row r="29" spans="1:20" s="331" customFormat="1" ht="25.7" customHeight="1">
      <c r="A29" s="459"/>
      <c r="B29" s="465"/>
      <c r="C29" s="466" t="s">
        <v>925</v>
      </c>
      <c r="D29" s="183"/>
      <c r="E29" s="456"/>
      <c r="F29" s="457"/>
      <c r="G29" s="312" t="s">
        <v>179</v>
      </c>
      <c r="H29" s="468" t="s">
        <v>922</v>
      </c>
      <c r="J29" s="2058" t="s">
        <v>6483</v>
      </c>
      <c r="K29" s="2064" t="str">
        <f>VLOOKUP(J29,'FICHE RATIOS'!C:D,2,FALSE)</f>
        <v>Etanchéité (y compris protection)</v>
      </c>
      <c r="M29" s="2034"/>
      <c r="N29" s="2031" t="e">
        <f>VLOOKUP(M29,'FICHE RATIOS'!#REF!,2,FALSE)</f>
        <v>#REF!</v>
      </c>
      <c r="P29" s="2034"/>
      <c r="Q29" s="2031" t="e">
        <f>VLOOKUP(P29,'FICHE RATIOS'!A:B,2,FALSE)</f>
        <v>#N/A</v>
      </c>
      <c r="S29" s="2034"/>
      <c r="T29" s="2031">
        <f>VLOOKUP(S29,'FICHE RATIOS'!D:E,2,FALSE)</f>
        <v>0</v>
      </c>
    </row>
    <row r="30" spans="1:20" s="331" customFormat="1" ht="25.7" customHeight="1">
      <c r="A30" s="459"/>
      <c r="B30" s="465"/>
      <c r="C30" s="466" t="s">
        <v>926</v>
      </c>
      <c r="D30" s="183"/>
      <c r="E30" s="456" t="s">
        <v>235</v>
      </c>
      <c r="F30" s="457">
        <v>805.63</v>
      </c>
      <c r="G30" s="312">
        <v>22.48</v>
      </c>
      <c r="H30" s="462">
        <f>IF(F30=0,"",G30*F30)</f>
        <v>18110.562399999999</v>
      </c>
      <c r="J30" s="2058" t="s">
        <v>6483</v>
      </c>
      <c r="K30" s="2064" t="str">
        <f>VLOOKUP(J30,'FICHE RATIOS'!C:D,2,FALSE)</f>
        <v>Etanchéité (y compris protection)</v>
      </c>
      <c r="M30" s="2034"/>
      <c r="N30" s="2031" t="e">
        <f>VLOOKUP(M30,'FICHE RATIOS'!#REF!,2,FALSE)</f>
        <v>#REF!</v>
      </c>
      <c r="P30" s="2034"/>
      <c r="Q30" s="2031" t="e">
        <f>VLOOKUP(P30,'FICHE RATIOS'!A:B,2,FALSE)</f>
        <v>#N/A</v>
      </c>
      <c r="S30" s="2034"/>
      <c r="T30" s="2031">
        <f>VLOOKUP(S30,'FICHE RATIOS'!D:E,2,FALSE)</f>
        <v>0</v>
      </c>
    </row>
    <row r="31" spans="1:20" s="331" customFormat="1" ht="30" customHeight="1">
      <c r="A31" s="459"/>
      <c r="B31" s="465"/>
      <c r="C31" s="2697" t="s">
        <v>927</v>
      </c>
      <c r="D31" s="2698"/>
      <c r="E31" s="456"/>
      <c r="F31" s="457"/>
      <c r="G31" s="312" t="s">
        <v>179</v>
      </c>
      <c r="H31" s="468" t="s">
        <v>922</v>
      </c>
      <c r="J31" s="2058" t="s">
        <v>6483</v>
      </c>
      <c r="K31" s="2064" t="str">
        <f>VLOOKUP(J31,'FICHE RATIOS'!C:D,2,FALSE)</f>
        <v>Etanchéité (y compris protection)</v>
      </c>
      <c r="M31" s="2034"/>
      <c r="N31" s="2031" t="e">
        <f>VLOOKUP(M31,'FICHE RATIOS'!#REF!,2,FALSE)</f>
        <v>#REF!</v>
      </c>
      <c r="P31" s="2034"/>
      <c r="Q31" s="2031" t="e">
        <f>VLOOKUP(P31,'FICHE RATIOS'!A:B,2,FALSE)</f>
        <v>#N/A</v>
      </c>
      <c r="S31" s="2034"/>
      <c r="T31" s="2031">
        <f>VLOOKUP(S31,'FICHE RATIOS'!D:E,2,FALSE)</f>
        <v>0</v>
      </c>
    </row>
    <row r="32" spans="1:20" s="331" customFormat="1" ht="12.75">
      <c r="A32" s="459"/>
      <c r="B32" s="460"/>
      <c r="C32" s="466"/>
      <c r="D32" s="183"/>
      <c r="E32" s="456"/>
      <c r="F32" s="457">
        <v>0</v>
      </c>
      <c r="G32" s="312" t="s">
        <v>179</v>
      </c>
      <c r="H32" s="462" t="str">
        <f>IF(F32=0,"",G32*F32)</f>
        <v/>
      </c>
      <c r="J32" s="2058" t="s">
        <v>6483</v>
      </c>
      <c r="K32" s="2064" t="str">
        <f>VLOOKUP(J32,'FICHE RATIOS'!C:D,2,FALSE)</f>
        <v>Etanchéité (y compris protection)</v>
      </c>
      <c r="M32" s="2034"/>
      <c r="N32" s="2031" t="e">
        <f>VLOOKUP(M32,'FICHE RATIOS'!#REF!,2,FALSE)</f>
        <v>#REF!</v>
      </c>
      <c r="P32" s="2034"/>
      <c r="Q32" s="2031" t="e">
        <f>VLOOKUP(P32,'FICHE RATIOS'!A:B,2,FALSE)</f>
        <v>#N/A</v>
      </c>
      <c r="S32" s="2034"/>
      <c r="T32" s="2031">
        <f>VLOOKUP(S32,'FICHE RATIOS'!D:E,2,FALSE)</f>
        <v>0</v>
      </c>
    </row>
    <row r="33" spans="1:20" s="331" customFormat="1" ht="24">
      <c r="A33" s="459"/>
      <c r="B33" s="460" t="s">
        <v>932</v>
      </c>
      <c r="C33" s="464" t="s">
        <v>933</v>
      </c>
      <c r="D33" s="469"/>
      <c r="E33" s="456"/>
      <c r="F33" s="457">
        <v>0</v>
      </c>
      <c r="G33" s="312" t="s">
        <v>179</v>
      </c>
      <c r="H33" s="462" t="s">
        <v>179</v>
      </c>
      <c r="J33" s="2058" t="s">
        <v>6483</v>
      </c>
      <c r="K33" s="2064" t="str">
        <f>VLOOKUP(J33,'FICHE RATIOS'!C:D,2,FALSE)</f>
        <v>Etanchéité (y compris protection)</v>
      </c>
      <c r="M33" s="2034"/>
      <c r="N33" s="2031" t="e">
        <f>VLOOKUP(M33,'FICHE RATIOS'!#REF!,2,FALSE)</f>
        <v>#REF!</v>
      </c>
      <c r="P33" s="2034"/>
      <c r="Q33" s="2031" t="e">
        <f>VLOOKUP(P33,'FICHE RATIOS'!A:B,2,FALSE)</f>
        <v>#N/A</v>
      </c>
      <c r="S33" s="2034"/>
      <c r="T33" s="2031">
        <f>VLOOKUP(S33,'FICHE RATIOS'!D:E,2,FALSE)</f>
        <v>0</v>
      </c>
    </row>
    <row r="34" spans="1:20" s="331" customFormat="1" ht="12.75">
      <c r="A34" s="459"/>
      <c r="B34" s="460"/>
      <c r="C34" s="466" t="s">
        <v>934</v>
      </c>
      <c r="D34" s="183"/>
      <c r="E34" s="456" t="s">
        <v>70</v>
      </c>
      <c r="F34" s="422">
        <f>SUBTOTAL(9,F73)</f>
        <v>406</v>
      </c>
      <c r="G34" s="312" t="s">
        <v>179</v>
      </c>
      <c r="H34" s="470" t="s">
        <v>935</v>
      </c>
      <c r="J34" s="2058" t="s">
        <v>6483</v>
      </c>
      <c r="K34" s="2064" t="str">
        <f>VLOOKUP(J34,'FICHE RATIOS'!C:D,2,FALSE)</f>
        <v>Etanchéité (y compris protection)</v>
      </c>
      <c r="M34" s="2034"/>
      <c r="N34" s="2031" t="e">
        <f>VLOOKUP(M34,'FICHE RATIOS'!#REF!,2,FALSE)</f>
        <v>#REF!</v>
      </c>
      <c r="P34" s="2034"/>
      <c r="Q34" s="2031" t="e">
        <f>VLOOKUP(P34,'FICHE RATIOS'!A:B,2,FALSE)</f>
        <v>#N/A</v>
      </c>
      <c r="S34" s="2034"/>
      <c r="T34" s="2031">
        <f>VLOOKUP(S34,'FICHE RATIOS'!D:E,2,FALSE)</f>
        <v>0</v>
      </c>
    </row>
    <row r="35" spans="1:20" s="331" customFormat="1" ht="12.75">
      <c r="A35" s="459"/>
      <c r="B35" s="465"/>
      <c r="C35" s="466"/>
      <c r="D35" s="183"/>
      <c r="E35" s="456"/>
      <c r="F35" s="457"/>
      <c r="G35" s="312" t="s">
        <v>179</v>
      </c>
      <c r="H35" s="462" t="str">
        <f>IF(F35=0,"",G35*F35)</f>
        <v/>
      </c>
      <c r="J35" s="2058" t="s">
        <v>6483</v>
      </c>
      <c r="K35" s="2064" t="str">
        <f>VLOOKUP(J35,'FICHE RATIOS'!C:D,2,FALSE)</f>
        <v>Etanchéité (y compris protection)</v>
      </c>
      <c r="M35" s="2034"/>
      <c r="N35" s="2031"/>
      <c r="P35" s="2034"/>
      <c r="Q35" s="2031"/>
      <c r="S35" s="2034"/>
      <c r="T35" s="2031"/>
    </row>
    <row r="36" spans="1:20" s="331" customFormat="1" ht="12.75">
      <c r="A36" s="459"/>
      <c r="B36" s="460" t="s">
        <v>936</v>
      </c>
      <c r="C36" s="464" t="s">
        <v>937</v>
      </c>
      <c r="D36" s="183"/>
      <c r="E36" s="456"/>
      <c r="F36" s="422"/>
      <c r="G36" s="312"/>
      <c r="H36" s="462" t="str">
        <f>IF(F36=0,"",G36*F36)</f>
        <v/>
      </c>
      <c r="J36" s="2058" t="s">
        <v>6483</v>
      </c>
      <c r="K36" s="2064" t="str">
        <f>VLOOKUP(J36,'FICHE RATIOS'!C:D,2,FALSE)</f>
        <v>Etanchéité (y compris protection)</v>
      </c>
      <c r="M36" s="2034"/>
      <c r="N36" s="2031" t="e">
        <f>VLOOKUP(M36,'FICHE RATIOS'!#REF!,2,FALSE)</f>
        <v>#REF!</v>
      </c>
      <c r="P36" s="2034"/>
      <c r="Q36" s="2031" t="e">
        <f>VLOOKUP(P36,'FICHE RATIOS'!A:B,2,FALSE)</f>
        <v>#N/A</v>
      </c>
      <c r="S36" s="2034"/>
      <c r="T36" s="2031">
        <f>VLOOKUP(S36,'FICHE RATIOS'!D:E,2,FALSE)</f>
        <v>0</v>
      </c>
    </row>
    <row r="37" spans="1:20" s="331" customFormat="1" ht="12.75">
      <c r="A37" s="459"/>
      <c r="B37" s="460"/>
      <c r="C37" s="466" t="s">
        <v>938</v>
      </c>
      <c r="D37" s="183"/>
      <c r="E37" s="456"/>
      <c r="F37" s="422"/>
      <c r="G37" s="312" t="s">
        <v>179</v>
      </c>
      <c r="H37" s="462" t="str">
        <f>IF(F37=0,"",G37*F37)</f>
        <v/>
      </c>
      <c r="J37" s="2058" t="s">
        <v>6483</v>
      </c>
      <c r="K37" s="2064" t="str">
        <f>VLOOKUP(J37,'FICHE RATIOS'!C:D,2,FALSE)</f>
        <v>Etanchéité (y compris protection)</v>
      </c>
      <c r="M37" s="2034"/>
      <c r="N37" s="2031" t="e">
        <f>VLOOKUP(M37,'FICHE RATIOS'!#REF!,2,FALSE)</f>
        <v>#REF!</v>
      </c>
      <c r="P37" s="2034"/>
      <c r="Q37" s="2031" t="e">
        <f>VLOOKUP(P37,'FICHE RATIOS'!A:B,2,FALSE)</f>
        <v>#N/A</v>
      </c>
      <c r="S37" s="2034"/>
      <c r="T37" s="2031">
        <f>VLOOKUP(S37,'FICHE RATIOS'!D:E,2,FALSE)</f>
        <v>0</v>
      </c>
    </row>
    <row r="38" spans="1:20" s="331" customFormat="1" ht="12.75">
      <c r="A38" s="459"/>
      <c r="B38" s="460"/>
      <c r="C38" s="466"/>
      <c r="D38" s="183"/>
      <c r="E38" s="456"/>
      <c r="F38" s="422"/>
      <c r="G38" s="312" t="s">
        <v>179</v>
      </c>
      <c r="H38" s="462" t="str">
        <f>IF(F38=0,"",G38*F38)</f>
        <v/>
      </c>
      <c r="J38" s="2058" t="s">
        <v>6483</v>
      </c>
      <c r="K38" s="2064" t="str">
        <f>VLOOKUP(J38,'FICHE RATIOS'!C:D,2,FALSE)</f>
        <v>Etanchéité (y compris protection)</v>
      </c>
      <c r="M38" s="2034"/>
      <c r="N38" s="2031" t="e">
        <f>VLOOKUP(M38,'FICHE RATIOS'!#REF!,2,FALSE)</f>
        <v>#REF!</v>
      </c>
      <c r="P38" s="2034"/>
      <c r="Q38" s="2031" t="e">
        <f>VLOOKUP(P38,'FICHE RATIOS'!A:B,2,FALSE)</f>
        <v>#N/A</v>
      </c>
      <c r="S38" s="2034"/>
      <c r="T38" s="2031">
        <f>VLOOKUP(S38,'FICHE RATIOS'!D:E,2,FALSE)</f>
        <v>0</v>
      </c>
    </row>
    <row r="39" spans="1:20" s="331" customFormat="1" ht="12.75">
      <c r="A39" s="459"/>
      <c r="B39" s="465"/>
      <c r="C39" s="467" t="s">
        <v>939</v>
      </c>
      <c r="D39" s="183"/>
      <c r="E39" s="456"/>
      <c r="F39" s="457"/>
      <c r="G39" s="312"/>
      <c r="H39" s="462" t="str">
        <f>IF(F39=0,"",G39*F39)</f>
        <v/>
      </c>
      <c r="J39" s="2058" t="s">
        <v>6483</v>
      </c>
      <c r="K39" s="2064" t="str">
        <f>VLOOKUP(J39,'FICHE RATIOS'!C:D,2,FALSE)</f>
        <v>Etanchéité (y compris protection)</v>
      </c>
      <c r="M39" s="2034"/>
      <c r="N39" s="2031" t="e">
        <f>VLOOKUP(M39,'FICHE RATIOS'!#REF!,2,FALSE)</f>
        <v>#REF!</v>
      </c>
      <c r="P39" s="2034"/>
      <c r="Q39" s="2031" t="e">
        <f>VLOOKUP(P39,'FICHE RATIOS'!A:B,2,FALSE)</f>
        <v>#N/A</v>
      </c>
      <c r="S39" s="2034"/>
      <c r="T39" s="2031">
        <f>VLOOKUP(S39,'FICHE RATIOS'!D:E,2,FALSE)</f>
        <v>0</v>
      </c>
    </row>
    <row r="40" spans="1:20" s="331" customFormat="1" ht="24">
      <c r="A40" s="459"/>
      <c r="B40" s="465"/>
      <c r="C40" s="183" t="s">
        <v>921</v>
      </c>
      <c r="D40" s="183"/>
      <c r="E40" s="456"/>
      <c r="F40" s="457"/>
      <c r="G40" s="312"/>
      <c r="H40" s="468" t="s">
        <v>922</v>
      </c>
      <c r="J40" s="2058" t="s">
        <v>6483</v>
      </c>
      <c r="K40" s="2064" t="str">
        <f>VLOOKUP(J40,'FICHE RATIOS'!C:D,2,FALSE)</f>
        <v>Etanchéité (y compris protection)</v>
      </c>
      <c r="M40" s="2034"/>
      <c r="N40" s="2031" t="e">
        <f>VLOOKUP(M40,'FICHE RATIOS'!#REF!,2,FALSE)</f>
        <v>#REF!</v>
      </c>
      <c r="P40" s="2034"/>
      <c r="Q40" s="2031" t="e">
        <f>VLOOKUP(P40,'FICHE RATIOS'!A:B,2,FALSE)</f>
        <v>#N/A</v>
      </c>
      <c r="S40" s="2034"/>
      <c r="T40" s="2031">
        <f>VLOOKUP(S40,'FICHE RATIOS'!D:E,2,FALSE)</f>
        <v>0</v>
      </c>
    </row>
    <row r="41" spans="1:20" s="331" customFormat="1" ht="12.75">
      <c r="A41" s="459"/>
      <c r="B41" s="465"/>
      <c r="C41" s="183" t="s">
        <v>923</v>
      </c>
      <c r="D41" s="183"/>
      <c r="E41" s="456" t="s">
        <v>218</v>
      </c>
      <c r="F41" s="457">
        <v>195.9</v>
      </c>
      <c r="G41" s="312">
        <v>8.43</v>
      </c>
      <c r="H41" s="462">
        <f>IF(F41=0,"",G41*F41)</f>
        <v>1651.4369999999999</v>
      </c>
      <c r="J41" s="2058" t="s">
        <v>6483</v>
      </c>
      <c r="K41" s="2064" t="str">
        <f>VLOOKUP(J41,'FICHE RATIOS'!C:D,2,FALSE)</f>
        <v>Etanchéité (y compris protection)</v>
      </c>
      <c r="M41" s="2034"/>
      <c r="N41" s="2031" t="e">
        <f>VLOOKUP(M41,'FICHE RATIOS'!#REF!,2,FALSE)</f>
        <v>#REF!</v>
      </c>
      <c r="P41" s="2034"/>
      <c r="Q41" s="2031" t="e">
        <f>VLOOKUP(P41,'FICHE RATIOS'!A:B,2,FALSE)</f>
        <v>#N/A</v>
      </c>
      <c r="S41" s="2034"/>
      <c r="T41" s="2031">
        <f>VLOOKUP(S41,'FICHE RATIOS'!D:E,2,FALSE)</f>
        <v>0</v>
      </c>
    </row>
    <row r="42" spans="1:20" s="331" customFormat="1" ht="24.75" customHeight="1">
      <c r="A42" s="459"/>
      <c r="B42" s="465"/>
      <c r="C42" s="183" t="s">
        <v>940</v>
      </c>
      <c r="D42" s="183"/>
      <c r="E42" s="456" t="s">
        <v>218</v>
      </c>
      <c r="F42" s="457">
        <f>F41</f>
        <v>195.9</v>
      </c>
      <c r="G42" s="312">
        <v>36.53</v>
      </c>
      <c r="H42" s="462">
        <f>IF(F42=0,"",G42*F42)</f>
        <v>7156.2270000000008</v>
      </c>
      <c r="J42" s="2058" t="s">
        <v>6483</v>
      </c>
      <c r="K42" s="2064" t="str">
        <f>VLOOKUP(J42,'FICHE RATIOS'!C:D,2,FALSE)</f>
        <v>Etanchéité (y compris protection)</v>
      </c>
      <c r="M42" s="2034"/>
      <c r="N42" s="2031" t="e">
        <f>VLOOKUP(M42,'FICHE RATIOS'!#REF!,2,FALSE)</f>
        <v>#REF!</v>
      </c>
      <c r="P42" s="2034"/>
      <c r="Q42" s="2031" t="e">
        <f>VLOOKUP(P42,'FICHE RATIOS'!A:B,2,FALSE)</f>
        <v>#N/A</v>
      </c>
      <c r="S42" s="2034"/>
      <c r="T42" s="2031">
        <f>VLOOKUP(S42,'FICHE RATIOS'!D:E,2,FALSE)</f>
        <v>0</v>
      </c>
    </row>
    <row r="43" spans="1:20" s="331" customFormat="1" ht="25.7" customHeight="1">
      <c r="A43" s="459"/>
      <c r="B43" s="465"/>
      <c r="C43" s="183" t="s">
        <v>927</v>
      </c>
      <c r="D43" s="183"/>
      <c r="E43" s="456"/>
      <c r="F43" s="457"/>
      <c r="G43" s="312" t="s">
        <v>179</v>
      </c>
      <c r="H43" s="468" t="s">
        <v>922</v>
      </c>
      <c r="J43" s="2058" t="s">
        <v>6483</v>
      </c>
      <c r="K43" s="2064" t="str">
        <f>VLOOKUP(J43,'FICHE RATIOS'!C:D,2,FALSE)</f>
        <v>Etanchéité (y compris protection)</v>
      </c>
      <c r="M43" s="2034"/>
      <c r="N43" s="2031" t="e">
        <f>VLOOKUP(M43,'FICHE RATIOS'!#REF!,2,FALSE)</f>
        <v>#REF!</v>
      </c>
      <c r="P43" s="2034"/>
      <c r="Q43" s="2031" t="e">
        <f>VLOOKUP(P43,'FICHE RATIOS'!A:B,2,FALSE)</f>
        <v>#N/A</v>
      </c>
      <c r="S43" s="2034"/>
      <c r="T43" s="2031">
        <f>VLOOKUP(S43,'FICHE RATIOS'!D:E,2,FALSE)</f>
        <v>0</v>
      </c>
    </row>
    <row r="44" spans="1:20" s="331" customFormat="1" ht="25.7" customHeight="1">
      <c r="A44" s="459"/>
      <c r="B44" s="465"/>
      <c r="C44" s="183" t="s">
        <v>941</v>
      </c>
      <c r="D44" s="183"/>
      <c r="E44" s="456"/>
      <c r="F44" s="457"/>
      <c r="G44" s="312" t="s">
        <v>179</v>
      </c>
      <c r="H44" s="468" t="s">
        <v>922</v>
      </c>
      <c r="J44" s="2058" t="s">
        <v>6483</v>
      </c>
      <c r="K44" s="2064" t="str">
        <f>VLOOKUP(J44,'FICHE RATIOS'!C:D,2,FALSE)</f>
        <v>Etanchéité (y compris protection)</v>
      </c>
      <c r="M44" s="2034"/>
      <c r="N44" s="2031" t="e">
        <f>VLOOKUP(M44,'FICHE RATIOS'!#REF!,2,FALSE)</f>
        <v>#REF!</v>
      </c>
      <c r="P44" s="2034"/>
      <c r="Q44" s="2031" t="e">
        <f>VLOOKUP(P44,'FICHE RATIOS'!A:B,2,FALSE)</f>
        <v>#N/A</v>
      </c>
      <c r="S44" s="2034"/>
      <c r="T44" s="2031">
        <f>VLOOKUP(S44,'FICHE RATIOS'!D:E,2,FALSE)</f>
        <v>0</v>
      </c>
    </row>
    <row r="45" spans="1:20" s="331" customFormat="1" ht="25.7" customHeight="1">
      <c r="A45" s="459"/>
      <c r="B45" s="465"/>
      <c r="C45" s="183" t="s">
        <v>942</v>
      </c>
      <c r="D45" s="183"/>
      <c r="E45" s="456" t="s">
        <v>218</v>
      </c>
      <c r="F45" s="457">
        <f>F41</f>
        <v>195.9</v>
      </c>
      <c r="G45" s="312">
        <v>18.54</v>
      </c>
      <c r="H45" s="462">
        <f>IF(F45=0,"",G45*F45)</f>
        <v>3631.9859999999999</v>
      </c>
      <c r="J45" s="2058" t="s">
        <v>6483</v>
      </c>
      <c r="K45" s="2064" t="str">
        <f>VLOOKUP(J45,'FICHE RATIOS'!C:D,2,FALSE)</f>
        <v>Etanchéité (y compris protection)</v>
      </c>
      <c r="M45" s="2034"/>
      <c r="N45" s="2031" t="e">
        <f>VLOOKUP(M45,'FICHE RATIOS'!#REF!,2,FALSE)</f>
        <v>#REF!</v>
      </c>
      <c r="P45" s="2034"/>
      <c r="Q45" s="2031" t="e">
        <f>VLOOKUP(P45,'FICHE RATIOS'!A:B,2,FALSE)</f>
        <v>#N/A</v>
      </c>
      <c r="S45" s="2034"/>
      <c r="T45" s="2031">
        <f>VLOOKUP(S45,'FICHE RATIOS'!D:E,2,FALSE)</f>
        <v>0</v>
      </c>
    </row>
    <row r="46" spans="1:20" s="331" customFormat="1" ht="12.75">
      <c r="A46" s="459"/>
      <c r="B46" s="465"/>
      <c r="C46" s="183"/>
      <c r="D46" s="183"/>
      <c r="E46" s="456"/>
      <c r="F46" s="457"/>
      <c r="G46" s="312"/>
      <c r="H46" s="462" t="str">
        <f>IF(F46=0,"",G46*F46)</f>
        <v/>
      </c>
      <c r="J46" s="2058" t="s">
        <v>6483</v>
      </c>
      <c r="K46" s="2064" t="str">
        <f>VLOOKUP(J46,'FICHE RATIOS'!C:D,2,FALSE)</f>
        <v>Etanchéité (y compris protection)</v>
      </c>
      <c r="M46" s="2034"/>
      <c r="N46" s="2031" t="e">
        <f>VLOOKUP(M46,'FICHE RATIOS'!#REF!,2,FALSE)</f>
        <v>#REF!</v>
      </c>
      <c r="P46" s="2034"/>
      <c r="Q46" s="2031" t="e">
        <f>VLOOKUP(P46,'FICHE RATIOS'!A:B,2,FALSE)</f>
        <v>#N/A</v>
      </c>
      <c r="S46" s="2034"/>
      <c r="T46" s="2031">
        <f>VLOOKUP(S46,'FICHE RATIOS'!D:E,2,FALSE)</f>
        <v>0</v>
      </c>
    </row>
    <row r="47" spans="1:20" s="331" customFormat="1" ht="12.75">
      <c r="A47" s="459"/>
      <c r="B47" s="465"/>
      <c r="C47" s="183" t="s">
        <v>943</v>
      </c>
      <c r="D47" s="183"/>
      <c r="E47" s="456"/>
      <c r="F47" s="457"/>
      <c r="G47" s="312"/>
      <c r="H47" s="471" t="s">
        <v>929</v>
      </c>
      <c r="J47" s="2058" t="s">
        <v>6483</v>
      </c>
      <c r="K47" s="2064" t="str">
        <f>VLOOKUP(J47,'FICHE RATIOS'!C:D,2,FALSE)</f>
        <v>Etanchéité (y compris protection)</v>
      </c>
      <c r="M47" s="2034"/>
      <c r="N47" s="2031" t="e">
        <f>VLOOKUP(M47,'FICHE RATIOS'!#REF!,2,FALSE)</f>
        <v>#REF!</v>
      </c>
      <c r="P47" s="2034"/>
      <c r="Q47" s="2031" t="e">
        <f>VLOOKUP(P47,'FICHE RATIOS'!A:B,2,FALSE)</f>
        <v>#N/A</v>
      </c>
      <c r="S47" s="2034"/>
      <c r="T47" s="2031">
        <f>VLOOKUP(S47,'FICHE RATIOS'!D:E,2,FALSE)</f>
        <v>0</v>
      </c>
    </row>
    <row r="48" spans="1:20" s="331" customFormat="1" ht="12.75">
      <c r="A48" s="459"/>
      <c r="B48" s="465"/>
      <c r="C48" s="183"/>
      <c r="D48" s="183"/>
      <c r="E48" s="456"/>
      <c r="F48" s="457"/>
      <c r="G48" s="312"/>
      <c r="H48" s="462" t="str">
        <f t="shared" ref="H48:H54" si="0">IF(F48=0,"",G48*F48)</f>
        <v/>
      </c>
      <c r="J48" s="2058" t="s">
        <v>6483</v>
      </c>
      <c r="K48" s="2064" t="str">
        <f>VLOOKUP(J48,'FICHE RATIOS'!C:D,2,FALSE)</f>
        <v>Etanchéité (y compris protection)</v>
      </c>
      <c r="M48" s="2034"/>
      <c r="N48" s="2031" t="e">
        <f>VLOOKUP(M48,'FICHE RATIOS'!#REF!,2,FALSE)</f>
        <v>#REF!</v>
      </c>
      <c r="P48" s="2034"/>
      <c r="Q48" s="2031" t="e">
        <f>VLOOKUP(P48,'FICHE RATIOS'!A:B,2,FALSE)</f>
        <v>#N/A</v>
      </c>
      <c r="S48" s="2034"/>
      <c r="T48" s="2031">
        <f>VLOOKUP(S48,'FICHE RATIOS'!D:E,2,FALSE)</f>
        <v>0</v>
      </c>
    </row>
    <row r="49" spans="1:20" s="331" customFormat="1" ht="25.7" customHeight="1">
      <c r="A49" s="459"/>
      <c r="B49" s="465"/>
      <c r="C49" s="183" t="s">
        <v>944</v>
      </c>
      <c r="D49" s="183"/>
      <c r="E49" s="456" t="s">
        <v>235</v>
      </c>
      <c r="F49" s="457">
        <v>186</v>
      </c>
      <c r="G49" s="312">
        <v>8.43</v>
      </c>
      <c r="H49" s="462">
        <f t="shared" si="0"/>
        <v>1567.98</v>
      </c>
      <c r="J49" s="2058" t="s">
        <v>6483</v>
      </c>
      <c r="K49" s="2064" t="str">
        <f>VLOOKUP(J49,'FICHE RATIOS'!C:D,2,FALSE)</f>
        <v>Etanchéité (y compris protection)</v>
      </c>
      <c r="M49" s="2034"/>
      <c r="N49" s="2031" t="e">
        <f>VLOOKUP(M49,'FICHE RATIOS'!#REF!,2,FALSE)</f>
        <v>#REF!</v>
      </c>
      <c r="P49" s="2034"/>
      <c r="Q49" s="2031" t="e">
        <f>VLOOKUP(P49,'FICHE RATIOS'!A:B,2,FALSE)</f>
        <v>#N/A</v>
      </c>
      <c r="S49" s="2034"/>
      <c r="T49" s="2031">
        <f>VLOOKUP(S49,'FICHE RATIOS'!D:E,2,FALSE)</f>
        <v>0</v>
      </c>
    </row>
    <row r="50" spans="1:20" s="331" customFormat="1" ht="25.7" customHeight="1">
      <c r="A50" s="459"/>
      <c r="B50" s="465"/>
      <c r="C50" s="183" t="s">
        <v>945</v>
      </c>
      <c r="D50" s="183"/>
      <c r="E50" s="456" t="s">
        <v>235</v>
      </c>
      <c r="F50" s="457">
        <v>186</v>
      </c>
      <c r="G50" s="312">
        <v>36.53</v>
      </c>
      <c r="H50" s="462">
        <f t="shared" si="0"/>
        <v>6794.58</v>
      </c>
      <c r="J50" s="2058" t="s">
        <v>6483</v>
      </c>
      <c r="K50" s="2064" t="str">
        <f>VLOOKUP(J50,'FICHE RATIOS'!C:D,2,FALSE)</f>
        <v>Etanchéité (y compris protection)</v>
      </c>
      <c r="M50" s="2034"/>
      <c r="N50" s="2031" t="e">
        <f>VLOOKUP(M50,'FICHE RATIOS'!#REF!,2,FALSE)</f>
        <v>#REF!</v>
      </c>
      <c r="P50" s="2034"/>
      <c r="Q50" s="2031" t="e">
        <f>VLOOKUP(P50,'FICHE RATIOS'!A:B,2,FALSE)</f>
        <v>#N/A</v>
      </c>
      <c r="S50" s="2034"/>
      <c r="T50" s="2031">
        <f>VLOOKUP(S50,'FICHE RATIOS'!D:E,2,FALSE)</f>
        <v>0</v>
      </c>
    </row>
    <row r="51" spans="1:20" s="331" customFormat="1" ht="25.7" customHeight="1">
      <c r="A51" s="459"/>
      <c r="B51" s="465"/>
      <c r="C51" s="183" t="s">
        <v>946</v>
      </c>
      <c r="D51" s="183"/>
      <c r="E51" s="456" t="s">
        <v>235</v>
      </c>
      <c r="F51" s="457">
        <v>186</v>
      </c>
      <c r="G51" s="312">
        <v>30.34</v>
      </c>
      <c r="H51" s="462">
        <f t="shared" si="0"/>
        <v>5643.24</v>
      </c>
      <c r="J51" s="2058" t="s">
        <v>6483</v>
      </c>
      <c r="K51" s="2064" t="str">
        <f>VLOOKUP(J51,'FICHE RATIOS'!C:D,2,FALSE)</f>
        <v>Etanchéité (y compris protection)</v>
      </c>
      <c r="M51" s="2034"/>
      <c r="N51" s="2031" t="e">
        <f>VLOOKUP(M51,'FICHE RATIOS'!#REF!,2,FALSE)</f>
        <v>#REF!</v>
      </c>
      <c r="P51" s="2034"/>
      <c r="Q51" s="2031" t="e">
        <f>VLOOKUP(P51,'FICHE RATIOS'!A:B,2,FALSE)</f>
        <v>#N/A</v>
      </c>
      <c r="S51" s="2034"/>
      <c r="T51" s="2031">
        <f>VLOOKUP(S51,'FICHE RATIOS'!D:E,2,FALSE)</f>
        <v>0</v>
      </c>
    </row>
    <row r="52" spans="1:20" s="331" customFormat="1" ht="24">
      <c r="A52" s="459"/>
      <c r="B52" s="465"/>
      <c r="C52" s="183" t="s">
        <v>947</v>
      </c>
      <c r="D52" s="183"/>
      <c r="E52" s="456"/>
      <c r="F52" s="457"/>
      <c r="G52" s="312"/>
      <c r="H52" s="468" t="s">
        <v>922</v>
      </c>
      <c r="J52" s="2058" t="s">
        <v>6483</v>
      </c>
      <c r="K52" s="2064" t="str">
        <f>VLOOKUP(J52,'FICHE RATIOS'!C:D,2,FALSE)</f>
        <v>Etanchéité (y compris protection)</v>
      </c>
      <c r="M52" s="2034"/>
      <c r="N52" s="2031" t="e">
        <f>VLOOKUP(M52,'FICHE RATIOS'!#REF!,2,FALSE)</f>
        <v>#REF!</v>
      </c>
      <c r="P52" s="2034"/>
      <c r="Q52" s="2031" t="e">
        <f>VLOOKUP(P52,'FICHE RATIOS'!A:B,2,FALSE)</f>
        <v>#N/A</v>
      </c>
      <c r="S52" s="2034"/>
      <c r="T52" s="2031">
        <f>VLOOKUP(S52,'FICHE RATIOS'!D:E,2,FALSE)</f>
        <v>0</v>
      </c>
    </row>
    <row r="53" spans="1:20" s="331" customFormat="1" ht="24">
      <c r="A53" s="459"/>
      <c r="B53" s="465"/>
      <c r="C53" s="183" t="s">
        <v>948</v>
      </c>
      <c r="D53" s="183"/>
      <c r="E53" s="456" t="s">
        <v>235</v>
      </c>
      <c r="F53" s="457">
        <v>186</v>
      </c>
      <c r="G53" s="312">
        <v>18.54</v>
      </c>
      <c r="H53" s="462">
        <f t="shared" si="0"/>
        <v>3448.44</v>
      </c>
      <c r="J53" s="2058" t="s">
        <v>6483</v>
      </c>
      <c r="K53" s="2064" t="str">
        <f>VLOOKUP(J53,'FICHE RATIOS'!C:D,2,FALSE)</f>
        <v>Etanchéité (y compris protection)</v>
      </c>
      <c r="M53" s="2034"/>
      <c r="N53" s="2031" t="e">
        <f>VLOOKUP(M53,'FICHE RATIOS'!#REF!,2,FALSE)</f>
        <v>#REF!</v>
      </c>
      <c r="P53" s="2034"/>
      <c r="Q53" s="2031" t="e">
        <f>VLOOKUP(P53,'FICHE RATIOS'!A:B,2,FALSE)</f>
        <v>#N/A</v>
      </c>
      <c r="S53" s="2034"/>
      <c r="T53" s="2031">
        <f>VLOOKUP(S53,'FICHE RATIOS'!D:E,2,FALSE)</f>
        <v>0</v>
      </c>
    </row>
    <row r="54" spans="1:20" s="331" customFormat="1" ht="12.75">
      <c r="A54" s="459"/>
      <c r="B54" s="465"/>
      <c r="C54" s="183" t="s">
        <v>949</v>
      </c>
      <c r="D54" s="183"/>
      <c r="E54" s="456" t="s">
        <v>235</v>
      </c>
      <c r="F54" s="457">
        <v>186</v>
      </c>
      <c r="G54" s="312">
        <v>22.48</v>
      </c>
      <c r="H54" s="462">
        <f t="shared" si="0"/>
        <v>4181.28</v>
      </c>
      <c r="J54" s="2058" t="s">
        <v>6483</v>
      </c>
      <c r="K54" s="2064" t="str">
        <f>VLOOKUP(J54,'FICHE RATIOS'!C:D,2,FALSE)</f>
        <v>Etanchéité (y compris protection)</v>
      </c>
      <c r="M54" s="2034"/>
      <c r="N54" s="2031" t="e">
        <f>VLOOKUP(M54,'FICHE RATIOS'!#REF!,2,FALSE)</f>
        <v>#REF!</v>
      </c>
      <c r="P54" s="2034"/>
      <c r="Q54" s="2031" t="e">
        <f>VLOOKUP(P54,'FICHE RATIOS'!A:B,2,FALSE)</f>
        <v>#N/A</v>
      </c>
      <c r="S54" s="2034"/>
      <c r="T54" s="2031">
        <f>VLOOKUP(S54,'FICHE RATIOS'!D:E,2,FALSE)</f>
        <v>0</v>
      </c>
    </row>
    <row r="55" spans="1:20" s="331" customFormat="1" ht="12.75">
      <c r="A55" s="459"/>
      <c r="B55" s="460"/>
      <c r="C55" s="466"/>
      <c r="D55" s="183"/>
      <c r="E55" s="456"/>
      <c r="F55" s="422"/>
      <c r="G55" s="312" t="s">
        <v>179</v>
      </c>
      <c r="H55" s="462" t="s">
        <v>179</v>
      </c>
      <c r="J55" s="2058" t="s">
        <v>6483</v>
      </c>
      <c r="K55" s="2064" t="str">
        <f>VLOOKUP(J55,'FICHE RATIOS'!C:D,2,FALSE)</f>
        <v>Etanchéité (y compris protection)</v>
      </c>
      <c r="M55" s="2034"/>
      <c r="N55" s="2031" t="e">
        <f>VLOOKUP(M55,'FICHE RATIOS'!#REF!,2,FALSE)</f>
        <v>#REF!</v>
      </c>
      <c r="P55" s="2034"/>
      <c r="Q55" s="2031" t="e">
        <f>VLOOKUP(P55,'FICHE RATIOS'!A:B,2,FALSE)</f>
        <v>#N/A</v>
      </c>
      <c r="S55" s="2034"/>
      <c r="T55" s="2031">
        <f>VLOOKUP(S55,'FICHE RATIOS'!D:E,2,FALSE)</f>
        <v>0</v>
      </c>
    </row>
    <row r="56" spans="1:20" s="331" customFormat="1" ht="12.75">
      <c r="A56" s="459"/>
      <c r="B56" s="465"/>
      <c r="C56" s="466"/>
      <c r="D56" s="183"/>
      <c r="E56" s="456"/>
      <c r="F56" s="457">
        <v>0</v>
      </c>
      <c r="G56" s="312" t="s">
        <v>179</v>
      </c>
      <c r="H56" s="462" t="s">
        <v>179</v>
      </c>
      <c r="J56" s="2058" t="s">
        <v>6483</v>
      </c>
      <c r="K56" s="2064" t="str">
        <f>VLOOKUP(J56,'FICHE RATIOS'!C:D,2,FALSE)</f>
        <v>Etanchéité (y compris protection)</v>
      </c>
      <c r="M56" s="2034"/>
      <c r="N56" s="2031" t="e">
        <f>VLOOKUP(M56,'FICHE RATIOS'!#REF!,2,FALSE)</f>
        <v>#REF!</v>
      </c>
      <c r="P56" s="2034"/>
      <c r="Q56" s="2031" t="e">
        <f>VLOOKUP(P56,'FICHE RATIOS'!A:B,2,FALSE)</f>
        <v>#N/A</v>
      </c>
      <c r="S56" s="2034"/>
      <c r="T56" s="2031">
        <f>VLOOKUP(S56,'FICHE RATIOS'!D:E,2,FALSE)</f>
        <v>0</v>
      </c>
    </row>
    <row r="57" spans="1:20" s="331" customFormat="1" ht="12.75">
      <c r="A57" s="472"/>
      <c r="B57" s="460" t="s">
        <v>950</v>
      </c>
      <c r="C57" s="464" t="s">
        <v>951</v>
      </c>
      <c r="D57" s="183"/>
      <c r="E57" s="456"/>
      <c r="F57" s="457">
        <v>0</v>
      </c>
      <c r="G57" s="312" t="s">
        <v>179</v>
      </c>
      <c r="H57" s="462" t="s">
        <v>179</v>
      </c>
      <c r="J57" s="2058" t="s">
        <v>6483</v>
      </c>
      <c r="K57" s="2064" t="str">
        <f>VLOOKUP(J57,'FICHE RATIOS'!C:D,2,FALSE)</f>
        <v>Etanchéité (y compris protection)</v>
      </c>
      <c r="M57" s="2034"/>
      <c r="N57" s="2031" t="e">
        <f>VLOOKUP(M57,'FICHE RATIOS'!#REF!,2,FALSE)</f>
        <v>#REF!</v>
      </c>
      <c r="P57" s="2034"/>
      <c r="Q57" s="2031" t="e">
        <f>VLOOKUP(P57,'FICHE RATIOS'!A:B,2,FALSE)</f>
        <v>#N/A</v>
      </c>
      <c r="S57" s="2034"/>
      <c r="T57" s="2031">
        <f>VLOOKUP(S57,'FICHE RATIOS'!D:E,2,FALSE)</f>
        <v>0</v>
      </c>
    </row>
    <row r="58" spans="1:20" s="331" customFormat="1" ht="12.75">
      <c r="A58" s="459"/>
      <c r="B58" s="460"/>
      <c r="C58" s="466" t="s">
        <v>952</v>
      </c>
      <c r="D58" s="183"/>
      <c r="E58" s="456"/>
      <c r="F58" s="422"/>
      <c r="G58" s="312" t="s">
        <v>179</v>
      </c>
      <c r="H58" s="462"/>
      <c r="J58" s="2058" t="s">
        <v>6483</v>
      </c>
      <c r="K58" s="2064" t="str">
        <f>VLOOKUP(J58,'FICHE RATIOS'!C:D,2,FALSE)</f>
        <v>Etanchéité (y compris protection)</v>
      </c>
      <c r="M58" s="2034"/>
      <c r="N58" s="2031" t="e">
        <f>VLOOKUP(M58,'FICHE RATIOS'!#REF!,2,FALSE)</f>
        <v>#REF!</v>
      </c>
      <c r="P58" s="2034"/>
      <c r="Q58" s="2031" t="e">
        <f>VLOOKUP(P58,'FICHE RATIOS'!A:B,2,FALSE)</f>
        <v>#N/A</v>
      </c>
      <c r="S58" s="2034"/>
      <c r="T58" s="2031">
        <f>VLOOKUP(S58,'FICHE RATIOS'!D:E,2,FALSE)</f>
        <v>0</v>
      </c>
    </row>
    <row r="59" spans="1:20" s="331" customFormat="1" ht="48">
      <c r="A59" s="459"/>
      <c r="B59" s="465"/>
      <c r="C59" s="183" t="s">
        <v>953</v>
      </c>
      <c r="D59" s="183"/>
      <c r="E59" s="456"/>
      <c r="F59" s="457">
        <v>0</v>
      </c>
      <c r="G59" s="312" t="s">
        <v>179</v>
      </c>
      <c r="H59" s="462" t="s">
        <v>179</v>
      </c>
      <c r="J59" s="2058" t="s">
        <v>6483</v>
      </c>
      <c r="K59" s="2064" t="str">
        <f>VLOOKUP(J59,'FICHE RATIOS'!C:D,2,FALSE)</f>
        <v>Etanchéité (y compris protection)</v>
      </c>
      <c r="M59" s="2034"/>
      <c r="N59" s="2031" t="e">
        <f>VLOOKUP(M59,'FICHE RATIOS'!#REF!,2,FALSE)</f>
        <v>#REF!</v>
      </c>
      <c r="P59" s="2034"/>
      <c r="Q59" s="2031" t="e">
        <f>VLOOKUP(P59,'FICHE RATIOS'!A:B,2,FALSE)</f>
        <v>#N/A</v>
      </c>
      <c r="S59" s="2034"/>
      <c r="T59" s="2031">
        <f>VLOOKUP(S59,'FICHE RATIOS'!D:E,2,FALSE)</f>
        <v>0</v>
      </c>
    </row>
    <row r="60" spans="1:20" s="331" customFormat="1" ht="12.75">
      <c r="A60" s="459"/>
      <c r="B60" s="465"/>
      <c r="C60" s="183"/>
      <c r="D60" s="183"/>
      <c r="E60" s="456"/>
      <c r="F60" s="457">
        <v>0</v>
      </c>
      <c r="G60" s="312" t="s">
        <v>179</v>
      </c>
      <c r="H60" s="462" t="s">
        <v>179</v>
      </c>
      <c r="J60" s="2058" t="s">
        <v>6483</v>
      </c>
      <c r="K60" s="2064" t="str">
        <f>VLOOKUP(J60,'FICHE RATIOS'!C:D,2,FALSE)</f>
        <v>Etanchéité (y compris protection)</v>
      </c>
      <c r="M60" s="2034"/>
      <c r="N60" s="2031" t="e">
        <f>VLOOKUP(M60,'FICHE RATIOS'!#REF!,2,FALSE)</f>
        <v>#REF!</v>
      </c>
      <c r="P60" s="2034"/>
      <c r="Q60" s="2031" t="e">
        <f>VLOOKUP(P60,'FICHE RATIOS'!A:B,2,FALSE)</f>
        <v>#N/A</v>
      </c>
      <c r="S60" s="2034"/>
      <c r="T60" s="2031">
        <f>VLOOKUP(S60,'FICHE RATIOS'!D:E,2,FALSE)</f>
        <v>0</v>
      </c>
    </row>
    <row r="61" spans="1:20" s="331" customFormat="1" ht="12.75">
      <c r="A61" s="459"/>
      <c r="B61" s="465"/>
      <c r="C61" s="183" t="s">
        <v>954</v>
      </c>
      <c r="D61" s="183"/>
      <c r="E61" s="456"/>
      <c r="F61" s="457"/>
      <c r="G61" s="312" t="s">
        <v>179</v>
      </c>
      <c r="H61" s="462" t="s">
        <v>179</v>
      </c>
      <c r="J61" s="2058" t="s">
        <v>6483</v>
      </c>
      <c r="K61" s="2064" t="str">
        <f>VLOOKUP(J61,'FICHE RATIOS'!C:D,2,FALSE)</f>
        <v>Etanchéité (y compris protection)</v>
      </c>
      <c r="M61" s="2034"/>
      <c r="N61" s="2031" t="e">
        <f>VLOOKUP(M61,'FICHE RATIOS'!#REF!,2,FALSE)</f>
        <v>#REF!</v>
      </c>
      <c r="P61" s="2034"/>
      <c r="Q61" s="2031" t="e">
        <f>VLOOKUP(P61,'FICHE RATIOS'!A:B,2,FALSE)</f>
        <v>#N/A</v>
      </c>
      <c r="S61" s="2034"/>
      <c r="T61" s="2031">
        <f>VLOOKUP(S61,'FICHE RATIOS'!D:E,2,FALSE)</f>
        <v>0</v>
      </c>
    </row>
    <row r="62" spans="1:20" s="331" customFormat="1" ht="24">
      <c r="A62" s="459"/>
      <c r="B62" s="465"/>
      <c r="C62" s="183" t="s">
        <v>955</v>
      </c>
      <c r="D62" s="183"/>
      <c r="E62" s="456"/>
      <c r="F62" s="457"/>
      <c r="G62" s="312" t="s">
        <v>179</v>
      </c>
      <c r="H62" s="468" t="s">
        <v>922</v>
      </c>
      <c r="J62" s="2058" t="s">
        <v>6483</v>
      </c>
      <c r="K62" s="2064" t="str">
        <f>VLOOKUP(J62,'FICHE RATIOS'!C:D,2,FALSE)</f>
        <v>Etanchéité (y compris protection)</v>
      </c>
      <c r="M62" s="2034"/>
      <c r="N62" s="2031" t="e">
        <f>VLOOKUP(M62,'FICHE RATIOS'!#REF!,2,FALSE)</f>
        <v>#REF!</v>
      </c>
      <c r="P62" s="2034"/>
      <c r="Q62" s="2031" t="e">
        <f>VLOOKUP(P62,'FICHE RATIOS'!A:B,2,FALSE)</f>
        <v>#N/A</v>
      </c>
      <c r="S62" s="2034"/>
      <c r="T62" s="2031">
        <f>VLOOKUP(S62,'FICHE RATIOS'!D:E,2,FALSE)</f>
        <v>0</v>
      </c>
    </row>
    <row r="63" spans="1:20" s="331" customFormat="1" ht="12.75">
      <c r="A63" s="459"/>
      <c r="B63" s="465"/>
      <c r="C63" s="183" t="s">
        <v>923</v>
      </c>
      <c r="D63" s="183"/>
      <c r="E63" s="456" t="s">
        <v>218</v>
      </c>
      <c r="F63" s="457">
        <f>406+6644</f>
        <v>7050</v>
      </c>
      <c r="G63" s="312">
        <v>8.43</v>
      </c>
      <c r="H63" s="462">
        <f>IF(F63=0,"",G63*F63)</f>
        <v>59431.5</v>
      </c>
      <c r="J63" s="2058" t="s">
        <v>6483</v>
      </c>
      <c r="K63" s="2064" t="str">
        <f>VLOOKUP(J63,'FICHE RATIOS'!C:D,2,FALSE)</f>
        <v>Etanchéité (y compris protection)</v>
      </c>
      <c r="M63" s="2034"/>
      <c r="N63" s="2031" t="e">
        <f>VLOOKUP(M63,'FICHE RATIOS'!#REF!,2,FALSE)</f>
        <v>#REF!</v>
      </c>
      <c r="P63" s="2034"/>
      <c r="Q63" s="2031" t="e">
        <f>VLOOKUP(P63,'FICHE RATIOS'!A:B,2,FALSE)</f>
        <v>#N/A</v>
      </c>
      <c r="S63" s="2034"/>
      <c r="T63" s="2031">
        <f>VLOOKUP(S63,'FICHE RATIOS'!D:E,2,FALSE)</f>
        <v>0</v>
      </c>
    </row>
    <row r="64" spans="1:20" s="331" customFormat="1" ht="25.7" customHeight="1">
      <c r="A64" s="459"/>
      <c r="B64" s="465"/>
      <c r="C64" s="183" t="s">
        <v>956</v>
      </c>
      <c r="D64" s="183"/>
      <c r="E64" s="456" t="s">
        <v>218</v>
      </c>
      <c r="F64" s="457">
        <v>6849</v>
      </c>
      <c r="G64" s="312">
        <v>33.72</v>
      </c>
      <c r="H64" s="462">
        <f>IF(F64=0,"",G64*F64)</f>
        <v>230948.28</v>
      </c>
      <c r="J64" s="2058" t="s">
        <v>6483</v>
      </c>
      <c r="K64" s="2064" t="str">
        <f>VLOOKUP(J64,'FICHE RATIOS'!C:D,2,FALSE)</f>
        <v>Etanchéité (y compris protection)</v>
      </c>
      <c r="M64" s="2034"/>
      <c r="N64" s="2031" t="e">
        <f>VLOOKUP(M64,'FICHE RATIOS'!#REF!,2,FALSE)</f>
        <v>#REF!</v>
      </c>
      <c r="P64" s="2034"/>
      <c r="Q64" s="2031" t="e">
        <f>VLOOKUP(P64,'FICHE RATIOS'!A:B,2,FALSE)</f>
        <v>#N/A</v>
      </c>
      <c r="S64" s="2034"/>
      <c r="T64" s="2031">
        <f>VLOOKUP(S64,'FICHE RATIOS'!D:E,2,FALSE)</f>
        <v>0</v>
      </c>
    </row>
    <row r="65" spans="1:20" s="331" customFormat="1" ht="25.7" customHeight="1">
      <c r="A65" s="459"/>
      <c r="B65" s="465"/>
      <c r="C65" s="183" t="s">
        <v>927</v>
      </c>
      <c r="D65" s="183"/>
      <c r="E65" s="456"/>
      <c r="F65" s="457"/>
      <c r="G65" s="312" t="s">
        <v>179</v>
      </c>
      <c r="H65" s="468" t="s">
        <v>922</v>
      </c>
      <c r="J65" s="2058" t="s">
        <v>6483</v>
      </c>
      <c r="K65" s="2064" t="str">
        <f>VLOOKUP(J65,'FICHE RATIOS'!C:D,2,FALSE)</f>
        <v>Etanchéité (y compris protection)</v>
      </c>
      <c r="M65" s="2034"/>
      <c r="N65" s="2031" t="e">
        <f>VLOOKUP(M65,'FICHE RATIOS'!#REF!,2,FALSE)</f>
        <v>#REF!</v>
      </c>
      <c r="P65" s="2034"/>
      <c r="Q65" s="2031" t="e">
        <f>VLOOKUP(P65,'FICHE RATIOS'!A:B,2,FALSE)</f>
        <v>#N/A</v>
      </c>
      <c r="S65" s="2034"/>
      <c r="T65" s="2031">
        <f>VLOOKUP(S65,'FICHE RATIOS'!D:E,2,FALSE)</f>
        <v>0</v>
      </c>
    </row>
    <row r="66" spans="1:20" s="331" customFormat="1" ht="25.7" customHeight="1">
      <c r="A66" s="459"/>
      <c r="B66" s="465"/>
      <c r="C66" s="183" t="s">
        <v>941</v>
      </c>
      <c r="D66" s="183"/>
      <c r="E66" s="456"/>
      <c r="F66" s="457"/>
      <c r="G66" s="312" t="s">
        <v>179</v>
      </c>
      <c r="H66" s="468" t="s">
        <v>922</v>
      </c>
      <c r="J66" s="2058" t="s">
        <v>6483</v>
      </c>
      <c r="K66" s="2064" t="str">
        <f>VLOOKUP(J66,'FICHE RATIOS'!C:D,2,FALSE)</f>
        <v>Etanchéité (y compris protection)</v>
      </c>
      <c r="M66" s="2034"/>
      <c r="N66" s="2031" t="e">
        <f>VLOOKUP(M66,'FICHE RATIOS'!#REF!,2,FALSE)</f>
        <v>#REF!</v>
      </c>
      <c r="P66" s="2034"/>
      <c r="Q66" s="2031" t="e">
        <f>VLOOKUP(P66,'FICHE RATIOS'!A:B,2,FALSE)</f>
        <v>#N/A</v>
      </c>
      <c r="S66" s="2034"/>
      <c r="T66" s="2031">
        <f>VLOOKUP(S66,'FICHE RATIOS'!D:E,2,FALSE)</f>
        <v>0</v>
      </c>
    </row>
    <row r="67" spans="1:20" s="331" customFormat="1" ht="25.7" customHeight="1">
      <c r="A67" s="459"/>
      <c r="B67" s="465"/>
      <c r="C67" s="183" t="s">
        <v>957</v>
      </c>
      <c r="D67" s="183"/>
      <c r="E67" s="456" t="s">
        <v>218</v>
      </c>
      <c r="F67" s="457">
        <v>3207</v>
      </c>
      <c r="G67" s="312">
        <v>16.86</v>
      </c>
      <c r="H67" s="462">
        <f>IF(F67=0,"",G67*F67)</f>
        <v>54070.02</v>
      </c>
      <c r="J67" s="2058" t="s">
        <v>6483</v>
      </c>
      <c r="K67" s="2064" t="str">
        <f>VLOOKUP(J67,'FICHE RATIOS'!C:D,2,FALSE)</f>
        <v>Etanchéité (y compris protection)</v>
      </c>
      <c r="M67" s="2034"/>
      <c r="N67" s="2031"/>
      <c r="P67" s="2034"/>
      <c r="Q67" s="2031"/>
      <c r="S67" s="2034"/>
      <c r="T67" s="2031"/>
    </row>
    <row r="68" spans="1:20" s="331" customFormat="1" ht="12.75">
      <c r="A68" s="459"/>
      <c r="B68" s="465"/>
      <c r="C68" s="183"/>
      <c r="D68" s="183"/>
      <c r="E68" s="456"/>
      <c r="F68" s="457"/>
      <c r="G68" s="312" t="s">
        <v>179</v>
      </c>
      <c r="H68" s="462" t="str">
        <f>IF(F68=0,"",G68*F68)</f>
        <v/>
      </c>
      <c r="J68" s="2058" t="s">
        <v>6483</v>
      </c>
      <c r="K68" s="2064" t="str">
        <f>VLOOKUP(J68,'FICHE RATIOS'!C:D,2,FALSE)</f>
        <v>Etanchéité (y compris protection)</v>
      </c>
      <c r="M68" s="2034"/>
      <c r="N68" s="2031"/>
      <c r="P68" s="2034"/>
      <c r="Q68" s="2031"/>
      <c r="S68" s="2034"/>
      <c r="T68" s="2031"/>
    </row>
    <row r="69" spans="1:20" s="331" customFormat="1" ht="24">
      <c r="A69" s="459"/>
      <c r="B69" s="465"/>
      <c r="C69" s="183" t="s">
        <v>958</v>
      </c>
      <c r="D69" s="183"/>
      <c r="E69" s="456" t="s">
        <v>218</v>
      </c>
      <c r="F69" s="457"/>
      <c r="G69" s="312"/>
      <c r="H69" s="468" t="s">
        <v>959</v>
      </c>
      <c r="J69" s="2058" t="s">
        <v>6483</v>
      </c>
      <c r="K69" s="2064" t="str">
        <f>VLOOKUP(J69,'FICHE RATIOS'!C:D,2,FALSE)</f>
        <v>Etanchéité (y compris protection)</v>
      </c>
      <c r="M69" s="2034"/>
      <c r="N69" s="2031"/>
      <c r="P69" s="2034"/>
      <c r="Q69" s="2031"/>
      <c r="S69" s="2034"/>
      <c r="T69" s="2031"/>
    </row>
    <row r="70" spans="1:20" s="331" customFormat="1" ht="24">
      <c r="A70" s="459"/>
      <c r="B70" s="465"/>
      <c r="C70" s="183" t="s">
        <v>960</v>
      </c>
      <c r="D70" s="183"/>
      <c r="E70" s="456" t="s">
        <v>218</v>
      </c>
      <c r="F70" s="457"/>
      <c r="G70" s="312"/>
      <c r="H70" s="468" t="s">
        <v>959</v>
      </c>
      <c r="J70" s="2058" t="s">
        <v>6483</v>
      </c>
      <c r="K70" s="2064" t="str">
        <f>VLOOKUP(J70,'FICHE RATIOS'!C:D,2,FALSE)</f>
        <v>Etanchéité (y compris protection)</v>
      </c>
      <c r="M70" s="2034"/>
      <c r="N70" s="2031" t="e">
        <f>VLOOKUP(M70,'FICHE RATIOS'!#REF!,2,FALSE)</f>
        <v>#REF!</v>
      </c>
      <c r="P70" s="2034"/>
      <c r="Q70" s="2031" t="e">
        <f>VLOOKUP(P70,'FICHE RATIOS'!A:B,2,FALSE)</f>
        <v>#N/A</v>
      </c>
      <c r="S70" s="2034"/>
      <c r="T70" s="2031">
        <f>VLOOKUP(S70,'FICHE RATIOS'!D:E,2,FALSE)</f>
        <v>0</v>
      </c>
    </row>
    <row r="71" spans="1:20" s="331" customFormat="1" ht="12.75">
      <c r="A71" s="459"/>
      <c r="B71" s="465"/>
      <c r="C71" s="183"/>
      <c r="D71" s="183"/>
      <c r="E71" s="456"/>
      <c r="F71" s="457">
        <v>0</v>
      </c>
      <c r="G71" s="312" t="s">
        <v>179</v>
      </c>
      <c r="H71" s="462" t="s">
        <v>179</v>
      </c>
      <c r="J71" s="2058" t="s">
        <v>6483</v>
      </c>
      <c r="K71" s="2064" t="str">
        <f>VLOOKUP(J71,'FICHE RATIOS'!C:D,2,FALSE)</f>
        <v>Etanchéité (y compris protection)</v>
      </c>
      <c r="M71" s="2034"/>
      <c r="N71" s="2031" t="e">
        <f>VLOOKUP(M71,'FICHE RATIOS'!#REF!,2,FALSE)</f>
        <v>#REF!</v>
      </c>
      <c r="P71" s="2034"/>
      <c r="Q71" s="2031" t="e">
        <f>VLOOKUP(P71,'FICHE RATIOS'!A:B,2,FALSE)</f>
        <v>#N/A</v>
      </c>
      <c r="S71" s="2034"/>
      <c r="T71" s="2031">
        <f>VLOOKUP(S71,'FICHE RATIOS'!D:E,2,FALSE)</f>
        <v>0</v>
      </c>
    </row>
    <row r="72" spans="1:20" s="331" customFormat="1" ht="12.75">
      <c r="A72" s="459"/>
      <c r="B72" s="465"/>
      <c r="C72" s="183"/>
      <c r="D72" s="183"/>
      <c r="E72" s="456"/>
      <c r="F72" s="457"/>
      <c r="G72" s="312"/>
      <c r="H72" s="462" t="s">
        <v>179</v>
      </c>
      <c r="J72" s="2058" t="s">
        <v>6483</v>
      </c>
      <c r="K72" s="2064" t="str">
        <f>VLOOKUP(J72,'FICHE RATIOS'!C:D,2,FALSE)</f>
        <v>Etanchéité (y compris protection)</v>
      </c>
      <c r="M72" s="2034"/>
      <c r="N72" s="2031" t="e">
        <f>VLOOKUP(M72,'FICHE RATIOS'!#REF!,2,FALSE)</f>
        <v>#REF!</v>
      </c>
      <c r="P72" s="2034"/>
      <c r="Q72" s="2031" t="e">
        <f>VLOOKUP(P72,'FICHE RATIOS'!A:B,2,FALSE)</f>
        <v>#N/A</v>
      </c>
      <c r="S72" s="2034"/>
      <c r="T72" s="2031">
        <f>VLOOKUP(S72,'FICHE RATIOS'!D:E,2,FALSE)</f>
        <v>0</v>
      </c>
    </row>
    <row r="73" spans="1:20" s="331" customFormat="1" ht="12.75">
      <c r="A73" s="459"/>
      <c r="B73" s="465"/>
      <c r="C73" s="183" t="s">
        <v>943</v>
      </c>
      <c r="D73" s="183"/>
      <c r="E73" s="456" t="s">
        <v>218</v>
      </c>
      <c r="F73" s="457">
        <v>406</v>
      </c>
      <c r="G73" s="312">
        <v>10.68</v>
      </c>
      <c r="H73" s="462">
        <f>IF(F73=0,"",G73*F73)</f>
        <v>4336.08</v>
      </c>
      <c r="J73" s="2058" t="s">
        <v>6483</v>
      </c>
      <c r="K73" s="2064" t="str">
        <f>VLOOKUP(J73,'FICHE RATIOS'!C:D,2,FALSE)</f>
        <v>Etanchéité (y compris protection)</v>
      </c>
      <c r="M73" s="2034"/>
      <c r="N73" s="2031" t="e">
        <f>VLOOKUP(M73,'FICHE RATIOS'!#REF!,2,FALSE)</f>
        <v>#REF!</v>
      </c>
      <c r="P73" s="2034"/>
      <c r="Q73" s="2031" t="e">
        <f>VLOOKUP(P73,'FICHE RATIOS'!A:B,2,FALSE)</f>
        <v>#N/A</v>
      </c>
      <c r="S73" s="2034"/>
      <c r="T73" s="2031">
        <f>VLOOKUP(S73,'FICHE RATIOS'!D:E,2,FALSE)</f>
        <v>0</v>
      </c>
    </row>
    <row r="74" spans="1:20" s="331" customFormat="1" ht="12.75">
      <c r="A74" s="459"/>
      <c r="B74" s="465"/>
      <c r="C74" s="183"/>
      <c r="D74" s="183"/>
      <c r="E74" s="456"/>
      <c r="F74" s="457"/>
      <c r="G74" s="312"/>
      <c r="H74" s="462" t="s">
        <v>179</v>
      </c>
      <c r="J74" s="2058" t="s">
        <v>6483</v>
      </c>
      <c r="K74" s="2064" t="str">
        <f>VLOOKUP(J74,'FICHE RATIOS'!C:D,2,FALSE)</f>
        <v>Etanchéité (y compris protection)</v>
      </c>
      <c r="M74" s="2034"/>
      <c r="N74" s="2031" t="e">
        <f>VLOOKUP(M74,'FICHE RATIOS'!#REF!,2,FALSE)</f>
        <v>#REF!</v>
      </c>
      <c r="P74" s="2034"/>
      <c r="Q74" s="2031" t="e">
        <f>VLOOKUP(P74,'FICHE RATIOS'!A:B,2,FALSE)</f>
        <v>#N/A</v>
      </c>
      <c r="S74" s="2034"/>
      <c r="T74" s="2031">
        <f>VLOOKUP(S74,'FICHE RATIOS'!D:E,2,FALSE)</f>
        <v>0</v>
      </c>
    </row>
    <row r="75" spans="1:20" s="331" customFormat="1" ht="25.7" customHeight="1">
      <c r="A75" s="459"/>
      <c r="B75" s="465"/>
      <c r="C75" s="183" t="s">
        <v>928</v>
      </c>
      <c r="D75" s="183"/>
      <c r="E75" s="456"/>
      <c r="F75" s="457"/>
      <c r="G75" s="312"/>
      <c r="H75" s="468" t="s">
        <v>922</v>
      </c>
      <c r="J75" s="2058" t="s">
        <v>6483</v>
      </c>
      <c r="K75" s="2064" t="str">
        <f>VLOOKUP(J75,'FICHE RATIOS'!C:D,2,FALSE)</f>
        <v>Etanchéité (y compris protection)</v>
      </c>
      <c r="M75" s="2034"/>
      <c r="N75" s="2031" t="e">
        <f>VLOOKUP(M75,'FICHE RATIOS'!#REF!,2,FALSE)</f>
        <v>#REF!</v>
      </c>
      <c r="P75" s="2034"/>
      <c r="Q75" s="2031" t="e">
        <f>VLOOKUP(P75,'FICHE RATIOS'!A:B,2,FALSE)</f>
        <v>#N/A</v>
      </c>
      <c r="S75" s="2034"/>
      <c r="T75" s="2031">
        <f>VLOOKUP(S75,'FICHE RATIOS'!D:E,2,FALSE)</f>
        <v>0</v>
      </c>
    </row>
    <row r="76" spans="1:20" s="331" customFormat="1" ht="21" customHeight="1">
      <c r="A76" s="459"/>
      <c r="B76" s="465"/>
      <c r="C76" s="183" t="s">
        <v>961</v>
      </c>
      <c r="D76" s="183"/>
      <c r="E76" s="456"/>
      <c r="F76" s="457"/>
      <c r="G76" s="312"/>
      <c r="H76" s="468" t="s">
        <v>922</v>
      </c>
      <c r="J76" s="2058" t="s">
        <v>6483</v>
      </c>
      <c r="K76" s="2064" t="str">
        <f>VLOOKUP(J76,'FICHE RATIOS'!C:D,2,FALSE)</f>
        <v>Etanchéité (y compris protection)</v>
      </c>
      <c r="M76" s="2034"/>
      <c r="N76" s="2031" t="e">
        <f>VLOOKUP(M76,'FICHE RATIOS'!#REF!,2,FALSE)</f>
        <v>#REF!</v>
      </c>
      <c r="P76" s="2034"/>
      <c r="Q76" s="2031" t="e">
        <f>VLOOKUP(P76,'FICHE RATIOS'!A:B,2,FALSE)</f>
        <v>#N/A</v>
      </c>
      <c r="S76" s="2034"/>
      <c r="T76" s="2031">
        <f>VLOOKUP(S76,'FICHE RATIOS'!D:E,2,FALSE)</f>
        <v>0</v>
      </c>
    </row>
    <row r="77" spans="1:20" s="331" customFormat="1" ht="21" customHeight="1">
      <c r="A77" s="459"/>
      <c r="B77" s="465"/>
      <c r="C77" s="183" t="s">
        <v>962</v>
      </c>
      <c r="D77" s="183"/>
      <c r="E77" s="456"/>
      <c r="F77" s="457"/>
      <c r="G77" s="312"/>
      <c r="H77" s="468" t="s">
        <v>922</v>
      </c>
      <c r="J77" s="2058" t="s">
        <v>6483</v>
      </c>
      <c r="K77" s="2064" t="str">
        <f>VLOOKUP(J77,'FICHE RATIOS'!C:D,2,FALSE)</f>
        <v>Etanchéité (y compris protection)</v>
      </c>
      <c r="M77" s="2034"/>
      <c r="N77" s="2031" t="e">
        <f>VLOOKUP(M77,'FICHE RATIOS'!#REF!,2,FALSE)</f>
        <v>#REF!</v>
      </c>
      <c r="P77" s="2034"/>
      <c r="Q77" s="2031" t="e">
        <f>VLOOKUP(P77,'FICHE RATIOS'!A:B,2,FALSE)</f>
        <v>#N/A</v>
      </c>
      <c r="S77" s="2034"/>
      <c r="T77" s="2031">
        <f>VLOOKUP(S77,'FICHE RATIOS'!D:E,2,FALSE)</f>
        <v>0</v>
      </c>
    </row>
    <row r="78" spans="1:20" s="331" customFormat="1" ht="25.7" customHeight="1">
      <c r="A78" s="459"/>
      <c r="B78" s="465"/>
      <c r="C78" s="183" t="s">
        <v>941</v>
      </c>
      <c r="D78" s="183"/>
      <c r="E78" s="456"/>
      <c r="F78" s="457"/>
      <c r="G78" s="312"/>
      <c r="H78" s="468" t="s">
        <v>922</v>
      </c>
      <c r="J78" s="2058" t="s">
        <v>6483</v>
      </c>
      <c r="K78" s="2064" t="str">
        <f>VLOOKUP(J78,'FICHE RATIOS'!C:D,2,FALSE)</f>
        <v>Etanchéité (y compris protection)</v>
      </c>
      <c r="M78" s="2034"/>
      <c r="N78" s="2031" t="e">
        <f>VLOOKUP(M78,'FICHE RATIOS'!#REF!,2,FALSE)</f>
        <v>#REF!</v>
      </c>
      <c r="P78" s="2034"/>
      <c r="Q78" s="2031" t="e">
        <f>VLOOKUP(P78,'FICHE RATIOS'!A:B,2,FALSE)</f>
        <v>#N/A</v>
      </c>
      <c r="S78" s="2034"/>
      <c r="T78" s="2031">
        <f>VLOOKUP(S78,'FICHE RATIOS'!D:E,2,FALSE)</f>
        <v>0</v>
      </c>
    </row>
    <row r="79" spans="1:20" s="331" customFormat="1" ht="25.7" customHeight="1">
      <c r="A79" s="459"/>
      <c r="B79" s="465"/>
      <c r="C79" s="183" t="s">
        <v>963</v>
      </c>
      <c r="D79" s="183"/>
      <c r="E79" s="456" t="s">
        <v>235</v>
      </c>
      <c r="F79" s="457">
        <v>1430.3</v>
      </c>
      <c r="G79" s="312">
        <v>28.1</v>
      </c>
      <c r="H79" s="462">
        <f>IF(F79=0,"",G79*F79)</f>
        <v>40191.43</v>
      </c>
      <c r="J79" s="2058" t="s">
        <v>6483</v>
      </c>
      <c r="K79" s="2064" t="str">
        <f>VLOOKUP(J79,'FICHE RATIOS'!C:D,2,FALSE)</f>
        <v>Etanchéité (y compris protection)</v>
      </c>
      <c r="M79" s="2034"/>
      <c r="N79" s="2031" t="e">
        <f>VLOOKUP(M79,'FICHE RATIOS'!#REF!,2,FALSE)</f>
        <v>#REF!</v>
      </c>
      <c r="P79" s="2034"/>
      <c r="Q79" s="2031" t="e">
        <f>VLOOKUP(P79,'FICHE RATIOS'!A:B,2,FALSE)</f>
        <v>#N/A</v>
      </c>
      <c r="S79" s="2034"/>
      <c r="T79" s="2031">
        <f>VLOOKUP(S79,'FICHE RATIOS'!D:E,2,FALSE)</f>
        <v>0</v>
      </c>
    </row>
    <row r="80" spans="1:20" s="331" customFormat="1" ht="12.75">
      <c r="A80" s="459"/>
      <c r="B80" s="465"/>
      <c r="C80" s="183" t="s">
        <v>964</v>
      </c>
      <c r="D80" s="183"/>
      <c r="E80" s="456" t="s">
        <v>235</v>
      </c>
      <c r="F80" s="457">
        <f>F79</f>
        <v>1430.3</v>
      </c>
      <c r="G80" s="312">
        <v>22.48</v>
      </c>
      <c r="H80" s="462">
        <f>IF(F80=0,"",G80*F80)</f>
        <v>32153.144</v>
      </c>
      <c r="J80" s="2058" t="s">
        <v>6483</v>
      </c>
      <c r="K80" s="2064" t="str">
        <f>VLOOKUP(J80,'FICHE RATIOS'!C:D,2,FALSE)</f>
        <v>Etanchéité (y compris protection)</v>
      </c>
      <c r="M80" s="2034"/>
      <c r="N80" s="2031"/>
      <c r="P80" s="2034"/>
      <c r="Q80" s="2031"/>
      <c r="S80" s="2034"/>
      <c r="T80" s="2031"/>
    </row>
    <row r="81" spans="1:20" s="331" customFormat="1" ht="13.9" customHeight="1">
      <c r="A81" s="459"/>
      <c r="B81" s="465"/>
      <c r="C81" s="183"/>
      <c r="D81" s="183"/>
      <c r="E81" s="456"/>
      <c r="F81" s="457"/>
      <c r="G81" s="312"/>
      <c r="H81" s="462" t="str">
        <f>IF(F81=0,"",G81*F81)</f>
        <v/>
      </c>
      <c r="J81" s="2058" t="s">
        <v>6483</v>
      </c>
      <c r="K81" s="2064" t="str">
        <f>VLOOKUP(J81,'FICHE RATIOS'!C:D,2,FALSE)</f>
        <v>Etanchéité (y compris protection)</v>
      </c>
      <c r="M81" s="2034"/>
      <c r="N81" s="2031" t="e">
        <f>VLOOKUP(M81,'FICHE RATIOS'!#REF!,2,FALSE)</f>
        <v>#REF!</v>
      </c>
      <c r="P81" s="2034"/>
      <c r="Q81" s="2031" t="e">
        <f>VLOOKUP(P81,'FICHE RATIOS'!A:B,2,FALSE)</f>
        <v>#N/A</v>
      </c>
      <c r="S81" s="2034"/>
      <c r="T81" s="2031">
        <f>VLOOKUP(S81,'FICHE RATIOS'!D:E,2,FALSE)</f>
        <v>0</v>
      </c>
    </row>
    <row r="82" spans="1:20" s="476" customFormat="1" ht="12.75">
      <c r="A82" s="459"/>
      <c r="B82" s="465"/>
      <c r="C82" s="473" t="s">
        <v>965</v>
      </c>
      <c r="D82" s="474"/>
      <c r="E82" s="475" t="s">
        <v>218</v>
      </c>
      <c r="F82" s="457">
        <f>256+396</f>
        <v>652</v>
      </c>
      <c r="G82" s="312">
        <v>84</v>
      </c>
      <c r="H82" s="462">
        <f>IF(F82=0,"",G82*F82)</f>
        <v>54768</v>
      </c>
      <c r="J82" s="2058" t="s">
        <v>6483</v>
      </c>
      <c r="K82" s="2064" t="str">
        <f>VLOOKUP(J82,'FICHE RATIOS'!C:D,2,FALSE)</f>
        <v>Etanchéité (y compris protection)</v>
      </c>
      <c r="M82" s="2034"/>
      <c r="N82" s="2031" t="e">
        <f>VLOOKUP(M82,'FICHE RATIOS'!#REF!,2,FALSE)</f>
        <v>#REF!</v>
      </c>
      <c r="P82" s="2034"/>
      <c r="Q82" s="2031" t="e">
        <f>VLOOKUP(P82,'FICHE RATIOS'!A:B,2,FALSE)</f>
        <v>#N/A</v>
      </c>
      <c r="S82" s="2034"/>
      <c r="T82" s="2031">
        <f>VLOOKUP(S82,'FICHE RATIOS'!D:E,2,FALSE)</f>
        <v>0</v>
      </c>
    </row>
    <row r="83" spans="1:20" s="331" customFormat="1" ht="12.75">
      <c r="A83" s="459"/>
      <c r="B83" s="465"/>
      <c r="C83" s="466"/>
      <c r="D83" s="183"/>
      <c r="E83" s="456"/>
      <c r="F83" s="457">
        <v>0</v>
      </c>
      <c r="G83" s="312" t="s">
        <v>179</v>
      </c>
      <c r="H83" s="462" t="s">
        <v>179</v>
      </c>
      <c r="J83" s="2058" t="s">
        <v>6483</v>
      </c>
      <c r="K83" s="2064" t="str">
        <f>VLOOKUP(J83,'FICHE RATIOS'!C:D,2,FALSE)</f>
        <v>Etanchéité (y compris protection)</v>
      </c>
      <c r="M83" s="2034"/>
      <c r="N83" s="2031" t="e">
        <f>VLOOKUP(M83,'FICHE RATIOS'!#REF!,2,FALSE)</f>
        <v>#REF!</v>
      </c>
      <c r="P83" s="2034"/>
      <c r="Q83" s="2031" t="e">
        <f>VLOOKUP(P83,'FICHE RATIOS'!A:B,2,FALSE)</f>
        <v>#N/A</v>
      </c>
      <c r="S83" s="2034"/>
      <c r="T83" s="2031">
        <f>VLOOKUP(S83,'FICHE RATIOS'!D:E,2,FALSE)</f>
        <v>0</v>
      </c>
    </row>
    <row r="84" spans="1:20" s="331" customFormat="1" ht="12.75">
      <c r="A84" s="459"/>
      <c r="B84" s="465"/>
      <c r="C84" s="466"/>
      <c r="D84" s="183"/>
      <c r="E84" s="456"/>
      <c r="F84" s="457">
        <v>0</v>
      </c>
      <c r="G84" s="312" t="s">
        <v>179</v>
      </c>
      <c r="H84" s="462" t="s">
        <v>179</v>
      </c>
      <c r="J84" s="2058" t="s">
        <v>6483</v>
      </c>
      <c r="K84" s="2064" t="str">
        <f>VLOOKUP(J84,'FICHE RATIOS'!C:D,2,FALSE)</f>
        <v>Etanchéité (y compris protection)</v>
      </c>
      <c r="M84" s="2034"/>
      <c r="N84" s="2031" t="e">
        <f>VLOOKUP(M84,'FICHE RATIOS'!#REF!,2,FALSE)</f>
        <v>#REF!</v>
      </c>
      <c r="P84" s="2034"/>
      <c r="Q84" s="2031" t="e">
        <f>VLOOKUP(P84,'FICHE RATIOS'!A:B,2,FALSE)</f>
        <v>#N/A</v>
      </c>
      <c r="S84" s="2034"/>
      <c r="T84" s="2031">
        <f>VLOOKUP(S84,'FICHE RATIOS'!D:E,2,FALSE)</f>
        <v>0</v>
      </c>
    </row>
    <row r="85" spans="1:20" s="331" customFormat="1" ht="12.75">
      <c r="A85" s="472"/>
      <c r="B85" s="460" t="s">
        <v>966</v>
      </c>
      <c r="C85" s="464" t="s">
        <v>967</v>
      </c>
      <c r="D85" s="183"/>
      <c r="E85" s="456"/>
      <c r="F85" s="457">
        <v>0</v>
      </c>
      <c r="G85" s="312" t="s">
        <v>179</v>
      </c>
      <c r="H85" s="462" t="s">
        <v>179</v>
      </c>
      <c r="J85" s="2058" t="s">
        <v>6483</v>
      </c>
      <c r="K85" s="2064" t="str">
        <f>VLOOKUP(J85,'FICHE RATIOS'!C:D,2,FALSE)</f>
        <v>Etanchéité (y compris protection)</v>
      </c>
      <c r="M85" s="2034"/>
      <c r="N85" s="2031" t="e">
        <f>VLOOKUP(M85,'FICHE RATIOS'!#REF!,2,FALSE)</f>
        <v>#REF!</v>
      </c>
      <c r="P85" s="2034"/>
      <c r="Q85" s="2031" t="e">
        <f>VLOOKUP(P85,'FICHE RATIOS'!A:B,2,FALSE)</f>
        <v>#N/A</v>
      </c>
      <c r="S85" s="2034"/>
      <c r="T85" s="2031">
        <f>VLOOKUP(S85,'FICHE RATIOS'!D:E,2,FALSE)</f>
        <v>0</v>
      </c>
    </row>
    <row r="86" spans="1:20" s="331" customFormat="1" ht="12.75">
      <c r="A86" s="459"/>
      <c r="B86" s="465"/>
      <c r="C86" s="466"/>
      <c r="D86" s="183"/>
      <c r="E86" s="456"/>
      <c r="F86" s="457">
        <v>0</v>
      </c>
      <c r="G86" s="312" t="s">
        <v>179</v>
      </c>
      <c r="H86" s="462" t="s">
        <v>179</v>
      </c>
      <c r="J86" s="2058" t="s">
        <v>6483</v>
      </c>
      <c r="K86" s="2064" t="str">
        <f>VLOOKUP(J86,'FICHE RATIOS'!C:D,2,FALSE)</f>
        <v>Etanchéité (y compris protection)</v>
      </c>
      <c r="M86" s="2034"/>
      <c r="N86" s="2031" t="e">
        <f>VLOOKUP(M86,'FICHE RATIOS'!#REF!,2,FALSE)</f>
        <v>#REF!</v>
      </c>
      <c r="P86" s="2034"/>
      <c r="Q86" s="2031" t="e">
        <f>VLOOKUP(P86,'FICHE RATIOS'!A:B,2,FALSE)</f>
        <v>#N/A</v>
      </c>
      <c r="S86" s="2034"/>
      <c r="T86" s="2031">
        <f>VLOOKUP(S86,'FICHE RATIOS'!D:E,2,FALSE)</f>
        <v>0</v>
      </c>
    </row>
    <row r="87" spans="1:20" s="331" customFormat="1" ht="24">
      <c r="A87" s="459"/>
      <c r="B87" s="465"/>
      <c r="C87" s="183" t="s">
        <v>921</v>
      </c>
      <c r="D87" s="183"/>
      <c r="E87" s="456"/>
      <c r="F87" s="457"/>
      <c r="G87" s="312">
        <v>0</v>
      </c>
      <c r="H87" s="468" t="s">
        <v>922</v>
      </c>
      <c r="J87" s="2058" t="s">
        <v>6483</v>
      </c>
      <c r="K87" s="2064" t="str">
        <f>VLOOKUP(J87,'FICHE RATIOS'!C:D,2,FALSE)</f>
        <v>Etanchéité (y compris protection)</v>
      </c>
      <c r="M87" s="2034"/>
      <c r="N87" s="2031" t="e">
        <f>VLOOKUP(M87,'FICHE RATIOS'!#REF!,2,FALSE)</f>
        <v>#REF!</v>
      </c>
      <c r="P87" s="2034"/>
      <c r="Q87" s="2031" t="e">
        <f>VLOOKUP(P87,'FICHE RATIOS'!A:B,2,FALSE)</f>
        <v>#N/A</v>
      </c>
      <c r="S87" s="2034"/>
      <c r="T87" s="2031">
        <f>VLOOKUP(S87,'FICHE RATIOS'!D:E,2,FALSE)</f>
        <v>0</v>
      </c>
    </row>
    <row r="88" spans="1:20" s="331" customFormat="1" ht="12.75">
      <c r="A88" s="459"/>
      <c r="B88" s="465"/>
      <c r="C88" s="183" t="s">
        <v>968</v>
      </c>
      <c r="D88" s="183"/>
      <c r="E88" s="456" t="s">
        <v>218</v>
      </c>
      <c r="F88" s="457">
        <v>130.9</v>
      </c>
      <c r="G88" s="312">
        <v>8.43</v>
      </c>
      <c r="H88" s="462">
        <f>IF(F88=0,"",G88*F88)</f>
        <v>1103.4870000000001</v>
      </c>
      <c r="J88" s="2058" t="s">
        <v>6483</v>
      </c>
      <c r="K88" s="2064" t="str">
        <f>VLOOKUP(J88,'FICHE RATIOS'!C:D,2,FALSE)</f>
        <v>Etanchéité (y compris protection)</v>
      </c>
      <c r="M88" s="2034"/>
      <c r="N88" s="2031" t="e">
        <f>VLOOKUP(M88,'FICHE RATIOS'!#REF!,2,FALSE)</f>
        <v>#REF!</v>
      </c>
      <c r="P88" s="2034"/>
      <c r="Q88" s="2031" t="e">
        <f>VLOOKUP(P88,'FICHE RATIOS'!A:B,2,FALSE)</f>
        <v>#N/A</v>
      </c>
      <c r="S88" s="2034"/>
      <c r="T88" s="2031">
        <f>VLOOKUP(S88,'FICHE RATIOS'!D:E,2,FALSE)</f>
        <v>0</v>
      </c>
    </row>
    <row r="89" spans="1:20" s="331" customFormat="1" ht="25.7" customHeight="1">
      <c r="A89" s="459"/>
      <c r="B89" s="465"/>
      <c r="C89" s="183" t="s">
        <v>956</v>
      </c>
      <c r="D89" s="183"/>
      <c r="E89" s="456" t="s">
        <v>218</v>
      </c>
      <c r="F89" s="457">
        <f>+F88</f>
        <v>130.9</v>
      </c>
      <c r="G89" s="312">
        <v>33.72</v>
      </c>
      <c r="H89" s="462">
        <f>IF(F89=0,"",G89*F89)</f>
        <v>4413.9480000000003</v>
      </c>
      <c r="J89" s="2058" t="s">
        <v>6483</v>
      </c>
      <c r="K89" s="2064" t="str">
        <f>VLOOKUP(J89,'FICHE RATIOS'!C:D,2,FALSE)</f>
        <v>Etanchéité (y compris protection)</v>
      </c>
      <c r="M89" s="2034"/>
      <c r="N89" s="2031"/>
      <c r="P89" s="2034"/>
      <c r="Q89" s="2031"/>
      <c r="S89" s="2034"/>
      <c r="T89" s="2031"/>
    </row>
    <row r="90" spans="1:20" s="331" customFormat="1" ht="25.7" customHeight="1">
      <c r="A90" s="459"/>
      <c r="B90" s="465"/>
      <c r="C90" s="183" t="s">
        <v>927</v>
      </c>
      <c r="D90" s="183"/>
      <c r="E90" s="456"/>
      <c r="F90" s="457"/>
      <c r="G90" s="312" t="s">
        <v>179</v>
      </c>
      <c r="H90" s="468" t="s">
        <v>922</v>
      </c>
      <c r="J90" s="2058" t="s">
        <v>6483</v>
      </c>
      <c r="K90" s="2064" t="str">
        <f>VLOOKUP(J90,'FICHE RATIOS'!C:D,2,FALSE)</f>
        <v>Etanchéité (y compris protection)</v>
      </c>
      <c r="M90" s="2034"/>
      <c r="N90" s="2031" t="e">
        <f>VLOOKUP(M90,'FICHE RATIOS'!#REF!,2,FALSE)</f>
        <v>#REF!</v>
      </c>
      <c r="P90" s="2034"/>
      <c r="Q90" s="2031" t="e">
        <f>VLOOKUP(P90,'FICHE RATIOS'!A:B,2,FALSE)</f>
        <v>#N/A</v>
      </c>
      <c r="S90" s="2034"/>
      <c r="T90" s="2031">
        <f>VLOOKUP(S90,'FICHE RATIOS'!D:E,2,FALSE)</f>
        <v>0</v>
      </c>
    </row>
    <row r="91" spans="1:20" s="331" customFormat="1" ht="25.7" customHeight="1">
      <c r="A91" s="459"/>
      <c r="B91" s="465"/>
      <c r="C91" s="183" t="s">
        <v>969</v>
      </c>
      <c r="D91" s="183"/>
      <c r="E91" s="456"/>
      <c r="F91" s="457"/>
      <c r="G91" s="312" t="s">
        <v>179</v>
      </c>
      <c r="H91" s="468" t="s">
        <v>922</v>
      </c>
      <c r="J91" s="2058" t="s">
        <v>6483</v>
      </c>
      <c r="K91" s="2064" t="str">
        <f>VLOOKUP(J91,'FICHE RATIOS'!C:D,2,FALSE)</f>
        <v>Etanchéité (y compris protection)</v>
      </c>
      <c r="M91" s="2034"/>
      <c r="N91" s="2031" t="e">
        <f>VLOOKUP(M91,'FICHE RATIOS'!#REF!,2,FALSE)</f>
        <v>#REF!</v>
      </c>
      <c r="P91" s="2034"/>
      <c r="Q91" s="2031" t="e">
        <f>VLOOKUP(P91,'FICHE RATIOS'!A:B,2,FALSE)</f>
        <v>#N/A</v>
      </c>
      <c r="S91" s="2034"/>
      <c r="T91" s="2031">
        <f>VLOOKUP(S91,'FICHE RATIOS'!D:E,2,FALSE)</f>
        <v>0</v>
      </c>
    </row>
    <row r="92" spans="1:20" s="331" customFormat="1" ht="25.7" customHeight="1">
      <c r="A92" s="459"/>
      <c r="B92" s="465"/>
      <c r="C92" s="183" t="s">
        <v>957</v>
      </c>
      <c r="D92" s="183"/>
      <c r="E92" s="456"/>
      <c r="F92" s="457"/>
      <c r="G92" s="312" t="s">
        <v>179</v>
      </c>
      <c r="H92" s="468" t="s">
        <v>922</v>
      </c>
      <c r="J92" s="2058" t="s">
        <v>6483</v>
      </c>
      <c r="K92" s="2064" t="str">
        <f>VLOOKUP(J92,'FICHE RATIOS'!C:D,2,FALSE)</f>
        <v>Etanchéité (y compris protection)</v>
      </c>
      <c r="M92" s="2034"/>
      <c r="N92" s="2031" t="e">
        <f>VLOOKUP(M92,'FICHE RATIOS'!#REF!,2,FALSE)</f>
        <v>#REF!</v>
      </c>
      <c r="P92" s="2034"/>
      <c r="Q92" s="2031" t="e">
        <f>VLOOKUP(P92,'FICHE RATIOS'!A:B,2,FALSE)</f>
        <v>#N/A</v>
      </c>
      <c r="S92" s="2034"/>
      <c r="T92" s="2031">
        <f>VLOOKUP(S92,'FICHE RATIOS'!D:E,2,FALSE)</f>
        <v>0</v>
      </c>
    </row>
    <row r="93" spans="1:20" s="331" customFormat="1" ht="12.75">
      <c r="A93" s="459"/>
      <c r="B93" s="465"/>
      <c r="C93" s="183" t="s">
        <v>970</v>
      </c>
      <c r="D93" s="183"/>
      <c r="E93" s="456" t="s">
        <v>218</v>
      </c>
      <c r="F93" s="457">
        <f>+F88</f>
        <v>130.9</v>
      </c>
      <c r="G93" s="312">
        <v>16.86</v>
      </c>
      <c r="H93" s="462">
        <f>IF(F93=0,"",G93*F93)</f>
        <v>2206.9740000000002</v>
      </c>
      <c r="J93" s="2058" t="s">
        <v>6483</v>
      </c>
      <c r="K93" s="2064" t="str">
        <f>VLOOKUP(J93,'FICHE RATIOS'!C:D,2,FALSE)</f>
        <v>Etanchéité (y compris protection)</v>
      </c>
      <c r="M93" s="2034"/>
      <c r="N93" s="2031" t="e">
        <f>VLOOKUP(M93,'FICHE RATIOS'!#REF!,2,FALSE)</f>
        <v>#REF!</v>
      </c>
      <c r="P93" s="2034"/>
      <c r="Q93" s="2031" t="e">
        <f>VLOOKUP(P93,'FICHE RATIOS'!A:B,2,FALSE)</f>
        <v>#N/A</v>
      </c>
      <c r="S93" s="2034"/>
      <c r="T93" s="2031">
        <f>VLOOKUP(S93,'FICHE RATIOS'!D:E,2,FALSE)</f>
        <v>0</v>
      </c>
    </row>
    <row r="94" spans="1:20" s="331" customFormat="1" ht="12.75">
      <c r="A94" s="459"/>
      <c r="B94" s="465"/>
      <c r="C94" s="183"/>
      <c r="D94" s="183"/>
      <c r="E94" s="456"/>
      <c r="F94" s="457">
        <v>0</v>
      </c>
      <c r="G94" s="312" t="s">
        <v>179</v>
      </c>
      <c r="H94" s="462" t="s">
        <v>179</v>
      </c>
      <c r="J94" s="2058" t="s">
        <v>6483</v>
      </c>
      <c r="K94" s="2064" t="str">
        <f>VLOOKUP(J94,'FICHE RATIOS'!C:D,2,FALSE)</f>
        <v>Etanchéité (y compris protection)</v>
      </c>
      <c r="M94" s="2034"/>
      <c r="N94" s="2031" t="e">
        <f>VLOOKUP(M94,'FICHE RATIOS'!#REF!,2,FALSE)</f>
        <v>#REF!</v>
      </c>
      <c r="P94" s="2034"/>
      <c r="Q94" s="2031" t="e">
        <f>VLOOKUP(P94,'FICHE RATIOS'!A:B,2,FALSE)</f>
        <v>#N/A</v>
      </c>
      <c r="S94" s="2034"/>
      <c r="T94" s="2031">
        <f>VLOOKUP(S94,'FICHE RATIOS'!D:E,2,FALSE)</f>
        <v>0</v>
      </c>
    </row>
    <row r="95" spans="1:20" s="331" customFormat="1" ht="26.45" customHeight="1">
      <c r="A95" s="459"/>
      <c r="B95" s="465"/>
      <c r="C95" s="183" t="s">
        <v>971</v>
      </c>
      <c r="D95" s="183"/>
      <c r="E95" s="456"/>
      <c r="F95" s="457">
        <v>0</v>
      </c>
      <c r="G95" s="312" t="s">
        <v>179</v>
      </c>
      <c r="H95" s="468" t="s">
        <v>959</v>
      </c>
      <c r="J95" s="2058" t="s">
        <v>6483</v>
      </c>
      <c r="K95" s="2064" t="str">
        <f>VLOOKUP(J95,'FICHE RATIOS'!C:D,2,FALSE)</f>
        <v>Etanchéité (y compris protection)</v>
      </c>
      <c r="M95" s="2034"/>
      <c r="N95" s="2031" t="e">
        <f>VLOOKUP(M95,'FICHE RATIOS'!#REF!,2,FALSE)</f>
        <v>#REF!</v>
      </c>
      <c r="P95" s="2034"/>
      <c r="Q95" s="2031" t="e">
        <f>VLOOKUP(P95,'FICHE RATIOS'!A:B,2,FALSE)</f>
        <v>#N/A</v>
      </c>
      <c r="S95" s="2034"/>
      <c r="T95" s="2031">
        <f>VLOOKUP(S95,'FICHE RATIOS'!D:E,2,FALSE)</f>
        <v>0</v>
      </c>
    </row>
    <row r="96" spans="1:20" s="331" customFormat="1" ht="12.75">
      <c r="A96" s="459"/>
      <c r="B96" s="465"/>
      <c r="C96" s="183"/>
      <c r="D96" s="183"/>
      <c r="E96" s="456"/>
      <c r="F96" s="457">
        <v>0</v>
      </c>
      <c r="G96" s="312" t="s">
        <v>179</v>
      </c>
      <c r="H96" s="462" t="str">
        <f t="shared" ref="H96:H101" si="1">IF(F96=0,"",G96*F96)</f>
        <v/>
      </c>
      <c r="J96" s="2058" t="s">
        <v>6483</v>
      </c>
      <c r="K96" s="2064" t="str">
        <f>VLOOKUP(J96,'FICHE RATIOS'!C:D,2,FALSE)</f>
        <v>Etanchéité (y compris protection)</v>
      </c>
      <c r="M96" s="2034"/>
      <c r="N96" s="2031" t="e">
        <f>VLOOKUP(M96,'FICHE RATIOS'!#REF!,2,FALSE)</f>
        <v>#REF!</v>
      </c>
      <c r="P96" s="2034"/>
      <c r="Q96" s="2031" t="e">
        <f>VLOOKUP(P96,'FICHE RATIOS'!A:B,2,FALSE)</f>
        <v>#N/A</v>
      </c>
      <c r="S96" s="2034"/>
      <c r="T96" s="2031">
        <f>VLOOKUP(S96,'FICHE RATIOS'!D:E,2,FALSE)</f>
        <v>0</v>
      </c>
    </row>
    <row r="97" spans="1:20" s="331" customFormat="1" ht="25.7" customHeight="1">
      <c r="A97" s="459"/>
      <c r="B97" s="465"/>
      <c r="C97" s="183" t="s">
        <v>928</v>
      </c>
      <c r="D97" s="183"/>
      <c r="E97" s="456" t="s">
        <v>235</v>
      </c>
      <c r="F97" s="457">
        <f>9+18.2</f>
        <v>27.2</v>
      </c>
      <c r="G97" s="312">
        <v>8.43</v>
      </c>
      <c r="H97" s="462">
        <f t="shared" si="1"/>
        <v>229.29599999999999</v>
      </c>
      <c r="J97" s="2058" t="s">
        <v>6483</v>
      </c>
      <c r="K97" s="2064" t="str">
        <f>VLOOKUP(J97,'FICHE RATIOS'!C:D,2,FALSE)</f>
        <v>Etanchéité (y compris protection)</v>
      </c>
      <c r="M97" s="2034"/>
      <c r="N97" s="2031" t="e">
        <f>VLOOKUP(M97,'FICHE RATIOS'!#REF!,2,FALSE)</f>
        <v>#REF!</v>
      </c>
      <c r="P97" s="2034"/>
      <c r="Q97" s="2031" t="e">
        <f>VLOOKUP(P97,'FICHE RATIOS'!A:B,2,FALSE)</f>
        <v>#N/A</v>
      </c>
      <c r="S97" s="2034"/>
      <c r="T97" s="2031">
        <f>VLOOKUP(S97,'FICHE RATIOS'!D:E,2,FALSE)</f>
        <v>0</v>
      </c>
    </row>
    <row r="98" spans="1:20" s="331" customFormat="1" ht="25.7" customHeight="1">
      <c r="A98" s="459"/>
      <c r="B98" s="465"/>
      <c r="C98" s="183" t="s">
        <v>972</v>
      </c>
      <c r="D98" s="183"/>
      <c r="E98" s="456" t="s">
        <v>235</v>
      </c>
      <c r="F98" s="457">
        <f>F97</f>
        <v>27.2</v>
      </c>
      <c r="G98" s="312">
        <v>36.53</v>
      </c>
      <c r="H98" s="462">
        <f t="shared" si="1"/>
        <v>993.61599999999999</v>
      </c>
      <c r="J98" s="2058" t="s">
        <v>6483</v>
      </c>
      <c r="K98" s="2064" t="str">
        <f>VLOOKUP(J98,'FICHE RATIOS'!C:D,2,FALSE)</f>
        <v>Etanchéité (y compris protection)</v>
      </c>
      <c r="M98" s="2034"/>
      <c r="N98" s="2031" t="e">
        <f>VLOOKUP(M98,'FICHE RATIOS'!#REF!,2,FALSE)</f>
        <v>#REF!</v>
      </c>
      <c r="P98" s="2034"/>
      <c r="Q98" s="2031" t="e">
        <f>VLOOKUP(P98,'FICHE RATIOS'!A:B,2,FALSE)</f>
        <v>#N/A</v>
      </c>
      <c r="S98" s="2034"/>
      <c r="T98" s="2031">
        <f>VLOOKUP(S98,'FICHE RATIOS'!D:E,2,FALSE)</f>
        <v>0</v>
      </c>
    </row>
    <row r="99" spans="1:20" s="331" customFormat="1" ht="25.7" customHeight="1">
      <c r="A99" s="459"/>
      <c r="B99" s="465"/>
      <c r="C99" s="183" t="s">
        <v>973</v>
      </c>
      <c r="D99" s="183"/>
      <c r="E99" s="456"/>
      <c r="F99" s="457">
        <v>0</v>
      </c>
      <c r="G99" s="312" t="s">
        <v>179</v>
      </c>
      <c r="H99" s="462" t="str">
        <f t="shared" si="1"/>
        <v/>
      </c>
      <c r="J99" s="2058" t="s">
        <v>6483</v>
      </c>
      <c r="K99" s="2064" t="str">
        <f>VLOOKUP(J99,'FICHE RATIOS'!C:D,2,FALSE)</f>
        <v>Etanchéité (y compris protection)</v>
      </c>
      <c r="M99" s="2034"/>
      <c r="N99" s="2031" t="e">
        <f>VLOOKUP(M99,'FICHE RATIOS'!#REF!,2,FALSE)</f>
        <v>#REF!</v>
      </c>
      <c r="P99" s="2034"/>
      <c r="Q99" s="2031" t="e">
        <f>VLOOKUP(P99,'FICHE RATIOS'!A:B,2,FALSE)</f>
        <v>#N/A</v>
      </c>
      <c r="S99" s="2034"/>
      <c r="T99" s="2031">
        <f>VLOOKUP(S99,'FICHE RATIOS'!D:E,2,FALSE)</f>
        <v>0</v>
      </c>
    </row>
    <row r="100" spans="1:20" s="331" customFormat="1" ht="25.7" customHeight="1">
      <c r="A100" s="459"/>
      <c r="B100" s="465"/>
      <c r="C100" s="183" t="s">
        <v>974</v>
      </c>
      <c r="D100" s="183"/>
      <c r="E100" s="456"/>
      <c r="F100" s="457">
        <v>0</v>
      </c>
      <c r="G100" s="312" t="s">
        <v>179</v>
      </c>
      <c r="H100" s="462" t="str">
        <f t="shared" si="1"/>
        <v/>
      </c>
      <c r="J100" s="2058" t="s">
        <v>6483</v>
      </c>
      <c r="K100" s="2064" t="str">
        <f>VLOOKUP(J100,'FICHE RATIOS'!C:D,2,FALSE)</f>
        <v>Etanchéité (y compris protection)</v>
      </c>
      <c r="M100" s="2034"/>
      <c r="N100" s="2031" t="e">
        <f>VLOOKUP(M100,'FICHE RATIOS'!#REF!,2,FALSE)</f>
        <v>#REF!</v>
      </c>
      <c r="P100" s="2034"/>
      <c r="Q100" s="2031" t="e">
        <f>VLOOKUP(P100,'FICHE RATIOS'!A:B,2,FALSE)</f>
        <v>#N/A</v>
      </c>
      <c r="S100" s="2034"/>
      <c r="T100" s="2031">
        <f>VLOOKUP(S100,'FICHE RATIOS'!D:E,2,FALSE)</f>
        <v>0</v>
      </c>
    </row>
    <row r="101" spans="1:20" s="331" customFormat="1" ht="25.7" customHeight="1">
      <c r="A101" s="459"/>
      <c r="B101" s="465"/>
      <c r="C101" s="183" t="s">
        <v>975</v>
      </c>
      <c r="D101" s="183"/>
      <c r="E101" s="456" t="s">
        <v>235</v>
      </c>
      <c r="F101" s="457">
        <f>F98</f>
        <v>27.2</v>
      </c>
      <c r="G101" s="312">
        <v>18.54</v>
      </c>
      <c r="H101" s="462">
        <f t="shared" si="1"/>
        <v>504.28799999999995</v>
      </c>
      <c r="J101" s="2058" t="s">
        <v>6483</v>
      </c>
      <c r="K101" s="2064" t="str">
        <f>VLOOKUP(J101,'FICHE RATIOS'!C:D,2,FALSE)</f>
        <v>Etanchéité (y compris protection)</v>
      </c>
      <c r="M101" s="2034"/>
      <c r="N101" s="2031" t="e">
        <f>VLOOKUP(M101,'FICHE RATIOS'!#REF!,2,FALSE)</f>
        <v>#REF!</v>
      </c>
      <c r="P101" s="2034"/>
      <c r="Q101" s="2031" t="e">
        <f>VLOOKUP(P101,'FICHE RATIOS'!A:B,2,FALSE)</f>
        <v>#N/A</v>
      </c>
      <c r="S101" s="2034"/>
      <c r="T101" s="2031">
        <f>VLOOKUP(S101,'FICHE RATIOS'!D:E,2,FALSE)</f>
        <v>0</v>
      </c>
    </row>
    <row r="102" spans="1:20" s="476" customFormat="1" ht="12.75">
      <c r="A102" s="459"/>
      <c r="B102" s="465"/>
      <c r="C102" s="466"/>
      <c r="D102" s="183"/>
      <c r="E102" s="456"/>
      <c r="F102" s="457">
        <v>0</v>
      </c>
      <c r="G102" s="312" t="s">
        <v>179</v>
      </c>
      <c r="H102" s="462" t="s">
        <v>179</v>
      </c>
      <c r="J102" s="2058" t="s">
        <v>6483</v>
      </c>
      <c r="K102" s="2064" t="str">
        <f>VLOOKUP(J102,'FICHE RATIOS'!C:D,2,FALSE)</f>
        <v>Etanchéité (y compris protection)</v>
      </c>
      <c r="M102" s="2034"/>
      <c r="N102" s="2031" t="e">
        <f>VLOOKUP(M102,'FICHE RATIOS'!#REF!,2,FALSE)</f>
        <v>#REF!</v>
      </c>
      <c r="P102" s="2034"/>
      <c r="Q102" s="2031" t="e">
        <f>VLOOKUP(P102,'FICHE RATIOS'!A:B,2,FALSE)</f>
        <v>#N/A</v>
      </c>
      <c r="S102" s="2034"/>
      <c r="T102" s="2031">
        <f>VLOOKUP(S102,'FICHE RATIOS'!D:E,2,FALSE)</f>
        <v>0</v>
      </c>
    </row>
    <row r="103" spans="1:20" s="476" customFormat="1" ht="12.75">
      <c r="A103" s="472"/>
      <c r="B103" s="460" t="s">
        <v>976</v>
      </c>
      <c r="C103" s="464" t="s">
        <v>977</v>
      </c>
      <c r="D103" s="183"/>
      <c r="E103" s="456"/>
      <c r="F103" s="457">
        <v>0</v>
      </c>
      <c r="G103" s="312" t="s">
        <v>179</v>
      </c>
      <c r="H103" s="462" t="s">
        <v>179</v>
      </c>
      <c r="J103" s="2058" t="s">
        <v>6483</v>
      </c>
      <c r="K103" s="2064" t="str">
        <f>VLOOKUP(J103,'FICHE RATIOS'!C:D,2,FALSE)</f>
        <v>Etanchéité (y compris protection)</v>
      </c>
      <c r="M103" s="2034"/>
      <c r="N103" s="2031" t="e">
        <f>VLOOKUP(M103,'FICHE RATIOS'!#REF!,2,FALSE)</f>
        <v>#REF!</v>
      </c>
      <c r="P103" s="2034"/>
      <c r="Q103" s="2031" t="e">
        <f>VLOOKUP(P103,'FICHE RATIOS'!A:B,2,FALSE)</f>
        <v>#N/A</v>
      </c>
      <c r="S103" s="2034"/>
      <c r="T103" s="2031">
        <f>VLOOKUP(S103,'FICHE RATIOS'!D:E,2,FALSE)</f>
        <v>0</v>
      </c>
    </row>
    <row r="104" spans="1:20" s="476" customFormat="1" ht="12.75">
      <c r="A104" s="459"/>
      <c r="B104" s="465"/>
      <c r="C104" s="466"/>
      <c r="D104" s="183"/>
      <c r="E104" s="456"/>
      <c r="F104" s="457">
        <v>0</v>
      </c>
      <c r="G104" s="312" t="s">
        <v>179</v>
      </c>
      <c r="H104" s="462" t="s">
        <v>179</v>
      </c>
      <c r="J104" s="2058" t="s">
        <v>6483</v>
      </c>
      <c r="K104" s="2064" t="str">
        <f>VLOOKUP(J104,'FICHE RATIOS'!C:D,2,FALSE)</f>
        <v>Etanchéité (y compris protection)</v>
      </c>
      <c r="M104" s="2034"/>
      <c r="N104" s="2031" t="e">
        <f>VLOOKUP(M104,'FICHE RATIOS'!#REF!,2,FALSE)</f>
        <v>#REF!</v>
      </c>
      <c r="P104" s="2034"/>
      <c r="Q104" s="2031" t="e">
        <f>VLOOKUP(P104,'FICHE RATIOS'!A:B,2,FALSE)</f>
        <v>#N/A</v>
      </c>
      <c r="S104" s="2034"/>
      <c r="T104" s="2031">
        <f>VLOOKUP(S104,'FICHE RATIOS'!D:E,2,FALSE)</f>
        <v>0</v>
      </c>
    </row>
    <row r="105" spans="1:20" s="476" customFormat="1" ht="24">
      <c r="A105" s="459"/>
      <c r="B105" s="465"/>
      <c r="C105" s="183" t="s">
        <v>921</v>
      </c>
      <c r="D105" s="183"/>
      <c r="E105" s="456" t="s">
        <v>218</v>
      </c>
      <c r="F105" s="457">
        <v>110.9</v>
      </c>
      <c r="G105" s="312">
        <v>0</v>
      </c>
      <c r="H105" s="468" t="s">
        <v>922</v>
      </c>
      <c r="J105" s="2058" t="s">
        <v>6483</v>
      </c>
      <c r="K105" s="2064" t="str">
        <f>VLOOKUP(J105,'FICHE RATIOS'!C:D,2,FALSE)</f>
        <v>Etanchéité (y compris protection)</v>
      </c>
      <c r="M105" s="2034"/>
      <c r="N105" s="2031" t="e">
        <f>VLOOKUP(M105,'FICHE RATIOS'!#REF!,2,FALSE)</f>
        <v>#REF!</v>
      </c>
      <c r="P105" s="2034"/>
      <c r="Q105" s="2031" t="e">
        <f>VLOOKUP(P105,'FICHE RATIOS'!A:B,2,FALSE)</f>
        <v>#N/A</v>
      </c>
      <c r="S105" s="2034"/>
      <c r="T105" s="2031">
        <f>VLOOKUP(S105,'FICHE RATIOS'!D:E,2,FALSE)</f>
        <v>0</v>
      </c>
    </row>
    <row r="106" spans="1:20" s="476" customFormat="1" ht="12.75">
      <c r="A106" s="459"/>
      <c r="B106" s="465"/>
      <c r="C106" s="183" t="s">
        <v>968</v>
      </c>
      <c r="D106" s="183"/>
      <c r="E106" s="456" t="s">
        <v>218</v>
      </c>
      <c r="F106" s="457">
        <f>F105</f>
        <v>110.9</v>
      </c>
      <c r="G106" s="312">
        <v>8.43</v>
      </c>
      <c r="H106" s="462">
        <f>IF(F106=0,"",G106*F106)</f>
        <v>934.88700000000006</v>
      </c>
      <c r="J106" s="2058" t="s">
        <v>6483</v>
      </c>
      <c r="K106" s="2064" t="str">
        <f>VLOOKUP(J106,'FICHE RATIOS'!C:D,2,FALSE)</f>
        <v>Etanchéité (y compris protection)</v>
      </c>
      <c r="M106" s="2034"/>
      <c r="N106" s="2031" t="e">
        <f>VLOOKUP(M106,'FICHE RATIOS'!#REF!,2,FALSE)</f>
        <v>#REF!</v>
      </c>
      <c r="P106" s="2034"/>
      <c r="Q106" s="2031" t="e">
        <f>VLOOKUP(P106,'FICHE RATIOS'!A:B,2,FALSE)</f>
        <v>#N/A</v>
      </c>
      <c r="S106" s="2034"/>
      <c r="T106" s="2031">
        <f>VLOOKUP(S106,'FICHE RATIOS'!D:E,2,FALSE)</f>
        <v>0</v>
      </c>
    </row>
    <row r="107" spans="1:20" s="476" customFormat="1" ht="25.7" customHeight="1">
      <c r="A107" s="459"/>
      <c r="B107" s="465"/>
      <c r="C107" s="183" t="s">
        <v>956</v>
      </c>
      <c r="D107" s="183"/>
      <c r="E107" s="456" t="s">
        <v>218</v>
      </c>
      <c r="F107" s="457"/>
      <c r="G107" s="312"/>
      <c r="H107" s="471" t="s">
        <v>929</v>
      </c>
      <c r="J107" s="2058" t="s">
        <v>6483</v>
      </c>
      <c r="K107" s="2064" t="str">
        <f>VLOOKUP(J107,'FICHE RATIOS'!C:D,2,FALSE)</f>
        <v>Etanchéité (y compris protection)</v>
      </c>
      <c r="M107" s="2034"/>
      <c r="N107" s="2031" t="e">
        <f>VLOOKUP(M107,'FICHE RATIOS'!#REF!,2,FALSE)</f>
        <v>#REF!</v>
      </c>
      <c r="P107" s="2034"/>
      <c r="Q107" s="2031" t="e">
        <f>VLOOKUP(P107,'FICHE RATIOS'!A:B,2,FALSE)</f>
        <v>#N/A</v>
      </c>
      <c r="S107" s="2034"/>
      <c r="T107" s="2031">
        <f>VLOOKUP(S107,'FICHE RATIOS'!D:E,2,FALSE)</f>
        <v>0</v>
      </c>
    </row>
    <row r="108" spans="1:20" s="476" customFormat="1" ht="25.7" customHeight="1">
      <c r="A108" s="459"/>
      <c r="B108" s="465"/>
      <c r="C108" s="183" t="s">
        <v>927</v>
      </c>
      <c r="D108" s="183"/>
      <c r="E108" s="456"/>
      <c r="F108" s="457"/>
      <c r="G108" s="312" t="s">
        <v>179</v>
      </c>
      <c r="H108" s="468" t="s">
        <v>922</v>
      </c>
      <c r="J108" s="2058" t="s">
        <v>6483</v>
      </c>
      <c r="K108" s="2064" t="str">
        <f>VLOOKUP(J108,'FICHE RATIOS'!C:D,2,FALSE)</f>
        <v>Etanchéité (y compris protection)</v>
      </c>
      <c r="M108" s="2034"/>
      <c r="N108" s="2031" t="e">
        <f>VLOOKUP(M108,'FICHE RATIOS'!#REF!,2,FALSE)</f>
        <v>#REF!</v>
      </c>
      <c r="P108" s="2034"/>
      <c r="Q108" s="2031" t="e">
        <f>VLOOKUP(P108,'FICHE RATIOS'!A:B,2,FALSE)</f>
        <v>#N/A</v>
      </c>
      <c r="S108" s="2034"/>
      <c r="T108" s="2031">
        <f>VLOOKUP(S108,'FICHE RATIOS'!D:E,2,FALSE)</f>
        <v>0</v>
      </c>
    </row>
    <row r="109" spans="1:20" s="476" customFormat="1" ht="25.7" customHeight="1">
      <c r="A109" s="459"/>
      <c r="B109" s="465"/>
      <c r="C109" s="183" t="s">
        <v>969</v>
      </c>
      <c r="D109" s="183"/>
      <c r="E109" s="456"/>
      <c r="F109" s="457"/>
      <c r="G109" s="312" t="s">
        <v>179</v>
      </c>
      <c r="H109" s="468" t="s">
        <v>922</v>
      </c>
      <c r="J109" s="2058" t="s">
        <v>6483</v>
      </c>
      <c r="K109" s="2064" t="str">
        <f>VLOOKUP(J109,'FICHE RATIOS'!C:D,2,FALSE)</f>
        <v>Etanchéité (y compris protection)</v>
      </c>
      <c r="M109" s="2034"/>
      <c r="N109" s="2031" t="e">
        <f>VLOOKUP(M109,'FICHE RATIOS'!#REF!,2,FALSE)</f>
        <v>#REF!</v>
      </c>
      <c r="P109" s="2034"/>
      <c r="Q109" s="2031" t="e">
        <f>VLOOKUP(P109,'FICHE RATIOS'!A:B,2,FALSE)</f>
        <v>#N/A</v>
      </c>
      <c r="S109" s="2034"/>
      <c r="T109" s="2031">
        <f>VLOOKUP(S109,'FICHE RATIOS'!D:E,2,FALSE)</f>
        <v>0</v>
      </c>
    </row>
    <row r="110" spans="1:20" s="476" customFormat="1" ht="25.7" customHeight="1">
      <c r="A110" s="459"/>
      <c r="B110" s="465"/>
      <c r="C110" s="183" t="s">
        <v>957</v>
      </c>
      <c r="D110" s="183"/>
      <c r="E110" s="456"/>
      <c r="F110" s="457"/>
      <c r="G110" s="312" t="s">
        <v>179</v>
      </c>
      <c r="H110" s="468" t="s">
        <v>922</v>
      </c>
      <c r="J110" s="2058" t="s">
        <v>6483</v>
      </c>
      <c r="K110" s="2064" t="str">
        <f>VLOOKUP(J110,'FICHE RATIOS'!C:D,2,FALSE)</f>
        <v>Etanchéité (y compris protection)</v>
      </c>
      <c r="M110" s="2034"/>
      <c r="N110" s="2031" t="e">
        <f>VLOOKUP(M110,'FICHE RATIOS'!#REF!,2,FALSE)</f>
        <v>#REF!</v>
      </c>
      <c r="P110" s="2034"/>
      <c r="Q110" s="2031" t="e">
        <f>VLOOKUP(P110,'FICHE RATIOS'!A:B,2,FALSE)</f>
        <v>#N/A</v>
      </c>
      <c r="S110" s="2034"/>
      <c r="T110" s="2031">
        <f>VLOOKUP(S110,'FICHE RATIOS'!D:E,2,FALSE)</f>
        <v>0</v>
      </c>
    </row>
    <row r="111" spans="1:20" s="476" customFormat="1" ht="12.75">
      <c r="A111" s="459"/>
      <c r="B111" s="465"/>
      <c r="C111" s="183" t="s">
        <v>970</v>
      </c>
      <c r="D111" s="183"/>
      <c r="E111" s="456" t="s">
        <v>218</v>
      </c>
      <c r="F111" s="457">
        <f>F105</f>
        <v>110.9</v>
      </c>
      <c r="G111" s="312">
        <v>16.86</v>
      </c>
      <c r="H111" s="462">
        <f>IF(F111=0,"",G111*F111)</f>
        <v>1869.7740000000001</v>
      </c>
      <c r="J111" s="2058" t="s">
        <v>6483</v>
      </c>
      <c r="K111" s="2064" t="str">
        <f>VLOOKUP(J111,'FICHE RATIOS'!C:D,2,FALSE)</f>
        <v>Etanchéité (y compris protection)</v>
      </c>
      <c r="M111" s="2034"/>
      <c r="N111" s="2031" t="e">
        <f>VLOOKUP(M111,'FICHE RATIOS'!#REF!,2,FALSE)</f>
        <v>#REF!</v>
      </c>
      <c r="P111" s="2034"/>
      <c r="Q111" s="2031" t="e">
        <f>VLOOKUP(P111,'FICHE RATIOS'!A:B,2,FALSE)</f>
        <v>#N/A</v>
      </c>
      <c r="S111" s="2034"/>
      <c r="T111" s="2031">
        <f>VLOOKUP(S111,'FICHE RATIOS'!D:E,2,FALSE)</f>
        <v>0</v>
      </c>
    </row>
    <row r="112" spans="1:20" s="476" customFormat="1" ht="12.75">
      <c r="A112" s="459"/>
      <c r="B112" s="465"/>
      <c r="C112" s="183"/>
      <c r="D112" s="183"/>
      <c r="E112" s="456"/>
      <c r="F112" s="457">
        <v>0</v>
      </c>
      <c r="G112" s="312" t="s">
        <v>179</v>
      </c>
      <c r="H112" s="462" t="s">
        <v>179</v>
      </c>
      <c r="J112" s="2058" t="s">
        <v>6483</v>
      </c>
      <c r="K112" s="2064" t="str">
        <f>VLOOKUP(J112,'FICHE RATIOS'!C:D,2,FALSE)</f>
        <v>Etanchéité (y compris protection)</v>
      </c>
      <c r="M112" s="2034"/>
      <c r="N112" s="2031" t="e">
        <f>VLOOKUP(M112,'FICHE RATIOS'!#REF!,2,FALSE)</f>
        <v>#REF!</v>
      </c>
      <c r="P112" s="2034"/>
      <c r="Q112" s="2031" t="e">
        <f>VLOOKUP(P112,'FICHE RATIOS'!A:B,2,FALSE)</f>
        <v>#N/A</v>
      </c>
      <c r="S112" s="2034"/>
      <c r="T112" s="2031">
        <f>VLOOKUP(S112,'FICHE RATIOS'!D:E,2,FALSE)</f>
        <v>0</v>
      </c>
    </row>
    <row r="113" spans="1:20" s="476" customFormat="1" ht="26.45" customHeight="1">
      <c r="A113" s="459"/>
      <c r="B113" s="465"/>
      <c r="C113" s="183" t="s">
        <v>971</v>
      </c>
      <c r="D113" s="183"/>
      <c r="E113" s="456"/>
      <c r="F113" s="457">
        <v>0</v>
      </c>
      <c r="G113" s="312" t="s">
        <v>179</v>
      </c>
      <c r="H113" s="468" t="s">
        <v>959</v>
      </c>
      <c r="J113" s="2058" t="s">
        <v>6483</v>
      </c>
      <c r="K113" s="2064" t="str">
        <f>VLOOKUP(J113,'FICHE RATIOS'!C:D,2,FALSE)</f>
        <v>Etanchéité (y compris protection)</v>
      </c>
      <c r="M113" s="2034"/>
      <c r="N113" s="2031" t="e">
        <f>VLOOKUP(M113,'FICHE RATIOS'!#REF!,2,FALSE)</f>
        <v>#REF!</v>
      </c>
      <c r="P113" s="2034"/>
      <c r="Q113" s="2031" t="e">
        <f>VLOOKUP(P113,'FICHE RATIOS'!A:B,2,FALSE)</f>
        <v>#N/A</v>
      </c>
      <c r="S113" s="2034"/>
      <c r="T113" s="2031">
        <f>VLOOKUP(S113,'FICHE RATIOS'!D:E,2,FALSE)</f>
        <v>0</v>
      </c>
    </row>
    <row r="114" spans="1:20" s="476" customFormat="1" ht="12.75">
      <c r="A114" s="459"/>
      <c r="B114" s="465"/>
      <c r="C114" s="183"/>
      <c r="D114" s="183"/>
      <c r="E114" s="456"/>
      <c r="F114" s="457">
        <v>0</v>
      </c>
      <c r="G114" s="312" t="s">
        <v>179</v>
      </c>
      <c r="H114" s="462" t="str">
        <f>IF(F114=0,"",G114*F114)</f>
        <v/>
      </c>
      <c r="J114" s="2058" t="s">
        <v>6483</v>
      </c>
      <c r="K114" s="2064" t="str">
        <f>VLOOKUP(J114,'FICHE RATIOS'!C:D,2,FALSE)</f>
        <v>Etanchéité (y compris protection)</v>
      </c>
      <c r="M114" s="2034"/>
      <c r="N114" s="2031"/>
      <c r="P114" s="2034"/>
      <c r="Q114" s="2031"/>
      <c r="S114" s="2034"/>
      <c r="T114" s="2031"/>
    </row>
    <row r="115" spans="1:20" s="476" customFormat="1" ht="25.7" customHeight="1">
      <c r="A115" s="459"/>
      <c r="B115" s="465"/>
      <c r="C115" s="183" t="s">
        <v>928</v>
      </c>
      <c r="D115" s="183"/>
      <c r="E115" s="456" t="s">
        <v>235</v>
      </c>
      <c r="F115" s="457">
        <v>67.3</v>
      </c>
      <c r="G115" s="312">
        <v>8.43</v>
      </c>
      <c r="H115" s="462">
        <f>IF(F115=0,"",G115*F115)</f>
        <v>567.33899999999994</v>
      </c>
      <c r="J115" s="2058" t="s">
        <v>6483</v>
      </c>
      <c r="K115" s="2064" t="str">
        <f>VLOOKUP(J115,'FICHE RATIOS'!C:D,2,FALSE)</f>
        <v>Etanchéité (y compris protection)</v>
      </c>
      <c r="M115" s="2034"/>
      <c r="N115" s="2031" t="e">
        <f>VLOOKUP(M115,'FICHE RATIOS'!#REF!,2,FALSE)</f>
        <v>#REF!</v>
      </c>
      <c r="P115" s="2034"/>
      <c r="Q115" s="2031" t="e">
        <f>VLOOKUP(P115,'FICHE RATIOS'!A:B,2,FALSE)</f>
        <v>#N/A</v>
      </c>
      <c r="S115" s="2034"/>
      <c r="T115" s="2031">
        <f>VLOOKUP(S115,'FICHE RATIOS'!D:E,2,FALSE)</f>
        <v>0</v>
      </c>
    </row>
    <row r="116" spans="1:20" s="476" customFormat="1" ht="25.7" customHeight="1">
      <c r="A116" s="459"/>
      <c r="B116" s="465"/>
      <c r="C116" s="183" t="s">
        <v>972</v>
      </c>
      <c r="D116" s="183"/>
      <c r="E116" s="456"/>
      <c r="F116" s="457"/>
      <c r="G116" s="312"/>
      <c r="H116" s="468" t="s">
        <v>929</v>
      </c>
      <c r="J116" s="2058" t="s">
        <v>6483</v>
      </c>
      <c r="K116" s="2064" t="str">
        <f>VLOOKUP(J116,'FICHE RATIOS'!C:D,2,FALSE)</f>
        <v>Etanchéité (y compris protection)</v>
      </c>
      <c r="M116" s="2034"/>
      <c r="N116" s="2031" t="e">
        <f>VLOOKUP(M116,'FICHE RATIOS'!#REF!,2,FALSE)</f>
        <v>#REF!</v>
      </c>
      <c r="P116" s="2034"/>
      <c r="Q116" s="2031" t="e">
        <f>VLOOKUP(P116,'FICHE RATIOS'!A:B,2,FALSE)</f>
        <v>#N/A</v>
      </c>
      <c r="S116" s="2034"/>
      <c r="T116" s="2031">
        <f>VLOOKUP(S116,'FICHE RATIOS'!D:E,2,FALSE)</f>
        <v>0</v>
      </c>
    </row>
    <row r="117" spans="1:20" s="476" customFormat="1" ht="25.7" customHeight="1">
      <c r="A117" s="459"/>
      <c r="B117" s="465"/>
      <c r="C117" s="183" t="s">
        <v>973</v>
      </c>
      <c r="D117" s="183"/>
      <c r="E117" s="456"/>
      <c r="F117" s="457">
        <v>0</v>
      </c>
      <c r="G117" s="312" t="s">
        <v>179</v>
      </c>
      <c r="H117" s="468" t="s">
        <v>929</v>
      </c>
      <c r="J117" s="2058" t="s">
        <v>6483</v>
      </c>
      <c r="K117" s="2064" t="str">
        <f>VLOOKUP(J117,'FICHE RATIOS'!C:D,2,FALSE)</f>
        <v>Etanchéité (y compris protection)</v>
      </c>
      <c r="M117" s="2034"/>
      <c r="N117" s="2031" t="e">
        <f>VLOOKUP(M117,'FICHE RATIOS'!#REF!,2,FALSE)</f>
        <v>#REF!</v>
      </c>
      <c r="P117" s="2034"/>
      <c r="Q117" s="2031" t="e">
        <f>VLOOKUP(P117,'FICHE RATIOS'!A:B,2,FALSE)</f>
        <v>#N/A</v>
      </c>
      <c r="S117" s="2034"/>
      <c r="T117" s="2031">
        <f>VLOOKUP(S117,'FICHE RATIOS'!D:E,2,FALSE)</f>
        <v>0</v>
      </c>
    </row>
    <row r="118" spans="1:20" s="476" customFormat="1" ht="25.7" customHeight="1">
      <c r="A118" s="459"/>
      <c r="B118" s="465"/>
      <c r="C118" s="183" t="s">
        <v>974</v>
      </c>
      <c r="D118" s="183"/>
      <c r="E118" s="456"/>
      <c r="F118" s="457">
        <v>0</v>
      </c>
      <c r="G118" s="312" t="s">
        <v>179</v>
      </c>
      <c r="H118" s="468" t="s">
        <v>922</v>
      </c>
      <c r="J118" s="2058" t="s">
        <v>6483</v>
      </c>
      <c r="K118" s="2064" t="str">
        <f>VLOOKUP(J118,'FICHE RATIOS'!C:D,2,FALSE)</f>
        <v>Etanchéité (y compris protection)</v>
      </c>
      <c r="M118" s="2034"/>
      <c r="N118" s="2031" t="e">
        <f>VLOOKUP(M118,'FICHE RATIOS'!#REF!,2,FALSE)</f>
        <v>#REF!</v>
      </c>
      <c r="P118" s="2034"/>
      <c r="Q118" s="2031" t="e">
        <f>VLOOKUP(P118,'FICHE RATIOS'!A:B,2,FALSE)</f>
        <v>#N/A</v>
      </c>
      <c r="S118" s="2034"/>
      <c r="T118" s="2031">
        <f>VLOOKUP(S118,'FICHE RATIOS'!D:E,2,FALSE)</f>
        <v>0</v>
      </c>
    </row>
    <row r="119" spans="1:20" s="476" customFormat="1" ht="25.7" customHeight="1">
      <c r="A119" s="459"/>
      <c r="B119" s="465"/>
      <c r="C119" s="183" t="s">
        <v>975</v>
      </c>
      <c r="D119" s="183"/>
      <c r="E119" s="456" t="s">
        <v>235</v>
      </c>
      <c r="F119" s="457">
        <f>F115</f>
        <v>67.3</v>
      </c>
      <c r="G119" s="312">
        <v>18.54</v>
      </c>
      <c r="H119" s="462">
        <f>IF(F119=0,"",G119*F119)</f>
        <v>1247.742</v>
      </c>
      <c r="J119" s="2058" t="s">
        <v>6483</v>
      </c>
      <c r="K119" s="2064" t="str">
        <f>VLOOKUP(J119,'FICHE RATIOS'!C:D,2,FALSE)</f>
        <v>Etanchéité (y compris protection)</v>
      </c>
      <c r="M119" s="2034"/>
      <c r="N119" s="2031" t="e">
        <f>VLOOKUP(M119,'FICHE RATIOS'!#REF!,2,FALSE)</f>
        <v>#REF!</v>
      </c>
      <c r="P119" s="2034"/>
      <c r="Q119" s="2031" t="e">
        <f>VLOOKUP(P119,'FICHE RATIOS'!A:B,2,FALSE)</f>
        <v>#N/A</v>
      </c>
      <c r="S119" s="2034"/>
      <c r="T119" s="2031">
        <f>VLOOKUP(S119,'FICHE RATIOS'!D:E,2,FALSE)</f>
        <v>0</v>
      </c>
    </row>
    <row r="120" spans="1:20" s="331" customFormat="1" ht="12.75">
      <c r="A120" s="459"/>
      <c r="B120" s="465"/>
      <c r="C120" s="466"/>
      <c r="D120" s="183"/>
      <c r="E120" s="456"/>
      <c r="F120" s="457">
        <v>0</v>
      </c>
      <c r="G120" s="312" t="s">
        <v>179</v>
      </c>
      <c r="H120" s="462" t="s">
        <v>179</v>
      </c>
      <c r="J120" s="2058" t="s">
        <v>6483</v>
      </c>
      <c r="K120" s="2064" t="str">
        <f>VLOOKUP(J120,'FICHE RATIOS'!C:D,2,FALSE)</f>
        <v>Etanchéité (y compris protection)</v>
      </c>
      <c r="M120" s="2034"/>
      <c r="N120" s="2031" t="e">
        <f>VLOOKUP(M120,'FICHE RATIOS'!#REF!,2,FALSE)</f>
        <v>#REF!</v>
      </c>
      <c r="P120" s="2034"/>
      <c r="Q120" s="2031" t="e">
        <f>VLOOKUP(P120,'FICHE RATIOS'!A:B,2,FALSE)</f>
        <v>#N/A</v>
      </c>
      <c r="S120" s="2034"/>
      <c r="T120" s="2031">
        <f>VLOOKUP(S120,'FICHE RATIOS'!D:E,2,FALSE)</f>
        <v>0</v>
      </c>
    </row>
    <row r="121" spans="1:20" s="331" customFormat="1" ht="24">
      <c r="A121" s="472"/>
      <c r="B121" s="460" t="s">
        <v>978</v>
      </c>
      <c r="C121" s="464" t="s">
        <v>979</v>
      </c>
      <c r="D121" s="183"/>
      <c r="E121" s="456"/>
      <c r="F121" s="457">
        <v>0</v>
      </c>
      <c r="G121" s="312" t="s">
        <v>179</v>
      </c>
      <c r="H121" s="462" t="s">
        <v>179</v>
      </c>
      <c r="J121" s="2058" t="s">
        <v>6483</v>
      </c>
      <c r="K121" s="2064" t="str">
        <f>VLOOKUP(J121,'FICHE RATIOS'!C:D,2,FALSE)</f>
        <v>Etanchéité (y compris protection)</v>
      </c>
      <c r="M121" s="2034"/>
      <c r="N121" s="2031" t="e">
        <f>VLOOKUP(M121,'FICHE RATIOS'!#REF!,2,FALSE)</f>
        <v>#REF!</v>
      </c>
      <c r="P121" s="2034"/>
      <c r="Q121" s="2031" t="e">
        <f>VLOOKUP(P121,'FICHE RATIOS'!A:B,2,FALSE)</f>
        <v>#N/A</v>
      </c>
      <c r="S121" s="2034"/>
      <c r="T121" s="2031">
        <f>VLOOKUP(S121,'FICHE RATIOS'!D:E,2,FALSE)</f>
        <v>0</v>
      </c>
    </row>
    <row r="122" spans="1:20" s="331" customFormat="1" ht="25.7" customHeight="1">
      <c r="A122" s="459"/>
      <c r="B122" s="465"/>
      <c r="C122" s="183" t="s">
        <v>980</v>
      </c>
      <c r="D122" s="183"/>
      <c r="E122" s="456"/>
      <c r="F122" s="457">
        <v>0</v>
      </c>
      <c r="G122" s="312" t="s">
        <v>179</v>
      </c>
      <c r="H122" s="462" t="s">
        <v>179</v>
      </c>
      <c r="J122" s="2058" t="s">
        <v>6483</v>
      </c>
      <c r="K122" s="2064" t="str">
        <f>VLOOKUP(J122,'FICHE RATIOS'!C:D,2,FALSE)</f>
        <v>Etanchéité (y compris protection)</v>
      </c>
      <c r="M122" s="2034"/>
      <c r="N122" s="2031" t="e">
        <f>VLOOKUP(M122,'FICHE RATIOS'!#REF!,2,FALSE)</f>
        <v>#REF!</v>
      </c>
      <c r="P122" s="2034"/>
      <c r="Q122" s="2031" t="e">
        <f>VLOOKUP(P122,'FICHE RATIOS'!A:B,2,FALSE)</f>
        <v>#N/A</v>
      </c>
      <c r="S122" s="2034"/>
      <c r="T122" s="2031">
        <f>VLOOKUP(S122,'FICHE RATIOS'!D:E,2,FALSE)</f>
        <v>0</v>
      </c>
    </row>
    <row r="123" spans="1:20" s="331" customFormat="1" ht="25.7" customHeight="1">
      <c r="A123" s="459"/>
      <c r="B123" s="465"/>
      <c r="C123" s="183"/>
      <c r="D123" s="183"/>
      <c r="E123" s="456"/>
      <c r="F123" s="457">
        <v>0</v>
      </c>
      <c r="G123" s="312" t="s">
        <v>179</v>
      </c>
      <c r="H123" s="462" t="s">
        <v>179</v>
      </c>
      <c r="J123" s="2058" t="s">
        <v>6483</v>
      </c>
      <c r="K123" s="2064" t="str">
        <f>VLOOKUP(J123,'FICHE RATIOS'!C:D,2,FALSE)</f>
        <v>Etanchéité (y compris protection)</v>
      </c>
      <c r="M123" s="2034"/>
      <c r="N123" s="2031"/>
      <c r="P123" s="2034"/>
      <c r="Q123" s="2031"/>
      <c r="S123" s="2034"/>
      <c r="T123" s="2031"/>
    </row>
    <row r="124" spans="1:20" s="331" customFormat="1" ht="25.7" customHeight="1">
      <c r="A124" s="459"/>
      <c r="B124" s="465"/>
      <c r="C124" s="183" t="s">
        <v>981</v>
      </c>
      <c r="D124" s="183"/>
      <c r="E124" s="456"/>
      <c r="F124" s="457">
        <v>0</v>
      </c>
      <c r="G124" s="312" t="s">
        <v>179</v>
      </c>
      <c r="H124" s="462" t="s">
        <v>179</v>
      </c>
      <c r="J124" s="2058" t="s">
        <v>6483</v>
      </c>
      <c r="K124" s="2064" t="str">
        <f>VLOOKUP(J124,'FICHE RATIOS'!C:D,2,FALSE)</f>
        <v>Etanchéité (y compris protection)</v>
      </c>
      <c r="M124" s="2034"/>
      <c r="N124" s="2031" t="e">
        <f>VLOOKUP(M124,'FICHE RATIOS'!#REF!,2,FALSE)</f>
        <v>#REF!</v>
      </c>
      <c r="P124" s="2034"/>
      <c r="Q124" s="2031" t="e">
        <f>VLOOKUP(P124,'FICHE RATIOS'!A:B,2,FALSE)</f>
        <v>#N/A</v>
      </c>
      <c r="S124" s="2034"/>
      <c r="T124" s="2031">
        <f>VLOOKUP(S124,'FICHE RATIOS'!D:E,2,FALSE)</f>
        <v>0</v>
      </c>
    </row>
    <row r="125" spans="1:20" s="331" customFormat="1" ht="14.45" customHeight="1">
      <c r="A125" s="459"/>
      <c r="B125" s="465"/>
      <c r="C125" s="183" t="s">
        <v>955</v>
      </c>
      <c r="D125" s="183"/>
      <c r="E125" s="456"/>
      <c r="F125" s="457"/>
      <c r="G125" s="312">
        <v>0</v>
      </c>
      <c r="H125" s="468" t="s">
        <v>922</v>
      </c>
      <c r="J125" s="2058" t="s">
        <v>6483</v>
      </c>
      <c r="K125" s="2064" t="str">
        <f>VLOOKUP(J125,'FICHE RATIOS'!C:D,2,FALSE)</f>
        <v>Etanchéité (y compris protection)</v>
      </c>
      <c r="M125" s="2034"/>
      <c r="N125" s="2031" t="e">
        <f>VLOOKUP(M125,'FICHE RATIOS'!#REF!,2,FALSE)</f>
        <v>#REF!</v>
      </c>
      <c r="P125" s="2034"/>
      <c r="Q125" s="2031" t="e">
        <f>VLOOKUP(P125,'FICHE RATIOS'!A:B,2,FALSE)</f>
        <v>#N/A</v>
      </c>
      <c r="S125" s="2034"/>
      <c r="T125" s="2031">
        <f>VLOOKUP(S125,'FICHE RATIOS'!D:E,2,FALSE)</f>
        <v>0</v>
      </c>
    </row>
    <row r="126" spans="1:20" s="331" customFormat="1" ht="14.45" customHeight="1">
      <c r="A126" s="459"/>
      <c r="B126" s="465"/>
      <c r="C126" s="183" t="s">
        <v>923</v>
      </c>
      <c r="D126" s="183"/>
      <c r="E126" s="456" t="s">
        <v>218</v>
      </c>
      <c r="F126" s="457">
        <v>4452.3</v>
      </c>
      <c r="G126" s="312">
        <v>8.43</v>
      </c>
      <c r="H126" s="462">
        <f>IF(F126=0,"",G126*F126)</f>
        <v>37532.889000000003</v>
      </c>
      <c r="J126" s="2058" t="s">
        <v>6483</v>
      </c>
      <c r="K126" s="2064" t="str">
        <f>VLOOKUP(J126,'FICHE RATIOS'!C:D,2,FALSE)</f>
        <v>Etanchéité (y compris protection)</v>
      </c>
      <c r="M126" s="2034"/>
      <c r="N126" s="2031" t="e">
        <f>VLOOKUP(M126,'FICHE RATIOS'!#REF!,2,FALSE)</f>
        <v>#REF!</v>
      </c>
      <c r="P126" s="2034"/>
      <c r="Q126" s="2031" t="e">
        <f>VLOOKUP(P126,'FICHE RATIOS'!A:B,2,FALSE)</f>
        <v>#N/A</v>
      </c>
      <c r="S126" s="2034"/>
      <c r="T126" s="2031">
        <f>VLOOKUP(S126,'FICHE RATIOS'!D:E,2,FALSE)</f>
        <v>0</v>
      </c>
    </row>
    <row r="127" spans="1:20" s="331" customFormat="1" ht="25.7" customHeight="1">
      <c r="A127" s="459"/>
      <c r="B127" s="465"/>
      <c r="C127" s="183" t="s">
        <v>982</v>
      </c>
      <c r="D127" s="183"/>
      <c r="E127" s="456" t="s">
        <v>218</v>
      </c>
      <c r="F127" s="457">
        <v>4452.3</v>
      </c>
      <c r="G127" s="312">
        <v>33.72</v>
      </c>
      <c r="H127" s="462">
        <f>IF(F127=0,"",G127*F127)</f>
        <v>150131.55600000001</v>
      </c>
      <c r="J127" s="2058" t="s">
        <v>6483</v>
      </c>
      <c r="K127" s="2064" t="str">
        <f>VLOOKUP(J127,'FICHE RATIOS'!C:D,2,FALSE)</f>
        <v>Etanchéité (y compris protection)</v>
      </c>
      <c r="M127" s="2034"/>
      <c r="N127" s="2031" t="e">
        <f>VLOOKUP(M127,'FICHE RATIOS'!#REF!,2,FALSE)</f>
        <v>#REF!</v>
      </c>
      <c r="P127" s="2034"/>
      <c r="Q127" s="2031" t="e">
        <f>VLOOKUP(P127,'FICHE RATIOS'!A:B,2,FALSE)</f>
        <v>#N/A</v>
      </c>
      <c r="S127" s="2034"/>
      <c r="T127" s="2031">
        <f>VLOOKUP(S127,'FICHE RATIOS'!D:E,2,FALSE)</f>
        <v>0</v>
      </c>
    </row>
    <row r="128" spans="1:20" s="331" customFormat="1" ht="25.7" customHeight="1">
      <c r="A128" s="459"/>
      <c r="B128" s="465"/>
      <c r="C128" s="183" t="s">
        <v>927</v>
      </c>
      <c r="D128" s="183"/>
      <c r="E128" s="456"/>
      <c r="F128" s="457"/>
      <c r="G128" s="312" t="s">
        <v>179</v>
      </c>
      <c r="H128" s="468" t="s">
        <v>922</v>
      </c>
      <c r="J128" s="2058" t="s">
        <v>6483</v>
      </c>
      <c r="K128" s="2064" t="str">
        <f>VLOOKUP(J128,'FICHE RATIOS'!C:D,2,FALSE)</f>
        <v>Etanchéité (y compris protection)</v>
      </c>
      <c r="M128" s="2034"/>
      <c r="N128" s="2031" t="e">
        <f>VLOOKUP(M128,'FICHE RATIOS'!#REF!,2,FALSE)</f>
        <v>#REF!</v>
      </c>
      <c r="P128" s="2034"/>
      <c r="Q128" s="2031" t="e">
        <f>VLOOKUP(P128,'FICHE RATIOS'!A:B,2,FALSE)</f>
        <v>#N/A</v>
      </c>
      <c r="S128" s="2034"/>
      <c r="T128" s="2031">
        <f>VLOOKUP(S128,'FICHE RATIOS'!D:E,2,FALSE)</f>
        <v>0</v>
      </c>
    </row>
    <row r="129" spans="1:20" s="331" customFormat="1" ht="25.7" customHeight="1">
      <c r="A129" s="459"/>
      <c r="B129" s="465"/>
      <c r="C129" s="183" t="s">
        <v>941</v>
      </c>
      <c r="D129" s="183"/>
      <c r="E129" s="456"/>
      <c r="F129" s="457"/>
      <c r="G129" s="312" t="s">
        <v>179</v>
      </c>
      <c r="H129" s="468" t="s">
        <v>922</v>
      </c>
      <c r="J129" s="2058" t="s">
        <v>6483</v>
      </c>
      <c r="K129" s="2064" t="str">
        <f>VLOOKUP(J129,'FICHE RATIOS'!C:D,2,FALSE)</f>
        <v>Etanchéité (y compris protection)</v>
      </c>
      <c r="M129" s="2034"/>
      <c r="N129" s="2031" t="e">
        <f>VLOOKUP(M129,'FICHE RATIOS'!#REF!,2,FALSE)</f>
        <v>#REF!</v>
      </c>
      <c r="P129" s="2034"/>
      <c r="Q129" s="2031" t="e">
        <f>VLOOKUP(P129,'FICHE RATIOS'!A:B,2,FALSE)</f>
        <v>#N/A</v>
      </c>
      <c r="S129" s="2034"/>
      <c r="T129" s="2031">
        <f>VLOOKUP(S129,'FICHE RATIOS'!D:E,2,FALSE)</f>
        <v>0</v>
      </c>
    </row>
    <row r="130" spans="1:20" s="331" customFormat="1" ht="25.7" customHeight="1">
      <c r="A130" s="459"/>
      <c r="B130" s="465"/>
      <c r="C130" s="183" t="s">
        <v>957</v>
      </c>
      <c r="D130" s="183"/>
      <c r="E130" s="456" t="s">
        <v>218</v>
      </c>
      <c r="F130" s="457">
        <v>4452.3</v>
      </c>
      <c r="G130" s="312">
        <v>16.86</v>
      </c>
      <c r="H130" s="462">
        <f>IF(F130=0,"",G130*F130)</f>
        <v>75065.778000000006</v>
      </c>
      <c r="J130" s="2058" t="s">
        <v>6483</v>
      </c>
      <c r="K130" s="2064" t="str">
        <f>VLOOKUP(J130,'FICHE RATIOS'!C:D,2,FALSE)</f>
        <v>Etanchéité (y compris protection)</v>
      </c>
      <c r="M130" s="2034"/>
      <c r="N130" s="2031" t="e">
        <f>VLOOKUP(M130,'FICHE RATIOS'!#REF!,2,FALSE)</f>
        <v>#REF!</v>
      </c>
      <c r="P130" s="2034"/>
      <c r="Q130" s="2031" t="e">
        <f>VLOOKUP(P130,'FICHE RATIOS'!A:B,2,FALSE)</f>
        <v>#N/A</v>
      </c>
      <c r="S130" s="2034"/>
      <c r="T130" s="2031">
        <f>VLOOKUP(S130,'FICHE RATIOS'!D:E,2,FALSE)</f>
        <v>0</v>
      </c>
    </row>
    <row r="131" spans="1:20" s="331" customFormat="1" ht="12.75">
      <c r="A131" s="459"/>
      <c r="B131" s="465"/>
      <c r="C131" s="183"/>
      <c r="D131" s="183"/>
      <c r="E131" s="456"/>
      <c r="F131" s="457">
        <v>0</v>
      </c>
      <c r="G131" s="312" t="s">
        <v>179</v>
      </c>
      <c r="H131" s="462" t="str">
        <f>IF(F131=0,"",G131*F131)</f>
        <v/>
      </c>
      <c r="J131" s="2058" t="s">
        <v>6483</v>
      </c>
      <c r="K131" s="2064" t="str">
        <f>VLOOKUP(J131,'FICHE RATIOS'!C:D,2,FALSE)</f>
        <v>Etanchéité (y compris protection)</v>
      </c>
      <c r="M131" s="2034"/>
      <c r="N131" s="2031" t="e">
        <f>VLOOKUP(M131,'FICHE RATIOS'!#REF!,2,FALSE)</f>
        <v>#REF!</v>
      </c>
      <c r="P131" s="2034"/>
      <c r="Q131" s="2031" t="e">
        <f>VLOOKUP(P131,'FICHE RATIOS'!A:B,2,FALSE)</f>
        <v>#N/A</v>
      </c>
      <c r="S131" s="2034"/>
      <c r="T131" s="2031">
        <f>VLOOKUP(S131,'FICHE RATIOS'!D:E,2,FALSE)</f>
        <v>0</v>
      </c>
    </row>
    <row r="132" spans="1:20" s="331" customFormat="1" ht="12.75">
      <c r="A132" s="459"/>
      <c r="B132" s="465"/>
      <c r="C132" s="473" t="s">
        <v>983</v>
      </c>
      <c r="D132" s="474"/>
      <c r="E132" s="475" t="s">
        <v>218</v>
      </c>
      <c r="F132" s="457">
        <v>4452.3</v>
      </c>
      <c r="G132" s="312">
        <v>5.62</v>
      </c>
      <c r="H132" s="462">
        <f>IF(F132=0,"",G132*F132)</f>
        <v>25021.926000000003</v>
      </c>
      <c r="J132" s="2058" t="s">
        <v>6483</v>
      </c>
      <c r="K132" s="2064" t="str">
        <f>VLOOKUP(J132,'FICHE RATIOS'!C:D,2,FALSE)</f>
        <v>Etanchéité (y compris protection)</v>
      </c>
      <c r="M132" s="2034"/>
      <c r="N132" s="2031" t="e">
        <f>VLOOKUP(M132,'FICHE RATIOS'!#REF!,2,FALSE)</f>
        <v>#REF!</v>
      </c>
      <c r="P132" s="2034"/>
      <c r="Q132" s="2031" t="e">
        <f>VLOOKUP(P132,'FICHE RATIOS'!A:B,2,FALSE)</f>
        <v>#N/A</v>
      </c>
      <c r="S132" s="2034"/>
      <c r="T132" s="2031">
        <f>VLOOKUP(S132,'FICHE RATIOS'!D:E,2,FALSE)</f>
        <v>0</v>
      </c>
    </row>
    <row r="133" spans="1:20" s="331" customFormat="1" ht="12.75">
      <c r="A133" s="459"/>
      <c r="B133" s="465"/>
      <c r="C133" s="473" t="s">
        <v>984</v>
      </c>
      <c r="D133" s="474"/>
      <c r="E133" s="475" t="s">
        <v>218</v>
      </c>
      <c r="F133" s="457"/>
      <c r="G133" s="312"/>
      <c r="H133" s="468" t="s">
        <v>985</v>
      </c>
      <c r="J133" s="2058" t="s">
        <v>6483</v>
      </c>
      <c r="K133" s="2064" t="str">
        <f>VLOOKUP(J133,'FICHE RATIOS'!C:D,2,FALSE)</f>
        <v>Etanchéité (y compris protection)</v>
      </c>
      <c r="M133" s="2034"/>
      <c r="N133" s="2031" t="e">
        <f>VLOOKUP(M133,'FICHE RATIOS'!#REF!,2,FALSE)</f>
        <v>#REF!</v>
      </c>
      <c r="P133" s="2034"/>
      <c r="Q133" s="2031" t="e">
        <f>VLOOKUP(P133,'FICHE RATIOS'!A:B,2,FALSE)</f>
        <v>#N/A</v>
      </c>
      <c r="S133" s="2034"/>
      <c r="T133" s="2031">
        <f>VLOOKUP(S133,'FICHE RATIOS'!D:E,2,FALSE)</f>
        <v>0</v>
      </c>
    </row>
    <row r="134" spans="1:20" s="476" customFormat="1" ht="12.75">
      <c r="A134" s="459"/>
      <c r="B134" s="465"/>
      <c r="C134" s="183" t="s">
        <v>943</v>
      </c>
      <c r="D134" s="183"/>
      <c r="E134" s="456" t="s">
        <v>218</v>
      </c>
      <c r="F134" s="457">
        <v>5.9</v>
      </c>
      <c r="G134" s="312">
        <v>10.68</v>
      </c>
      <c r="H134" s="462">
        <f>IF(F134=0,"",G134*F134)</f>
        <v>63.012</v>
      </c>
      <c r="J134" s="2058" t="s">
        <v>6483</v>
      </c>
      <c r="K134" s="2064" t="str">
        <f>VLOOKUP(J134,'FICHE RATIOS'!C:D,2,FALSE)</f>
        <v>Etanchéité (y compris protection)</v>
      </c>
      <c r="M134" s="2034"/>
      <c r="N134" s="2031" t="e">
        <f>VLOOKUP(M134,'FICHE RATIOS'!#REF!,2,FALSE)</f>
        <v>#REF!</v>
      </c>
      <c r="P134" s="2034"/>
      <c r="Q134" s="2031" t="e">
        <f>VLOOKUP(P134,'FICHE RATIOS'!A:B,2,FALSE)</f>
        <v>#N/A</v>
      </c>
      <c r="S134" s="2034"/>
      <c r="T134" s="2031">
        <f>VLOOKUP(S134,'FICHE RATIOS'!D:E,2,FALSE)</f>
        <v>0</v>
      </c>
    </row>
    <row r="135" spans="1:20" s="331" customFormat="1" ht="12.75">
      <c r="A135" s="459"/>
      <c r="B135" s="465"/>
      <c r="C135" s="473" t="s">
        <v>986</v>
      </c>
      <c r="D135" s="474"/>
      <c r="E135" s="475" t="s">
        <v>235</v>
      </c>
      <c r="F135" s="457">
        <v>28</v>
      </c>
      <c r="G135" s="312">
        <v>84.29</v>
      </c>
      <c r="H135" s="462">
        <f>IF(F135=0,"",G135*F135)</f>
        <v>2360.1200000000003</v>
      </c>
      <c r="J135" s="2058" t="s">
        <v>6483</v>
      </c>
      <c r="K135" s="2064" t="str">
        <f>VLOOKUP(J135,'FICHE RATIOS'!C:D,2,FALSE)</f>
        <v>Etanchéité (y compris protection)</v>
      </c>
      <c r="M135" s="2034"/>
      <c r="N135" s="2031" t="e">
        <f>VLOOKUP(M135,'FICHE RATIOS'!#REF!,2,FALSE)</f>
        <v>#REF!</v>
      </c>
      <c r="P135" s="2034"/>
      <c r="Q135" s="2031" t="e">
        <f>VLOOKUP(P135,'FICHE RATIOS'!A:B,2,FALSE)</f>
        <v>#N/A</v>
      </c>
      <c r="S135" s="2034"/>
      <c r="T135" s="2031">
        <f>VLOOKUP(S135,'FICHE RATIOS'!D:E,2,FALSE)</f>
        <v>0</v>
      </c>
    </row>
    <row r="136" spans="1:20" s="331" customFormat="1" ht="25.7" customHeight="1">
      <c r="A136" s="459"/>
      <c r="B136" s="465"/>
      <c r="C136" s="183" t="s">
        <v>928</v>
      </c>
      <c r="D136" s="183"/>
      <c r="E136" s="475"/>
      <c r="F136" s="457"/>
      <c r="G136" s="312" t="s">
        <v>179</v>
      </c>
      <c r="H136" s="468" t="s">
        <v>922</v>
      </c>
      <c r="J136" s="2058" t="s">
        <v>6483</v>
      </c>
      <c r="K136" s="2064" t="str">
        <f>VLOOKUP(J136,'FICHE RATIOS'!C:D,2,FALSE)</f>
        <v>Etanchéité (y compris protection)</v>
      </c>
      <c r="M136" s="2034"/>
      <c r="N136" s="2031" t="e">
        <f>VLOOKUP(M136,'FICHE RATIOS'!#REF!,2,FALSE)</f>
        <v>#REF!</v>
      </c>
      <c r="P136" s="2034"/>
      <c r="Q136" s="2031" t="e">
        <f>VLOOKUP(P136,'FICHE RATIOS'!A:B,2,FALSE)</f>
        <v>#N/A</v>
      </c>
      <c r="S136" s="2034"/>
      <c r="T136" s="2031">
        <f>VLOOKUP(S136,'FICHE RATIOS'!D:E,2,FALSE)</f>
        <v>0</v>
      </c>
    </row>
    <row r="137" spans="1:20" s="331" customFormat="1" ht="25.7" customHeight="1">
      <c r="A137" s="459"/>
      <c r="B137" s="465"/>
      <c r="C137" s="183" t="s">
        <v>972</v>
      </c>
      <c r="D137" s="183"/>
      <c r="E137" s="475"/>
      <c r="F137" s="457"/>
      <c r="G137" s="312" t="s">
        <v>179</v>
      </c>
      <c r="H137" s="468" t="s">
        <v>922</v>
      </c>
      <c r="J137" s="2058" t="s">
        <v>6483</v>
      </c>
      <c r="K137" s="2064" t="str">
        <f>VLOOKUP(J137,'FICHE RATIOS'!C:D,2,FALSE)</f>
        <v>Etanchéité (y compris protection)</v>
      </c>
      <c r="M137" s="2034"/>
      <c r="N137" s="2031" t="e">
        <f>VLOOKUP(M137,'FICHE RATIOS'!#REF!,2,FALSE)</f>
        <v>#REF!</v>
      </c>
      <c r="P137" s="2034"/>
      <c r="Q137" s="2031" t="e">
        <f>VLOOKUP(P137,'FICHE RATIOS'!A:B,2,FALSE)</f>
        <v>#N/A</v>
      </c>
      <c r="S137" s="2034"/>
      <c r="T137" s="2031">
        <f>VLOOKUP(S137,'FICHE RATIOS'!D:E,2,FALSE)</f>
        <v>0</v>
      </c>
    </row>
    <row r="138" spans="1:20" s="331" customFormat="1" ht="25.7" customHeight="1">
      <c r="A138" s="459"/>
      <c r="B138" s="465"/>
      <c r="C138" s="183" t="s">
        <v>973</v>
      </c>
      <c r="D138" s="183"/>
      <c r="E138" s="475"/>
      <c r="F138" s="457"/>
      <c r="G138" s="312" t="s">
        <v>179</v>
      </c>
      <c r="H138" s="468" t="s">
        <v>922</v>
      </c>
      <c r="J138" s="2058" t="s">
        <v>6483</v>
      </c>
      <c r="K138" s="2064" t="str">
        <f>VLOOKUP(J138,'FICHE RATIOS'!C:D,2,FALSE)</f>
        <v>Etanchéité (y compris protection)</v>
      </c>
      <c r="M138" s="2034"/>
      <c r="N138" s="2031" t="e">
        <f>VLOOKUP(M138,'FICHE RATIOS'!#REF!,2,FALSE)</f>
        <v>#REF!</v>
      </c>
      <c r="P138" s="2034"/>
      <c r="Q138" s="2031" t="e">
        <f>VLOOKUP(P138,'FICHE RATIOS'!A:B,2,FALSE)</f>
        <v>#N/A</v>
      </c>
      <c r="S138" s="2034"/>
      <c r="T138" s="2031">
        <f>VLOOKUP(S138,'FICHE RATIOS'!D:E,2,FALSE)</f>
        <v>0</v>
      </c>
    </row>
    <row r="139" spans="1:20" s="331" customFormat="1" ht="25.7" customHeight="1">
      <c r="A139" s="459"/>
      <c r="B139" s="465"/>
      <c r="C139" s="183" t="s">
        <v>987</v>
      </c>
      <c r="D139" s="183"/>
      <c r="E139" s="475"/>
      <c r="F139" s="457"/>
      <c r="G139" s="312" t="s">
        <v>179</v>
      </c>
      <c r="H139" s="468" t="s">
        <v>922</v>
      </c>
      <c r="J139" s="2058" t="s">
        <v>6483</v>
      </c>
      <c r="K139" s="2064" t="str">
        <f>VLOOKUP(J139,'FICHE RATIOS'!C:D,2,FALSE)</f>
        <v>Etanchéité (y compris protection)</v>
      </c>
      <c r="M139" s="2034"/>
      <c r="N139" s="2031" t="e">
        <f>VLOOKUP(M139,'FICHE RATIOS'!#REF!,2,FALSE)</f>
        <v>#REF!</v>
      </c>
      <c r="P139" s="2034"/>
      <c r="Q139" s="2031" t="e">
        <f>VLOOKUP(P139,'FICHE RATIOS'!A:B,2,FALSE)</f>
        <v>#N/A</v>
      </c>
      <c r="S139" s="2034"/>
      <c r="T139" s="2031">
        <f>VLOOKUP(S139,'FICHE RATIOS'!D:E,2,FALSE)</f>
        <v>0</v>
      </c>
    </row>
    <row r="140" spans="1:20" s="331" customFormat="1" ht="25.7" customHeight="1">
      <c r="A140" s="459"/>
      <c r="B140" s="465"/>
      <c r="C140" s="183" t="s">
        <v>975</v>
      </c>
      <c r="D140" s="183"/>
      <c r="E140" s="456" t="s">
        <v>235</v>
      </c>
      <c r="F140" s="457">
        <v>1827.3</v>
      </c>
      <c r="G140" s="312">
        <v>44.95</v>
      </c>
      <c r="H140" s="462">
        <f t="shared" ref="H140:H203" si="2">IF(F140=0,"",G140*F140)</f>
        <v>82137.135000000009</v>
      </c>
      <c r="J140" s="2058" t="s">
        <v>6483</v>
      </c>
      <c r="K140" s="2064" t="str">
        <f>VLOOKUP(J140,'FICHE RATIOS'!C:D,2,FALSE)</f>
        <v>Etanchéité (y compris protection)</v>
      </c>
      <c r="M140" s="2034"/>
      <c r="N140" s="2031" t="e">
        <f>VLOOKUP(M140,'FICHE RATIOS'!#REF!,2,FALSE)</f>
        <v>#REF!</v>
      </c>
      <c r="P140" s="2034"/>
      <c r="Q140" s="2031" t="e">
        <f>VLOOKUP(P140,'FICHE RATIOS'!A:B,2,FALSE)</f>
        <v>#N/A</v>
      </c>
      <c r="S140" s="2034"/>
      <c r="T140" s="2031">
        <f>VLOOKUP(S140,'FICHE RATIOS'!D:E,2,FALSE)</f>
        <v>0</v>
      </c>
    </row>
    <row r="141" spans="1:20" s="331" customFormat="1" ht="12.75">
      <c r="A141" s="459"/>
      <c r="B141" s="465"/>
      <c r="C141" s="183"/>
      <c r="D141" s="183"/>
      <c r="E141" s="456"/>
      <c r="F141" s="457">
        <v>0</v>
      </c>
      <c r="G141" s="312" t="s">
        <v>179</v>
      </c>
      <c r="H141" s="462" t="str">
        <f>IF(F141=0,"",G141*F141)</f>
        <v/>
      </c>
      <c r="J141" s="2058" t="s">
        <v>6483</v>
      </c>
      <c r="K141" s="2064" t="str">
        <f>VLOOKUP(J141,'FICHE RATIOS'!C:D,2,FALSE)</f>
        <v>Etanchéité (y compris protection)</v>
      </c>
      <c r="M141" s="2034"/>
      <c r="N141" s="2031" t="e">
        <f>VLOOKUP(M141,'FICHE RATIOS'!#REF!,2,FALSE)</f>
        <v>#REF!</v>
      </c>
      <c r="P141" s="2034"/>
      <c r="Q141" s="2031" t="e">
        <f>VLOOKUP(P141,'FICHE RATIOS'!A:B,2,FALSE)</f>
        <v>#N/A</v>
      </c>
      <c r="S141" s="2034"/>
      <c r="T141" s="2031">
        <f>VLOOKUP(S141,'FICHE RATIOS'!D:E,2,FALSE)</f>
        <v>0</v>
      </c>
    </row>
    <row r="142" spans="1:20" s="476" customFormat="1" ht="12.75">
      <c r="A142" s="459"/>
      <c r="B142" s="465"/>
      <c r="C142" s="183" t="s">
        <v>988</v>
      </c>
      <c r="D142" s="183"/>
      <c r="E142" s="456" t="s">
        <v>218</v>
      </c>
      <c r="F142" s="457">
        <v>193.4</v>
      </c>
      <c r="G142" s="312">
        <v>10.68</v>
      </c>
      <c r="H142" s="462">
        <f>IF(F142=0,"",G142*F142)</f>
        <v>2065.5120000000002</v>
      </c>
      <c r="J142" s="2058" t="s">
        <v>6483</v>
      </c>
      <c r="K142" s="2064" t="str">
        <f>VLOOKUP(J142,'FICHE RATIOS'!C:D,2,FALSE)</f>
        <v>Etanchéité (y compris protection)</v>
      </c>
      <c r="M142" s="2034"/>
      <c r="N142" s="2031" t="e">
        <f>VLOOKUP(M142,'FICHE RATIOS'!#REF!,2,FALSE)</f>
        <v>#REF!</v>
      </c>
      <c r="P142" s="2034"/>
      <c r="Q142" s="2031" t="e">
        <f>VLOOKUP(P142,'FICHE RATIOS'!A:B,2,FALSE)</f>
        <v>#N/A</v>
      </c>
      <c r="S142" s="2034"/>
      <c r="T142" s="2031">
        <f>VLOOKUP(S142,'FICHE RATIOS'!D:E,2,FALSE)</f>
        <v>0</v>
      </c>
    </row>
    <row r="143" spans="1:20" s="476" customFormat="1" ht="24">
      <c r="A143" s="459"/>
      <c r="B143" s="465"/>
      <c r="C143" s="183" t="s">
        <v>921</v>
      </c>
      <c r="D143" s="183"/>
      <c r="E143" s="456"/>
      <c r="F143" s="457"/>
      <c r="G143" s="312">
        <v>0</v>
      </c>
      <c r="H143" s="468" t="s">
        <v>922</v>
      </c>
      <c r="J143" s="2058" t="s">
        <v>6483</v>
      </c>
      <c r="K143" s="2064" t="str">
        <f>VLOOKUP(J143,'FICHE RATIOS'!C:D,2,FALSE)</f>
        <v>Etanchéité (y compris protection)</v>
      </c>
      <c r="M143" s="2034"/>
      <c r="N143" s="2031" t="e">
        <f>VLOOKUP(M143,'FICHE RATIOS'!#REF!,2,FALSE)</f>
        <v>#REF!</v>
      </c>
      <c r="P143" s="2034"/>
      <c r="Q143" s="2031" t="e">
        <f>VLOOKUP(P143,'FICHE RATIOS'!A:B,2,FALSE)</f>
        <v>#N/A</v>
      </c>
      <c r="S143" s="2034"/>
      <c r="T143" s="2031">
        <f>VLOOKUP(S143,'FICHE RATIOS'!D:E,2,FALSE)</f>
        <v>0</v>
      </c>
    </row>
    <row r="144" spans="1:20" s="476" customFormat="1" ht="12.75">
      <c r="A144" s="459"/>
      <c r="B144" s="465"/>
      <c r="C144" s="183" t="s">
        <v>968</v>
      </c>
      <c r="D144" s="183"/>
      <c r="E144" s="456" t="s">
        <v>218</v>
      </c>
      <c r="F144" s="457">
        <f>F142</f>
        <v>193.4</v>
      </c>
      <c r="G144" s="312">
        <v>8.43</v>
      </c>
      <c r="H144" s="462">
        <f>IF(F144=0,"",G144*F144)</f>
        <v>1630.3620000000001</v>
      </c>
      <c r="J144" s="2058" t="s">
        <v>6483</v>
      </c>
      <c r="K144" s="2064" t="str">
        <f>VLOOKUP(J144,'FICHE RATIOS'!C:D,2,FALSE)</f>
        <v>Etanchéité (y compris protection)</v>
      </c>
      <c r="M144" s="2034"/>
      <c r="N144" s="2031" t="e">
        <f>VLOOKUP(M144,'FICHE RATIOS'!#REF!,2,FALSE)</f>
        <v>#REF!</v>
      </c>
      <c r="P144" s="2034"/>
      <c r="Q144" s="2031" t="e">
        <f>VLOOKUP(P144,'FICHE RATIOS'!A:B,2,FALSE)</f>
        <v>#N/A</v>
      </c>
      <c r="S144" s="2034"/>
      <c r="T144" s="2031">
        <f>VLOOKUP(S144,'FICHE RATIOS'!D:E,2,FALSE)</f>
        <v>0</v>
      </c>
    </row>
    <row r="145" spans="1:20" s="476" customFormat="1" ht="25.7" customHeight="1">
      <c r="A145" s="459"/>
      <c r="B145" s="465"/>
      <c r="C145" s="183" t="s">
        <v>956</v>
      </c>
      <c r="D145" s="183"/>
      <c r="E145" s="456"/>
      <c r="F145" s="457"/>
      <c r="G145" s="312"/>
      <c r="H145" s="468" t="s">
        <v>929</v>
      </c>
      <c r="J145" s="2058" t="s">
        <v>6483</v>
      </c>
      <c r="K145" s="2064" t="str">
        <f>VLOOKUP(J145,'FICHE RATIOS'!C:D,2,FALSE)</f>
        <v>Etanchéité (y compris protection)</v>
      </c>
      <c r="M145" s="2034"/>
      <c r="N145" s="2031" t="e">
        <f>VLOOKUP(M145,'FICHE RATIOS'!#REF!,2,FALSE)</f>
        <v>#REF!</v>
      </c>
      <c r="P145" s="2034"/>
      <c r="Q145" s="2031" t="e">
        <f>VLOOKUP(P145,'FICHE RATIOS'!A:B,2,FALSE)</f>
        <v>#N/A</v>
      </c>
      <c r="S145" s="2034"/>
      <c r="T145" s="2031">
        <f>VLOOKUP(S145,'FICHE RATIOS'!D:E,2,FALSE)</f>
        <v>0</v>
      </c>
    </row>
    <row r="146" spans="1:20" s="476" customFormat="1" ht="25.7" customHeight="1">
      <c r="A146" s="459"/>
      <c r="B146" s="465"/>
      <c r="C146" s="183" t="s">
        <v>927</v>
      </c>
      <c r="D146" s="183"/>
      <c r="E146" s="456"/>
      <c r="F146" s="457"/>
      <c r="G146" s="312" t="s">
        <v>179</v>
      </c>
      <c r="H146" s="468" t="s">
        <v>922</v>
      </c>
      <c r="J146" s="2058" t="s">
        <v>6483</v>
      </c>
      <c r="K146" s="2064" t="str">
        <f>VLOOKUP(J146,'FICHE RATIOS'!C:D,2,FALSE)</f>
        <v>Etanchéité (y compris protection)</v>
      </c>
      <c r="M146" s="2034"/>
      <c r="N146" s="2031" t="e">
        <f>VLOOKUP(M146,'FICHE RATIOS'!#REF!,2,FALSE)</f>
        <v>#REF!</v>
      </c>
      <c r="P146" s="2034"/>
      <c r="Q146" s="2031" t="e">
        <f>VLOOKUP(P146,'FICHE RATIOS'!A:B,2,FALSE)</f>
        <v>#N/A</v>
      </c>
      <c r="S146" s="2034"/>
      <c r="T146" s="2031">
        <f>VLOOKUP(S146,'FICHE RATIOS'!D:E,2,FALSE)</f>
        <v>0</v>
      </c>
    </row>
    <row r="147" spans="1:20" s="476" customFormat="1" ht="25.7" customHeight="1">
      <c r="A147" s="459"/>
      <c r="B147" s="465"/>
      <c r="C147" s="183" t="s">
        <v>969</v>
      </c>
      <c r="D147" s="183"/>
      <c r="E147" s="456"/>
      <c r="F147" s="457"/>
      <c r="G147" s="312" t="s">
        <v>179</v>
      </c>
      <c r="H147" s="468" t="s">
        <v>922</v>
      </c>
      <c r="J147" s="2058" t="s">
        <v>6483</v>
      </c>
      <c r="K147" s="2064" t="str">
        <f>VLOOKUP(J147,'FICHE RATIOS'!C:D,2,FALSE)</f>
        <v>Etanchéité (y compris protection)</v>
      </c>
      <c r="M147" s="2034"/>
      <c r="N147" s="2031" t="e">
        <f>VLOOKUP(M147,'FICHE RATIOS'!#REF!,2,FALSE)</f>
        <v>#REF!</v>
      </c>
      <c r="P147" s="2034"/>
      <c r="Q147" s="2031" t="e">
        <f>VLOOKUP(P147,'FICHE RATIOS'!A:B,2,FALSE)</f>
        <v>#N/A</v>
      </c>
      <c r="S147" s="2034"/>
      <c r="T147" s="2031">
        <f>VLOOKUP(S147,'FICHE RATIOS'!D:E,2,FALSE)</f>
        <v>0</v>
      </c>
    </row>
    <row r="148" spans="1:20" s="476" customFormat="1" ht="25.7" customHeight="1">
      <c r="A148" s="459"/>
      <c r="B148" s="465"/>
      <c r="C148" s="183" t="s">
        <v>957</v>
      </c>
      <c r="D148" s="183"/>
      <c r="E148" s="456"/>
      <c r="F148" s="457"/>
      <c r="G148" s="312" t="s">
        <v>179</v>
      </c>
      <c r="H148" s="468" t="s">
        <v>922</v>
      </c>
      <c r="J148" s="2058" t="s">
        <v>6483</v>
      </c>
      <c r="K148" s="2064" t="str">
        <f>VLOOKUP(J148,'FICHE RATIOS'!C:D,2,FALSE)</f>
        <v>Etanchéité (y compris protection)</v>
      </c>
      <c r="M148" s="2034"/>
      <c r="N148" s="2031" t="e">
        <f>VLOOKUP(M148,'FICHE RATIOS'!#REF!,2,FALSE)</f>
        <v>#REF!</v>
      </c>
      <c r="P148" s="2034"/>
      <c r="Q148" s="2031" t="e">
        <f>VLOOKUP(P148,'FICHE RATIOS'!A:B,2,FALSE)</f>
        <v>#N/A</v>
      </c>
      <c r="S148" s="2034"/>
      <c r="T148" s="2031">
        <f>VLOOKUP(S148,'FICHE RATIOS'!D:E,2,FALSE)</f>
        <v>0</v>
      </c>
    </row>
    <row r="149" spans="1:20" s="476" customFormat="1" ht="25.7" customHeight="1">
      <c r="A149" s="459"/>
      <c r="B149" s="465"/>
      <c r="C149" s="183" t="s">
        <v>928</v>
      </c>
      <c r="D149" s="183"/>
      <c r="E149" s="456"/>
      <c r="F149" s="457"/>
      <c r="G149" s="312" t="s">
        <v>179</v>
      </c>
      <c r="H149" s="468" t="s">
        <v>922</v>
      </c>
      <c r="J149" s="2058" t="s">
        <v>6483</v>
      </c>
      <c r="K149" s="2064" t="str">
        <f>VLOOKUP(J149,'FICHE RATIOS'!C:D,2,FALSE)</f>
        <v>Etanchéité (y compris protection)</v>
      </c>
      <c r="M149" s="2034"/>
      <c r="N149" s="2031" t="e">
        <f>VLOOKUP(M149,'FICHE RATIOS'!#REF!,2,FALSE)</f>
        <v>#REF!</v>
      </c>
      <c r="P149" s="2034"/>
      <c r="Q149" s="2031" t="e">
        <f>VLOOKUP(P149,'FICHE RATIOS'!A:B,2,FALSE)</f>
        <v>#N/A</v>
      </c>
      <c r="S149" s="2034"/>
      <c r="T149" s="2031">
        <f>VLOOKUP(S149,'FICHE RATIOS'!D:E,2,FALSE)</f>
        <v>0</v>
      </c>
    </row>
    <row r="150" spans="1:20" s="476" customFormat="1" ht="25.7" customHeight="1">
      <c r="A150" s="459"/>
      <c r="B150" s="465"/>
      <c r="C150" s="183" t="s">
        <v>972</v>
      </c>
      <c r="D150" s="183"/>
      <c r="E150" s="456"/>
      <c r="F150" s="457"/>
      <c r="G150" s="312" t="s">
        <v>179</v>
      </c>
      <c r="H150" s="468" t="s">
        <v>922</v>
      </c>
      <c r="J150" s="2058" t="s">
        <v>6483</v>
      </c>
      <c r="K150" s="2064" t="str">
        <f>VLOOKUP(J150,'FICHE RATIOS'!C:D,2,FALSE)</f>
        <v>Etanchéité (y compris protection)</v>
      </c>
      <c r="M150" s="2034"/>
      <c r="N150" s="2031" t="e">
        <f>VLOOKUP(M150,'FICHE RATIOS'!#REF!,2,FALSE)</f>
        <v>#REF!</v>
      </c>
      <c r="P150" s="2034"/>
      <c r="Q150" s="2031" t="e">
        <f>VLOOKUP(P150,'FICHE RATIOS'!A:B,2,FALSE)</f>
        <v>#N/A</v>
      </c>
      <c r="S150" s="2034"/>
      <c r="T150" s="2031">
        <f>VLOOKUP(S150,'FICHE RATIOS'!D:E,2,FALSE)</f>
        <v>0</v>
      </c>
    </row>
    <row r="151" spans="1:20" s="476" customFormat="1" ht="25.7" customHeight="1">
      <c r="A151" s="459"/>
      <c r="B151" s="465"/>
      <c r="C151" s="183" t="s">
        <v>973</v>
      </c>
      <c r="D151" s="183"/>
      <c r="E151" s="456"/>
      <c r="F151" s="457"/>
      <c r="G151" s="312" t="s">
        <v>179</v>
      </c>
      <c r="H151" s="468" t="s">
        <v>922</v>
      </c>
      <c r="J151" s="2058" t="s">
        <v>6483</v>
      </c>
      <c r="K151" s="2064" t="str">
        <f>VLOOKUP(J151,'FICHE RATIOS'!C:D,2,FALSE)</f>
        <v>Etanchéité (y compris protection)</v>
      </c>
      <c r="M151" s="2034"/>
      <c r="N151" s="2031" t="e">
        <f>VLOOKUP(M151,'FICHE RATIOS'!#REF!,2,FALSE)</f>
        <v>#REF!</v>
      </c>
      <c r="P151" s="2034"/>
      <c r="Q151" s="2031" t="e">
        <f>VLOOKUP(P151,'FICHE RATIOS'!A:B,2,FALSE)</f>
        <v>#N/A</v>
      </c>
      <c r="S151" s="2034"/>
      <c r="T151" s="2031">
        <f>VLOOKUP(S151,'FICHE RATIOS'!D:E,2,FALSE)</f>
        <v>0</v>
      </c>
    </row>
    <row r="152" spans="1:20" s="476" customFormat="1" ht="25.7" customHeight="1">
      <c r="A152" s="459"/>
      <c r="B152" s="465"/>
      <c r="C152" s="183" t="s">
        <v>987</v>
      </c>
      <c r="D152" s="183"/>
      <c r="E152" s="456"/>
      <c r="F152" s="457"/>
      <c r="G152" s="312" t="s">
        <v>179</v>
      </c>
      <c r="H152" s="468" t="s">
        <v>922</v>
      </c>
      <c r="J152" s="2058" t="s">
        <v>6483</v>
      </c>
      <c r="K152" s="2064" t="str">
        <f>VLOOKUP(J152,'FICHE RATIOS'!C:D,2,FALSE)</f>
        <v>Etanchéité (y compris protection)</v>
      </c>
      <c r="M152" s="2034"/>
      <c r="N152" s="2031" t="e">
        <f>VLOOKUP(M152,'FICHE RATIOS'!#REF!,2,FALSE)</f>
        <v>#REF!</v>
      </c>
      <c r="P152" s="2034"/>
      <c r="Q152" s="2031" t="e">
        <f>VLOOKUP(P152,'FICHE RATIOS'!A:B,2,FALSE)</f>
        <v>#N/A</v>
      </c>
      <c r="S152" s="2034"/>
      <c r="T152" s="2031">
        <f>VLOOKUP(S152,'FICHE RATIOS'!D:E,2,FALSE)</f>
        <v>0</v>
      </c>
    </row>
    <row r="153" spans="1:20" s="476" customFormat="1" ht="25.7" customHeight="1">
      <c r="A153" s="459"/>
      <c r="B153" s="465"/>
      <c r="C153" s="183" t="s">
        <v>975</v>
      </c>
      <c r="D153" s="183"/>
      <c r="E153" s="456" t="s">
        <v>235</v>
      </c>
      <c r="F153" s="457">
        <v>767.1</v>
      </c>
      <c r="G153" s="312">
        <v>44.95</v>
      </c>
      <c r="H153" s="462">
        <f>IF(F153=0,"",G153*F153)</f>
        <v>34481.145000000004</v>
      </c>
      <c r="J153" s="2058" t="s">
        <v>6483</v>
      </c>
      <c r="K153" s="2064" t="str">
        <f>VLOOKUP(J153,'FICHE RATIOS'!C:D,2,FALSE)</f>
        <v>Etanchéité (y compris protection)</v>
      </c>
      <c r="M153" s="2034"/>
      <c r="N153" s="2031" t="e">
        <f>VLOOKUP(M153,'FICHE RATIOS'!#REF!,2,FALSE)</f>
        <v>#REF!</v>
      </c>
      <c r="P153" s="2034"/>
      <c r="Q153" s="2031" t="e">
        <f>VLOOKUP(P153,'FICHE RATIOS'!A:B,2,FALSE)</f>
        <v>#N/A</v>
      </c>
      <c r="S153" s="2034"/>
      <c r="T153" s="2031">
        <f>VLOOKUP(S153,'FICHE RATIOS'!D:E,2,FALSE)</f>
        <v>0</v>
      </c>
    </row>
    <row r="154" spans="1:20" s="476" customFormat="1" ht="12.75">
      <c r="A154" s="459"/>
      <c r="B154" s="465"/>
      <c r="C154" s="183" t="s">
        <v>989</v>
      </c>
      <c r="D154" s="183"/>
      <c r="E154" s="456" t="s">
        <v>235</v>
      </c>
      <c r="F154" s="457">
        <v>68.3</v>
      </c>
      <c r="G154" s="312">
        <v>23.68</v>
      </c>
      <c r="H154" s="462">
        <f>IF(F154=0,"",G154*F154)</f>
        <v>1617.3439999999998</v>
      </c>
      <c r="J154" s="2058" t="s">
        <v>6483</v>
      </c>
      <c r="K154" s="2064" t="str">
        <f>VLOOKUP(J154,'FICHE RATIOS'!C:D,2,FALSE)</f>
        <v>Etanchéité (y compris protection)</v>
      </c>
      <c r="M154" s="2034"/>
      <c r="N154" s="2031" t="e">
        <f>VLOOKUP(M154,'FICHE RATIOS'!#REF!,2,FALSE)</f>
        <v>#REF!</v>
      </c>
      <c r="P154" s="2034"/>
      <c r="Q154" s="2031" t="e">
        <f>VLOOKUP(P154,'FICHE RATIOS'!A:B,2,FALSE)</f>
        <v>#N/A</v>
      </c>
      <c r="S154" s="2034"/>
      <c r="T154" s="2031">
        <f>VLOOKUP(S154,'FICHE RATIOS'!D:E,2,FALSE)</f>
        <v>0</v>
      </c>
    </row>
    <row r="155" spans="1:20" s="331" customFormat="1" ht="12.75">
      <c r="A155" s="459"/>
      <c r="B155" s="465"/>
      <c r="C155" s="466"/>
      <c r="D155" s="183"/>
      <c r="E155" s="456"/>
      <c r="F155" s="457">
        <v>0</v>
      </c>
      <c r="G155" s="312" t="s">
        <v>179</v>
      </c>
      <c r="H155" s="462" t="str">
        <f t="shared" si="2"/>
        <v/>
      </c>
      <c r="J155" s="2058" t="s">
        <v>6483</v>
      </c>
      <c r="K155" s="2064" t="str">
        <f>VLOOKUP(J155,'FICHE RATIOS'!C:D,2,FALSE)</f>
        <v>Etanchéité (y compris protection)</v>
      </c>
      <c r="M155" s="2034"/>
      <c r="N155" s="2031"/>
      <c r="P155" s="2034"/>
      <c r="Q155" s="2031"/>
      <c r="S155" s="2034"/>
      <c r="T155" s="2031"/>
    </row>
    <row r="156" spans="1:20" s="331" customFormat="1" ht="12.75">
      <c r="A156" s="472"/>
      <c r="B156" s="460" t="s">
        <v>990</v>
      </c>
      <c r="C156" s="464" t="s">
        <v>991</v>
      </c>
      <c r="D156" s="183"/>
      <c r="E156" s="456"/>
      <c r="F156" s="457">
        <v>0</v>
      </c>
      <c r="G156" s="312" t="s">
        <v>179</v>
      </c>
      <c r="H156" s="462" t="str">
        <f t="shared" si="2"/>
        <v/>
      </c>
      <c r="J156" s="2058" t="s">
        <v>6483</v>
      </c>
      <c r="K156" s="2064" t="str">
        <f>VLOOKUP(J156,'FICHE RATIOS'!C:D,2,FALSE)</f>
        <v>Etanchéité (y compris protection)</v>
      </c>
      <c r="M156" s="2034"/>
      <c r="N156" s="2031"/>
      <c r="P156" s="2034"/>
      <c r="Q156" s="2031"/>
      <c r="S156" s="2034"/>
      <c r="T156" s="2031"/>
    </row>
    <row r="157" spans="1:20" s="331" customFormat="1" ht="25.7" customHeight="1">
      <c r="A157" s="459"/>
      <c r="B157" s="465"/>
      <c r="C157" s="183" t="s">
        <v>992</v>
      </c>
      <c r="D157" s="183"/>
      <c r="E157" s="456"/>
      <c r="F157" s="457">
        <v>0</v>
      </c>
      <c r="G157" s="312" t="s">
        <v>179</v>
      </c>
      <c r="H157" s="462" t="str">
        <f t="shared" si="2"/>
        <v/>
      </c>
      <c r="J157" s="2058" t="s">
        <v>6483</v>
      </c>
      <c r="K157" s="2064" t="str">
        <f>VLOOKUP(J157,'FICHE RATIOS'!C:D,2,FALSE)</f>
        <v>Etanchéité (y compris protection)</v>
      </c>
      <c r="M157" s="2034"/>
      <c r="N157" s="2031" t="e">
        <f>VLOOKUP(M157,'FICHE RATIOS'!#REF!,2,FALSE)</f>
        <v>#REF!</v>
      </c>
      <c r="P157" s="2034"/>
      <c r="Q157" s="2031" t="e">
        <f>VLOOKUP(P157,'FICHE RATIOS'!A:B,2,FALSE)</f>
        <v>#N/A</v>
      </c>
      <c r="S157" s="2034"/>
      <c r="T157" s="2031">
        <f>VLOOKUP(S157,'FICHE RATIOS'!D:E,2,FALSE)</f>
        <v>0</v>
      </c>
    </row>
    <row r="158" spans="1:20" s="331" customFormat="1" ht="12.75">
      <c r="A158" s="459"/>
      <c r="B158" s="465"/>
      <c r="C158" s="466"/>
      <c r="D158" s="183"/>
      <c r="E158" s="456"/>
      <c r="F158" s="457">
        <v>0</v>
      </c>
      <c r="G158" s="312" t="s">
        <v>179</v>
      </c>
      <c r="H158" s="462" t="str">
        <f t="shared" si="2"/>
        <v/>
      </c>
      <c r="J158" s="2058" t="s">
        <v>6483</v>
      </c>
      <c r="K158" s="2064" t="str">
        <f>VLOOKUP(J158,'FICHE RATIOS'!C:D,2,FALSE)</f>
        <v>Etanchéité (y compris protection)</v>
      </c>
      <c r="M158" s="2034"/>
      <c r="N158" s="2031" t="e">
        <f>VLOOKUP(M158,'FICHE RATIOS'!#REF!,2,FALSE)</f>
        <v>#REF!</v>
      </c>
      <c r="P158" s="2034"/>
      <c r="Q158" s="2031" t="e">
        <f>VLOOKUP(P158,'FICHE RATIOS'!A:B,2,FALSE)</f>
        <v>#N/A</v>
      </c>
      <c r="S158" s="2034"/>
      <c r="T158" s="2031">
        <f>VLOOKUP(S158,'FICHE RATIOS'!D:E,2,FALSE)</f>
        <v>0</v>
      </c>
    </row>
    <row r="159" spans="1:20" s="331" customFormat="1" ht="12.75">
      <c r="A159" s="459"/>
      <c r="B159" s="465"/>
      <c r="C159" s="183" t="s">
        <v>993</v>
      </c>
      <c r="D159" s="183"/>
      <c r="E159" s="456"/>
      <c r="F159" s="457"/>
      <c r="G159" s="312"/>
      <c r="H159" s="468" t="s">
        <v>994</v>
      </c>
      <c r="J159" s="2058" t="s">
        <v>6483</v>
      </c>
      <c r="K159" s="2064" t="str">
        <f>VLOOKUP(J159,'FICHE RATIOS'!C:D,2,FALSE)</f>
        <v>Etanchéité (y compris protection)</v>
      </c>
      <c r="M159" s="2034"/>
      <c r="N159" s="2031" t="e">
        <f>VLOOKUP(M159,'FICHE RATIOS'!#REF!,2,FALSE)</f>
        <v>#REF!</v>
      </c>
      <c r="P159" s="2034"/>
      <c r="Q159" s="2031" t="e">
        <f>VLOOKUP(P159,'FICHE RATIOS'!A:B,2,FALSE)</f>
        <v>#N/A</v>
      </c>
      <c r="S159" s="2034"/>
      <c r="T159" s="2031">
        <f>VLOOKUP(S159,'FICHE RATIOS'!D:E,2,FALSE)</f>
        <v>0</v>
      </c>
    </row>
    <row r="160" spans="1:20" s="331" customFormat="1" ht="12.75">
      <c r="A160" s="459"/>
      <c r="B160" s="465"/>
      <c r="C160" s="183" t="s">
        <v>995</v>
      </c>
      <c r="D160" s="183"/>
      <c r="E160" s="456" t="s">
        <v>218</v>
      </c>
      <c r="F160" s="457">
        <v>110.2</v>
      </c>
      <c r="G160" s="312">
        <v>252.89</v>
      </c>
      <c r="H160" s="462">
        <f t="shared" si="2"/>
        <v>27868.477999999999</v>
      </c>
      <c r="J160" s="2058" t="s">
        <v>6483</v>
      </c>
      <c r="K160" s="2064" t="str">
        <f>VLOOKUP(J160,'FICHE RATIOS'!C:D,2,FALSE)</f>
        <v>Etanchéité (y compris protection)</v>
      </c>
      <c r="M160" s="2034"/>
      <c r="N160" s="2031" t="e">
        <f>VLOOKUP(M160,'FICHE RATIOS'!#REF!,2,FALSE)</f>
        <v>#REF!</v>
      </c>
      <c r="P160" s="2034"/>
      <c r="Q160" s="2031" t="e">
        <f>VLOOKUP(P160,'FICHE RATIOS'!A:B,2,FALSE)</f>
        <v>#N/A</v>
      </c>
      <c r="S160" s="2034"/>
      <c r="T160" s="2031">
        <f>VLOOKUP(S160,'FICHE RATIOS'!D:E,2,FALSE)</f>
        <v>0</v>
      </c>
    </row>
    <row r="161" spans="1:20" s="331" customFormat="1" ht="13.5" thickBot="1">
      <c r="A161" s="459"/>
      <c r="B161" s="465"/>
      <c r="C161" s="183" t="s">
        <v>996</v>
      </c>
      <c r="D161" s="183"/>
      <c r="E161" s="456" t="s">
        <v>235</v>
      </c>
      <c r="F161" s="457">
        <v>43</v>
      </c>
      <c r="G161" s="312">
        <v>146.97999999999999</v>
      </c>
      <c r="H161" s="462">
        <f t="shared" si="2"/>
        <v>6320.1399999999994</v>
      </c>
      <c r="J161" s="2058" t="s">
        <v>6483</v>
      </c>
      <c r="K161" s="2064" t="str">
        <f>VLOOKUP(J161,'FICHE RATIOS'!C:D,2,FALSE)</f>
        <v>Etanchéité (y compris protection)</v>
      </c>
      <c r="M161" s="2037"/>
      <c r="N161" s="2038" t="e">
        <f>VLOOKUP(M161,'FICHE RATIOS'!#REF!,2,FALSE)</f>
        <v>#REF!</v>
      </c>
      <c r="P161" s="2037"/>
      <c r="Q161" s="2038" t="e">
        <f>VLOOKUP(P161,'FICHE RATIOS'!A:B,2,FALSE)</f>
        <v>#N/A</v>
      </c>
      <c r="S161" s="2037"/>
      <c r="T161" s="2038">
        <f>VLOOKUP(S161,'FICHE RATIOS'!D:E,2,FALSE)</f>
        <v>0</v>
      </c>
    </row>
    <row r="162" spans="1:20" s="331" customFormat="1" ht="12">
      <c r="A162" s="459"/>
      <c r="B162" s="465"/>
      <c r="C162" s="466"/>
      <c r="D162" s="183"/>
      <c r="E162" s="456"/>
      <c r="F162" s="457">
        <v>0</v>
      </c>
      <c r="G162" s="312" t="s">
        <v>179</v>
      </c>
      <c r="H162" s="462" t="str">
        <f>IF(F162=0,"",G162*F162)</f>
        <v/>
      </c>
      <c r="J162" s="2058" t="s">
        <v>6483</v>
      </c>
      <c r="K162" s="2064" t="str">
        <f>VLOOKUP(J162,'FICHE RATIOS'!C:D,2,FALSE)</f>
        <v>Etanchéité (y compris protection)</v>
      </c>
    </row>
    <row r="163" spans="1:20" s="331" customFormat="1" ht="12">
      <c r="A163" s="472"/>
      <c r="B163" s="460" t="s">
        <v>997</v>
      </c>
      <c r="C163" s="464" t="s">
        <v>998</v>
      </c>
      <c r="D163" s="183"/>
      <c r="E163" s="456"/>
      <c r="F163" s="457">
        <v>0</v>
      </c>
      <c r="G163" s="312" t="s">
        <v>179</v>
      </c>
      <c r="H163" s="462" t="str">
        <f>IF(F163=0,"",G163*F163)</f>
        <v/>
      </c>
      <c r="J163" s="2058"/>
      <c r="K163" s="2064" t="e">
        <f>VLOOKUP(J163,'FICHE RATIOS'!C:D,2,FALSE)</f>
        <v>#N/A</v>
      </c>
    </row>
    <row r="164" spans="1:20" s="331" customFormat="1" ht="12">
      <c r="A164" s="459"/>
      <c r="B164" s="465"/>
      <c r="C164" s="466" t="s">
        <v>999</v>
      </c>
      <c r="D164" s="183"/>
      <c r="E164" s="456"/>
      <c r="F164" s="457">
        <v>0</v>
      </c>
      <c r="G164" s="312" t="s">
        <v>179</v>
      </c>
      <c r="H164" s="462" t="str">
        <f>IF(F164=0,"",G164*F164)</f>
        <v/>
      </c>
      <c r="J164" s="2058"/>
      <c r="K164" s="2064" t="e">
        <f>VLOOKUP(J164,'FICHE RATIOS'!C:D,2,FALSE)</f>
        <v>#N/A</v>
      </c>
    </row>
    <row r="165" spans="1:20" s="476" customFormat="1" ht="12">
      <c r="A165" s="459"/>
      <c r="B165" s="465"/>
      <c r="C165" s="183" t="s">
        <v>1000</v>
      </c>
      <c r="D165" s="183"/>
      <c r="E165" s="456" t="s">
        <v>218</v>
      </c>
      <c r="F165" s="457">
        <v>43.7</v>
      </c>
      <c r="G165" s="312">
        <v>234.78</v>
      </c>
      <c r="H165" s="462">
        <f>IF(F165=0,"",G165*F165)</f>
        <v>10259.886</v>
      </c>
      <c r="J165" s="2058" t="s">
        <v>6485</v>
      </c>
      <c r="K165" s="2064" t="str">
        <f>VLOOKUP(J165,'FICHE RATIOS'!C:D,2,FALSE)</f>
        <v>Couverture</v>
      </c>
    </row>
    <row r="166" spans="1:20" s="331" customFormat="1" ht="12">
      <c r="A166" s="459"/>
      <c r="B166" s="465"/>
      <c r="C166" s="466"/>
      <c r="D166" s="183"/>
      <c r="E166" s="456"/>
      <c r="F166" s="457">
        <v>0</v>
      </c>
      <c r="G166" s="312" t="s">
        <v>179</v>
      </c>
      <c r="H166" s="462" t="str">
        <f t="shared" si="2"/>
        <v/>
      </c>
      <c r="J166" s="2058"/>
      <c r="K166" s="2064" t="e">
        <f>VLOOKUP(J166,'FICHE RATIOS'!C:D,2,FALSE)</f>
        <v>#N/A</v>
      </c>
    </row>
    <row r="167" spans="1:20" s="331" customFormat="1" ht="12">
      <c r="A167" s="472"/>
      <c r="B167" s="460" t="s">
        <v>1001</v>
      </c>
      <c r="C167" s="464" t="s">
        <v>1002</v>
      </c>
      <c r="D167" s="183"/>
      <c r="E167" s="456"/>
      <c r="F167" s="457">
        <v>0</v>
      </c>
      <c r="G167" s="312" t="s">
        <v>179</v>
      </c>
      <c r="H167" s="462" t="str">
        <f t="shared" si="2"/>
        <v/>
      </c>
      <c r="J167" s="2058"/>
      <c r="K167" s="2064" t="e">
        <f>VLOOKUP(J167,'FICHE RATIOS'!C:D,2,FALSE)</f>
        <v>#N/A</v>
      </c>
    </row>
    <row r="168" spans="1:20" s="331" customFormat="1" ht="25.7" customHeight="1">
      <c r="A168" s="459"/>
      <c r="B168" s="465"/>
      <c r="C168" s="183" t="s">
        <v>1003</v>
      </c>
      <c r="D168" s="183"/>
      <c r="E168" s="456"/>
      <c r="F168" s="457">
        <v>0</v>
      </c>
      <c r="G168" s="312" t="s">
        <v>179</v>
      </c>
      <c r="H168" s="462" t="str">
        <f t="shared" si="2"/>
        <v/>
      </c>
      <c r="J168" s="2058"/>
      <c r="K168" s="2064" t="e">
        <f>VLOOKUP(J168,'FICHE RATIOS'!C:D,2,FALSE)</f>
        <v>#N/A</v>
      </c>
    </row>
    <row r="169" spans="1:20" s="331" customFormat="1" ht="14.45" customHeight="1">
      <c r="A169" s="459"/>
      <c r="B169" s="465"/>
      <c r="C169" s="183" t="s">
        <v>1004</v>
      </c>
      <c r="D169" s="183"/>
      <c r="E169" s="456" t="s">
        <v>66</v>
      </c>
      <c r="F169" s="457">
        <v>12</v>
      </c>
      <c r="G169" s="312">
        <v>2416.2800000000002</v>
      </c>
      <c r="H169" s="462">
        <f t="shared" si="2"/>
        <v>28995.360000000001</v>
      </c>
      <c r="J169" s="2058" t="s">
        <v>6483</v>
      </c>
      <c r="K169" s="2064" t="str">
        <f>VLOOKUP(J169,'FICHE RATIOS'!C:D,2,FALSE)</f>
        <v>Etanchéité (y compris protection)</v>
      </c>
    </row>
    <row r="170" spans="1:20" s="331" customFormat="1" ht="12">
      <c r="A170" s="459"/>
      <c r="B170" s="465"/>
      <c r="C170" s="183" t="s">
        <v>1005</v>
      </c>
      <c r="D170" s="183"/>
      <c r="E170" s="456" t="s">
        <v>66</v>
      </c>
      <c r="F170" s="457">
        <v>4</v>
      </c>
      <c r="G170" s="312">
        <v>2416.2800000000002</v>
      </c>
      <c r="H170" s="462">
        <f t="shared" si="2"/>
        <v>9665.1200000000008</v>
      </c>
      <c r="J170" s="2058" t="s">
        <v>6483</v>
      </c>
      <c r="K170" s="2064" t="str">
        <f>VLOOKUP(J170,'FICHE RATIOS'!C:D,2,FALSE)</f>
        <v>Etanchéité (y compris protection)</v>
      </c>
    </row>
    <row r="171" spans="1:20" s="331" customFormat="1" ht="19.899999999999999" customHeight="1">
      <c r="A171" s="459"/>
      <c r="B171" s="465"/>
      <c r="C171" s="183" t="s">
        <v>1006</v>
      </c>
      <c r="D171" s="183"/>
      <c r="E171" s="456"/>
      <c r="F171" s="457"/>
      <c r="G171" s="312" t="s">
        <v>179</v>
      </c>
      <c r="H171" s="462" t="str">
        <f t="shared" si="2"/>
        <v/>
      </c>
      <c r="J171" s="2058" t="s">
        <v>6483</v>
      </c>
      <c r="K171" s="2064" t="str">
        <f>VLOOKUP(J171,'FICHE RATIOS'!C:D,2,FALSE)</f>
        <v>Etanchéité (y compris protection)</v>
      </c>
    </row>
    <row r="172" spans="1:20" s="331" customFormat="1" ht="12">
      <c r="A172" s="459"/>
      <c r="B172" s="465"/>
      <c r="C172" s="466"/>
      <c r="D172" s="183"/>
      <c r="E172" s="456"/>
      <c r="F172" s="457">
        <v>0</v>
      </c>
      <c r="G172" s="312" t="s">
        <v>179</v>
      </c>
      <c r="H172" s="462" t="str">
        <f t="shared" si="2"/>
        <v/>
      </c>
      <c r="J172" s="2058" t="s">
        <v>6483</v>
      </c>
      <c r="K172" s="2064" t="str">
        <f>VLOOKUP(J172,'FICHE RATIOS'!C:D,2,FALSE)</f>
        <v>Etanchéité (y compris protection)</v>
      </c>
    </row>
    <row r="173" spans="1:20" s="331" customFormat="1" ht="12">
      <c r="A173" s="472"/>
      <c r="B173" s="460" t="s">
        <v>1007</v>
      </c>
      <c r="C173" s="464" t="s">
        <v>1008</v>
      </c>
      <c r="D173" s="183" t="s">
        <v>1009</v>
      </c>
      <c r="E173" s="456"/>
      <c r="F173" s="457">
        <v>0</v>
      </c>
      <c r="G173" s="312" t="s">
        <v>179</v>
      </c>
      <c r="H173" s="462" t="str">
        <f t="shared" si="2"/>
        <v/>
      </c>
      <c r="J173" s="2058" t="s">
        <v>6483</v>
      </c>
      <c r="K173" s="2064" t="str">
        <f>VLOOKUP(J173,'FICHE RATIOS'!C:D,2,FALSE)</f>
        <v>Etanchéité (y compris protection)</v>
      </c>
    </row>
    <row r="174" spans="1:20" s="331" customFormat="1" ht="12">
      <c r="A174" s="459"/>
      <c r="B174" s="460"/>
      <c r="C174" s="183"/>
      <c r="D174" s="183"/>
      <c r="E174" s="456"/>
      <c r="F174" s="457">
        <v>0</v>
      </c>
      <c r="G174" s="312" t="s">
        <v>179</v>
      </c>
      <c r="H174" s="462" t="str">
        <f t="shared" si="2"/>
        <v/>
      </c>
      <c r="J174" s="2058" t="s">
        <v>6483</v>
      </c>
      <c r="K174" s="2064" t="str">
        <f>VLOOKUP(J174,'FICHE RATIOS'!C:D,2,FALSE)</f>
        <v>Etanchéité (y compris protection)</v>
      </c>
    </row>
    <row r="175" spans="1:20" s="331" customFormat="1" ht="24">
      <c r="A175" s="459"/>
      <c r="B175" s="460"/>
      <c r="C175" s="183" t="s">
        <v>1010</v>
      </c>
      <c r="D175" s="183"/>
      <c r="E175" s="456"/>
      <c r="F175" s="457"/>
      <c r="G175" s="312"/>
      <c r="H175" s="468" t="s">
        <v>959</v>
      </c>
      <c r="J175" s="2058" t="s">
        <v>6483</v>
      </c>
      <c r="K175" s="2064" t="str">
        <f>VLOOKUP(J175,'FICHE RATIOS'!C:D,2,FALSE)</f>
        <v>Etanchéité (y compris protection)</v>
      </c>
    </row>
    <row r="176" spans="1:20" s="331" customFormat="1" ht="12">
      <c r="A176" s="459"/>
      <c r="B176" s="460"/>
      <c r="C176" s="183"/>
      <c r="D176" s="183"/>
      <c r="E176" s="456"/>
      <c r="F176" s="457">
        <v>0</v>
      </c>
      <c r="G176" s="312" t="s">
        <v>179</v>
      </c>
      <c r="H176" s="462" t="str">
        <f t="shared" si="2"/>
        <v/>
      </c>
      <c r="J176" s="2058" t="s">
        <v>6483</v>
      </c>
      <c r="K176" s="2064" t="str">
        <f>VLOOKUP(J176,'FICHE RATIOS'!C:D,2,FALSE)</f>
        <v>Etanchéité (y compris protection)</v>
      </c>
    </row>
    <row r="177" spans="1:11" s="331" customFormat="1" ht="12">
      <c r="A177" s="459"/>
      <c r="B177" s="460"/>
      <c r="C177" s="183" t="s">
        <v>1011</v>
      </c>
      <c r="D177" s="183"/>
      <c r="E177" s="456" t="s">
        <v>66</v>
      </c>
      <c r="F177" s="457">
        <v>116</v>
      </c>
      <c r="G177" s="312">
        <v>73.05</v>
      </c>
      <c r="H177" s="462">
        <f t="shared" si="2"/>
        <v>8473.7999999999993</v>
      </c>
      <c r="J177" s="2058" t="s">
        <v>6483</v>
      </c>
      <c r="K177" s="2064" t="str">
        <f>VLOOKUP(J177,'FICHE RATIOS'!C:D,2,FALSE)</f>
        <v>Etanchéité (y compris protection)</v>
      </c>
    </row>
    <row r="178" spans="1:11" s="331" customFormat="1" ht="12">
      <c r="A178" s="459"/>
      <c r="B178" s="460"/>
      <c r="C178" s="183"/>
      <c r="D178" s="183"/>
      <c r="E178" s="456"/>
      <c r="F178" s="457">
        <v>0</v>
      </c>
      <c r="G178" s="312" t="s">
        <v>179</v>
      </c>
      <c r="H178" s="462" t="str">
        <f t="shared" si="2"/>
        <v/>
      </c>
      <c r="J178" s="2058" t="s">
        <v>6483</v>
      </c>
      <c r="K178" s="2064" t="str">
        <f>VLOOKUP(J178,'FICHE RATIOS'!C:D,2,FALSE)</f>
        <v>Etanchéité (y compris protection)</v>
      </c>
    </row>
    <row r="179" spans="1:11" s="331" customFormat="1" ht="12">
      <c r="A179" s="459"/>
      <c r="B179" s="460"/>
      <c r="C179" s="183" t="s">
        <v>1012</v>
      </c>
      <c r="D179" s="183"/>
      <c r="E179" s="456" t="s">
        <v>66</v>
      </c>
      <c r="F179" s="457">
        <v>40</v>
      </c>
      <c r="G179" s="312">
        <v>61.81</v>
      </c>
      <c r="H179" s="462">
        <f t="shared" si="2"/>
        <v>2472.4</v>
      </c>
      <c r="J179" s="2058" t="s">
        <v>6483</v>
      </c>
      <c r="K179" s="2064" t="str">
        <f>VLOOKUP(J179,'FICHE RATIOS'!C:D,2,FALSE)</f>
        <v>Etanchéité (y compris protection)</v>
      </c>
    </row>
    <row r="180" spans="1:11" s="331" customFormat="1" ht="12">
      <c r="A180" s="459"/>
      <c r="B180" s="460"/>
      <c r="C180" s="183"/>
      <c r="D180" s="183"/>
      <c r="E180" s="456"/>
      <c r="F180" s="457">
        <v>0</v>
      </c>
      <c r="G180" s="312" t="s">
        <v>179</v>
      </c>
      <c r="H180" s="462" t="str">
        <f t="shared" si="2"/>
        <v/>
      </c>
      <c r="J180" s="2058" t="s">
        <v>6483</v>
      </c>
      <c r="K180" s="2064" t="str">
        <f>VLOOKUP(J180,'FICHE RATIOS'!C:D,2,FALSE)</f>
        <v>Etanchéité (y compris protection)</v>
      </c>
    </row>
    <row r="181" spans="1:11" s="331" customFormat="1" ht="12">
      <c r="A181" s="459"/>
      <c r="B181" s="460"/>
      <c r="C181" s="183" t="s">
        <v>1013</v>
      </c>
      <c r="D181" s="183"/>
      <c r="E181" s="456" t="s">
        <v>66</v>
      </c>
      <c r="F181" s="457">
        <v>116</v>
      </c>
      <c r="G181" s="312">
        <v>61.81</v>
      </c>
      <c r="H181" s="462">
        <f t="shared" si="2"/>
        <v>7169.96</v>
      </c>
      <c r="J181" s="2058" t="s">
        <v>6483</v>
      </c>
      <c r="K181" s="2064" t="str">
        <f>VLOOKUP(J181,'FICHE RATIOS'!C:D,2,FALSE)</f>
        <v>Etanchéité (y compris protection)</v>
      </c>
    </row>
    <row r="182" spans="1:11" s="331" customFormat="1" ht="12">
      <c r="A182" s="459"/>
      <c r="B182" s="460"/>
      <c r="C182" s="183"/>
      <c r="D182" s="183"/>
      <c r="E182" s="456"/>
      <c r="F182" s="457">
        <v>0</v>
      </c>
      <c r="G182" s="312" t="s">
        <v>179</v>
      </c>
      <c r="H182" s="462" t="str">
        <f t="shared" si="2"/>
        <v/>
      </c>
      <c r="J182" s="2058" t="s">
        <v>6483</v>
      </c>
      <c r="K182" s="2064" t="str">
        <f>VLOOKUP(J182,'FICHE RATIOS'!C:D,2,FALSE)</f>
        <v>Etanchéité (y compris protection)</v>
      </c>
    </row>
    <row r="183" spans="1:11" s="331" customFormat="1" ht="12">
      <c r="A183" s="459"/>
      <c r="B183" s="460"/>
      <c r="C183" s="183" t="s">
        <v>1014</v>
      </c>
      <c r="D183" s="183"/>
      <c r="E183" s="456" t="s">
        <v>66</v>
      </c>
      <c r="F183" s="457">
        <v>20</v>
      </c>
      <c r="G183" s="312">
        <v>61.81</v>
      </c>
      <c r="H183" s="462">
        <f t="shared" si="2"/>
        <v>1236.2</v>
      </c>
      <c r="J183" s="2058" t="s">
        <v>6483</v>
      </c>
      <c r="K183" s="2064" t="str">
        <f>VLOOKUP(J183,'FICHE RATIOS'!C:D,2,FALSE)</f>
        <v>Etanchéité (y compris protection)</v>
      </c>
    </row>
    <row r="184" spans="1:11" s="331" customFormat="1" ht="12">
      <c r="A184" s="459"/>
      <c r="B184" s="460"/>
      <c r="C184" s="183"/>
      <c r="D184" s="183"/>
      <c r="E184" s="456"/>
      <c r="F184" s="457">
        <v>0</v>
      </c>
      <c r="G184" s="312" t="s">
        <v>179</v>
      </c>
      <c r="H184" s="462" t="str">
        <f t="shared" si="2"/>
        <v/>
      </c>
      <c r="J184" s="2058" t="s">
        <v>6483</v>
      </c>
      <c r="K184" s="2064" t="str">
        <f>VLOOKUP(J184,'FICHE RATIOS'!C:D,2,FALSE)</f>
        <v>Etanchéité (y compris protection)</v>
      </c>
    </row>
    <row r="185" spans="1:11" s="331" customFormat="1" ht="24">
      <c r="A185" s="459"/>
      <c r="B185" s="460"/>
      <c r="C185" s="183" t="s">
        <v>1015</v>
      </c>
      <c r="D185" s="183"/>
      <c r="E185" s="456" t="s">
        <v>66</v>
      </c>
      <c r="F185" s="457">
        <v>20</v>
      </c>
      <c r="G185" s="312">
        <v>61.81</v>
      </c>
      <c r="H185" s="462">
        <f t="shared" si="2"/>
        <v>1236.2</v>
      </c>
      <c r="J185" s="2058" t="s">
        <v>6483</v>
      </c>
      <c r="K185" s="2064" t="str">
        <f>VLOOKUP(J185,'FICHE RATIOS'!C:D,2,FALSE)</f>
        <v>Etanchéité (y compris protection)</v>
      </c>
    </row>
    <row r="186" spans="1:11" s="331" customFormat="1" ht="12">
      <c r="A186" s="459"/>
      <c r="B186" s="460"/>
      <c r="C186" s="183"/>
      <c r="D186" s="183"/>
      <c r="E186" s="456"/>
      <c r="F186" s="457">
        <v>0</v>
      </c>
      <c r="G186" s="312" t="s">
        <v>179</v>
      </c>
      <c r="H186" s="462" t="str">
        <f t="shared" si="2"/>
        <v/>
      </c>
      <c r="J186" s="2058" t="s">
        <v>6483</v>
      </c>
      <c r="K186" s="2064" t="str">
        <f>VLOOKUP(J186,'FICHE RATIOS'!C:D,2,FALSE)</f>
        <v>Etanchéité (y compris protection)</v>
      </c>
    </row>
    <row r="187" spans="1:11" s="331" customFormat="1" ht="25.7" customHeight="1">
      <c r="A187" s="459"/>
      <c r="B187" s="460"/>
      <c r="C187" s="183" t="s">
        <v>1016</v>
      </c>
      <c r="D187" s="183"/>
      <c r="E187" s="456" t="s">
        <v>66</v>
      </c>
      <c r="F187" s="457">
        <v>20</v>
      </c>
      <c r="G187" s="312">
        <v>61.81</v>
      </c>
      <c r="H187" s="462">
        <f t="shared" si="2"/>
        <v>1236.2</v>
      </c>
      <c r="J187" s="2058" t="s">
        <v>6483</v>
      </c>
      <c r="K187" s="2064" t="str">
        <f>VLOOKUP(J187,'FICHE RATIOS'!C:D,2,FALSE)</f>
        <v>Etanchéité (y compris protection)</v>
      </c>
    </row>
    <row r="188" spans="1:11" s="331" customFormat="1" ht="12">
      <c r="A188" s="459"/>
      <c r="B188" s="460"/>
      <c r="C188" s="183"/>
      <c r="D188" s="183"/>
      <c r="E188" s="456"/>
      <c r="F188" s="457">
        <v>0</v>
      </c>
      <c r="G188" s="312" t="s">
        <v>179</v>
      </c>
      <c r="H188" s="462" t="str">
        <f t="shared" si="2"/>
        <v/>
      </c>
      <c r="J188" s="2058" t="s">
        <v>6483</v>
      </c>
      <c r="K188" s="2064" t="str">
        <f>VLOOKUP(J188,'FICHE RATIOS'!C:D,2,FALSE)</f>
        <v>Etanchéité (y compris protection)</v>
      </c>
    </row>
    <row r="189" spans="1:11" s="331" customFormat="1" ht="12">
      <c r="A189" s="459"/>
      <c r="B189" s="460"/>
      <c r="C189" s="183" t="s">
        <v>1017</v>
      </c>
      <c r="D189" s="183"/>
      <c r="E189" s="456" t="s">
        <v>66</v>
      </c>
      <c r="F189" s="457">
        <v>64</v>
      </c>
      <c r="G189" s="312">
        <v>73.05</v>
      </c>
      <c r="H189" s="462">
        <f t="shared" si="2"/>
        <v>4675.2</v>
      </c>
      <c r="J189" s="2058" t="s">
        <v>6483</v>
      </c>
      <c r="K189" s="2064" t="str">
        <f>VLOOKUP(J189,'FICHE RATIOS'!C:D,2,FALSE)</f>
        <v>Etanchéité (y compris protection)</v>
      </c>
    </row>
    <row r="190" spans="1:11" s="331" customFormat="1" ht="12">
      <c r="A190" s="459"/>
      <c r="B190" s="460"/>
      <c r="C190" s="183"/>
      <c r="D190" s="183"/>
      <c r="E190" s="456"/>
      <c r="F190" s="457">
        <v>0</v>
      </c>
      <c r="G190" s="312" t="s">
        <v>179</v>
      </c>
      <c r="H190" s="462" t="str">
        <f t="shared" si="2"/>
        <v/>
      </c>
      <c r="J190" s="2058" t="s">
        <v>6483</v>
      </c>
      <c r="K190" s="2064" t="str">
        <f>VLOOKUP(J190,'FICHE RATIOS'!C:D,2,FALSE)</f>
        <v>Etanchéité (y compris protection)</v>
      </c>
    </row>
    <row r="191" spans="1:11" s="331" customFormat="1" ht="12">
      <c r="A191" s="459"/>
      <c r="B191" s="460"/>
      <c r="C191" s="183" t="s">
        <v>1018</v>
      </c>
      <c r="D191" s="183"/>
      <c r="E191" s="456"/>
      <c r="F191" s="457">
        <v>0</v>
      </c>
      <c r="G191" s="312" t="s">
        <v>179</v>
      </c>
      <c r="H191" s="462" t="str">
        <f t="shared" si="2"/>
        <v/>
      </c>
      <c r="J191" s="2058" t="s">
        <v>6483</v>
      </c>
      <c r="K191" s="2064" t="str">
        <f>VLOOKUP(J191,'FICHE RATIOS'!C:D,2,FALSE)</f>
        <v>Etanchéité (y compris protection)</v>
      </c>
    </row>
    <row r="192" spans="1:11" s="331" customFormat="1" ht="12">
      <c r="A192" s="459"/>
      <c r="B192" s="460"/>
      <c r="C192" s="183" t="s">
        <v>1019</v>
      </c>
      <c r="D192" s="183"/>
      <c r="E192" s="456" t="s">
        <v>235</v>
      </c>
      <c r="F192" s="457">
        <v>3038.6</v>
      </c>
      <c r="G192" s="312">
        <v>16.86</v>
      </c>
      <c r="H192" s="462">
        <f t="shared" si="2"/>
        <v>51230.795999999995</v>
      </c>
      <c r="J192" s="2058" t="s">
        <v>6483</v>
      </c>
      <c r="K192" s="2064" t="str">
        <f>VLOOKUP(J192,'FICHE RATIOS'!C:D,2,FALSE)</f>
        <v>Etanchéité (y compris protection)</v>
      </c>
    </row>
    <row r="193" spans="1:11" s="331" customFormat="1" ht="12">
      <c r="A193" s="459"/>
      <c r="B193" s="460"/>
      <c r="C193" s="183"/>
      <c r="D193" s="183"/>
      <c r="E193" s="456"/>
      <c r="F193" s="457">
        <v>0</v>
      </c>
      <c r="G193" s="312"/>
      <c r="H193" s="462" t="str">
        <f>IF(F193=0,"",G193*F193)</f>
        <v/>
      </c>
      <c r="J193" s="2058" t="s">
        <v>6483</v>
      </c>
      <c r="K193" s="2064" t="str">
        <f>VLOOKUP(J193,'FICHE RATIOS'!C:D,2,FALSE)</f>
        <v>Etanchéité (y compris protection)</v>
      </c>
    </row>
    <row r="194" spans="1:11" s="331" customFormat="1" ht="12">
      <c r="A194" s="459"/>
      <c r="B194" s="460"/>
      <c r="C194" s="183" t="s">
        <v>880</v>
      </c>
      <c r="D194" s="183"/>
      <c r="E194" s="456" t="s">
        <v>235</v>
      </c>
      <c r="F194" s="457">
        <v>1652.1</v>
      </c>
      <c r="G194" s="312">
        <v>44.95</v>
      </c>
      <c r="H194" s="462">
        <f>IF(F194=0,"",G194*F194)</f>
        <v>74261.895000000004</v>
      </c>
      <c r="J194" s="2058" t="s">
        <v>6483</v>
      </c>
      <c r="K194" s="2064" t="str">
        <f>VLOOKUP(J194,'FICHE RATIOS'!C:D,2,FALSE)</f>
        <v>Etanchéité (y compris protection)</v>
      </c>
    </row>
    <row r="195" spans="1:11" s="331" customFormat="1" ht="12">
      <c r="A195" s="459"/>
      <c r="B195" s="460"/>
      <c r="C195" s="183"/>
      <c r="D195" s="183"/>
      <c r="E195" s="456"/>
      <c r="F195" s="457">
        <v>0</v>
      </c>
      <c r="G195" s="312" t="s">
        <v>179</v>
      </c>
      <c r="H195" s="462" t="str">
        <f t="shared" si="2"/>
        <v/>
      </c>
      <c r="J195" s="2058" t="s">
        <v>6483</v>
      </c>
      <c r="K195" s="2064" t="str">
        <f>VLOOKUP(J195,'FICHE RATIOS'!C:D,2,FALSE)</f>
        <v>Etanchéité (y compris protection)</v>
      </c>
    </row>
    <row r="196" spans="1:11" s="331" customFormat="1" ht="12">
      <c r="A196" s="459"/>
      <c r="B196" s="460"/>
      <c r="C196" s="183" t="s">
        <v>1020</v>
      </c>
      <c r="D196" s="183"/>
      <c r="E196" s="456"/>
      <c r="F196" s="457"/>
      <c r="G196" s="312"/>
      <c r="H196" s="462"/>
      <c r="J196" s="2058" t="s">
        <v>6483</v>
      </c>
      <c r="K196" s="2064" t="str">
        <f>VLOOKUP(J196,'FICHE RATIOS'!C:D,2,FALSE)</f>
        <v>Etanchéité (y compris protection)</v>
      </c>
    </row>
    <row r="197" spans="1:11" s="331" customFormat="1" ht="12">
      <c r="A197" s="459"/>
      <c r="B197" s="460"/>
      <c r="C197" s="183"/>
      <c r="D197" s="183"/>
      <c r="E197" s="456"/>
      <c r="F197" s="457">
        <v>0</v>
      </c>
      <c r="G197" s="312" t="s">
        <v>179</v>
      </c>
      <c r="H197" s="462" t="str">
        <f t="shared" si="2"/>
        <v/>
      </c>
      <c r="J197" s="2058" t="s">
        <v>6483</v>
      </c>
      <c r="K197" s="2064" t="str">
        <f>VLOOKUP(J197,'FICHE RATIOS'!C:D,2,FALSE)</f>
        <v>Etanchéité (y compris protection)</v>
      </c>
    </row>
    <row r="198" spans="1:11" s="331" customFormat="1" ht="12">
      <c r="A198" s="459"/>
      <c r="B198" s="460"/>
      <c r="C198" s="183" t="s">
        <v>1021</v>
      </c>
      <c r="D198" s="183"/>
      <c r="E198" s="456"/>
      <c r="F198" s="457">
        <v>0</v>
      </c>
      <c r="G198" s="312" t="s">
        <v>179</v>
      </c>
      <c r="H198" s="462" t="str">
        <f t="shared" si="2"/>
        <v/>
      </c>
      <c r="J198" s="2058" t="s">
        <v>6483</v>
      </c>
      <c r="K198" s="2064" t="str">
        <f>VLOOKUP(J198,'FICHE RATIOS'!C:D,2,FALSE)</f>
        <v>Etanchéité (y compris protection)</v>
      </c>
    </row>
    <row r="199" spans="1:11" s="331" customFormat="1" ht="12">
      <c r="A199" s="459"/>
      <c r="B199" s="460"/>
      <c r="C199" s="183" t="s">
        <v>1022</v>
      </c>
      <c r="D199" s="183"/>
      <c r="E199" s="456" t="s">
        <v>235</v>
      </c>
      <c r="F199" s="457">
        <v>291</v>
      </c>
      <c r="G199" s="312">
        <v>95.53</v>
      </c>
      <c r="H199" s="462">
        <f t="shared" si="2"/>
        <v>27799.23</v>
      </c>
      <c r="J199" s="2058" t="s">
        <v>6483</v>
      </c>
      <c r="K199" s="2064" t="str">
        <f>VLOOKUP(J199,'FICHE RATIOS'!C:D,2,FALSE)</f>
        <v>Etanchéité (y compris protection)</v>
      </c>
    </row>
    <row r="200" spans="1:11" s="331" customFormat="1" ht="12">
      <c r="A200" s="459"/>
      <c r="B200" s="460"/>
      <c r="C200" s="183"/>
      <c r="D200" s="183"/>
      <c r="E200" s="456"/>
      <c r="F200" s="457">
        <v>0</v>
      </c>
      <c r="G200" s="312" t="s">
        <v>179</v>
      </c>
      <c r="H200" s="462" t="str">
        <f t="shared" si="2"/>
        <v/>
      </c>
      <c r="J200" s="2058" t="s">
        <v>6483</v>
      </c>
      <c r="K200" s="2064" t="str">
        <f>VLOOKUP(J200,'FICHE RATIOS'!C:D,2,FALSE)</f>
        <v>Etanchéité (y compris protection)</v>
      </c>
    </row>
    <row r="201" spans="1:11" s="331" customFormat="1" ht="12">
      <c r="A201" s="459"/>
      <c r="B201" s="460"/>
      <c r="C201" s="183" t="s">
        <v>1023</v>
      </c>
      <c r="D201" s="183"/>
      <c r="E201" s="456"/>
      <c r="F201" s="457"/>
      <c r="G201" s="312"/>
      <c r="H201" s="468" t="s">
        <v>929</v>
      </c>
      <c r="J201" s="2058" t="s">
        <v>6483</v>
      </c>
      <c r="K201" s="2064" t="str">
        <f>VLOOKUP(J201,'FICHE RATIOS'!C:D,2,FALSE)</f>
        <v>Etanchéité (y compris protection)</v>
      </c>
    </row>
    <row r="202" spans="1:11" s="331" customFormat="1" ht="12">
      <c r="A202" s="459"/>
      <c r="B202" s="460"/>
      <c r="C202" s="183"/>
      <c r="D202" s="183"/>
      <c r="E202" s="456"/>
      <c r="F202" s="457">
        <v>0</v>
      </c>
      <c r="G202" s="312" t="s">
        <v>179</v>
      </c>
      <c r="H202" s="462" t="str">
        <f t="shared" si="2"/>
        <v/>
      </c>
      <c r="J202" s="2058" t="s">
        <v>6483</v>
      </c>
      <c r="K202" s="2064" t="str">
        <f>VLOOKUP(J202,'FICHE RATIOS'!C:D,2,FALSE)</f>
        <v>Etanchéité (y compris protection)</v>
      </c>
    </row>
    <row r="203" spans="1:11" s="331" customFormat="1" ht="12">
      <c r="A203" s="459"/>
      <c r="B203" s="460"/>
      <c r="C203" s="183" t="s">
        <v>1024</v>
      </c>
      <c r="D203" s="183"/>
      <c r="E203" s="456" t="s">
        <v>51</v>
      </c>
      <c r="F203" s="457">
        <v>1</v>
      </c>
      <c r="G203" s="312">
        <v>2732.97</v>
      </c>
      <c r="H203" s="462">
        <f t="shared" si="2"/>
        <v>2732.97</v>
      </c>
      <c r="J203" s="2058" t="s">
        <v>6483</v>
      </c>
      <c r="K203" s="2064" t="str">
        <f>VLOOKUP(J203,'FICHE RATIOS'!C:D,2,FALSE)</f>
        <v>Etanchéité (y compris protection)</v>
      </c>
    </row>
    <row r="204" spans="1:11" s="331" customFormat="1" ht="12">
      <c r="A204" s="459"/>
      <c r="B204" s="465"/>
      <c r="C204" s="183"/>
      <c r="D204" s="387"/>
      <c r="E204" s="456"/>
      <c r="F204" s="457">
        <v>0</v>
      </c>
      <c r="G204" s="312" t="s">
        <v>179</v>
      </c>
      <c r="H204" s="462" t="s">
        <v>179</v>
      </c>
      <c r="J204" s="2058" t="s">
        <v>6483</v>
      </c>
      <c r="K204" s="2064" t="str">
        <f>VLOOKUP(J204,'FICHE RATIOS'!C:D,2,FALSE)</f>
        <v>Etanchéité (y compris protection)</v>
      </c>
    </row>
    <row r="205" spans="1:11" s="331" customFormat="1" ht="12">
      <c r="A205" s="459"/>
      <c r="B205" s="477" t="s">
        <v>1025</v>
      </c>
      <c r="C205" s="183" t="s">
        <v>1026</v>
      </c>
      <c r="D205" s="387"/>
      <c r="E205" s="456"/>
      <c r="F205" s="457">
        <v>0</v>
      </c>
      <c r="G205" s="312" t="s">
        <v>179</v>
      </c>
      <c r="H205" s="462" t="str">
        <f>IF(F205=0,"",G205*F205)</f>
        <v/>
      </c>
      <c r="J205" s="2058" t="s">
        <v>6483</v>
      </c>
      <c r="K205" s="2064" t="str">
        <f>VLOOKUP(J205,'FICHE RATIOS'!C:D,2,FALSE)</f>
        <v>Etanchéité (y compris protection)</v>
      </c>
    </row>
    <row r="206" spans="1:11" s="476" customFormat="1" ht="12">
      <c r="A206" s="459"/>
      <c r="B206" s="477"/>
      <c r="C206" s="183" t="s">
        <v>1027</v>
      </c>
      <c r="D206" s="387"/>
      <c r="E206" s="456" t="s">
        <v>51</v>
      </c>
      <c r="F206" s="457">
        <v>8</v>
      </c>
      <c r="G206" s="312">
        <v>2370</v>
      </c>
      <c r="H206" s="462">
        <f>IF(F206=0,"",G206*F206)</f>
        <v>18960</v>
      </c>
      <c r="J206" s="2058" t="s">
        <v>6483</v>
      </c>
      <c r="K206" s="2064" t="str">
        <f>VLOOKUP(J206,'FICHE RATIOS'!C:D,2,FALSE)</f>
        <v>Etanchéité (y compris protection)</v>
      </c>
    </row>
    <row r="207" spans="1:11" s="476" customFormat="1" ht="12">
      <c r="A207" s="459"/>
      <c r="B207" s="477"/>
      <c r="C207" s="478"/>
      <c r="D207" s="387"/>
      <c r="E207" s="456"/>
      <c r="F207" s="457">
        <v>0</v>
      </c>
      <c r="G207" s="312">
        <v>0</v>
      </c>
      <c r="H207" s="462" t="str">
        <f>IF(F207=0,"",G207*F207)</f>
        <v/>
      </c>
      <c r="J207" s="2058" t="s">
        <v>6483</v>
      </c>
      <c r="K207" s="2064" t="str">
        <f>VLOOKUP(J207,'FICHE RATIOS'!C:D,2,FALSE)</f>
        <v>Etanchéité (y compris protection)</v>
      </c>
    </row>
    <row r="208" spans="1:11" s="476" customFormat="1" ht="12">
      <c r="A208" s="459"/>
      <c r="B208" s="477" t="s">
        <v>1028</v>
      </c>
      <c r="C208" s="183" t="s">
        <v>1029</v>
      </c>
      <c r="D208" s="387"/>
      <c r="E208" s="456"/>
      <c r="F208" s="457">
        <v>0</v>
      </c>
      <c r="G208" s="312">
        <v>0</v>
      </c>
      <c r="H208" s="462" t="str">
        <f>IF(F208=0,"",G208*F208)</f>
        <v/>
      </c>
      <c r="J208" s="2058" t="s">
        <v>6483</v>
      </c>
      <c r="K208" s="2064" t="str">
        <f>VLOOKUP(J208,'FICHE RATIOS'!C:D,2,FALSE)</f>
        <v>Etanchéité (y compris protection)</v>
      </c>
    </row>
    <row r="209" spans="1:11" s="476" customFormat="1" ht="12">
      <c r="A209" s="459"/>
      <c r="B209" s="477"/>
      <c r="C209" s="183" t="s">
        <v>1030</v>
      </c>
      <c r="D209" s="387"/>
      <c r="E209" s="456" t="s">
        <v>70</v>
      </c>
      <c r="F209" s="457">
        <v>4</v>
      </c>
      <c r="G209" s="312">
        <v>3801.5000000000005</v>
      </c>
      <c r="H209" s="462">
        <f t="shared" ref="H209:H215" si="3">IF(F209=0,"",G209*F209)</f>
        <v>15206.000000000002</v>
      </c>
      <c r="J209" s="2058" t="s">
        <v>6483</v>
      </c>
      <c r="K209" s="2064" t="str">
        <f>VLOOKUP(J209,'FICHE RATIOS'!C:D,2,FALSE)</f>
        <v>Etanchéité (y compris protection)</v>
      </c>
    </row>
    <row r="210" spans="1:11" s="476" customFormat="1" ht="12">
      <c r="A210" s="459"/>
      <c r="B210" s="477"/>
      <c r="C210" s="478"/>
      <c r="D210" s="387"/>
      <c r="E210" s="456"/>
      <c r="F210" s="457">
        <v>0</v>
      </c>
      <c r="G210" s="312">
        <v>0</v>
      </c>
      <c r="H210" s="462" t="str">
        <f t="shared" si="3"/>
        <v/>
      </c>
      <c r="J210" s="2058" t="s">
        <v>6483</v>
      </c>
      <c r="K210" s="2064" t="str">
        <f>VLOOKUP(J210,'FICHE RATIOS'!C:D,2,FALSE)</f>
        <v>Etanchéité (y compris protection)</v>
      </c>
    </row>
    <row r="211" spans="1:11" s="331" customFormat="1" ht="12">
      <c r="A211" s="459"/>
      <c r="B211" s="460" t="s">
        <v>1031</v>
      </c>
      <c r="C211" s="464" t="s">
        <v>1032</v>
      </c>
      <c r="D211" s="183"/>
      <c r="E211" s="456"/>
      <c r="F211" s="457">
        <v>0</v>
      </c>
      <c r="G211" s="312">
        <v>0</v>
      </c>
      <c r="H211" s="462" t="str">
        <f t="shared" si="3"/>
        <v/>
      </c>
      <c r="J211" s="2058" t="s">
        <v>6483</v>
      </c>
      <c r="K211" s="2064" t="str">
        <f>VLOOKUP(J211,'FICHE RATIOS'!C:D,2,FALSE)</f>
        <v>Etanchéité (y compris protection)</v>
      </c>
    </row>
    <row r="212" spans="1:11" s="331" customFormat="1" ht="12">
      <c r="A212" s="459"/>
      <c r="B212" s="477"/>
      <c r="C212" s="478"/>
      <c r="D212" s="387"/>
      <c r="E212" s="456"/>
      <c r="F212" s="457">
        <v>0</v>
      </c>
      <c r="G212" s="312">
        <v>0</v>
      </c>
      <c r="H212" s="462" t="str">
        <f t="shared" si="3"/>
        <v/>
      </c>
      <c r="J212" s="2058" t="s">
        <v>6483</v>
      </c>
      <c r="K212" s="2064" t="str">
        <f>VLOOKUP(J212,'FICHE RATIOS'!C:D,2,FALSE)</f>
        <v>Etanchéité (y compris protection)</v>
      </c>
    </row>
    <row r="213" spans="1:11" s="476" customFormat="1" ht="12">
      <c r="A213" s="459"/>
      <c r="B213" s="477"/>
      <c r="C213" s="478" t="s">
        <v>1033</v>
      </c>
      <c r="D213" s="387"/>
      <c r="E213" s="456"/>
      <c r="F213" s="457">
        <v>0</v>
      </c>
      <c r="G213" s="312">
        <v>0</v>
      </c>
      <c r="H213" s="462" t="str">
        <f t="shared" si="3"/>
        <v/>
      </c>
      <c r="J213" s="2058" t="s">
        <v>6483</v>
      </c>
      <c r="K213" s="2064" t="str">
        <f>VLOOKUP(J213,'FICHE RATIOS'!C:D,2,FALSE)</f>
        <v>Etanchéité (y compris protection)</v>
      </c>
    </row>
    <row r="214" spans="1:11" s="476" customFormat="1" ht="12">
      <c r="A214" s="459"/>
      <c r="B214" s="477"/>
      <c r="C214" s="183" t="s">
        <v>1034</v>
      </c>
      <c r="D214" s="387"/>
      <c r="E214" s="456" t="s">
        <v>66</v>
      </c>
      <c r="F214" s="457">
        <v>49</v>
      </c>
      <c r="G214" s="312">
        <v>260</v>
      </c>
      <c r="H214" s="462">
        <f t="shared" si="3"/>
        <v>12740</v>
      </c>
      <c r="J214" s="2058" t="s">
        <v>6483</v>
      </c>
      <c r="K214" s="2064" t="str">
        <f>VLOOKUP(J214,'FICHE RATIOS'!C:D,2,FALSE)</f>
        <v>Etanchéité (y compris protection)</v>
      </c>
    </row>
    <row r="215" spans="1:11" s="476" customFormat="1" ht="12">
      <c r="A215" s="459"/>
      <c r="B215" s="477"/>
      <c r="C215" s="183" t="s">
        <v>1035</v>
      </c>
      <c r="D215" s="387"/>
      <c r="E215" s="456" t="s">
        <v>66</v>
      </c>
      <c r="F215" s="457">
        <v>8</v>
      </c>
      <c r="G215" s="312">
        <v>260</v>
      </c>
      <c r="H215" s="462">
        <f t="shared" si="3"/>
        <v>2080</v>
      </c>
      <c r="J215" s="2058" t="s">
        <v>6483</v>
      </c>
      <c r="K215" s="2064" t="str">
        <f>VLOOKUP(J215,'FICHE RATIOS'!C:D,2,FALSE)</f>
        <v>Etanchéité (y compris protection)</v>
      </c>
    </row>
    <row r="216" spans="1:11" s="331" customFormat="1" ht="12">
      <c r="A216" s="459"/>
      <c r="B216" s="477"/>
      <c r="C216" s="478"/>
      <c r="D216" s="387"/>
      <c r="E216" s="456"/>
      <c r="F216" s="457">
        <v>0</v>
      </c>
      <c r="G216" s="312" t="s">
        <v>179</v>
      </c>
      <c r="H216" s="462" t="s">
        <v>179</v>
      </c>
      <c r="J216" s="2058" t="s">
        <v>6483</v>
      </c>
      <c r="K216" s="2064" t="str">
        <f>VLOOKUP(J216,'FICHE RATIOS'!C:D,2,FALSE)</f>
        <v>Etanchéité (y compris protection)</v>
      </c>
    </row>
    <row r="217" spans="1:11" s="331" customFormat="1" ht="12.75" thickBot="1">
      <c r="A217" s="274"/>
      <c r="B217" s="433"/>
      <c r="C217" s="290"/>
      <c r="D217" s="387"/>
      <c r="E217" s="479"/>
      <c r="F217" s="480">
        <v>0</v>
      </c>
      <c r="G217" s="278" t="s">
        <v>179</v>
      </c>
      <c r="H217" s="481" t="s">
        <v>179</v>
      </c>
      <c r="J217" s="2058"/>
      <c r="K217" s="2064" t="e">
        <f>VLOOKUP(J217,'FICHE RATIOS'!C:D,2,FALSE)</f>
        <v>#N/A</v>
      </c>
    </row>
    <row r="218" spans="1:11" s="331" customFormat="1" ht="12.75" thickBot="1">
      <c r="A218" s="359" t="s">
        <v>278</v>
      </c>
      <c r="B218" s="482"/>
      <c r="C218" s="362"/>
      <c r="D218" s="483"/>
      <c r="E218" s="361"/>
      <c r="F218" s="363"/>
      <c r="G218" s="364" t="s">
        <v>179</v>
      </c>
      <c r="H218" s="484">
        <f>SUM(H5:H217)</f>
        <v>1571263.5253999999</v>
      </c>
      <c r="J218" s="2065"/>
      <c r="K218" s="2066" t="e">
        <f>VLOOKUP(J218,'FICHE RATIOS'!C:D,2,FALSE)</f>
        <v>#N/A</v>
      </c>
    </row>
    <row r="219" spans="1:11">
      <c r="G219" s="485" t="s">
        <v>179</v>
      </c>
      <c r="H219" s="481" t="s">
        <v>179</v>
      </c>
    </row>
    <row r="220" spans="1:11">
      <c r="G220" s="485" t="s">
        <v>179</v>
      </c>
      <c r="H220" s="481" t="s">
        <v>179</v>
      </c>
    </row>
    <row r="221" spans="1:11">
      <c r="G221" s="485" t="s">
        <v>179</v>
      </c>
      <c r="H221" s="481" t="s">
        <v>179</v>
      </c>
    </row>
    <row r="222" spans="1:11">
      <c r="G222" s="485" t="s">
        <v>179</v>
      </c>
      <c r="H222" s="481" t="s">
        <v>179</v>
      </c>
    </row>
    <row r="223" spans="1:11">
      <c r="G223" s="485" t="s">
        <v>179</v>
      </c>
      <c r="H223" s="481" t="s">
        <v>179</v>
      </c>
    </row>
    <row r="224" spans="1:11">
      <c r="G224" s="485" t="s">
        <v>179</v>
      </c>
      <c r="H224" s="481" t="s">
        <v>179</v>
      </c>
    </row>
    <row r="225" spans="7:8">
      <c r="G225" s="485" t="s">
        <v>179</v>
      </c>
      <c r="H225" s="481" t="s">
        <v>179</v>
      </c>
    </row>
    <row r="226" spans="7:8">
      <c r="G226" s="485" t="s">
        <v>179</v>
      </c>
      <c r="H226" s="481" t="s">
        <v>179</v>
      </c>
    </row>
    <row r="227" spans="7:8">
      <c r="G227" s="485" t="s">
        <v>179</v>
      </c>
      <c r="H227" s="481" t="s">
        <v>179</v>
      </c>
    </row>
    <row r="228" spans="7:8">
      <c r="G228" s="485" t="s">
        <v>179</v>
      </c>
      <c r="H228" s="481" t="s">
        <v>179</v>
      </c>
    </row>
    <row r="229" spans="7:8">
      <c r="G229" s="485" t="s">
        <v>179</v>
      </c>
      <c r="H229" s="481" t="s">
        <v>179</v>
      </c>
    </row>
    <row r="230" spans="7:8">
      <c r="G230" s="485" t="s">
        <v>179</v>
      </c>
      <c r="H230" s="481" t="s">
        <v>179</v>
      </c>
    </row>
    <row r="231" spans="7:8">
      <c r="G231" s="485" t="s">
        <v>179</v>
      </c>
      <c r="H231" s="481" t="s">
        <v>179</v>
      </c>
    </row>
    <row r="232" spans="7:8">
      <c r="G232" s="485" t="s">
        <v>179</v>
      </c>
      <c r="H232" s="481" t="s">
        <v>179</v>
      </c>
    </row>
    <row r="233" spans="7:8">
      <c r="G233" s="485" t="s">
        <v>179</v>
      </c>
      <c r="H233" s="481" t="s">
        <v>179</v>
      </c>
    </row>
    <row r="234" spans="7:8">
      <c r="G234" s="485" t="s">
        <v>179</v>
      </c>
      <c r="H234" s="481" t="s">
        <v>179</v>
      </c>
    </row>
    <row r="235" spans="7:8">
      <c r="G235" s="485" t="s">
        <v>179</v>
      </c>
      <c r="H235" s="481" t="s">
        <v>179</v>
      </c>
    </row>
    <row r="236" spans="7:8">
      <c r="G236" s="485" t="s">
        <v>179</v>
      </c>
      <c r="H236" s="481" t="s">
        <v>179</v>
      </c>
    </row>
    <row r="237" spans="7:8">
      <c r="G237" s="485" t="s">
        <v>179</v>
      </c>
      <c r="H237" s="481" t="s">
        <v>179</v>
      </c>
    </row>
    <row r="238" spans="7:8">
      <c r="G238" s="485" t="s">
        <v>179</v>
      </c>
      <c r="H238" s="481" t="s">
        <v>179</v>
      </c>
    </row>
    <row r="239" spans="7:8">
      <c r="G239" s="485" t="s">
        <v>179</v>
      </c>
      <c r="H239" s="481" t="s">
        <v>179</v>
      </c>
    </row>
    <row r="240" spans="7:8">
      <c r="G240" s="485" t="s">
        <v>179</v>
      </c>
      <c r="H240" s="481" t="s">
        <v>179</v>
      </c>
    </row>
    <row r="241" spans="7:8">
      <c r="G241" s="485" t="s">
        <v>179</v>
      </c>
      <c r="H241" s="481" t="s">
        <v>179</v>
      </c>
    </row>
    <row r="242" spans="7:8">
      <c r="G242" s="485" t="s">
        <v>179</v>
      </c>
      <c r="H242" s="481" t="s">
        <v>179</v>
      </c>
    </row>
    <row r="243" spans="7:8">
      <c r="G243" s="485" t="s">
        <v>179</v>
      </c>
      <c r="H243" s="481" t="s">
        <v>179</v>
      </c>
    </row>
    <row r="244" spans="7:8">
      <c r="G244" s="485" t="s">
        <v>179</v>
      </c>
      <c r="H244" s="481" t="s">
        <v>179</v>
      </c>
    </row>
    <row r="245" spans="7:8">
      <c r="G245" s="485" t="s">
        <v>179</v>
      </c>
      <c r="H245" s="481" t="s">
        <v>179</v>
      </c>
    </row>
    <row r="246" spans="7:8">
      <c r="G246" s="485" t="s">
        <v>179</v>
      </c>
      <c r="H246" s="481" t="s">
        <v>179</v>
      </c>
    </row>
    <row r="247" spans="7:8">
      <c r="G247" s="485" t="s">
        <v>179</v>
      </c>
      <c r="H247" s="481" t="s">
        <v>179</v>
      </c>
    </row>
    <row r="248" spans="7:8">
      <c r="G248" s="485" t="s">
        <v>179</v>
      </c>
      <c r="H248" s="481" t="s">
        <v>179</v>
      </c>
    </row>
    <row r="249" spans="7:8">
      <c r="G249" s="485" t="s">
        <v>179</v>
      </c>
      <c r="H249" s="481" t="s">
        <v>179</v>
      </c>
    </row>
    <row r="250" spans="7:8">
      <c r="G250" s="485" t="s">
        <v>179</v>
      </c>
      <c r="H250" s="481" t="s">
        <v>179</v>
      </c>
    </row>
    <row r="251" spans="7:8">
      <c r="G251" s="485" t="s">
        <v>179</v>
      </c>
      <c r="H251" s="481" t="s">
        <v>179</v>
      </c>
    </row>
    <row r="252" spans="7:8">
      <c r="G252" s="485" t="s">
        <v>179</v>
      </c>
      <c r="H252" s="481" t="s">
        <v>179</v>
      </c>
    </row>
    <row r="253" spans="7:8">
      <c r="G253" s="485" t="s">
        <v>179</v>
      </c>
      <c r="H253" s="481" t="s">
        <v>179</v>
      </c>
    </row>
    <row r="254" spans="7:8">
      <c r="G254" s="485" t="s">
        <v>179</v>
      </c>
      <c r="H254" s="481" t="s">
        <v>179</v>
      </c>
    </row>
    <row r="255" spans="7:8">
      <c r="G255" s="485" t="s">
        <v>179</v>
      </c>
      <c r="H255" s="481" t="s">
        <v>179</v>
      </c>
    </row>
    <row r="256" spans="7:8">
      <c r="G256" s="485" t="s">
        <v>179</v>
      </c>
      <c r="H256" s="481" t="s">
        <v>179</v>
      </c>
    </row>
    <row r="257" spans="7:8">
      <c r="G257" s="485" t="s">
        <v>179</v>
      </c>
      <c r="H257" s="481" t="s">
        <v>179</v>
      </c>
    </row>
    <row r="258" spans="7:8">
      <c r="G258" s="485" t="s">
        <v>179</v>
      </c>
      <c r="H258" s="481" t="s">
        <v>179</v>
      </c>
    </row>
    <row r="259" spans="7:8">
      <c r="G259" s="485" t="s">
        <v>179</v>
      </c>
      <c r="H259" s="481" t="s">
        <v>179</v>
      </c>
    </row>
    <row r="260" spans="7:8">
      <c r="G260" s="485" t="s">
        <v>179</v>
      </c>
      <c r="H260" s="481" t="s">
        <v>179</v>
      </c>
    </row>
    <row r="261" spans="7:8">
      <c r="G261" s="485" t="s">
        <v>179</v>
      </c>
      <c r="H261" s="481" t="s">
        <v>179</v>
      </c>
    </row>
    <row r="262" spans="7:8">
      <c r="G262" s="485" t="s">
        <v>179</v>
      </c>
      <c r="H262" s="481" t="s">
        <v>179</v>
      </c>
    </row>
    <row r="263" spans="7:8">
      <c r="G263" s="485" t="s">
        <v>179</v>
      </c>
      <c r="H263" s="481" t="s">
        <v>179</v>
      </c>
    </row>
    <row r="264" spans="7:8">
      <c r="G264" s="485" t="s">
        <v>179</v>
      </c>
      <c r="H264" s="481" t="s">
        <v>179</v>
      </c>
    </row>
    <row r="265" spans="7:8">
      <c r="G265" s="485" t="s">
        <v>179</v>
      </c>
      <c r="H265" s="481" t="s">
        <v>179</v>
      </c>
    </row>
    <row r="266" spans="7:8">
      <c r="G266" s="485" t="s">
        <v>179</v>
      </c>
      <c r="H266" s="481" t="s">
        <v>179</v>
      </c>
    </row>
    <row r="267" spans="7:8">
      <c r="G267" s="485" t="s">
        <v>179</v>
      </c>
      <c r="H267" s="481" t="s">
        <v>179</v>
      </c>
    </row>
    <row r="268" spans="7:8">
      <c r="G268" s="485" t="s">
        <v>179</v>
      </c>
      <c r="H268" s="481" t="s">
        <v>179</v>
      </c>
    </row>
    <row r="269" spans="7:8">
      <c r="G269" s="485" t="s">
        <v>179</v>
      </c>
      <c r="H269" s="481" t="s">
        <v>179</v>
      </c>
    </row>
    <row r="270" spans="7:8">
      <c r="G270" s="485" t="s">
        <v>179</v>
      </c>
      <c r="H270" s="481" t="s">
        <v>179</v>
      </c>
    </row>
    <row r="271" spans="7:8">
      <c r="G271" s="485" t="s">
        <v>179</v>
      </c>
      <c r="H271" s="481" t="s">
        <v>179</v>
      </c>
    </row>
    <row r="272" spans="7:8">
      <c r="G272" s="485" t="s">
        <v>179</v>
      </c>
      <c r="H272" s="481" t="s">
        <v>179</v>
      </c>
    </row>
    <row r="273" spans="7:8">
      <c r="G273" s="485" t="s">
        <v>179</v>
      </c>
      <c r="H273" s="481" t="s">
        <v>179</v>
      </c>
    </row>
    <row r="274" spans="7:8">
      <c r="G274" s="485" t="s">
        <v>179</v>
      </c>
      <c r="H274" s="481" t="s">
        <v>179</v>
      </c>
    </row>
    <row r="275" spans="7:8">
      <c r="G275" s="485" t="s">
        <v>179</v>
      </c>
      <c r="H275" s="481" t="s">
        <v>179</v>
      </c>
    </row>
    <row r="276" spans="7:8">
      <c r="G276" s="485" t="s">
        <v>179</v>
      </c>
      <c r="H276" s="481" t="s">
        <v>179</v>
      </c>
    </row>
    <row r="277" spans="7:8">
      <c r="G277" s="485" t="s">
        <v>179</v>
      </c>
      <c r="H277" s="481" t="s">
        <v>179</v>
      </c>
    </row>
    <row r="278" spans="7:8">
      <c r="G278" s="485" t="s">
        <v>179</v>
      </c>
      <c r="H278" s="481" t="s">
        <v>179</v>
      </c>
    </row>
    <row r="279" spans="7:8">
      <c r="G279" s="485" t="s">
        <v>179</v>
      </c>
      <c r="H279" s="481" t="s">
        <v>179</v>
      </c>
    </row>
    <row r="280" spans="7:8">
      <c r="G280" s="485" t="s">
        <v>179</v>
      </c>
      <c r="H280" s="481" t="s">
        <v>179</v>
      </c>
    </row>
    <row r="281" spans="7:8">
      <c r="G281" s="485" t="s">
        <v>179</v>
      </c>
      <c r="H281" s="481" t="s">
        <v>179</v>
      </c>
    </row>
    <row r="282" spans="7:8">
      <c r="G282" s="485" t="s">
        <v>179</v>
      </c>
      <c r="H282" s="481" t="s">
        <v>179</v>
      </c>
    </row>
    <row r="283" spans="7:8">
      <c r="G283" s="485" t="s">
        <v>179</v>
      </c>
      <c r="H283" s="481" t="s">
        <v>179</v>
      </c>
    </row>
    <row r="284" spans="7:8">
      <c r="G284" s="485" t="s">
        <v>179</v>
      </c>
      <c r="H284" s="481" t="s">
        <v>179</v>
      </c>
    </row>
    <row r="285" spans="7:8">
      <c r="G285" s="485" t="s">
        <v>179</v>
      </c>
      <c r="H285" s="481" t="s">
        <v>179</v>
      </c>
    </row>
    <row r="286" spans="7:8">
      <c r="G286" s="485" t="s">
        <v>179</v>
      </c>
      <c r="H286" s="481" t="s">
        <v>179</v>
      </c>
    </row>
    <row r="287" spans="7:8">
      <c r="G287" s="485" t="s">
        <v>179</v>
      </c>
      <c r="H287" s="481" t="s">
        <v>179</v>
      </c>
    </row>
    <row r="288" spans="7:8">
      <c r="G288" s="485" t="s">
        <v>179</v>
      </c>
      <c r="H288" s="481" t="s">
        <v>179</v>
      </c>
    </row>
    <row r="289" spans="7:8">
      <c r="G289" s="485" t="s">
        <v>179</v>
      </c>
      <c r="H289" s="481" t="s">
        <v>179</v>
      </c>
    </row>
    <row r="290" spans="7:8">
      <c r="G290" s="485" t="s">
        <v>179</v>
      </c>
      <c r="H290" s="481" t="s">
        <v>179</v>
      </c>
    </row>
    <row r="291" spans="7:8">
      <c r="G291" s="485" t="s">
        <v>179</v>
      </c>
      <c r="H291" s="481" t="s">
        <v>179</v>
      </c>
    </row>
    <row r="292" spans="7:8">
      <c r="G292" s="485" t="s">
        <v>179</v>
      </c>
      <c r="H292" s="481" t="s">
        <v>179</v>
      </c>
    </row>
    <row r="293" spans="7:8">
      <c r="G293" s="485" t="s">
        <v>179</v>
      </c>
      <c r="H293" s="481" t="s">
        <v>179</v>
      </c>
    </row>
    <row r="294" spans="7:8">
      <c r="G294" s="485" t="s">
        <v>179</v>
      </c>
      <c r="H294" s="481" t="s">
        <v>179</v>
      </c>
    </row>
    <row r="295" spans="7:8">
      <c r="G295" s="485" t="s">
        <v>179</v>
      </c>
      <c r="H295" s="481" t="s">
        <v>179</v>
      </c>
    </row>
    <row r="296" spans="7:8">
      <c r="G296" s="485" t="s">
        <v>179</v>
      </c>
      <c r="H296" s="481" t="s">
        <v>179</v>
      </c>
    </row>
    <row r="297" spans="7:8">
      <c r="G297" s="485" t="s">
        <v>179</v>
      </c>
      <c r="H297" s="481" t="s">
        <v>179</v>
      </c>
    </row>
    <row r="298" spans="7:8">
      <c r="G298" s="485" t="s">
        <v>179</v>
      </c>
      <c r="H298" s="481" t="s">
        <v>179</v>
      </c>
    </row>
    <row r="299" spans="7:8">
      <c r="G299" s="485" t="s">
        <v>179</v>
      </c>
      <c r="H299" s="481" t="s">
        <v>179</v>
      </c>
    </row>
    <row r="300" spans="7:8">
      <c r="G300" s="485" t="s">
        <v>179</v>
      </c>
      <c r="H300" s="481" t="s">
        <v>179</v>
      </c>
    </row>
    <row r="301" spans="7:8">
      <c r="G301" s="485" t="s">
        <v>179</v>
      </c>
      <c r="H301" s="481" t="s">
        <v>179</v>
      </c>
    </row>
    <row r="302" spans="7:8">
      <c r="G302" s="485" t="s">
        <v>179</v>
      </c>
      <c r="H302" s="481" t="s">
        <v>179</v>
      </c>
    </row>
    <row r="303" spans="7:8">
      <c r="G303" s="485" t="s">
        <v>179</v>
      </c>
      <c r="H303" s="481" t="s">
        <v>179</v>
      </c>
    </row>
    <row r="304" spans="7:8">
      <c r="G304" s="485" t="s">
        <v>179</v>
      </c>
      <c r="H304" s="481" t="s">
        <v>179</v>
      </c>
    </row>
    <row r="305" spans="7:8">
      <c r="G305" s="485" t="s">
        <v>179</v>
      </c>
      <c r="H305" s="481" t="s">
        <v>179</v>
      </c>
    </row>
    <row r="306" spans="7:8">
      <c r="G306" s="485" t="s">
        <v>179</v>
      </c>
      <c r="H306" s="481" t="s">
        <v>179</v>
      </c>
    </row>
    <row r="307" spans="7:8">
      <c r="G307" s="485" t="s">
        <v>179</v>
      </c>
      <c r="H307" s="481" t="s">
        <v>179</v>
      </c>
    </row>
    <row r="308" spans="7:8">
      <c r="G308" s="485" t="s">
        <v>179</v>
      </c>
      <c r="H308" s="481" t="s">
        <v>179</v>
      </c>
    </row>
    <row r="309" spans="7:8">
      <c r="G309" s="485" t="s">
        <v>179</v>
      </c>
      <c r="H309" s="481" t="s">
        <v>179</v>
      </c>
    </row>
    <row r="310" spans="7:8">
      <c r="G310" s="485" t="s">
        <v>179</v>
      </c>
      <c r="H310" s="481" t="s">
        <v>179</v>
      </c>
    </row>
    <row r="311" spans="7:8">
      <c r="G311" s="485" t="s">
        <v>179</v>
      </c>
      <c r="H311" s="481" t="s">
        <v>179</v>
      </c>
    </row>
    <row r="312" spans="7:8">
      <c r="G312" s="485" t="s">
        <v>179</v>
      </c>
      <c r="H312" s="481" t="s">
        <v>179</v>
      </c>
    </row>
    <row r="313" spans="7:8">
      <c r="G313" s="485" t="s">
        <v>179</v>
      </c>
      <c r="H313" s="481" t="s">
        <v>179</v>
      </c>
    </row>
    <row r="314" spans="7:8">
      <c r="G314" s="485" t="s">
        <v>179</v>
      </c>
      <c r="H314" s="481" t="s">
        <v>179</v>
      </c>
    </row>
    <row r="315" spans="7:8">
      <c r="G315" s="485" t="s">
        <v>179</v>
      </c>
      <c r="H315" s="481" t="s">
        <v>179</v>
      </c>
    </row>
    <row r="316" spans="7:8">
      <c r="G316" s="485" t="s">
        <v>179</v>
      </c>
      <c r="H316" s="481" t="s">
        <v>179</v>
      </c>
    </row>
    <row r="317" spans="7:8">
      <c r="G317" s="485" t="s">
        <v>179</v>
      </c>
      <c r="H317" s="481" t="s">
        <v>179</v>
      </c>
    </row>
    <row r="318" spans="7:8">
      <c r="G318" s="485" t="s">
        <v>179</v>
      </c>
      <c r="H318" s="481" t="s">
        <v>179</v>
      </c>
    </row>
    <row r="319" spans="7:8">
      <c r="G319" s="485" t="s">
        <v>179</v>
      </c>
      <c r="H319" s="481" t="s">
        <v>179</v>
      </c>
    </row>
    <row r="320" spans="7:8">
      <c r="G320" s="485" t="s">
        <v>179</v>
      </c>
      <c r="H320" s="481" t="s">
        <v>179</v>
      </c>
    </row>
    <row r="321" spans="7:8">
      <c r="G321" s="485" t="s">
        <v>179</v>
      </c>
      <c r="H321" s="481" t="s">
        <v>179</v>
      </c>
    </row>
    <row r="322" spans="7:8">
      <c r="G322" s="485" t="s">
        <v>179</v>
      </c>
      <c r="H322" s="481" t="s">
        <v>179</v>
      </c>
    </row>
    <row r="323" spans="7:8">
      <c r="G323" s="485" t="s">
        <v>179</v>
      </c>
      <c r="H323" s="481" t="s">
        <v>179</v>
      </c>
    </row>
    <row r="324" spans="7:8">
      <c r="G324" s="485" t="s">
        <v>179</v>
      </c>
      <c r="H324" s="481" t="s">
        <v>179</v>
      </c>
    </row>
    <row r="325" spans="7:8">
      <c r="G325" s="485" t="s">
        <v>179</v>
      </c>
      <c r="H325" s="481" t="s">
        <v>179</v>
      </c>
    </row>
    <row r="326" spans="7:8">
      <c r="G326" s="485" t="s">
        <v>179</v>
      </c>
      <c r="H326" s="481" t="s">
        <v>179</v>
      </c>
    </row>
    <row r="327" spans="7:8">
      <c r="G327" s="485" t="s">
        <v>179</v>
      </c>
      <c r="H327" s="481" t="s">
        <v>179</v>
      </c>
    </row>
    <row r="328" spans="7:8">
      <c r="G328" s="485" t="s">
        <v>179</v>
      </c>
      <c r="H328" s="481" t="s">
        <v>179</v>
      </c>
    </row>
    <row r="329" spans="7:8">
      <c r="G329" s="485" t="s">
        <v>179</v>
      </c>
      <c r="H329" s="481" t="s">
        <v>179</v>
      </c>
    </row>
    <row r="330" spans="7:8">
      <c r="G330" s="485" t="s">
        <v>179</v>
      </c>
      <c r="H330" s="481" t="s">
        <v>179</v>
      </c>
    </row>
    <row r="331" spans="7:8">
      <c r="G331" s="485" t="s">
        <v>179</v>
      </c>
      <c r="H331" s="481" t="s">
        <v>179</v>
      </c>
    </row>
    <row r="332" spans="7:8">
      <c r="G332" s="485" t="s">
        <v>179</v>
      </c>
      <c r="H332" s="481" t="s">
        <v>179</v>
      </c>
    </row>
    <row r="333" spans="7:8">
      <c r="G333" s="485" t="s">
        <v>179</v>
      </c>
      <c r="H333" s="481" t="s">
        <v>179</v>
      </c>
    </row>
    <row r="334" spans="7:8">
      <c r="G334" s="485" t="s">
        <v>179</v>
      </c>
      <c r="H334" s="481" t="s">
        <v>179</v>
      </c>
    </row>
    <row r="335" spans="7:8">
      <c r="G335" s="485" t="s">
        <v>179</v>
      </c>
      <c r="H335" s="481" t="s">
        <v>179</v>
      </c>
    </row>
    <row r="336" spans="7:8">
      <c r="G336" s="485" t="s">
        <v>179</v>
      </c>
      <c r="H336" s="481" t="s">
        <v>179</v>
      </c>
    </row>
    <row r="337" spans="7:8">
      <c r="G337" s="485" t="s">
        <v>179</v>
      </c>
      <c r="H337" s="481" t="s">
        <v>179</v>
      </c>
    </row>
    <row r="338" spans="7:8">
      <c r="G338" s="485" t="s">
        <v>179</v>
      </c>
      <c r="H338" s="481" t="s">
        <v>179</v>
      </c>
    </row>
    <row r="339" spans="7:8">
      <c r="G339" s="485" t="s">
        <v>179</v>
      </c>
      <c r="H339" s="481" t="s">
        <v>179</v>
      </c>
    </row>
    <row r="340" spans="7:8">
      <c r="G340" s="485" t="s">
        <v>179</v>
      </c>
      <c r="H340" s="481" t="s">
        <v>179</v>
      </c>
    </row>
    <row r="341" spans="7:8">
      <c r="G341" s="485" t="s">
        <v>179</v>
      </c>
      <c r="H341" s="481" t="s">
        <v>179</v>
      </c>
    </row>
    <row r="342" spans="7:8">
      <c r="G342" s="485" t="s">
        <v>179</v>
      </c>
      <c r="H342" s="481" t="s">
        <v>179</v>
      </c>
    </row>
    <row r="343" spans="7:8">
      <c r="G343" s="485" t="s">
        <v>179</v>
      </c>
      <c r="H343" s="481" t="s">
        <v>179</v>
      </c>
    </row>
    <row r="344" spans="7:8">
      <c r="G344" s="485" t="s">
        <v>179</v>
      </c>
      <c r="H344" s="481" t="s">
        <v>179</v>
      </c>
    </row>
    <row r="345" spans="7:8">
      <c r="G345" s="485" t="s">
        <v>179</v>
      </c>
      <c r="H345" s="481" t="s">
        <v>179</v>
      </c>
    </row>
    <row r="346" spans="7:8">
      <c r="G346" s="485" t="s">
        <v>179</v>
      </c>
      <c r="H346" s="481" t="s">
        <v>179</v>
      </c>
    </row>
    <row r="347" spans="7:8">
      <c r="G347" s="485" t="s">
        <v>179</v>
      </c>
      <c r="H347" s="481" t="s">
        <v>179</v>
      </c>
    </row>
    <row r="348" spans="7:8">
      <c r="G348" s="485" t="s">
        <v>179</v>
      </c>
      <c r="H348" s="481" t="s">
        <v>179</v>
      </c>
    </row>
    <row r="349" spans="7:8">
      <c r="G349" s="485" t="s">
        <v>179</v>
      </c>
      <c r="H349" s="481" t="s">
        <v>179</v>
      </c>
    </row>
    <row r="350" spans="7:8">
      <c r="G350" s="485" t="s">
        <v>179</v>
      </c>
      <c r="H350" s="481" t="s">
        <v>179</v>
      </c>
    </row>
    <row r="351" spans="7:8">
      <c r="G351" s="485" t="s">
        <v>179</v>
      </c>
      <c r="H351" s="481" t="s">
        <v>179</v>
      </c>
    </row>
    <row r="352" spans="7:8">
      <c r="G352" s="485" t="s">
        <v>179</v>
      </c>
      <c r="H352" s="481" t="s">
        <v>179</v>
      </c>
    </row>
    <row r="353" spans="7:8">
      <c r="G353" s="485" t="s">
        <v>179</v>
      </c>
      <c r="H353" s="481" t="s">
        <v>179</v>
      </c>
    </row>
    <row r="354" spans="7:8">
      <c r="G354" s="485" t="s">
        <v>179</v>
      </c>
      <c r="H354" s="481" t="s">
        <v>179</v>
      </c>
    </row>
    <row r="355" spans="7:8">
      <c r="G355" s="485" t="s">
        <v>179</v>
      </c>
      <c r="H355" s="481" t="s">
        <v>179</v>
      </c>
    </row>
    <row r="356" spans="7:8">
      <c r="G356" s="485" t="s">
        <v>179</v>
      </c>
      <c r="H356" s="481" t="s">
        <v>179</v>
      </c>
    </row>
    <row r="357" spans="7:8">
      <c r="G357" s="485" t="s">
        <v>179</v>
      </c>
      <c r="H357" s="481" t="s">
        <v>179</v>
      </c>
    </row>
    <row r="358" spans="7:8">
      <c r="G358" s="485" t="s">
        <v>179</v>
      </c>
      <c r="H358" s="481" t="s">
        <v>179</v>
      </c>
    </row>
    <row r="359" spans="7:8">
      <c r="G359" s="485" t="s">
        <v>179</v>
      </c>
      <c r="H359" s="481" t="s">
        <v>179</v>
      </c>
    </row>
    <row r="360" spans="7:8">
      <c r="G360" s="485" t="s">
        <v>179</v>
      </c>
      <c r="H360" s="481" t="s">
        <v>179</v>
      </c>
    </row>
    <row r="361" spans="7:8">
      <c r="G361" s="485" t="s">
        <v>179</v>
      </c>
      <c r="H361" s="481" t="s">
        <v>179</v>
      </c>
    </row>
    <row r="362" spans="7:8">
      <c r="G362" s="485" t="s">
        <v>179</v>
      </c>
      <c r="H362" s="481" t="s">
        <v>179</v>
      </c>
    </row>
    <row r="363" spans="7:8">
      <c r="G363" s="485" t="s">
        <v>179</v>
      </c>
      <c r="H363" s="481" t="s">
        <v>179</v>
      </c>
    </row>
    <row r="364" spans="7:8">
      <c r="G364" s="485" t="s">
        <v>179</v>
      </c>
      <c r="H364" s="481" t="s">
        <v>179</v>
      </c>
    </row>
    <row r="365" spans="7:8">
      <c r="G365" s="485" t="s">
        <v>179</v>
      </c>
      <c r="H365" s="481" t="s">
        <v>179</v>
      </c>
    </row>
    <row r="366" spans="7:8">
      <c r="G366" s="485" t="s">
        <v>179</v>
      </c>
      <c r="H366" s="481" t="s">
        <v>179</v>
      </c>
    </row>
    <row r="367" spans="7:8">
      <c r="G367" s="485" t="s">
        <v>179</v>
      </c>
      <c r="H367" s="481" t="s">
        <v>179</v>
      </c>
    </row>
    <row r="368" spans="7:8">
      <c r="G368" s="485" t="s">
        <v>179</v>
      </c>
      <c r="H368" s="481" t="s">
        <v>179</v>
      </c>
    </row>
    <row r="369" spans="7:8">
      <c r="G369" s="485" t="s">
        <v>179</v>
      </c>
      <c r="H369" s="481" t="s">
        <v>179</v>
      </c>
    </row>
    <row r="370" spans="7:8">
      <c r="G370" s="485" t="s">
        <v>179</v>
      </c>
      <c r="H370" s="481" t="s">
        <v>179</v>
      </c>
    </row>
    <row r="371" spans="7:8">
      <c r="G371" s="485" t="s">
        <v>179</v>
      </c>
      <c r="H371" s="481" t="s">
        <v>179</v>
      </c>
    </row>
    <row r="372" spans="7:8">
      <c r="G372" s="485" t="s">
        <v>179</v>
      </c>
      <c r="H372" s="481" t="s">
        <v>179</v>
      </c>
    </row>
    <row r="373" spans="7:8">
      <c r="G373" s="485" t="s">
        <v>179</v>
      </c>
      <c r="H373" s="481" t="s">
        <v>179</v>
      </c>
    </row>
    <row r="374" spans="7:8">
      <c r="G374" s="485" t="s">
        <v>179</v>
      </c>
      <c r="H374" s="481" t="s">
        <v>179</v>
      </c>
    </row>
    <row r="375" spans="7:8">
      <c r="G375" s="485" t="s">
        <v>179</v>
      </c>
      <c r="H375" s="481" t="s">
        <v>179</v>
      </c>
    </row>
    <row r="376" spans="7:8">
      <c r="G376" s="485" t="s">
        <v>179</v>
      </c>
      <c r="H376" s="481" t="s">
        <v>179</v>
      </c>
    </row>
    <row r="377" spans="7:8">
      <c r="G377" s="485" t="s">
        <v>179</v>
      </c>
      <c r="H377" s="481" t="s">
        <v>179</v>
      </c>
    </row>
    <row r="378" spans="7:8">
      <c r="G378" s="485" t="s">
        <v>179</v>
      </c>
      <c r="H378" s="481" t="s">
        <v>179</v>
      </c>
    </row>
    <row r="379" spans="7:8">
      <c r="G379" s="485" t="s">
        <v>179</v>
      </c>
      <c r="H379" s="481" t="s">
        <v>179</v>
      </c>
    </row>
    <row r="380" spans="7:8">
      <c r="G380" s="485" t="s">
        <v>179</v>
      </c>
      <c r="H380" s="481" t="s">
        <v>179</v>
      </c>
    </row>
    <row r="381" spans="7:8">
      <c r="G381" s="485" t="s">
        <v>179</v>
      </c>
      <c r="H381" s="481" t="s">
        <v>179</v>
      </c>
    </row>
    <row r="382" spans="7:8">
      <c r="G382" s="485" t="s">
        <v>179</v>
      </c>
      <c r="H382" s="481" t="s">
        <v>179</v>
      </c>
    </row>
    <row r="383" spans="7:8">
      <c r="G383" s="485" t="s">
        <v>179</v>
      </c>
      <c r="H383" s="481" t="s">
        <v>179</v>
      </c>
    </row>
    <row r="384" spans="7:8">
      <c r="G384" s="485" t="s">
        <v>179</v>
      </c>
      <c r="H384" s="481" t="s">
        <v>179</v>
      </c>
    </row>
    <row r="385" spans="7:8">
      <c r="G385" s="485" t="s">
        <v>179</v>
      </c>
      <c r="H385" s="481" t="s">
        <v>179</v>
      </c>
    </row>
    <row r="386" spans="7:8">
      <c r="G386" s="485" t="s">
        <v>179</v>
      </c>
      <c r="H386" s="481" t="s">
        <v>179</v>
      </c>
    </row>
    <row r="387" spans="7:8">
      <c r="G387" s="485" t="s">
        <v>179</v>
      </c>
      <c r="H387" s="481" t="s">
        <v>179</v>
      </c>
    </row>
    <row r="388" spans="7:8">
      <c r="G388" s="485" t="s">
        <v>179</v>
      </c>
      <c r="H388" s="481" t="s">
        <v>179</v>
      </c>
    </row>
    <row r="389" spans="7:8">
      <c r="G389" s="485" t="s">
        <v>179</v>
      </c>
      <c r="H389" s="481" t="s">
        <v>179</v>
      </c>
    </row>
    <row r="390" spans="7:8">
      <c r="G390" s="485" t="s">
        <v>179</v>
      </c>
      <c r="H390" s="481" t="s">
        <v>179</v>
      </c>
    </row>
    <row r="391" spans="7:8">
      <c r="G391" s="485" t="s">
        <v>179</v>
      </c>
      <c r="H391" s="481" t="s">
        <v>179</v>
      </c>
    </row>
    <row r="392" spans="7:8">
      <c r="G392" s="485" t="s">
        <v>179</v>
      </c>
      <c r="H392" s="481" t="s">
        <v>179</v>
      </c>
    </row>
    <row r="393" spans="7:8">
      <c r="G393" s="485" t="s">
        <v>179</v>
      </c>
      <c r="H393" s="481" t="s">
        <v>179</v>
      </c>
    </row>
    <row r="394" spans="7:8">
      <c r="G394" s="485" t="s">
        <v>179</v>
      </c>
      <c r="H394" s="481" t="s">
        <v>179</v>
      </c>
    </row>
    <row r="395" spans="7:8">
      <c r="G395" s="485" t="s">
        <v>179</v>
      </c>
      <c r="H395" s="481" t="s">
        <v>179</v>
      </c>
    </row>
    <row r="396" spans="7:8">
      <c r="G396" s="485" t="s">
        <v>179</v>
      </c>
      <c r="H396" s="481" t="s">
        <v>179</v>
      </c>
    </row>
    <row r="397" spans="7:8">
      <c r="G397" s="485" t="s">
        <v>179</v>
      </c>
      <c r="H397" s="481" t="s">
        <v>179</v>
      </c>
    </row>
    <row r="398" spans="7:8">
      <c r="G398" s="485" t="s">
        <v>179</v>
      </c>
      <c r="H398" s="481" t="s">
        <v>179</v>
      </c>
    </row>
    <row r="399" spans="7:8">
      <c r="G399" s="485" t="s">
        <v>179</v>
      </c>
      <c r="H399" s="481" t="s">
        <v>179</v>
      </c>
    </row>
    <row r="400" spans="7:8">
      <c r="G400" s="485" t="s">
        <v>179</v>
      </c>
      <c r="H400" s="481" t="s">
        <v>179</v>
      </c>
    </row>
    <row r="401" spans="7:8">
      <c r="G401" s="485" t="s">
        <v>179</v>
      </c>
      <c r="H401" s="481" t="s">
        <v>179</v>
      </c>
    </row>
    <row r="402" spans="7:8">
      <c r="G402" s="485" t="s">
        <v>179</v>
      </c>
      <c r="H402" s="481" t="s">
        <v>179</v>
      </c>
    </row>
    <row r="403" spans="7:8">
      <c r="G403" s="485" t="s">
        <v>179</v>
      </c>
      <c r="H403" s="481" t="s">
        <v>179</v>
      </c>
    </row>
    <row r="404" spans="7:8">
      <c r="G404" s="485" t="s">
        <v>179</v>
      </c>
      <c r="H404" s="481" t="s">
        <v>179</v>
      </c>
    </row>
    <row r="405" spans="7:8">
      <c r="G405" s="485" t="s">
        <v>179</v>
      </c>
      <c r="H405" s="481" t="s">
        <v>179</v>
      </c>
    </row>
    <row r="406" spans="7:8">
      <c r="G406" s="485" t="s">
        <v>179</v>
      </c>
      <c r="H406" s="481" t="s">
        <v>179</v>
      </c>
    </row>
    <row r="407" spans="7:8">
      <c r="G407" s="485" t="s">
        <v>179</v>
      </c>
      <c r="H407" s="481" t="s">
        <v>179</v>
      </c>
    </row>
    <row r="408" spans="7:8">
      <c r="G408" s="485" t="s">
        <v>179</v>
      </c>
      <c r="H408" s="481" t="s">
        <v>179</v>
      </c>
    </row>
    <row r="409" spans="7:8">
      <c r="G409" s="485" t="s">
        <v>179</v>
      </c>
      <c r="H409" s="481" t="s">
        <v>179</v>
      </c>
    </row>
    <row r="410" spans="7:8">
      <c r="G410" s="485" t="s">
        <v>179</v>
      </c>
      <c r="H410" s="481" t="s">
        <v>179</v>
      </c>
    </row>
    <row r="411" spans="7:8">
      <c r="G411" s="485" t="s">
        <v>179</v>
      </c>
      <c r="H411" s="481" t="s">
        <v>179</v>
      </c>
    </row>
    <row r="412" spans="7:8">
      <c r="G412" s="485" t="s">
        <v>179</v>
      </c>
      <c r="H412" s="481" t="s">
        <v>179</v>
      </c>
    </row>
    <row r="413" spans="7:8">
      <c r="G413" s="485" t="s">
        <v>179</v>
      </c>
      <c r="H413" s="481" t="s">
        <v>179</v>
      </c>
    </row>
    <row r="414" spans="7:8">
      <c r="G414" s="485" t="s">
        <v>179</v>
      </c>
      <c r="H414" s="481" t="s">
        <v>179</v>
      </c>
    </row>
    <row r="415" spans="7:8">
      <c r="G415" s="485" t="s">
        <v>179</v>
      </c>
      <c r="H415" s="481" t="s">
        <v>179</v>
      </c>
    </row>
    <row r="416" spans="7:8">
      <c r="G416" s="485" t="s">
        <v>179</v>
      </c>
      <c r="H416" s="481" t="s">
        <v>179</v>
      </c>
    </row>
    <row r="417" spans="7:8">
      <c r="G417" s="485" t="s">
        <v>179</v>
      </c>
      <c r="H417" s="481" t="s">
        <v>179</v>
      </c>
    </row>
    <row r="418" spans="7:8">
      <c r="G418" s="485" t="s">
        <v>179</v>
      </c>
      <c r="H418" s="481" t="s">
        <v>179</v>
      </c>
    </row>
    <row r="419" spans="7:8">
      <c r="G419" s="485" t="s">
        <v>179</v>
      </c>
      <c r="H419" s="481" t="s">
        <v>179</v>
      </c>
    </row>
    <row r="420" spans="7:8">
      <c r="G420" s="485" t="s">
        <v>179</v>
      </c>
      <c r="H420" s="481" t="s">
        <v>179</v>
      </c>
    </row>
    <row r="421" spans="7:8">
      <c r="G421" s="485" t="s">
        <v>179</v>
      </c>
      <c r="H421" s="481" t="s">
        <v>179</v>
      </c>
    </row>
    <row r="422" spans="7:8">
      <c r="G422" s="485" t="s">
        <v>179</v>
      </c>
      <c r="H422" s="481" t="s">
        <v>179</v>
      </c>
    </row>
    <row r="423" spans="7:8">
      <c r="G423" s="485" t="s">
        <v>179</v>
      </c>
      <c r="H423" s="481" t="s">
        <v>179</v>
      </c>
    </row>
    <row r="424" spans="7:8">
      <c r="G424" s="485" t="s">
        <v>179</v>
      </c>
      <c r="H424" s="481" t="s">
        <v>179</v>
      </c>
    </row>
    <row r="425" spans="7:8">
      <c r="G425" s="485" t="s">
        <v>179</v>
      </c>
      <c r="H425" s="481" t="s">
        <v>179</v>
      </c>
    </row>
    <row r="426" spans="7:8">
      <c r="G426" s="485" t="s">
        <v>179</v>
      </c>
      <c r="H426" s="481" t="s">
        <v>179</v>
      </c>
    </row>
    <row r="427" spans="7:8">
      <c r="G427" s="485" t="s">
        <v>179</v>
      </c>
      <c r="H427" s="481" t="s">
        <v>179</v>
      </c>
    </row>
    <row r="428" spans="7:8">
      <c r="G428" s="485" t="s">
        <v>179</v>
      </c>
      <c r="H428" s="481" t="s">
        <v>179</v>
      </c>
    </row>
    <row r="429" spans="7:8">
      <c r="G429" s="485" t="s">
        <v>179</v>
      </c>
      <c r="H429" s="481" t="s">
        <v>179</v>
      </c>
    </row>
    <row r="430" spans="7:8">
      <c r="G430" s="485" t="s">
        <v>179</v>
      </c>
      <c r="H430" s="481" t="s">
        <v>179</v>
      </c>
    </row>
    <row r="431" spans="7:8">
      <c r="G431" s="485" t="s">
        <v>179</v>
      </c>
      <c r="H431" s="481" t="s">
        <v>179</v>
      </c>
    </row>
    <row r="432" spans="7:8">
      <c r="G432" s="485" t="s">
        <v>179</v>
      </c>
      <c r="H432" s="481" t="s">
        <v>179</v>
      </c>
    </row>
    <row r="433" spans="7:8">
      <c r="G433" s="485" t="s">
        <v>179</v>
      </c>
      <c r="H433" s="481" t="s">
        <v>179</v>
      </c>
    </row>
    <row r="434" spans="7:8">
      <c r="G434" s="485" t="s">
        <v>179</v>
      </c>
      <c r="H434" s="481" t="s">
        <v>179</v>
      </c>
    </row>
    <row r="435" spans="7:8">
      <c r="G435" s="485" t="s">
        <v>179</v>
      </c>
      <c r="H435" s="481" t="s">
        <v>179</v>
      </c>
    </row>
    <row r="436" spans="7:8">
      <c r="G436" s="485" t="s">
        <v>179</v>
      </c>
      <c r="H436" s="481" t="s">
        <v>179</v>
      </c>
    </row>
    <row r="437" spans="7:8">
      <c r="G437" s="485" t="s">
        <v>179</v>
      </c>
      <c r="H437" s="481" t="s">
        <v>179</v>
      </c>
    </row>
    <row r="438" spans="7:8">
      <c r="G438" s="485" t="s">
        <v>179</v>
      </c>
      <c r="H438" s="481" t="s">
        <v>179</v>
      </c>
    </row>
    <row r="439" spans="7:8">
      <c r="G439" s="485" t="s">
        <v>179</v>
      </c>
      <c r="H439" s="481" t="s">
        <v>179</v>
      </c>
    </row>
    <row r="440" spans="7:8">
      <c r="G440" s="485" t="s">
        <v>179</v>
      </c>
      <c r="H440" s="481" t="s">
        <v>179</v>
      </c>
    </row>
    <row r="441" spans="7:8">
      <c r="G441" s="485" t="s">
        <v>179</v>
      </c>
      <c r="H441" s="481" t="s">
        <v>179</v>
      </c>
    </row>
    <row r="442" spans="7:8">
      <c r="G442" s="485" t="s">
        <v>179</v>
      </c>
      <c r="H442" s="481" t="s">
        <v>179</v>
      </c>
    </row>
    <row r="443" spans="7:8">
      <c r="G443" s="485" t="s">
        <v>179</v>
      </c>
      <c r="H443" s="481" t="s">
        <v>179</v>
      </c>
    </row>
    <row r="444" spans="7:8">
      <c r="G444" s="485" t="s">
        <v>179</v>
      </c>
      <c r="H444" s="481" t="s">
        <v>179</v>
      </c>
    </row>
    <row r="445" spans="7:8">
      <c r="G445" s="485" t="s">
        <v>179</v>
      </c>
      <c r="H445" s="481" t="s">
        <v>179</v>
      </c>
    </row>
    <row r="446" spans="7:8">
      <c r="G446" s="485" t="s">
        <v>179</v>
      </c>
      <c r="H446" s="481" t="s">
        <v>179</v>
      </c>
    </row>
    <row r="447" spans="7:8">
      <c r="G447" s="485" t="s">
        <v>179</v>
      </c>
      <c r="H447" s="481" t="s">
        <v>179</v>
      </c>
    </row>
    <row r="448" spans="7:8">
      <c r="G448" s="485" t="s">
        <v>179</v>
      </c>
      <c r="H448" s="481" t="s">
        <v>179</v>
      </c>
    </row>
    <row r="449" spans="7:8">
      <c r="G449" s="485" t="s">
        <v>179</v>
      </c>
      <c r="H449" s="481" t="s">
        <v>179</v>
      </c>
    </row>
    <row r="450" spans="7:8">
      <c r="G450" s="485" t="s">
        <v>179</v>
      </c>
      <c r="H450" s="481" t="s">
        <v>179</v>
      </c>
    </row>
    <row r="451" spans="7:8">
      <c r="G451" s="485" t="s">
        <v>179</v>
      </c>
      <c r="H451" s="481" t="s">
        <v>179</v>
      </c>
    </row>
    <row r="452" spans="7:8">
      <c r="G452" s="485" t="s">
        <v>179</v>
      </c>
      <c r="H452" s="481" t="s">
        <v>179</v>
      </c>
    </row>
    <row r="453" spans="7:8">
      <c r="G453" s="485" t="s">
        <v>179</v>
      </c>
      <c r="H453" s="481" t="s">
        <v>179</v>
      </c>
    </row>
    <row r="454" spans="7:8">
      <c r="G454" s="485" t="s">
        <v>179</v>
      </c>
      <c r="H454" s="481" t="s">
        <v>179</v>
      </c>
    </row>
    <row r="455" spans="7:8">
      <c r="G455" s="485" t="s">
        <v>179</v>
      </c>
      <c r="H455" s="481" t="s">
        <v>179</v>
      </c>
    </row>
    <row r="456" spans="7:8">
      <c r="G456" s="485" t="s">
        <v>179</v>
      </c>
      <c r="H456" s="481" t="s">
        <v>179</v>
      </c>
    </row>
    <row r="457" spans="7:8">
      <c r="G457" s="485" t="s">
        <v>179</v>
      </c>
      <c r="H457" s="481" t="s">
        <v>179</v>
      </c>
    </row>
    <row r="458" spans="7:8">
      <c r="G458" s="485" t="s">
        <v>179</v>
      </c>
      <c r="H458" s="481" t="s">
        <v>179</v>
      </c>
    </row>
    <row r="459" spans="7:8">
      <c r="G459" s="485" t="s">
        <v>179</v>
      </c>
      <c r="H459" s="481" t="s">
        <v>179</v>
      </c>
    </row>
    <row r="460" spans="7:8">
      <c r="G460" s="485" t="s">
        <v>179</v>
      </c>
      <c r="H460" s="481" t="s">
        <v>179</v>
      </c>
    </row>
    <row r="461" spans="7:8">
      <c r="G461" s="485" t="s">
        <v>179</v>
      </c>
      <c r="H461" s="481" t="s">
        <v>179</v>
      </c>
    </row>
    <row r="462" spans="7:8">
      <c r="G462" s="485" t="s">
        <v>179</v>
      </c>
      <c r="H462" s="481" t="s">
        <v>179</v>
      </c>
    </row>
    <row r="463" spans="7:8">
      <c r="G463" s="485" t="s">
        <v>179</v>
      </c>
      <c r="H463" s="481" t="s">
        <v>179</v>
      </c>
    </row>
    <row r="464" spans="7:8">
      <c r="G464" s="485" t="s">
        <v>179</v>
      </c>
      <c r="H464" s="481" t="s">
        <v>179</v>
      </c>
    </row>
    <row r="465" spans="7:8">
      <c r="G465" s="485" t="s">
        <v>179</v>
      </c>
      <c r="H465" s="481" t="s">
        <v>179</v>
      </c>
    </row>
    <row r="466" spans="7:8">
      <c r="G466" s="485" t="s">
        <v>179</v>
      </c>
      <c r="H466" s="481" t="s">
        <v>179</v>
      </c>
    </row>
    <row r="467" spans="7:8">
      <c r="G467" s="485" t="s">
        <v>179</v>
      </c>
      <c r="H467" s="481" t="s">
        <v>179</v>
      </c>
    </row>
    <row r="468" spans="7:8">
      <c r="G468" s="485" t="s">
        <v>179</v>
      </c>
      <c r="H468" s="481" t="s">
        <v>179</v>
      </c>
    </row>
    <row r="469" spans="7:8">
      <c r="G469" s="485" t="s">
        <v>179</v>
      </c>
      <c r="H469" s="481" t="s">
        <v>179</v>
      </c>
    </row>
    <row r="470" spans="7:8">
      <c r="G470" s="485" t="s">
        <v>179</v>
      </c>
      <c r="H470" s="481" t="s">
        <v>179</v>
      </c>
    </row>
    <row r="471" spans="7:8">
      <c r="G471" s="485" t="s">
        <v>179</v>
      </c>
      <c r="H471" s="481" t="s">
        <v>179</v>
      </c>
    </row>
    <row r="472" spans="7:8">
      <c r="G472" s="485" t="s">
        <v>179</v>
      </c>
      <c r="H472" s="481" t="s">
        <v>179</v>
      </c>
    </row>
    <row r="473" spans="7:8">
      <c r="G473" s="485" t="s">
        <v>179</v>
      </c>
      <c r="H473" s="481" t="s">
        <v>179</v>
      </c>
    </row>
    <row r="474" spans="7:8">
      <c r="G474" s="485" t="s">
        <v>179</v>
      </c>
      <c r="H474" s="481" t="s">
        <v>179</v>
      </c>
    </row>
    <row r="475" spans="7:8">
      <c r="G475" s="485" t="s">
        <v>179</v>
      </c>
      <c r="H475" s="481" t="s">
        <v>179</v>
      </c>
    </row>
    <row r="476" spans="7:8">
      <c r="G476" s="485" t="s">
        <v>179</v>
      </c>
      <c r="H476" s="481" t="s">
        <v>179</v>
      </c>
    </row>
    <row r="477" spans="7:8">
      <c r="G477" s="485" t="s">
        <v>179</v>
      </c>
      <c r="H477" s="481" t="s">
        <v>179</v>
      </c>
    </row>
    <row r="478" spans="7:8">
      <c r="G478" s="485" t="s">
        <v>179</v>
      </c>
      <c r="H478" s="481" t="s">
        <v>179</v>
      </c>
    </row>
    <row r="479" spans="7:8">
      <c r="G479" s="485" t="s">
        <v>179</v>
      </c>
      <c r="H479" s="481" t="s">
        <v>179</v>
      </c>
    </row>
    <row r="480" spans="7:8">
      <c r="G480" s="485" t="s">
        <v>179</v>
      </c>
      <c r="H480" s="481" t="s">
        <v>179</v>
      </c>
    </row>
    <row r="481" spans="7:8">
      <c r="G481" s="485" t="s">
        <v>179</v>
      </c>
      <c r="H481" s="481" t="s">
        <v>179</v>
      </c>
    </row>
    <row r="482" spans="7:8">
      <c r="G482" s="485" t="s">
        <v>179</v>
      </c>
      <c r="H482" s="481" t="s">
        <v>179</v>
      </c>
    </row>
    <row r="483" spans="7:8">
      <c r="G483" s="485" t="s">
        <v>179</v>
      </c>
      <c r="H483" s="481" t="s">
        <v>179</v>
      </c>
    </row>
    <row r="484" spans="7:8">
      <c r="G484" s="485" t="s">
        <v>179</v>
      </c>
      <c r="H484" s="481" t="s">
        <v>179</v>
      </c>
    </row>
    <row r="485" spans="7:8">
      <c r="G485" s="485" t="s">
        <v>179</v>
      </c>
      <c r="H485" s="481" t="s">
        <v>179</v>
      </c>
    </row>
    <row r="486" spans="7:8">
      <c r="G486" s="485" t="s">
        <v>179</v>
      </c>
      <c r="H486" s="481" t="s">
        <v>179</v>
      </c>
    </row>
    <row r="487" spans="7:8">
      <c r="G487" s="485" t="s">
        <v>179</v>
      </c>
      <c r="H487" s="481" t="s">
        <v>179</v>
      </c>
    </row>
    <row r="488" spans="7:8">
      <c r="G488" s="485" t="s">
        <v>179</v>
      </c>
      <c r="H488" s="481" t="s">
        <v>179</v>
      </c>
    </row>
    <row r="489" spans="7:8">
      <c r="G489" s="485" t="s">
        <v>179</v>
      </c>
      <c r="H489" s="481" t="s">
        <v>179</v>
      </c>
    </row>
    <row r="490" spans="7:8">
      <c r="G490" s="485" t="s">
        <v>179</v>
      </c>
      <c r="H490" s="481" t="s">
        <v>179</v>
      </c>
    </row>
    <row r="491" spans="7:8">
      <c r="G491" s="485" t="s">
        <v>179</v>
      </c>
      <c r="H491" s="481" t="s">
        <v>179</v>
      </c>
    </row>
    <row r="492" spans="7:8">
      <c r="G492" s="485" t="s">
        <v>179</v>
      </c>
      <c r="H492" s="481" t="s">
        <v>179</v>
      </c>
    </row>
    <row r="493" spans="7:8">
      <c r="G493" s="485" t="s">
        <v>179</v>
      </c>
      <c r="H493" s="481" t="s">
        <v>179</v>
      </c>
    </row>
    <row r="494" spans="7:8">
      <c r="G494" s="485" t="s">
        <v>179</v>
      </c>
      <c r="H494" s="481" t="s">
        <v>179</v>
      </c>
    </row>
    <row r="495" spans="7:8">
      <c r="G495" s="485" t="s">
        <v>179</v>
      </c>
      <c r="H495" s="481" t="s">
        <v>179</v>
      </c>
    </row>
    <row r="496" spans="7:8">
      <c r="G496" s="485" t="s">
        <v>179</v>
      </c>
      <c r="H496" s="481" t="s">
        <v>179</v>
      </c>
    </row>
    <row r="497" spans="7:8">
      <c r="G497" s="485" t="s">
        <v>179</v>
      </c>
      <c r="H497" s="481" t="s">
        <v>179</v>
      </c>
    </row>
    <row r="498" spans="7:8">
      <c r="G498" s="485" t="s">
        <v>179</v>
      </c>
      <c r="H498" s="481" t="s">
        <v>179</v>
      </c>
    </row>
    <row r="499" spans="7:8">
      <c r="G499" s="485" t="s">
        <v>179</v>
      </c>
      <c r="H499" s="481" t="s">
        <v>179</v>
      </c>
    </row>
    <row r="500" spans="7:8">
      <c r="G500" s="485" t="s">
        <v>179</v>
      </c>
      <c r="H500" s="481" t="s">
        <v>179</v>
      </c>
    </row>
    <row r="501" spans="7:8">
      <c r="G501" s="485" t="s">
        <v>179</v>
      </c>
      <c r="H501" s="481" t="s">
        <v>179</v>
      </c>
    </row>
    <row r="502" spans="7:8">
      <c r="G502" s="485" t="s">
        <v>179</v>
      </c>
      <c r="H502" s="481" t="s">
        <v>179</v>
      </c>
    </row>
    <row r="503" spans="7:8">
      <c r="G503" s="485" t="s">
        <v>179</v>
      </c>
      <c r="H503" s="481" t="s">
        <v>179</v>
      </c>
    </row>
    <row r="504" spans="7:8">
      <c r="G504" s="485" t="s">
        <v>179</v>
      </c>
      <c r="H504" s="481" t="s">
        <v>179</v>
      </c>
    </row>
    <row r="505" spans="7:8">
      <c r="G505" s="485" t="s">
        <v>179</v>
      </c>
      <c r="H505" s="481" t="s">
        <v>179</v>
      </c>
    </row>
    <row r="506" spans="7:8">
      <c r="G506" s="485" t="s">
        <v>179</v>
      </c>
      <c r="H506" s="481" t="s">
        <v>179</v>
      </c>
    </row>
    <row r="507" spans="7:8">
      <c r="G507" s="485" t="s">
        <v>179</v>
      </c>
      <c r="H507" s="481" t="s">
        <v>179</v>
      </c>
    </row>
    <row r="508" spans="7:8">
      <c r="G508" s="485" t="s">
        <v>179</v>
      </c>
      <c r="H508" s="481" t="s">
        <v>179</v>
      </c>
    </row>
    <row r="509" spans="7:8">
      <c r="G509" s="485" t="s">
        <v>179</v>
      </c>
      <c r="H509" s="481" t="s">
        <v>179</v>
      </c>
    </row>
    <row r="510" spans="7:8">
      <c r="G510" s="485" t="s">
        <v>179</v>
      </c>
      <c r="H510" s="481" t="s">
        <v>179</v>
      </c>
    </row>
    <row r="511" spans="7:8">
      <c r="G511" s="485" t="s">
        <v>179</v>
      </c>
      <c r="H511" s="481" t="s">
        <v>179</v>
      </c>
    </row>
    <row r="512" spans="7:8">
      <c r="G512" s="485" t="s">
        <v>179</v>
      </c>
      <c r="H512" s="481" t="s">
        <v>179</v>
      </c>
    </row>
    <row r="513" spans="7:8">
      <c r="G513" s="485" t="s">
        <v>179</v>
      </c>
      <c r="H513" s="481" t="s">
        <v>179</v>
      </c>
    </row>
    <row r="514" spans="7:8">
      <c r="G514" s="485" t="s">
        <v>179</v>
      </c>
      <c r="H514" s="481" t="s">
        <v>179</v>
      </c>
    </row>
    <row r="515" spans="7:8">
      <c r="G515" s="485" t="s">
        <v>179</v>
      </c>
      <c r="H515" s="481" t="s">
        <v>179</v>
      </c>
    </row>
    <row r="516" spans="7:8">
      <c r="G516" s="485" t="s">
        <v>179</v>
      </c>
      <c r="H516" s="481" t="s">
        <v>179</v>
      </c>
    </row>
    <row r="517" spans="7:8">
      <c r="G517" s="485" t="s">
        <v>179</v>
      </c>
      <c r="H517" s="481" t="s">
        <v>179</v>
      </c>
    </row>
    <row r="518" spans="7:8">
      <c r="G518" s="485" t="s">
        <v>179</v>
      </c>
      <c r="H518" s="481" t="s">
        <v>179</v>
      </c>
    </row>
    <row r="519" spans="7:8">
      <c r="G519" s="485" t="s">
        <v>179</v>
      </c>
      <c r="H519" s="481" t="s">
        <v>179</v>
      </c>
    </row>
    <row r="520" spans="7:8">
      <c r="G520" s="485" t="s">
        <v>179</v>
      </c>
      <c r="H520" s="481" t="s">
        <v>179</v>
      </c>
    </row>
    <row r="521" spans="7:8">
      <c r="G521" s="485" t="s">
        <v>179</v>
      </c>
      <c r="H521" s="481" t="s">
        <v>179</v>
      </c>
    </row>
    <row r="522" spans="7:8">
      <c r="G522" s="485" t="s">
        <v>179</v>
      </c>
      <c r="H522" s="481" t="s">
        <v>179</v>
      </c>
    </row>
    <row r="523" spans="7:8">
      <c r="G523" s="485" t="s">
        <v>179</v>
      </c>
      <c r="H523" s="481" t="s">
        <v>179</v>
      </c>
    </row>
    <row r="524" spans="7:8">
      <c r="G524" s="485" t="s">
        <v>179</v>
      </c>
      <c r="H524" s="481" t="s">
        <v>179</v>
      </c>
    </row>
    <row r="525" spans="7:8">
      <c r="G525" s="485" t="s">
        <v>179</v>
      </c>
      <c r="H525" s="481" t="s">
        <v>179</v>
      </c>
    </row>
    <row r="526" spans="7:8">
      <c r="G526" s="485" t="s">
        <v>179</v>
      </c>
      <c r="H526" s="481" t="s">
        <v>179</v>
      </c>
    </row>
    <row r="527" spans="7:8">
      <c r="G527" s="485" t="s">
        <v>179</v>
      </c>
      <c r="H527" s="481" t="s">
        <v>179</v>
      </c>
    </row>
    <row r="528" spans="7:8">
      <c r="G528" s="485" t="s">
        <v>179</v>
      </c>
      <c r="H528" s="481" t="s">
        <v>179</v>
      </c>
    </row>
    <row r="529" spans="7:8">
      <c r="G529" s="485" t="s">
        <v>179</v>
      </c>
      <c r="H529" s="481" t="s">
        <v>179</v>
      </c>
    </row>
    <row r="530" spans="7:8">
      <c r="G530" s="485" t="s">
        <v>179</v>
      </c>
      <c r="H530" s="481" t="s">
        <v>179</v>
      </c>
    </row>
    <row r="531" spans="7:8">
      <c r="G531" s="485" t="s">
        <v>179</v>
      </c>
      <c r="H531" s="481" t="s">
        <v>179</v>
      </c>
    </row>
    <row r="532" spans="7:8">
      <c r="G532" s="485" t="s">
        <v>179</v>
      </c>
      <c r="H532" s="481" t="s">
        <v>179</v>
      </c>
    </row>
    <row r="533" spans="7:8">
      <c r="G533" s="485" t="s">
        <v>179</v>
      </c>
      <c r="H533" s="481" t="s">
        <v>179</v>
      </c>
    </row>
    <row r="534" spans="7:8">
      <c r="G534" s="485" t="s">
        <v>179</v>
      </c>
      <c r="H534" s="481" t="s">
        <v>179</v>
      </c>
    </row>
    <row r="535" spans="7:8">
      <c r="G535" s="485" t="s">
        <v>179</v>
      </c>
      <c r="H535" s="481" t="s">
        <v>179</v>
      </c>
    </row>
    <row r="536" spans="7:8">
      <c r="G536" s="485" t="s">
        <v>179</v>
      </c>
      <c r="H536" s="481" t="s">
        <v>179</v>
      </c>
    </row>
    <row r="537" spans="7:8">
      <c r="G537" s="485" t="s">
        <v>179</v>
      </c>
      <c r="H537" s="481" t="s">
        <v>179</v>
      </c>
    </row>
    <row r="538" spans="7:8">
      <c r="G538" s="485" t="s">
        <v>179</v>
      </c>
      <c r="H538" s="481" t="s">
        <v>179</v>
      </c>
    </row>
    <row r="539" spans="7:8">
      <c r="G539" s="485" t="s">
        <v>179</v>
      </c>
      <c r="H539" s="481" t="s">
        <v>179</v>
      </c>
    </row>
    <row r="540" spans="7:8">
      <c r="G540" s="485" t="s">
        <v>179</v>
      </c>
      <c r="H540" s="481" t="s">
        <v>179</v>
      </c>
    </row>
    <row r="541" spans="7:8">
      <c r="G541" s="485" t="s">
        <v>179</v>
      </c>
      <c r="H541" s="481" t="s">
        <v>179</v>
      </c>
    </row>
    <row r="542" spans="7:8">
      <c r="G542" s="485" t="s">
        <v>179</v>
      </c>
      <c r="H542" s="481" t="s">
        <v>179</v>
      </c>
    </row>
    <row r="543" spans="7:8">
      <c r="G543" s="485" t="s">
        <v>179</v>
      </c>
      <c r="H543" s="481" t="s">
        <v>179</v>
      </c>
    </row>
    <row r="544" spans="7:8">
      <c r="G544" s="485" t="s">
        <v>179</v>
      </c>
      <c r="H544" s="481" t="s">
        <v>179</v>
      </c>
    </row>
    <row r="545" spans="7:8">
      <c r="G545" s="485" t="s">
        <v>179</v>
      </c>
      <c r="H545" s="481" t="s">
        <v>179</v>
      </c>
    </row>
    <row r="546" spans="7:8">
      <c r="G546" s="485" t="s">
        <v>179</v>
      </c>
      <c r="H546" s="481" t="s">
        <v>179</v>
      </c>
    </row>
    <row r="547" spans="7:8">
      <c r="G547" s="485" t="s">
        <v>179</v>
      </c>
      <c r="H547" s="481" t="s">
        <v>179</v>
      </c>
    </row>
    <row r="548" spans="7:8">
      <c r="G548" s="485" t="s">
        <v>179</v>
      </c>
      <c r="H548" s="481" t="s">
        <v>179</v>
      </c>
    </row>
    <row r="549" spans="7:8">
      <c r="G549" s="485" t="s">
        <v>179</v>
      </c>
      <c r="H549" s="481" t="s">
        <v>179</v>
      </c>
    </row>
    <row r="550" spans="7:8">
      <c r="G550" s="485" t="s">
        <v>179</v>
      </c>
      <c r="H550" s="481" t="s">
        <v>179</v>
      </c>
    </row>
    <row r="551" spans="7:8">
      <c r="G551" s="485" t="s">
        <v>179</v>
      </c>
      <c r="H551" s="481" t="s">
        <v>179</v>
      </c>
    </row>
    <row r="552" spans="7:8">
      <c r="G552" s="485" t="s">
        <v>179</v>
      </c>
      <c r="H552" s="481" t="s">
        <v>179</v>
      </c>
    </row>
    <row r="553" spans="7:8">
      <c r="G553" s="485" t="s">
        <v>179</v>
      </c>
      <c r="H553" s="481" t="s">
        <v>179</v>
      </c>
    </row>
    <row r="554" spans="7:8">
      <c r="G554" s="485" t="s">
        <v>179</v>
      </c>
      <c r="H554" s="481" t="s">
        <v>179</v>
      </c>
    </row>
    <row r="555" spans="7:8">
      <c r="G555" s="485" t="s">
        <v>179</v>
      </c>
      <c r="H555" s="481" t="s">
        <v>179</v>
      </c>
    </row>
    <row r="556" spans="7:8">
      <c r="G556" s="485" t="s">
        <v>179</v>
      </c>
      <c r="H556" s="481" t="s">
        <v>179</v>
      </c>
    </row>
    <row r="557" spans="7:8">
      <c r="G557" s="485" t="s">
        <v>179</v>
      </c>
      <c r="H557" s="481" t="s">
        <v>179</v>
      </c>
    </row>
    <row r="558" spans="7:8">
      <c r="G558" s="485" t="s">
        <v>179</v>
      </c>
      <c r="H558" s="481" t="s">
        <v>179</v>
      </c>
    </row>
    <row r="559" spans="7:8">
      <c r="G559" s="485" t="s">
        <v>179</v>
      </c>
      <c r="H559" s="481" t="s">
        <v>179</v>
      </c>
    </row>
    <row r="560" spans="7:8">
      <c r="G560" s="485" t="s">
        <v>179</v>
      </c>
      <c r="H560" s="481" t="s">
        <v>179</v>
      </c>
    </row>
    <row r="561" spans="7:8">
      <c r="G561" s="485" t="s">
        <v>179</v>
      </c>
      <c r="H561" s="481" t="s">
        <v>179</v>
      </c>
    </row>
    <row r="562" spans="7:8">
      <c r="G562" s="485" t="s">
        <v>179</v>
      </c>
      <c r="H562" s="481" t="s">
        <v>179</v>
      </c>
    </row>
    <row r="563" spans="7:8">
      <c r="G563" s="485" t="s">
        <v>179</v>
      </c>
      <c r="H563" s="481" t="s">
        <v>179</v>
      </c>
    </row>
    <row r="564" spans="7:8">
      <c r="G564" s="485" t="s">
        <v>179</v>
      </c>
      <c r="H564" s="481" t="s">
        <v>179</v>
      </c>
    </row>
    <row r="565" spans="7:8">
      <c r="G565" s="485" t="s">
        <v>179</v>
      </c>
      <c r="H565" s="481" t="s">
        <v>179</v>
      </c>
    </row>
    <row r="566" spans="7:8">
      <c r="G566" s="485" t="s">
        <v>179</v>
      </c>
      <c r="H566" s="481" t="s">
        <v>179</v>
      </c>
    </row>
    <row r="567" spans="7:8">
      <c r="G567" s="485" t="s">
        <v>179</v>
      </c>
      <c r="H567" s="481" t="s">
        <v>179</v>
      </c>
    </row>
    <row r="568" spans="7:8">
      <c r="G568" s="485" t="s">
        <v>179</v>
      </c>
      <c r="H568" s="481" t="s">
        <v>179</v>
      </c>
    </row>
    <row r="569" spans="7:8">
      <c r="G569" s="485" t="s">
        <v>179</v>
      </c>
      <c r="H569" s="481" t="s">
        <v>179</v>
      </c>
    </row>
    <row r="570" spans="7:8">
      <c r="G570" s="485" t="s">
        <v>179</v>
      </c>
      <c r="H570" s="481" t="s">
        <v>179</v>
      </c>
    </row>
    <row r="571" spans="7:8">
      <c r="G571" s="485" t="s">
        <v>179</v>
      </c>
      <c r="H571" s="481" t="s">
        <v>179</v>
      </c>
    </row>
    <row r="572" spans="7:8">
      <c r="G572" s="485" t="s">
        <v>179</v>
      </c>
      <c r="H572" s="481" t="s">
        <v>179</v>
      </c>
    </row>
    <row r="573" spans="7:8">
      <c r="G573" s="485" t="s">
        <v>179</v>
      </c>
      <c r="H573" s="481" t="s">
        <v>179</v>
      </c>
    </row>
    <row r="574" spans="7:8">
      <c r="G574" s="485" t="s">
        <v>179</v>
      </c>
      <c r="H574" s="481" t="s">
        <v>179</v>
      </c>
    </row>
    <row r="575" spans="7:8">
      <c r="G575" s="485" t="s">
        <v>179</v>
      </c>
      <c r="H575" s="481" t="s">
        <v>179</v>
      </c>
    </row>
    <row r="576" spans="7:8">
      <c r="G576" s="485" t="s">
        <v>179</v>
      </c>
      <c r="H576" s="481" t="s">
        <v>179</v>
      </c>
    </row>
    <row r="577" spans="7:8">
      <c r="G577" s="485" t="s">
        <v>179</v>
      </c>
      <c r="H577" s="481" t="s">
        <v>179</v>
      </c>
    </row>
    <row r="578" spans="7:8">
      <c r="G578" s="485" t="s">
        <v>179</v>
      </c>
      <c r="H578" s="481" t="s">
        <v>179</v>
      </c>
    </row>
    <row r="579" spans="7:8">
      <c r="G579" s="485" t="s">
        <v>179</v>
      </c>
      <c r="H579" s="481" t="s">
        <v>179</v>
      </c>
    </row>
    <row r="580" spans="7:8">
      <c r="G580" s="485" t="s">
        <v>179</v>
      </c>
      <c r="H580" s="481" t="s">
        <v>179</v>
      </c>
    </row>
    <row r="581" spans="7:8">
      <c r="G581" s="485" t="s">
        <v>179</v>
      </c>
      <c r="H581" s="481" t="s">
        <v>179</v>
      </c>
    </row>
    <row r="582" spans="7:8">
      <c r="G582" s="485" t="s">
        <v>179</v>
      </c>
      <c r="H582" s="481" t="s">
        <v>179</v>
      </c>
    </row>
    <row r="583" spans="7:8">
      <c r="G583" s="485" t="s">
        <v>179</v>
      </c>
      <c r="H583" s="481" t="s">
        <v>179</v>
      </c>
    </row>
    <row r="584" spans="7:8">
      <c r="G584" s="485" t="s">
        <v>179</v>
      </c>
      <c r="H584" s="481" t="s">
        <v>179</v>
      </c>
    </row>
    <row r="585" spans="7:8">
      <c r="G585" s="485" t="s">
        <v>179</v>
      </c>
      <c r="H585" s="481" t="s">
        <v>179</v>
      </c>
    </row>
    <row r="586" spans="7:8">
      <c r="G586" s="485" t="s">
        <v>179</v>
      </c>
      <c r="H586" s="481" t="s">
        <v>179</v>
      </c>
    </row>
    <row r="587" spans="7:8">
      <c r="G587" s="485" t="s">
        <v>179</v>
      </c>
      <c r="H587" s="481" t="s">
        <v>179</v>
      </c>
    </row>
    <row r="588" spans="7:8">
      <c r="G588" s="485" t="s">
        <v>179</v>
      </c>
      <c r="H588" s="481" t="s">
        <v>179</v>
      </c>
    </row>
    <row r="589" spans="7:8">
      <c r="G589" s="485" t="s">
        <v>179</v>
      </c>
      <c r="H589" s="481" t="s">
        <v>179</v>
      </c>
    </row>
    <row r="590" spans="7:8">
      <c r="G590" s="485" t="s">
        <v>179</v>
      </c>
      <c r="H590" s="481" t="s">
        <v>179</v>
      </c>
    </row>
    <row r="591" spans="7:8">
      <c r="G591" s="485" t="s">
        <v>179</v>
      </c>
      <c r="H591" s="481" t="s">
        <v>179</v>
      </c>
    </row>
    <row r="592" spans="7:8">
      <c r="G592" s="485" t="s">
        <v>179</v>
      </c>
      <c r="H592" s="481" t="s">
        <v>179</v>
      </c>
    </row>
    <row r="593" spans="7:8">
      <c r="G593" s="485" t="s">
        <v>179</v>
      </c>
      <c r="H593" s="481" t="s">
        <v>179</v>
      </c>
    </row>
    <row r="594" spans="7:8">
      <c r="G594" s="485" t="s">
        <v>179</v>
      </c>
      <c r="H594" s="481" t="s">
        <v>179</v>
      </c>
    </row>
    <row r="595" spans="7:8">
      <c r="G595" s="485" t="s">
        <v>179</v>
      </c>
      <c r="H595" s="481" t="s">
        <v>179</v>
      </c>
    </row>
    <row r="596" spans="7:8">
      <c r="G596" s="485" t="s">
        <v>179</v>
      </c>
      <c r="H596" s="481" t="s">
        <v>179</v>
      </c>
    </row>
    <row r="597" spans="7:8">
      <c r="G597" s="485" t="s">
        <v>179</v>
      </c>
      <c r="H597" s="481" t="s">
        <v>179</v>
      </c>
    </row>
    <row r="598" spans="7:8">
      <c r="G598" s="485" t="s">
        <v>179</v>
      </c>
      <c r="H598" s="481" t="s">
        <v>179</v>
      </c>
    </row>
    <row r="599" spans="7:8">
      <c r="G599" s="485" t="s">
        <v>179</v>
      </c>
      <c r="H599" s="481" t="s">
        <v>179</v>
      </c>
    </row>
    <row r="600" spans="7:8">
      <c r="G600" s="485" t="s">
        <v>179</v>
      </c>
      <c r="H600" s="481" t="s">
        <v>179</v>
      </c>
    </row>
    <row r="601" spans="7:8">
      <c r="G601" s="485" t="s">
        <v>179</v>
      </c>
      <c r="H601" s="481" t="s">
        <v>179</v>
      </c>
    </row>
    <row r="602" spans="7:8">
      <c r="G602" s="485" t="s">
        <v>179</v>
      </c>
      <c r="H602" s="481" t="s">
        <v>179</v>
      </c>
    </row>
    <row r="603" spans="7:8">
      <c r="G603" s="485" t="s">
        <v>179</v>
      </c>
      <c r="H603" s="481" t="s">
        <v>179</v>
      </c>
    </row>
    <row r="604" spans="7:8">
      <c r="G604" s="485" t="s">
        <v>179</v>
      </c>
      <c r="H604" s="481" t="s">
        <v>179</v>
      </c>
    </row>
    <row r="605" spans="7:8">
      <c r="G605" s="485" t="s">
        <v>179</v>
      </c>
      <c r="H605" s="481" t="s">
        <v>179</v>
      </c>
    </row>
    <row r="606" spans="7:8">
      <c r="G606" s="485" t="s">
        <v>179</v>
      </c>
      <c r="H606" s="481" t="s">
        <v>179</v>
      </c>
    </row>
    <row r="607" spans="7:8">
      <c r="G607" s="485" t="s">
        <v>179</v>
      </c>
      <c r="H607" s="481" t="s">
        <v>179</v>
      </c>
    </row>
    <row r="608" spans="7:8">
      <c r="G608" s="485" t="s">
        <v>179</v>
      </c>
      <c r="H608" s="481" t="s">
        <v>179</v>
      </c>
    </row>
    <row r="609" spans="7:8">
      <c r="G609" s="485" t="s">
        <v>179</v>
      </c>
      <c r="H609" s="481" t="s">
        <v>179</v>
      </c>
    </row>
    <row r="610" spans="7:8">
      <c r="G610" s="485" t="s">
        <v>179</v>
      </c>
      <c r="H610" s="481" t="s">
        <v>179</v>
      </c>
    </row>
    <row r="611" spans="7:8">
      <c r="G611" s="485" t="s">
        <v>179</v>
      </c>
      <c r="H611" s="481" t="s">
        <v>179</v>
      </c>
    </row>
    <row r="612" spans="7:8">
      <c r="G612" s="485" t="s">
        <v>179</v>
      </c>
      <c r="H612" s="481" t="s">
        <v>179</v>
      </c>
    </row>
    <row r="613" spans="7:8">
      <c r="G613" s="485" t="s">
        <v>179</v>
      </c>
      <c r="H613" s="481" t="s">
        <v>179</v>
      </c>
    </row>
    <row r="614" spans="7:8">
      <c r="G614" s="485" t="s">
        <v>179</v>
      </c>
      <c r="H614" s="481" t="s">
        <v>179</v>
      </c>
    </row>
    <row r="615" spans="7:8">
      <c r="G615" s="485" t="s">
        <v>179</v>
      </c>
      <c r="H615" s="481" t="s">
        <v>179</v>
      </c>
    </row>
    <row r="616" spans="7:8">
      <c r="G616" s="485" t="s">
        <v>179</v>
      </c>
      <c r="H616" s="481" t="s">
        <v>179</v>
      </c>
    </row>
    <row r="617" spans="7:8">
      <c r="G617" s="485" t="s">
        <v>179</v>
      </c>
      <c r="H617" s="481" t="s">
        <v>179</v>
      </c>
    </row>
    <row r="618" spans="7:8">
      <c r="G618" s="485" t="s">
        <v>179</v>
      </c>
      <c r="H618" s="481" t="s">
        <v>179</v>
      </c>
    </row>
    <row r="619" spans="7:8">
      <c r="G619" s="485" t="s">
        <v>179</v>
      </c>
      <c r="H619" s="481" t="s">
        <v>179</v>
      </c>
    </row>
    <row r="620" spans="7:8">
      <c r="G620" s="485" t="s">
        <v>179</v>
      </c>
      <c r="H620" s="481" t="s">
        <v>179</v>
      </c>
    </row>
    <row r="621" spans="7:8">
      <c r="G621" s="485" t="s">
        <v>179</v>
      </c>
      <c r="H621" s="481" t="s">
        <v>179</v>
      </c>
    </row>
    <row r="622" spans="7:8">
      <c r="G622" s="485" t="s">
        <v>179</v>
      </c>
      <c r="H622" s="481" t="s">
        <v>179</v>
      </c>
    </row>
    <row r="623" spans="7:8">
      <c r="G623" s="485" t="s">
        <v>179</v>
      </c>
      <c r="H623" s="481" t="s">
        <v>179</v>
      </c>
    </row>
    <row r="624" spans="7:8">
      <c r="G624" s="485" t="s">
        <v>179</v>
      </c>
      <c r="H624" s="481" t="s">
        <v>179</v>
      </c>
    </row>
    <row r="625" spans="7:8">
      <c r="G625" s="485" t="s">
        <v>179</v>
      </c>
      <c r="H625" s="481" t="s">
        <v>179</v>
      </c>
    </row>
    <row r="626" spans="7:8">
      <c r="G626" s="485" t="s">
        <v>179</v>
      </c>
      <c r="H626" s="481" t="s">
        <v>179</v>
      </c>
    </row>
    <row r="627" spans="7:8">
      <c r="G627" s="485" t="s">
        <v>179</v>
      </c>
      <c r="H627" s="481" t="s">
        <v>179</v>
      </c>
    </row>
    <row r="628" spans="7:8">
      <c r="G628" s="485" t="s">
        <v>179</v>
      </c>
      <c r="H628" s="481" t="s">
        <v>179</v>
      </c>
    </row>
    <row r="629" spans="7:8">
      <c r="G629" s="485" t="s">
        <v>179</v>
      </c>
      <c r="H629" s="481" t="s">
        <v>179</v>
      </c>
    </row>
    <row r="630" spans="7:8">
      <c r="G630" s="485" t="s">
        <v>179</v>
      </c>
      <c r="H630" s="481" t="s">
        <v>179</v>
      </c>
    </row>
    <row r="631" spans="7:8">
      <c r="G631" s="485" t="s">
        <v>179</v>
      </c>
      <c r="H631" s="481" t="s">
        <v>179</v>
      </c>
    </row>
    <row r="632" spans="7:8">
      <c r="G632" s="485" t="s">
        <v>179</v>
      </c>
      <c r="H632" s="481" t="s">
        <v>179</v>
      </c>
    </row>
    <row r="633" spans="7:8">
      <c r="G633" s="485" t="s">
        <v>179</v>
      </c>
      <c r="H633" s="481" t="s">
        <v>179</v>
      </c>
    </row>
    <row r="634" spans="7:8">
      <c r="G634" s="485" t="s">
        <v>179</v>
      </c>
      <c r="H634" s="481" t="s">
        <v>179</v>
      </c>
    </row>
    <row r="635" spans="7:8">
      <c r="G635" s="485" t="s">
        <v>179</v>
      </c>
      <c r="H635" s="481" t="s">
        <v>179</v>
      </c>
    </row>
    <row r="636" spans="7:8">
      <c r="G636" s="485" t="s">
        <v>179</v>
      </c>
      <c r="H636" s="481" t="s">
        <v>179</v>
      </c>
    </row>
    <row r="637" spans="7:8">
      <c r="G637" s="485" t="s">
        <v>179</v>
      </c>
      <c r="H637" s="481" t="s">
        <v>179</v>
      </c>
    </row>
    <row r="638" spans="7:8">
      <c r="G638" s="485" t="s">
        <v>179</v>
      </c>
      <c r="H638" s="481" t="s">
        <v>179</v>
      </c>
    </row>
    <row r="639" spans="7:8">
      <c r="G639" s="485" t="s">
        <v>179</v>
      </c>
      <c r="H639" s="481" t="s">
        <v>179</v>
      </c>
    </row>
    <row r="640" spans="7:8">
      <c r="G640" s="485" t="s">
        <v>179</v>
      </c>
      <c r="H640" s="481" t="s">
        <v>179</v>
      </c>
    </row>
    <row r="641" spans="7:8">
      <c r="G641" s="485" t="s">
        <v>179</v>
      </c>
      <c r="H641" s="481" t="s">
        <v>179</v>
      </c>
    </row>
    <row r="642" spans="7:8">
      <c r="G642" s="485" t="s">
        <v>179</v>
      </c>
      <c r="H642" s="481" t="s">
        <v>179</v>
      </c>
    </row>
    <row r="643" spans="7:8">
      <c r="G643" s="485" t="s">
        <v>179</v>
      </c>
      <c r="H643" s="481" t="s">
        <v>179</v>
      </c>
    </row>
    <row r="644" spans="7:8">
      <c r="G644" s="485" t="s">
        <v>179</v>
      </c>
      <c r="H644" s="481" t="s">
        <v>179</v>
      </c>
    </row>
    <row r="645" spans="7:8">
      <c r="G645" s="485" t="s">
        <v>179</v>
      </c>
      <c r="H645" s="481" t="s">
        <v>179</v>
      </c>
    </row>
    <row r="646" spans="7:8">
      <c r="G646" s="485" t="s">
        <v>179</v>
      </c>
      <c r="H646" s="481" t="s">
        <v>179</v>
      </c>
    </row>
    <row r="647" spans="7:8">
      <c r="G647" s="485" t="s">
        <v>179</v>
      </c>
      <c r="H647" s="481" t="s">
        <v>179</v>
      </c>
    </row>
    <row r="648" spans="7:8">
      <c r="G648" s="485" t="s">
        <v>179</v>
      </c>
      <c r="H648" s="481" t="s">
        <v>179</v>
      </c>
    </row>
    <row r="649" spans="7:8">
      <c r="G649" s="485" t="s">
        <v>179</v>
      </c>
      <c r="H649" s="481" t="s">
        <v>179</v>
      </c>
    </row>
    <row r="650" spans="7:8">
      <c r="G650" s="485" t="s">
        <v>179</v>
      </c>
      <c r="H650" s="481" t="s">
        <v>179</v>
      </c>
    </row>
    <row r="651" spans="7:8">
      <c r="G651" s="485" t="s">
        <v>179</v>
      </c>
      <c r="H651" s="481" t="s">
        <v>179</v>
      </c>
    </row>
    <row r="652" spans="7:8">
      <c r="G652" s="485" t="s">
        <v>179</v>
      </c>
      <c r="H652" s="481" t="s">
        <v>179</v>
      </c>
    </row>
    <row r="653" spans="7:8">
      <c r="G653" s="485" t="s">
        <v>179</v>
      </c>
      <c r="H653" s="481" t="s">
        <v>179</v>
      </c>
    </row>
    <row r="654" spans="7:8">
      <c r="G654" s="485" t="s">
        <v>179</v>
      </c>
      <c r="H654" s="481" t="s">
        <v>179</v>
      </c>
    </row>
    <row r="655" spans="7:8">
      <c r="G655" s="485" t="s">
        <v>179</v>
      </c>
      <c r="H655" s="481" t="s">
        <v>179</v>
      </c>
    </row>
    <row r="656" spans="7:8">
      <c r="G656" s="485" t="s">
        <v>179</v>
      </c>
      <c r="H656" s="481" t="s">
        <v>179</v>
      </c>
    </row>
    <row r="657" spans="7:8">
      <c r="G657" s="485" t="s">
        <v>179</v>
      </c>
      <c r="H657" s="481" t="s">
        <v>179</v>
      </c>
    </row>
    <row r="658" spans="7:8">
      <c r="G658" s="485" t="s">
        <v>179</v>
      </c>
      <c r="H658" s="481" t="s">
        <v>179</v>
      </c>
    </row>
    <row r="659" spans="7:8">
      <c r="G659" s="485" t="s">
        <v>179</v>
      </c>
      <c r="H659" s="481" t="s">
        <v>179</v>
      </c>
    </row>
    <row r="660" spans="7:8">
      <c r="G660" s="485" t="s">
        <v>179</v>
      </c>
      <c r="H660" s="481" t="s">
        <v>179</v>
      </c>
    </row>
    <row r="661" spans="7:8">
      <c r="G661" s="485" t="s">
        <v>179</v>
      </c>
      <c r="H661" s="481" t="s">
        <v>179</v>
      </c>
    </row>
    <row r="662" spans="7:8">
      <c r="G662" s="485" t="s">
        <v>179</v>
      </c>
      <c r="H662" s="481" t="s">
        <v>179</v>
      </c>
    </row>
    <row r="663" spans="7:8">
      <c r="G663" s="485" t="s">
        <v>179</v>
      </c>
      <c r="H663" s="481" t="s">
        <v>179</v>
      </c>
    </row>
    <row r="664" spans="7:8">
      <c r="G664" s="485" t="s">
        <v>179</v>
      </c>
      <c r="H664" s="481" t="s">
        <v>179</v>
      </c>
    </row>
    <row r="665" spans="7:8">
      <c r="G665" s="485" t="s">
        <v>179</v>
      </c>
      <c r="H665" s="481" t="s">
        <v>179</v>
      </c>
    </row>
    <row r="666" spans="7:8">
      <c r="G666" s="485" t="s">
        <v>179</v>
      </c>
      <c r="H666" s="481" t="s">
        <v>179</v>
      </c>
    </row>
    <row r="667" spans="7:8">
      <c r="G667" s="485" t="s">
        <v>179</v>
      </c>
      <c r="H667" s="481" t="s">
        <v>179</v>
      </c>
    </row>
    <row r="668" spans="7:8">
      <c r="G668" s="485" t="s">
        <v>179</v>
      </c>
      <c r="H668" s="481" t="s">
        <v>179</v>
      </c>
    </row>
    <row r="669" spans="7:8">
      <c r="G669" s="485" t="s">
        <v>179</v>
      </c>
      <c r="H669" s="481" t="s">
        <v>179</v>
      </c>
    </row>
    <row r="670" spans="7:8">
      <c r="G670" s="485" t="s">
        <v>179</v>
      </c>
      <c r="H670" s="481" t="s">
        <v>179</v>
      </c>
    </row>
    <row r="671" spans="7:8">
      <c r="G671" s="485" t="s">
        <v>179</v>
      </c>
      <c r="H671" s="481" t="s">
        <v>179</v>
      </c>
    </row>
    <row r="672" spans="7:8">
      <c r="G672" s="485" t="s">
        <v>179</v>
      </c>
      <c r="H672" s="481" t="s">
        <v>179</v>
      </c>
    </row>
    <row r="673" spans="7:8">
      <c r="G673" s="485" t="s">
        <v>179</v>
      </c>
      <c r="H673" s="481" t="s">
        <v>179</v>
      </c>
    </row>
    <row r="674" spans="7:8">
      <c r="G674" s="485" t="s">
        <v>179</v>
      </c>
      <c r="H674" s="481" t="s">
        <v>179</v>
      </c>
    </row>
    <row r="675" spans="7:8">
      <c r="G675" s="485" t="s">
        <v>179</v>
      </c>
      <c r="H675" s="481" t="s">
        <v>179</v>
      </c>
    </row>
    <row r="676" spans="7:8">
      <c r="G676" s="485" t="s">
        <v>179</v>
      </c>
      <c r="H676" s="481" t="s">
        <v>179</v>
      </c>
    </row>
    <row r="677" spans="7:8">
      <c r="G677" s="485" t="s">
        <v>179</v>
      </c>
      <c r="H677" s="481" t="s">
        <v>179</v>
      </c>
    </row>
    <row r="678" spans="7:8">
      <c r="G678" s="485" t="s">
        <v>179</v>
      </c>
      <c r="H678" s="481" t="s">
        <v>179</v>
      </c>
    </row>
    <row r="679" spans="7:8">
      <c r="G679" s="485" t="s">
        <v>179</v>
      </c>
      <c r="H679" s="481" t="s">
        <v>179</v>
      </c>
    </row>
    <row r="680" spans="7:8">
      <c r="G680" s="485" t="s">
        <v>179</v>
      </c>
      <c r="H680" s="481" t="s">
        <v>179</v>
      </c>
    </row>
    <row r="681" spans="7:8">
      <c r="G681" s="485" t="s">
        <v>179</v>
      </c>
      <c r="H681" s="481" t="s">
        <v>179</v>
      </c>
    </row>
    <row r="682" spans="7:8">
      <c r="G682" s="485" t="s">
        <v>179</v>
      </c>
      <c r="H682" s="481" t="s">
        <v>179</v>
      </c>
    </row>
    <row r="683" spans="7:8">
      <c r="G683" s="485" t="s">
        <v>179</v>
      </c>
      <c r="H683" s="481" t="s">
        <v>179</v>
      </c>
    </row>
    <row r="684" spans="7:8">
      <c r="G684" s="485" t="s">
        <v>179</v>
      </c>
      <c r="H684" s="481" t="s">
        <v>179</v>
      </c>
    </row>
    <row r="685" spans="7:8">
      <c r="G685" s="485" t="s">
        <v>179</v>
      </c>
      <c r="H685" s="481" t="s">
        <v>179</v>
      </c>
    </row>
    <row r="686" spans="7:8">
      <c r="G686" s="485" t="s">
        <v>179</v>
      </c>
      <c r="H686" s="481" t="s">
        <v>179</v>
      </c>
    </row>
    <row r="687" spans="7:8">
      <c r="G687" s="485" t="s">
        <v>179</v>
      </c>
      <c r="H687" s="481" t="s">
        <v>179</v>
      </c>
    </row>
    <row r="688" spans="7:8">
      <c r="G688" s="485" t="s">
        <v>179</v>
      </c>
      <c r="H688" s="481" t="s">
        <v>179</v>
      </c>
    </row>
    <row r="689" spans="7:8">
      <c r="G689" s="485" t="s">
        <v>179</v>
      </c>
      <c r="H689" s="481" t="s">
        <v>179</v>
      </c>
    </row>
    <row r="690" spans="7:8">
      <c r="G690" s="485" t="s">
        <v>179</v>
      </c>
      <c r="H690" s="481" t="s">
        <v>179</v>
      </c>
    </row>
    <row r="691" spans="7:8">
      <c r="G691" s="485" t="s">
        <v>179</v>
      </c>
      <c r="H691" s="481" t="s">
        <v>179</v>
      </c>
    </row>
    <row r="692" spans="7:8">
      <c r="G692" s="485" t="s">
        <v>179</v>
      </c>
      <c r="H692" s="481" t="s">
        <v>179</v>
      </c>
    </row>
    <row r="693" spans="7:8">
      <c r="G693" s="485" t="s">
        <v>179</v>
      </c>
      <c r="H693" s="481" t="s">
        <v>179</v>
      </c>
    </row>
    <row r="694" spans="7:8">
      <c r="G694" s="485" t="s">
        <v>179</v>
      </c>
      <c r="H694" s="481" t="s">
        <v>179</v>
      </c>
    </row>
    <row r="695" spans="7:8">
      <c r="G695" s="485" t="s">
        <v>179</v>
      </c>
      <c r="H695" s="481" t="s">
        <v>179</v>
      </c>
    </row>
    <row r="696" spans="7:8">
      <c r="G696" s="485" t="s">
        <v>179</v>
      </c>
      <c r="H696" s="481" t="s">
        <v>179</v>
      </c>
    </row>
    <row r="697" spans="7:8">
      <c r="G697" s="485" t="s">
        <v>179</v>
      </c>
      <c r="H697" s="481" t="s">
        <v>179</v>
      </c>
    </row>
    <row r="698" spans="7:8">
      <c r="G698" s="485" t="s">
        <v>179</v>
      </c>
      <c r="H698" s="481" t="s">
        <v>179</v>
      </c>
    </row>
    <row r="699" spans="7:8">
      <c r="G699" s="485" t="s">
        <v>179</v>
      </c>
      <c r="H699" s="481" t="s">
        <v>179</v>
      </c>
    </row>
    <row r="700" spans="7:8">
      <c r="G700" s="485" t="s">
        <v>179</v>
      </c>
      <c r="H700" s="481" t="s">
        <v>179</v>
      </c>
    </row>
    <row r="701" spans="7:8">
      <c r="G701" s="485" t="s">
        <v>179</v>
      </c>
      <c r="H701" s="481" t="s">
        <v>179</v>
      </c>
    </row>
    <row r="702" spans="7:8">
      <c r="G702" s="485" t="s">
        <v>179</v>
      </c>
      <c r="H702" s="481" t="s">
        <v>179</v>
      </c>
    </row>
    <row r="703" spans="7:8">
      <c r="G703" s="485" t="s">
        <v>179</v>
      </c>
      <c r="H703" s="481" t="s">
        <v>179</v>
      </c>
    </row>
    <row r="704" spans="7:8">
      <c r="G704" s="485" t="s">
        <v>179</v>
      </c>
      <c r="H704" s="481" t="s">
        <v>179</v>
      </c>
    </row>
    <row r="705" spans="7:8">
      <c r="G705" s="485" t="s">
        <v>179</v>
      </c>
      <c r="H705" s="481" t="s">
        <v>179</v>
      </c>
    </row>
    <row r="706" spans="7:8">
      <c r="G706" s="485" t="s">
        <v>179</v>
      </c>
      <c r="H706" s="481" t="s">
        <v>179</v>
      </c>
    </row>
    <row r="707" spans="7:8">
      <c r="G707" s="485" t="s">
        <v>179</v>
      </c>
      <c r="H707" s="481" t="s">
        <v>179</v>
      </c>
    </row>
    <row r="708" spans="7:8">
      <c r="G708" s="485" t="s">
        <v>179</v>
      </c>
      <c r="H708" s="481" t="s">
        <v>179</v>
      </c>
    </row>
    <row r="709" spans="7:8">
      <c r="G709" s="485" t="s">
        <v>179</v>
      </c>
      <c r="H709" s="481" t="s">
        <v>179</v>
      </c>
    </row>
    <row r="710" spans="7:8">
      <c r="G710" s="485" t="s">
        <v>179</v>
      </c>
      <c r="H710" s="481" t="s">
        <v>179</v>
      </c>
    </row>
    <row r="711" spans="7:8">
      <c r="G711" s="485" t="s">
        <v>179</v>
      </c>
      <c r="H711" s="481" t="s">
        <v>179</v>
      </c>
    </row>
    <row r="712" spans="7:8">
      <c r="G712" s="485" t="s">
        <v>179</v>
      </c>
      <c r="H712" s="481" t="s">
        <v>179</v>
      </c>
    </row>
    <row r="713" spans="7:8">
      <c r="G713" s="485" t="s">
        <v>179</v>
      </c>
      <c r="H713" s="481" t="s">
        <v>179</v>
      </c>
    </row>
    <row r="714" spans="7:8">
      <c r="G714" s="485" t="s">
        <v>179</v>
      </c>
      <c r="H714" s="481" t="s">
        <v>179</v>
      </c>
    </row>
    <row r="715" spans="7:8">
      <c r="G715" s="485" t="s">
        <v>179</v>
      </c>
      <c r="H715" s="481" t="s">
        <v>179</v>
      </c>
    </row>
    <row r="716" spans="7:8">
      <c r="G716" s="485" t="s">
        <v>179</v>
      </c>
      <c r="H716" s="481" t="s">
        <v>179</v>
      </c>
    </row>
    <row r="717" spans="7:8">
      <c r="G717" s="485" t="s">
        <v>179</v>
      </c>
      <c r="H717" s="481" t="s">
        <v>179</v>
      </c>
    </row>
    <row r="718" spans="7:8">
      <c r="G718" s="485" t="s">
        <v>179</v>
      </c>
      <c r="H718" s="481" t="s">
        <v>179</v>
      </c>
    </row>
    <row r="719" spans="7:8">
      <c r="G719" s="485" t="s">
        <v>179</v>
      </c>
      <c r="H719" s="481" t="s">
        <v>179</v>
      </c>
    </row>
    <row r="720" spans="7:8">
      <c r="G720" s="485" t="s">
        <v>179</v>
      </c>
      <c r="H720" s="481" t="s">
        <v>179</v>
      </c>
    </row>
    <row r="721" spans="7:8">
      <c r="G721" s="485" t="s">
        <v>179</v>
      </c>
      <c r="H721" s="481" t="s">
        <v>179</v>
      </c>
    </row>
    <row r="722" spans="7:8">
      <c r="G722" s="485" t="s">
        <v>179</v>
      </c>
      <c r="H722" s="481" t="s">
        <v>179</v>
      </c>
    </row>
    <row r="723" spans="7:8">
      <c r="G723" s="485" t="s">
        <v>179</v>
      </c>
      <c r="H723" s="481" t="s">
        <v>179</v>
      </c>
    </row>
    <row r="724" spans="7:8">
      <c r="G724" s="485" t="s">
        <v>179</v>
      </c>
      <c r="H724" s="481" t="s">
        <v>179</v>
      </c>
    </row>
    <row r="725" spans="7:8">
      <c r="G725" s="485" t="s">
        <v>179</v>
      </c>
      <c r="H725" s="481" t="s">
        <v>179</v>
      </c>
    </row>
    <row r="726" spans="7:8">
      <c r="G726" s="485" t="s">
        <v>179</v>
      </c>
      <c r="H726" s="481" t="s">
        <v>179</v>
      </c>
    </row>
    <row r="727" spans="7:8">
      <c r="G727" s="485" t="s">
        <v>179</v>
      </c>
      <c r="H727" s="481" t="s">
        <v>179</v>
      </c>
    </row>
    <row r="728" spans="7:8">
      <c r="G728" s="485" t="s">
        <v>179</v>
      </c>
      <c r="H728" s="481" t="s">
        <v>179</v>
      </c>
    </row>
    <row r="729" spans="7:8">
      <c r="G729" s="485" t="s">
        <v>179</v>
      </c>
      <c r="H729" s="481" t="s">
        <v>179</v>
      </c>
    </row>
    <row r="730" spans="7:8">
      <c r="G730" s="485" t="s">
        <v>179</v>
      </c>
      <c r="H730" s="481" t="s">
        <v>179</v>
      </c>
    </row>
    <row r="731" spans="7:8">
      <c r="G731" s="485" t="s">
        <v>179</v>
      </c>
      <c r="H731" s="481" t="s">
        <v>179</v>
      </c>
    </row>
    <row r="732" spans="7:8">
      <c r="G732" s="485" t="s">
        <v>179</v>
      </c>
      <c r="H732" s="481" t="s">
        <v>179</v>
      </c>
    </row>
    <row r="733" spans="7:8">
      <c r="G733" s="485" t="s">
        <v>179</v>
      </c>
      <c r="H733" s="481" t="s">
        <v>179</v>
      </c>
    </row>
    <row r="734" spans="7:8">
      <c r="G734" s="485" t="s">
        <v>179</v>
      </c>
      <c r="H734" s="481" t="s">
        <v>179</v>
      </c>
    </row>
    <row r="735" spans="7:8">
      <c r="G735" s="485" t="s">
        <v>179</v>
      </c>
      <c r="H735" s="481" t="s">
        <v>179</v>
      </c>
    </row>
    <row r="736" spans="7:8">
      <c r="G736" s="485" t="s">
        <v>179</v>
      </c>
      <c r="H736" s="481" t="s">
        <v>179</v>
      </c>
    </row>
    <row r="737" spans="7:8">
      <c r="G737" s="485" t="s">
        <v>179</v>
      </c>
      <c r="H737" s="481" t="s">
        <v>179</v>
      </c>
    </row>
    <row r="738" spans="7:8">
      <c r="G738" s="485" t="s">
        <v>179</v>
      </c>
      <c r="H738" s="481" t="s">
        <v>179</v>
      </c>
    </row>
    <row r="739" spans="7:8">
      <c r="G739" s="485" t="s">
        <v>179</v>
      </c>
      <c r="H739" s="481" t="s">
        <v>179</v>
      </c>
    </row>
    <row r="740" spans="7:8">
      <c r="G740" s="485" t="s">
        <v>179</v>
      </c>
      <c r="H740" s="481" t="s">
        <v>179</v>
      </c>
    </row>
    <row r="741" spans="7:8">
      <c r="G741" s="485" t="s">
        <v>179</v>
      </c>
      <c r="H741" s="481" t="s">
        <v>179</v>
      </c>
    </row>
    <row r="742" spans="7:8">
      <c r="G742" s="485" t="s">
        <v>179</v>
      </c>
      <c r="H742" s="481" t="s">
        <v>179</v>
      </c>
    </row>
    <row r="743" spans="7:8">
      <c r="G743" s="485" t="s">
        <v>179</v>
      </c>
      <c r="H743" s="481" t="s">
        <v>179</v>
      </c>
    </row>
    <row r="744" spans="7:8">
      <c r="G744" s="485" t="s">
        <v>179</v>
      </c>
      <c r="H744" s="481" t="s">
        <v>179</v>
      </c>
    </row>
    <row r="745" spans="7:8">
      <c r="G745" s="485" t="s">
        <v>179</v>
      </c>
      <c r="H745" s="481" t="s">
        <v>179</v>
      </c>
    </row>
    <row r="746" spans="7:8">
      <c r="G746" s="485" t="s">
        <v>179</v>
      </c>
      <c r="H746" s="481" t="s">
        <v>179</v>
      </c>
    </row>
    <row r="747" spans="7:8">
      <c r="G747" s="485" t="s">
        <v>179</v>
      </c>
      <c r="H747" s="481" t="s">
        <v>179</v>
      </c>
    </row>
    <row r="748" spans="7:8">
      <c r="G748" s="485" t="s">
        <v>179</v>
      </c>
      <c r="H748" s="481" t="s">
        <v>179</v>
      </c>
    </row>
    <row r="749" spans="7:8">
      <c r="G749" s="485" t="s">
        <v>179</v>
      </c>
      <c r="H749" s="481" t="s">
        <v>179</v>
      </c>
    </row>
    <row r="750" spans="7:8">
      <c r="G750" s="485" t="s">
        <v>179</v>
      </c>
      <c r="H750" s="481" t="s">
        <v>179</v>
      </c>
    </row>
    <row r="751" spans="7:8">
      <c r="G751" s="485" t="s">
        <v>179</v>
      </c>
      <c r="H751" s="481" t="s">
        <v>179</v>
      </c>
    </row>
    <row r="752" spans="7:8">
      <c r="G752" s="485" t="s">
        <v>179</v>
      </c>
      <c r="H752" s="481" t="s">
        <v>179</v>
      </c>
    </row>
    <row r="753" spans="7:8">
      <c r="G753" s="485" t="s">
        <v>179</v>
      </c>
      <c r="H753" s="481" t="s">
        <v>179</v>
      </c>
    </row>
    <row r="754" spans="7:8">
      <c r="G754" s="485" t="s">
        <v>179</v>
      </c>
      <c r="H754" s="481" t="s">
        <v>179</v>
      </c>
    </row>
    <row r="755" spans="7:8">
      <c r="G755" s="485" t="s">
        <v>179</v>
      </c>
      <c r="H755" s="481" t="s">
        <v>179</v>
      </c>
    </row>
    <row r="756" spans="7:8">
      <c r="G756" s="485" t="s">
        <v>179</v>
      </c>
      <c r="H756" s="481" t="s">
        <v>179</v>
      </c>
    </row>
    <row r="757" spans="7:8">
      <c r="G757" s="485" t="s">
        <v>179</v>
      </c>
      <c r="H757" s="481" t="s">
        <v>179</v>
      </c>
    </row>
    <row r="758" spans="7:8">
      <c r="G758" s="485" t="s">
        <v>179</v>
      </c>
      <c r="H758" s="481" t="s">
        <v>179</v>
      </c>
    </row>
    <row r="759" spans="7:8">
      <c r="G759" s="485" t="s">
        <v>179</v>
      </c>
      <c r="H759" s="481" t="s">
        <v>179</v>
      </c>
    </row>
    <row r="760" spans="7:8">
      <c r="G760" s="485" t="s">
        <v>179</v>
      </c>
      <c r="H760" s="481" t="s">
        <v>179</v>
      </c>
    </row>
    <row r="761" spans="7:8">
      <c r="G761" s="485" t="s">
        <v>179</v>
      </c>
      <c r="H761" s="481" t="s">
        <v>179</v>
      </c>
    </row>
    <row r="762" spans="7:8">
      <c r="G762" s="485" t="s">
        <v>179</v>
      </c>
      <c r="H762" s="481" t="s">
        <v>179</v>
      </c>
    </row>
    <row r="763" spans="7:8">
      <c r="G763" s="485" t="s">
        <v>179</v>
      </c>
      <c r="H763" s="481" t="s">
        <v>179</v>
      </c>
    </row>
    <row r="764" spans="7:8">
      <c r="G764" s="485" t="s">
        <v>179</v>
      </c>
      <c r="H764" s="481" t="s">
        <v>179</v>
      </c>
    </row>
    <row r="765" spans="7:8">
      <c r="G765" s="485" t="s">
        <v>179</v>
      </c>
      <c r="H765" s="481" t="s">
        <v>179</v>
      </c>
    </row>
    <row r="766" spans="7:8">
      <c r="G766" s="485" t="s">
        <v>179</v>
      </c>
      <c r="H766" s="481" t="s">
        <v>179</v>
      </c>
    </row>
    <row r="767" spans="7:8">
      <c r="G767" s="485" t="s">
        <v>179</v>
      </c>
      <c r="H767" s="481" t="s">
        <v>179</v>
      </c>
    </row>
    <row r="768" spans="7:8">
      <c r="G768" s="485" t="s">
        <v>179</v>
      </c>
      <c r="H768" s="481" t="s">
        <v>179</v>
      </c>
    </row>
    <row r="769" spans="7:8">
      <c r="G769" s="485" t="s">
        <v>179</v>
      </c>
      <c r="H769" s="481" t="s">
        <v>179</v>
      </c>
    </row>
    <row r="770" spans="7:8">
      <c r="G770" s="485" t="s">
        <v>179</v>
      </c>
      <c r="H770" s="481" t="s">
        <v>179</v>
      </c>
    </row>
    <row r="771" spans="7:8">
      <c r="G771" s="485" t="s">
        <v>179</v>
      </c>
      <c r="H771" s="481" t="s">
        <v>179</v>
      </c>
    </row>
    <row r="772" spans="7:8">
      <c r="G772" s="485" t="s">
        <v>179</v>
      </c>
      <c r="H772" s="481" t="s">
        <v>179</v>
      </c>
    </row>
    <row r="773" spans="7:8">
      <c r="G773" s="485" t="s">
        <v>179</v>
      </c>
      <c r="H773" s="481" t="s">
        <v>179</v>
      </c>
    </row>
    <row r="774" spans="7:8">
      <c r="G774" s="485" t="s">
        <v>179</v>
      </c>
      <c r="H774" s="481" t="s">
        <v>179</v>
      </c>
    </row>
    <row r="775" spans="7:8">
      <c r="G775" s="485" t="s">
        <v>179</v>
      </c>
      <c r="H775" s="481" t="s">
        <v>179</v>
      </c>
    </row>
    <row r="776" spans="7:8">
      <c r="G776" s="485" t="s">
        <v>179</v>
      </c>
      <c r="H776" s="481" t="s">
        <v>179</v>
      </c>
    </row>
    <row r="777" spans="7:8">
      <c r="G777" s="485" t="s">
        <v>179</v>
      </c>
      <c r="H777" s="481" t="s">
        <v>179</v>
      </c>
    </row>
    <row r="778" spans="7:8">
      <c r="G778" s="485" t="s">
        <v>179</v>
      </c>
      <c r="H778" s="481" t="s">
        <v>179</v>
      </c>
    </row>
    <row r="779" spans="7:8">
      <c r="G779" s="485" t="s">
        <v>179</v>
      </c>
      <c r="H779" s="481" t="s">
        <v>179</v>
      </c>
    </row>
    <row r="780" spans="7:8">
      <c r="G780" s="485" t="s">
        <v>179</v>
      </c>
      <c r="H780" s="481" t="s">
        <v>179</v>
      </c>
    </row>
    <row r="781" spans="7:8">
      <c r="G781" s="485" t="s">
        <v>179</v>
      </c>
      <c r="H781" s="481" t="s">
        <v>179</v>
      </c>
    </row>
    <row r="782" spans="7:8">
      <c r="G782" s="485" t="s">
        <v>179</v>
      </c>
      <c r="H782" s="481" t="s">
        <v>179</v>
      </c>
    </row>
    <row r="783" spans="7:8">
      <c r="G783" s="485" t="s">
        <v>179</v>
      </c>
      <c r="H783" s="481" t="s">
        <v>179</v>
      </c>
    </row>
    <row r="784" spans="7:8">
      <c r="G784" s="485" t="s">
        <v>179</v>
      </c>
      <c r="H784" s="481" t="s">
        <v>179</v>
      </c>
    </row>
    <row r="785" spans="7:8">
      <c r="G785" s="485" t="s">
        <v>179</v>
      </c>
      <c r="H785" s="481" t="s">
        <v>179</v>
      </c>
    </row>
    <row r="786" spans="7:8">
      <c r="G786" s="485" t="s">
        <v>179</v>
      </c>
      <c r="H786" s="481" t="s">
        <v>179</v>
      </c>
    </row>
    <row r="787" spans="7:8">
      <c r="G787" s="485" t="s">
        <v>179</v>
      </c>
      <c r="H787" s="481" t="s">
        <v>179</v>
      </c>
    </row>
    <row r="788" spans="7:8">
      <c r="G788" s="485" t="s">
        <v>179</v>
      </c>
      <c r="H788" s="481" t="s">
        <v>179</v>
      </c>
    </row>
    <row r="789" spans="7:8">
      <c r="G789" s="485" t="s">
        <v>179</v>
      </c>
      <c r="H789" s="481" t="s">
        <v>179</v>
      </c>
    </row>
    <row r="790" spans="7:8">
      <c r="G790" s="485" t="s">
        <v>179</v>
      </c>
      <c r="H790" s="481" t="s">
        <v>179</v>
      </c>
    </row>
    <row r="791" spans="7:8">
      <c r="G791" s="485" t="s">
        <v>179</v>
      </c>
      <c r="H791" s="481" t="s">
        <v>179</v>
      </c>
    </row>
    <row r="792" spans="7:8">
      <c r="G792" s="485" t="s">
        <v>179</v>
      </c>
      <c r="H792" s="481" t="s">
        <v>179</v>
      </c>
    </row>
    <row r="793" spans="7:8">
      <c r="G793" s="485" t="s">
        <v>179</v>
      </c>
      <c r="H793" s="481" t="s">
        <v>179</v>
      </c>
    </row>
    <row r="794" spans="7:8">
      <c r="G794" s="485" t="s">
        <v>179</v>
      </c>
      <c r="H794" s="481" t="s">
        <v>179</v>
      </c>
    </row>
    <row r="795" spans="7:8">
      <c r="G795" s="485" t="s">
        <v>179</v>
      </c>
      <c r="H795" s="481" t="s">
        <v>179</v>
      </c>
    </row>
    <row r="796" spans="7:8">
      <c r="G796" s="485" t="s">
        <v>179</v>
      </c>
      <c r="H796" s="481" t="s">
        <v>179</v>
      </c>
    </row>
    <row r="797" spans="7:8">
      <c r="G797" s="485" t="s">
        <v>179</v>
      </c>
      <c r="H797" s="481" t="s">
        <v>179</v>
      </c>
    </row>
    <row r="798" spans="7:8">
      <c r="G798" s="485" t="s">
        <v>179</v>
      </c>
      <c r="H798" s="481" t="s">
        <v>179</v>
      </c>
    </row>
    <row r="799" spans="7:8">
      <c r="G799" s="485" t="s">
        <v>179</v>
      </c>
      <c r="H799" s="481" t="s">
        <v>179</v>
      </c>
    </row>
    <row r="800" spans="7:8">
      <c r="G800" s="485" t="s">
        <v>179</v>
      </c>
      <c r="H800" s="481" t="s">
        <v>179</v>
      </c>
    </row>
    <row r="801" spans="7:8">
      <c r="G801" s="485" t="s">
        <v>179</v>
      </c>
      <c r="H801" s="481" t="s">
        <v>179</v>
      </c>
    </row>
    <row r="802" spans="7:8">
      <c r="G802" s="485" t="s">
        <v>179</v>
      </c>
      <c r="H802" s="481" t="s">
        <v>179</v>
      </c>
    </row>
    <row r="803" spans="7:8">
      <c r="G803" s="485" t="s">
        <v>179</v>
      </c>
      <c r="H803" s="481" t="s">
        <v>179</v>
      </c>
    </row>
    <row r="804" spans="7:8">
      <c r="G804" s="485" t="s">
        <v>179</v>
      </c>
      <c r="H804" s="481" t="s">
        <v>179</v>
      </c>
    </row>
    <row r="805" spans="7:8">
      <c r="G805" s="485" t="s">
        <v>179</v>
      </c>
      <c r="H805" s="481" t="s">
        <v>179</v>
      </c>
    </row>
    <row r="806" spans="7:8">
      <c r="G806" s="485" t="s">
        <v>179</v>
      </c>
      <c r="H806" s="481" t="s">
        <v>179</v>
      </c>
    </row>
    <row r="807" spans="7:8">
      <c r="G807" s="485" t="s">
        <v>179</v>
      </c>
      <c r="H807" s="481" t="s">
        <v>179</v>
      </c>
    </row>
    <row r="808" spans="7:8">
      <c r="G808" s="485" t="s">
        <v>179</v>
      </c>
      <c r="H808" s="481" t="s">
        <v>179</v>
      </c>
    </row>
    <row r="809" spans="7:8">
      <c r="G809" s="485" t="s">
        <v>179</v>
      </c>
      <c r="H809" s="481" t="s">
        <v>179</v>
      </c>
    </row>
    <row r="810" spans="7:8">
      <c r="G810" s="485" t="s">
        <v>179</v>
      </c>
      <c r="H810" s="481" t="s">
        <v>179</v>
      </c>
    </row>
    <row r="811" spans="7:8">
      <c r="G811" s="485" t="s">
        <v>179</v>
      </c>
      <c r="H811" s="481" t="s">
        <v>179</v>
      </c>
    </row>
    <row r="812" spans="7:8">
      <c r="G812" s="485" t="s">
        <v>179</v>
      </c>
      <c r="H812" s="481" t="s">
        <v>179</v>
      </c>
    </row>
    <row r="813" spans="7:8">
      <c r="G813" s="485" t="s">
        <v>179</v>
      </c>
      <c r="H813" s="481" t="s">
        <v>179</v>
      </c>
    </row>
    <row r="814" spans="7:8">
      <c r="G814" s="485" t="s">
        <v>179</v>
      </c>
      <c r="H814" s="481" t="s">
        <v>179</v>
      </c>
    </row>
    <row r="815" spans="7:8">
      <c r="G815" s="485" t="s">
        <v>179</v>
      </c>
      <c r="H815" s="481" t="s">
        <v>179</v>
      </c>
    </row>
    <row r="816" spans="7:8">
      <c r="G816" s="485" t="s">
        <v>179</v>
      </c>
      <c r="H816" s="481" t="s">
        <v>179</v>
      </c>
    </row>
    <row r="817" spans="7:8">
      <c r="G817" s="485" t="s">
        <v>179</v>
      </c>
      <c r="H817" s="481" t="s">
        <v>179</v>
      </c>
    </row>
    <row r="818" spans="7:8">
      <c r="G818" s="485" t="s">
        <v>179</v>
      </c>
      <c r="H818" s="481" t="s">
        <v>179</v>
      </c>
    </row>
    <row r="819" spans="7:8">
      <c r="G819" s="485" t="s">
        <v>179</v>
      </c>
      <c r="H819" s="481" t="s">
        <v>179</v>
      </c>
    </row>
    <row r="820" spans="7:8">
      <c r="G820" s="485" t="s">
        <v>179</v>
      </c>
      <c r="H820" s="481" t="s">
        <v>179</v>
      </c>
    </row>
    <row r="821" spans="7:8">
      <c r="G821" s="485" t="s">
        <v>179</v>
      </c>
      <c r="H821" s="481" t="s">
        <v>179</v>
      </c>
    </row>
    <row r="822" spans="7:8">
      <c r="G822" s="485" t="s">
        <v>179</v>
      </c>
      <c r="H822" s="481" t="s">
        <v>179</v>
      </c>
    </row>
    <row r="823" spans="7:8">
      <c r="G823" s="485" t="s">
        <v>179</v>
      </c>
      <c r="H823" s="481" t="s">
        <v>179</v>
      </c>
    </row>
    <row r="824" spans="7:8">
      <c r="G824" s="485" t="s">
        <v>179</v>
      </c>
      <c r="H824" s="481" t="s">
        <v>179</v>
      </c>
    </row>
    <row r="825" spans="7:8">
      <c r="G825" s="485" t="s">
        <v>179</v>
      </c>
      <c r="H825" s="481" t="s">
        <v>179</v>
      </c>
    </row>
    <row r="826" spans="7:8">
      <c r="G826" s="485" t="s">
        <v>179</v>
      </c>
      <c r="H826" s="481" t="s">
        <v>179</v>
      </c>
    </row>
    <row r="827" spans="7:8">
      <c r="G827" s="485" t="s">
        <v>179</v>
      </c>
      <c r="H827" s="481" t="s">
        <v>179</v>
      </c>
    </row>
    <row r="828" spans="7:8">
      <c r="G828" s="485" t="s">
        <v>179</v>
      </c>
      <c r="H828" s="481" t="s">
        <v>179</v>
      </c>
    </row>
    <row r="829" spans="7:8">
      <c r="G829" s="485" t="s">
        <v>179</v>
      </c>
      <c r="H829" s="481" t="s">
        <v>179</v>
      </c>
    </row>
    <row r="830" spans="7:8">
      <c r="G830" s="485" t="s">
        <v>179</v>
      </c>
      <c r="H830" s="481" t="s">
        <v>179</v>
      </c>
    </row>
    <row r="831" spans="7:8">
      <c r="G831" s="485" t="s">
        <v>179</v>
      </c>
      <c r="H831" s="481" t="s">
        <v>179</v>
      </c>
    </row>
    <row r="832" spans="7:8">
      <c r="G832" s="485" t="s">
        <v>179</v>
      </c>
      <c r="H832" s="481" t="s">
        <v>179</v>
      </c>
    </row>
    <row r="833" spans="7:8">
      <c r="G833" s="485" t="s">
        <v>179</v>
      </c>
      <c r="H833" s="481" t="s">
        <v>179</v>
      </c>
    </row>
    <row r="834" spans="7:8">
      <c r="G834" s="485" t="s">
        <v>179</v>
      </c>
      <c r="H834" s="481" t="s">
        <v>179</v>
      </c>
    </row>
    <row r="835" spans="7:8">
      <c r="G835" s="485" t="s">
        <v>179</v>
      </c>
      <c r="H835" s="481" t="s">
        <v>179</v>
      </c>
    </row>
    <row r="836" spans="7:8">
      <c r="G836" s="485" t="s">
        <v>179</v>
      </c>
      <c r="H836" s="481" t="s">
        <v>179</v>
      </c>
    </row>
    <row r="837" spans="7:8">
      <c r="G837" s="485" t="s">
        <v>179</v>
      </c>
      <c r="H837" s="481" t="s">
        <v>179</v>
      </c>
    </row>
    <row r="838" spans="7:8">
      <c r="G838" s="485" t="s">
        <v>179</v>
      </c>
      <c r="H838" s="481" t="s">
        <v>179</v>
      </c>
    </row>
    <row r="839" spans="7:8">
      <c r="G839" s="485" t="s">
        <v>179</v>
      </c>
      <c r="H839" s="481" t="s">
        <v>179</v>
      </c>
    </row>
    <row r="840" spans="7:8">
      <c r="G840" s="485" t="s">
        <v>179</v>
      </c>
      <c r="H840" s="481" t="s">
        <v>179</v>
      </c>
    </row>
    <row r="841" spans="7:8">
      <c r="G841" s="485" t="s">
        <v>179</v>
      </c>
      <c r="H841" s="481" t="s">
        <v>179</v>
      </c>
    </row>
    <row r="842" spans="7:8">
      <c r="G842" s="485" t="s">
        <v>179</v>
      </c>
      <c r="H842" s="481" t="s">
        <v>179</v>
      </c>
    </row>
    <row r="843" spans="7:8">
      <c r="G843" s="485" t="s">
        <v>179</v>
      </c>
      <c r="H843" s="481" t="s">
        <v>179</v>
      </c>
    </row>
    <row r="844" spans="7:8">
      <c r="G844" s="485" t="s">
        <v>179</v>
      </c>
      <c r="H844" s="481" t="s">
        <v>179</v>
      </c>
    </row>
    <row r="845" spans="7:8">
      <c r="G845" s="485" t="s">
        <v>179</v>
      </c>
      <c r="H845" s="481" t="s">
        <v>179</v>
      </c>
    </row>
    <row r="846" spans="7:8">
      <c r="G846" s="485" t="s">
        <v>179</v>
      </c>
      <c r="H846" s="481" t="s">
        <v>179</v>
      </c>
    </row>
    <row r="847" spans="7:8">
      <c r="G847" s="485" t="s">
        <v>179</v>
      </c>
      <c r="H847" s="481" t="s">
        <v>179</v>
      </c>
    </row>
    <row r="848" spans="7:8">
      <c r="G848" s="485" t="s">
        <v>179</v>
      </c>
      <c r="H848" s="481" t="s">
        <v>179</v>
      </c>
    </row>
    <row r="849" spans="7:8">
      <c r="G849" s="485" t="s">
        <v>179</v>
      </c>
      <c r="H849" s="481" t="s">
        <v>179</v>
      </c>
    </row>
    <row r="850" spans="7:8">
      <c r="G850" s="485" t="s">
        <v>179</v>
      </c>
      <c r="H850" s="481" t="s">
        <v>179</v>
      </c>
    </row>
    <row r="851" spans="7:8">
      <c r="G851" s="485" t="s">
        <v>179</v>
      </c>
      <c r="H851" s="481" t="s">
        <v>179</v>
      </c>
    </row>
    <row r="852" spans="7:8">
      <c r="G852" s="485" t="s">
        <v>179</v>
      </c>
      <c r="H852" s="481" t="s">
        <v>179</v>
      </c>
    </row>
    <row r="853" spans="7:8">
      <c r="G853" s="485" t="s">
        <v>179</v>
      </c>
      <c r="H853" s="481" t="s">
        <v>179</v>
      </c>
    </row>
    <row r="854" spans="7:8">
      <c r="G854" s="485" t="s">
        <v>179</v>
      </c>
      <c r="H854" s="481" t="s">
        <v>179</v>
      </c>
    </row>
    <row r="855" spans="7:8">
      <c r="G855" s="485" t="s">
        <v>179</v>
      </c>
      <c r="H855" s="481" t="s">
        <v>179</v>
      </c>
    </row>
    <row r="856" spans="7:8">
      <c r="G856" s="485" t="s">
        <v>179</v>
      </c>
      <c r="H856" s="481" t="s">
        <v>179</v>
      </c>
    </row>
    <row r="857" spans="7:8">
      <c r="G857" s="485" t="s">
        <v>179</v>
      </c>
      <c r="H857" s="481" t="s">
        <v>179</v>
      </c>
    </row>
    <row r="858" spans="7:8">
      <c r="G858" s="485" t="s">
        <v>179</v>
      </c>
      <c r="H858" s="481" t="s">
        <v>179</v>
      </c>
    </row>
    <row r="859" spans="7:8">
      <c r="G859" s="485" t="s">
        <v>179</v>
      </c>
      <c r="H859" s="481" t="s">
        <v>179</v>
      </c>
    </row>
    <row r="860" spans="7:8">
      <c r="G860" s="485" t="s">
        <v>179</v>
      </c>
      <c r="H860" s="481" t="s">
        <v>179</v>
      </c>
    </row>
    <row r="861" spans="7:8">
      <c r="G861" s="485" t="s">
        <v>179</v>
      </c>
      <c r="H861" s="481" t="s">
        <v>179</v>
      </c>
    </row>
    <row r="862" spans="7:8">
      <c r="G862" s="485" t="s">
        <v>179</v>
      </c>
      <c r="H862" s="481" t="s">
        <v>179</v>
      </c>
    </row>
    <row r="863" spans="7:8">
      <c r="G863" s="485" t="s">
        <v>179</v>
      </c>
      <c r="H863" s="481" t="s">
        <v>179</v>
      </c>
    </row>
    <row r="864" spans="7:8">
      <c r="G864" s="485" t="s">
        <v>179</v>
      </c>
      <c r="H864" s="481" t="s">
        <v>179</v>
      </c>
    </row>
    <row r="865" spans="7:8">
      <c r="G865" s="485" t="s">
        <v>179</v>
      </c>
      <c r="H865" s="481" t="s">
        <v>179</v>
      </c>
    </row>
    <row r="866" spans="7:8">
      <c r="G866" s="485" t="s">
        <v>179</v>
      </c>
      <c r="H866" s="481" t="s">
        <v>179</v>
      </c>
    </row>
    <row r="867" spans="7:8">
      <c r="G867" s="485" t="s">
        <v>179</v>
      </c>
      <c r="H867" s="481" t="s">
        <v>179</v>
      </c>
    </row>
    <row r="868" spans="7:8">
      <c r="G868" s="485" t="s">
        <v>179</v>
      </c>
      <c r="H868" s="481" t="s">
        <v>179</v>
      </c>
    </row>
  </sheetData>
  <mergeCells count="9">
    <mergeCell ref="S5:T5"/>
    <mergeCell ref="F3:H3"/>
    <mergeCell ref="C16:D16"/>
    <mergeCell ref="C24:D24"/>
    <mergeCell ref="C28:D28"/>
    <mergeCell ref="C31:D31"/>
    <mergeCell ref="J5:K5"/>
    <mergeCell ref="M5:N5"/>
    <mergeCell ref="P5:Q5"/>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tabColor theme="4" tint="-0.499984740745262"/>
  </sheetPr>
  <dimension ref="A1:T182"/>
  <sheetViews>
    <sheetView showZeros="0" view="pageBreakPreview" zoomScale="55" zoomScaleNormal="70" zoomScaleSheetLayoutView="55" workbookViewId="0">
      <selection activeCell="J25" sqref="J25"/>
    </sheetView>
  </sheetViews>
  <sheetFormatPr baseColWidth="10" defaultColWidth="11.42578125" defaultRowHeight="14.25"/>
  <cols>
    <col min="1" max="1" width="3.140625" style="261" customWidth="1"/>
    <col min="2" max="2" width="5.42578125" style="487" customWidth="1"/>
    <col min="3" max="3" width="6.7109375" style="261" customWidth="1"/>
    <col min="4" max="4" width="48.28515625" style="261" customWidth="1"/>
    <col min="5" max="5" width="3.7109375" style="261" customWidth="1"/>
    <col min="6" max="6" width="8.42578125" style="264" customWidth="1"/>
    <col min="7" max="7" width="8.42578125" style="261" customWidth="1"/>
    <col min="8" max="8" width="13.28515625" style="261" customWidth="1"/>
    <col min="9" max="10" width="11.42578125" style="261"/>
    <col min="11" max="11" width="25.28515625" style="261" customWidth="1"/>
    <col min="12" max="16384" width="11.42578125" style="261"/>
  </cols>
  <sheetData>
    <row r="1" spans="1:20" s="258" customFormat="1" ht="15.75">
      <c r="B1" s="486"/>
      <c r="F1" s="259"/>
    </row>
    <row r="2" spans="1:20" s="258" customFormat="1" ht="15.75">
      <c r="A2" s="254"/>
      <c r="B2" s="255" t="s">
        <v>825</v>
      </c>
      <c r="C2" s="256">
        <v>10</v>
      </c>
      <c r="D2" s="446" t="s">
        <v>14</v>
      </c>
      <c r="F2" s="259"/>
      <c r="G2" s="259"/>
    </row>
    <row r="3" spans="1:20" ht="15.75" thickBot="1">
      <c r="F3" s="2699"/>
      <c r="G3" s="2699"/>
      <c r="H3" s="2699"/>
    </row>
    <row r="4" spans="1:20" s="452" customFormat="1" ht="15.75" thickBot="1">
      <c r="A4" s="267" t="s">
        <v>174</v>
      </c>
      <c r="B4" s="488"/>
      <c r="C4" s="269"/>
      <c r="D4" s="489" t="s">
        <v>175</v>
      </c>
      <c r="E4" s="271" t="s">
        <v>36</v>
      </c>
      <c r="F4" s="271" t="s">
        <v>176</v>
      </c>
      <c r="G4" s="271" t="s">
        <v>177</v>
      </c>
      <c r="H4" s="271" t="s">
        <v>178</v>
      </c>
      <c r="J4" s="2692" t="s">
        <v>6774</v>
      </c>
      <c r="K4" s="2693"/>
      <c r="L4" s="179"/>
      <c r="M4" s="2692" t="s">
        <v>6775</v>
      </c>
      <c r="N4" s="2693"/>
      <c r="O4" s="179"/>
      <c r="P4" s="2692" t="s">
        <v>6776</v>
      </c>
      <c r="Q4" s="2693"/>
      <c r="R4" s="179"/>
      <c r="S4" s="2692" t="s">
        <v>6777</v>
      </c>
      <c r="T4" s="2693"/>
    </row>
    <row r="5" spans="1:20" s="331" customFormat="1" ht="12.75" customHeight="1">
      <c r="A5" s="490"/>
      <c r="B5" s="491"/>
      <c r="C5" s="492"/>
      <c r="D5" s="493"/>
      <c r="E5" s="456"/>
      <c r="F5" s="394">
        <v>0</v>
      </c>
      <c r="G5" s="312" t="s">
        <v>179</v>
      </c>
      <c r="H5" s="279" t="s">
        <v>179</v>
      </c>
    </row>
    <row r="6" spans="1:20" s="331" customFormat="1" ht="12.75" customHeight="1">
      <c r="A6" s="494"/>
      <c r="B6" s="495"/>
      <c r="C6" s="496" t="s">
        <v>1036</v>
      </c>
      <c r="D6" s="497"/>
      <c r="E6" s="456"/>
      <c r="F6" s="394">
        <v>0</v>
      </c>
      <c r="G6" s="312" t="s">
        <v>179</v>
      </c>
      <c r="H6" s="279" t="s">
        <v>179</v>
      </c>
    </row>
    <row r="7" spans="1:20" s="331" customFormat="1" ht="12.75" customHeight="1">
      <c r="A7" s="494"/>
      <c r="B7" s="495"/>
      <c r="C7" s="496" t="s">
        <v>1037</v>
      </c>
      <c r="D7" s="497"/>
      <c r="E7" s="456"/>
      <c r="F7" s="394">
        <v>0</v>
      </c>
      <c r="G7" s="312" t="s">
        <v>179</v>
      </c>
      <c r="H7" s="279" t="s">
        <v>179</v>
      </c>
    </row>
    <row r="8" spans="1:20" s="331" customFormat="1" ht="12.75" customHeight="1" thickBot="1">
      <c r="A8" s="494"/>
      <c r="B8" s="495"/>
      <c r="C8" s="498"/>
      <c r="D8" s="499"/>
      <c r="E8" s="456"/>
      <c r="F8" s="394">
        <v>0</v>
      </c>
      <c r="G8" s="312" t="s">
        <v>179</v>
      </c>
      <c r="H8" s="279" t="s">
        <v>179</v>
      </c>
    </row>
    <row r="9" spans="1:20" s="331" customFormat="1" ht="12.75" customHeight="1">
      <c r="A9" s="494"/>
      <c r="B9" s="495"/>
      <c r="C9" s="498" t="s">
        <v>1038</v>
      </c>
      <c r="D9" s="500"/>
      <c r="E9" s="456" t="s">
        <v>51</v>
      </c>
      <c r="F9" s="394">
        <v>1</v>
      </c>
      <c r="G9" s="312">
        <v>5563.46</v>
      </c>
      <c r="H9" s="279">
        <f t="shared" ref="H9:H66" si="0">IF(F9=0,"",G9*F9)</f>
        <v>5563.46</v>
      </c>
      <c r="J9" s="2056" t="s">
        <v>6395</v>
      </c>
      <c r="K9" s="2063" t="str">
        <f>VLOOKUP(J9,'FICHE RATIOS'!C:D,2,FALSE)</f>
        <v>Cloisons - Doublage - Plâtrerie</v>
      </c>
      <c r="M9" s="2028"/>
      <c r="N9" s="2029"/>
      <c r="P9" s="2468"/>
      <c r="Q9" s="2469"/>
      <c r="S9" s="2468"/>
      <c r="T9" s="2469"/>
    </row>
    <row r="10" spans="1:20" s="331" customFormat="1" ht="12.75" customHeight="1">
      <c r="A10" s="494"/>
      <c r="B10" s="495"/>
      <c r="C10" s="498" t="s">
        <v>1039</v>
      </c>
      <c r="D10" s="499"/>
      <c r="E10" s="456" t="s">
        <v>51</v>
      </c>
      <c r="F10" s="394">
        <v>1</v>
      </c>
      <c r="G10" s="312">
        <v>6624.75</v>
      </c>
      <c r="H10" s="279">
        <f t="shared" si="0"/>
        <v>6624.75</v>
      </c>
      <c r="J10" s="2058" t="s">
        <v>6395</v>
      </c>
      <c r="K10" s="2064" t="str">
        <f>VLOOKUP(J10,'FICHE RATIOS'!C:D,2,FALSE)</f>
        <v>Cloisons - Doublage - Plâtrerie</v>
      </c>
      <c r="M10" s="2030"/>
      <c r="N10" s="2031"/>
      <c r="P10" s="2030"/>
      <c r="Q10" s="2031"/>
      <c r="S10" s="2030"/>
      <c r="T10" s="2031"/>
    </row>
    <row r="11" spans="1:20" s="331" customFormat="1" ht="12.75" customHeight="1">
      <c r="A11" s="494"/>
      <c r="B11" s="495"/>
      <c r="C11" s="498" t="s">
        <v>1040</v>
      </c>
      <c r="D11" s="499"/>
      <c r="E11" s="456" t="s">
        <v>51</v>
      </c>
      <c r="F11" s="394">
        <v>1</v>
      </c>
      <c r="G11" s="312">
        <v>13343.12</v>
      </c>
      <c r="H11" s="279">
        <f t="shared" si="0"/>
        <v>13343.12</v>
      </c>
      <c r="J11" s="2058" t="s">
        <v>6395</v>
      </c>
      <c r="K11" s="2064" t="str">
        <f>VLOOKUP(J11,'FICHE RATIOS'!C:D,2,FALSE)</f>
        <v>Cloisons - Doublage - Plâtrerie</v>
      </c>
      <c r="M11" s="2030"/>
      <c r="N11" s="2031"/>
      <c r="P11" s="2032"/>
      <c r="Q11" s="2031"/>
      <c r="S11" s="2032"/>
      <c r="T11" s="2031"/>
    </row>
    <row r="12" spans="1:20" s="331" customFormat="1" ht="12.75" customHeight="1">
      <c r="A12" s="494"/>
      <c r="B12" s="495"/>
      <c r="C12" s="498" t="s">
        <v>1041</v>
      </c>
      <c r="D12" s="499"/>
      <c r="E12" s="456" t="s">
        <v>51</v>
      </c>
      <c r="F12" s="394">
        <v>1</v>
      </c>
      <c r="G12" s="312">
        <v>16311.21</v>
      </c>
      <c r="H12" s="279">
        <f t="shared" si="0"/>
        <v>16311.21</v>
      </c>
      <c r="J12" s="2058" t="s">
        <v>6395</v>
      </c>
      <c r="K12" s="2064" t="str">
        <f>VLOOKUP(J12,'FICHE RATIOS'!C:D,2,FALSE)</f>
        <v>Cloisons - Doublage - Plâtrerie</v>
      </c>
      <c r="M12" s="2032"/>
      <c r="N12" s="2031"/>
      <c r="P12" s="2030"/>
      <c r="Q12" s="2031"/>
      <c r="S12" s="2030"/>
      <c r="T12" s="2031"/>
    </row>
    <row r="13" spans="1:20" s="331" customFormat="1" ht="12.75" customHeight="1">
      <c r="A13" s="494"/>
      <c r="B13" s="495"/>
      <c r="C13" s="501"/>
      <c r="D13" s="499"/>
      <c r="E13" s="456"/>
      <c r="F13" s="394">
        <v>0</v>
      </c>
      <c r="G13" s="312" t="s">
        <v>179</v>
      </c>
      <c r="H13" s="279" t="str">
        <f t="shared" si="0"/>
        <v/>
      </c>
      <c r="J13" s="2058" t="s">
        <v>6395</v>
      </c>
      <c r="K13" s="2064" t="str">
        <f>VLOOKUP(J13,'FICHE RATIOS'!C:D,2,FALSE)</f>
        <v>Cloisons - Doublage - Plâtrerie</v>
      </c>
      <c r="M13" s="2030"/>
      <c r="N13" s="2031"/>
      <c r="P13" s="2030"/>
      <c r="Q13" s="2031"/>
      <c r="S13" s="2030"/>
      <c r="T13" s="2031"/>
    </row>
    <row r="14" spans="1:20" s="331" customFormat="1" ht="12.75" customHeight="1">
      <c r="A14" s="494"/>
      <c r="B14" s="495">
        <v>3</v>
      </c>
      <c r="C14" s="502" t="s">
        <v>1042</v>
      </c>
      <c r="D14" s="499"/>
      <c r="E14" s="456"/>
      <c r="F14" s="394">
        <v>0</v>
      </c>
      <c r="G14" s="312" t="s">
        <v>179</v>
      </c>
      <c r="H14" s="1887">
        <f>F20+F31+F41+F49+F54+F66+F75+F77+F80</f>
        <v>12784.6</v>
      </c>
      <c r="J14" s="2058" t="s">
        <v>6395</v>
      </c>
      <c r="K14" s="2064" t="str">
        <f>VLOOKUP(J14,'FICHE RATIOS'!C:D,2,FALSE)</f>
        <v>Cloisons - Doublage - Plâtrerie</v>
      </c>
      <c r="M14" s="2030"/>
      <c r="N14" s="2031"/>
      <c r="P14" s="2030"/>
      <c r="Q14" s="2031"/>
      <c r="S14" s="2030"/>
      <c r="T14" s="2031"/>
    </row>
    <row r="15" spans="1:20" s="331" customFormat="1" ht="12.75" customHeight="1">
      <c r="A15" s="494"/>
      <c r="B15" s="495"/>
      <c r="C15" s="503"/>
      <c r="D15" s="499"/>
      <c r="E15" s="456"/>
      <c r="F15" s="394">
        <v>0</v>
      </c>
      <c r="G15" s="312" t="s">
        <v>179</v>
      </c>
      <c r="H15" s="279" t="str">
        <f t="shared" si="0"/>
        <v/>
      </c>
      <c r="J15" s="2058" t="s">
        <v>6395</v>
      </c>
      <c r="K15" s="2064" t="str">
        <f>VLOOKUP(J15,'FICHE RATIOS'!C:D,2,FALSE)</f>
        <v>Cloisons - Doublage - Plâtrerie</v>
      </c>
      <c r="M15" s="2030"/>
      <c r="N15" s="2031"/>
      <c r="P15" s="2030"/>
      <c r="Q15" s="2031"/>
      <c r="S15" s="2030"/>
      <c r="T15" s="2031"/>
    </row>
    <row r="16" spans="1:20" s="331" customFormat="1" ht="12.75" customHeight="1">
      <c r="A16" s="494"/>
      <c r="B16" s="495" t="s">
        <v>220</v>
      </c>
      <c r="C16" s="504" t="s">
        <v>1043</v>
      </c>
      <c r="D16" s="499"/>
      <c r="E16" s="456"/>
      <c r="F16" s="394">
        <v>0</v>
      </c>
      <c r="G16" s="312" t="s">
        <v>179</v>
      </c>
      <c r="H16" s="279" t="str">
        <f t="shared" si="0"/>
        <v/>
      </c>
      <c r="J16" s="2058" t="s">
        <v>6395</v>
      </c>
      <c r="K16" s="2064" t="str">
        <f>VLOOKUP(J16,'FICHE RATIOS'!C:D,2,FALSE)</f>
        <v>Cloisons - Doublage - Plâtrerie</v>
      </c>
      <c r="M16" s="2030"/>
      <c r="N16" s="2031"/>
      <c r="P16" s="2032"/>
      <c r="Q16" s="2031"/>
      <c r="S16" s="2032"/>
      <c r="T16" s="2031"/>
    </row>
    <row r="17" spans="1:20" s="331" customFormat="1" ht="12.75" customHeight="1">
      <c r="A17" s="494"/>
      <c r="B17" s="505"/>
      <c r="C17" s="498"/>
      <c r="D17" s="499"/>
      <c r="E17" s="456"/>
      <c r="F17" s="394">
        <v>0</v>
      </c>
      <c r="G17" s="312" t="s">
        <v>179</v>
      </c>
      <c r="H17" s="279" t="str">
        <f t="shared" si="0"/>
        <v/>
      </c>
      <c r="J17" s="2058" t="s">
        <v>6395</v>
      </c>
      <c r="K17" s="2064" t="str">
        <f>VLOOKUP(J17,'FICHE RATIOS'!C:D,2,FALSE)</f>
        <v>Cloisons - Doublage - Plâtrerie</v>
      </c>
      <c r="M17" s="2032"/>
      <c r="N17" s="2031"/>
      <c r="P17" s="2030"/>
      <c r="Q17" s="2031"/>
      <c r="S17" s="2030"/>
      <c r="T17" s="2031"/>
    </row>
    <row r="18" spans="1:20" s="331" customFormat="1" ht="12.75" customHeight="1">
      <c r="A18" s="494"/>
      <c r="B18" s="495" t="s">
        <v>222</v>
      </c>
      <c r="C18" s="504" t="s">
        <v>1044</v>
      </c>
      <c r="D18" s="506"/>
      <c r="E18" s="456"/>
      <c r="F18" s="394">
        <v>0</v>
      </c>
      <c r="G18" s="312" t="s">
        <v>179</v>
      </c>
      <c r="H18" s="279" t="str">
        <f t="shared" si="0"/>
        <v/>
      </c>
      <c r="J18" s="2058" t="s">
        <v>6395</v>
      </c>
      <c r="K18" s="2064" t="str">
        <f>VLOOKUP(J18,'FICHE RATIOS'!C:D,2,FALSE)</f>
        <v>Cloisons - Doublage - Plâtrerie</v>
      </c>
      <c r="M18" s="2030"/>
      <c r="N18" s="2031"/>
      <c r="P18" s="2033"/>
      <c r="Q18" s="2031"/>
      <c r="S18" s="2033"/>
      <c r="T18" s="2031"/>
    </row>
    <row r="19" spans="1:20" s="331" customFormat="1" ht="12.75" customHeight="1">
      <c r="A19" s="494"/>
      <c r="B19" s="505"/>
      <c r="C19" s="507" t="s">
        <v>1045</v>
      </c>
      <c r="D19" s="506"/>
      <c r="E19" s="456"/>
      <c r="F19" s="394">
        <v>0</v>
      </c>
      <c r="G19" s="312" t="s">
        <v>179</v>
      </c>
      <c r="H19" s="279" t="str">
        <f t="shared" si="0"/>
        <v/>
      </c>
      <c r="J19" s="2058" t="s">
        <v>6395</v>
      </c>
      <c r="K19" s="2064" t="str">
        <f>VLOOKUP(J19,'FICHE RATIOS'!C:D,2,FALSE)</f>
        <v>Cloisons - Doublage - Plâtrerie</v>
      </c>
      <c r="M19" s="2033"/>
      <c r="N19" s="2031"/>
      <c r="P19" s="2034"/>
      <c r="Q19" s="2031"/>
      <c r="S19" s="2034"/>
      <c r="T19" s="2031"/>
    </row>
    <row r="20" spans="1:20" s="331" customFormat="1" ht="12.75" customHeight="1">
      <c r="A20" s="494"/>
      <c r="B20" s="505"/>
      <c r="C20" s="498"/>
      <c r="D20" s="508" t="s">
        <v>1046</v>
      </c>
      <c r="E20" s="456" t="s">
        <v>70</v>
      </c>
      <c r="F20" s="394">
        <f>320.4+1395.1</f>
        <v>1715.5</v>
      </c>
      <c r="G20" s="312">
        <v>37.76</v>
      </c>
      <c r="H20" s="279">
        <f t="shared" si="0"/>
        <v>64777.279999999999</v>
      </c>
      <c r="J20" s="2058" t="s">
        <v>6395</v>
      </c>
      <c r="K20" s="2064" t="str">
        <f>VLOOKUP(J20,'FICHE RATIOS'!C:D,2,FALSE)</f>
        <v>Cloisons - Doublage - Plâtrerie</v>
      </c>
      <c r="M20" s="2034"/>
      <c r="N20" s="2031"/>
      <c r="P20" s="2033"/>
      <c r="Q20" s="2031"/>
      <c r="S20" s="2033"/>
      <c r="T20" s="2031"/>
    </row>
    <row r="21" spans="1:20" s="331" customFormat="1" ht="12.75" customHeight="1">
      <c r="A21" s="494"/>
      <c r="B21" s="505"/>
      <c r="C21" s="498"/>
      <c r="D21" s="508" t="s">
        <v>1047</v>
      </c>
      <c r="E21" s="456" t="s">
        <v>70</v>
      </c>
      <c r="F21" s="394">
        <f>358.8+2615.8</f>
        <v>2974.6000000000004</v>
      </c>
      <c r="G21" s="312">
        <v>3.37</v>
      </c>
      <c r="H21" s="279">
        <f t="shared" si="0"/>
        <v>10024.402000000002</v>
      </c>
      <c r="J21" s="2058" t="s">
        <v>6395</v>
      </c>
      <c r="K21" s="2064" t="str">
        <f>VLOOKUP(J21,'FICHE RATIOS'!C:D,2,FALSE)</f>
        <v>Cloisons - Doublage - Plâtrerie</v>
      </c>
      <c r="M21" s="2033"/>
      <c r="N21" s="2031"/>
      <c r="P21" s="2035"/>
      <c r="Q21" s="2031"/>
      <c r="S21" s="2035"/>
      <c r="T21" s="2031"/>
    </row>
    <row r="22" spans="1:20" s="331" customFormat="1" ht="12.75" customHeight="1">
      <c r="A22" s="494"/>
      <c r="B22" s="505"/>
      <c r="C22" s="498"/>
      <c r="D22" s="508" t="s">
        <v>1048</v>
      </c>
      <c r="E22" s="456" t="s">
        <v>235</v>
      </c>
      <c r="F22" s="394">
        <f>87.6+778.4</f>
        <v>866</v>
      </c>
      <c r="G22" s="312">
        <v>1.1200000000000001</v>
      </c>
      <c r="H22" s="279">
        <f t="shared" si="0"/>
        <v>969.92000000000007</v>
      </c>
      <c r="J22" s="2058" t="s">
        <v>6395</v>
      </c>
      <c r="K22" s="2064" t="str">
        <f>VLOOKUP(J22,'FICHE RATIOS'!C:D,2,FALSE)</f>
        <v>Cloisons - Doublage - Plâtrerie</v>
      </c>
      <c r="M22" s="2035"/>
      <c r="N22" s="2031"/>
      <c r="P22" s="2036"/>
      <c r="Q22" s="2031"/>
      <c r="S22" s="2036"/>
      <c r="T22" s="2031"/>
    </row>
    <row r="23" spans="1:20" s="331" customFormat="1" ht="12.6" customHeight="1">
      <c r="A23" s="494"/>
      <c r="B23" s="505"/>
      <c r="C23" s="498"/>
      <c r="D23" s="508" t="s">
        <v>1049</v>
      </c>
      <c r="E23" s="456" t="s">
        <v>235</v>
      </c>
      <c r="F23" s="394">
        <f>215.47+999.04</f>
        <v>1214.51</v>
      </c>
      <c r="G23" s="312">
        <v>5.51</v>
      </c>
      <c r="H23" s="279">
        <f t="shared" si="0"/>
        <v>6691.9501</v>
      </c>
      <c r="J23" s="2058" t="s">
        <v>6395</v>
      </c>
      <c r="K23" s="2064" t="str">
        <f>VLOOKUP(J23,'FICHE RATIOS'!C:D,2,FALSE)</f>
        <v>Cloisons - Doublage - Plâtrerie</v>
      </c>
      <c r="M23" s="2036"/>
      <c r="N23" s="2031"/>
      <c r="P23" s="2034"/>
      <c r="Q23" s="2031"/>
      <c r="S23" s="2034"/>
      <c r="T23" s="2031"/>
    </row>
    <row r="24" spans="1:20" s="476" customFormat="1" ht="12.75" customHeight="1">
      <c r="A24" s="494"/>
      <c r="B24" s="509"/>
      <c r="C24" s="498"/>
      <c r="D24" s="510" t="s">
        <v>1050</v>
      </c>
      <c r="E24" s="456" t="s">
        <v>66</v>
      </c>
      <c r="F24" s="394">
        <v>1</v>
      </c>
      <c r="G24" s="312">
        <v>13.71</v>
      </c>
      <c r="H24" s="279">
        <f t="shared" si="0"/>
        <v>13.71</v>
      </c>
      <c r="J24" s="2058" t="s">
        <v>6395</v>
      </c>
      <c r="K24" s="2064" t="str">
        <f>VLOOKUP(J24,'FICHE RATIOS'!C:D,2,FALSE)</f>
        <v>Cloisons - Doublage - Plâtrerie</v>
      </c>
      <c r="M24" s="2034"/>
      <c r="N24" s="2031"/>
      <c r="P24" s="2034"/>
      <c r="Q24" s="2031"/>
      <c r="S24" s="2034"/>
      <c r="T24" s="2031"/>
    </row>
    <row r="25" spans="1:20" s="331" customFormat="1" ht="12.75" customHeight="1">
      <c r="A25" s="494"/>
      <c r="B25" s="505"/>
      <c r="C25" s="511"/>
      <c r="D25" s="506"/>
      <c r="E25" s="456"/>
      <c r="F25" s="394"/>
      <c r="G25" s="312" t="s">
        <v>179</v>
      </c>
      <c r="H25" s="279" t="str">
        <f t="shared" si="0"/>
        <v/>
      </c>
      <c r="J25" s="2058" t="s">
        <v>6395</v>
      </c>
      <c r="K25" s="2064" t="str">
        <f>VLOOKUP(J25,'FICHE RATIOS'!C:D,2,FALSE)</f>
        <v>Cloisons - Doublage - Plâtrerie</v>
      </c>
      <c r="M25" s="2034"/>
      <c r="N25" s="2031"/>
      <c r="P25" s="2034"/>
      <c r="Q25" s="2031"/>
      <c r="S25" s="2034"/>
      <c r="T25" s="2031"/>
    </row>
    <row r="26" spans="1:20" s="331" customFormat="1" ht="12.75" customHeight="1">
      <c r="A26" s="494"/>
      <c r="B26" s="495" t="s">
        <v>224</v>
      </c>
      <c r="C26" s="512" t="s">
        <v>1051</v>
      </c>
      <c r="D26" s="506"/>
      <c r="E26" s="456"/>
      <c r="F26" s="394"/>
      <c r="G26" s="312" t="s">
        <v>179</v>
      </c>
      <c r="H26" s="279" t="str">
        <f t="shared" si="0"/>
        <v/>
      </c>
      <c r="J26" s="2058" t="s">
        <v>6395</v>
      </c>
      <c r="K26" s="2064" t="str">
        <f>VLOOKUP(J26,'FICHE RATIOS'!C:D,2,FALSE)</f>
        <v>Cloisons - Doublage - Plâtrerie</v>
      </c>
      <c r="M26" s="2034"/>
      <c r="N26" s="2031"/>
      <c r="P26" s="2034"/>
      <c r="Q26" s="2031"/>
      <c r="S26" s="2034"/>
      <c r="T26" s="2031"/>
    </row>
    <row r="27" spans="1:20" s="331" customFormat="1" ht="12.75" customHeight="1">
      <c r="A27" s="494"/>
      <c r="B27" s="505"/>
      <c r="C27" s="507" t="s">
        <v>1052</v>
      </c>
      <c r="D27" s="510"/>
      <c r="E27" s="456"/>
      <c r="F27" s="394"/>
      <c r="G27" s="312" t="s">
        <v>179</v>
      </c>
      <c r="H27" s="279" t="str">
        <f t="shared" si="0"/>
        <v/>
      </c>
      <c r="J27" s="2058" t="s">
        <v>6395</v>
      </c>
      <c r="K27" s="2064" t="str">
        <f>VLOOKUP(J27,'FICHE RATIOS'!C:D,2,FALSE)</f>
        <v>Cloisons - Doublage - Plâtrerie</v>
      </c>
      <c r="M27" s="2034"/>
      <c r="N27" s="2031"/>
      <c r="P27" s="2034"/>
      <c r="Q27" s="2031"/>
      <c r="S27" s="2034"/>
      <c r="T27" s="2031"/>
    </row>
    <row r="28" spans="1:20" s="331" customFormat="1" ht="12.75" customHeight="1">
      <c r="A28" s="494"/>
      <c r="B28" s="505"/>
      <c r="C28" s="508" t="s">
        <v>1053</v>
      </c>
      <c r="D28" s="513"/>
      <c r="E28" s="456"/>
      <c r="F28" s="394"/>
      <c r="G28" s="312" t="s">
        <v>179</v>
      </c>
      <c r="H28" s="279" t="str">
        <f t="shared" si="0"/>
        <v/>
      </c>
      <c r="J28" s="2058" t="s">
        <v>6395</v>
      </c>
      <c r="K28" s="2064" t="str">
        <f>VLOOKUP(J28,'FICHE RATIOS'!C:D,2,FALSE)</f>
        <v>Cloisons - Doublage - Plâtrerie</v>
      </c>
      <c r="M28" s="2034"/>
      <c r="N28" s="2031"/>
      <c r="P28" s="2034"/>
      <c r="Q28" s="2031"/>
      <c r="S28" s="2034"/>
      <c r="T28" s="2031"/>
    </row>
    <row r="29" spans="1:20" s="331" customFormat="1" ht="12.75" customHeight="1">
      <c r="A29" s="494"/>
      <c r="B29" s="505"/>
      <c r="C29" s="508" t="s">
        <v>1054</v>
      </c>
      <c r="D29" s="513"/>
      <c r="E29" s="456"/>
      <c r="F29" s="394">
        <v>0</v>
      </c>
      <c r="G29" s="312" t="s">
        <v>179</v>
      </c>
      <c r="H29" s="279" t="str">
        <f t="shared" si="0"/>
        <v/>
      </c>
      <c r="J29" s="2058" t="s">
        <v>6395</v>
      </c>
      <c r="K29" s="2064" t="str">
        <f>VLOOKUP(J29,'FICHE RATIOS'!C:D,2,FALSE)</f>
        <v>Cloisons - Doublage - Plâtrerie</v>
      </c>
      <c r="M29" s="2034"/>
      <c r="N29" s="2031"/>
      <c r="P29" s="2034"/>
      <c r="Q29" s="2031"/>
      <c r="S29" s="2034"/>
      <c r="T29" s="2031"/>
    </row>
    <row r="30" spans="1:20" s="331" customFormat="1" ht="12.75" customHeight="1">
      <c r="A30" s="494"/>
      <c r="B30" s="505"/>
      <c r="C30" s="508" t="s">
        <v>1055</v>
      </c>
      <c r="D30" s="513"/>
      <c r="E30" s="456"/>
      <c r="F30" s="394">
        <v>0</v>
      </c>
      <c r="G30" s="312" t="s">
        <v>179</v>
      </c>
      <c r="H30" s="279" t="str">
        <f t="shared" si="0"/>
        <v/>
      </c>
      <c r="J30" s="2058" t="s">
        <v>6395</v>
      </c>
      <c r="K30" s="2064" t="str">
        <f>VLOOKUP(J30,'FICHE RATIOS'!C:D,2,FALSE)</f>
        <v>Cloisons - Doublage - Plâtrerie</v>
      </c>
      <c r="M30" s="2034"/>
      <c r="N30" s="2031"/>
      <c r="P30" s="2034"/>
      <c r="Q30" s="2031"/>
      <c r="S30" s="2034"/>
      <c r="T30" s="2031"/>
    </row>
    <row r="31" spans="1:20" s="331" customFormat="1" ht="12.75" customHeight="1">
      <c r="A31" s="494"/>
      <c r="B31" s="505"/>
      <c r="C31" s="511"/>
      <c r="D31" s="508" t="s">
        <v>1046</v>
      </c>
      <c r="E31" s="456" t="s">
        <v>70</v>
      </c>
      <c r="F31" s="394">
        <f>25.8+941.9+284.3+116.5</f>
        <v>1368.5</v>
      </c>
      <c r="G31" s="312">
        <v>45.85</v>
      </c>
      <c r="H31" s="279">
        <f t="shared" si="0"/>
        <v>62745.724999999999</v>
      </c>
      <c r="J31" s="2058" t="s">
        <v>6395</v>
      </c>
      <c r="K31" s="2064" t="str">
        <f>VLOOKUP(J31,'FICHE RATIOS'!C:D,2,FALSE)</f>
        <v>Cloisons - Doublage - Plâtrerie</v>
      </c>
      <c r="M31" s="2034"/>
      <c r="N31" s="2031"/>
      <c r="P31" s="2034"/>
      <c r="Q31" s="2031"/>
      <c r="S31" s="2034"/>
      <c r="T31" s="2031"/>
    </row>
    <row r="32" spans="1:20" s="331" customFormat="1" ht="12.75" customHeight="1">
      <c r="A32" s="494"/>
      <c r="B32" s="505"/>
      <c r="C32" s="511"/>
      <c r="D32" s="508" t="s">
        <v>1047</v>
      </c>
      <c r="E32" s="456" t="s">
        <v>70</v>
      </c>
      <c r="F32" s="394">
        <f>157.5+546.9</f>
        <v>704.4</v>
      </c>
      <c r="G32" s="312">
        <v>3.37</v>
      </c>
      <c r="H32" s="279">
        <f t="shared" si="0"/>
        <v>2373.828</v>
      </c>
      <c r="J32" s="2058" t="s">
        <v>6395</v>
      </c>
      <c r="K32" s="2064" t="str">
        <f>VLOOKUP(J32,'FICHE RATIOS'!C:D,2,FALSE)</f>
        <v>Cloisons - Doublage - Plâtrerie</v>
      </c>
      <c r="M32" s="2034"/>
      <c r="N32" s="2031"/>
      <c r="P32" s="2034"/>
      <c r="Q32" s="2031"/>
      <c r="S32" s="2034"/>
      <c r="T32" s="2031"/>
    </row>
    <row r="33" spans="1:20" s="331" customFormat="1" ht="12.75" customHeight="1">
      <c r="A33" s="494"/>
      <c r="B33" s="505"/>
      <c r="C33" s="511"/>
      <c r="D33" s="508" t="s">
        <v>1048</v>
      </c>
      <c r="E33" s="456" t="s">
        <v>235</v>
      </c>
      <c r="F33" s="514">
        <f>44+161.4</f>
        <v>205.4</v>
      </c>
      <c r="G33" s="312">
        <v>1.1200000000000001</v>
      </c>
      <c r="H33" s="279">
        <f t="shared" si="0"/>
        <v>230.04800000000003</v>
      </c>
      <c r="J33" s="2058" t="s">
        <v>6395</v>
      </c>
      <c r="K33" s="2064" t="str">
        <f>VLOOKUP(J33,'FICHE RATIOS'!C:D,2,FALSE)</f>
        <v>Cloisons - Doublage - Plâtrerie</v>
      </c>
      <c r="M33" s="2034"/>
      <c r="N33" s="2031"/>
      <c r="P33" s="2034"/>
      <c r="Q33" s="2031"/>
      <c r="S33" s="2034"/>
      <c r="T33" s="2031"/>
    </row>
    <row r="34" spans="1:20" s="331" customFormat="1" ht="12.75" customHeight="1">
      <c r="A34" s="494"/>
      <c r="B34" s="505"/>
      <c r="C34" s="511"/>
      <c r="D34" s="508" t="s">
        <v>1056</v>
      </c>
      <c r="E34" s="456" t="s">
        <v>235</v>
      </c>
      <c r="F34" s="514">
        <f>47.52+23.52</f>
        <v>71.040000000000006</v>
      </c>
      <c r="G34" s="312">
        <v>2.81</v>
      </c>
      <c r="H34" s="279">
        <f t="shared" si="0"/>
        <v>199.62240000000003</v>
      </c>
      <c r="J34" s="2058" t="s">
        <v>6395</v>
      </c>
      <c r="K34" s="2064" t="str">
        <f>VLOOKUP(J34,'FICHE RATIOS'!C:D,2,FALSE)</f>
        <v>Cloisons - Doublage - Plâtrerie</v>
      </c>
      <c r="M34" s="2034"/>
      <c r="N34" s="2031"/>
      <c r="P34" s="2034"/>
      <c r="Q34" s="2031"/>
      <c r="S34" s="2034"/>
      <c r="T34" s="2031"/>
    </row>
    <row r="35" spans="1:20" s="331" customFormat="1" ht="12.75" customHeight="1">
      <c r="A35" s="494"/>
      <c r="B35" s="505"/>
      <c r="C35" s="511"/>
      <c r="D35" s="508" t="s">
        <v>1049</v>
      </c>
      <c r="E35" s="456" t="s">
        <v>235</v>
      </c>
      <c r="F35" s="394">
        <v>72.66</v>
      </c>
      <c r="G35" s="312">
        <v>5.51</v>
      </c>
      <c r="H35" s="279">
        <f t="shared" si="0"/>
        <v>400.35659999999996</v>
      </c>
      <c r="J35" s="2058" t="s">
        <v>6395</v>
      </c>
      <c r="K35" s="2064" t="str">
        <f>VLOOKUP(J35,'FICHE RATIOS'!C:D,2,FALSE)</f>
        <v>Cloisons - Doublage - Plâtrerie</v>
      </c>
      <c r="M35" s="2034"/>
      <c r="N35" s="2031"/>
      <c r="P35" s="2034"/>
      <c r="Q35" s="2031"/>
      <c r="S35" s="2034"/>
      <c r="T35" s="2031"/>
    </row>
    <row r="36" spans="1:20" s="331" customFormat="1" ht="12.75" customHeight="1">
      <c r="A36" s="494"/>
      <c r="B36" s="505"/>
      <c r="C36" s="511"/>
      <c r="D36" s="508" t="s">
        <v>1057</v>
      </c>
      <c r="E36" s="456" t="s">
        <v>70</v>
      </c>
      <c r="F36" s="394">
        <v>31.6</v>
      </c>
      <c r="G36" s="312">
        <v>39.33</v>
      </c>
      <c r="H36" s="279">
        <f t="shared" si="0"/>
        <v>1242.828</v>
      </c>
      <c r="J36" s="2058" t="s">
        <v>6395</v>
      </c>
      <c r="K36" s="2064" t="str">
        <f>VLOOKUP(J36,'FICHE RATIOS'!C:D,2,FALSE)</f>
        <v>Cloisons - Doublage - Plâtrerie</v>
      </c>
      <c r="M36" s="2034"/>
      <c r="N36" s="2031"/>
      <c r="P36" s="2034"/>
      <c r="Q36" s="2031"/>
      <c r="S36" s="2034"/>
      <c r="T36" s="2031"/>
    </row>
    <row r="37" spans="1:20" s="331" customFormat="1" ht="12.75" customHeight="1">
      <c r="A37" s="494"/>
      <c r="B37" s="505"/>
      <c r="C37" s="511"/>
      <c r="D37" s="508" t="s">
        <v>1050</v>
      </c>
      <c r="E37" s="456" t="s">
        <v>66</v>
      </c>
      <c r="F37" s="394">
        <v>17</v>
      </c>
      <c r="G37" s="312">
        <v>13.71</v>
      </c>
      <c r="H37" s="279">
        <f t="shared" si="0"/>
        <v>233.07000000000002</v>
      </c>
      <c r="J37" s="2058" t="s">
        <v>6395</v>
      </c>
      <c r="K37" s="2064" t="str">
        <f>VLOOKUP(J37,'FICHE RATIOS'!C:D,2,FALSE)</f>
        <v>Cloisons - Doublage - Plâtrerie</v>
      </c>
      <c r="M37" s="2034"/>
      <c r="N37" s="2031"/>
      <c r="P37" s="2034"/>
      <c r="Q37" s="2031"/>
      <c r="S37" s="2034"/>
      <c r="T37" s="2031"/>
    </row>
    <row r="38" spans="1:20" s="331" customFormat="1" ht="12.75" customHeight="1">
      <c r="A38" s="494"/>
      <c r="B38" s="505"/>
      <c r="C38" s="511"/>
      <c r="D38" s="506"/>
      <c r="E38" s="456"/>
      <c r="F38" s="394">
        <v>0</v>
      </c>
      <c r="G38" s="312" t="s">
        <v>179</v>
      </c>
      <c r="H38" s="279" t="str">
        <f t="shared" si="0"/>
        <v/>
      </c>
      <c r="J38" s="2058" t="s">
        <v>6395</v>
      </c>
      <c r="K38" s="2064" t="str">
        <f>VLOOKUP(J38,'FICHE RATIOS'!C:D,2,FALSE)</f>
        <v>Cloisons - Doublage - Plâtrerie</v>
      </c>
      <c r="M38" s="2034"/>
      <c r="N38" s="2031"/>
      <c r="P38" s="2034"/>
      <c r="Q38" s="2031"/>
      <c r="S38" s="2034"/>
      <c r="T38" s="2031"/>
    </row>
    <row r="39" spans="1:20" s="331" customFormat="1" ht="12.75" customHeight="1">
      <c r="A39" s="494"/>
      <c r="B39" s="495" t="s">
        <v>227</v>
      </c>
      <c r="C39" s="512" t="s">
        <v>1058</v>
      </c>
      <c r="D39" s="506"/>
      <c r="E39" s="456"/>
      <c r="F39" s="394">
        <v>0</v>
      </c>
      <c r="G39" s="312" t="s">
        <v>179</v>
      </c>
      <c r="H39" s="279" t="str">
        <f t="shared" si="0"/>
        <v/>
      </c>
      <c r="J39" s="2058" t="s">
        <v>6395</v>
      </c>
      <c r="K39" s="2064" t="str">
        <f>VLOOKUP(J39,'FICHE RATIOS'!C:D,2,FALSE)</f>
        <v>Cloisons - Doublage - Plâtrerie</v>
      </c>
      <c r="M39" s="2034"/>
      <c r="N39" s="2031"/>
      <c r="P39" s="2034"/>
      <c r="Q39" s="2031"/>
      <c r="S39" s="2034"/>
      <c r="T39" s="2031"/>
    </row>
    <row r="40" spans="1:20" s="331" customFormat="1" ht="12.75" customHeight="1">
      <c r="A40" s="494"/>
      <c r="B40" s="505"/>
      <c r="C40" s="507" t="s">
        <v>1059</v>
      </c>
      <c r="D40" s="510"/>
      <c r="E40" s="456"/>
      <c r="F40" s="394">
        <v>0</v>
      </c>
      <c r="G40" s="312" t="s">
        <v>179</v>
      </c>
      <c r="H40" s="279" t="str">
        <f t="shared" si="0"/>
        <v/>
      </c>
      <c r="J40" s="2058" t="s">
        <v>6395</v>
      </c>
      <c r="K40" s="2064" t="str">
        <f>VLOOKUP(J40,'FICHE RATIOS'!C:D,2,FALSE)</f>
        <v>Cloisons - Doublage - Plâtrerie</v>
      </c>
      <c r="M40" s="2034"/>
      <c r="N40" s="2031"/>
      <c r="P40" s="2034"/>
      <c r="Q40" s="2031"/>
      <c r="S40" s="2034"/>
      <c r="T40" s="2031"/>
    </row>
    <row r="41" spans="1:20" s="331" customFormat="1" ht="12.75" customHeight="1">
      <c r="A41" s="494"/>
      <c r="B41" s="505"/>
      <c r="C41" s="511"/>
      <c r="D41" s="508" t="s">
        <v>1046</v>
      </c>
      <c r="E41" s="456" t="s">
        <v>70</v>
      </c>
      <c r="F41" s="394">
        <f>471.5+4437</f>
        <v>4908.5</v>
      </c>
      <c r="G41" s="312">
        <v>59.34</v>
      </c>
      <c r="H41" s="279">
        <f t="shared" si="0"/>
        <v>291270.39</v>
      </c>
      <c r="J41" s="2058" t="s">
        <v>6395</v>
      </c>
      <c r="K41" s="2064" t="str">
        <f>VLOOKUP(J41,'FICHE RATIOS'!C:D,2,FALSE)</f>
        <v>Cloisons - Doublage - Plâtrerie</v>
      </c>
      <c r="M41" s="2034"/>
      <c r="N41" s="2031"/>
      <c r="P41" s="2034"/>
      <c r="Q41" s="2031"/>
      <c r="S41" s="2034"/>
      <c r="T41" s="2031"/>
    </row>
    <row r="42" spans="1:20" s="331" customFormat="1" ht="12.75" customHeight="1">
      <c r="A42" s="494"/>
      <c r="B42" s="505"/>
      <c r="C42" s="511"/>
      <c r="D42" s="508" t="s">
        <v>1047</v>
      </c>
      <c r="E42" s="456" t="s">
        <v>70</v>
      </c>
      <c r="F42" s="394">
        <f>155.7+1158.9</f>
        <v>1314.6000000000001</v>
      </c>
      <c r="G42" s="312">
        <v>3.37</v>
      </c>
      <c r="H42" s="279">
        <f t="shared" si="0"/>
        <v>4430.2020000000002</v>
      </c>
      <c r="J42" s="2058" t="s">
        <v>6395</v>
      </c>
      <c r="K42" s="2064" t="str">
        <f>VLOOKUP(J42,'FICHE RATIOS'!C:D,2,FALSE)</f>
        <v>Cloisons - Doublage - Plâtrerie</v>
      </c>
      <c r="M42" s="2034"/>
      <c r="N42" s="2031"/>
      <c r="P42" s="2034"/>
      <c r="Q42" s="2031"/>
      <c r="S42" s="2034"/>
      <c r="T42" s="2031"/>
    </row>
    <row r="43" spans="1:20" s="331" customFormat="1" ht="12.75" customHeight="1">
      <c r="A43" s="494"/>
      <c r="B43" s="505"/>
      <c r="C43" s="511"/>
      <c r="D43" s="508" t="s">
        <v>1048</v>
      </c>
      <c r="E43" s="456" t="s">
        <v>235</v>
      </c>
      <c r="F43" s="394">
        <f>35.1+323.9</f>
        <v>359</v>
      </c>
      <c r="G43" s="312">
        <v>1.1200000000000001</v>
      </c>
      <c r="H43" s="279">
        <f t="shared" si="0"/>
        <v>402.08000000000004</v>
      </c>
      <c r="J43" s="2058" t="s">
        <v>6395</v>
      </c>
      <c r="K43" s="2064" t="str">
        <f>VLOOKUP(J43,'FICHE RATIOS'!C:D,2,FALSE)</f>
        <v>Cloisons - Doublage - Plâtrerie</v>
      </c>
      <c r="M43" s="2034"/>
      <c r="N43" s="2031"/>
      <c r="P43" s="2034"/>
      <c r="Q43" s="2031"/>
      <c r="S43" s="2034"/>
      <c r="T43" s="2031"/>
    </row>
    <row r="44" spans="1:20" s="331" customFormat="1" ht="12.75" customHeight="1">
      <c r="A44" s="494"/>
      <c r="B44" s="505"/>
      <c r="C44" s="511"/>
      <c r="D44" s="508" t="s">
        <v>1056</v>
      </c>
      <c r="E44" s="456" t="s">
        <v>235</v>
      </c>
      <c r="F44" s="394">
        <f>15.84+87.5</f>
        <v>103.34</v>
      </c>
      <c r="G44" s="312">
        <v>2.81</v>
      </c>
      <c r="H44" s="279">
        <f t="shared" si="0"/>
        <v>290.3854</v>
      </c>
      <c r="J44" s="2058" t="s">
        <v>6395</v>
      </c>
      <c r="K44" s="2064" t="str">
        <f>VLOOKUP(J44,'FICHE RATIOS'!C:D,2,FALSE)</f>
        <v>Cloisons - Doublage - Plâtrerie</v>
      </c>
      <c r="M44" s="2034"/>
      <c r="N44" s="2031"/>
      <c r="P44" s="2034"/>
      <c r="Q44" s="2031"/>
      <c r="S44" s="2034"/>
      <c r="T44" s="2031"/>
    </row>
    <row r="45" spans="1:20" s="331" customFormat="1" ht="12.75" customHeight="1">
      <c r="A45" s="494"/>
      <c r="B45" s="505"/>
      <c r="C45" s="511"/>
      <c r="D45" s="508" t="s">
        <v>1050</v>
      </c>
      <c r="E45" s="456" t="s">
        <v>66</v>
      </c>
      <c r="F45" s="394">
        <f>24+203</f>
        <v>227</v>
      </c>
      <c r="G45" s="312">
        <v>13.71</v>
      </c>
      <c r="H45" s="279">
        <f t="shared" si="0"/>
        <v>3112.17</v>
      </c>
      <c r="J45" s="2058" t="s">
        <v>6395</v>
      </c>
      <c r="K45" s="2064" t="str">
        <f>VLOOKUP(J45,'FICHE RATIOS'!C:D,2,FALSE)</f>
        <v>Cloisons - Doublage - Plâtrerie</v>
      </c>
      <c r="M45" s="2034"/>
      <c r="N45" s="2031"/>
      <c r="P45" s="2034"/>
      <c r="Q45" s="2031"/>
      <c r="S45" s="2034"/>
      <c r="T45" s="2031"/>
    </row>
    <row r="46" spans="1:20" s="331" customFormat="1" ht="12.75" customHeight="1">
      <c r="A46" s="494"/>
      <c r="B46" s="505"/>
      <c r="C46" s="511"/>
      <c r="D46" s="506"/>
      <c r="E46" s="456"/>
      <c r="F46" s="394"/>
      <c r="G46" s="312" t="s">
        <v>179</v>
      </c>
      <c r="H46" s="279" t="str">
        <f t="shared" si="0"/>
        <v/>
      </c>
      <c r="J46" s="2058" t="s">
        <v>6395</v>
      </c>
      <c r="K46" s="2064" t="str">
        <f>VLOOKUP(J46,'FICHE RATIOS'!C:D,2,FALSE)</f>
        <v>Cloisons - Doublage - Plâtrerie</v>
      </c>
      <c r="M46" s="2034"/>
      <c r="N46" s="2031"/>
      <c r="P46" s="2034"/>
      <c r="Q46" s="2031"/>
      <c r="S46" s="2034"/>
      <c r="T46" s="2031"/>
    </row>
    <row r="47" spans="1:20" s="331" customFormat="1" ht="12.75" customHeight="1">
      <c r="A47" s="494"/>
      <c r="B47" s="495" t="s">
        <v>1060</v>
      </c>
      <c r="C47" s="512" t="s">
        <v>1061</v>
      </c>
      <c r="D47" s="506"/>
      <c r="E47" s="456"/>
      <c r="F47" s="394"/>
      <c r="G47" s="312" t="s">
        <v>179</v>
      </c>
      <c r="H47" s="279" t="str">
        <f t="shared" si="0"/>
        <v/>
      </c>
      <c r="J47" s="2058" t="s">
        <v>6395</v>
      </c>
      <c r="K47" s="2064" t="str">
        <f>VLOOKUP(J47,'FICHE RATIOS'!C:D,2,FALSE)</f>
        <v>Cloisons - Doublage - Plâtrerie</v>
      </c>
      <c r="M47" s="2034"/>
      <c r="N47" s="2031"/>
      <c r="P47" s="2034"/>
      <c r="Q47" s="2031"/>
      <c r="S47" s="2034"/>
      <c r="T47" s="2031"/>
    </row>
    <row r="48" spans="1:20" s="331" customFormat="1" ht="12.75" customHeight="1">
      <c r="A48" s="494"/>
      <c r="B48" s="505"/>
      <c r="C48" s="507" t="s">
        <v>1062</v>
      </c>
      <c r="D48" s="510"/>
      <c r="E48" s="456" t="s">
        <v>70</v>
      </c>
      <c r="F48" s="394">
        <v>81.7</v>
      </c>
      <c r="G48" s="312">
        <v>71.930000000000007</v>
      </c>
      <c r="H48" s="279">
        <f t="shared" si="0"/>
        <v>5876.6810000000005</v>
      </c>
      <c r="J48" s="2058" t="s">
        <v>6395</v>
      </c>
      <c r="K48" s="2064" t="str">
        <f>VLOOKUP(J48,'FICHE RATIOS'!C:D,2,FALSE)</f>
        <v>Cloisons - Doublage - Plâtrerie</v>
      </c>
      <c r="M48" s="2034"/>
      <c r="N48" s="2031"/>
      <c r="P48" s="2034"/>
      <c r="Q48" s="2031"/>
      <c r="S48" s="2034"/>
      <c r="T48" s="2031"/>
    </row>
    <row r="49" spans="1:20" s="331" customFormat="1" ht="12.75" customHeight="1">
      <c r="A49" s="494"/>
      <c r="B49" s="505"/>
      <c r="C49" s="511"/>
      <c r="D49" s="508" t="s">
        <v>1046</v>
      </c>
      <c r="E49" s="456" t="s">
        <v>70</v>
      </c>
      <c r="F49" s="394">
        <v>70</v>
      </c>
      <c r="G49" s="312">
        <v>71.930000000000007</v>
      </c>
      <c r="H49" s="279">
        <f t="shared" si="0"/>
        <v>5035.1000000000004</v>
      </c>
      <c r="J49" s="2058" t="s">
        <v>6395</v>
      </c>
      <c r="K49" s="2064" t="str">
        <f>VLOOKUP(J49,'FICHE RATIOS'!C:D,2,FALSE)</f>
        <v>Cloisons - Doublage - Plâtrerie</v>
      </c>
      <c r="M49" s="2034"/>
      <c r="N49" s="2031"/>
      <c r="P49" s="2034"/>
      <c r="Q49" s="2031"/>
      <c r="S49" s="2034"/>
      <c r="T49" s="2031"/>
    </row>
    <row r="50" spans="1:20" s="331" customFormat="1" ht="12.75" customHeight="1">
      <c r="A50" s="494"/>
      <c r="B50" s="505"/>
      <c r="C50" s="511"/>
      <c r="D50" s="508" t="s">
        <v>1050</v>
      </c>
      <c r="E50" s="456" t="s">
        <v>66</v>
      </c>
      <c r="F50" s="394">
        <f>3+5</f>
        <v>8</v>
      </c>
      <c r="G50" s="312">
        <v>13.71</v>
      </c>
      <c r="H50" s="279">
        <f t="shared" si="0"/>
        <v>109.68</v>
      </c>
      <c r="J50" s="2058" t="s">
        <v>6395</v>
      </c>
      <c r="K50" s="2064" t="str">
        <f>VLOOKUP(J50,'FICHE RATIOS'!C:D,2,FALSE)</f>
        <v>Cloisons - Doublage - Plâtrerie</v>
      </c>
      <c r="M50" s="2034"/>
      <c r="N50" s="2031"/>
      <c r="P50" s="2034"/>
      <c r="Q50" s="2031"/>
      <c r="S50" s="2034"/>
      <c r="T50" s="2031"/>
    </row>
    <row r="51" spans="1:20" s="331" customFormat="1" ht="12.75" customHeight="1">
      <c r="A51" s="494"/>
      <c r="B51" s="505"/>
      <c r="C51" s="511"/>
      <c r="D51" s="506"/>
      <c r="E51" s="456"/>
      <c r="F51" s="394">
        <v>0</v>
      </c>
      <c r="G51" s="312" t="s">
        <v>179</v>
      </c>
      <c r="H51" s="279" t="str">
        <f t="shared" si="0"/>
        <v/>
      </c>
      <c r="J51" s="2058" t="s">
        <v>6395</v>
      </c>
      <c r="K51" s="2064" t="str">
        <f>VLOOKUP(J51,'FICHE RATIOS'!C:D,2,FALSE)</f>
        <v>Cloisons - Doublage - Plâtrerie</v>
      </c>
      <c r="M51" s="2034"/>
      <c r="N51" s="2031"/>
      <c r="P51" s="2034"/>
      <c r="Q51" s="2031"/>
      <c r="S51" s="2034"/>
      <c r="T51" s="2031"/>
    </row>
    <row r="52" spans="1:20" s="331" customFormat="1" ht="12.75" customHeight="1">
      <c r="A52" s="494"/>
      <c r="B52" s="495" t="s">
        <v>1063</v>
      </c>
      <c r="C52" s="512" t="s">
        <v>1064</v>
      </c>
      <c r="D52" s="506"/>
      <c r="E52" s="456"/>
      <c r="F52" s="394">
        <v>0</v>
      </c>
      <c r="G52" s="312" t="s">
        <v>179</v>
      </c>
      <c r="H52" s="279" t="str">
        <f t="shared" si="0"/>
        <v/>
      </c>
      <c r="J52" s="2058" t="s">
        <v>6395</v>
      </c>
      <c r="K52" s="2064" t="str">
        <f>VLOOKUP(J52,'FICHE RATIOS'!C:D,2,FALSE)</f>
        <v>Cloisons - Doublage - Plâtrerie</v>
      </c>
      <c r="M52" s="2034"/>
      <c r="N52" s="2031"/>
      <c r="P52" s="2034"/>
      <c r="Q52" s="2031"/>
      <c r="S52" s="2034"/>
      <c r="T52" s="2031"/>
    </row>
    <row r="53" spans="1:20" s="331" customFormat="1" ht="12.75" customHeight="1">
      <c r="A53" s="494"/>
      <c r="B53" s="495"/>
      <c r="C53" s="507" t="s">
        <v>1065</v>
      </c>
      <c r="D53" s="510"/>
      <c r="E53" s="456"/>
      <c r="F53" s="394">
        <v>0</v>
      </c>
      <c r="G53" s="312" t="s">
        <v>179</v>
      </c>
      <c r="H53" s="279" t="str">
        <f t="shared" si="0"/>
        <v/>
      </c>
      <c r="J53" s="2058" t="s">
        <v>6395</v>
      </c>
      <c r="K53" s="2064" t="str">
        <f>VLOOKUP(J53,'FICHE RATIOS'!C:D,2,FALSE)</f>
        <v>Cloisons - Doublage - Plâtrerie</v>
      </c>
      <c r="M53" s="2034"/>
      <c r="N53" s="2031"/>
      <c r="P53" s="2034"/>
      <c r="Q53" s="2031"/>
      <c r="S53" s="2034"/>
      <c r="T53" s="2031"/>
    </row>
    <row r="54" spans="1:20" s="331" customFormat="1" ht="12.75" customHeight="1">
      <c r="A54" s="494"/>
      <c r="B54" s="505"/>
      <c r="C54" s="511"/>
      <c r="D54" s="508" t="s">
        <v>1046</v>
      </c>
      <c r="E54" s="456" t="s">
        <v>70</v>
      </c>
      <c r="F54" s="394">
        <f>350.9+70.4+2149.6</f>
        <v>2570.8999999999996</v>
      </c>
      <c r="G54" s="312">
        <v>47.09</v>
      </c>
      <c r="H54" s="279">
        <f t="shared" si="0"/>
        <v>121063.681</v>
      </c>
      <c r="J54" s="2058" t="s">
        <v>6395</v>
      </c>
      <c r="K54" s="2064" t="str">
        <f>VLOOKUP(J54,'FICHE RATIOS'!C:D,2,FALSE)</f>
        <v>Cloisons - Doublage - Plâtrerie</v>
      </c>
      <c r="M54" s="2034"/>
      <c r="N54" s="2031"/>
      <c r="P54" s="2034"/>
      <c r="Q54" s="2031"/>
      <c r="S54" s="2034"/>
      <c r="T54" s="2031"/>
    </row>
    <row r="55" spans="1:20" s="331" customFormat="1" ht="12.75" customHeight="1">
      <c r="A55" s="494"/>
      <c r="B55" s="505"/>
      <c r="C55" s="511"/>
      <c r="D55" s="508" t="s">
        <v>1047</v>
      </c>
      <c r="E55" s="456" t="s">
        <v>70</v>
      </c>
      <c r="F55" s="394">
        <f>125.4+2149.6</f>
        <v>2275</v>
      </c>
      <c r="G55" s="312">
        <v>3.37</v>
      </c>
      <c r="H55" s="279">
        <f t="shared" si="0"/>
        <v>7666.75</v>
      </c>
      <c r="J55" s="2058" t="s">
        <v>6395</v>
      </c>
      <c r="K55" s="2064" t="str">
        <f>VLOOKUP(J55,'FICHE RATIOS'!C:D,2,FALSE)</f>
        <v>Cloisons - Doublage - Plâtrerie</v>
      </c>
      <c r="M55" s="2034"/>
      <c r="N55" s="2031"/>
      <c r="P55" s="2034"/>
      <c r="Q55" s="2031"/>
      <c r="S55" s="2034"/>
      <c r="T55" s="2031"/>
    </row>
    <row r="56" spans="1:20" s="331" customFormat="1" ht="12.75" customHeight="1">
      <c r="A56" s="494"/>
      <c r="B56" s="505"/>
      <c r="C56" s="511"/>
      <c r="D56" s="508" t="s">
        <v>1048</v>
      </c>
      <c r="E56" s="456" t="s">
        <v>235</v>
      </c>
      <c r="F56" s="394">
        <f>36.6+620.8</f>
        <v>657.4</v>
      </c>
      <c r="G56" s="312">
        <v>1.1200000000000001</v>
      </c>
      <c r="H56" s="279">
        <f t="shared" si="0"/>
        <v>736.28800000000001</v>
      </c>
      <c r="J56" s="2058" t="s">
        <v>6395</v>
      </c>
      <c r="K56" s="2064" t="str">
        <f>VLOOKUP(J56,'FICHE RATIOS'!C:D,2,FALSE)</f>
        <v>Cloisons - Doublage - Plâtrerie</v>
      </c>
      <c r="M56" s="2034"/>
      <c r="N56" s="2031"/>
      <c r="P56" s="2034"/>
      <c r="Q56" s="2031"/>
      <c r="S56" s="2034"/>
      <c r="T56" s="2031"/>
    </row>
    <row r="57" spans="1:20" s="331" customFormat="1" ht="12.75" customHeight="1">
      <c r="A57" s="494"/>
      <c r="B57" s="505"/>
      <c r="C57" s="511"/>
      <c r="D57" s="508" t="s">
        <v>1056</v>
      </c>
      <c r="E57" s="456" t="s">
        <v>235</v>
      </c>
      <c r="F57" s="394">
        <f>27.53+144.27</f>
        <v>171.8</v>
      </c>
      <c r="G57" s="312">
        <v>2.81</v>
      </c>
      <c r="H57" s="279">
        <f t="shared" si="0"/>
        <v>482.75800000000004</v>
      </c>
      <c r="J57" s="2058" t="s">
        <v>6395</v>
      </c>
      <c r="K57" s="2064" t="str">
        <f>VLOOKUP(J57,'FICHE RATIOS'!C:D,2,FALSE)</f>
        <v>Cloisons - Doublage - Plâtrerie</v>
      </c>
      <c r="M57" s="2034"/>
      <c r="N57" s="2031"/>
      <c r="P57" s="2034"/>
      <c r="Q57" s="2031"/>
      <c r="S57" s="2034"/>
      <c r="T57" s="2031"/>
    </row>
    <row r="58" spans="1:20" s="331" customFormat="1" ht="12.75" customHeight="1">
      <c r="A58" s="494"/>
      <c r="B58" s="505"/>
      <c r="C58" s="511"/>
      <c r="D58" s="508" t="s">
        <v>1066</v>
      </c>
      <c r="E58" s="456" t="s">
        <v>66</v>
      </c>
      <c r="F58" s="394">
        <f>15+9</f>
        <v>24</v>
      </c>
      <c r="G58" s="312">
        <v>9.5500000000000007</v>
      </c>
      <c r="H58" s="279">
        <f t="shared" si="0"/>
        <v>229.20000000000002</v>
      </c>
      <c r="J58" s="2058" t="s">
        <v>6395</v>
      </c>
      <c r="K58" s="2064" t="str">
        <f>VLOOKUP(J58,'FICHE RATIOS'!C:D,2,FALSE)</f>
        <v>Cloisons - Doublage - Plâtrerie</v>
      </c>
      <c r="M58" s="2034"/>
      <c r="N58" s="2031"/>
      <c r="P58" s="2034"/>
      <c r="Q58" s="2031"/>
      <c r="S58" s="2034"/>
      <c r="T58" s="2031"/>
    </row>
    <row r="59" spans="1:20" s="331" customFormat="1" ht="12.75" customHeight="1">
      <c r="A59" s="494"/>
      <c r="B59" s="505"/>
      <c r="C59" s="511"/>
      <c r="D59" s="506"/>
      <c r="E59" s="456"/>
      <c r="F59" s="394">
        <v>0</v>
      </c>
      <c r="G59" s="312" t="s">
        <v>179</v>
      </c>
      <c r="H59" s="279" t="str">
        <f t="shared" si="0"/>
        <v/>
      </c>
      <c r="J59" s="2058" t="s">
        <v>6395</v>
      </c>
      <c r="K59" s="2064" t="str">
        <f>VLOOKUP(J59,'FICHE RATIOS'!C:D,2,FALSE)</f>
        <v>Cloisons - Doublage - Plâtrerie</v>
      </c>
      <c r="M59" s="2034"/>
      <c r="N59" s="2031"/>
      <c r="P59" s="2034"/>
      <c r="Q59" s="2031"/>
      <c r="S59" s="2034"/>
      <c r="T59" s="2031"/>
    </row>
    <row r="60" spans="1:20" s="331" customFormat="1" ht="12.75" customHeight="1">
      <c r="A60" s="494"/>
      <c r="B60" s="495" t="s">
        <v>1067</v>
      </c>
      <c r="C60" s="515" t="s">
        <v>1068</v>
      </c>
      <c r="D60" s="506"/>
      <c r="E60" s="456"/>
      <c r="F60" s="394">
        <v>0</v>
      </c>
      <c r="G60" s="312" t="s">
        <v>179</v>
      </c>
      <c r="H60" s="187" t="s">
        <v>929</v>
      </c>
      <c r="J60" s="2058" t="s">
        <v>6395</v>
      </c>
      <c r="K60" s="2064" t="str">
        <f>VLOOKUP(J60,'FICHE RATIOS'!C:D,2,FALSE)</f>
        <v>Cloisons - Doublage - Plâtrerie</v>
      </c>
      <c r="M60" s="2034"/>
      <c r="N60" s="2031"/>
      <c r="P60" s="2034"/>
      <c r="Q60" s="2031"/>
      <c r="S60" s="2034"/>
      <c r="T60" s="2031"/>
    </row>
    <row r="61" spans="1:20" s="331" customFormat="1" ht="12.75" customHeight="1">
      <c r="A61" s="494"/>
      <c r="B61" s="505"/>
      <c r="C61" s="516"/>
      <c r="D61" s="506"/>
      <c r="E61" s="456"/>
      <c r="F61" s="394">
        <v>0</v>
      </c>
      <c r="G61" s="312" t="s">
        <v>179</v>
      </c>
      <c r="H61" s="279" t="str">
        <f t="shared" si="0"/>
        <v/>
      </c>
      <c r="J61" s="2058" t="s">
        <v>6395</v>
      </c>
      <c r="K61" s="2064" t="str">
        <f>VLOOKUP(J61,'FICHE RATIOS'!C:D,2,FALSE)</f>
        <v>Cloisons - Doublage - Plâtrerie</v>
      </c>
      <c r="M61" s="2034"/>
      <c r="N61" s="2031"/>
      <c r="P61" s="2034"/>
      <c r="Q61" s="2031"/>
      <c r="S61" s="2034"/>
      <c r="T61" s="2031"/>
    </row>
    <row r="62" spans="1:20" s="331" customFormat="1" ht="12.75" customHeight="1">
      <c r="A62" s="494"/>
      <c r="B62" s="495" t="s">
        <v>229</v>
      </c>
      <c r="C62" s="517" t="s">
        <v>1069</v>
      </c>
      <c r="D62" s="499"/>
      <c r="E62" s="456"/>
      <c r="F62" s="394">
        <v>0</v>
      </c>
      <c r="G62" s="312" t="s">
        <v>179</v>
      </c>
      <c r="H62" s="279" t="str">
        <f t="shared" si="0"/>
        <v/>
      </c>
      <c r="J62" s="2058" t="s">
        <v>6395</v>
      </c>
      <c r="K62" s="2064" t="str">
        <f>VLOOKUP(J62,'FICHE RATIOS'!C:D,2,FALSE)</f>
        <v>Cloisons - Doublage - Plâtrerie</v>
      </c>
      <c r="M62" s="2034"/>
      <c r="N62" s="2031"/>
      <c r="P62" s="2034"/>
      <c r="Q62" s="2031"/>
      <c r="S62" s="2034"/>
      <c r="T62" s="2031"/>
    </row>
    <row r="63" spans="1:20" s="331" customFormat="1" ht="12.75" customHeight="1">
      <c r="A63" s="494"/>
      <c r="B63" s="505"/>
      <c r="C63" s="511"/>
      <c r="D63" s="506"/>
      <c r="E63" s="456"/>
      <c r="F63" s="394">
        <v>0</v>
      </c>
      <c r="G63" s="312" t="s">
        <v>179</v>
      </c>
      <c r="H63" s="279" t="str">
        <f t="shared" si="0"/>
        <v/>
      </c>
      <c r="J63" s="2058" t="s">
        <v>6395</v>
      </c>
      <c r="K63" s="2064" t="str">
        <f>VLOOKUP(J63,'FICHE RATIOS'!C:D,2,FALSE)</f>
        <v>Cloisons - Doublage - Plâtrerie</v>
      </c>
      <c r="M63" s="2034"/>
      <c r="N63" s="2031"/>
      <c r="P63" s="2034"/>
      <c r="Q63" s="2031"/>
      <c r="S63" s="2034"/>
      <c r="T63" s="2031"/>
    </row>
    <row r="64" spans="1:20" s="331" customFormat="1" ht="12.75" customHeight="1">
      <c r="A64" s="494"/>
      <c r="B64" s="505"/>
      <c r="C64" s="511" t="s">
        <v>1070</v>
      </c>
      <c r="D64" s="506"/>
      <c r="E64" s="456"/>
      <c r="F64" s="394">
        <v>0</v>
      </c>
      <c r="G64" s="312" t="s">
        <v>179</v>
      </c>
      <c r="H64" s="279" t="str">
        <f t="shared" si="0"/>
        <v/>
      </c>
      <c r="J64" s="2058" t="s">
        <v>6395</v>
      </c>
      <c r="K64" s="2064" t="str">
        <f>VLOOKUP(J64,'FICHE RATIOS'!C:D,2,FALSE)</f>
        <v>Cloisons - Doublage - Plâtrerie</v>
      </c>
      <c r="M64" s="2034"/>
      <c r="N64" s="2031"/>
      <c r="P64" s="2034"/>
      <c r="Q64" s="2031"/>
      <c r="S64" s="2034"/>
      <c r="T64" s="2031"/>
    </row>
    <row r="65" spans="1:20" s="331" customFormat="1" ht="12.75" customHeight="1">
      <c r="A65" s="494"/>
      <c r="B65" s="505"/>
      <c r="C65" s="511"/>
      <c r="D65" s="518" t="s">
        <v>1071</v>
      </c>
      <c r="E65" s="456"/>
      <c r="F65" s="394">
        <v>0</v>
      </c>
      <c r="G65" s="312" t="s">
        <v>179</v>
      </c>
      <c r="H65" s="279" t="str">
        <f t="shared" si="0"/>
        <v/>
      </c>
      <c r="J65" s="2058" t="s">
        <v>6395</v>
      </c>
      <c r="K65" s="2064" t="str">
        <f>VLOOKUP(J65,'FICHE RATIOS'!C:D,2,FALSE)</f>
        <v>Cloisons - Doublage - Plâtrerie</v>
      </c>
      <c r="M65" s="2034"/>
      <c r="N65" s="2031"/>
      <c r="P65" s="2034"/>
      <c r="Q65" s="2031"/>
      <c r="S65" s="2034"/>
      <c r="T65" s="2031"/>
    </row>
    <row r="66" spans="1:20" s="331" customFormat="1" ht="12.75" customHeight="1">
      <c r="A66" s="494"/>
      <c r="B66" s="505"/>
      <c r="C66" s="511"/>
      <c r="D66" s="508" t="s">
        <v>1046</v>
      </c>
      <c r="E66" s="456" t="s">
        <v>70</v>
      </c>
      <c r="F66" s="519">
        <f>355+2.9+324.1</f>
        <v>682</v>
      </c>
      <c r="G66" s="312">
        <v>50.57</v>
      </c>
      <c r="H66" s="279">
        <f t="shared" si="0"/>
        <v>34488.74</v>
      </c>
      <c r="J66" s="2058" t="s">
        <v>6395</v>
      </c>
      <c r="K66" s="2064" t="str">
        <f>VLOOKUP(J66,'FICHE RATIOS'!C:D,2,FALSE)</f>
        <v>Cloisons - Doublage - Plâtrerie</v>
      </c>
      <c r="M66" s="2034"/>
      <c r="N66" s="2031"/>
      <c r="P66" s="2034"/>
      <c r="Q66" s="2031"/>
      <c r="S66" s="2034"/>
      <c r="T66" s="2031"/>
    </row>
    <row r="67" spans="1:20" s="331" customFormat="1" ht="12.75" customHeight="1">
      <c r="A67" s="494"/>
      <c r="B67" s="505"/>
      <c r="C67" s="511"/>
      <c r="D67" s="508"/>
      <c r="E67" s="456"/>
      <c r="F67" s="519"/>
      <c r="G67" s="312"/>
      <c r="H67" s="279"/>
      <c r="J67" s="2058" t="s">
        <v>6395</v>
      </c>
      <c r="K67" s="2064" t="str">
        <f>VLOOKUP(J67,'FICHE RATIOS'!C:D,2,FALSE)</f>
        <v>Cloisons - Doublage - Plâtrerie</v>
      </c>
      <c r="M67" s="2034"/>
      <c r="N67" s="2031"/>
      <c r="P67" s="2034"/>
      <c r="Q67" s="2031"/>
      <c r="S67" s="2034"/>
      <c r="T67" s="2031"/>
    </row>
    <row r="68" spans="1:20" s="331" customFormat="1" ht="12.75" customHeight="1">
      <c r="A68" s="494"/>
      <c r="B68" s="505"/>
      <c r="C68" s="511"/>
      <c r="D68" s="506"/>
      <c r="E68" s="456"/>
      <c r="F68" s="394">
        <v>0</v>
      </c>
      <c r="G68" s="312" t="s">
        <v>179</v>
      </c>
      <c r="H68" s="279" t="str">
        <f t="shared" ref="H68:H105" si="1">IF(F68=0,"",G68*F68)</f>
        <v/>
      </c>
      <c r="J68" s="2058" t="s">
        <v>6395</v>
      </c>
      <c r="K68" s="2064" t="str">
        <f>VLOOKUP(J68,'FICHE RATIOS'!C:D,2,FALSE)</f>
        <v>Cloisons - Doublage - Plâtrerie</v>
      </c>
      <c r="M68" s="2034"/>
      <c r="N68" s="2031"/>
      <c r="P68" s="2034"/>
      <c r="Q68" s="2031"/>
      <c r="S68" s="2034"/>
      <c r="T68" s="2031"/>
    </row>
    <row r="69" spans="1:20" s="331" customFormat="1" ht="12.75" customHeight="1">
      <c r="A69" s="494"/>
      <c r="B69" s="505"/>
      <c r="C69" s="511" t="s">
        <v>1072</v>
      </c>
      <c r="D69" s="506"/>
      <c r="E69" s="456"/>
      <c r="F69" s="394">
        <v>0</v>
      </c>
      <c r="G69" s="312" t="s">
        <v>179</v>
      </c>
      <c r="H69" s="279" t="str">
        <f t="shared" si="1"/>
        <v/>
      </c>
      <c r="J69" s="2058" t="s">
        <v>6395</v>
      </c>
      <c r="K69" s="2064" t="str">
        <f>VLOOKUP(J69,'FICHE RATIOS'!C:D,2,FALSE)</f>
        <v>Cloisons - Doublage - Plâtrerie</v>
      </c>
      <c r="M69" s="2034"/>
      <c r="N69" s="2031"/>
      <c r="P69" s="2034"/>
      <c r="Q69" s="2031"/>
      <c r="S69" s="2034"/>
      <c r="T69" s="2031"/>
    </row>
    <row r="70" spans="1:20" s="476" customFormat="1" ht="12.75" customHeight="1">
      <c r="A70" s="494"/>
      <c r="B70" s="505"/>
      <c r="C70" s="511"/>
      <c r="D70" s="506" t="s">
        <v>1073</v>
      </c>
      <c r="E70" s="456" t="s">
        <v>70</v>
      </c>
      <c r="F70" s="394">
        <v>25.7</v>
      </c>
      <c r="G70" s="312">
        <v>62.5</v>
      </c>
      <c r="H70" s="279">
        <f t="shared" si="1"/>
        <v>1606.25</v>
      </c>
      <c r="J70" s="2058" t="s">
        <v>6395</v>
      </c>
      <c r="K70" s="2064" t="str">
        <f>VLOOKUP(J70,'FICHE RATIOS'!C:D,2,FALSE)</f>
        <v>Cloisons - Doublage - Plâtrerie</v>
      </c>
      <c r="M70" s="2034"/>
      <c r="N70" s="2031"/>
      <c r="P70" s="2034"/>
      <c r="Q70" s="2031"/>
      <c r="S70" s="2034"/>
      <c r="T70" s="2031"/>
    </row>
    <row r="71" spans="1:20" s="331" customFormat="1" ht="12.75" customHeight="1">
      <c r="A71" s="494"/>
      <c r="B71" s="505"/>
      <c r="C71" s="511"/>
      <c r="D71" s="506"/>
      <c r="E71" s="456"/>
      <c r="F71" s="394">
        <v>0</v>
      </c>
      <c r="G71" s="312" t="s">
        <v>179</v>
      </c>
      <c r="H71" s="279" t="str">
        <f t="shared" si="1"/>
        <v/>
      </c>
      <c r="J71" s="2058" t="s">
        <v>6395</v>
      </c>
      <c r="K71" s="2064" t="str">
        <f>VLOOKUP(J71,'FICHE RATIOS'!C:D,2,FALSE)</f>
        <v>Cloisons - Doublage - Plâtrerie</v>
      </c>
      <c r="M71" s="2034"/>
      <c r="N71" s="2031"/>
      <c r="P71" s="2034"/>
      <c r="Q71" s="2031"/>
      <c r="S71" s="2034"/>
      <c r="T71" s="2031"/>
    </row>
    <row r="72" spans="1:20" s="331" customFormat="1" ht="12.75" customHeight="1">
      <c r="A72" s="494"/>
      <c r="B72" s="495" t="s">
        <v>236</v>
      </c>
      <c r="C72" s="517" t="s">
        <v>1074</v>
      </c>
      <c r="D72" s="499"/>
      <c r="E72" s="456"/>
      <c r="F72" s="394">
        <v>0</v>
      </c>
      <c r="G72" s="312" t="s">
        <v>179</v>
      </c>
      <c r="H72" s="279" t="str">
        <f t="shared" si="1"/>
        <v/>
      </c>
      <c r="J72" s="2058" t="s">
        <v>6395</v>
      </c>
      <c r="K72" s="2064" t="str">
        <f>VLOOKUP(J72,'FICHE RATIOS'!C:D,2,FALSE)</f>
        <v>Cloisons - Doublage - Plâtrerie</v>
      </c>
      <c r="M72" s="2034"/>
      <c r="N72" s="2031"/>
      <c r="P72" s="2034"/>
      <c r="Q72" s="2031"/>
      <c r="S72" s="2034"/>
      <c r="T72" s="2031"/>
    </row>
    <row r="73" spans="1:20" s="331" customFormat="1" ht="12.75" customHeight="1">
      <c r="A73" s="494"/>
      <c r="B73" s="505"/>
      <c r="C73" s="511"/>
      <c r="D73" s="506"/>
      <c r="E73" s="456"/>
      <c r="F73" s="394">
        <v>0</v>
      </c>
      <c r="G73" s="312" t="s">
        <v>179</v>
      </c>
      <c r="H73" s="279" t="str">
        <f t="shared" si="1"/>
        <v/>
      </c>
      <c r="J73" s="2058" t="s">
        <v>6395</v>
      </c>
      <c r="K73" s="2064" t="str">
        <f>VLOOKUP(J73,'FICHE RATIOS'!C:D,2,FALSE)</f>
        <v>Cloisons - Doublage - Plâtrerie</v>
      </c>
      <c r="M73" s="2034"/>
      <c r="N73" s="2031"/>
      <c r="P73" s="2034"/>
      <c r="Q73" s="2031"/>
      <c r="S73" s="2034"/>
      <c r="T73" s="2031"/>
    </row>
    <row r="74" spans="1:20" s="331" customFormat="1" ht="12.75" customHeight="1">
      <c r="A74" s="494"/>
      <c r="B74" s="505"/>
      <c r="C74" s="511" t="s">
        <v>1075</v>
      </c>
      <c r="D74" s="506"/>
      <c r="E74" s="456"/>
      <c r="F74" s="394">
        <v>0</v>
      </c>
      <c r="G74" s="312" t="s">
        <v>179</v>
      </c>
      <c r="H74" s="279" t="str">
        <f t="shared" si="1"/>
        <v/>
      </c>
      <c r="J74" s="2058" t="s">
        <v>6395</v>
      </c>
      <c r="K74" s="2064" t="str">
        <f>VLOOKUP(J74,'FICHE RATIOS'!C:D,2,FALSE)</f>
        <v>Cloisons - Doublage - Plâtrerie</v>
      </c>
      <c r="M74" s="2034"/>
      <c r="N74" s="2031"/>
      <c r="P74" s="2034"/>
      <c r="Q74" s="2031"/>
      <c r="S74" s="2034"/>
      <c r="T74" s="2031"/>
    </row>
    <row r="75" spans="1:20" s="331" customFormat="1" ht="12.75" customHeight="1">
      <c r="A75" s="494"/>
      <c r="B75" s="505"/>
      <c r="C75" s="511"/>
      <c r="D75" s="506" t="s">
        <v>1046</v>
      </c>
      <c r="E75" s="456" t="s">
        <v>70</v>
      </c>
      <c r="F75" s="394">
        <f>134.5+61.1</f>
        <v>195.6</v>
      </c>
      <c r="G75" s="312">
        <v>56.19</v>
      </c>
      <c r="H75" s="279">
        <f t="shared" si="1"/>
        <v>10990.763999999999</v>
      </c>
      <c r="J75" s="2058" t="s">
        <v>6395</v>
      </c>
      <c r="K75" s="2064" t="str">
        <f>VLOOKUP(J75,'FICHE RATIOS'!C:D,2,FALSE)</f>
        <v>Cloisons - Doublage - Plâtrerie</v>
      </c>
      <c r="M75" s="2034"/>
      <c r="N75" s="2031"/>
      <c r="P75" s="2034"/>
      <c r="Q75" s="2031"/>
      <c r="S75" s="2034"/>
      <c r="T75" s="2031"/>
    </row>
    <row r="76" spans="1:20" s="331" customFormat="1" ht="12.75" customHeight="1">
      <c r="A76" s="494"/>
      <c r="B76" s="505"/>
      <c r="C76" s="511" t="s">
        <v>1076</v>
      </c>
      <c r="D76" s="506"/>
      <c r="E76" s="456"/>
      <c r="F76" s="394"/>
      <c r="G76" s="312" t="s">
        <v>179</v>
      </c>
      <c r="H76" s="279" t="str">
        <f t="shared" si="1"/>
        <v/>
      </c>
      <c r="J76" s="2058" t="s">
        <v>6395</v>
      </c>
      <c r="K76" s="2064" t="str">
        <f>VLOOKUP(J76,'FICHE RATIOS'!C:D,2,FALSE)</f>
        <v>Cloisons - Doublage - Plâtrerie</v>
      </c>
      <c r="M76" s="2034"/>
      <c r="N76" s="2031"/>
      <c r="P76" s="2034"/>
      <c r="Q76" s="2031"/>
      <c r="S76" s="2034"/>
      <c r="T76" s="2031"/>
    </row>
    <row r="77" spans="1:20" s="331" customFormat="1" ht="12.75" customHeight="1">
      <c r="A77" s="494"/>
      <c r="B77" s="505"/>
      <c r="C77" s="511"/>
      <c r="D77" s="506" t="s">
        <v>1046</v>
      </c>
      <c r="E77" s="456" t="s">
        <v>70</v>
      </c>
      <c r="F77" s="394">
        <v>1171.4000000000001</v>
      </c>
      <c r="G77" s="312">
        <v>65.180000000000007</v>
      </c>
      <c r="H77" s="279">
        <f t="shared" si="1"/>
        <v>76351.852000000014</v>
      </c>
      <c r="J77" s="2058" t="s">
        <v>6395</v>
      </c>
      <c r="K77" s="2064" t="str">
        <f>VLOOKUP(J77,'FICHE RATIOS'!C:D,2,FALSE)</f>
        <v>Cloisons - Doublage - Plâtrerie</v>
      </c>
      <c r="M77" s="2034"/>
      <c r="N77" s="2031"/>
      <c r="P77" s="2034"/>
      <c r="Q77" s="2031"/>
      <c r="S77" s="2034"/>
      <c r="T77" s="2031"/>
    </row>
    <row r="78" spans="1:20" s="331" customFormat="1" ht="12.75" customHeight="1">
      <c r="A78" s="494"/>
      <c r="B78" s="505"/>
      <c r="C78" s="511"/>
      <c r="D78" s="506" t="s">
        <v>1050</v>
      </c>
      <c r="E78" s="456" t="s">
        <v>66</v>
      </c>
      <c r="F78" s="394">
        <v>44</v>
      </c>
      <c r="G78" s="312">
        <v>22.48</v>
      </c>
      <c r="H78" s="279">
        <f t="shared" si="1"/>
        <v>989.12</v>
      </c>
      <c r="J78" s="2058" t="s">
        <v>6395</v>
      </c>
      <c r="K78" s="2064" t="str">
        <f>VLOOKUP(J78,'FICHE RATIOS'!C:D,2,FALSE)</f>
        <v>Cloisons - Doublage - Plâtrerie</v>
      </c>
      <c r="M78" s="2034"/>
      <c r="N78" s="2031"/>
      <c r="P78" s="2034"/>
      <c r="Q78" s="2031"/>
      <c r="S78" s="2034"/>
      <c r="T78" s="2031"/>
    </row>
    <row r="79" spans="1:20" s="331" customFormat="1" ht="12.75" customHeight="1">
      <c r="A79" s="494"/>
      <c r="B79" s="505"/>
      <c r="C79" s="511" t="s">
        <v>1077</v>
      </c>
      <c r="D79" s="506"/>
      <c r="E79" s="456"/>
      <c r="F79" s="394"/>
      <c r="G79" s="312" t="s">
        <v>179</v>
      </c>
      <c r="H79" s="279" t="str">
        <f t="shared" si="1"/>
        <v/>
      </c>
      <c r="J79" s="2058" t="s">
        <v>6395</v>
      </c>
      <c r="K79" s="2064" t="str">
        <f>VLOOKUP(J79,'FICHE RATIOS'!C:D,2,FALSE)</f>
        <v>Cloisons - Doublage - Plâtrerie</v>
      </c>
      <c r="M79" s="2034"/>
      <c r="N79" s="2031"/>
      <c r="P79" s="2034"/>
      <c r="Q79" s="2031"/>
      <c r="S79" s="2034"/>
      <c r="T79" s="2031"/>
    </row>
    <row r="80" spans="1:20" s="331" customFormat="1" ht="12.75" customHeight="1">
      <c r="A80" s="494"/>
      <c r="B80" s="505"/>
      <c r="C80" s="511"/>
      <c r="D80" s="506" t="s">
        <v>1046</v>
      </c>
      <c r="E80" s="456" t="s">
        <v>70</v>
      </c>
      <c r="F80" s="394">
        <v>102.2</v>
      </c>
      <c r="G80" s="312">
        <v>93.28</v>
      </c>
      <c r="H80" s="279">
        <f t="shared" si="1"/>
        <v>9533.2160000000003</v>
      </c>
      <c r="J80" s="2058" t="s">
        <v>6395</v>
      </c>
      <c r="K80" s="2064" t="str">
        <f>VLOOKUP(J80,'FICHE RATIOS'!C:D,2,FALSE)</f>
        <v>Cloisons - Doublage - Plâtrerie</v>
      </c>
      <c r="M80" s="2034"/>
      <c r="N80" s="2031"/>
      <c r="P80" s="2034"/>
      <c r="Q80" s="2031"/>
      <c r="S80" s="2034"/>
      <c r="T80" s="2031"/>
    </row>
    <row r="81" spans="1:20" s="331" customFormat="1" ht="12.75" customHeight="1">
      <c r="A81" s="494"/>
      <c r="B81" s="505"/>
      <c r="C81" s="511"/>
      <c r="D81" s="506" t="s">
        <v>1050</v>
      </c>
      <c r="E81" s="456" t="s">
        <v>66</v>
      </c>
      <c r="F81" s="394">
        <f>2+1</f>
        <v>3</v>
      </c>
      <c r="G81" s="312">
        <v>22.48</v>
      </c>
      <c r="H81" s="279">
        <f t="shared" si="1"/>
        <v>67.44</v>
      </c>
      <c r="J81" s="2058" t="s">
        <v>6395</v>
      </c>
      <c r="K81" s="2064" t="str">
        <f>VLOOKUP(J81,'FICHE RATIOS'!C:D,2,FALSE)</f>
        <v>Cloisons - Doublage - Plâtrerie</v>
      </c>
      <c r="M81" s="2034"/>
      <c r="N81" s="2031"/>
      <c r="P81" s="2034"/>
      <c r="Q81" s="2031"/>
      <c r="S81" s="2034"/>
      <c r="T81" s="2031"/>
    </row>
    <row r="82" spans="1:20" s="476" customFormat="1" ht="12.6" customHeight="1">
      <c r="A82" s="494"/>
      <c r="B82" s="505"/>
      <c r="C82" s="511" t="s">
        <v>1078</v>
      </c>
      <c r="D82" s="506"/>
      <c r="E82" s="456" t="s">
        <v>70</v>
      </c>
      <c r="F82" s="394">
        <f>25.4+289.4+31</f>
        <v>345.79999999999995</v>
      </c>
      <c r="G82" s="312">
        <v>28.749999999999996</v>
      </c>
      <c r="H82" s="279">
        <f t="shared" si="1"/>
        <v>9941.7499999999982</v>
      </c>
      <c r="J82" s="2058" t="s">
        <v>6395</v>
      </c>
      <c r="K82" s="2064" t="str">
        <f>VLOOKUP(J82,'FICHE RATIOS'!C:D,2,FALSE)</f>
        <v>Cloisons - Doublage - Plâtrerie</v>
      </c>
      <c r="M82" s="2034"/>
      <c r="N82" s="2031"/>
      <c r="P82" s="2034"/>
      <c r="Q82" s="2031"/>
      <c r="S82" s="2034"/>
      <c r="T82" s="2031"/>
    </row>
    <row r="83" spans="1:20" s="476" customFormat="1" ht="12.6" customHeight="1">
      <c r="A83" s="494"/>
      <c r="B83" s="505"/>
      <c r="C83" s="511" t="s">
        <v>1079</v>
      </c>
      <c r="D83" s="506"/>
      <c r="E83" s="456" t="s">
        <v>235</v>
      </c>
      <c r="F83" s="394">
        <v>28.07</v>
      </c>
      <c r="G83" s="312">
        <v>8.99</v>
      </c>
      <c r="H83" s="279">
        <f t="shared" si="1"/>
        <v>252.3493</v>
      </c>
      <c r="J83" s="2058" t="s">
        <v>6395</v>
      </c>
      <c r="K83" s="2064" t="str">
        <f>VLOOKUP(J83,'FICHE RATIOS'!C:D,2,FALSE)</f>
        <v>Cloisons - Doublage - Plâtrerie</v>
      </c>
      <c r="M83" s="2034"/>
      <c r="N83" s="2031"/>
      <c r="P83" s="2034"/>
      <c r="Q83" s="2031"/>
      <c r="S83" s="2034"/>
      <c r="T83" s="2031"/>
    </row>
    <row r="84" spans="1:20" s="331" customFormat="1" ht="12.75" customHeight="1">
      <c r="A84" s="494"/>
      <c r="B84" s="505"/>
      <c r="C84" s="520"/>
      <c r="D84" s="506"/>
      <c r="E84" s="456"/>
      <c r="F84" s="394">
        <v>0</v>
      </c>
      <c r="G84" s="312" t="s">
        <v>179</v>
      </c>
      <c r="H84" s="279" t="str">
        <f t="shared" si="1"/>
        <v/>
      </c>
      <c r="J84" s="2058" t="s">
        <v>6395</v>
      </c>
      <c r="K84" s="2064" t="str">
        <f>VLOOKUP(J84,'FICHE RATIOS'!C:D,2,FALSE)</f>
        <v>Cloisons - Doublage - Plâtrerie</v>
      </c>
      <c r="M84" s="2034"/>
      <c r="N84" s="2031"/>
      <c r="P84" s="2034"/>
      <c r="Q84" s="2031"/>
      <c r="S84" s="2034"/>
      <c r="T84" s="2031"/>
    </row>
    <row r="85" spans="1:20" s="331" customFormat="1" ht="12.75" customHeight="1">
      <c r="A85" s="494"/>
      <c r="B85" s="495" t="s">
        <v>1080</v>
      </c>
      <c r="C85" s="517" t="s">
        <v>1081</v>
      </c>
      <c r="D85" s="499"/>
      <c r="E85" s="456"/>
      <c r="F85" s="394">
        <v>0</v>
      </c>
      <c r="G85" s="312" t="s">
        <v>179</v>
      </c>
      <c r="H85" s="1887">
        <f>F88+F92+F96+F101+F105</f>
        <v>6880.0999999999985</v>
      </c>
      <c r="J85" s="2058" t="s">
        <v>6395</v>
      </c>
      <c r="K85" s="2064" t="str">
        <f>VLOOKUP(J85,'FICHE RATIOS'!C:D,2,FALSE)</f>
        <v>Cloisons - Doublage - Plâtrerie</v>
      </c>
      <c r="M85" s="2034"/>
      <c r="N85" s="2031"/>
      <c r="P85" s="2034"/>
      <c r="Q85" s="2031"/>
      <c r="S85" s="2034"/>
      <c r="T85" s="2031"/>
    </row>
    <row r="86" spans="1:20" s="331" customFormat="1" ht="12.75" customHeight="1">
      <c r="A86" s="494"/>
      <c r="B86" s="505"/>
      <c r="C86" s="511"/>
      <c r="D86" s="506"/>
      <c r="E86" s="456"/>
      <c r="F86" s="394">
        <v>0</v>
      </c>
      <c r="G86" s="312" t="s">
        <v>179</v>
      </c>
      <c r="H86" s="279" t="str">
        <f t="shared" si="1"/>
        <v/>
      </c>
      <c r="J86" s="2058" t="s">
        <v>6395</v>
      </c>
      <c r="K86" s="2064" t="str">
        <f>VLOOKUP(J86,'FICHE RATIOS'!C:D,2,FALSE)</f>
        <v>Cloisons - Doublage - Plâtrerie</v>
      </c>
      <c r="M86" s="2034"/>
      <c r="N86" s="2031"/>
      <c r="P86" s="2034"/>
      <c r="Q86" s="2031"/>
      <c r="S86" s="2034"/>
      <c r="T86" s="2031"/>
    </row>
    <row r="87" spans="1:20" s="331" customFormat="1" ht="12.75" customHeight="1">
      <c r="A87" s="494"/>
      <c r="B87" s="495" t="s">
        <v>1082</v>
      </c>
      <c r="C87" s="512" t="s">
        <v>1083</v>
      </c>
      <c r="D87" s="506"/>
      <c r="E87" s="456"/>
      <c r="F87" s="394">
        <v>0</v>
      </c>
      <c r="G87" s="312" t="s">
        <v>179</v>
      </c>
      <c r="H87" s="279" t="str">
        <f t="shared" si="1"/>
        <v/>
      </c>
      <c r="J87" s="2058" t="s">
        <v>6395</v>
      </c>
      <c r="K87" s="2064" t="str">
        <f>VLOOKUP(J87,'FICHE RATIOS'!C:D,2,FALSE)</f>
        <v>Cloisons - Doublage - Plâtrerie</v>
      </c>
      <c r="M87" s="2034"/>
      <c r="N87" s="2031"/>
      <c r="P87" s="2034"/>
      <c r="Q87" s="2031"/>
      <c r="S87" s="2034"/>
      <c r="T87" s="2031"/>
    </row>
    <row r="88" spans="1:20" s="331" customFormat="1" ht="12.75" customHeight="1">
      <c r="A88" s="494"/>
      <c r="B88" s="505"/>
      <c r="C88" s="511"/>
      <c r="D88" s="508" t="s">
        <v>1046</v>
      </c>
      <c r="E88" s="456" t="s">
        <v>70</v>
      </c>
      <c r="F88" s="394">
        <v>3638.2</v>
      </c>
      <c r="G88" s="312">
        <v>44.84</v>
      </c>
      <c r="H88" s="279">
        <f t="shared" si="1"/>
        <v>163136.88800000001</v>
      </c>
      <c r="J88" s="2058" t="s">
        <v>6395</v>
      </c>
      <c r="K88" s="2064" t="str">
        <f>VLOOKUP(J88,'FICHE RATIOS'!C:D,2,FALSE)</f>
        <v>Cloisons - Doublage - Plâtrerie</v>
      </c>
      <c r="M88" s="2034"/>
      <c r="N88" s="2031"/>
      <c r="P88" s="2034"/>
      <c r="Q88" s="2031"/>
      <c r="S88" s="2034"/>
      <c r="T88" s="2031"/>
    </row>
    <row r="89" spans="1:20" s="331" customFormat="1" ht="12.75" customHeight="1">
      <c r="A89" s="494"/>
      <c r="B89" s="505"/>
      <c r="C89" s="511"/>
      <c r="D89" s="508" t="s">
        <v>1056</v>
      </c>
      <c r="E89" s="456" t="s">
        <v>235</v>
      </c>
      <c r="F89" s="394">
        <v>3261.92</v>
      </c>
      <c r="G89" s="312">
        <v>2.81</v>
      </c>
      <c r="H89" s="279">
        <f t="shared" si="1"/>
        <v>9165.9952000000012</v>
      </c>
      <c r="J89" s="2058" t="s">
        <v>6395</v>
      </c>
      <c r="K89" s="2064" t="str">
        <f>VLOOKUP(J89,'FICHE RATIOS'!C:D,2,FALSE)</f>
        <v>Cloisons - Doublage - Plâtrerie</v>
      </c>
      <c r="M89" s="2034"/>
      <c r="N89" s="2031"/>
      <c r="P89" s="2034"/>
      <c r="Q89" s="2031"/>
      <c r="S89" s="2034"/>
      <c r="T89" s="2031"/>
    </row>
    <row r="90" spans="1:20" s="331" customFormat="1" ht="12.75" customHeight="1">
      <c r="A90" s="494"/>
      <c r="B90" s="505"/>
      <c r="C90" s="511"/>
      <c r="D90" s="506"/>
      <c r="E90" s="456"/>
      <c r="F90" s="394">
        <v>0</v>
      </c>
      <c r="G90" s="312" t="s">
        <v>179</v>
      </c>
      <c r="H90" s="279" t="str">
        <f t="shared" si="1"/>
        <v/>
      </c>
      <c r="J90" s="2058" t="s">
        <v>6395</v>
      </c>
      <c r="K90" s="2064" t="str">
        <f>VLOOKUP(J90,'FICHE RATIOS'!C:D,2,FALSE)</f>
        <v>Cloisons - Doublage - Plâtrerie</v>
      </c>
      <c r="M90" s="2034"/>
      <c r="N90" s="2031"/>
      <c r="P90" s="2034"/>
      <c r="Q90" s="2031"/>
      <c r="S90" s="2034"/>
      <c r="T90" s="2031"/>
    </row>
    <row r="91" spans="1:20" s="331" customFormat="1" ht="12.75" customHeight="1">
      <c r="A91" s="494"/>
      <c r="B91" s="495" t="s">
        <v>1084</v>
      </c>
      <c r="C91" s="512" t="s">
        <v>1085</v>
      </c>
      <c r="D91" s="506"/>
      <c r="E91" s="456"/>
      <c r="F91" s="394">
        <v>0</v>
      </c>
      <c r="G91" s="312" t="s">
        <v>179</v>
      </c>
      <c r="H91" s="279" t="str">
        <f t="shared" si="1"/>
        <v/>
      </c>
      <c r="J91" s="2058" t="s">
        <v>6395</v>
      </c>
      <c r="K91" s="2064" t="str">
        <f>VLOOKUP(J91,'FICHE RATIOS'!C:D,2,FALSE)</f>
        <v>Cloisons - Doublage - Plâtrerie</v>
      </c>
      <c r="M91" s="2034"/>
      <c r="N91" s="2031"/>
      <c r="P91" s="2034"/>
      <c r="Q91" s="2031"/>
      <c r="S91" s="2034"/>
      <c r="T91" s="2031"/>
    </row>
    <row r="92" spans="1:20" s="331" customFormat="1" ht="12.75" customHeight="1">
      <c r="A92" s="494"/>
      <c r="B92" s="505"/>
      <c r="C92" s="511"/>
      <c r="D92" s="508" t="s">
        <v>1046</v>
      </c>
      <c r="E92" s="456" t="s">
        <v>70</v>
      </c>
      <c r="F92" s="394">
        <v>580</v>
      </c>
      <c r="G92" s="312">
        <v>39.33</v>
      </c>
      <c r="H92" s="279">
        <f t="shared" si="1"/>
        <v>22811.399999999998</v>
      </c>
      <c r="J92" s="2058" t="s">
        <v>6395</v>
      </c>
      <c r="K92" s="2064" t="str">
        <f>VLOOKUP(J92,'FICHE RATIOS'!C:D,2,FALSE)</f>
        <v>Cloisons - Doublage - Plâtrerie</v>
      </c>
      <c r="M92" s="2034"/>
      <c r="N92" s="2031"/>
      <c r="P92" s="2034"/>
      <c r="Q92" s="2031"/>
      <c r="S92" s="2034"/>
      <c r="T92" s="2031"/>
    </row>
    <row r="93" spans="1:20" s="331" customFormat="1" ht="12.75" customHeight="1">
      <c r="A93" s="494"/>
      <c r="B93" s="505"/>
      <c r="C93" s="511"/>
      <c r="D93" s="508" t="s">
        <v>1056</v>
      </c>
      <c r="E93" s="456" t="s">
        <v>235</v>
      </c>
      <c r="F93" s="394">
        <v>28.18</v>
      </c>
      <c r="G93" s="312">
        <v>2.81</v>
      </c>
      <c r="H93" s="279">
        <f t="shared" si="1"/>
        <v>79.1858</v>
      </c>
      <c r="J93" s="2058" t="s">
        <v>6395</v>
      </c>
      <c r="K93" s="2064" t="str">
        <f>VLOOKUP(J93,'FICHE RATIOS'!C:D,2,FALSE)</f>
        <v>Cloisons - Doublage - Plâtrerie</v>
      </c>
      <c r="M93" s="2034"/>
      <c r="N93" s="2031"/>
      <c r="P93" s="2034"/>
      <c r="Q93" s="2031"/>
      <c r="S93" s="2034"/>
      <c r="T93" s="2031"/>
    </row>
    <row r="94" spans="1:20" s="331" customFormat="1" ht="12.75" customHeight="1">
      <c r="A94" s="494"/>
      <c r="B94" s="505"/>
      <c r="C94" s="511"/>
      <c r="D94" s="506"/>
      <c r="E94" s="456"/>
      <c r="F94" s="394">
        <v>0</v>
      </c>
      <c r="G94" s="312" t="s">
        <v>179</v>
      </c>
      <c r="H94" s="279" t="str">
        <f t="shared" si="1"/>
        <v/>
      </c>
      <c r="J94" s="2058" t="s">
        <v>6395</v>
      </c>
      <c r="K94" s="2064" t="str">
        <f>VLOOKUP(J94,'FICHE RATIOS'!C:D,2,FALSE)</f>
        <v>Cloisons - Doublage - Plâtrerie</v>
      </c>
      <c r="M94" s="2034"/>
      <c r="N94" s="2031"/>
      <c r="P94" s="2034"/>
      <c r="Q94" s="2031"/>
      <c r="S94" s="2034"/>
      <c r="T94" s="2031"/>
    </row>
    <row r="95" spans="1:20" s="331" customFormat="1" ht="12.75" customHeight="1">
      <c r="A95" s="494"/>
      <c r="B95" s="495" t="s">
        <v>1086</v>
      </c>
      <c r="C95" s="512" t="s">
        <v>1087</v>
      </c>
      <c r="D95" s="506"/>
      <c r="E95" s="456"/>
      <c r="F95" s="394">
        <v>0</v>
      </c>
      <c r="G95" s="312" t="s">
        <v>179</v>
      </c>
      <c r="H95" s="279" t="str">
        <f t="shared" si="1"/>
        <v/>
      </c>
      <c r="J95" s="2058" t="s">
        <v>6395</v>
      </c>
      <c r="K95" s="2064" t="str">
        <f>VLOOKUP(J95,'FICHE RATIOS'!C:D,2,FALSE)</f>
        <v>Cloisons - Doublage - Plâtrerie</v>
      </c>
      <c r="M95" s="2034"/>
      <c r="N95" s="2031"/>
      <c r="P95" s="2034"/>
      <c r="Q95" s="2031"/>
      <c r="S95" s="2034"/>
      <c r="T95" s="2031"/>
    </row>
    <row r="96" spans="1:20" s="331" customFormat="1" ht="12.75" customHeight="1">
      <c r="A96" s="494"/>
      <c r="B96" s="505"/>
      <c r="C96" s="511"/>
      <c r="D96" s="508" t="s">
        <v>1046</v>
      </c>
      <c r="E96" s="456" t="s">
        <v>70</v>
      </c>
      <c r="F96" s="394">
        <f>823.3+103.6</f>
        <v>926.9</v>
      </c>
      <c r="G96" s="312">
        <v>39.33</v>
      </c>
      <c r="H96" s="279">
        <f t="shared" si="1"/>
        <v>36454.976999999999</v>
      </c>
      <c r="J96" s="2058" t="s">
        <v>6395</v>
      </c>
      <c r="K96" s="2064" t="str">
        <f>VLOOKUP(J96,'FICHE RATIOS'!C:D,2,FALSE)</f>
        <v>Cloisons - Doublage - Plâtrerie</v>
      </c>
      <c r="M96" s="2034"/>
      <c r="N96" s="2031"/>
      <c r="P96" s="2034"/>
      <c r="Q96" s="2031"/>
      <c r="S96" s="2034"/>
      <c r="T96" s="2031"/>
    </row>
    <row r="97" spans="1:20" s="331" customFormat="1" ht="12.75" customHeight="1">
      <c r="A97" s="494"/>
      <c r="B97" s="505"/>
      <c r="C97" s="511"/>
      <c r="D97" s="508" t="s">
        <v>1056</v>
      </c>
      <c r="E97" s="456" t="s">
        <v>235</v>
      </c>
      <c r="F97" s="394">
        <f>1658.37+30.52</f>
        <v>1688.8899999999999</v>
      </c>
      <c r="G97" s="312">
        <v>2.81</v>
      </c>
      <c r="H97" s="279">
        <f t="shared" si="1"/>
        <v>4745.7808999999997</v>
      </c>
      <c r="J97" s="2058" t="s">
        <v>6395</v>
      </c>
      <c r="K97" s="2064" t="str">
        <f>VLOOKUP(J97,'FICHE RATIOS'!C:D,2,FALSE)</f>
        <v>Cloisons - Doublage - Plâtrerie</v>
      </c>
      <c r="M97" s="2034"/>
      <c r="N97" s="2031"/>
      <c r="P97" s="2034"/>
      <c r="Q97" s="2031"/>
      <c r="S97" s="2034"/>
      <c r="T97" s="2031"/>
    </row>
    <row r="98" spans="1:20" s="331" customFormat="1" ht="12.75" customHeight="1">
      <c r="A98" s="494"/>
      <c r="B98" s="505"/>
      <c r="C98" s="511"/>
      <c r="D98" s="508" t="s">
        <v>1088</v>
      </c>
      <c r="E98" s="456" t="s">
        <v>66</v>
      </c>
      <c r="F98" s="394">
        <v>6</v>
      </c>
      <c r="G98" s="312">
        <v>13.71</v>
      </c>
      <c r="H98" s="279">
        <f t="shared" si="1"/>
        <v>82.26</v>
      </c>
      <c r="J98" s="2058" t="s">
        <v>6395</v>
      </c>
      <c r="K98" s="2064" t="str">
        <f>VLOOKUP(J98,'FICHE RATIOS'!C:D,2,FALSE)</f>
        <v>Cloisons - Doublage - Plâtrerie</v>
      </c>
      <c r="M98" s="2034"/>
      <c r="N98" s="2031"/>
      <c r="P98" s="2034"/>
      <c r="Q98" s="2031"/>
      <c r="S98" s="2034"/>
      <c r="T98" s="2031"/>
    </row>
    <row r="99" spans="1:20" s="331" customFormat="1" ht="12.75" customHeight="1">
      <c r="A99" s="494"/>
      <c r="B99" s="505"/>
      <c r="C99" s="511"/>
      <c r="D99" s="506"/>
      <c r="E99" s="456"/>
      <c r="F99" s="394">
        <v>0</v>
      </c>
      <c r="G99" s="312" t="s">
        <v>179</v>
      </c>
      <c r="H99" s="279" t="str">
        <f t="shared" si="1"/>
        <v/>
      </c>
      <c r="J99" s="2058" t="s">
        <v>6395</v>
      </c>
      <c r="K99" s="2064" t="str">
        <f>VLOOKUP(J99,'FICHE RATIOS'!C:D,2,FALSE)</f>
        <v>Cloisons - Doublage - Plâtrerie</v>
      </c>
      <c r="M99" s="2034"/>
      <c r="N99" s="2031"/>
      <c r="P99" s="2034"/>
      <c r="Q99" s="2031"/>
      <c r="S99" s="2034"/>
      <c r="T99" s="2031"/>
    </row>
    <row r="100" spans="1:20" s="331" customFormat="1" ht="12.75" customHeight="1">
      <c r="A100" s="494"/>
      <c r="B100" s="495" t="s">
        <v>1089</v>
      </c>
      <c r="C100" s="512" t="s">
        <v>1090</v>
      </c>
      <c r="D100" s="506"/>
      <c r="E100" s="456"/>
      <c r="F100" s="394">
        <v>0</v>
      </c>
      <c r="G100" s="312" t="s">
        <v>179</v>
      </c>
      <c r="H100" s="279" t="str">
        <f t="shared" si="1"/>
        <v/>
      </c>
      <c r="J100" s="2058" t="s">
        <v>6395</v>
      </c>
      <c r="K100" s="2064" t="str">
        <f>VLOOKUP(J100,'FICHE RATIOS'!C:D,2,FALSE)</f>
        <v>Cloisons - Doublage - Plâtrerie</v>
      </c>
      <c r="M100" s="2034"/>
      <c r="N100" s="2031"/>
      <c r="P100" s="2034"/>
      <c r="Q100" s="2031"/>
      <c r="S100" s="2034"/>
      <c r="T100" s="2031"/>
    </row>
    <row r="101" spans="1:20" s="331" customFormat="1" ht="12.75" customHeight="1">
      <c r="A101" s="494"/>
      <c r="B101" s="505"/>
      <c r="C101" s="511"/>
      <c r="D101" s="521" t="s">
        <v>1046</v>
      </c>
      <c r="E101" s="456" t="s">
        <v>70</v>
      </c>
      <c r="F101" s="394">
        <v>1289.5999999999999</v>
      </c>
      <c r="G101" s="312">
        <v>87.444000000000003</v>
      </c>
      <c r="H101" s="279">
        <f t="shared" si="1"/>
        <v>112767.7824</v>
      </c>
      <c r="J101" s="2058" t="s">
        <v>6395</v>
      </c>
      <c r="K101" s="2064" t="str">
        <f>VLOOKUP(J101,'FICHE RATIOS'!C:D,2,FALSE)</f>
        <v>Cloisons - Doublage - Plâtrerie</v>
      </c>
      <c r="M101" s="2034"/>
      <c r="N101" s="2031"/>
      <c r="P101" s="2034"/>
      <c r="Q101" s="2031"/>
      <c r="S101" s="2034"/>
      <c r="T101" s="2031"/>
    </row>
    <row r="102" spans="1:20" s="331" customFormat="1" ht="12.75" customHeight="1">
      <c r="A102" s="494"/>
      <c r="B102" s="505"/>
      <c r="C102" s="511"/>
      <c r="D102" s="521" t="s">
        <v>1056</v>
      </c>
      <c r="E102" s="456" t="s">
        <v>235</v>
      </c>
      <c r="F102" s="394">
        <v>2608.88</v>
      </c>
      <c r="G102" s="312">
        <v>2.81</v>
      </c>
      <c r="H102" s="279">
        <f t="shared" si="1"/>
        <v>7330.9528</v>
      </c>
      <c r="J102" s="2058" t="s">
        <v>6395</v>
      </c>
      <c r="K102" s="2064" t="str">
        <f>VLOOKUP(J102,'FICHE RATIOS'!C:D,2,FALSE)</f>
        <v>Cloisons - Doublage - Plâtrerie</v>
      </c>
      <c r="M102" s="2034"/>
      <c r="N102" s="2031"/>
      <c r="P102" s="2034"/>
      <c r="Q102" s="2031"/>
      <c r="S102" s="2034"/>
      <c r="T102" s="2031"/>
    </row>
    <row r="103" spans="1:20" s="331" customFormat="1" ht="12.75" customHeight="1">
      <c r="A103" s="494"/>
      <c r="B103" s="505"/>
      <c r="C103" s="511"/>
      <c r="D103" s="506"/>
      <c r="E103" s="456"/>
      <c r="F103" s="394">
        <v>0</v>
      </c>
      <c r="G103" s="312" t="s">
        <v>179</v>
      </c>
      <c r="H103" s="279" t="str">
        <f t="shared" si="1"/>
        <v/>
      </c>
      <c r="J103" s="2058" t="s">
        <v>6395</v>
      </c>
      <c r="K103" s="2064" t="str">
        <f>VLOOKUP(J103,'FICHE RATIOS'!C:D,2,FALSE)</f>
        <v>Cloisons - Doublage - Plâtrerie</v>
      </c>
      <c r="M103" s="2034"/>
      <c r="N103" s="2031"/>
      <c r="P103" s="2034"/>
      <c r="Q103" s="2031"/>
      <c r="S103" s="2034"/>
      <c r="T103" s="2031"/>
    </row>
    <row r="104" spans="1:20" s="476" customFormat="1" ht="12.75" customHeight="1">
      <c r="A104" s="494"/>
      <c r="B104" s="505"/>
      <c r="C104" s="511" t="s">
        <v>1091</v>
      </c>
      <c r="D104" s="506"/>
      <c r="E104" s="456"/>
      <c r="F104" s="394">
        <v>0</v>
      </c>
      <c r="G104" s="312" t="s">
        <v>179</v>
      </c>
      <c r="H104" s="279" t="str">
        <f t="shared" si="1"/>
        <v/>
      </c>
      <c r="J104" s="2058" t="s">
        <v>6395</v>
      </c>
      <c r="K104" s="2064" t="str">
        <f>VLOOKUP(J104,'FICHE RATIOS'!C:D,2,FALSE)</f>
        <v>Cloisons - Doublage - Plâtrerie</v>
      </c>
      <c r="M104" s="2034"/>
      <c r="N104" s="2031"/>
      <c r="P104" s="2034"/>
      <c r="Q104" s="2031"/>
      <c r="S104" s="2034"/>
      <c r="T104" s="2031"/>
    </row>
    <row r="105" spans="1:20" s="476" customFormat="1" ht="12.75" customHeight="1">
      <c r="A105" s="494"/>
      <c r="B105" s="505"/>
      <c r="C105" s="511"/>
      <c r="D105" s="521" t="s">
        <v>1046</v>
      </c>
      <c r="E105" s="456" t="s">
        <v>70</v>
      </c>
      <c r="F105" s="312">
        <f>91.2+167.2+108+60+19</f>
        <v>445.4</v>
      </c>
      <c r="G105" s="312">
        <v>106.08</v>
      </c>
      <c r="H105" s="279">
        <f t="shared" si="1"/>
        <v>47248.031999999999</v>
      </c>
      <c r="J105" s="2058" t="s">
        <v>6395</v>
      </c>
      <c r="K105" s="2064" t="str">
        <f>VLOOKUP(J105,'FICHE RATIOS'!C:D,2,FALSE)</f>
        <v>Cloisons - Doublage - Plâtrerie</v>
      </c>
      <c r="M105" s="2034"/>
      <c r="N105" s="2031"/>
      <c r="P105" s="2034"/>
      <c r="Q105" s="2031"/>
      <c r="S105" s="2034"/>
      <c r="T105" s="2031"/>
    </row>
    <row r="106" spans="1:20" s="331" customFormat="1" ht="12.75" customHeight="1">
      <c r="A106" s="494"/>
      <c r="B106" s="505"/>
      <c r="C106" s="511"/>
      <c r="D106" s="506"/>
      <c r="E106" s="456"/>
      <c r="F106" s="394">
        <v>0</v>
      </c>
      <c r="G106" s="312" t="s">
        <v>179</v>
      </c>
      <c r="H106" s="279" t="s">
        <v>179</v>
      </c>
      <c r="J106" s="2058" t="s">
        <v>6395</v>
      </c>
      <c r="K106" s="2064" t="str">
        <f>VLOOKUP(J106,'FICHE RATIOS'!C:D,2,FALSE)</f>
        <v>Cloisons - Doublage - Plâtrerie</v>
      </c>
      <c r="M106" s="2034"/>
      <c r="N106" s="2031"/>
      <c r="P106" s="2034"/>
      <c r="Q106" s="2031"/>
      <c r="S106" s="2034"/>
      <c r="T106" s="2031"/>
    </row>
    <row r="107" spans="1:20" s="331" customFormat="1" ht="12.75" customHeight="1">
      <c r="A107" s="494"/>
      <c r="B107" s="495" t="s">
        <v>1092</v>
      </c>
      <c r="C107" s="512" t="s">
        <v>1093</v>
      </c>
      <c r="D107" s="506"/>
      <c r="E107" s="456"/>
      <c r="F107" s="394"/>
      <c r="G107" s="312"/>
      <c r="H107" s="279" t="s">
        <v>1094</v>
      </c>
      <c r="J107" s="2058" t="s">
        <v>6395</v>
      </c>
      <c r="K107" s="2064" t="str">
        <f>VLOOKUP(J107,'FICHE RATIOS'!C:D,2,FALSE)</f>
        <v>Cloisons - Doublage - Plâtrerie</v>
      </c>
      <c r="M107" s="2034"/>
      <c r="N107" s="2031"/>
      <c r="P107" s="2034"/>
      <c r="Q107" s="2031"/>
      <c r="S107" s="2034"/>
      <c r="T107" s="2031"/>
    </row>
    <row r="108" spans="1:20" s="331" customFormat="1" ht="12.75">
      <c r="A108" s="494"/>
      <c r="B108" s="505"/>
      <c r="C108" s="511"/>
      <c r="D108" s="506"/>
      <c r="E108" s="456"/>
      <c r="F108" s="394">
        <v>0</v>
      </c>
      <c r="G108" s="312" t="s">
        <v>179</v>
      </c>
      <c r="H108" s="279" t="s">
        <v>179</v>
      </c>
      <c r="J108" s="2058" t="s">
        <v>6395</v>
      </c>
      <c r="K108" s="2064" t="str">
        <f>VLOOKUP(J108,'FICHE RATIOS'!C:D,2,FALSE)</f>
        <v>Cloisons - Doublage - Plâtrerie</v>
      </c>
      <c r="M108" s="2034"/>
      <c r="N108" s="2031"/>
      <c r="P108" s="2034"/>
      <c r="Q108" s="2031"/>
      <c r="S108" s="2034"/>
      <c r="T108" s="2031"/>
    </row>
    <row r="109" spans="1:20" s="331" customFormat="1" ht="12.75">
      <c r="A109" s="494"/>
      <c r="B109" s="522" t="s">
        <v>1095</v>
      </c>
      <c r="C109" s="512" t="s">
        <v>1096</v>
      </c>
      <c r="D109" s="506"/>
      <c r="E109" s="456"/>
      <c r="F109" s="394">
        <v>0</v>
      </c>
      <c r="G109" s="312" t="s">
        <v>179</v>
      </c>
      <c r="H109" s="523" t="s">
        <v>179</v>
      </c>
      <c r="J109" s="2058" t="s">
        <v>6395</v>
      </c>
      <c r="K109" s="2064" t="str">
        <f>VLOOKUP(J109,'FICHE RATIOS'!C:D,2,FALSE)</f>
        <v>Cloisons - Doublage - Plâtrerie</v>
      </c>
      <c r="M109" s="2034"/>
      <c r="N109" s="2031"/>
      <c r="P109" s="2034"/>
      <c r="Q109" s="2031"/>
      <c r="S109" s="2034"/>
      <c r="T109" s="2031"/>
    </row>
    <row r="110" spans="1:20" s="331" customFormat="1" ht="12.75">
      <c r="A110" s="494"/>
      <c r="B110" s="524"/>
      <c r="C110" s="525"/>
      <c r="D110" s="526" t="s">
        <v>1097</v>
      </c>
      <c r="E110" s="456" t="s">
        <v>66</v>
      </c>
      <c r="F110" s="394">
        <v>423</v>
      </c>
      <c r="G110" s="312">
        <v>6.86</v>
      </c>
      <c r="H110" s="279">
        <f>IF(F110=0,"",G110*F110)</f>
        <v>2901.78</v>
      </c>
      <c r="J110" s="2058" t="s">
        <v>6395</v>
      </c>
      <c r="K110" s="2064" t="str">
        <f>VLOOKUP(J110,'FICHE RATIOS'!C:D,2,FALSE)</f>
        <v>Cloisons - Doublage - Plâtrerie</v>
      </c>
      <c r="M110" s="2034"/>
      <c r="N110" s="2031"/>
      <c r="P110" s="2034"/>
      <c r="Q110" s="2031"/>
      <c r="S110" s="2034"/>
      <c r="T110" s="2031"/>
    </row>
    <row r="111" spans="1:20" s="331" customFormat="1" ht="12.75">
      <c r="A111" s="494"/>
      <c r="B111" s="524"/>
      <c r="C111" s="511"/>
      <c r="D111" s="526" t="s">
        <v>1098</v>
      </c>
      <c r="E111" s="456" t="s">
        <v>66</v>
      </c>
      <c r="F111" s="394">
        <v>154</v>
      </c>
      <c r="G111" s="312">
        <v>6.86</v>
      </c>
      <c r="H111" s="279">
        <f>IF(F111=0,"",G111*F111)</f>
        <v>1056.44</v>
      </c>
      <c r="J111" s="2058" t="s">
        <v>6395</v>
      </c>
      <c r="K111" s="2064" t="str">
        <f>VLOOKUP(J111,'FICHE RATIOS'!C:D,2,FALSE)</f>
        <v>Cloisons - Doublage - Plâtrerie</v>
      </c>
      <c r="M111" s="2034"/>
      <c r="N111" s="2031"/>
      <c r="P111" s="2034"/>
      <c r="Q111" s="2031"/>
      <c r="S111" s="2034"/>
      <c r="T111" s="2031"/>
    </row>
    <row r="112" spans="1:20" s="331" customFormat="1" ht="12.75">
      <c r="A112" s="494"/>
      <c r="B112" s="524"/>
      <c r="C112" s="511"/>
      <c r="D112" s="526"/>
      <c r="E112" s="456"/>
      <c r="F112" s="394">
        <v>0</v>
      </c>
      <c r="G112" s="312" t="s">
        <v>179</v>
      </c>
      <c r="H112" s="279" t="str">
        <f>IF(F112=0,"",G112*F112)</f>
        <v/>
      </c>
      <c r="J112" s="2058" t="s">
        <v>6395</v>
      </c>
      <c r="K112" s="2064" t="str">
        <f>VLOOKUP(J112,'FICHE RATIOS'!C:D,2,FALSE)</f>
        <v>Cloisons - Doublage - Plâtrerie</v>
      </c>
      <c r="M112" s="2034"/>
      <c r="N112" s="2031"/>
      <c r="P112" s="2034"/>
      <c r="Q112" s="2031"/>
      <c r="S112" s="2034"/>
      <c r="T112" s="2031"/>
    </row>
    <row r="113" spans="1:20" s="331" customFormat="1" ht="12.75">
      <c r="A113" s="494"/>
      <c r="B113" s="522" t="s">
        <v>1099</v>
      </c>
      <c r="C113" s="512" t="s">
        <v>1100</v>
      </c>
      <c r="D113" s="506"/>
      <c r="E113" s="456" t="s">
        <v>1101</v>
      </c>
      <c r="F113" s="394">
        <v>0</v>
      </c>
      <c r="G113" s="312" t="s">
        <v>179</v>
      </c>
      <c r="H113" s="279" t="str">
        <f>IF(F113=0,"",G113*F113)</f>
        <v/>
      </c>
      <c r="J113" s="2058" t="s">
        <v>6395</v>
      </c>
      <c r="K113" s="2064" t="str">
        <f>VLOOKUP(J113,'FICHE RATIOS'!C:D,2,FALSE)</f>
        <v>Cloisons - Doublage - Plâtrerie</v>
      </c>
      <c r="M113" s="2034"/>
      <c r="N113" s="2031"/>
      <c r="P113" s="2034"/>
      <c r="Q113" s="2031"/>
      <c r="S113" s="2034"/>
      <c r="T113" s="2031"/>
    </row>
    <row r="114" spans="1:20" s="331" customFormat="1" ht="12.75">
      <c r="A114" s="494"/>
      <c r="B114" s="524"/>
      <c r="C114" s="511"/>
      <c r="D114" s="506"/>
      <c r="E114" s="456"/>
      <c r="F114" s="394">
        <v>0</v>
      </c>
      <c r="G114" s="312" t="s">
        <v>179</v>
      </c>
      <c r="H114" s="523" t="s">
        <v>179</v>
      </c>
      <c r="J114" s="2058" t="s">
        <v>6395</v>
      </c>
      <c r="K114" s="2064" t="str">
        <f>VLOOKUP(J114,'FICHE RATIOS'!C:D,2,FALSE)</f>
        <v>Cloisons - Doublage - Plâtrerie</v>
      </c>
      <c r="M114" s="2034"/>
      <c r="N114" s="2031"/>
      <c r="P114" s="2034"/>
      <c r="Q114" s="2031"/>
      <c r="S114" s="2034"/>
      <c r="T114" s="2031"/>
    </row>
    <row r="115" spans="1:20" s="331" customFormat="1" ht="12.75">
      <c r="A115" s="494"/>
      <c r="B115" s="522" t="s">
        <v>1102</v>
      </c>
      <c r="C115" s="512" t="s">
        <v>1103</v>
      </c>
      <c r="D115" s="506"/>
      <c r="E115" s="456" t="s">
        <v>1101</v>
      </c>
      <c r="F115" s="394"/>
      <c r="G115" s="312"/>
      <c r="H115" s="523" t="s">
        <v>1104</v>
      </c>
      <c r="J115" s="2058" t="s">
        <v>6395</v>
      </c>
      <c r="K115" s="2064" t="str">
        <f>VLOOKUP(J115,'FICHE RATIOS'!C:D,2,FALSE)</f>
        <v>Cloisons - Doublage - Plâtrerie</v>
      </c>
      <c r="M115" s="2034"/>
      <c r="N115" s="2031"/>
      <c r="P115" s="2034"/>
      <c r="Q115" s="2031"/>
      <c r="S115" s="2034"/>
      <c r="T115" s="2031"/>
    </row>
    <row r="116" spans="1:20" s="331" customFormat="1" ht="12.75">
      <c r="A116" s="494"/>
      <c r="B116" s="522"/>
      <c r="C116" s="512"/>
      <c r="D116" s="506"/>
      <c r="E116" s="456"/>
      <c r="F116" s="394">
        <v>0</v>
      </c>
      <c r="G116" s="312" t="s">
        <v>179</v>
      </c>
      <c r="H116" s="523" t="s">
        <v>179</v>
      </c>
      <c r="J116" s="2058" t="s">
        <v>6395</v>
      </c>
      <c r="K116" s="2064" t="str">
        <f>VLOOKUP(J116,'FICHE RATIOS'!C:D,2,FALSE)</f>
        <v>Cloisons - Doublage - Plâtrerie</v>
      </c>
      <c r="M116" s="2034"/>
      <c r="N116" s="2031"/>
      <c r="P116" s="2034"/>
      <c r="Q116" s="2031"/>
      <c r="S116" s="2034"/>
      <c r="T116" s="2031"/>
    </row>
    <row r="117" spans="1:20" s="331" customFormat="1" ht="12.75">
      <c r="A117" s="494"/>
      <c r="B117" s="522" t="s">
        <v>1105</v>
      </c>
      <c r="C117" s="512" t="s">
        <v>1106</v>
      </c>
      <c r="D117" s="506"/>
      <c r="E117" s="456" t="s">
        <v>1101</v>
      </c>
      <c r="F117" s="394"/>
      <c r="G117" s="312"/>
      <c r="H117" s="523" t="s">
        <v>1104</v>
      </c>
      <c r="J117" s="2058" t="s">
        <v>6395</v>
      </c>
      <c r="K117" s="2064" t="str">
        <f>VLOOKUP(J117,'FICHE RATIOS'!C:D,2,FALSE)</f>
        <v>Cloisons - Doublage - Plâtrerie</v>
      </c>
      <c r="M117" s="2034"/>
      <c r="N117" s="2031"/>
      <c r="P117" s="2034"/>
      <c r="Q117" s="2031"/>
      <c r="S117" s="2034"/>
      <c r="T117" s="2031"/>
    </row>
    <row r="118" spans="1:20" s="331" customFormat="1" ht="12.75">
      <c r="A118" s="494"/>
      <c r="B118" s="522"/>
      <c r="C118" s="512"/>
      <c r="D118" s="506"/>
      <c r="E118" s="456"/>
      <c r="F118" s="394">
        <v>0</v>
      </c>
      <c r="G118" s="312" t="s">
        <v>179</v>
      </c>
      <c r="H118" s="523" t="s">
        <v>179</v>
      </c>
      <c r="J118" s="2058" t="s">
        <v>6395</v>
      </c>
      <c r="K118" s="2064" t="str">
        <f>VLOOKUP(J118,'FICHE RATIOS'!C:D,2,FALSE)</f>
        <v>Cloisons - Doublage - Plâtrerie</v>
      </c>
      <c r="M118" s="2034"/>
      <c r="N118" s="2031"/>
      <c r="P118" s="2034"/>
      <c r="Q118" s="2031"/>
      <c r="S118" s="2034"/>
      <c r="T118" s="2031"/>
    </row>
    <row r="119" spans="1:20" s="331" customFormat="1" ht="12.75">
      <c r="A119" s="494"/>
      <c r="B119" s="522" t="s">
        <v>1107</v>
      </c>
      <c r="C119" s="512" t="s">
        <v>1108</v>
      </c>
      <c r="D119" s="506"/>
      <c r="E119" s="456" t="s">
        <v>235</v>
      </c>
      <c r="F119" s="394">
        <v>0</v>
      </c>
      <c r="G119" s="312" t="s">
        <v>179</v>
      </c>
      <c r="H119" s="523" t="s">
        <v>929</v>
      </c>
      <c r="J119" s="2058" t="s">
        <v>6395</v>
      </c>
      <c r="K119" s="2064" t="str">
        <f>VLOOKUP(J119,'FICHE RATIOS'!C:D,2,FALSE)</f>
        <v>Cloisons - Doublage - Plâtrerie</v>
      </c>
      <c r="M119" s="2034"/>
      <c r="N119" s="2031"/>
      <c r="P119" s="2034"/>
      <c r="Q119" s="2031"/>
      <c r="S119" s="2034"/>
      <c r="T119" s="2031"/>
    </row>
    <row r="120" spans="1:20" s="331" customFormat="1" ht="12.75">
      <c r="A120" s="494"/>
      <c r="B120" s="522"/>
      <c r="C120" s="512"/>
      <c r="D120" s="506"/>
      <c r="E120" s="456"/>
      <c r="F120" s="394">
        <v>0</v>
      </c>
      <c r="G120" s="312" t="s">
        <v>179</v>
      </c>
      <c r="H120" s="523" t="s">
        <v>179</v>
      </c>
      <c r="J120" s="2058" t="s">
        <v>6395</v>
      </c>
      <c r="K120" s="2064" t="str">
        <f>VLOOKUP(J120,'FICHE RATIOS'!C:D,2,FALSE)</f>
        <v>Cloisons - Doublage - Plâtrerie</v>
      </c>
      <c r="M120" s="2034"/>
      <c r="N120" s="2031"/>
      <c r="P120" s="2034"/>
      <c r="Q120" s="2031"/>
      <c r="S120" s="2034"/>
      <c r="T120" s="2031"/>
    </row>
    <row r="121" spans="1:20" s="331" customFormat="1" ht="12.75">
      <c r="A121" s="494"/>
      <c r="B121" s="522" t="s">
        <v>1109</v>
      </c>
      <c r="C121" s="512" t="s">
        <v>1110</v>
      </c>
      <c r="D121" s="506"/>
      <c r="E121" s="456" t="s">
        <v>235</v>
      </c>
      <c r="F121" s="394">
        <v>315.17</v>
      </c>
      <c r="G121" s="312">
        <v>100.02</v>
      </c>
      <c r="H121" s="279">
        <f>IF(F121=0,"",G121*F121)</f>
        <v>31523.303400000001</v>
      </c>
      <c r="J121" s="2058" t="s">
        <v>6395</v>
      </c>
      <c r="K121" s="2064" t="str">
        <f>VLOOKUP(J121,'FICHE RATIOS'!C:D,2,FALSE)</f>
        <v>Cloisons - Doublage - Plâtrerie</v>
      </c>
      <c r="M121" s="2034"/>
      <c r="N121" s="2031"/>
      <c r="P121" s="2034"/>
      <c r="Q121" s="2031"/>
      <c r="S121" s="2034"/>
      <c r="T121" s="2031"/>
    </row>
    <row r="122" spans="1:20" s="331" customFormat="1" ht="12.75">
      <c r="A122" s="494"/>
      <c r="B122" s="522"/>
      <c r="C122" s="512"/>
      <c r="D122" s="506"/>
      <c r="E122" s="456"/>
      <c r="F122" s="394">
        <v>0</v>
      </c>
      <c r="G122" s="312" t="s">
        <v>179</v>
      </c>
      <c r="H122" s="523" t="s">
        <v>179</v>
      </c>
      <c r="J122" s="2058" t="s">
        <v>6395</v>
      </c>
      <c r="K122" s="2064" t="str">
        <f>VLOOKUP(J122,'FICHE RATIOS'!C:D,2,FALSE)</f>
        <v>Cloisons - Doublage - Plâtrerie</v>
      </c>
      <c r="M122" s="2034"/>
      <c r="N122" s="2031"/>
      <c r="P122" s="2034"/>
      <c r="Q122" s="2031"/>
      <c r="S122" s="2034"/>
      <c r="T122" s="2031"/>
    </row>
    <row r="123" spans="1:20" s="331" customFormat="1" ht="12.75">
      <c r="A123" s="494"/>
      <c r="B123" s="522" t="s">
        <v>1111</v>
      </c>
      <c r="C123" s="512" t="s">
        <v>1112</v>
      </c>
      <c r="D123" s="506"/>
      <c r="E123" s="456"/>
      <c r="F123" s="394">
        <v>0</v>
      </c>
      <c r="G123" s="312" t="s">
        <v>179</v>
      </c>
      <c r="H123" s="523" t="s">
        <v>1113</v>
      </c>
      <c r="J123" s="2058" t="s">
        <v>6395</v>
      </c>
      <c r="K123" s="2064" t="str">
        <f>VLOOKUP(J123,'FICHE RATIOS'!C:D,2,FALSE)</f>
        <v>Cloisons - Doublage - Plâtrerie</v>
      </c>
      <c r="M123" s="2034"/>
      <c r="N123" s="2031"/>
      <c r="P123" s="2034"/>
      <c r="Q123" s="2031"/>
      <c r="S123" s="2034"/>
      <c r="T123" s="2031"/>
    </row>
    <row r="124" spans="1:20" s="331" customFormat="1" ht="12.75">
      <c r="A124" s="494"/>
      <c r="B124" s="522"/>
      <c r="C124" s="512"/>
      <c r="D124" s="500"/>
      <c r="E124" s="456"/>
      <c r="F124" s="394">
        <v>0</v>
      </c>
      <c r="G124" s="312" t="s">
        <v>179</v>
      </c>
      <c r="H124" s="523" t="s">
        <v>179</v>
      </c>
      <c r="J124" s="2058" t="s">
        <v>6395</v>
      </c>
      <c r="K124" s="2064" t="str">
        <f>VLOOKUP(J124,'FICHE RATIOS'!C:D,2,FALSE)</f>
        <v>Cloisons - Doublage - Plâtrerie</v>
      </c>
      <c r="M124" s="2034"/>
      <c r="N124" s="2031"/>
      <c r="P124" s="2034"/>
      <c r="Q124" s="2031"/>
      <c r="S124" s="2034"/>
      <c r="T124" s="2031"/>
    </row>
    <row r="125" spans="1:20" s="331" customFormat="1" ht="12.75">
      <c r="A125" s="494"/>
      <c r="B125" s="522" t="s">
        <v>1114</v>
      </c>
      <c r="C125" s="517" t="s">
        <v>1115</v>
      </c>
      <c r="D125" s="499"/>
      <c r="E125" s="456"/>
      <c r="F125" s="394">
        <v>0</v>
      </c>
      <c r="G125" s="312" t="s">
        <v>179</v>
      </c>
      <c r="H125" s="1888">
        <f>F128+F136+F141+F148+F155+F159+F167+F173+F177+F178+F174</f>
        <v>7451.1799999999985</v>
      </c>
      <c r="J125" s="2058" t="s">
        <v>6395</v>
      </c>
      <c r="K125" s="2064" t="str">
        <f>VLOOKUP(J125,'FICHE RATIOS'!C:D,2,FALSE)</f>
        <v>Cloisons - Doublage - Plâtrerie</v>
      </c>
      <c r="M125" s="2034"/>
      <c r="N125" s="2031"/>
      <c r="P125" s="2034"/>
      <c r="Q125" s="2031"/>
      <c r="S125" s="2034"/>
      <c r="T125" s="2031"/>
    </row>
    <row r="126" spans="1:20" s="331" customFormat="1" ht="12.75">
      <c r="A126" s="494"/>
      <c r="B126" s="522"/>
      <c r="C126" s="517"/>
      <c r="D126" s="499"/>
      <c r="E126" s="456"/>
      <c r="F126" s="394">
        <v>0</v>
      </c>
      <c r="G126" s="312" t="s">
        <v>179</v>
      </c>
      <c r="H126" s="523" t="s">
        <v>179</v>
      </c>
      <c r="J126" s="2058" t="s">
        <v>6395</v>
      </c>
      <c r="K126" s="2064" t="str">
        <f>VLOOKUP(J126,'FICHE RATIOS'!C:D,2,FALSE)</f>
        <v>Cloisons - Doublage - Plâtrerie</v>
      </c>
      <c r="M126" s="2034"/>
      <c r="N126" s="2031"/>
      <c r="P126" s="2034"/>
      <c r="Q126" s="2031"/>
      <c r="S126" s="2034"/>
      <c r="T126" s="2031"/>
    </row>
    <row r="127" spans="1:20" s="331" customFormat="1" ht="12.75">
      <c r="A127" s="494"/>
      <c r="B127" s="522" t="s">
        <v>1116</v>
      </c>
      <c r="C127" s="512" t="s">
        <v>1117</v>
      </c>
      <c r="D127" s="499"/>
      <c r="E127" s="456"/>
      <c r="F127" s="394">
        <v>0</v>
      </c>
      <c r="G127" s="312" t="s">
        <v>179</v>
      </c>
      <c r="H127" s="523" t="s">
        <v>179</v>
      </c>
      <c r="J127" s="2058" t="s">
        <v>6395</v>
      </c>
      <c r="K127" s="2064" t="str">
        <f>VLOOKUP(J127,'FICHE RATIOS'!C:D,2,FALSE)</f>
        <v>Cloisons - Doublage - Plâtrerie</v>
      </c>
      <c r="M127" s="2034"/>
      <c r="N127" s="2031"/>
      <c r="P127" s="2034"/>
      <c r="Q127" s="2031"/>
      <c r="S127" s="2034"/>
      <c r="T127" s="2031"/>
    </row>
    <row r="128" spans="1:20" s="331" customFormat="1" ht="12.75">
      <c r="A128" s="494"/>
      <c r="B128" s="524"/>
      <c r="C128" s="511"/>
      <c r="D128" s="526" t="s">
        <v>1046</v>
      </c>
      <c r="E128" s="456" t="s">
        <v>70</v>
      </c>
      <c r="F128" s="394">
        <v>3393.3</v>
      </c>
      <c r="G128" s="312">
        <v>31.69</v>
      </c>
      <c r="H128" s="279">
        <f>IF(F128=0,"",G128*F128)</f>
        <v>107533.67700000001</v>
      </c>
      <c r="J128" s="2058" t="s">
        <v>6395</v>
      </c>
      <c r="K128" s="2064" t="str">
        <f>VLOOKUP(J128,'FICHE RATIOS'!C:D,2,FALSE)</f>
        <v>Cloisons - Doublage - Plâtrerie</v>
      </c>
      <c r="M128" s="2034"/>
      <c r="N128" s="2031"/>
      <c r="P128" s="2034"/>
      <c r="Q128" s="2031"/>
      <c r="S128" s="2034"/>
      <c r="T128" s="2031"/>
    </row>
    <row r="129" spans="1:20" s="331" customFormat="1" ht="12.75">
      <c r="A129" s="494"/>
      <c r="B129" s="524"/>
      <c r="C129" s="511"/>
      <c r="D129" s="526" t="s">
        <v>1047</v>
      </c>
      <c r="E129" s="456" t="s">
        <v>70</v>
      </c>
      <c r="F129" s="394">
        <v>164.60000000000002</v>
      </c>
      <c r="G129" s="312">
        <v>3.37</v>
      </c>
      <c r="H129" s="279">
        <f>IF(F129=0,"",G129*F129)</f>
        <v>554.70200000000011</v>
      </c>
      <c r="J129" s="2058" t="s">
        <v>6395</v>
      </c>
      <c r="K129" s="2064" t="str">
        <f>VLOOKUP(J129,'FICHE RATIOS'!C:D,2,FALSE)</f>
        <v>Cloisons - Doublage - Plâtrerie</v>
      </c>
      <c r="M129" s="2034"/>
      <c r="N129" s="2031"/>
      <c r="P129" s="2034"/>
      <c r="Q129" s="2031"/>
      <c r="S129" s="2034"/>
      <c r="T129" s="2031"/>
    </row>
    <row r="130" spans="1:20" s="331" customFormat="1" ht="12.75">
      <c r="A130" s="494"/>
      <c r="B130" s="524"/>
      <c r="C130" s="511"/>
      <c r="D130" s="526" t="s">
        <v>1048</v>
      </c>
      <c r="E130" s="456" t="s">
        <v>235</v>
      </c>
      <c r="F130" s="394">
        <v>46.7</v>
      </c>
      <c r="G130" s="312">
        <v>1.1200000000000001</v>
      </c>
      <c r="H130" s="279">
        <f>IF(F130=0,"",G130*F130)</f>
        <v>52.304000000000009</v>
      </c>
      <c r="J130" s="2058" t="s">
        <v>6395</v>
      </c>
      <c r="K130" s="2064" t="str">
        <f>VLOOKUP(J130,'FICHE RATIOS'!C:D,2,FALSE)</f>
        <v>Cloisons - Doublage - Plâtrerie</v>
      </c>
      <c r="M130" s="2034"/>
      <c r="N130" s="2031"/>
      <c r="P130" s="2034"/>
      <c r="Q130" s="2031"/>
      <c r="S130" s="2034"/>
      <c r="T130" s="2031"/>
    </row>
    <row r="131" spans="1:20" s="331" customFormat="1" ht="12.75">
      <c r="A131" s="494"/>
      <c r="B131" s="524"/>
      <c r="C131" s="511"/>
      <c r="D131" s="526" t="s">
        <v>1118</v>
      </c>
      <c r="E131" s="456" t="s">
        <v>70</v>
      </c>
      <c r="F131" s="394">
        <v>3460.5</v>
      </c>
      <c r="G131" s="312">
        <v>2.7</v>
      </c>
      <c r="H131" s="279">
        <f>IF(F131=0,"",G131*F131)</f>
        <v>9343.35</v>
      </c>
      <c r="J131" s="2058" t="s">
        <v>6395</v>
      </c>
      <c r="K131" s="2064" t="str">
        <f>VLOOKUP(J131,'FICHE RATIOS'!C:D,2,FALSE)</f>
        <v>Cloisons - Doublage - Plâtrerie</v>
      </c>
      <c r="M131" s="2034"/>
      <c r="N131" s="2031"/>
      <c r="P131" s="2034"/>
      <c r="Q131" s="2031"/>
      <c r="S131" s="2034"/>
      <c r="T131" s="2031"/>
    </row>
    <row r="132" spans="1:20" s="331" customFormat="1" ht="12.75">
      <c r="A132" s="494"/>
      <c r="B132" s="524"/>
      <c r="C132" s="511"/>
      <c r="D132" s="526" t="s">
        <v>1056</v>
      </c>
      <c r="E132" s="456" t="s">
        <v>235</v>
      </c>
      <c r="F132" s="394">
        <v>57.719999999999992</v>
      </c>
      <c r="G132" s="312">
        <v>2.81</v>
      </c>
      <c r="H132" s="279">
        <f>IF(F132=0,"",G132*F132)</f>
        <v>162.19319999999999</v>
      </c>
      <c r="J132" s="2058" t="s">
        <v>6395</v>
      </c>
      <c r="K132" s="2064" t="str">
        <f>VLOOKUP(J132,'FICHE RATIOS'!C:D,2,FALSE)</f>
        <v>Cloisons - Doublage - Plâtrerie</v>
      </c>
      <c r="M132" s="2034"/>
      <c r="N132" s="2031"/>
      <c r="P132" s="2034"/>
      <c r="Q132" s="2031"/>
      <c r="S132" s="2034"/>
      <c r="T132" s="2031"/>
    </row>
    <row r="133" spans="1:20" s="331" customFormat="1" ht="12.75">
      <c r="A133" s="494"/>
      <c r="B133" s="522"/>
      <c r="C133" s="511"/>
      <c r="D133" s="506"/>
      <c r="E133" s="456"/>
      <c r="F133" s="394">
        <v>0</v>
      </c>
      <c r="G133" s="312" t="s">
        <v>179</v>
      </c>
      <c r="H133" s="523" t="s">
        <v>179</v>
      </c>
      <c r="J133" s="2058" t="s">
        <v>6395</v>
      </c>
      <c r="K133" s="2064" t="str">
        <f>VLOOKUP(J133,'FICHE RATIOS'!C:D,2,FALSE)</f>
        <v>Cloisons - Doublage - Plâtrerie</v>
      </c>
      <c r="M133" s="2034"/>
      <c r="N133" s="2031"/>
      <c r="P133" s="2034"/>
      <c r="Q133" s="2031"/>
      <c r="S133" s="2034"/>
      <c r="T133" s="2031"/>
    </row>
    <row r="134" spans="1:20" s="331" customFormat="1" ht="12.75">
      <c r="A134" s="494"/>
      <c r="B134" s="522" t="s">
        <v>1119</v>
      </c>
      <c r="C134" s="512" t="s">
        <v>1120</v>
      </c>
      <c r="D134" s="506"/>
      <c r="E134" s="456"/>
      <c r="F134" s="394">
        <v>0</v>
      </c>
      <c r="G134" s="312" t="s">
        <v>179</v>
      </c>
      <c r="H134" s="523" t="s">
        <v>179</v>
      </c>
      <c r="J134" s="2058" t="s">
        <v>6395</v>
      </c>
      <c r="K134" s="2064" t="str">
        <f>VLOOKUP(J134,'FICHE RATIOS'!C:D,2,FALSE)</f>
        <v>Cloisons - Doublage - Plâtrerie</v>
      </c>
      <c r="M134" s="2034"/>
      <c r="N134" s="2031"/>
      <c r="P134" s="2034"/>
      <c r="Q134" s="2031"/>
      <c r="S134" s="2034"/>
      <c r="T134" s="2031"/>
    </row>
    <row r="135" spans="1:20" s="331" customFormat="1" ht="12.75">
      <c r="A135" s="494"/>
      <c r="B135" s="522"/>
      <c r="C135" s="507" t="s">
        <v>1121</v>
      </c>
      <c r="D135" s="506"/>
      <c r="E135" s="456"/>
      <c r="F135" s="394">
        <v>0</v>
      </c>
      <c r="G135" s="312" t="s">
        <v>179</v>
      </c>
      <c r="H135" s="523" t="s">
        <v>179</v>
      </c>
      <c r="J135" s="2058" t="s">
        <v>6395</v>
      </c>
      <c r="K135" s="2064" t="str">
        <f>VLOOKUP(J135,'FICHE RATIOS'!C:D,2,FALSE)</f>
        <v>Cloisons - Doublage - Plâtrerie</v>
      </c>
      <c r="M135" s="2034"/>
      <c r="N135" s="2031"/>
      <c r="P135" s="2034"/>
      <c r="Q135" s="2031"/>
      <c r="S135" s="2034"/>
      <c r="T135" s="2031"/>
    </row>
    <row r="136" spans="1:20" s="331" customFormat="1" ht="12.75">
      <c r="A136" s="494"/>
      <c r="B136" s="524"/>
      <c r="C136" s="511"/>
      <c r="D136" s="526" t="s">
        <v>1046</v>
      </c>
      <c r="E136" s="456" t="s">
        <v>70</v>
      </c>
      <c r="F136" s="394">
        <v>135.19999999999999</v>
      </c>
      <c r="G136" s="312">
        <v>24.16</v>
      </c>
      <c r="H136" s="279">
        <f>IF(F136=0,"",G136*F136)</f>
        <v>3266.4319999999998</v>
      </c>
      <c r="J136" s="2058" t="s">
        <v>6395</v>
      </c>
      <c r="K136" s="2064" t="str">
        <f>VLOOKUP(J136,'FICHE RATIOS'!C:D,2,FALSE)</f>
        <v>Cloisons - Doublage - Plâtrerie</v>
      </c>
      <c r="M136" s="2034"/>
      <c r="N136" s="2031"/>
      <c r="P136" s="2034"/>
      <c r="Q136" s="2031"/>
      <c r="S136" s="2034"/>
      <c r="T136" s="2031"/>
    </row>
    <row r="137" spans="1:20" s="331" customFormat="1" ht="12.75">
      <c r="A137" s="494"/>
      <c r="B137" s="522"/>
      <c r="C137" s="512"/>
      <c r="D137" s="499"/>
      <c r="E137" s="456"/>
      <c r="F137" s="394">
        <v>0</v>
      </c>
      <c r="G137" s="312" t="s">
        <v>179</v>
      </c>
      <c r="H137" s="523" t="s">
        <v>179</v>
      </c>
      <c r="J137" s="2058" t="s">
        <v>6395</v>
      </c>
      <c r="K137" s="2064" t="str">
        <f>VLOOKUP(J137,'FICHE RATIOS'!C:D,2,FALSE)</f>
        <v>Cloisons - Doublage - Plâtrerie</v>
      </c>
      <c r="M137" s="2034"/>
      <c r="N137" s="2031"/>
      <c r="P137" s="2034"/>
      <c r="Q137" s="2031"/>
      <c r="S137" s="2034"/>
      <c r="T137" s="2031"/>
    </row>
    <row r="138" spans="1:20" s="331" customFormat="1" ht="12.75">
      <c r="A138" s="494"/>
      <c r="B138" s="522" t="s">
        <v>1122</v>
      </c>
      <c r="C138" s="512" t="s">
        <v>1123</v>
      </c>
      <c r="D138" s="499"/>
      <c r="E138" s="456"/>
      <c r="F138" s="394"/>
      <c r="G138" s="312"/>
      <c r="H138" s="523" t="s">
        <v>179</v>
      </c>
      <c r="J138" s="2058" t="s">
        <v>6395</v>
      </c>
      <c r="K138" s="2064" t="str">
        <f>VLOOKUP(J138,'FICHE RATIOS'!C:D,2,FALSE)</f>
        <v>Cloisons - Doublage - Plâtrerie</v>
      </c>
      <c r="M138" s="2034"/>
      <c r="N138" s="2031"/>
      <c r="P138" s="2034"/>
      <c r="Q138" s="2031"/>
      <c r="S138" s="2034"/>
      <c r="T138" s="2031"/>
    </row>
    <row r="139" spans="1:20" s="331" customFormat="1" ht="12.75">
      <c r="A139" s="494"/>
      <c r="B139" s="522"/>
      <c r="C139" s="512" t="s">
        <v>1124</v>
      </c>
      <c r="D139" s="499"/>
      <c r="E139" s="456"/>
      <c r="F139" s="394"/>
      <c r="G139" s="312"/>
      <c r="H139" s="523" t="s">
        <v>179</v>
      </c>
      <c r="J139" s="2058" t="s">
        <v>6395</v>
      </c>
      <c r="K139" s="2064" t="str">
        <f>VLOOKUP(J139,'FICHE RATIOS'!C:D,2,FALSE)</f>
        <v>Cloisons - Doublage - Plâtrerie</v>
      </c>
      <c r="M139" s="2034"/>
      <c r="N139" s="2031"/>
      <c r="P139" s="2034"/>
      <c r="Q139" s="2031"/>
      <c r="S139" s="2034"/>
      <c r="T139" s="2031"/>
    </row>
    <row r="140" spans="1:20" s="331" customFormat="1" ht="12.75">
      <c r="A140" s="494"/>
      <c r="B140" s="522"/>
      <c r="C140" s="507" t="s">
        <v>1125</v>
      </c>
      <c r="D140" s="506"/>
      <c r="E140" s="456"/>
      <c r="F140" s="394">
        <v>0</v>
      </c>
      <c r="G140" s="312" t="s">
        <v>179</v>
      </c>
      <c r="H140" s="523" t="s">
        <v>179</v>
      </c>
      <c r="J140" s="2058" t="s">
        <v>6395</v>
      </c>
      <c r="K140" s="2064" t="str">
        <f>VLOOKUP(J140,'FICHE RATIOS'!C:D,2,FALSE)</f>
        <v>Cloisons - Doublage - Plâtrerie</v>
      </c>
      <c r="M140" s="2034"/>
      <c r="N140" s="2031"/>
      <c r="P140" s="2034"/>
      <c r="Q140" s="2031"/>
      <c r="S140" s="2034"/>
      <c r="T140" s="2031"/>
    </row>
    <row r="141" spans="1:20" s="331" customFormat="1" ht="12.75">
      <c r="A141" s="494"/>
      <c r="B141" s="524"/>
      <c r="C141" s="511"/>
      <c r="D141" s="526" t="s">
        <v>1046</v>
      </c>
      <c r="E141" s="456" t="s">
        <v>70</v>
      </c>
      <c r="F141" s="394">
        <v>55.8</v>
      </c>
      <c r="G141" s="312">
        <v>134.86000000000001</v>
      </c>
      <c r="H141" s="279">
        <f>IF(F141=0,"",G141*F141)</f>
        <v>7525.1880000000001</v>
      </c>
      <c r="J141" s="2058" t="s">
        <v>6395</v>
      </c>
      <c r="K141" s="2064" t="str">
        <f>VLOOKUP(J141,'FICHE RATIOS'!C:D,2,FALSE)</f>
        <v>Cloisons - Doublage - Plâtrerie</v>
      </c>
      <c r="M141" s="2034"/>
      <c r="N141" s="2031"/>
      <c r="P141" s="2034"/>
      <c r="Q141" s="2031"/>
      <c r="S141" s="2034"/>
      <c r="T141" s="2031"/>
    </row>
    <row r="142" spans="1:20" s="331" customFormat="1" ht="12.75">
      <c r="A142" s="494"/>
      <c r="B142" s="524"/>
      <c r="C142" s="511"/>
      <c r="D142" s="526" t="s">
        <v>1048</v>
      </c>
      <c r="E142" s="456" t="s">
        <v>235</v>
      </c>
      <c r="F142" s="394">
        <v>14.1</v>
      </c>
      <c r="G142" s="312">
        <v>2.02</v>
      </c>
      <c r="H142" s="279">
        <f>IF(F142=0,"",G142*F142)</f>
        <v>28.481999999999999</v>
      </c>
      <c r="J142" s="2058" t="s">
        <v>6395</v>
      </c>
      <c r="K142" s="2064" t="str">
        <f>VLOOKUP(J142,'FICHE RATIOS'!C:D,2,FALSE)</f>
        <v>Cloisons - Doublage - Plâtrerie</v>
      </c>
      <c r="M142" s="2034"/>
      <c r="N142" s="2031"/>
      <c r="P142" s="2034"/>
      <c r="Q142" s="2031"/>
      <c r="S142" s="2034"/>
      <c r="T142" s="2031"/>
    </row>
    <row r="143" spans="1:20" s="331" customFormat="1" ht="12.75">
      <c r="A143" s="494"/>
      <c r="B143" s="522"/>
      <c r="C143" s="527"/>
      <c r="D143" s="499"/>
      <c r="E143" s="456"/>
      <c r="F143" s="394">
        <v>0</v>
      </c>
      <c r="G143" s="312" t="s">
        <v>179</v>
      </c>
      <c r="H143" s="279" t="str">
        <f t="shared" ref="H143:H162" si="2">IF(F143=0,"",G143*F143)</f>
        <v/>
      </c>
      <c r="J143" s="2058" t="s">
        <v>6395</v>
      </c>
      <c r="K143" s="2064" t="str">
        <f>VLOOKUP(J143,'FICHE RATIOS'!C:D,2,FALSE)</f>
        <v>Cloisons - Doublage - Plâtrerie</v>
      </c>
      <c r="M143" s="2034"/>
      <c r="N143" s="2031"/>
      <c r="P143" s="2034"/>
      <c r="Q143" s="2031"/>
      <c r="S143" s="2034"/>
      <c r="T143" s="2031"/>
    </row>
    <row r="144" spans="1:20" s="331" customFormat="1" ht="12.75">
      <c r="A144" s="494"/>
      <c r="B144" s="522" t="s">
        <v>1126</v>
      </c>
      <c r="C144" s="527" t="s">
        <v>1127</v>
      </c>
      <c r="D144" s="499"/>
      <c r="E144" s="456"/>
      <c r="F144" s="394">
        <v>0</v>
      </c>
      <c r="G144" s="312" t="s">
        <v>179</v>
      </c>
      <c r="H144" s="279" t="str">
        <f t="shared" si="2"/>
        <v/>
      </c>
      <c r="J144" s="2058" t="s">
        <v>6395</v>
      </c>
      <c r="K144" s="2064" t="str">
        <f>VLOOKUP(J144,'FICHE RATIOS'!C:D,2,FALSE)</f>
        <v>Cloisons - Doublage - Plâtrerie</v>
      </c>
      <c r="M144" s="2034"/>
      <c r="N144" s="2031"/>
      <c r="P144" s="2034"/>
      <c r="Q144" s="2031"/>
      <c r="S144" s="2034"/>
      <c r="T144" s="2031"/>
    </row>
    <row r="145" spans="1:20" s="331" customFormat="1" ht="12.75">
      <c r="A145" s="494"/>
      <c r="B145" s="522"/>
      <c r="C145" s="527"/>
      <c r="D145" s="506" t="s">
        <v>1128</v>
      </c>
      <c r="E145" s="456"/>
      <c r="F145" s="394">
        <v>0</v>
      </c>
      <c r="G145" s="312" t="s">
        <v>179</v>
      </c>
      <c r="H145" s="279" t="s">
        <v>929</v>
      </c>
      <c r="J145" s="2058" t="s">
        <v>6395</v>
      </c>
      <c r="K145" s="2064" t="str">
        <f>VLOOKUP(J145,'FICHE RATIOS'!C:D,2,FALSE)</f>
        <v>Cloisons - Doublage - Plâtrerie</v>
      </c>
      <c r="M145" s="2034"/>
      <c r="N145" s="2031"/>
      <c r="P145" s="2034"/>
      <c r="Q145" s="2031"/>
      <c r="S145" s="2034"/>
      <c r="T145" s="2031"/>
    </row>
    <row r="146" spans="1:20" s="331" customFormat="1" ht="12.75">
      <c r="A146" s="494"/>
      <c r="B146" s="522"/>
      <c r="C146" s="527"/>
      <c r="D146" s="499"/>
      <c r="E146" s="456"/>
      <c r="F146" s="394">
        <v>0</v>
      </c>
      <c r="G146" s="312" t="s">
        <v>179</v>
      </c>
      <c r="H146" s="279" t="str">
        <f t="shared" si="2"/>
        <v/>
      </c>
      <c r="J146" s="2058" t="s">
        <v>6395</v>
      </c>
      <c r="K146" s="2064" t="str">
        <f>VLOOKUP(J146,'FICHE RATIOS'!C:D,2,FALSE)</f>
        <v>Cloisons - Doublage - Plâtrerie</v>
      </c>
      <c r="M146" s="2034"/>
      <c r="N146" s="2031"/>
      <c r="P146" s="2034"/>
      <c r="Q146" s="2031"/>
      <c r="S146" s="2034"/>
      <c r="T146" s="2031"/>
    </row>
    <row r="147" spans="1:20" s="331" customFormat="1" ht="12.75">
      <c r="A147" s="494"/>
      <c r="B147" s="522" t="s">
        <v>1129</v>
      </c>
      <c r="C147" s="527" t="s">
        <v>1130</v>
      </c>
      <c r="D147" s="499"/>
      <c r="E147" s="456"/>
      <c r="F147" s="394">
        <v>0</v>
      </c>
      <c r="G147" s="312" t="s">
        <v>179</v>
      </c>
      <c r="H147" s="279" t="str">
        <f t="shared" si="2"/>
        <v/>
      </c>
      <c r="J147" s="2058" t="s">
        <v>6395</v>
      </c>
      <c r="K147" s="2064" t="str">
        <f>VLOOKUP(J147,'FICHE RATIOS'!C:D,2,FALSE)</f>
        <v>Cloisons - Doublage - Plâtrerie</v>
      </c>
      <c r="M147" s="2034"/>
      <c r="N147" s="2031"/>
      <c r="P147" s="2034"/>
      <c r="Q147" s="2031"/>
      <c r="S147" s="2034"/>
      <c r="T147" s="2031"/>
    </row>
    <row r="148" spans="1:20" s="331" customFormat="1" ht="14.45" customHeight="1">
      <c r="A148" s="494"/>
      <c r="B148" s="524"/>
      <c r="C148" s="498"/>
      <c r="D148" s="526" t="s">
        <v>1046</v>
      </c>
      <c r="E148" s="456" t="s">
        <v>70</v>
      </c>
      <c r="F148" s="394">
        <v>1475.6799999999998</v>
      </c>
      <c r="G148" s="312">
        <v>39.9</v>
      </c>
      <c r="H148" s="279">
        <f t="shared" si="2"/>
        <v>58879.631999999991</v>
      </c>
      <c r="J148" s="2058" t="s">
        <v>6395</v>
      </c>
      <c r="K148" s="2064" t="str">
        <f>VLOOKUP(J148,'FICHE RATIOS'!C:D,2,FALSE)</f>
        <v>Cloisons - Doublage - Plâtrerie</v>
      </c>
      <c r="M148" s="2034"/>
      <c r="N148" s="2031"/>
      <c r="P148" s="2034"/>
      <c r="Q148" s="2031"/>
      <c r="S148" s="2034"/>
      <c r="T148" s="2031"/>
    </row>
    <row r="149" spans="1:20" s="331" customFormat="1" ht="12.75">
      <c r="A149" s="494"/>
      <c r="B149" s="524"/>
      <c r="C149" s="498"/>
      <c r="D149" s="526" t="s">
        <v>1047</v>
      </c>
      <c r="E149" s="456" t="s">
        <v>70</v>
      </c>
      <c r="F149" s="394">
        <v>1475.6799999999998</v>
      </c>
      <c r="G149" s="312">
        <v>3.37</v>
      </c>
      <c r="H149" s="279">
        <f t="shared" si="2"/>
        <v>4973.0415999999996</v>
      </c>
      <c r="J149" s="2058" t="s">
        <v>6395</v>
      </c>
      <c r="K149" s="2064" t="str">
        <f>VLOOKUP(J149,'FICHE RATIOS'!C:D,2,FALSE)</f>
        <v>Cloisons - Doublage - Plâtrerie</v>
      </c>
      <c r="M149" s="2034"/>
      <c r="N149" s="2031"/>
      <c r="P149" s="2034"/>
      <c r="Q149" s="2031"/>
      <c r="S149" s="2034"/>
      <c r="T149" s="2031"/>
    </row>
    <row r="150" spans="1:20" s="331" customFormat="1" ht="12.75">
      <c r="A150" s="494"/>
      <c r="B150" s="524"/>
      <c r="C150" s="498"/>
      <c r="D150" s="526" t="s">
        <v>1048</v>
      </c>
      <c r="E150" s="456" t="s">
        <v>235</v>
      </c>
      <c r="F150" s="394">
        <v>585.20000000000005</v>
      </c>
      <c r="G150" s="312">
        <v>1.1200000000000001</v>
      </c>
      <c r="H150" s="279">
        <f t="shared" si="2"/>
        <v>655.42400000000009</v>
      </c>
      <c r="J150" s="2058" t="s">
        <v>6395</v>
      </c>
      <c r="K150" s="2064" t="str">
        <f>VLOOKUP(J150,'FICHE RATIOS'!C:D,2,FALSE)</f>
        <v>Cloisons - Doublage - Plâtrerie</v>
      </c>
      <c r="M150" s="2034"/>
      <c r="N150" s="2031"/>
      <c r="P150" s="2034"/>
      <c r="Q150" s="2031"/>
      <c r="S150" s="2034"/>
      <c r="T150" s="2031"/>
    </row>
    <row r="151" spans="1:20" s="331" customFormat="1" ht="12.75">
      <c r="A151" s="494"/>
      <c r="B151" s="524"/>
      <c r="C151" s="498"/>
      <c r="D151" s="526" t="s">
        <v>1088</v>
      </c>
      <c r="E151" s="456" t="s">
        <v>66</v>
      </c>
      <c r="F151" s="394">
        <v>143</v>
      </c>
      <c r="G151" s="312">
        <v>9.5500000000000007</v>
      </c>
      <c r="H151" s="279">
        <f t="shared" si="2"/>
        <v>1365.65</v>
      </c>
      <c r="J151" s="2058" t="s">
        <v>6395</v>
      </c>
      <c r="K151" s="2064" t="str">
        <f>VLOOKUP(J151,'FICHE RATIOS'!C:D,2,FALSE)</f>
        <v>Cloisons - Doublage - Plâtrerie</v>
      </c>
      <c r="M151" s="2034"/>
      <c r="N151" s="2031"/>
      <c r="P151" s="2034"/>
      <c r="Q151" s="2031"/>
      <c r="S151" s="2034"/>
      <c r="T151" s="2031"/>
    </row>
    <row r="152" spans="1:20" s="476" customFormat="1" ht="12.75">
      <c r="A152" s="494"/>
      <c r="B152" s="524"/>
      <c r="C152" s="498"/>
      <c r="D152" s="526" t="s">
        <v>1056</v>
      </c>
      <c r="E152" s="456" t="s">
        <v>235</v>
      </c>
      <c r="F152" s="394">
        <v>40.32</v>
      </c>
      <c r="G152" s="312">
        <v>2.81</v>
      </c>
      <c r="H152" s="279">
        <f t="shared" si="2"/>
        <v>113.2992</v>
      </c>
      <c r="J152" s="2058" t="s">
        <v>6395</v>
      </c>
      <c r="K152" s="2064" t="str">
        <f>VLOOKUP(J152,'FICHE RATIOS'!C:D,2,FALSE)</f>
        <v>Cloisons - Doublage - Plâtrerie</v>
      </c>
      <c r="M152" s="2034"/>
      <c r="N152" s="2031"/>
      <c r="P152" s="2034"/>
      <c r="Q152" s="2031"/>
      <c r="S152" s="2034"/>
      <c r="T152" s="2031"/>
    </row>
    <row r="153" spans="1:20" s="331" customFormat="1" ht="12.75">
      <c r="A153" s="494"/>
      <c r="B153" s="522"/>
      <c r="C153" s="527"/>
      <c r="D153" s="499"/>
      <c r="E153" s="456"/>
      <c r="F153" s="394"/>
      <c r="G153" s="312" t="s">
        <v>179</v>
      </c>
      <c r="H153" s="279" t="str">
        <f t="shared" si="2"/>
        <v/>
      </c>
      <c r="J153" s="2058" t="s">
        <v>6395</v>
      </c>
      <c r="K153" s="2064" t="str">
        <f>VLOOKUP(J153,'FICHE RATIOS'!C:D,2,FALSE)</f>
        <v>Cloisons - Doublage - Plâtrerie</v>
      </c>
      <c r="M153" s="2034"/>
      <c r="N153" s="2031"/>
      <c r="P153" s="2034"/>
      <c r="Q153" s="2031"/>
      <c r="S153" s="2034"/>
      <c r="T153" s="2031"/>
    </row>
    <row r="154" spans="1:20" s="331" customFormat="1" ht="12.75">
      <c r="A154" s="494"/>
      <c r="B154" s="522" t="s">
        <v>1131</v>
      </c>
      <c r="C154" s="527" t="s">
        <v>1132</v>
      </c>
      <c r="D154" s="499"/>
      <c r="E154" s="456"/>
      <c r="F154" s="394">
        <v>0</v>
      </c>
      <c r="G154" s="312" t="s">
        <v>179</v>
      </c>
      <c r="H154" s="279" t="str">
        <f t="shared" si="2"/>
        <v/>
      </c>
      <c r="J154" s="2058" t="s">
        <v>6395</v>
      </c>
      <c r="K154" s="2064" t="str">
        <f>VLOOKUP(J154,'FICHE RATIOS'!C:D,2,FALSE)</f>
        <v>Cloisons - Doublage - Plâtrerie</v>
      </c>
      <c r="M154" s="2034"/>
      <c r="N154" s="2031"/>
      <c r="P154" s="2034"/>
      <c r="Q154" s="2031"/>
      <c r="S154" s="2034"/>
      <c r="T154" s="2031"/>
    </row>
    <row r="155" spans="1:20" s="331" customFormat="1" ht="12.75">
      <c r="A155" s="494"/>
      <c r="B155" s="524"/>
      <c r="C155" s="498"/>
      <c r="D155" s="526" t="s">
        <v>1046</v>
      </c>
      <c r="E155" s="456" t="s">
        <v>70</v>
      </c>
      <c r="F155" s="394">
        <v>54.4</v>
      </c>
      <c r="G155" s="312">
        <v>39.9</v>
      </c>
      <c r="H155" s="279">
        <f t="shared" si="2"/>
        <v>2170.56</v>
      </c>
      <c r="J155" s="2058" t="s">
        <v>6395</v>
      </c>
      <c r="K155" s="2064" t="str">
        <f>VLOOKUP(J155,'FICHE RATIOS'!C:D,2,FALSE)</f>
        <v>Cloisons - Doublage - Plâtrerie</v>
      </c>
      <c r="M155" s="2034"/>
      <c r="N155" s="2031"/>
      <c r="P155" s="2034"/>
      <c r="Q155" s="2031"/>
      <c r="S155" s="2034"/>
      <c r="T155" s="2031"/>
    </row>
    <row r="156" spans="1:20" s="331" customFormat="1" ht="12.75">
      <c r="A156" s="494"/>
      <c r="B156" s="524"/>
      <c r="C156" s="498"/>
      <c r="D156" s="526" t="s">
        <v>1056</v>
      </c>
      <c r="E156" s="456" t="s">
        <v>235</v>
      </c>
      <c r="F156" s="394">
        <v>53.76</v>
      </c>
      <c r="G156" s="312">
        <v>2.81</v>
      </c>
      <c r="H156" s="279">
        <f t="shared" si="2"/>
        <v>151.06559999999999</v>
      </c>
      <c r="J156" s="2058" t="s">
        <v>6395</v>
      </c>
      <c r="K156" s="2064" t="str">
        <f>VLOOKUP(J156,'FICHE RATIOS'!C:D,2,FALSE)</f>
        <v>Cloisons - Doublage - Plâtrerie</v>
      </c>
      <c r="M156" s="2034"/>
      <c r="N156" s="2031"/>
      <c r="P156" s="2034"/>
      <c r="Q156" s="2031"/>
      <c r="S156" s="2034"/>
      <c r="T156" s="2031"/>
    </row>
    <row r="157" spans="1:20" s="331" customFormat="1" ht="12.75">
      <c r="A157" s="494"/>
      <c r="B157" s="522"/>
      <c r="C157" s="527"/>
      <c r="D157" s="499"/>
      <c r="E157" s="456"/>
      <c r="F157" s="394">
        <v>0</v>
      </c>
      <c r="G157" s="312" t="s">
        <v>179</v>
      </c>
      <c r="H157" s="279" t="str">
        <f t="shared" si="2"/>
        <v/>
      </c>
      <c r="J157" s="2058" t="s">
        <v>6395</v>
      </c>
      <c r="K157" s="2064" t="str">
        <f>VLOOKUP(J157,'FICHE RATIOS'!C:D,2,FALSE)</f>
        <v>Cloisons - Doublage - Plâtrerie</v>
      </c>
      <c r="M157" s="2034"/>
      <c r="N157" s="2031"/>
      <c r="P157" s="2034"/>
      <c r="Q157" s="2031"/>
      <c r="S157" s="2034"/>
      <c r="T157" s="2031"/>
    </row>
    <row r="158" spans="1:20" s="331" customFormat="1" ht="12.75">
      <c r="A158" s="494"/>
      <c r="B158" s="522" t="s">
        <v>1133</v>
      </c>
      <c r="C158" s="527" t="s">
        <v>1134</v>
      </c>
      <c r="D158" s="499"/>
      <c r="E158" s="456"/>
      <c r="F158" s="394">
        <v>0</v>
      </c>
      <c r="G158" s="312" t="s">
        <v>179</v>
      </c>
      <c r="H158" s="279" t="str">
        <f t="shared" si="2"/>
        <v/>
      </c>
      <c r="J158" s="2058" t="s">
        <v>6395</v>
      </c>
      <c r="K158" s="2064" t="str">
        <f>VLOOKUP(J158,'FICHE RATIOS'!C:D,2,FALSE)</f>
        <v>Cloisons - Doublage - Plâtrerie</v>
      </c>
      <c r="M158" s="2034"/>
      <c r="N158" s="2031"/>
      <c r="P158" s="2034"/>
      <c r="Q158" s="2031"/>
      <c r="S158" s="2034"/>
      <c r="T158" s="2031"/>
    </row>
    <row r="159" spans="1:20" s="331" customFormat="1" ht="12.75">
      <c r="A159" s="494"/>
      <c r="B159" s="524"/>
      <c r="C159" s="498"/>
      <c r="D159" s="526" t="s">
        <v>1046</v>
      </c>
      <c r="E159" s="456" t="s">
        <v>70</v>
      </c>
      <c r="F159" s="394">
        <v>54.7</v>
      </c>
      <c r="G159" s="312">
        <v>63.16</v>
      </c>
      <c r="H159" s="279">
        <f t="shared" si="2"/>
        <v>3454.8519999999999</v>
      </c>
      <c r="J159" s="2058" t="s">
        <v>6395</v>
      </c>
      <c r="K159" s="2064" t="str">
        <f>VLOOKUP(J159,'FICHE RATIOS'!C:D,2,FALSE)</f>
        <v>Cloisons - Doublage - Plâtrerie</v>
      </c>
      <c r="M159" s="2034"/>
      <c r="N159" s="2031"/>
      <c r="P159" s="2034"/>
      <c r="Q159" s="2031"/>
      <c r="S159" s="2034"/>
      <c r="T159" s="2031"/>
    </row>
    <row r="160" spans="1:20" s="331" customFormat="1" ht="12.75">
      <c r="A160" s="494"/>
      <c r="B160" s="524"/>
      <c r="C160" s="498"/>
      <c r="D160" s="526" t="s">
        <v>1048</v>
      </c>
      <c r="E160" s="456" t="s">
        <v>235</v>
      </c>
      <c r="F160" s="394">
        <v>15.6</v>
      </c>
      <c r="G160" s="312">
        <v>1.1200000000000001</v>
      </c>
      <c r="H160" s="279">
        <f t="shared" si="2"/>
        <v>17.472000000000001</v>
      </c>
      <c r="J160" s="2058" t="s">
        <v>6395</v>
      </c>
      <c r="K160" s="2064" t="str">
        <f>VLOOKUP(J160,'FICHE RATIOS'!C:D,2,FALSE)</f>
        <v>Cloisons - Doublage - Plâtrerie</v>
      </c>
      <c r="M160" s="2034"/>
      <c r="N160" s="2031"/>
      <c r="P160" s="2034"/>
      <c r="Q160" s="2031"/>
      <c r="S160" s="2034"/>
      <c r="T160" s="2031"/>
    </row>
    <row r="161" spans="1:20" s="331" customFormat="1" ht="12.75">
      <c r="A161" s="494"/>
      <c r="B161" s="524"/>
      <c r="C161" s="498"/>
      <c r="D161" s="526" t="s">
        <v>1088</v>
      </c>
      <c r="E161" s="456" t="s">
        <v>66</v>
      </c>
      <c r="F161" s="394">
        <v>5</v>
      </c>
      <c r="G161" s="312">
        <v>9.5500000000000007</v>
      </c>
      <c r="H161" s="279">
        <f t="shared" si="2"/>
        <v>47.75</v>
      </c>
      <c r="J161" s="2058" t="s">
        <v>6395</v>
      </c>
      <c r="K161" s="2064" t="str">
        <f>VLOOKUP(J161,'FICHE RATIOS'!C:D,2,FALSE)</f>
        <v>Cloisons - Doublage - Plâtrerie</v>
      </c>
      <c r="M161" s="2034"/>
      <c r="N161" s="2031"/>
      <c r="P161" s="2034"/>
      <c r="Q161" s="2031"/>
      <c r="S161" s="2034"/>
      <c r="T161" s="2031"/>
    </row>
    <row r="162" spans="1:20" s="331" customFormat="1" ht="13.5" thickBot="1">
      <c r="A162" s="494"/>
      <c r="B162" s="522"/>
      <c r="C162" s="527"/>
      <c r="D162" s="499"/>
      <c r="E162" s="456"/>
      <c r="F162" s="394">
        <v>0</v>
      </c>
      <c r="G162" s="312" t="s">
        <v>179</v>
      </c>
      <c r="H162" s="279" t="str">
        <f t="shared" si="2"/>
        <v/>
      </c>
      <c r="J162" s="2058" t="s">
        <v>6395</v>
      </c>
      <c r="K162" s="2064" t="str">
        <f>VLOOKUP(J162,'FICHE RATIOS'!C:D,2,FALSE)</f>
        <v>Cloisons - Doublage - Plâtrerie</v>
      </c>
      <c r="M162" s="2034"/>
      <c r="N162" s="2031"/>
      <c r="P162" s="2037"/>
      <c r="Q162" s="2038"/>
      <c r="S162" s="2037"/>
      <c r="T162" s="2038"/>
    </row>
    <row r="163" spans="1:20" s="331" customFormat="1" ht="13.5" thickBot="1">
      <c r="A163" s="494"/>
      <c r="B163" s="522" t="s">
        <v>1135</v>
      </c>
      <c r="C163" s="527" t="s">
        <v>1136</v>
      </c>
      <c r="D163" s="499"/>
      <c r="E163" s="456"/>
      <c r="F163" s="394"/>
      <c r="G163" s="312"/>
      <c r="H163" s="279"/>
      <c r="J163" s="2058" t="s">
        <v>6395</v>
      </c>
      <c r="K163" s="2064" t="str">
        <f>VLOOKUP(J163,'FICHE RATIOS'!C:D,2,FALSE)</f>
        <v>Cloisons - Doublage - Plâtrerie</v>
      </c>
      <c r="M163" s="2037"/>
      <c r="N163" s="2038"/>
    </row>
    <row r="164" spans="1:20" s="331" customFormat="1" ht="12.75">
      <c r="A164" s="494"/>
      <c r="B164" s="522"/>
      <c r="C164" s="499" t="s">
        <v>1137</v>
      </c>
      <c r="D164" s="499"/>
      <c r="E164" s="456"/>
      <c r="F164" s="394"/>
      <c r="G164" s="312"/>
      <c r="H164" s="279"/>
      <c r="J164" s="2058" t="s">
        <v>6395</v>
      </c>
      <c r="K164" s="2064" t="str">
        <f>VLOOKUP(J164,'FICHE RATIOS'!C:D,2,FALSE)</f>
        <v>Cloisons - Doublage - Plâtrerie</v>
      </c>
    </row>
    <row r="165" spans="1:20" s="331" customFormat="1" ht="12.75">
      <c r="A165" s="494"/>
      <c r="B165" s="524"/>
      <c r="C165" s="528" t="s">
        <v>1138</v>
      </c>
      <c r="D165" s="506"/>
      <c r="E165" s="456"/>
      <c r="F165" s="394">
        <v>0</v>
      </c>
      <c r="G165" s="312" t="s">
        <v>179</v>
      </c>
      <c r="H165" s="279" t="str">
        <f>IF(F165=0,"",G165*F165)</f>
        <v/>
      </c>
      <c r="J165" s="2058" t="s">
        <v>6395</v>
      </c>
      <c r="K165" s="2064" t="str">
        <f>VLOOKUP(J165,'FICHE RATIOS'!C:D,2,FALSE)</f>
        <v>Cloisons - Doublage - Plâtrerie</v>
      </c>
    </row>
    <row r="166" spans="1:20" s="331" customFormat="1" ht="12.75">
      <c r="A166" s="494"/>
      <c r="B166" s="524"/>
      <c r="C166" s="498"/>
      <c r="D166" s="506" t="s">
        <v>1139</v>
      </c>
      <c r="E166" s="456"/>
      <c r="F166" s="394">
        <v>0</v>
      </c>
      <c r="G166" s="312" t="s">
        <v>179</v>
      </c>
      <c r="H166" s="279" t="str">
        <f>IF(F166=0,"",G166*F166)</f>
        <v/>
      </c>
      <c r="J166" s="2058" t="s">
        <v>6395</v>
      </c>
      <c r="K166" s="2064" t="str">
        <f>VLOOKUP(J166,'FICHE RATIOS'!C:D,2,FALSE)</f>
        <v>Cloisons - Doublage - Plâtrerie</v>
      </c>
    </row>
    <row r="167" spans="1:20" s="331" customFormat="1" ht="12.75">
      <c r="A167" s="494"/>
      <c r="B167" s="524"/>
      <c r="C167" s="498"/>
      <c r="D167" s="526" t="s">
        <v>1046</v>
      </c>
      <c r="E167" s="456" t="s">
        <v>70</v>
      </c>
      <c r="F167" s="514">
        <v>1319.9</v>
      </c>
      <c r="G167" s="312">
        <v>70.239999999999995</v>
      </c>
      <c r="H167" s="279">
        <f>IF(F167=0,"",G167*F167)</f>
        <v>92709.775999999998</v>
      </c>
      <c r="J167" s="2058" t="s">
        <v>6395</v>
      </c>
      <c r="K167" s="2064" t="str">
        <f>VLOOKUP(J167,'FICHE RATIOS'!C:D,2,FALSE)</f>
        <v>Cloisons - Doublage - Plâtrerie</v>
      </c>
    </row>
    <row r="168" spans="1:20" s="331" customFormat="1" ht="12.75">
      <c r="A168" s="494"/>
      <c r="B168" s="524"/>
      <c r="C168" s="498"/>
      <c r="D168" s="526" t="s">
        <v>1140</v>
      </c>
      <c r="E168" s="456" t="s">
        <v>235</v>
      </c>
      <c r="F168" s="514">
        <v>472.3</v>
      </c>
      <c r="G168" s="312">
        <v>20.12</v>
      </c>
      <c r="H168" s="279">
        <f>IF(F168=0,"",G168*F168)</f>
        <v>9502.6760000000013</v>
      </c>
      <c r="J168" s="2058" t="s">
        <v>6395</v>
      </c>
      <c r="K168" s="2064" t="str">
        <f>VLOOKUP(J168,'FICHE RATIOS'!C:D,2,FALSE)</f>
        <v>Cloisons - Doublage - Plâtrerie</v>
      </c>
    </row>
    <row r="169" spans="1:20" s="331" customFormat="1" ht="12.75">
      <c r="A169" s="494"/>
      <c r="B169" s="524"/>
      <c r="C169" s="498"/>
      <c r="D169" s="506"/>
      <c r="E169" s="456"/>
      <c r="F169" s="394">
        <v>0</v>
      </c>
      <c r="G169" s="312" t="s">
        <v>179</v>
      </c>
      <c r="H169" s="279" t="str">
        <f>IF(F169=0,"",G169*F169)</f>
        <v/>
      </c>
      <c r="J169" s="2058" t="s">
        <v>6395</v>
      </c>
      <c r="K169" s="2064" t="str">
        <f>VLOOKUP(J169,'FICHE RATIOS'!C:D,2,FALSE)</f>
        <v>Cloisons - Doublage - Plâtrerie</v>
      </c>
    </row>
    <row r="170" spans="1:20" s="331" customFormat="1" ht="12.75">
      <c r="A170" s="494"/>
      <c r="B170" s="522" t="s">
        <v>1141</v>
      </c>
      <c r="C170" s="527" t="s">
        <v>1142</v>
      </c>
      <c r="D170" s="506"/>
      <c r="E170" s="456"/>
      <c r="F170" s="394"/>
      <c r="G170" s="312"/>
      <c r="H170" s="279"/>
      <c r="J170" s="2058" t="s">
        <v>6395</v>
      </c>
      <c r="K170" s="2064" t="str">
        <f>VLOOKUP(J170,'FICHE RATIOS'!C:D,2,FALSE)</f>
        <v>Cloisons - Doublage - Plâtrerie</v>
      </c>
    </row>
    <row r="171" spans="1:20" s="331" customFormat="1" ht="12.75">
      <c r="A171" s="494"/>
      <c r="B171" s="522"/>
      <c r="C171" s="499" t="s">
        <v>1143</v>
      </c>
      <c r="D171" s="499"/>
      <c r="E171" s="456"/>
      <c r="F171" s="394"/>
      <c r="G171" s="312"/>
      <c r="H171" s="279"/>
      <c r="J171" s="2058" t="s">
        <v>6395</v>
      </c>
      <c r="K171" s="2064" t="str">
        <f>VLOOKUP(J171,'FICHE RATIOS'!C:D,2,FALSE)</f>
        <v>Cloisons - Doublage - Plâtrerie</v>
      </c>
    </row>
    <row r="172" spans="1:20" s="331" customFormat="1" ht="12.75">
      <c r="A172" s="494"/>
      <c r="B172" s="522"/>
      <c r="C172" s="527"/>
      <c r="D172" s="506" t="s">
        <v>1144</v>
      </c>
      <c r="E172" s="456"/>
      <c r="F172" s="394">
        <v>0</v>
      </c>
      <c r="G172" s="312" t="s">
        <v>179</v>
      </c>
      <c r="H172" s="279" t="str">
        <f t="shared" ref="H172:H180" si="3">IF(F172=0,"",G172*F172)</f>
        <v/>
      </c>
      <c r="J172" s="2058" t="s">
        <v>6395</v>
      </c>
      <c r="K172" s="2064" t="str">
        <f>VLOOKUP(J172,'FICHE RATIOS'!C:D,2,FALSE)</f>
        <v>Cloisons - Doublage - Plâtrerie</v>
      </c>
    </row>
    <row r="173" spans="1:20" s="331" customFormat="1" ht="12.75">
      <c r="A173" s="494"/>
      <c r="B173" s="524"/>
      <c r="C173" s="498"/>
      <c r="D173" s="526" t="s">
        <v>1145</v>
      </c>
      <c r="E173" s="456" t="s">
        <v>70</v>
      </c>
      <c r="F173" s="394">
        <f>181.3+50.1</f>
        <v>231.4</v>
      </c>
      <c r="G173" s="312">
        <v>141.04</v>
      </c>
      <c r="H173" s="279">
        <f t="shared" si="3"/>
        <v>32636.655999999999</v>
      </c>
      <c r="J173" s="2058" t="s">
        <v>6395</v>
      </c>
      <c r="K173" s="2064" t="str">
        <f>VLOOKUP(J173,'FICHE RATIOS'!C:D,2,FALSE)</f>
        <v>Cloisons - Doublage - Plâtrerie</v>
      </c>
    </row>
    <row r="174" spans="1:20" s="331" customFormat="1" ht="12.75">
      <c r="A174" s="494"/>
      <c r="B174" s="524"/>
      <c r="C174" s="498"/>
      <c r="D174" s="526" t="s">
        <v>1146</v>
      </c>
      <c r="E174" s="456" t="s">
        <v>70</v>
      </c>
      <c r="F174" s="394">
        <f>159.5+27.9</f>
        <v>187.4</v>
      </c>
      <c r="G174" s="312">
        <v>141.04</v>
      </c>
      <c r="H174" s="279">
        <f t="shared" si="3"/>
        <v>26430.896000000001</v>
      </c>
      <c r="J174" s="2058" t="s">
        <v>6395</v>
      </c>
      <c r="K174" s="2064" t="str">
        <f>VLOOKUP(J174,'FICHE RATIOS'!C:D,2,FALSE)</f>
        <v>Cloisons - Doublage - Plâtrerie</v>
      </c>
    </row>
    <row r="175" spans="1:20" s="331" customFormat="1" ht="12.75">
      <c r="A175" s="494"/>
      <c r="B175" s="524"/>
      <c r="C175" s="498"/>
      <c r="D175" s="526"/>
      <c r="E175" s="456"/>
      <c r="F175" s="394"/>
      <c r="G175" s="312"/>
      <c r="H175" s="279" t="str">
        <f t="shared" si="3"/>
        <v/>
      </c>
      <c r="J175" s="2058" t="s">
        <v>6395</v>
      </c>
      <c r="K175" s="2064" t="str">
        <f>VLOOKUP(J175,'FICHE RATIOS'!C:D,2,FALSE)</f>
        <v>Cloisons - Doublage - Plâtrerie</v>
      </c>
    </row>
    <row r="176" spans="1:20" s="331" customFormat="1" ht="12.75">
      <c r="A176" s="494"/>
      <c r="B176" s="522"/>
      <c r="C176" s="527"/>
      <c r="D176" s="506" t="s">
        <v>1147</v>
      </c>
      <c r="E176" s="456"/>
      <c r="F176" s="394"/>
      <c r="G176" s="312" t="s">
        <v>179</v>
      </c>
      <c r="H176" s="279" t="str">
        <f t="shared" si="3"/>
        <v/>
      </c>
      <c r="J176" s="2058" t="s">
        <v>6395</v>
      </c>
      <c r="K176" s="2064" t="str">
        <f>VLOOKUP(J176,'FICHE RATIOS'!C:D,2,FALSE)</f>
        <v>Cloisons - Doublage - Plâtrerie</v>
      </c>
    </row>
    <row r="177" spans="1:11" s="331" customFormat="1" ht="12.75">
      <c r="A177" s="494"/>
      <c r="B177" s="522"/>
      <c r="C177" s="527"/>
      <c r="D177" s="526" t="s">
        <v>1145</v>
      </c>
      <c r="E177" s="456" t="s">
        <v>70</v>
      </c>
      <c r="F177" s="394">
        <f>543.4-F178</f>
        <v>205.12</v>
      </c>
      <c r="G177" s="312">
        <v>141.04</v>
      </c>
      <c r="H177" s="279">
        <f t="shared" si="3"/>
        <v>28930.124799999998</v>
      </c>
      <c r="J177" s="2058" t="s">
        <v>6395</v>
      </c>
      <c r="K177" s="2064" t="str">
        <f>VLOOKUP(J177,'FICHE RATIOS'!C:D,2,FALSE)</f>
        <v>Cloisons - Doublage - Plâtrerie</v>
      </c>
    </row>
    <row r="178" spans="1:11" s="331" customFormat="1" ht="12.75">
      <c r="A178" s="494"/>
      <c r="B178" s="522"/>
      <c r="C178" s="527"/>
      <c r="D178" s="526" t="s">
        <v>1146</v>
      </c>
      <c r="E178" s="456" t="s">
        <v>70</v>
      </c>
      <c r="F178" s="394">
        <f>(56.7+33.9)*3.8-1.5*2*2</f>
        <v>338.28</v>
      </c>
      <c r="G178" s="312">
        <v>141.04</v>
      </c>
      <c r="H178" s="279">
        <f t="shared" si="3"/>
        <v>47711.011199999994</v>
      </c>
      <c r="J178" s="2058" t="s">
        <v>6395</v>
      </c>
      <c r="K178" s="2064" t="str">
        <f>VLOOKUP(J178,'FICHE RATIOS'!C:D,2,FALSE)</f>
        <v>Cloisons - Doublage - Plâtrerie</v>
      </c>
    </row>
    <row r="179" spans="1:11" s="331" customFormat="1" ht="12.75">
      <c r="A179" s="494"/>
      <c r="B179" s="524"/>
      <c r="C179" s="498"/>
      <c r="D179" s="506"/>
      <c r="E179" s="456"/>
      <c r="F179" s="394"/>
      <c r="G179" s="312" t="s">
        <v>179</v>
      </c>
      <c r="H179" s="279" t="str">
        <f t="shared" si="3"/>
        <v/>
      </c>
      <c r="J179" s="2058" t="s">
        <v>6395</v>
      </c>
      <c r="K179" s="2064" t="str">
        <f>VLOOKUP(J179,'FICHE RATIOS'!C:D,2,FALSE)</f>
        <v>Cloisons - Doublage - Plâtrerie</v>
      </c>
    </row>
    <row r="180" spans="1:11" s="331" customFormat="1" ht="13.5" thickBot="1">
      <c r="A180" s="494"/>
      <c r="B180" s="522" t="s">
        <v>1148</v>
      </c>
      <c r="C180" s="527" t="s">
        <v>1032</v>
      </c>
      <c r="D180" s="506"/>
      <c r="E180" s="456"/>
      <c r="F180" s="394">
        <v>0</v>
      </c>
      <c r="G180" s="312" t="s">
        <v>179</v>
      </c>
      <c r="H180" s="279" t="str">
        <f t="shared" si="3"/>
        <v/>
      </c>
      <c r="J180" s="2065"/>
      <c r="K180" s="2066" t="e">
        <f>VLOOKUP(J180,'FICHE RATIOS'!C:D,2,FALSE)</f>
        <v>#N/A</v>
      </c>
    </row>
    <row r="181" spans="1:11" s="331" customFormat="1" ht="12.75" thickBot="1">
      <c r="A181" s="274"/>
      <c r="B181" s="529"/>
      <c r="C181" s="368"/>
      <c r="D181" s="530"/>
      <c r="E181" s="456"/>
      <c r="F181" s="394">
        <v>0</v>
      </c>
      <c r="G181" s="312" t="s">
        <v>179</v>
      </c>
      <c r="H181" s="523" t="s">
        <v>179</v>
      </c>
    </row>
    <row r="182" spans="1:11" s="331" customFormat="1" ht="12.75" thickBot="1">
      <c r="A182" s="359" t="s">
        <v>278</v>
      </c>
      <c r="B182" s="360"/>
      <c r="C182" s="361"/>
      <c r="D182" s="361"/>
      <c r="E182" s="361"/>
      <c r="F182" s="363"/>
      <c r="G182" s="364" t="s">
        <v>179</v>
      </c>
      <c r="H182" s="531">
        <f>SUM(H6:H181)</f>
        <v>1681308.9989000005</v>
      </c>
    </row>
  </sheetData>
  <mergeCells count="5">
    <mergeCell ref="F3:H3"/>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tabColor theme="4" tint="-0.499984740745262"/>
  </sheetPr>
  <dimension ref="A1:W512"/>
  <sheetViews>
    <sheetView showZeros="0" view="pageBreakPreview" zoomScale="55" zoomScaleNormal="100" zoomScaleSheetLayoutView="55" workbookViewId="0">
      <selection activeCell="J25" sqref="J25"/>
    </sheetView>
  </sheetViews>
  <sheetFormatPr baseColWidth="10" defaultColWidth="11.42578125" defaultRowHeight="14.25"/>
  <cols>
    <col min="1" max="1" width="3.140625" style="261" customWidth="1"/>
    <col min="2" max="2" width="5.42578125" style="261" customWidth="1"/>
    <col min="3" max="3" width="6.7109375" style="261" customWidth="1"/>
    <col min="4" max="4" width="46.140625" style="261" customWidth="1"/>
    <col min="5" max="5" width="3.7109375" style="264" customWidth="1"/>
    <col min="6" max="7" width="8.42578125" style="261" hidden="1" customWidth="1"/>
    <col min="8" max="8" width="13.28515625" style="261" hidden="1" customWidth="1"/>
    <col min="9" max="9" width="9.28515625" style="264" customWidth="1"/>
    <col min="10" max="10" width="10.85546875" style="261" customWidth="1"/>
    <col min="11" max="11" width="15.85546875" style="261" customWidth="1"/>
    <col min="12" max="13" width="11.42578125" style="261"/>
    <col min="14" max="14" width="12.28515625" style="261" customWidth="1"/>
    <col min="15" max="16384" width="11.42578125" style="261"/>
  </cols>
  <sheetData>
    <row r="1" spans="1:23" s="258" customFormat="1" ht="15.75">
      <c r="E1" s="259"/>
      <c r="I1" s="259"/>
    </row>
    <row r="2" spans="1:23" s="258" customFormat="1" ht="15.75">
      <c r="A2" s="375"/>
      <c r="B2" s="375" t="s">
        <v>825</v>
      </c>
      <c r="C2" s="377">
        <v>11</v>
      </c>
      <c r="D2" s="376" t="s">
        <v>15</v>
      </c>
      <c r="E2" s="259"/>
      <c r="I2" s="259"/>
      <c r="J2" s="259"/>
    </row>
    <row r="3" spans="1:23" ht="15.75" thickBot="1">
      <c r="I3" s="2699"/>
      <c r="J3" s="2699"/>
      <c r="K3" s="2699"/>
    </row>
    <row r="4" spans="1:23" s="452" customFormat="1" ht="15.75" thickBot="1">
      <c r="A4" s="267" t="s">
        <v>174</v>
      </c>
      <c r="B4" s="489"/>
      <c r="C4" s="269"/>
      <c r="D4" s="489" t="s">
        <v>175</v>
      </c>
      <c r="E4" s="271" t="s">
        <v>36</v>
      </c>
      <c r="F4" s="271" t="s">
        <v>1149</v>
      </c>
      <c r="G4" s="271" t="s">
        <v>1150</v>
      </c>
      <c r="H4" s="271" t="s">
        <v>1151</v>
      </c>
      <c r="I4" s="532" t="s">
        <v>176</v>
      </c>
      <c r="J4" s="271" t="s">
        <v>177</v>
      </c>
      <c r="K4" s="271" t="s">
        <v>178</v>
      </c>
      <c r="M4" s="2692" t="s">
        <v>6774</v>
      </c>
      <c r="N4" s="2693"/>
      <c r="O4" s="179"/>
      <c r="P4" s="2692" t="s">
        <v>6775</v>
      </c>
      <c r="Q4" s="2693"/>
      <c r="R4" s="179"/>
      <c r="S4" s="2692" t="s">
        <v>6776</v>
      </c>
      <c r="T4" s="2693"/>
      <c r="U4" s="179"/>
      <c r="V4" s="2692" t="s">
        <v>6777</v>
      </c>
      <c r="W4" s="2693"/>
    </row>
    <row r="5" spans="1:23" s="331" customFormat="1" ht="12.75" customHeight="1">
      <c r="A5" s="453"/>
      <c r="B5" s="533"/>
      <c r="C5" s="534"/>
      <c r="D5" s="493"/>
      <c r="E5" s="535"/>
      <c r="F5" s="535"/>
      <c r="G5" s="535"/>
      <c r="H5" s="535"/>
      <c r="I5" s="536">
        <v>0</v>
      </c>
      <c r="J5" s="537" t="s">
        <v>179</v>
      </c>
      <c r="K5" s="1889">
        <f>I8+I20+I24+I26+I29+I34+I49+I52+I56+I57+I59+I64+I65+I69+I73+I74+I84+I117+I122+I123</f>
        <v>60925.070000000007</v>
      </c>
    </row>
    <row r="6" spans="1:23" s="331" customFormat="1" ht="12.75" customHeight="1">
      <c r="A6" s="459"/>
      <c r="B6" s="538" t="s">
        <v>231</v>
      </c>
      <c r="C6" s="539" t="s">
        <v>1152</v>
      </c>
      <c r="D6" s="387"/>
      <c r="E6" s="540"/>
      <c r="F6" s="456"/>
      <c r="G6" s="456"/>
      <c r="H6" s="456"/>
      <c r="I6" s="457">
        <v>0</v>
      </c>
      <c r="J6" s="312" t="s">
        <v>179</v>
      </c>
      <c r="K6" s="279" t="str">
        <f t="shared" ref="K6:K17" si="0">IF(I6=0,"",J6*I6)</f>
        <v/>
      </c>
    </row>
    <row r="7" spans="1:23" s="331" customFormat="1" ht="12.75" customHeight="1" thickBot="1">
      <c r="A7" s="459"/>
      <c r="B7" s="541"/>
      <c r="C7" s="542" t="s">
        <v>1153</v>
      </c>
      <c r="D7" s="387"/>
      <c r="E7" s="540"/>
      <c r="F7" s="456"/>
      <c r="G7" s="456"/>
      <c r="H7" s="456"/>
      <c r="I7" s="457">
        <v>0</v>
      </c>
      <c r="J7" s="312" t="s">
        <v>179</v>
      </c>
      <c r="K7" s="279" t="str">
        <f t="shared" si="0"/>
        <v/>
      </c>
    </row>
    <row r="8" spans="1:23" s="331" customFormat="1" ht="12.75" customHeight="1">
      <c r="A8" s="459"/>
      <c r="B8" s="541"/>
      <c r="C8" s="459" t="s">
        <v>1046</v>
      </c>
      <c r="D8" s="543"/>
      <c r="E8" s="540" t="s">
        <v>70</v>
      </c>
      <c r="F8" s="456">
        <v>18</v>
      </c>
      <c r="G8" s="456" t="s">
        <v>4</v>
      </c>
      <c r="H8" s="456" t="s">
        <v>4</v>
      </c>
      <c r="I8" s="457">
        <v>1987.4</v>
      </c>
      <c r="J8" s="312">
        <v>51.33</v>
      </c>
      <c r="K8" s="279">
        <f t="shared" si="0"/>
        <v>102013.242</v>
      </c>
      <c r="M8" s="2056" t="s">
        <v>6390</v>
      </c>
      <c r="N8" s="2063" t="str">
        <f>VLOOKUP(M8,'FICHE RATIOS'!C:D,2,FALSE)</f>
        <v xml:space="preserve">Faux Plafonds </v>
      </c>
      <c r="P8" s="2028"/>
      <c r="Q8" s="2029"/>
      <c r="S8" s="2028"/>
      <c r="T8" s="2029"/>
      <c r="V8" s="2028"/>
      <c r="W8" s="2029"/>
    </row>
    <row r="9" spans="1:23" s="331" customFormat="1" ht="12.75" customHeight="1">
      <c r="A9" s="459"/>
      <c r="B9" s="541"/>
      <c r="C9" s="544"/>
      <c r="D9" s="545" t="s">
        <v>1154</v>
      </c>
      <c r="E9" s="540"/>
      <c r="F9" s="456">
        <v>87</v>
      </c>
      <c r="G9" s="456" t="s">
        <v>4</v>
      </c>
      <c r="H9" s="456" t="s">
        <v>4</v>
      </c>
      <c r="I9" s="457"/>
      <c r="J9" s="312"/>
      <c r="K9" s="279" t="str">
        <f t="shared" si="0"/>
        <v/>
      </c>
      <c r="M9" s="2058" t="s">
        <v>6390</v>
      </c>
      <c r="N9" s="2064" t="str">
        <f>VLOOKUP(M9,'FICHE RATIOS'!C:D,2,FALSE)</f>
        <v xml:space="preserve">Faux Plafonds </v>
      </c>
      <c r="P9" s="2030"/>
      <c r="Q9" s="2031"/>
      <c r="S9" s="2030"/>
      <c r="T9" s="2031"/>
      <c r="V9" s="2030"/>
      <c r="W9" s="2031"/>
    </row>
    <row r="10" spans="1:23" s="331" customFormat="1" ht="12.75" customHeight="1">
      <c r="A10" s="459"/>
      <c r="B10" s="541"/>
      <c r="C10" s="544"/>
      <c r="D10" s="545" t="s">
        <v>1155</v>
      </c>
      <c r="E10" s="540"/>
      <c r="F10" s="456">
        <v>65</v>
      </c>
      <c r="G10" s="456"/>
      <c r="H10" s="456"/>
      <c r="I10" s="457"/>
      <c r="J10" s="312"/>
      <c r="K10" s="279" t="str">
        <f t="shared" si="0"/>
        <v/>
      </c>
      <c r="M10" s="2058" t="s">
        <v>6390</v>
      </c>
      <c r="N10" s="2064" t="str">
        <f>VLOOKUP(M10,'FICHE RATIOS'!C:D,2,FALSE)</f>
        <v xml:space="preserve">Faux Plafonds </v>
      </c>
      <c r="P10" s="2030"/>
      <c r="Q10" s="2031"/>
      <c r="S10" s="2030"/>
      <c r="T10" s="2031"/>
      <c r="V10" s="2030"/>
      <c r="W10" s="2031"/>
    </row>
    <row r="11" spans="1:23" s="331" customFormat="1" ht="12.75" customHeight="1">
      <c r="A11" s="459"/>
      <c r="B11" s="541"/>
      <c r="C11" s="544"/>
      <c r="D11" s="545" t="s">
        <v>1156</v>
      </c>
      <c r="E11" s="540"/>
      <c r="F11" s="456" t="s">
        <v>4</v>
      </c>
      <c r="G11" s="456">
        <v>59</v>
      </c>
      <c r="H11" s="456" t="s">
        <v>4</v>
      </c>
      <c r="I11" s="457"/>
      <c r="J11" s="312"/>
      <c r="K11" s="279" t="str">
        <f t="shared" si="0"/>
        <v/>
      </c>
      <c r="M11" s="2058" t="s">
        <v>6390</v>
      </c>
      <c r="N11" s="2064" t="str">
        <f>VLOOKUP(M11,'FICHE RATIOS'!C:D,2,FALSE)</f>
        <v xml:space="preserve">Faux Plafonds </v>
      </c>
      <c r="P11" s="2032"/>
      <c r="Q11" s="2031"/>
      <c r="S11" s="2032"/>
      <c r="T11" s="2031"/>
      <c r="V11" s="2032"/>
      <c r="W11" s="2031"/>
    </row>
    <row r="12" spans="1:23" s="331" customFormat="1" ht="12.75" customHeight="1">
      <c r="A12" s="459"/>
      <c r="B12" s="541"/>
      <c r="C12" s="544"/>
      <c r="D12" s="545" t="s">
        <v>1157</v>
      </c>
      <c r="E12" s="540"/>
      <c r="F12" s="456" t="s">
        <v>4</v>
      </c>
      <c r="G12" s="456">
        <v>309</v>
      </c>
      <c r="H12" s="456" t="s">
        <v>4</v>
      </c>
      <c r="I12" s="457"/>
      <c r="J12" s="312"/>
      <c r="K12" s="279" t="str">
        <f t="shared" si="0"/>
        <v/>
      </c>
      <c r="M12" s="2058" t="s">
        <v>6390</v>
      </c>
      <c r="N12" s="2064" t="str">
        <f>VLOOKUP(M12,'FICHE RATIOS'!C:D,2,FALSE)</f>
        <v xml:space="preserve">Faux Plafonds </v>
      </c>
      <c r="P12" s="2030"/>
      <c r="Q12" s="2031"/>
      <c r="S12" s="2030"/>
      <c r="T12" s="2031"/>
      <c r="V12" s="2030"/>
      <c r="W12" s="2031"/>
    </row>
    <row r="13" spans="1:23" s="331" customFormat="1" ht="12.75" customHeight="1">
      <c r="A13" s="459"/>
      <c r="B13" s="541"/>
      <c r="C13" s="544"/>
      <c r="D13" s="545" t="s">
        <v>1158</v>
      </c>
      <c r="E13" s="540"/>
      <c r="F13" s="456"/>
      <c r="G13" s="456">
        <v>41</v>
      </c>
      <c r="H13" s="456"/>
      <c r="I13" s="457"/>
      <c r="J13" s="312"/>
      <c r="K13" s="279" t="str">
        <f t="shared" si="0"/>
        <v/>
      </c>
      <c r="M13" s="2058" t="s">
        <v>6390</v>
      </c>
      <c r="N13" s="2064" t="str">
        <f>VLOOKUP(M13,'FICHE RATIOS'!C:D,2,FALSE)</f>
        <v xml:space="preserve">Faux Plafonds </v>
      </c>
      <c r="P13" s="2030"/>
      <c r="Q13" s="2031"/>
      <c r="S13" s="2030"/>
      <c r="T13" s="2031"/>
      <c r="V13" s="2030"/>
      <c r="W13" s="2031"/>
    </row>
    <row r="14" spans="1:23" s="331" customFormat="1" ht="12.75" customHeight="1">
      <c r="A14" s="459"/>
      <c r="B14" s="541"/>
      <c r="C14" s="544"/>
      <c r="D14" s="545" t="s">
        <v>1159</v>
      </c>
      <c r="E14" s="540"/>
      <c r="F14" s="456"/>
      <c r="G14" s="456"/>
      <c r="H14" s="456"/>
      <c r="I14" s="457">
        <v>0</v>
      </c>
      <c r="J14" s="312" t="s">
        <v>179</v>
      </c>
      <c r="K14" s="279" t="str">
        <f t="shared" si="0"/>
        <v/>
      </c>
      <c r="M14" s="2058" t="s">
        <v>6390</v>
      </c>
      <c r="N14" s="2064" t="str">
        <f>VLOOKUP(M14,'FICHE RATIOS'!C:D,2,FALSE)</f>
        <v xml:space="preserve">Faux Plafonds </v>
      </c>
      <c r="P14" s="2030"/>
      <c r="Q14" s="2031"/>
      <c r="S14" s="2030"/>
      <c r="T14" s="2031"/>
      <c r="V14" s="2030"/>
      <c r="W14" s="2031"/>
    </row>
    <row r="15" spans="1:23" s="331" customFormat="1" ht="12.75" customHeight="1">
      <c r="A15" s="459"/>
      <c r="B15" s="541"/>
      <c r="C15" s="546"/>
      <c r="D15" s="387"/>
      <c r="E15" s="540"/>
      <c r="F15" s="456"/>
      <c r="G15" s="456"/>
      <c r="H15" s="456"/>
      <c r="I15" s="457">
        <v>0</v>
      </c>
      <c r="J15" s="312" t="s">
        <v>179</v>
      </c>
      <c r="K15" s="279" t="str">
        <f t="shared" si="0"/>
        <v/>
      </c>
      <c r="M15" s="2058" t="s">
        <v>6390</v>
      </c>
      <c r="N15" s="2064" t="str">
        <f>VLOOKUP(M15,'FICHE RATIOS'!C:D,2,FALSE)</f>
        <v xml:space="preserve">Faux Plafonds </v>
      </c>
      <c r="P15" s="2030"/>
      <c r="Q15" s="2031"/>
      <c r="S15" s="2030"/>
      <c r="T15" s="2031"/>
      <c r="V15" s="2030"/>
      <c r="W15" s="2031"/>
    </row>
    <row r="16" spans="1:23" s="331" customFormat="1" ht="12.75" customHeight="1">
      <c r="A16" s="459"/>
      <c r="B16" s="538" t="s">
        <v>233</v>
      </c>
      <c r="C16" s="547" t="s">
        <v>1160</v>
      </c>
      <c r="D16" s="387"/>
      <c r="E16" s="540"/>
      <c r="F16" s="456"/>
      <c r="G16" s="456"/>
      <c r="H16" s="456"/>
      <c r="I16" s="457">
        <v>0</v>
      </c>
      <c r="J16" s="312" t="s">
        <v>179</v>
      </c>
      <c r="K16" s="279" t="str">
        <f t="shared" si="0"/>
        <v/>
      </c>
      <c r="M16" s="2058" t="s">
        <v>6390</v>
      </c>
      <c r="N16" s="2064" t="str">
        <f>VLOOKUP(M16,'FICHE RATIOS'!C:D,2,FALSE)</f>
        <v xml:space="preserve">Faux Plafonds </v>
      </c>
      <c r="P16" s="2032"/>
      <c r="Q16" s="2031"/>
      <c r="S16" s="2032"/>
      <c r="T16" s="2031"/>
      <c r="V16" s="2032"/>
      <c r="W16" s="2031"/>
    </row>
    <row r="17" spans="1:23" s="331" customFormat="1" ht="12.75" customHeight="1">
      <c r="A17" s="459"/>
      <c r="B17" s="541"/>
      <c r="C17" s="547" t="s">
        <v>1161</v>
      </c>
      <c r="D17" s="387"/>
      <c r="E17" s="540"/>
      <c r="F17" s="456"/>
      <c r="G17" s="456"/>
      <c r="H17" s="456"/>
      <c r="I17" s="457">
        <v>0</v>
      </c>
      <c r="J17" s="312" t="s">
        <v>179</v>
      </c>
      <c r="K17" s="279" t="str">
        <f t="shared" si="0"/>
        <v/>
      </c>
      <c r="M17" s="2058" t="s">
        <v>6390</v>
      </c>
      <c r="N17" s="2064" t="str">
        <f>VLOOKUP(M17,'FICHE RATIOS'!C:D,2,FALSE)</f>
        <v xml:space="preserve">Faux Plafonds </v>
      </c>
      <c r="P17" s="2030"/>
      <c r="Q17" s="2031"/>
      <c r="S17" s="2030"/>
      <c r="T17" s="2031"/>
      <c r="V17" s="2030"/>
      <c r="W17" s="2031"/>
    </row>
    <row r="18" spans="1:23" s="331" customFormat="1" ht="28.9" customHeight="1">
      <c r="A18" s="459"/>
      <c r="B18" s="541"/>
      <c r="C18" s="2702" t="s">
        <v>1162</v>
      </c>
      <c r="D18" s="2703"/>
      <c r="E18" s="540"/>
      <c r="F18" s="456"/>
      <c r="G18" s="456"/>
      <c r="H18" s="456"/>
      <c r="I18" s="457"/>
      <c r="J18" s="312"/>
      <c r="K18" s="279"/>
      <c r="M18" s="2058" t="s">
        <v>6390</v>
      </c>
      <c r="N18" s="2064" t="str">
        <f>VLOOKUP(M18,'FICHE RATIOS'!C:D,2,FALSE)</f>
        <v xml:space="preserve">Faux Plafonds </v>
      </c>
      <c r="P18" s="2033"/>
      <c r="Q18" s="2031"/>
      <c r="S18" s="2033"/>
      <c r="T18" s="2031"/>
      <c r="V18" s="2033"/>
      <c r="W18" s="2031"/>
    </row>
    <row r="19" spans="1:23" s="331" customFormat="1" ht="12.75" customHeight="1">
      <c r="A19" s="459"/>
      <c r="B19" s="541"/>
      <c r="C19" s="544" t="s">
        <v>1163</v>
      </c>
      <c r="D19" s="387"/>
      <c r="E19" s="540"/>
      <c r="F19" s="456"/>
      <c r="G19" s="456"/>
      <c r="H19" s="456"/>
      <c r="I19" s="457">
        <v>0</v>
      </c>
      <c r="J19" s="312" t="s">
        <v>179</v>
      </c>
      <c r="K19" s="279" t="str">
        <f t="shared" ref="K19:K45" si="1">IF(I19=0,"",J19*I19)</f>
        <v/>
      </c>
      <c r="M19" s="2058" t="s">
        <v>6390</v>
      </c>
      <c r="N19" s="2064" t="str">
        <f>VLOOKUP(M19,'FICHE RATIOS'!C:D,2,FALSE)</f>
        <v xml:space="preserve">Faux Plafonds </v>
      </c>
      <c r="P19" s="2034"/>
      <c r="Q19" s="2031"/>
      <c r="S19" s="2034"/>
      <c r="T19" s="2031"/>
      <c r="V19" s="2034"/>
      <c r="W19" s="2031"/>
    </row>
    <row r="20" spans="1:23" s="476" customFormat="1" ht="12.75" customHeight="1">
      <c r="A20" s="459"/>
      <c r="B20" s="541"/>
      <c r="C20" s="548"/>
      <c r="D20" s="387" t="s">
        <v>1164</v>
      </c>
      <c r="E20" s="540" t="s">
        <v>70</v>
      </c>
      <c r="F20" s="456">
        <v>301</v>
      </c>
      <c r="G20" s="456" t="s">
        <v>4</v>
      </c>
      <c r="H20" s="456" t="s">
        <v>4</v>
      </c>
      <c r="I20" s="457">
        <v>38045.599999999999</v>
      </c>
      <c r="J20" s="312">
        <v>49.63</v>
      </c>
      <c r="K20" s="279">
        <f t="shared" si="1"/>
        <v>1888203.128</v>
      </c>
      <c r="M20" s="2058" t="s">
        <v>6390</v>
      </c>
      <c r="N20" s="2064" t="str">
        <f>VLOOKUP(M20,'FICHE RATIOS'!C:D,2,FALSE)</f>
        <v xml:space="preserve">Faux Plafonds </v>
      </c>
      <c r="P20" s="2033"/>
      <c r="Q20" s="2031"/>
      <c r="S20" s="2033"/>
      <c r="T20" s="2031"/>
      <c r="V20" s="2033"/>
      <c r="W20" s="2031"/>
    </row>
    <row r="21" spans="1:23" s="331" customFormat="1" ht="12.75" customHeight="1">
      <c r="A21" s="459"/>
      <c r="B21" s="541"/>
      <c r="C21" s="546"/>
      <c r="D21" s="549"/>
      <c r="E21" s="540"/>
      <c r="F21" s="456"/>
      <c r="G21" s="456"/>
      <c r="H21" s="456"/>
      <c r="I21" s="457"/>
      <c r="J21" s="312" t="s">
        <v>179</v>
      </c>
      <c r="K21" s="279" t="str">
        <f t="shared" si="1"/>
        <v/>
      </c>
      <c r="M21" s="2058" t="s">
        <v>6390</v>
      </c>
      <c r="N21" s="2064" t="str">
        <f>VLOOKUP(M21,'FICHE RATIOS'!C:D,2,FALSE)</f>
        <v xml:space="preserve">Faux Plafonds </v>
      </c>
      <c r="P21" s="2035"/>
      <c r="Q21" s="2031"/>
      <c r="S21" s="2035"/>
      <c r="T21" s="2031"/>
      <c r="V21" s="2035"/>
      <c r="W21" s="2031"/>
    </row>
    <row r="22" spans="1:23" s="331" customFormat="1" ht="12.75" customHeight="1">
      <c r="A22" s="550"/>
      <c r="B22" s="541" t="s">
        <v>1165</v>
      </c>
      <c r="C22" s="551" t="s">
        <v>1166</v>
      </c>
      <c r="D22" s="530"/>
      <c r="E22" s="540"/>
      <c r="F22" s="456"/>
      <c r="G22" s="456"/>
      <c r="H22" s="456"/>
      <c r="I22" s="457">
        <v>0</v>
      </c>
      <c r="J22" s="312" t="s">
        <v>179</v>
      </c>
      <c r="K22" s="279" t="str">
        <f t="shared" si="1"/>
        <v/>
      </c>
      <c r="M22" s="2058" t="s">
        <v>6390</v>
      </c>
      <c r="N22" s="2064" t="str">
        <f>VLOOKUP(M22,'FICHE RATIOS'!C:D,2,FALSE)</f>
        <v xml:space="preserve">Faux Plafonds </v>
      </c>
      <c r="P22" s="2036"/>
      <c r="Q22" s="2031"/>
      <c r="S22" s="2036"/>
      <c r="T22" s="2031"/>
      <c r="V22" s="2036"/>
      <c r="W22" s="2031"/>
    </row>
    <row r="23" spans="1:23" s="331" customFormat="1" ht="12.75" customHeight="1">
      <c r="A23" s="459"/>
      <c r="B23" s="541"/>
      <c r="C23" s="547" t="s">
        <v>1167</v>
      </c>
      <c r="D23" s="552"/>
      <c r="E23" s="540"/>
      <c r="F23" s="456"/>
      <c r="G23" s="456"/>
      <c r="H23" s="456"/>
      <c r="I23" s="457">
        <v>0</v>
      </c>
      <c r="J23" s="312" t="s">
        <v>179</v>
      </c>
      <c r="K23" s="279" t="str">
        <f t="shared" si="1"/>
        <v/>
      </c>
      <c r="M23" s="2058" t="s">
        <v>6390</v>
      </c>
      <c r="N23" s="2064" t="str">
        <f>VLOOKUP(M23,'FICHE RATIOS'!C:D,2,FALSE)</f>
        <v xml:space="preserve">Faux Plafonds </v>
      </c>
      <c r="P23" s="2034"/>
      <c r="Q23" s="2031"/>
      <c r="S23" s="2034"/>
      <c r="T23" s="2031"/>
      <c r="V23" s="2034"/>
      <c r="W23" s="2031"/>
    </row>
    <row r="24" spans="1:23" s="331" customFormat="1" ht="12.75" customHeight="1">
      <c r="A24" s="459"/>
      <c r="B24" s="553"/>
      <c r="C24" s="544" t="s">
        <v>1168</v>
      </c>
      <c r="D24" s="552"/>
      <c r="E24" s="540" t="s">
        <v>70</v>
      </c>
      <c r="F24" s="554" t="s">
        <v>4</v>
      </c>
      <c r="G24" s="555">
        <v>500</v>
      </c>
      <c r="H24" s="555" t="s">
        <v>4</v>
      </c>
      <c r="I24" s="457">
        <v>658.5</v>
      </c>
      <c r="J24" s="312">
        <v>86.939999999999984</v>
      </c>
      <c r="K24" s="279">
        <f t="shared" si="1"/>
        <v>57249.989999999991</v>
      </c>
      <c r="M24" s="2058" t="s">
        <v>6390</v>
      </c>
      <c r="N24" s="2064" t="str">
        <f>VLOOKUP(M24,'FICHE RATIOS'!C:D,2,FALSE)</f>
        <v xml:space="preserve">Faux Plafonds </v>
      </c>
      <c r="P24" s="2034"/>
      <c r="Q24" s="2031"/>
      <c r="S24" s="2034"/>
      <c r="T24" s="2031"/>
      <c r="V24" s="2034"/>
      <c r="W24" s="2031"/>
    </row>
    <row r="25" spans="1:23" s="331" customFormat="1" ht="12.75" customHeight="1">
      <c r="A25" s="459"/>
      <c r="B25" s="553"/>
      <c r="C25" s="544" t="s">
        <v>1169</v>
      </c>
      <c r="D25" s="552"/>
      <c r="E25" s="540" t="s">
        <v>70</v>
      </c>
      <c r="F25" s="555">
        <v>187</v>
      </c>
      <c r="G25" s="555" t="s">
        <v>4</v>
      </c>
      <c r="H25" s="555" t="s">
        <v>4</v>
      </c>
      <c r="I25" s="457">
        <v>131.9</v>
      </c>
      <c r="J25" s="312">
        <v>72.38</v>
      </c>
      <c r="K25" s="279">
        <f t="shared" si="1"/>
        <v>9546.9220000000005</v>
      </c>
      <c r="M25" s="2058" t="s">
        <v>6390</v>
      </c>
      <c r="N25" s="2064" t="str">
        <f>VLOOKUP(M25,'FICHE RATIOS'!C:D,2,FALSE)</f>
        <v xml:space="preserve">Faux Plafonds </v>
      </c>
      <c r="P25" s="2034"/>
      <c r="Q25" s="2031"/>
      <c r="S25" s="2034"/>
      <c r="T25" s="2031"/>
      <c r="V25" s="2034"/>
      <c r="W25" s="2031"/>
    </row>
    <row r="26" spans="1:23" s="556" customFormat="1" ht="12.75" customHeight="1">
      <c r="A26" s="459"/>
      <c r="B26" s="553"/>
      <c r="C26" s="544" t="s">
        <v>1170</v>
      </c>
      <c r="D26" s="552"/>
      <c r="E26" s="540" t="s">
        <v>70</v>
      </c>
      <c r="F26" s="555"/>
      <c r="G26" s="555"/>
      <c r="H26" s="555"/>
      <c r="I26" s="457">
        <v>323.3</v>
      </c>
      <c r="J26" s="312">
        <v>72.38</v>
      </c>
      <c r="K26" s="279">
        <f t="shared" si="1"/>
        <v>23400.453999999998</v>
      </c>
      <c r="M26" s="2058" t="s">
        <v>6390</v>
      </c>
      <c r="N26" s="2064" t="str">
        <f>VLOOKUP(M26,'FICHE RATIOS'!C:D,2,FALSE)</f>
        <v xml:space="preserve">Faux Plafonds </v>
      </c>
      <c r="P26" s="2034"/>
      <c r="Q26" s="2031"/>
      <c r="S26" s="2034"/>
      <c r="T26" s="2031"/>
      <c r="V26" s="2034"/>
      <c r="W26" s="2031"/>
    </row>
    <row r="27" spans="1:23" s="331" customFormat="1" ht="12.75" customHeight="1">
      <c r="A27" s="459"/>
      <c r="B27" s="541"/>
      <c r="C27" s="546"/>
      <c r="D27" s="552"/>
      <c r="E27" s="540"/>
      <c r="F27" s="555"/>
      <c r="G27" s="555"/>
      <c r="H27" s="555"/>
      <c r="I27" s="457">
        <v>0</v>
      </c>
      <c r="J27" s="312" t="s">
        <v>179</v>
      </c>
      <c r="K27" s="279" t="str">
        <f t="shared" si="1"/>
        <v/>
      </c>
      <c r="M27" s="2058" t="s">
        <v>6390</v>
      </c>
      <c r="N27" s="2064" t="str">
        <f>VLOOKUP(M27,'FICHE RATIOS'!C:D,2,FALSE)</f>
        <v xml:space="preserve">Faux Plafonds </v>
      </c>
      <c r="P27" s="2034"/>
      <c r="Q27" s="2031"/>
      <c r="S27" s="2034"/>
      <c r="T27" s="2031"/>
      <c r="V27" s="2034"/>
      <c r="W27" s="2031"/>
    </row>
    <row r="28" spans="1:23" s="331" customFormat="1" ht="12.75" customHeight="1">
      <c r="A28" s="550"/>
      <c r="B28" s="541" t="s">
        <v>1171</v>
      </c>
      <c r="C28" s="547" t="s">
        <v>1172</v>
      </c>
      <c r="D28" s="552"/>
      <c r="E28" s="311"/>
      <c r="F28" s="555"/>
      <c r="G28" s="555"/>
      <c r="H28" s="555"/>
      <c r="I28" s="457">
        <v>0</v>
      </c>
      <c r="J28" s="312" t="s">
        <v>179</v>
      </c>
      <c r="K28" s="279" t="str">
        <f t="shared" si="1"/>
        <v/>
      </c>
      <c r="M28" s="2058" t="s">
        <v>6390</v>
      </c>
      <c r="N28" s="2064" t="str">
        <f>VLOOKUP(M28,'FICHE RATIOS'!C:D,2,FALSE)</f>
        <v xml:space="preserve">Faux Plafonds </v>
      </c>
      <c r="P28" s="2034"/>
      <c r="Q28" s="2031"/>
      <c r="S28" s="2034"/>
      <c r="T28" s="2031"/>
      <c r="V28" s="2034"/>
      <c r="W28" s="2031"/>
    </row>
    <row r="29" spans="1:23" s="331" customFormat="1" ht="12.75" customHeight="1">
      <c r="A29" s="459"/>
      <c r="B29" s="553"/>
      <c r="C29" s="544" t="s">
        <v>1173</v>
      </c>
      <c r="D29" s="552"/>
      <c r="E29" s="540" t="s">
        <v>70</v>
      </c>
      <c r="F29" s="555"/>
      <c r="G29" s="555"/>
      <c r="H29" s="555"/>
      <c r="I29" s="457">
        <v>2148.4</v>
      </c>
      <c r="J29" s="312">
        <v>38.21</v>
      </c>
      <c r="K29" s="279">
        <f t="shared" si="1"/>
        <v>82090.364000000001</v>
      </c>
      <c r="M29" s="2058" t="s">
        <v>6390</v>
      </c>
      <c r="N29" s="2064" t="str">
        <f>VLOOKUP(M29,'FICHE RATIOS'!C:D,2,FALSE)</f>
        <v xml:space="preserve">Faux Plafonds </v>
      </c>
      <c r="P29" s="2034"/>
      <c r="Q29" s="2031"/>
      <c r="S29" s="2034"/>
      <c r="T29" s="2031"/>
      <c r="V29" s="2034"/>
      <c r="W29" s="2031"/>
    </row>
    <row r="30" spans="1:23" s="331" customFormat="1" ht="12.75" customHeight="1">
      <c r="A30" s="459"/>
      <c r="B30" s="553"/>
      <c r="C30" s="548"/>
      <c r="D30" s="387"/>
      <c r="E30" s="540"/>
      <c r="F30" s="456"/>
      <c r="G30" s="456"/>
      <c r="H30" s="456"/>
      <c r="I30" s="457">
        <v>0</v>
      </c>
      <c r="J30" s="312" t="s">
        <v>179</v>
      </c>
      <c r="K30" s="279" t="str">
        <f t="shared" si="1"/>
        <v/>
      </c>
      <c r="M30" s="2058" t="s">
        <v>6390</v>
      </c>
      <c r="N30" s="2064" t="str">
        <f>VLOOKUP(M30,'FICHE RATIOS'!C:D,2,FALSE)</f>
        <v xml:space="preserve">Faux Plafonds </v>
      </c>
      <c r="P30" s="2034"/>
      <c r="Q30" s="2031"/>
      <c r="S30" s="2034"/>
      <c r="T30" s="2031"/>
      <c r="V30" s="2034"/>
      <c r="W30" s="2031"/>
    </row>
    <row r="31" spans="1:23" s="331" customFormat="1" ht="12.75" customHeight="1">
      <c r="A31" s="557"/>
      <c r="B31" s="558" t="s">
        <v>1174</v>
      </c>
      <c r="C31" s="559" t="s">
        <v>1175</v>
      </c>
      <c r="D31" s="387"/>
      <c r="E31" s="540"/>
      <c r="F31" s="456"/>
      <c r="G31" s="456"/>
      <c r="H31" s="456"/>
      <c r="I31" s="457">
        <v>0</v>
      </c>
      <c r="J31" s="312" t="s">
        <v>179</v>
      </c>
      <c r="K31" s="279" t="str">
        <f t="shared" si="1"/>
        <v/>
      </c>
      <c r="M31" s="2058" t="s">
        <v>6390</v>
      </c>
      <c r="N31" s="2064" t="str">
        <f>VLOOKUP(M31,'FICHE RATIOS'!C:D,2,FALSE)</f>
        <v xml:space="preserve">Faux Plafonds </v>
      </c>
      <c r="P31" s="2034"/>
      <c r="Q31" s="2031"/>
      <c r="S31" s="2034"/>
      <c r="T31" s="2031"/>
      <c r="V31" s="2034"/>
      <c r="W31" s="2031"/>
    </row>
    <row r="32" spans="1:23" s="331" customFormat="1" ht="12.75" customHeight="1">
      <c r="A32" s="459"/>
      <c r="B32" s="368"/>
      <c r="C32" s="560" t="s">
        <v>1176</v>
      </c>
      <c r="D32" s="387"/>
      <c r="E32" s="540"/>
      <c r="F32" s="456"/>
      <c r="G32" s="456"/>
      <c r="H32" s="456"/>
      <c r="I32" s="457">
        <v>0</v>
      </c>
      <c r="J32" s="312" t="s">
        <v>179</v>
      </c>
      <c r="K32" s="279" t="str">
        <f t="shared" si="1"/>
        <v/>
      </c>
      <c r="M32" s="2058" t="s">
        <v>6390</v>
      </c>
      <c r="N32" s="2064" t="str">
        <f>VLOOKUP(M32,'FICHE RATIOS'!C:D,2,FALSE)</f>
        <v xml:space="preserve">Faux Plafonds </v>
      </c>
      <c r="P32" s="2034"/>
      <c r="Q32" s="2031"/>
      <c r="S32" s="2034"/>
      <c r="T32" s="2031"/>
      <c r="V32" s="2034"/>
      <c r="W32" s="2031"/>
    </row>
    <row r="33" spans="1:23" s="331" customFormat="1" ht="12.75" customHeight="1">
      <c r="A33" s="459"/>
      <c r="B33" s="541"/>
      <c r="C33" s="544"/>
      <c r="D33" s="387"/>
      <c r="E33" s="540"/>
      <c r="F33" s="555"/>
      <c r="G33" s="555"/>
      <c r="H33" s="555"/>
      <c r="I33" s="457"/>
      <c r="J33" s="312" t="s">
        <v>179</v>
      </c>
      <c r="K33" s="279" t="str">
        <f t="shared" si="1"/>
        <v/>
      </c>
      <c r="M33" s="2058" t="s">
        <v>6390</v>
      </c>
      <c r="N33" s="2064" t="str">
        <f>VLOOKUP(M33,'FICHE RATIOS'!C:D,2,FALSE)</f>
        <v xml:space="preserve">Faux Plafonds </v>
      </c>
      <c r="P33" s="2034"/>
      <c r="Q33" s="2031"/>
      <c r="S33" s="2034"/>
      <c r="T33" s="2031"/>
      <c r="V33" s="2034"/>
      <c r="W33" s="2031"/>
    </row>
    <row r="34" spans="1:23" s="331" customFormat="1" ht="12.75" customHeight="1">
      <c r="A34" s="459"/>
      <c r="B34" s="541"/>
      <c r="C34" s="561" t="s">
        <v>1046</v>
      </c>
      <c r="D34" s="387"/>
      <c r="E34" s="540" t="s">
        <v>70</v>
      </c>
      <c r="F34" s="555">
        <v>781</v>
      </c>
      <c r="G34" s="555" t="s">
        <v>4</v>
      </c>
      <c r="H34" s="555"/>
      <c r="I34" s="457">
        <v>7781.1</v>
      </c>
      <c r="J34" s="312">
        <v>57.88</v>
      </c>
      <c r="K34" s="279">
        <f t="shared" si="1"/>
        <v>450370.06800000003</v>
      </c>
      <c r="M34" s="2058" t="s">
        <v>6390</v>
      </c>
      <c r="N34" s="2064" t="str">
        <f>VLOOKUP(M34,'FICHE RATIOS'!C:D,2,FALSE)</f>
        <v xml:space="preserve">Faux Plafonds </v>
      </c>
      <c r="P34" s="2034"/>
      <c r="Q34" s="2031"/>
      <c r="S34" s="2034"/>
      <c r="T34" s="2031"/>
      <c r="V34" s="2034"/>
      <c r="W34" s="2031"/>
    </row>
    <row r="35" spans="1:23" s="331" customFormat="1" ht="12.75" customHeight="1">
      <c r="A35" s="459"/>
      <c r="B35" s="541"/>
      <c r="C35" s="562" t="s">
        <v>1177</v>
      </c>
      <c r="D35" s="387"/>
      <c r="E35" s="540"/>
      <c r="F35" s="555" t="s">
        <v>4</v>
      </c>
      <c r="G35" s="555">
        <v>254</v>
      </c>
      <c r="H35" s="555"/>
      <c r="I35" s="457"/>
      <c r="J35" s="312"/>
      <c r="K35" s="279" t="str">
        <f t="shared" si="1"/>
        <v/>
      </c>
      <c r="M35" s="2058" t="s">
        <v>6390</v>
      </c>
      <c r="N35" s="2064" t="str">
        <f>VLOOKUP(M35,'FICHE RATIOS'!C:D,2,FALSE)</f>
        <v xml:space="preserve">Faux Plafonds </v>
      </c>
      <c r="P35" s="2034"/>
      <c r="Q35" s="2031"/>
      <c r="S35" s="2034"/>
      <c r="T35" s="2031"/>
      <c r="V35" s="2034"/>
      <c r="W35" s="2031"/>
    </row>
    <row r="36" spans="1:23" s="331" customFormat="1" ht="12.75" customHeight="1">
      <c r="A36" s="459"/>
      <c r="B36" s="541"/>
      <c r="C36" s="459"/>
      <c r="D36" s="563" t="s">
        <v>1178</v>
      </c>
      <c r="E36" s="540"/>
      <c r="F36" s="555"/>
      <c r="G36" s="555"/>
      <c r="H36" s="555"/>
      <c r="I36" s="457"/>
      <c r="J36" s="312"/>
      <c r="K36" s="279" t="str">
        <f>IF(I36=0,"",J36*I36)</f>
        <v/>
      </c>
      <c r="M36" s="2058" t="s">
        <v>6390</v>
      </c>
      <c r="N36" s="2064" t="str">
        <f>VLOOKUP(M36,'FICHE RATIOS'!C:D,2,FALSE)</f>
        <v xml:space="preserve">Faux Plafonds </v>
      </c>
      <c r="P36" s="2034"/>
      <c r="Q36" s="2031"/>
      <c r="S36" s="2034"/>
      <c r="T36" s="2031"/>
      <c r="V36" s="2034"/>
      <c r="W36" s="2031"/>
    </row>
    <row r="37" spans="1:23" s="331" customFormat="1" ht="12.75" customHeight="1">
      <c r="A37" s="459"/>
      <c r="B37" s="541"/>
      <c r="C37" s="544"/>
      <c r="D37" s="387" t="s">
        <v>1179</v>
      </c>
      <c r="E37" s="540"/>
      <c r="F37" s="555"/>
      <c r="G37" s="555"/>
      <c r="H37" s="555"/>
      <c r="I37" s="457"/>
      <c r="J37" s="312"/>
      <c r="K37" s="279" t="str">
        <f t="shared" si="1"/>
        <v/>
      </c>
      <c r="M37" s="2058" t="s">
        <v>6390</v>
      </c>
      <c r="N37" s="2064" t="str">
        <f>VLOOKUP(M37,'FICHE RATIOS'!C:D,2,FALSE)</f>
        <v xml:space="preserve">Faux Plafonds </v>
      </c>
      <c r="P37" s="2034"/>
      <c r="Q37" s="2031"/>
      <c r="S37" s="2034"/>
      <c r="T37" s="2031"/>
      <c r="V37" s="2034"/>
      <c r="W37" s="2031"/>
    </row>
    <row r="38" spans="1:23" s="331" customFormat="1" ht="12.75" customHeight="1">
      <c r="A38" s="459"/>
      <c r="B38" s="541"/>
      <c r="C38" s="561"/>
      <c r="D38" s="387" t="s">
        <v>1180</v>
      </c>
      <c r="E38" s="540"/>
      <c r="F38" s="554">
        <v>0</v>
      </c>
      <c r="G38" s="555">
        <v>362</v>
      </c>
      <c r="H38" s="555"/>
      <c r="I38" s="457"/>
      <c r="J38" s="312"/>
      <c r="K38" s="279" t="str">
        <f t="shared" si="1"/>
        <v/>
      </c>
      <c r="M38" s="2058" t="s">
        <v>6390</v>
      </c>
      <c r="N38" s="2064" t="str">
        <f>VLOOKUP(M38,'FICHE RATIOS'!C:D,2,FALSE)</f>
        <v xml:space="preserve">Faux Plafonds </v>
      </c>
      <c r="P38" s="2034"/>
      <c r="Q38" s="2031"/>
      <c r="S38" s="2034"/>
      <c r="T38" s="2031"/>
      <c r="V38" s="2034"/>
      <c r="W38" s="2031"/>
    </row>
    <row r="39" spans="1:23" s="331" customFormat="1" ht="12.75" customHeight="1">
      <c r="A39" s="459"/>
      <c r="B39" s="541"/>
      <c r="C39" s="544"/>
      <c r="D39" s="387" t="s">
        <v>1181</v>
      </c>
      <c r="E39" s="540"/>
      <c r="F39" s="555">
        <v>0</v>
      </c>
      <c r="G39" s="555">
        <v>29</v>
      </c>
      <c r="H39" s="555"/>
      <c r="I39" s="457"/>
      <c r="J39" s="312"/>
      <c r="K39" s="279" t="str">
        <f t="shared" si="1"/>
        <v/>
      </c>
      <c r="M39" s="2058" t="s">
        <v>6390</v>
      </c>
      <c r="N39" s="2064" t="str">
        <f>VLOOKUP(M39,'FICHE RATIOS'!C:D,2,FALSE)</f>
        <v xml:space="preserve">Faux Plafonds </v>
      </c>
      <c r="P39" s="2034"/>
      <c r="Q39" s="2031"/>
      <c r="S39" s="2034"/>
      <c r="T39" s="2031"/>
      <c r="V39" s="2034"/>
      <c r="W39" s="2031"/>
    </row>
    <row r="40" spans="1:23" s="331" customFormat="1" ht="12.75" customHeight="1">
      <c r="A40" s="459"/>
      <c r="B40" s="541"/>
      <c r="C40" s="564"/>
      <c r="D40" s="563" t="s">
        <v>1182</v>
      </c>
      <c r="E40" s="540"/>
      <c r="F40" s="555"/>
      <c r="G40" s="555"/>
      <c r="H40" s="555"/>
      <c r="I40" s="457"/>
      <c r="J40" s="312"/>
      <c r="K40" s="279" t="str">
        <f t="shared" si="1"/>
        <v/>
      </c>
      <c r="M40" s="2058" t="s">
        <v>6390</v>
      </c>
      <c r="N40" s="2064" t="str">
        <f>VLOOKUP(M40,'FICHE RATIOS'!C:D,2,FALSE)</f>
        <v xml:space="preserve">Faux Plafonds </v>
      </c>
      <c r="P40" s="2034"/>
      <c r="Q40" s="2031"/>
      <c r="S40" s="2034"/>
      <c r="T40" s="2031"/>
      <c r="V40" s="2034"/>
      <c r="W40" s="2031"/>
    </row>
    <row r="41" spans="1:23" s="331" customFormat="1" ht="12.75" customHeight="1">
      <c r="A41" s="459"/>
      <c r="B41" s="541"/>
      <c r="C41" s="544"/>
      <c r="D41" s="387" t="s">
        <v>1183</v>
      </c>
      <c r="E41" s="540"/>
      <c r="F41" s="456"/>
      <c r="G41" s="456"/>
      <c r="H41" s="456"/>
      <c r="I41" s="457"/>
      <c r="J41" s="312"/>
      <c r="K41" s="279" t="str">
        <f t="shared" si="1"/>
        <v/>
      </c>
      <c r="M41" s="2058" t="s">
        <v>6390</v>
      </c>
      <c r="N41" s="2064" t="str">
        <f>VLOOKUP(M41,'FICHE RATIOS'!C:D,2,FALSE)</f>
        <v xml:space="preserve">Faux Plafonds </v>
      </c>
      <c r="P41" s="2034"/>
      <c r="Q41" s="2031"/>
      <c r="S41" s="2034"/>
      <c r="T41" s="2031"/>
      <c r="V41" s="2034"/>
      <c r="W41" s="2031"/>
    </row>
    <row r="42" spans="1:23" s="476" customFormat="1" ht="12.75" customHeight="1">
      <c r="A42" s="459"/>
      <c r="B42" s="541"/>
      <c r="C42" s="565"/>
      <c r="D42" s="387" t="s">
        <v>1184</v>
      </c>
      <c r="E42" s="540"/>
      <c r="F42" s="555"/>
      <c r="G42" s="555"/>
      <c r="H42" s="555"/>
      <c r="I42" s="457"/>
      <c r="J42" s="312"/>
      <c r="K42" s="279" t="str">
        <f t="shared" si="1"/>
        <v/>
      </c>
      <c r="M42" s="2058" t="s">
        <v>6390</v>
      </c>
      <c r="N42" s="2064" t="str">
        <f>VLOOKUP(M42,'FICHE RATIOS'!C:D,2,FALSE)</f>
        <v xml:space="preserve">Faux Plafonds </v>
      </c>
      <c r="P42" s="2034"/>
      <c r="Q42" s="2031"/>
      <c r="S42" s="2034"/>
      <c r="T42" s="2031"/>
      <c r="V42" s="2034"/>
      <c r="W42" s="2031"/>
    </row>
    <row r="43" spans="1:23" s="476" customFormat="1" ht="12.75" customHeight="1">
      <c r="A43" s="459"/>
      <c r="B43" s="553"/>
      <c r="C43" s="544"/>
      <c r="D43" s="387" t="s">
        <v>1185</v>
      </c>
      <c r="E43" s="540"/>
      <c r="F43" s="555"/>
      <c r="G43" s="555"/>
      <c r="H43" s="555"/>
      <c r="I43" s="457"/>
      <c r="J43" s="312"/>
      <c r="K43" s="279" t="str">
        <f t="shared" si="1"/>
        <v/>
      </c>
      <c r="M43" s="2058" t="s">
        <v>6390</v>
      </c>
      <c r="N43" s="2064" t="str">
        <f>VLOOKUP(M43,'FICHE RATIOS'!C:D,2,FALSE)</f>
        <v xml:space="preserve">Faux Plafonds </v>
      </c>
      <c r="P43" s="2034"/>
      <c r="Q43" s="2031"/>
      <c r="S43" s="2034"/>
      <c r="T43" s="2031"/>
      <c r="V43" s="2034"/>
      <c r="W43" s="2031"/>
    </row>
    <row r="44" spans="1:23" s="476" customFormat="1" ht="12.75" customHeight="1">
      <c r="A44" s="459"/>
      <c r="B44" s="541"/>
      <c r="C44" s="544"/>
      <c r="D44" s="387" t="s">
        <v>1186</v>
      </c>
      <c r="E44" s="540"/>
      <c r="F44" s="456"/>
      <c r="G44" s="456"/>
      <c r="H44" s="456"/>
      <c r="I44" s="457"/>
      <c r="J44" s="312"/>
      <c r="K44" s="279" t="str">
        <f t="shared" si="1"/>
        <v/>
      </c>
      <c r="M44" s="2058" t="s">
        <v>6390</v>
      </c>
      <c r="N44" s="2064" t="str">
        <f>VLOOKUP(M44,'FICHE RATIOS'!C:D,2,FALSE)</f>
        <v xml:space="preserve">Faux Plafonds </v>
      </c>
      <c r="P44" s="2034"/>
      <c r="Q44" s="2031"/>
      <c r="S44" s="2034"/>
      <c r="T44" s="2031"/>
      <c r="V44" s="2034"/>
      <c r="W44" s="2031"/>
    </row>
    <row r="45" spans="1:23" s="331" customFormat="1" ht="12.75" customHeight="1">
      <c r="A45" s="459"/>
      <c r="B45" s="541"/>
      <c r="C45" s="548" t="s">
        <v>1187</v>
      </c>
      <c r="D45" s="563"/>
      <c r="E45" s="540" t="s">
        <v>70</v>
      </c>
      <c r="F45" s="555">
        <v>402</v>
      </c>
      <c r="G45" s="555">
        <v>163</v>
      </c>
      <c r="H45" s="555"/>
      <c r="I45" s="457">
        <v>833.40000000000009</v>
      </c>
      <c r="J45" s="312">
        <v>57.88</v>
      </c>
      <c r="K45" s="279">
        <f t="shared" si="1"/>
        <v>48237.19200000001</v>
      </c>
      <c r="M45" s="2058" t="s">
        <v>6390</v>
      </c>
      <c r="N45" s="2064" t="str">
        <f>VLOOKUP(M45,'FICHE RATIOS'!C:D,2,FALSE)</f>
        <v xml:space="preserve">Faux Plafonds </v>
      </c>
      <c r="P45" s="2034"/>
      <c r="Q45" s="2031"/>
      <c r="S45" s="2034"/>
      <c r="T45" s="2031"/>
      <c r="V45" s="2034"/>
      <c r="W45" s="2031"/>
    </row>
    <row r="46" spans="1:23" s="331" customFormat="1" ht="12.75" customHeight="1">
      <c r="A46" s="459"/>
      <c r="B46" s="541"/>
      <c r="C46" s="459"/>
      <c r="D46" s="563"/>
      <c r="E46" s="540"/>
      <c r="F46" s="555"/>
      <c r="G46" s="555"/>
      <c r="H46" s="555"/>
      <c r="I46" s="457"/>
      <c r="J46" s="312"/>
      <c r="K46" s="279"/>
      <c r="M46" s="2058" t="s">
        <v>6390</v>
      </c>
      <c r="N46" s="2064" t="str">
        <f>VLOOKUP(M46,'FICHE RATIOS'!C:D,2,FALSE)</f>
        <v xml:space="preserve">Faux Plafonds </v>
      </c>
      <c r="P46" s="2034"/>
      <c r="Q46" s="2031"/>
      <c r="S46" s="2034"/>
      <c r="T46" s="2031"/>
      <c r="V46" s="2034"/>
      <c r="W46" s="2031"/>
    </row>
    <row r="47" spans="1:23" s="331" customFormat="1" ht="12.75" customHeight="1">
      <c r="A47" s="550"/>
      <c r="B47" s="541" t="s">
        <v>1188</v>
      </c>
      <c r="C47" s="547" t="s">
        <v>1189</v>
      </c>
      <c r="D47" s="387"/>
      <c r="E47" s="540"/>
      <c r="F47" s="456"/>
      <c r="G47" s="456"/>
      <c r="H47" s="456"/>
      <c r="I47" s="457">
        <v>0</v>
      </c>
      <c r="J47" s="312" t="s">
        <v>179</v>
      </c>
      <c r="K47" s="327" t="s">
        <v>179</v>
      </c>
      <c r="M47" s="2058" t="s">
        <v>6390</v>
      </c>
      <c r="N47" s="2064" t="str">
        <f>VLOOKUP(M47,'FICHE RATIOS'!C:D,2,FALSE)</f>
        <v xml:space="preserve">Faux Plafonds </v>
      </c>
      <c r="P47" s="2034"/>
      <c r="Q47" s="2031"/>
      <c r="S47" s="2034"/>
      <c r="T47" s="2031"/>
      <c r="V47" s="2034"/>
      <c r="W47" s="2031"/>
    </row>
    <row r="48" spans="1:23" s="331" customFormat="1" ht="12.75" customHeight="1">
      <c r="A48" s="459"/>
      <c r="B48" s="541"/>
      <c r="C48" s="544" t="s">
        <v>1190</v>
      </c>
      <c r="D48" s="387"/>
      <c r="E48" s="540"/>
      <c r="F48" s="456"/>
      <c r="G48" s="456"/>
      <c r="H48" s="456"/>
      <c r="I48" s="457">
        <v>0</v>
      </c>
      <c r="J48" s="312" t="s">
        <v>179</v>
      </c>
      <c r="K48" s="279" t="str">
        <f t="shared" ref="K48:K59" si="2">IF(I48=0,"",J48*I48)</f>
        <v/>
      </c>
      <c r="M48" s="2058" t="s">
        <v>6390</v>
      </c>
      <c r="N48" s="2064" t="str">
        <f>VLOOKUP(M48,'FICHE RATIOS'!C:D,2,FALSE)</f>
        <v xml:space="preserve">Faux Plafonds </v>
      </c>
      <c r="P48" s="2034"/>
      <c r="Q48" s="2031"/>
      <c r="S48" s="2034"/>
      <c r="T48" s="2031"/>
      <c r="V48" s="2034"/>
      <c r="W48" s="2031"/>
    </row>
    <row r="49" spans="1:23" s="331" customFormat="1" ht="12.75" customHeight="1">
      <c r="A49" s="459"/>
      <c r="B49" s="541"/>
      <c r="C49" s="548" t="s">
        <v>729</v>
      </c>
      <c r="D49" s="387"/>
      <c r="E49" s="540" t="s">
        <v>70</v>
      </c>
      <c r="F49" s="456" t="s">
        <v>4</v>
      </c>
      <c r="G49" s="456" t="s">
        <v>4</v>
      </c>
      <c r="H49" s="456">
        <v>24</v>
      </c>
      <c r="I49" s="457">
        <v>21.2</v>
      </c>
      <c r="J49" s="312">
        <v>955.27</v>
      </c>
      <c r="K49" s="279">
        <f t="shared" si="2"/>
        <v>20251.723999999998</v>
      </c>
      <c r="M49" s="2058" t="s">
        <v>6390</v>
      </c>
      <c r="N49" s="2064" t="str">
        <f>VLOOKUP(M49,'FICHE RATIOS'!C:D,2,FALSE)</f>
        <v xml:space="preserve">Faux Plafonds </v>
      </c>
      <c r="P49" s="2034"/>
      <c r="Q49" s="2031"/>
      <c r="S49" s="2034"/>
      <c r="T49" s="2031"/>
      <c r="V49" s="2034"/>
      <c r="W49" s="2031"/>
    </row>
    <row r="50" spans="1:23" s="331" customFormat="1" ht="12.75" customHeight="1">
      <c r="A50" s="459"/>
      <c r="B50" s="368"/>
      <c r="C50" s="459"/>
      <c r="D50" s="387"/>
      <c r="E50" s="540"/>
      <c r="F50" s="456"/>
      <c r="G50" s="456"/>
      <c r="H50" s="456"/>
      <c r="I50" s="457">
        <v>0</v>
      </c>
      <c r="J50" s="312" t="s">
        <v>179</v>
      </c>
      <c r="K50" s="279" t="str">
        <f t="shared" si="2"/>
        <v/>
      </c>
      <c r="M50" s="2058" t="s">
        <v>6390</v>
      </c>
      <c r="N50" s="2064" t="str">
        <f>VLOOKUP(M50,'FICHE RATIOS'!C:D,2,FALSE)</f>
        <v xml:space="preserve">Faux Plafonds </v>
      </c>
      <c r="P50" s="2034"/>
      <c r="Q50" s="2031"/>
      <c r="S50" s="2034"/>
      <c r="T50" s="2031"/>
      <c r="V50" s="2034"/>
      <c r="W50" s="2031"/>
    </row>
    <row r="51" spans="1:23" s="331" customFormat="1" ht="12.75" customHeight="1">
      <c r="A51" s="459"/>
      <c r="B51" s="566" t="s">
        <v>1191</v>
      </c>
      <c r="C51" s="551" t="s">
        <v>1192</v>
      </c>
      <c r="D51" s="387"/>
      <c r="E51" s="540"/>
      <c r="F51" s="456"/>
      <c r="G51" s="456"/>
      <c r="H51" s="456"/>
      <c r="I51" s="457">
        <v>0</v>
      </c>
      <c r="J51" s="312" t="s">
        <v>179</v>
      </c>
      <c r="K51" s="279" t="str">
        <f t="shared" si="2"/>
        <v/>
      </c>
      <c r="M51" s="2058" t="s">
        <v>6390</v>
      </c>
      <c r="N51" s="2064" t="str">
        <f>VLOOKUP(M51,'FICHE RATIOS'!C:D,2,FALSE)</f>
        <v xml:space="preserve">Faux Plafonds </v>
      </c>
      <c r="P51" s="2034"/>
      <c r="Q51" s="2031"/>
      <c r="S51" s="2034"/>
      <c r="T51" s="2031"/>
      <c r="V51" s="2034"/>
      <c r="W51" s="2031"/>
    </row>
    <row r="52" spans="1:23" s="476" customFormat="1" ht="12.75" customHeight="1">
      <c r="A52" s="459"/>
      <c r="B52" s="368"/>
      <c r="C52" s="459" t="s">
        <v>1193</v>
      </c>
      <c r="D52" s="387"/>
      <c r="E52" s="540" t="s">
        <v>70</v>
      </c>
      <c r="F52" s="456"/>
      <c r="G52" s="456"/>
      <c r="H52" s="456"/>
      <c r="I52" s="457">
        <v>117</v>
      </c>
      <c r="J52" s="312">
        <v>93.693599999999989</v>
      </c>
      <c r="K52" s="279">
        <f t="shared" si="2"/>
        <v>10962.151199999998</v>
      </c>
      <c r="M52" s="2058" t="s">
        <v>6390</v>
      </c>
      <c r="N52" s="2064" t="str">
        <f>VLOOKUP(M52,'FICHE RATIOS'!C:D,2,FALSE)</f>
        <v xml:space="preserve">Faux Plafonds </v>
      </c>
      <c r="P52" s="2034"/>
      <c r="Q52" s="2031"/>
      <c r="S52" s="2034"/>
      <c r="T52" s="2031"/>
      <c r="V52" s="2034"/>
      <c r="W52" s="2031"/>
    </row>
    <row r="53" spans="1:23" s="331" customFormat="1" ht="12.75" customHeight="1">
      <c r="A53" s="459"/>
      <c r="B53" s="553"/>
      <c r="C53" s="459"/>
      <c r="D53" s="549"/>
      <c r="E53" s="540"/>
      <c r="F53" s="456"/>
      <c r="G53" s="456"/>
      <c r="H53" s="456"/>
      <c r="I53" s="457">
        <v>0</v>
      </c>
      <c r="J53" s="312"/>
      <c r="K53" s="279" t="str">
        <f t="shared" si="2"/>
        <v/>
      </c>
      <c r="M53" s="2058" t="s">
        <v>6390</v>
      </c>
      <c r="N53" s="2064" t="str">
        <f>VLOOKUP(M53,'FICHE RATIOS'!C:D,2,FALSE)</f>
        <v xml:space="preserve">Faux Plafonds </v>
      </c>
      <c r="P53" s="2034"/>
      <c r="Q53" s="2031"/>
      <c r="S53" s="2034"/>
      <c r="T53" s="2031"/>
      <c r="V53" s="2034"/>
      <c r="W53" s="2031"/>
    </row>
    <row r="54" spans="1:23" s="331" customFormat="1" ht="12.75" customHeight="1">
      <c r="A54" s="557"/>
      <c r="B54" s="558" t="s">
        <v>1194</v>
      </c>
      <c r="C54" s="559" t="s">
        <v>1195</v>
      </c>
      <c r="D54" s="387"/>
      <c r="E54" s="540"/>
      <c r="F54" s="456"/>
      <c r="G54" s="456"/>
      <c r="H54" s="456"/>
      <c r="I54" s="457">
        <v>0</v>
      </c>
      <c r="J54" s="312" t="s">
        <v>179</v>
      </c>
      <c r="K54" s="279" t="str">
        <f t="shared" si="2"/>
        <v/>
      </c>
      <c r="M54" s="2058" t="s">
        <v>6390</v>
      </c>
      <c r="N54" s="2064" t="str">
        <f>VLOOKUP(M54,'FICHE RATIOS'!C:D,2,FALSE)</f>
        <v xml:space="preserve">Faux Plafonds </v>
      </c>
      <c r="P54" s="2034"/>
      <c r="Q54" s="2031"/>
      <c r="S54" s="2034"/>
      <c r="T54" s="2031"/>
      <c r="V54" s="2034"/>
      <c r="W54" s="2031"/>
    </row>
    <row r="55" spans="1:23" s="331" customFormat="1" ht="12.75" customHeight="1">
      <c r="A55" s="459"/>
      <c r="B55" s="541"/>
      <c r="C55" s="560" t="s">
        <v>1196</v>
      </c>
      <c r="D55" s="549"/>
      <c r="E55" s="540"/>
      <c r="F55" s="456"/>
      <c r="G55" s="456"/>
      <c r="H55" s="456"/>
      <c r="I55" s="457">
        <v>0</v>
      </c>
      <c r="J55" s="312" t="s">
        <v>179</v>
      </c>
      <c r="K55" s="279" t="str">
        <f t="shared" si="2"/>
        <v/>
      </c>
      <c r="M55" s="2058" t="s">
        <v>6390</v>
      </c>
      <c r="N55" s="2064" t="str">
        <f>VLOOKUP(M55,'FICHE RATIOS'!C:D,2,FALSE)</f>
        <v xml:space="preserve">Faux Plafonds </v>
      </c>
      <c r="P55" s="2034"/>
      <c r="Q55" s="2031"/>
      <c r="S55" s="2034"/>
      <c r="T55" s="2031"/>
      <c r="V55" s="2034"/>
      <c r="W55" s="2031"/>
    </row>
    <row r="56" spans="1:23" s="331" customFormat="1" ht="12.75" customHeight="1">
      <c r="A56" s="459"/>
      <c r="B56" s="553"/>
      <c r="C56" s="544" t="s">
        <v>1197</v>
      </c>
      <c r="D56" s="549"/>
      <c r="E56" s="540" t="s">
        <v>70</v>
      </c>
      <c r="F56" s="456" t="s">
        <v>4</v>
      </c>
      <c r="G56" s="456">
        <v>352</v>
      </c>
      <c r="H56" s="456" t="s">
        <v>4</v>
      </c>
      <c r="I56" s="457">
        <v>293.39999999999998</v>
      </c>
      <c r="J56" s="312">
        <v>132.72999999999999</v>
      </c>
      <c r="K56" s="279">
        <f t="shared" si="2"/>
        <v>38942.981999999996</v>
      </c>
      <c r="M56" s="2058" t="s">
        <v>6390</v>
      </c>
      <c r="N56" s="2064" t="str">
        <f>VLOOKUP(M56,'FICHE RATIOS'!C:D,2,FALSE)</f>
        <v xml:space="preserve">Faux Plafonds </v>
      </c>
      <c r="P56" s="2034"/>
      <c r="Q56" s="2031"/>
      <c r="S56" s="2034"/>
      <c r="T56" s="2031"/>
      <c r="V56" s="2034"/>
      <c r="W56" s="2031"/>
    </row>
    <row r="57" spans="1:23" s="476" customFormat="1" ht="12.75" customHeight="1">
      <c r="A57" s="459"/>
      <c r="B57" s="541"/>
      <c r="C57" s="567" t="s">
        <v>1198</v>
      </c>
      <c r="D57" s="387"/>
      <c r="E57" s="540" t="s">
        <v>70</v>
      </c>
      <c r="F57" s="456"/>
      <c r="G57" s="456"/>
      <c r="H57" s="456"/>
      <c r="I57" s="457">
        <v>293.39999999999998</v>
      </c>
      <c r="J57" s="312">
        <v>22.112999999999996</v>
      </c>
      <c r="K57" s="279">
        <f t="shared" si="2"/>
        <v>6487.9541999999983</v>
      </c>
      <c r="M57" s="2058" t="s">
        <v>6390</v>
      </c>
      <c r="N57" s="2064" t="str">
        <f>VLOOKUP(M57,'FICHE RATIOS'!C:D,2,FALSE)</f>
        <v xml:space="preserve">Faux Plafonds </v>
      </c>
      <c r="P57" s="2034"/>
      <c r="Q57" s="2031"/>
      <c r="S57" s="2034"/>
      <c r="T57" s="2031"/>
      <c r="V57" s="2034"/>
      <c r="W57" s="2031"/>
    </row>
    <row r="58" spans="1:23" s="331" customFormat="1" ht="12.75" customHeight="1">
      <c r="A58" s="459"/>
      <c r="B58" s="541"/>
      <c r="C58" s="459"/>
      <c r="D58" s="387"/>
      <c r="E58" s="540"/>
      <c r="F58" s="456"/>
      <c r="G58" s="456"/>
      <c r="H58" s="456"/>
      <c r="I58" s="457">
        <v>0</v>
      </c>
      <c r="J58" s="312" t="s">
        <v>179</v>
      </c>
      <c r="K58" s="279" t="str">
        <f t="shared" si="2"/>
        <v/>
      </c>
      <c r="M58" s="2058" t="s">
        <v>6390</v>
      </c>
      <c r="N58" s="2064" t="str">
        <f>VLOOKUP(M58,'FICHE RATIOS'!C:D,2,FALSE)</f>
        <v xml:space="preserve">Faux Plafonds </v>
      </c>
      <c r="P58" s="2034"/>
      <c r="Q58" s="2031"/>
      <c r="S58" s="2034"/>
      <c r="T58" s="2031"/>
      <c r="V58" s="2034"/>
      <c r="W58" s="2031"/>
    </row>
    <row r="59" spans="1:23" s="331" customFormat="1" ht="12.75" customHeight="1">
      <c r="A59" s="550"/>
      <c r="B59" s="541" t="s">
        <v>1199</v>
      </c>
      <c r="C59" s="547" t="s">
        <v>1200</v>
      </c>
      <c r="D59" s="387"/>
      <c r="E59" s="540" t="s">
        <v>70</v>
      </c>
      <c r="F59" s="456" t="s">
        <v>4</v>
      </c>
      <c r="G59" s="456" t="s">
        <v>4</v>
      </c>
      <c r="H59" s="456">
        <v>316</v>
      </c>
      <c r="I59" s="457">
        <v>305.2</v>
      </c>
      <c r="J59" s="312">
        <v>115.76</v>
      </c>
      <c r="K59" s="279">
        <f t="shared" si="2"/>
        <v>35329.951999999997</v>
      </c>
      <c r="M59" s="2058" t="s">
        <v>6390</v>
      </c>
      <c r="N59" s="2064" t="str">
        <f>VLOOKUP(M59,'FICHE RATIOS'!C:D,2,FALSE)</f>
        <v xml:space="preserve">Faux Plafonds </v>
      </c>
      <c r="P59" s="2034"/>
      <c r="Q59" s="2031"/>
      <c r="S59" s="2034"/>
      <c r="T59" s="2031"/>
      <c r="V59" s="2034"/>
      <c r="W59" s="2031"/>
    </row>
    <row r="60" spans="1:23" s="331" customFormat="1" ht="12.75" customHeight="1">
      <c r="A60" s="459"/>
      <c r="B60" s="541"/>
      <c r="C60" s="544" t="s">
        <v>1201</v>
      </c>
      <c r="D60" s="387"/>
      <c r="E60" s="540"/>
      <c r="F60" s="456"/>
      <c r="G60" s="456"/>
      <c r="H60" s="456"/>
      <c r="I60" s="457"/>
      <c r="J60" s="312"/>
      <c r="K60" s="327"/>
      <c r="M60" s="2058" t="s">
        <v>6390</v>
      </c>
      <c r="N60" s="2064" t="str">
        <f>VLOOKUP(M60,'FICHE RATIOS'!C:D,2,FALSE)</f>
        <v xml:space="preserve">Faux Plafonds </v>
      </c>
      <c r="P60" s="2034"/>
      <c r="Q60" s="2031"/>
      <c r="S60" s="2034"/>
      <c r="T60" s="2031"/>
      <c r="V60" s="2034"/>
      <c r="W60" s="2031"/>
    </row>
    <row r="61" spans="1:23" s="331" customFormat="1" ht="12.75" customHeight="1">
      <c r="A61" s="459"/>
      <c r="B61" s="541"/>
      <c r="C61" s="544" t="s">
        <v>1202</v>
      </c>
      <c r="D61" s="549"/>
      <c r="E61" s="540"/>
      <c r="F61" s="456"/>
      <c r="G61" s="456"/>
      <c r="H61" s="456"/>
      <c r="I61" s="457">
        <v>0</v>
      </c>
      <c r="J61" s="312" t="s">
        <v>179</v>
      </c>
      <c r="K61" s="327" t="s">
        <v>179</v>
      </c>
      <c r="M61" s="2058" t="s">
        <v>6390</v>
      </c>
      <c r="N61" s="2064" t="str">
        <f>VLOOKUP(M61,'FICHE RATIOS'!C:D,2,FALSE)</f>
        <v xml:space="preserve">Faux Plafonds </v>
      </c>
      <c r="P61" s="2034"/>
      <c r="Q61" s="2031"/>
      <c r="S61" s="2034"/>
      <c r="T61" s="2031"/>
      <c r="V61" s="2034"/>
      <c r="W61" s="2031"/>
    </row>
    <row r="62" spans="1:23" s="331" customFormat="1" ht="12.75" customHeight="1">
      <c r="A62" s="459"/>
      <c r="B62" s="541"/>
      <c r="C62" s="459"/>
      <c r="D62" s="387"/>
      <c r="E62" s="540"/>
      <c r="F62" s="456"/>
      <c r="G62" s="456"/>
      <c r="H62" s="456"/>
      <c r="I62" s="457">
        <v>0</v>
      </c>
      <c r="J62" s="312" t="s">
        <v>179</v>
      </c>
      <c r="K62" s="327" t="s">
        <v>179</v>
      </c>
      <c r="M62" s="2058" t="s">
        <v>6390</v>
      </c>
      <c r="N62" s="2064" t="str">
        <f>VLOOKUP(M62,'FICHE RATIOS'!C:D,2,FALSE)</f>
        <v xml:space="preserve">Faux Plafonds </v>
      </c>
      <c r="P62" s="2034"/>
      <c r="Q62" s="2031"/>
      <c r="S62" s="2034"/>
      <c r="T62" s="2031"/>
      <c r="V62" s="2034"/>
      <c r="W62" s="2031"/>
    </row>
    <row r="63" spans="1:23" s="331" customFormat="1" ht="12.75" customHeight="1">
      <c r="A63" s="459"/>
      <c r="B63" s="558" t="s">
        <v>1203</v>
      </c>
      <c r="C63" s="559" t="s">
        <v>1204</v>
      </c>
      <c r="D63" s="387"/>
      <c r="E63" s="540"/>
      <c r="F63" s="456"/>
      <c r="G63" s="456"/>
      <c r="H63" s="456"/>
      <c r="I63" s="457">
        <v>0</v>
      </c>
      <c r="J63" s="312" t="s">
        <v>179</v>
      </c>
      <c r="K63" s="279" t="str">
        <f t="shared" ref="K63:K69" si="3">IF(I63=0,"",J63*I63)</f>
        <v/>
      </c>
      <c r="M63" s="2058" t="s">
        <v>6390</v>
      </c>
      <c r="N63" s="2064" t="str">
        <f>VLOOKUP(M63,'FICHE RATIOS'!C:D,2,FALSE)</f>
        <v xml:space="preserve">Faux Plafonds </v>
      </c>
      <c r="P63" s="2034"/>
      <c r="Q63" s="2031"/>
      <c r="S63" s="2034"/>
      <c r="T63" s="2031"/>
      <c r="V63" s="2034"/>
      <c r="W63" s="2031"/>
    </row>
    <row r="64" spans="1:23" s="476" customFormat="1" ht="12.75" customHeight="1">
      <c r="A64" s="459"/>
      <c r="B64" s="541"/>
      <c r="C64" s="544" t="s">
        <v>1205</v>
      </c>
      <c r="D64" s="387"/>
      <c r="E64" s="540" t="s">
        <v>70</v>
      </c>
      <c r="F64" s="456">
        <v>691</v>
      </c>
      <c r="G64" s="456">
        <v>316</v>
      </c>
      <c r="H64" s="456">
        <v>29</v>
      </c>
      <c r="I64" s="457">
        <v>778.59999999999991</v>
      </c>
      <c r="J64" s="312">
        <v>37.090000000000003</v>
      </c>
      <c r="K64" s="279">
        <f t="shared" si="3"/>
        <v>28878.273999999998</v>
      </c>
      <c r="M64" s="2058" t="s">
        <v>6390</v>
      </c>
      <c r="N64" s="2064" t="str">
        <f>VLOOKUP(M64,'FICHE RATIOS'!C:D,2,FALSE)</f>
        <v xml:space="preserve">Faux Plafonds </v>
      </c>
      <c r="P64" s="2034"/>
      <c r="Q64" s="2031"/>
      <c r="S64" s="2034"/>
      <c r="T64" s="2031"/>
      <c r="V64" s="2034"/>
      <c r="W64" s="2031"/>
    </row>
    <row r="65" spans="1:23" s="331" customFormat="1" ht="12.75" customHeight="1">
      <c r="A65" s="459"/>
      <c r="B65" s="541"/>
      <c r="C65" s="544" t="s">
        <v>1206</v>
      </c>
      <c r="D65" s="549"/>
      <c r="E65" s="540" t="s">
        <v>70</v>
      </c>
      <c r="F65" s="456"/>
      <c r="G65" s="456"/>
      <c r="H65" s="456"/>
      <c r="I65" s="457">
        <v>7362.9</v>
      </c>
      <c r="J65" s="312">
        <v>51.58</v>
      </c>
      <c r="K65" s="279">
        <f t="shared" si="3"/>
        <v>379778.38199999998</v>
      </c>
      <c r="M65" s="2058" t="s">
        <v>6390</v>
      </c>
      <c r="N65" s="2064" t="str">
        <f>VLOOKUP(M65,'FICHE RATIOS'!C:D,2,FALSE)</f>
        <v xml:space="preserve">Faux Plafonds </v>
      </c>
      <c r="P65" s="2034"/>
      <c r="Q65" s="2031"/>
      <c r="S65" s="2034"/>
      <c r="T65" s="2031"/>
      <c r="V65" s="2034"/>
      <c r="W65" s="2031"/>
    </row>
    <row r="66" spans="1:23" s="331" customFormat="1" ht="12.75" customHeight="1">
      <c r="A66" s="459"/>
      <c r="B66" s="541"/>
      <c r="C66" s="459"/>
      <c r="D66" s="387"/>
      <c r="E66" s="540"/>
      <c r="F66" s="456"/>
      <c r="G66" s="456"/>
      <c r="H66" s="456"/>
      <c r="I66" s="457">
        <v>0</v>
      </c>
      <c r="J66" s="312" t="s">
        <v>179</v>
      </c>
      <c r="K66" s="279" t="str">
        <f t="shared" si="3"/>
        <v/>
      </c>
      <c r="M66" s="2058" t="s">
        <v>6390</v>
      </c>
      <c r="N66" s="2064" t="str">
        <f>VLOOKUP(M66,'FICHE RATIOS'!C:D,2,FALSE)</f>
        <v xml:space="preserve">Faux Plafonds </v>
      </c>
      <c r="P66" s="2034"/>
      <c r="Q66" s="2031"/>
      <c r="S66" s="2034"/>
      <c r="T66" s="2031"/>
      <c r="V66" s="2034"/>
      <c r="W66" s="2031"/>
    </row>
    <row r="67" spans="1:23" s="331" customFormat="1" ht="12.75" customHeight="1">
      <c r="A67" s="557"/>
      <c r="B67" s="558" t="s">
        <v>1207</v>
      </c>
      <c r="C67" s="559" t="s">
        <v>1208</v>
      </c>
      <c r="D67" s="387"/>
      <c r="E67" s="540"/>
      <c r="F67" s="456"/>
      <c r="G67" s="456"/>
      <c r="H67" s="456"/>
      <c r="I67" s="457">
        <v>0</v>
      </c>
      <c r="J67" s="312" t="s">
        <v>179</v>
      </c>
      <c r="K67" s="279" t="str">
        <f t="shared" si="3"/>
        <v/>
      </c>
      <c r="M67" s="2058" t="s">
        <v>6390</v>
      </c>
      <c r="N67" s="2064" t="str">
        <f>VLOOKUP(M67,'FICHE RATIOS'!C:D,2,FALSE)</f>
        <v xml:space="preserve">Faux Plafonds </v>
      </c>
      <c r="P67" s="2034"/>
      <c r="Q67" s="2031"/>
      <c r="S67" s="2034"/>
      <c r="T67" s="2031"/>
      <c r="V67" s="2034"/>
      <c r="W67" s="2031"/>
    </row>
    <row r="68" spans="1:23" s="331" customFormat="1" ht="12.75" customHeight="1">
      <c r="A68" s="459"/>
      <c r="B68" s="541"/>
      <c r="C68" s="459" t="s">
        <v>1209</v>
      </c>
      <c r="D68" s="549"/>
      <c r="E68" s="540"/>
      <c r="F68" s="456"/>
      <c r="G68" s="456"/>
      <c r="H68" s="456"/>
      <c r="I68" s="457">
        <v>0</v>
      </c>
      <c r="J68" s="312" t="s">
        <v>179</v>
      </c>
      <c r="K68" s="279" t="str">
        <f t="shared" si="3"/>
        <v/>
      </c>
      <c r="M68" s="2058" t="s">
        <v>6390</v>
      </c>
      <c r="N68" s="2064" t="str">
        <f>VLOOKUP(M68,'FICHE RATIOS'!C:D,2,FALSE)</f>
        <v xml:space="preserve">Faux Plafonds </v>
      </c>
      <c r="P68" s="2034"/>
      <c r="Q68" s="2031"/>
      <c r="S68" s="2034"/>
      <c r="T68" s="2031"/>
      <c r="V68" s="2034"/>
      <c r="W68" s="2031"/>
    </row>
    <row r="69" spans="1:23" s="331" customFormat="1" ht="12.75" customHeight="1">
      <c r="A69" s="459"/>
      <c r="B69" s="541"/>
      <c r="C69" s="568" t="s">
        <v>1210</v>
      </c>
      <c r="D69" s="387"/>
      <c r="E69" s="540" t="s">
        <v>70</v>
      </c>
      <c r="F69" s="456" t="s">
        <v>4</v>
      </c>
      <c r="G69" s="456">
        <v>97</v>
      </c>
      <c r="H69" s="456" t="s">
        <v>4</v>
      </c>
      <c r="I69" s="457">
        <v>93.9</v>
      </c>
      <c r="J69" s="312">
        <v>191.86</v>
      </c>
      <c r="K69" s="279">
        <f t="shared" si="3"/>
        <v>18015.654000000002</v>
      </c>
      <c r="M69" s="2058" t="s">
        <v>6390</v>
      </c>
      <c r="N69" s="2064" t="str">
        <f>VLOOKUP(M69,'FICHE RATIOS'!C:D,2,FALSE)</f>
        <v xml:space="preserve">Faux Plafonds </v>
      </c>
      <c r="P69" s="2034"/>
      <c r="Q69" s="2031"/>
      <c r="S69" s="2034"/>
      <c r="T69" s="2031"/>
      <c r="V69" s="2034"/>
      <c r="W69" s="2031"/>
    </row>
    <row r="70" spans="1:23" s="331" customFormat="1" ht="12.75" customHeight="1">
      <c r="A70" s="459"/>
      <c r="B70" s="553"/>
      <c r="C70" s="459"/>
      <c r="D70" s="387"/>
      <c r="E70" s="540"/>
      <c r="F70" s="456"/>
      <c r="G70" s="456"/>
      <c r="H70" s="456"/>
      <c r="I70" s="457">
        <v>0</v>
      </c>
      <c r="J70" s="312" t="s">
        <v>179</v>
      </c>
      <c r="K70" s="327"/>
      <c r="M70" s="2058" t="s">
        <v>6390</v>
      </c>
      <c r="N70" s="2064" t="str">
        <f>VLOOKUP(M70,'FICHE RATIOS'!C:D,2,FALSE)</f>
        <v xml:space="preserve">Faux Plafonds </v>
      </c>
      <c r="P70" s="2034"/>
      <c r="Q70" s="2031"/>
      <c r="S70" s="2034"/>
      <c r="T70" s="2031"/>
      <c r="V70" s="2034"/>
      <c r="W70" s="2031"/>
    </row>
    <row r="71" spans="1:23" s="476" customFormat="1" ht="12.75" customHeight="1">
      <c r="A71" s="459"/>
      <c r="B71" s="541" t="s">
        <v>1211</v>
      </c>
      <c r="C71" s="560" t="s">
        <v>1212</v>
      </c>
      <c r="D71" s="569"/>
      <c r="E71" s="540"/>
      <c r="F71" s="456"/>
      <c r="G71" s="456"/>
      <c r="H71" s="456"/>
      <c r="I71" s="457">
        <v>0</v>
      </c>
      <c r="J71" s="312" t="s">
        <v>179</v>
      </c>
      <c r="K71" s="279" t="str">
        <f t="shared" ref="K71:K98" si="4">IF(I71=0,"",J71*I71)</f>
        <v/>
      </c>
      <c r="M71" s="2058" t="s">
        <v>6390</v>
      </c>
      <c r="N71" s="2064" t="str">
        <f>VLOOKUP(M71,'FICHE RATIOS'!C:D,2,FALSE)</f>
        <v xml:space="preserve">Faux Plafonds </v>
      </c>
      <c r="P71" s="2034"/>
      <c r="Q71" s="2031"/>
      <c r="S71" s="2034"/>
      <c r="T71" s="2031"/>
      <c r="V71" s="2034"/>
      <c r="W71" s="2031"/>
    </row>
    <row r="72" spans="1:23" s="476" customFormat="1" ht="12.75" customHeight="1">
      <c r="A72" s="459"/>
      <c r="B72" s="541"/>
      <c r="C72" s="568" t="s">
        <v>1213</v>
      </c>
      <c r="D72" s="387"/>
      <c r="E72" s="540"/>
      <c r="F72" s="456"/>
      <c r="G72" s="456"/>
      <c r="H72" s="456"/>
      <c r="I72" s="457">
        <v>0</v>
      </c>
      <c r="J72" s="312" t="s">
        <v>179</v>
      </c>
      <c r="K72" s="279" t="str">
        <f t="shared" si="4"/>
        <v/>
      </c>
      <c r="M72" s="2058" t="s">
        <v>6390</v>
      </c>
      <c r="N72" s="2064" t="str">
        <f>VLOOKUP(M72,'FICHE RATIOS'!C:D,2,FALSE)</f>
        <v xml:space="preserve">Faux Plafonds </v>
      </c>
      <c r="P72" s="2034"/>
      <c r="Q72" s="2031"/>
      <c r="S72" s="2034"/>
      <c r="T72" s="2031"/>
      <c r="V72" s="2034"/>
      <c r="W72" s="2031"/>
    </row>
    <row r="73" spans="1:23" s="476" customFormat="1" ht="12.75" customHeight="1">
      <c r="A73" s="459"/>
      <c r="B73" s="541"/>
      <c r="C73" s="548" t="s">
        <v>1214</v>
      </c>
      <c r="D73" s="387"/>
      <c r="E73" s="540" t="s">
        <v>70</v>
      </c>
      <c r="F73" s="456">
        <v>54</v>
      </c>
      <c r="G73" s="456"/>
      <c r="H73" s="456"/>
      <c r="I73" s="457">
        <v>36.57</v>
      </c>
      <c r="J73" s="312">
        <v>191.86</v>
      </c>
      <c r="K73" s="279">
        <f t="shared" si="4"/>
        <v>7016.3202000000001</v>
      </c>
      <c r="M73" s="2058" t="s">
        <v>6390</v>
      </c>
      <c r="N73" s="2064" t="str">
        <f>VLOOKUP(M73,'FICHE RATIOS'!C:D,2,FALSE)</f>
        <v xml:space="preserve">Faux Plafonds </v>
      </c>
      <c r="P73" s="2034"/>
      <c r="Q73" s="2031"/>
      <c r="S73" s="2034"/>
      <c r="T73" s="2031"/>
      <c r="V73" s="2034"/>
      <c r="W73" s="2031"/>
    </row>
    <row r="74" spans="1:23" s="476" customFormat="1" ht="12.75" customHeight="1">
      <c r="A74" s="459"/>
      <c r="B74" s="541"/>
      <c r="C74" s="548" t="s">
        <v>1215</v>
      </c>
      <c r="D74" s="387"/>
      <c r="E74" s="540" t="s">
        <v>70</v>
      </c>
      <c r="F74" s="456">
        <v>54</v>
      </c>
      <c r="G74" s="456"/>
      <c r="H74" s="456"/>
      <c r="I74" s="457">
        <v>39.76</v>
      </c>
      <c r="J74" s="312">
        <v>86.824999999999989</v>
      </c>
      <c r="K74" s="279">
        <f t="shared" si="4"/>
        <v>3452.1619999999994</v>
      </c>
      <c r="M74" s="2058" t="s">
        <v>6390</v>
      </c>
      <c r="N74" s="2064" t="str">
        <f>VLOOKUP(M74,'FICHE RATIOS'!C:D,2,FALSE)</f>
        <v xml:space="preserve">Faux Plafonds </v>
      </c>
      <c r="P74" s="2034"/>
      <c r="Q74" s="2031"/>
      <c r="S74" s="2034"/>
      <c r="T74" s="2031"/>
      <c r="V74" s="2034"/>
      <c r="W74" s="2031"/>
    </row>
    <row r="75" spans="1:23" s="556" customFormat="1" ht="12.75" customHeight="1">
      <c r="A75" s="459"/>
      <c r="B75" s="553"/>
      <c r="C75" s="548"/>
      <c r="D75" s="387"/>
      <c r="E75" s="540"/>
      <c r="F75" s="456"/>
      <c r="G75" s="456"/>
      <c r="H75" s="456"/>
      <c r="I75" s="457">
        <v>0</v>
      </c>
      <c r="J75" s="312" t="s">
        <v>179</v>
      </c>
      <c r="K75" s="279" t="str">
        <f t="shared" si="4"/>
        <v/>
      </c>
      <c r="M75" s="2058" t="s">
        <v>6390</v>
      </c>
      <c r="N75" s="2064" t="str">
        <f>VLOOKUP(M75,'FICHE RATIOS'!C:D,2,FALSE)</f>
        <v xml:space="preserve">Faux Plafonds </v>
      </c>
      <c r="P75" s="2034"/>
      <c r="Q75" s="2031"/>
      <c r="S75" s="2034"/>
      <c r="T75" s="2031"/>
      <c r="V75" s="2034"/>
      <c r="W75" s="2031"/>
    </row>
    <row r="76" spans="1:23" s="331" customFormat="1" ht="12.75" customHeight="1">
      <c r="A76" s="459"/>
      <c r="B76" s="541" t="s">
        <v>1216</v>
      </c>
      <c r="C76" s="560" t="s">
        <v>1217</v>
      </c>
      <c r="D76" s="569"/>
      <c r="E76" s="540"/>
      <c r="F76" s="456"/>
      <c r="G76" s="456"/>
      <c r="H76" s="456"/>
      <c r="I76" s="457">
        <v>0</v>
      </c>
      <c r="J76" s="312" t="s">
        <v>179</v>
      </c>
      <c r="K76" s="279" t="str">
        <f t="shared" si="4"/>
        <v/>
      </c>
      <c r="M76" s="2058" t="s">
        <v>6390</v>
      </c>
      <c r="N76" s="2064" t="str">
        <f>VLOOKUP(M76,'FICHE RATIOS'!C:D,2,FALSE)</f>
        <v xml:space="preserve">Faux Plafonds </v>
      </c>
      <c r="P76" s="2034"/>
      <c r="Q76" s="2031"/>
      <c r="S76" s="2034"/>
      <c r="T76" s="2031"/>
      <c r="V76" s="2034"/>
      <c r="W76" s="2031"/>
    </row>
    <row r="77" spans="1:23" s="331" customFormat="1" ht="12.75" customHeight="1">
      <c r="A77" s="459"/>
      <c r="B77" s="541"/>
      <c r="C77" s="568" t="s">
        <v>1218</v>
      </c>
      <c r="D77" s="387"/>
      <c r="E77" s="540"/>
      <c r="F77" s="456"/>
      <c r="G77" s="456"/>
      <c r="H77" s="456"/>
      <c r="I77" s="457">
        <v>0</v>
      </c>
      <c r="J77" s="312" t="s">
        <v>179</v>
      </c>
      <c r="K77" s="279" t="str">
        <f t="shared" si="4"/>
        <v/>
      </c>
      <c r="M77" s="2058" t="s">
        <v>6390</v>
      </c>
      <c r="N77" s="2064" t="str">
        <f>VLOOKUP(M77,'FICHE RATIOS'!C:D,2,FALSE)</f>
        <v xml:space="preserve">Faux Plafonds </v>
      </c>
      <c r="P77" s="2034"/>
      <c r="Q77" s="2031"/>
      <c r="S77" s="2034"/>
      <c r="T77" s="2031"/>
      <c r="V77" s="2034"/>
      <c r="W77" s="2031"/>
    </row>
    <row r="78" spans="1:23" s="331" customFormat="1" ht="12.75" customHeight="1">
      <c r="A78" s="459"/>
      <c r="B78" s="541"/>
      <c r="C78" s="548" t="s">
        <v>1219</v>
      </c>
      <c r="D78" s="387"/>
      <c r="E78" s="540" t="s">
        <v>51</v>
      </c>
      <c r="F78" s="456">
        <v>54</v>
      </c>
      <c r="G78" s="456"/>
      <c r="H78" s="456"/>
      <c r="I78" s="457">
        <v>1</v>
      </c>
      <c r="J78" s="312">
        <v>5850</v>
      </c>
      <c r="K78" s="279">
        <f t="shared" si="4"/>
        <v>5850</v>
      </c>
      <c r="M78" s="2058" t="s">
        <v>6390</v>
      </c>
      <c r="N78" s="2064" t="str">
        <f>VLOOKUP(M78,'FICHE RATIOS'!C:D,2,FALSE)</f>
        <v xml:space="preserve">Faux Plafonds </v>
      </c>
      <c r="P78" s="2034"/>
      <c r="Q78" s="2031"/>
      <c r="S78" s="2034"/>
      <c r="T78" s="2031"/>
      <c r="V78" s="2034"/>
      <c r="W78" s="2031"/>
    </row>
    <row r="79" spans="1:23" s="476" customFormat="1" ht="12.75" customHeight="1">
      <c r="A79" s="459"/>
      <c r="B79" s="541"/>
      <c r="C79" s="548" t="s">
        <v>1220</v>
      </c>
      <c r="D79" s="387"/>
      <c r="E79" s="540" t="s">
        <v>51</v>
      </c>
      <c r="F79" s="456">
        <v>54</v>
      </c>
      <c r="G79" s="456"/>
      <c r="H79" s="456"/>
      <c r="I79" s="457">
        <v>1</v>
      </c>
      <c r="J79" s="312">
        <v>3705</v>
      </c>
      <c r="K79" s="279">
        <f t="shared" si="4"/>
        <v>3705</v>
      </c>
      <c r="M79" s="2058" t="s">
        <v>6390</v>
      </c>
      <c r="N79" s="2064" t="str">
        <f>VLOOKUP(M79,'FICHE RATIOS'!C:D,2,FALSE)</f>
        <v xml:space="preserve">Faux Plafonds </v>
      </c>
      <c r="P79" s="2034"/>
      <c r="Q79" s="2031"/>
      <c r="S79" s="2034"/>
      <c r="T79" s="2031"/>
      <c r="V79" s="2034"/>
      <c r="W79" s="2031"/>
    </row>
    <row r="80" spans="1:23" s="476" customFormat="1" ht="12.75" customHeight="1">
      <c r="A80" s="459"/>
      <c r="B80" s="541"/>
      <c r="C80" s="548" t="s">
        <v>1221</v>
      </c>
      <c r="D80" s="387"/>
      <c r="E80" s="540" t="s">
        <v>51</v>
      </c>
      <c r="F80" s="456">
        <v>54</v>
      </c>
      <c r="G80" s="456"/>
      <c r="H80" s="456"/>
      <c r="I80" s="457">
        <v>1</v>
      </c>
      <c r="J80" s="312">
        <v>3354</v>
      </c>
      <c r="K80" s="279">
        <f t="shared" si="4"/>
        <v>3354</v>
      </c>
      <c r="M80" s="2058" t="s">
        <v>6390</v>
      </c>
      <c r="N80" s="2064" t="str">
        <f>VLOOKUP(M80,'FICHE RATIOS'!C:D,2,FALSE)</f>
        <v xml:space="preserve">Faux Plafonds </v>
      </c>
      <c r="P80" s="2034"/>
      <c r="Q80" s="2031"/>
      <c r="S80" s="2034"/>
      <c r="T80" s="2031"/>
      <c r="V80" s="2034"/>
      <c r="W80" s="2031"/>
    </row>
    <row r="81" spans="1:23" s="331" customFormat="1" ht="12.75" customHeight="1">
      <c r="A81" s="459"/>
      <c r="B81" s="553"/>
      <c r="C81" s="548"/>
      <c r="D81" s="387"/>
      <c r="E81" s="540"/>
      <c r="F81" s="456"/>
      <c r="G81" s="456"/>
      <c r="H81" s="456"/>
      <c r="I81" s="457">
        <v>0</v>
      </c>
      <c r="J81" s="312" t="s">
        <v>179</v>
      </c>
      <c r="K81" s="279" t="str">
        <f t="shared" si="4"/>
        <v/>
      </c>
      <c r="M81" s="2058" t="s">
        <v>6390</v>
      </c>
      <c r="N81" s="2064" t="str">
        <f>VLOOKUP(M81,'FICHE RATIOS'!C:D,2,FALSE)</f>
        <v xml:space="preserve">Faux Plafonds </v>
      </c>
      <c r="P81" s="2034"/>
      <c r="Q81" s="2031"/>
      <c r="S81" s="2034"/>
      <c r="T81" s="2031"/>
      <c r="V81" s="2034"/>
      <c r="W81" s="2031"/>
    </row>
    <row r="82" spans="1:23" s="476" customFormat="1" ht="12.75" customHeight="1">
      <c r="A82" s="570"/>
      <c r="B82" s="541" t="s">
        <v>1222</v>
      </c>
      <c r="C82" s="559" t="s">
        <v>1223</v>
      </c>
      <c r="D82" s="387"/>
      <c r="E82" s="540"/>
      <c r="F82" s="456"/>
      <c r="G82" s="456"/>
      <c r="H82" s="456"/>
      <c r="I82" s="457"/>
      <c r="J82" s="312"/>
      <c r="K82" s="279" t="str">
        <f t="shared" si="4"/>
        <v/>
      </c>
      <c r="M82" s="2058" t="s">
        <v>6390</v>
      </c>
      <c r="N82" s="2064" t="str">
        <f>VLOOKUP(M82,'FICHE RATIOS'!C:D,2,FALSE)</f>
        <v xml:space="preserve">Faux Plafonds </v>
      </c>
      <c r="P82" s="2034"/>
      <c r="Q82" s="2031"/>
      <c r="S82" s="2034"/>
      <c r="T82" s="2031"/>
      <c r="V82" s="2034"/>
      <c r="W82" s="2031"/>
    </row>
    <row r="83" spans="1:23" s="476" customFormat="1" ht="12.75" customHeight="1">
      <c r="A83" s="459"/>
      <c r="B83" s="571"/>
      <c r="C83" s="572" t="s">
        <v>1224</v>
      </c>
      <c r="D83" s="387"/>
      <c r="E83" s="456"/>
      <c r="F83" s="456"/>
      <c r="G83" s="456"/>
      <c r="H83" s="456"/>
      <c r="I83" s="457">
        <v>0</v>
      </c>
      <c r="J83" s="312"/>
      <c r="K83" s="279" t="str">
        <f t="shared" si="4"/>
        <v/>
      </c>
      <c r="M83" s="2058" t="s">
        <v>6390</v>
      </c>
      <c r="N83" s="2064" t="str">
        <f>VLOOKUP(M83,'FICHE RATIOS'!C:D,2,FALSE)</f>
        <v xml:space="preserve">Faux Plafonds </v>
      </c>
      <c r="P83" s="2034"/>
      <c r="Q83" s="2031"/>
      <c r="S83" s="2034"/>
      <c r="T83" s="2031"/>
      <c r="V83" s="2034"/>
      <c r="W83" s="2031"/>
    </row>
    <row r="84" spans="1:23" s="476" customFormat="1" ht="12.75" customHeight="1">
      <c r="A84" s="459"/>
      <c r="B84" s="573"/>
      <c r="C84" s="574" t="s">
        <v>1225</v>
      </c>
      <c r="D84" s="575"/>
      <c r="E84" s="540" t="s">
        <v>70</v>
      </c>
      <c r="F84" s="456">
        <v>188</v>
      </c>
      <c r="G84" s="456">
        <v>105</v>
      </c>
      <c r="H84" s="456" t="s">
        <v>4</v>
      </c>
      <c r="I84" s="457">
        <v>17</v>
      </c>
      <c r="J84" s="312">
        <v>73.8</v>
      </c>
      <c r="K84" s="279">
        <f t="shared" si="4"/>
        <v>1254.5999999999999</v>
      </c>
      <c r="M84" s="2058" t="s">
        <v>6390</v>
      </c>
      <c r="N84" s="2064" t="str">
        <f>VLOOKUP(M84,'FICHE RATIOS'!C:D,2,FALSE)</f>
        <v xml:space="preserve">Faux Plafonds </v>
      </c>
      <c r="P84" s="2034"/>
      <c r="Q84" s="2031"/>
      <c r="S84" s="2034"/>
      <c r="T84" s="2031"/>
      <c r="V84" s="2034"/>
      <c r="W84" s="2031"/>
    </row>
    <row r="85" spans="1:23" s="476" customFormat="1" ht="12.75" customHeight="1">
      <c r="A85" s="576"/>
      <c r="B85" s="368"/>
      <c r="C85" s="459"/>
      <c r="D85" s="387"/>
      <c r="E85" s="456"/>
      <c r="F85" s="456"/>
      <c r="G85" s="456"/>
      <c r="H85" s="456"/>
      <c r="I85" s="457">
        <v>0</v>
      </c>
      <c r="J85" s="312" t="s">
        <v>179</v>
      </c>
      <c r="K85" s="279" t="str">
        <f t="shared" si="4"/>
        <v/>
      </c>
      <c r="M85" s="2058" t="s">
        <v>6390</v>
      </c>
      <c r="N85" s="2064" t="str">
        <f>VLOOKUP(M85,'FICHE RATIOS'!C:D,2,FALSE)</f>
        <v xml:space="preserve">Faux Plafonds </v>
      </c>
      <c r="P85" s="2034"/>
      <c r="Q85" s="2031"/>
      <c r="S85" s="2034"/>
      <c r="T85" s="2031"/>
      <c r="V85" s="2034"/>
      <c r="W85" s="2031"/>
    </row>
    <row r="86" spans="1:23" s="331" customFormat="1" ht="12.75" customHeight="1">
      <c r="A86" s="459"/>
      <c r="B86" s="558" t="s">
        <v>236</v>
      </c>
      <c r="C86" s="559" t="s">
        <v>1008</v>
      </c>
      <c r="D86" s="387"/>
      <c r="E86" s="540"/>
      <c r="F86" s="456"/>
      <c r="G86" s="456"/>
      <c r="H86" s="456"/>
      <c r="I86" s="457">
        <v>0</v>
      </c>
      <c r="J86" s="312" t="s">
        <v>179</v>
      </c>
      <c r="K86" s="279" t="str">
        <f t="shared" si="4"/>
        <v/>
      </c>
      <c r="M86" s="2058" t="s">
        <v>6390</v>
      </c>
      <c r="N86" s="2064" t="str">
        <f>VLOOKUP(M86,'FICHE RATIOS'!C:D,2,FALSE)</f>
        <v xml:space="preserve">Faux Plafonds </v>
      </c>
      <c r="P86" s="2034"/>
      <c r="Q86" s="2031"/>
      <c r="S86" s="2034"/>
      <c r="T86" s="2031"/>
      <c r="V86" s="2034"/>
      <c r="W86" s="2031"/>
    </row>
    <row r="87" spans="1:23" s="331" customFormat="1" ht="12.75" customHeight="1">
      <c r="A87" s="459"/>
      <c r="B87" s="368"/>
      <c r="C87" s="546"/>
      <c r="D87" s="387"/>
      <c r="E87" s="540"/>
      <c r="F87" s="456"/>
      <c r="G87" s="456"/>
      <c r="H87" s="456"/>
      <c r="I87" s="457">
        <v>0</v>
      </c>
      <c r="J87" s="312" t="s">
        <v>179</v>
      </c>
      <c r="K87" s="279" t="str">
        <f t="shared" si="4"/>
        <v/>
      </c>
      <c r="M87" s="2058" t="s">
        <v>6390</v>
      </c>
      <c r="N87" s="2064" t="str">
        <f>VLOOKUP(M87,'FICHE RATIOS'!C:D,2,FALSE)</f>
        <v xml:space="preserve">Faux Plafonds </v>
      </c>
      <c r="P87" s="2034"/>
      <c r="Q87" s="2031"/>
      <c r="S87" s="2034"/>
      <c r="T87" s="2031"/>
      <c r="V87" s="2034"/>
      <c r="W87" s="2031"/>
    </row>
    <row r="88" spans="1:23" s="331" customFormat="1" ht="12.75" customHeight="1">
      <c r="A88" s="459"/>
      <c r="B88" s="558" t="s">
        <v>238</v>
      </c>
      <c r="C88" s="559" t="s">
        <v>1226</v>
      </c>
      <c r="D88" s="387"/>
      <c r="E88" s="540"/>
      <c r="F88" s="456"/>
      <c r="G88" s="456"/>
      <c r="H88" s="456"/>
      <c r="I88" s="457">
        <v>0</v>
      </c>
      <c r="J88" s="312"/>
      <c r="K88" s="279" t="str">
        <f t="shared" si="4"/>
        <v/>
      </c>
      <c r="M88" s="2058" t="s">
        <v>6390</v>
      </c>
      <c r="N88" s="2064" t="str">
        <f>VLOOKUP(M88,'FICHE RATIOS'!C:D,2,FALSE)</f>
        <v xml:space="preserve">Faux Plafonds </v>
      </c>
      <c r="P88" s="2034"/>
      <c r="Q88" s="2031"/>
      <c r="S88" s="2034"/>
      <c r="T88" s="2031"/>
      <c r="V88" s="2034"/>
      <c r="W88" s="2031"/>
    </row>
    <row r="89" spans="1:23" s="331" customFormat="1" ht="12.6" customHeight="1">
      <c r="A89" s="459"/>
      <c r="B89" s="577"/>
      <c r="C89" s="578" t="s">
        <v>1177</v>
      </c>
      <c r="D89" s="387"/>
      <c r="E89" s="540" t="s">
        <v>235</v>
      </c>
      <c r="F89" s="456">
        <v>160</v>
      </c>
      <c r="G89" s="456">
        <v>120</v>
      </c>
      <c r="H89" s="456">
        <v>20</v>
      </c>
      <c r="I89" s="457">
        <v>526.29999999999995</v>
      </c>
      <c r="J89" s="312">
        <v>71.03</v>
      </c>
      <c r="K89" s="279">
        <f t="shared" si="4"/>
        <v>37383.089</v>
      </c>
      <c r="M89" s="2058" t="s">
        <v>6390</v>
      </c>
      <c r="N89" s="2064" t="str">
        <f>VLOOKUP(M89,'FICHE RATIOS'!C:D,2,FALSE)</f>
        <v xml:space="preserve">Faux Plafonds </v>
      </c>
      <c r="P89" s="2034"/>
      <c r="Q89" s="2031"/>
      <c r="S89" s="2034"/>
      <c r="T89" s="2031"/>
      <c r="V89" s="2034"/>
      <c r="W89" s="2031"/>
    </row>
    <row r="90" spans="1:23" s="331" customFormat="1" ht="12.6" customHeight="1">
      <c r="A90" s="459"/>
      <c r="B90" s="579"/>
      <c r="C90" s="544"/>
      <c r="D90" s="549" t="s">
        <v>1227</v>
      </c>
      <c r="E90" s="540" t="s">
        <v>235</v>
      </c>
      <c r="F90" s="456">
        <v>160</v>
      </c>
      <c r="G90" s="456">
        <v>120</v>
      </c>
      <c r="H90" s="456">
        <v>20</v>
      </c>
      <c r="I90" s="457"/>
      <c r="J90" s="312"/>
      <c r="K90" s="279" t="str">
        <f t="shared" si="4"/>
        <v/>
      </c>
      <c r="M90" s="2058" t="s">
        <v>6390</v>
      </c>
      <c r="N90" s="2064" t="str">
        <f>VLOOKUP(M90,'FICHE RATIOS'!C:D,2,FALSE)</f>
        <v xml:space="preserve">Faux Plafonds </v>
      </c>
      <c r="P90" s="2034"/>
      <c r="Q90" s="2031"/>
      <c r="S90" s="2034"/>
      <c r="T90" s="2031"/>
      <c r="V90" s="2034"/>
      <c r="W90" s="2031"/>
    </row>
    <row r="91" spans="1:23" s="476" customFormat="1" ht="12.75" customHeight="1">
      <c r="A91" s="459"/>
      <c r="B91" s="579"/>
      <c r="C91" s="544"/>
      <c r="D91" s="549" t="s">
        <v>1228</v>
      </c>
      <c r="E91" s="540" t="s">
        <v>235</v>
      </c>
      <c r="F91" s="456">
        <v>160</v>
      </c>
      <c r="G91" s="456">
        <v>120</v>
      </c>
      <c r="H91" s="456">
        <v>20</v>
      </c>
      <c r="I91" s="457"/>
      <c r="J91" s="312"/>
      <c r="K91" s="279" t="str">
        <f t="shared" si="4"/>
        <v/>
      </c>
      <c r="M91" s="2058" t="s">
        <v>6390</v>
      </c>
      <c r="N91" s="2064" t="str">
        <f>VLOOKUP(M91,'FICHE RATIOS'!C:D,2,FALSE)</f>
        <v xml:space="preserve">Faux Plafonds </v>
      </c>
      <c r="P91" s="2034"/>
      <c r="Q91" s="2031"/>
      <c r="S91" s="2034"/>
      <c r="T91" s="2031"/>
      <c r="V91" s="2034"/>
      <c r="W91" s="2031"/>
    </row>
    <row r="92" spans="1:23" s="476" customFormat="1" ht="12.75" customHeight="1">
      <c r="A92" s="459"/>
      <c r="B92" s="579"/>
      <c r="C92" s="544"/>
      <c r="D92" s="549" t="s">
        <v>1229</v>
      </c>
      <c r="E92" s="540" t="s">
        <v>235</v>
      </c>
      <c r="F92" s="456">
        <v>160</v>
      </c>
      <c r="G92" s="456">
        <v>120</v>
      </c>
      <c r="H92" s="456">
        <v>20</v>
      </c>
      <c r="I92" s="457"/>
      <c r="J92" s="312"/>
      <c r="K92" s="279" t="str">
        <f t="shared" si="4"/>
        <v/>
      </c>
      <c r="M92" s="2058" t="s">
        <v>6390</v>
      </c>
      <c r="N92" s="2064" t="str">
        <f>VLOOKUP(M92,'FICHE RATIOS'!C:D,2,FALSE)</f>
        <v xml:space="preserve">Faux Plafonds </v>
      </c>
      <c r="P92" s="2034"/>
      <c r="Q92" s="2031"/>
      <c r="S92" s="2034"/>
      <c r="T92" s="2031"/>
      <c r="V92" s="2034"/>
      <c r="W92" s="2031"/>
    </row>
    <row r="93" spans="1:23" s="476" customFormat="1" ht="12.75" customHeight="1">
      <c r="A93" s="459"/>
      <c r="B93" s="579"/>
      <c r="C93" s="544"/>
      <c r="D93" s="549" t="s">
        <v>1230</v>
      </c>
      <c r="E93" s="540" t="s">
        <v>235</v>
      </c>
      <c r="F93" s="456">
        <v>160</v>
      </c>
      <c r="G93" s="456">
        <v>120</v>
      </c>
      <c r="H93" s="456">
        <v>20</v>
      </c>
      <c r="I93" s="457"/>
      <c r="J93" s="312"/>
      <c r="K93" s="279" t="str">
        <f t="shared" si="4"/>
        <v/>
      </c>
      <c r="M93" s="2058" t="s">
        <v>6390</v>
      </c>
      <c r="N93" s="2064" t="str">
        <f>VLOOKUP(M93,'FICHE RATIOS'!C:D,2,FALSE)</f>
        <v xml:space="preserve">Faux Plafonds </v>
      </c>
      <c r="P93" s="2034"/>
      <c r="Q93" s="2031"/>
      <c r="S93" s="2034"/>
      <c r="T93" s="2031"/>
      <c r="V93" s="2034"/>
      <c r="W93" s="2031"/>
    </row>
    <row r="94" spans="1:23" s="476" customFormat="1" ht="12.75" customHeight="1">
      <c r="A94" s="459"/>
      <c r="B94" s="579"/>
      <c r="C94" s="544"/>
      <c r="D94" s="549" t="s">
        <v>1231</v>
      </c>
      <c r="E94" s="540" t="s">
        <v>235</v>
      </c>
      <c r="F94" s="456">
        <v>160</v>
      </c>
      <c r="G94" s="456">
        <v>120</v>
      </c>
      <c r="H94" s="456">
        <v>20</v>
      </c>
      <c r="I94" s="457"/>
      <c r="J94" s="312"/>
      <c r="K94" s="279" t="str">
        <f t="shared" si="4"/>
        <v/>
      </c>
      <c r="M94" s="2058" t="s">
        <v>6390</v>
      </c>
      <c r="N94" s="2064" t="str">
        <f>VLOOKUP(M94,'FICHE RATIOS'!C:D,2,FALSE)</f>
        <v xml:space="preserve">Faux Plafonds </v>
      </c>
      <c r="P94" s="2034"/>
      <c r="Q94" s="2031"/>
      <c r="S94" s="2034"/>
      <c r="T94" s="2031"/>
      <c r="V94" s="2034"/>
      <c r="W94" s="2031"/>
    </row>
    <row r="95" spans="1:23" s="331" customFormat="1" ht="12.6" customHeight="1">
      <c r="A95" s="459"/>
      <c r="B95" s="577"/>
      <c r="C95" s="574"/>
      <c r="D95" s="387"/>
      <c r="E95" s="540"/>
      <c r="F95" s="456"/>
      <c r="G95" s="456"/>
      <c r="H95" s="456"/>
      <c r="I95" s="457">
        <v>0</v>
      </c>
      <c r="J95" s="312" t="s">
        <v>179</v>
      </c>
      <c r="K95" s="279" t="str">
        <f t="shared" si="4"/>
        <v/>
      </c>
      <c r="M95" s="2058" t="s">
        <v>6390</v>
      </c>
      <c r="N95" s="2064" t="str">
        <f>VLOOKUP(M95,'FICHE RATIOS'!C:D,2,FALSE)</f>
        <v xml:space="preserve">Faux Plafonds </v>
      </c>
      <c r="P95" s="2034"/>
      <c r="Q95" s="2031"/>
      <c r="S95" s="2034"/>
      <c r="T95" s="2031"/>
      <c r="V95" s="2034"/>
      <c r="W95" s="2031"/>
    </row>
    <row r="96" spans="1:23" s="331" customFormat="1" ht="12.75" customHeight="1">
      <c r="A96" s="570"/>
      <c r="B96" s="558" t="s">
        <v>240</v>
      </c>
      <c r="C96" s="559" t="s">
        <v>1232</v>
      </c>
      <c r="D96" s="387"/>
      <c r="E96" s="540"/>
      <c r="F96" s="456"/>
      <c r="G96" s="456"/>
      <c r="H96" s="456">
        <v>19.3</v>
      </c>
      <c r="I96" s="457"/>
      <c r="J96" s="312"/>
      <c r="K96" s="279" t="str">
        <f t="shared" si="4"/>
        <v/>
      </c>
      <c r="M96" s="2058" t="s">
        <v>6390</v>
      </c>
      <c r="N96" s="2064" t="str">
        <f>VLOOKUP(M96,'FICHE RATIOS'!C:D,2,FALSE)</f>
        <v xml:space="preserve">Faux Plafonds </v>
      </c>
      <c r="P96" s="2034"/>
      <c r="Q96" s="2031"/>
      <c r="S96" s="2034"/>
      <c r="T96" s="2031"/>
      <c r="V96" s="2034"/>
      <c r="W96" s="2031"/>
    </row>
    <row r="97" spans="1:23" s="331" customFormat="1" ht="12.6" customHeight="1">
      <c r="A97" s="459"/>
      <c r="B97" s="368"/>
      <c r="C97" s="459" t="s">
        <v>1233</v>
      </c>
      <c r="D97" s="387"/>
      <c r="E97" s="540" t="s">
        <v>235</v>
      </c>
      <c r="F97" s="456"/>
      <c r="G97" s="456"/>
      <c r="H97" s="456"/>
      <c r="I97" s="457">
        <v>77.099999999999994</v>
      </c>
      <c r="J97" s="312">
        <v>337.16</v>
      </c>
      <c r="K97" s="279">
        <f t="shared" si="4"/>
        <v>25995.036</v>
      </c>
      <c r="M97" s="2058" t="s">
        <v>6390</v>
      </c>
      <c r="N97" s="2064" t="str">
        <f>VLOOKUP(M97,'FICHE RATIOS'!C:D,2,FALSE)</f>
        <v xml:space="preserve">Faux Plafonds </v>
      </c>
      <c r="P97" s="2034"/>
      <c r="Q97" s="2031"/>
      <c r="S97" s="2034"/>
      <c r="T97" s="2031"/>
      <c r="V97" s="2034"/>
      <c r="W97" s="2031"/>
    </row>
    <row r="98" spans="1:23" s="331" customFormat="1" ht="12.6" customHeight="1">
      <c r="A98" s="459"/>
      <c r="B98" s="368"/>
      <c r="C98" s="459" t="s">
        <v>1234</v>
      </c>
      <c r="D98" s="387"/>
      <c r="E98" s="540"/>
      <c r="F98" s="456"/>
      <c r="G98" s="456"/>
      <c r="H98" s="456"/>
      <c r="I98" s="457">
        <v>0</v>
      </c>
      <c r="J98" s="312" t="s">
        <v>179</v>
      </c>
      <c r="K98" s="279" t="str">
        <f t="shared" si="4"/>
        <v/>
      </c>
      <c r="M98" s="2058" t="s">
        <v>6390</v>
      </c>
      <c r="N98" s="2064" t="str">
        <f>VLOOKUP(M98,'FICHE RATIOS'!C:D,2,FALSE)</f>
        <v xml:space="preserve">Faux Plafonds </v>
      </c>
      <c r="P98" s="2034"/>
      <c r="Q98" s="2031"/>
      <c r="S98" s="2034"/>
      <c r="T98" s="2031"/>
      <c r="V98" s="2034"/>
      <c r="W98" s="2031"/>
    </row>
    <row r="99" spans="1:23" s="331" customFormat="1" ht="12.75" customHeight="1">
      <c r="A99" s="459"/>
      <c r="B99" s="368"/>
      <c r="C99" s="546"/>
      <c r="D99" s="387"/>
      <c r="E99" s="540"/>
      <c r="F99" s="456"/>
      <c r="G99" s="456"/>
      <c r="H99" s="456"/>
      <c r="I99" s="457">
        <v>0</v>
      </c>
      <c r="J99" s="312" t="s">
        <v>179</v>
      </c>
      <c r="K99" s="279" t="str">
        <f>IF(I99=0,"",J99*I99)</f>
        <v/>
      </c>
      <c r="M99" s="2058" t="s">
        <v>6390</v>
      </c>
      <c r="N99" s="2064" t="str">
        <f>VLOOKUP(M99,'FICHE RATIOS'!C:D,2,FALSE)</f>
        <v xml:space="preserve">Faux Plafonds </v>
      </c>
      <c r="P99" s="2034"/>
      <c r="Q99" s="2031"/>
      <c r="S99" s="2034"/>
      <c r="T99" s="2031"/>
      <c r="V99" s="2034"/>
      <c r="W99" s="2031"/>
    </row>
    <row r="100" spans="1:23" s="331" customFormat="1" ht="12.75" customHeight="1">
      <c r="A100" s="570"/>
      <c r="B100" s="558" t="s">
        <v>242</v>
      </c>
      <c r="C100" s="559" t="s">
        <v>1235</v>
      </c>
      <c r="D100" s="387"/>
      <c r="E100" s="540"/>
      <c r="F100" s="456"/>
      <c r="G100" s="456"/>
      <c r="H100" s="456"/>
      <c r="I100" s="457">
        <v>0</v>
      </c>
      <c r="J100" s="312" t="s">
        <v>179</v>
      </c>
      <c r="K100" s="279" t="str">
        <f>IF(I100=0,"",J100*I100)</f>
        <v/>
      </c>
      <c r="M100" s="2058" t="s">
        <v>6390</v>
      </c>
      <c r="N100" s="2064" t="str">
        <f>VLOOKUP(M100,'FICHE RATIOS'!C:D,2,FALSE)</f>
        <v xml:space="preserve">Faux Plafonds </v>
      </c>
      <c r="P100" s="2034"/>
      <c r="Q100" s="2031"/>
      <c r="S100" s="2034"/>
      <c r="T100" s="2031"/>
      <c r="V100" s="2034"/>
      <c r="W100" s="2031"/>
    </row>
    <row r="101" spans="1:23" s="476" customFormat="1" ht="12.75" customHeight="1">
      <c r="A101" s="576"/>
      <c r="B101" s="368"/>
      <c r="C101" s="574" t="s">
        <v>1236</v>
      </c>
      <c r="D101" s="387"/>
      <c r="E101" s="540" t="s">
        <v>235</v>
      </c>
      <c r="F101" s="456">
        <v>313</v>
      </c>
      <c r="G101" s="456">
        <v>220</v>
      </c>
      <c r="H101" s="456">
        <v>5</v>
      </c>
      <c r="I101" s="457">
        <v>68</v>
      </c>
      <c r="J101" s="312">
        <v>82.04</v>
      </c>
      <c r="K101" s="279">
        <f t="shared" ref="K101:K113" si="5">IF(I101=0,"",J101*I101)</f>
        <v>5578.72</v>
      </c>
      <c r="M101" s="2058" t="s">
        <v>6390</v>
      </c>
      <c r="N101" s="2064" t="str">
        <f>VLOOKUP(M101,'FICHE RATIOS'!C:D,2,FALSE)</f>
        <v xml:space="preserve">Faux Plafonds </v>
      </c>
      <c r="P101" s="2034"/>
      <c r="Q101" s="2031"/>
      <c r="S101" s="2034"/>
      <c r="T101" s="2031"/>
      <c r="V101" s="2034"/>
      <c r="W101" s="2031"/>
    </row>
    <row r="102" spans="1:23" s="476" customFormat="1" ht="12.75" customHeight="1">
      <c r="A102" s="576"/>
      <c r="B102" s="368"/>
      <c r="C102" s="574" t="s">
        <v>1237</v>
      </c>
      <c r="D102" s="387"/>
      <c r="E102" s="540" t="s">
        <v>235</v>
      </c>
      <c r="F102" s="456">
        <v>313</v>
      </c>
      <c r="G102" s="456">
        <v>220</v>
      </c>
      <c r="H102" s="456">
        <v>5</v>
      </c>
      <c r="I102" s="457">
        <v>484.2</v>
      </c>
      <c r="J102" s="312">
        <v>65.75</v>
      </c>
      <c r="K102" s="279">
        <f t="shared" si="5"/>
        <v>31836.149999999998</v>
      </c>
      <c r="M102" s="2058" t="s">
        <v>6390</v>
      </c>
      <c r="N102" s="2064" t="str">
        <f>VLOOKUP(M102,'FICHE RATIOS'!C:D,2,FALSE)</f>
        <v xml:space="preserve">Faux Plafonds </v>
      </c>
      <c r="P102" s="2034"/>
      <c r="Q102" s="2031"/>
      <c r="S102" s="2034"/>
      <c r="T102" s="2031"/>
      <c r="V102" s="2034"/>
      <c r="W102" s="2031"/>
    </row>
    <row r="103" spans="1:23" s="331" customFormat="1" ht="12.75" customHeight="1">
      <c r="A103" s="576"/>
      <c r="B103" s="368"/>
      <c r="C103" s="546"/>
      <c r="D103" s="387"/>
      <c r="E103" s="540"/>
      <c r="F103" s="456"/>
      <c r="G103" s="456"/>
      <c r="H103" s="456"/>
      <c r="I103" s="457">
        <v>0</v>
      </c>
      <c r="J103" s="312" t="s">
        <v>179</v>
      </c>
      <c r="K103" s="279" t="str">
        <f t="shared" si="5"/>
        <v/>
      </c>
      <c r="M103" s="2058" t="s">
        <v>6390</v>
      </c>
      <c r="N103" s="2064" t="str">
        <f>VLOOKUP(M103,'FICHE RATIOS'!C:D,2,FALSE)</f>
        <v xml:space="preserve">Faux Plafonds </v>
      </c>
      <c r="P103" s="2034"/>
      <c r="Q103" s="2031"/>
      <c r="S103" s="2034"/>
      <c r="T103" s="2031"/>
      <c r="V103" s="2034"/>
      <c r="W103" s="2031"/>
    </row>
    <row r="104" spans="1:23" s="331" customFormat="1" ht="12.75" customHeight="1">
      <c r="A104" s="570"/>
      <c r="B104" s="558" t="s">
        <v>244</v>
      </c>
      <c r="C104" s="559" t="s">
        <v>1238</v>
      </c>
      <c r="D104" s="569"/>
      <c r="E104" s="540"/>
      <c r="F104" s="456"/>
      <c r="G104" s="456"/>
      <c r="H104" s="456"/>
      <c r="I104" s="457">
        <v>0</v>
      </c>
      <c r="J104" s="312" t="s">
        <v>179</v>
      </c>
      <c r="K104" s="279" t="str">
        <f t="shared" si="5"/>
        <v/>
      </c>
      <c r="M104" s="2058" t="s">
        <v>6390</v>
      </c>
      <c r="N104" s="2064" t="str">
        <f>VLOOKUP(M104,'FICHE RATIOS'!C:D,2,FALSE)</f>
        <v xml:space="preserve">Faux Plafonds </v>
      </c>
      <c r="P104" s="2034"/>
      <c r="Q104" s="2031"/>
      <c r="S104" s="2034"/>
      <c r="T104" s="2031"/>
      <c r="V104" s="2034"/>
      <c r="W104" s="2031"/>
    </row>
    <row r="105" spans="1:23" s="331" customFormat="1" ht="12.75" customHeight="1">
      <c r="A105" s="576"/>
      <c r="B105" s="368"/>
      <c r="C105" s="574" t="s">
        <v>1239</v>
      </c>
      <c r="D105" s="387"/>
      <c r="E105" s="540" t="s">
        <v>235</v>
      </c>
      <c r="F105" s="456">
        <v>950</v>
      </c>
      <c r="G105" s="456">
        <v>570</v>
      </c>
      <c r="H105" s="456" t="s">
        <v>4</v>
      </c>
      <c r="I105" s="457">
        <v>1850</v>
      </c>
      <c r="J105" s="312">
        <v>16.86</v>
      </c>
      <c r="K105" s="279">
        <f t="shared" si="5"/>
        <v>31191</v>
      </c>
      <c r="M105" s="2058" t="s">
        <v>6390</v>
      </c>
      <c r="N105" s="2064" t="str">
        <f>VLOOKUP(M105,'FICHE RATIOS'!C:D,2,FALSE)</f>
        <v xml:space="preserve">Faux Plafonds </v>
      </c>
      <c r="P105" s="2034"/>
      <c r="Q105" s="2031"/>
      <c r="S105" s="2034"/>
      <c r="T105" s="2031"/>
      <c r="V105" s="2034"/>
      <c r="W105" s="2031"/>
    </row>
    <row r="106" spans="1:23" s="331" customFormat="1" ht="12.75" customHeight="1">
      <c r="A106" s="576"/>
      <c r="B106" s="368"/>
      <c r="C106" s="459"/>
      <c r="D106" s="387"/>
      <c r="E106" s="540"/>
      <c r="F106" s="456"/>
      <c r="G106" s="456"/>
      <c r="H106" s="456"/>
      <c r="I106" s="457">
        <v>0</v>
      </c>
      <c r="J106" s="312" t="s">
        <v>179</v>
      </c>
      <c r="K106" s="279" t="str">
        <f t="shared" si="5"/>
        <v/>
      </c>
      <c r="M106" s="2058" t="s">
        <v>6390</v>
      </c>
      <c r="N106" s="2064" t="str">
        <f>VLOOKUP(M106,'FICHE RATIOS'!C:D,2,FALSE)</f>
        <v xml:space="preserve">Faux Plafonds </v>
      </c>
      <c r="P106" s="2034"/>
      <c r="Q106" s="2031"/>
      <c r="S106" s="2034"/>
      <c r="T106" s="2031"/>
      <c r="V106" s="2034"/>
      <c r="W106" s="2031"/>
    </row>
    <row r="107" spans="1:23" s="331" customFormat="1" ht="12.75" customHeight="1">
      <c r="A107" s="570"/>
      <c r="B107" s="558" t="s">
        <v>1240</v>
      </c>
      <c r="C107" s="559" t="s">
        <v>1241</v>
      </c>
      <c r="D107" s="387"/>
      <c r="E107" s="540"/>
      <c r="F107" s="456"/>
      <c r="G107" s="456"/>
      <c r="H107" s="456"/>
      <c r="I107" s="457">
        <v>0</v>
      </c>
      <c r="J107" s="312" t="s">
        <v>179</v>
      </c>
      <c r="K107" s="279" t="s">
        <v>929</v>
      </c>
      <c r="M107" s="2058" t="s">
        <v>6390</v>
      </c>
      <c r="N107" s="2064" t="str">
        <f>VLOOKUP(M107,'FICHE RATIOS'!C:D,2,FALSE)</f>
        <v xml:space="preserve">Faux Plafonds </v>
      </c>
      <c r="P107" s="2034"/>
      <c r="Q107" s="2031"/>
      <c r="S107" s="2034"/>
      <c r="T107" s="2031"/>
      <c r="V107" s="2034"/>
      <c r="W107" s="2031"/>
    </row>
    <row r="108" spans="1:23" s="331" customFormat="1" ht="12.75" customHeight="1">
      <c r="A108" s="459"/>
      <c r="B108" s="580"/>
      <c r="C108" s="581"/>
      <c r="D108" s="387"/>
      <c r="E108" s="540"/>
      <c r="F108" s="456"/>
      <c r="G108" s="456"/>
      <c r="H108" s="456"/>
      <c r="I108" s="457">
        <v>0</v>
      </c>
      <c r="J108" s="312" t="s">
        <v>179</v>
      </c>
      <c r="K108" s="279" t="str">
        <f t="shared" si="5"/>
        <v/>
      </c>
      <c r="M108" s="2058" t="s">
        <v>6390</v>
      </c>
      <c r="N108" s="2064" t="str">
        <f>VLOOKUP(M108,'FICHE RATIOS'!C:D,2,FALSE)</f>
        <v xml:space="preserve">Faux Plafonds </v>
      </c>
      <c r="P108" s="2034"/>
      <c r="Q108" s="2031"/>
      <c r="S108" s="2034"/>
      <c r="T108" s="2031"/>
      <c r="V108" s="2034"/>
      <c r="W108" s="2031"/>
    </row>
    <row r="109" spans="1:23" s="331" customFormat="1" ht="12.75" customHeight="1">
      <c r="A109" s="570"/>
      <c r="B109" s="558" t="s">
        <v>1242</v>
      </c>
      <c r="C109" s="559" t="s">
        <v>1243</v>
      </c>
      <c r="D109" s="387"/>
      <c r="E109" s="540"/>
      <c r="F109" s="456"/>
      <c r="G109" s="456"/>
      <c r="H109" s="456"/>
      <c r="I109" s="457">
        <v>0</v>
      </c>
      <c r="J109" s="312" t="s">
        <v>179</v>
      </c>
      <c r="K109" s="279" t="str">
        <f t="shared" si="5"/>
        <v/>
      </c>
      <c r="M109" s="2058" t="s">
        <v>6390</v>
      </c>
      <c r="N109" s="2064" t="str">
        <f>VLOOKUP(M109,'FICHE RATIOS'!C:D,2,FALSE)</f>
        <v xml:space="preserve">Faux Plafonds </v>
      </c>
      <c r="P109" s="2034"/>
      <c r="Q109" s="2031"/>
      <c r="S109" s="2034"/>
      <c r="T109" s="2031"/>
      <c r="V109" s="2034"/>
      <c r="W109" s="2031"/>
    </row>
    <row r="110" spans="1:23" s="331" customFormat="1" ht="12.75" customHeight="1">
      <c r="A110" s="576"/>
      <c r="B110" s="368"/>
      <c r="C110" s="574" t="s">
        <v>1244</v>
      </c>
      <c r="D110" s="387"/>
      <c r="E110" s="540"/>
      <c r="F110" s="456"/>
      <c r="G110" s="456"/>
      <c r="H110" s="456"/>
      <c r="I110" s="457">
        <v>0</v>
      </c>
      <c r="J110" s="312" t="s">
        <v>179</v>
      </c>
      <c r="K110" s="279" t="str">
        <f t="shared" si="5"/>
        <v/>
      </c>
      <c r="M110" s="2058" t="s">
        <v>6390</v>
      </c>
      <c r="N110" s="2064" t="str">
        <f>VLOOKUP(M110,'FICHE RATIOS'!C:D,2,FALSE)</f>
        <v xml:space="preserve">Faux Plafonds </v>
      </c>
      <c r="P110" s="2034"/>
      <c r="Q110" s="2031"/>
      <c r="S110" s="2034"/>
      <c r="T110" s="2031"/>
      <c r="V110" s="2034"/>
      <c r="W110" s="2031"/>
    </row>
    <row r="111" spans="1:23" s="331" customFormat="1" ht="12.75" customHeight="1">
      <c r="A111" s="576"/>
      <c r="B111" s="368"/>
      <c r="C111" s="574" t="s">
        <v>1245</v>
      </c>
      <c r="D111" s="387"/>
      <c r="E111" s="540" t="s">
        <v>36</v>
      </c>
      <c r="F111" s="456">
        <v>104</v>
      </c>
      <c r="G111" s="456">
        <v>65</v>
      </c>
      <c r="H111" s="456">
        <v>4</v>
      </c>
      <c r="I111" s="457">
        <v>547</v>
      </c>
      <c r="J111" s="312">
        <v>95.53</v>
      </c>
      <c r="K111" s="279">
        <f t="shared" si="5"/>
        <v>52254.91</v>
      </c>
      <c r="M111" s="2058" t="s">
        <v>6390</v>
      </c>
      <c r="N111" s="2064" t="str">
        <f>VLOOKUP(M111,'FICHE RATIOS'!C:D,2,FALSE)</f>
        <v xml:space="preserve">Faux Plafonds </v>
      </c>
      <c r="P111" s="2034"/>
      <c r="Q111" s="2031"/>
      <c r="S111" s="2034"/>
      <c r="T111" s="2031"/>
      <c r="V111" s="2034"/>
      <c r="W111" s="2031"/>
    </row>
    <row r="112" spans="1:23" s="331" customFormat="1" ht="12" customHeight="1">
      <c r="A112" s="576"/>
      <c r="B112" s="368"/>
      <c r="C112" s="574" t="s">
        <v>1246</v>
      </c>
      <c r="D112" s="387"/>
      <c r="E112" s="540" t="s">
        <v>36</v>
      </c>
      <c r="F112" s="456">
        <v>131</v>
      </c>
      <c r="G112" s="456">
        <v>71</v>
      </c>
      <c r="H112" s="456" t="s">
        <v>4</v>
      </c>
      <c r="I112" s="457">
        <v>34</v>
      </c>
      <c r="J112" s="312">
        <v>224.77</v>
      </c>
      <c r="K112" s="279">
        <f t="shared" si="5"/>
        <v>7642.18</v>
      </c>
      <c r="M112" s="2058" t="s">
        <v>6390</v>
      </c>
      <c r="N112" s="2064" t="str">
        <f>VLOOKUP(M112,'FICHE RATIOS'!C:D,2,FALSE)</f>
        <v xml:space="preserve">Faux Plafonds </v>
      </c>
      <c r="P112" s="2034"/>
      <c r="Q112" s="2031"/>
      <c r="S112" s="2034"/>
      <c r="T112" s="2031"/>
      <c r="V112" s="2034"/>
      <c r="W112" s="2031"/>
    </row>
    <row r="113" spans="1:23" s="331" customFormat="1" ht="12.75" customHeight="1">
      <c r="A113" s="576"/>
      <c r="B113" s="368"/>
      <c r="C113" s="546"/>
      <c r="D113" s="387"/>
      <c r="E113" s="540"/>
      <c r="F113" s="456"/>
      <c r="G113" s="456"/>
      <c r="H113" s="456"/>
      <c r="I113" s="457">
        <v>0</v>
      </c>
      <c r="J113" s="312" t="s">
        <v>179</v>
      </c>
      <c r="K113" s="279" t="str">
        <f t="shared" si="5"/>
        <v/>
      </c>
      <c r="M113" s="2058" t="s">
        <v>6390</v>
      </c>
      <c r="N113" s="2064" t="str">
        <f>VLOOKUP(M113,'FICHE RATIOS'!C:D,2,FALSE)</f>
        <v xml:space="preserve">Faux Plafonds </v>
      </c>
      <c r="P113" s="2034"/>
      <c r="Q113" s="2031"/>
      <c r="S113" s="2034"/>
      <c r="T113" s="2031"/>
      <c r="V113" s="2034"/>
      <c r="W113" s="2031"/>
    </row>
    <row r="114" spans="1:23" s="331" customFormat="1" ht="12.75" customHeight="1">
      <c r="A114" s="570"/>
      <c r="B114" s="558" t="s">
        <v>1247</v>
      </c>
      <c r="C114" s="559" t="s">
        <v>1248</v>
      </c>
      <c r="D114" s="387"/>
      <c r="E114" s="540" t="s">
        <v>51</v>
      </c>
      <c r="F114" s="456"/>
      <c r="G114" s="456"/>
      <c r="H114" s="456"/>
      <c r="I114" s="457">
        <v>1</v>
      </c>
      <c r="J114" s="312">
        <v>22387.62</v>
      </c>
      <c r="K114" s="279">
        <f>IF(I114=0,"",J114*I114)</f>
        <v>22387.62</v>
      </c>
      <c r="M114" s="2058" t="s">
        <v>6390</v>
      </c>
      <c r="N114" s="2064" t="str">
        <f>VLOOKUP(M114,'FICHE RATIOS'!C:D,2,FALSE)</f>
        <v xml:space="preserve">Faux Plafonds </v>
      </c>
      <c r="P114" s="2034"/>
      <c r="Q114" s="2031"/>
      <c r="S114" s="2034"/>
      <c r="T114" s="2031"/>
      <c r="V114" s="2034"/>
      <c r="W114" s="2031"/>
    </row>
    <row r="115" spans="1:23" s="331" customFormat="1" ht="12.75" customHeight="1">
      <c r="A115" s="576"/>
      <c r="B115" s="580"/>
      <c r="C115" s="581"/>
      <c r="D115" s="387"/>
      <c r="E115" s="456"/>
      <c r="F115" s="456"/>
      <c r="G115" s="456"/>
      <c r="H115" s="456"/>
      <c r="I115" s="457">
        <v>0</v>
      </c>
      <c r="J115" s="312" t="s">
        <v>179</v>
      </c>
      <c r="K115" s="279" t="str">
        <f t="shared" ref="K115:K127" si="6">IF(I115=0,"",J115*I115)</f>
        <v/>
      </c>
      <c r="M115" s="2058" t="s">
        <v>6390</v>
      </c>
      <c r="N115" s="2064" t="str">
        <f>VLOOKUP(M115,'FICHE RATIOS'!C:D,2,FALSE)</f>
        <v xml:space="preserve">Faux Plafonds </v>
      </c>
      <c r="P115" s="2034"/>
      <c r="Q115" s="2031"/>
      <c r="S115" s="2034"/>
      <c r="T115" s="2031"/>
      <c r="V115" s="2034"/>
      <c r="W115" s="2031"/>
    </row>
    <row r="116" spans="1:23" s="476" customFormat="1" ht="12.75" customHeight="1">
      <c r="A116" s="570"/>
      <c r="B116" s="558" t="s">
        <v>1249</v>
      </c>
      <c r="C116" s="559" t="s">
        <v>1250</v>
      </c>
      <c r="D116" s="387"/>
      <c r="E116" s="540"/>
      <c r="F116" s="456"/>
      <c r="G116" s="456"/>
      <c r="H116" s="456"/>
      <c r="I116" s="457"/>
      <c r="J116" s="312"/>
      <c r="K116" s="279" t="str">
        <f t="shared" si="6"/>
        <v/>
      </c>
      <c r="M116" s="2058" t="s">
        <v>6390</v>
      </c>
      <c r="N116" s="2064" t="str">
        <f>VLOOKUP(M116,'FICHE RATIOS'!C:D,2,FALSE)</f>
        <v xml:space="preserve">Faux Plafonds </v>
      </c>
      <c r="P116" s="2034"/>
      <c r="Q116" s="2031"/>
      <c r="S116" s="2034"/>
      <c r="T116" s="2031"/>
      <c r="V116" s="2034"/>
      <c r="W116" s="2031"/>
    </row>
    <row r="117" spans="1:23" s="476" customFormat="1" ht="12.75" customHeight="1">
      <c r="A117" s="576"/>
      <c r="B117" s="368"/>
      <c r="C117" s="574" t="s">
        <v>1251</v>
      </c>
      <c r="D117" s="387"/>
      <c r="E117" s="540" t="s">
        <v>218</v>
      </c>
      <c r="F117" s="456">
        <v>313</v>
      </c>
      <c r="G117" s="456">
        <v>220</v>
      </c>
      <c r="H117" s="456">
        <v>5</v>
      </c>
      <c r="I117" s="457">
        <v>136.15</v>
      </c>
      <c r="J117" s="312">
        <v>51.58</v>
      </c>
      <c r="K117" s="279">
        <f t="shared" si="6"/>
        <v>7022.6170000000002</v>
      </c>
      <c r="M117" s="2058" t="s">
        <v>6390</v>
      </c>
      <c r="N117" s="2064" t="str">
        <f>VLOOKUP(M117,'FICHE RATIOS'!C:D,2,FALSE)</f>
        <v xml:space="preserve">Faux Plafonds </v>
      </c>
      <c r="P117" s="2034"/>
      <c r="Q117" s="2031"/>
      <c r="S117" s="2034"/>
      <c r="T117" s="2031"/>
      <c r="V117" s="2034"/>
      <c r="W117" s="2031"/>
    </row>
    <row r="118" spans="1:23" s="476" customFormat="1" ht="12.75" customHeight="1">
      <c r="A118" s="459"/>
      <c r="B118" s="571"/>
      <c r="C118" s="572"/>
      <c r="D118" s="387"/>
      <c r="E118" s="456"/>
      <c r="F118" s="456"/>
      <c r="G118" s="456"/>
      <c r="H118" s="456"/>
      <c r="I118" s="457">
        <v>0</v>
      </c>
      <c r="J118" s="312" t="s">
        <v>179</v>
      </c>
      <c r="K118" s="279" t="str">
        <f t="shared" si="6"/>
        <v/>
      </c>
      <c r="M118" s="2058" t="s">
        <v>6390</v>
      </c>
      <c r="N118" s="2064" t="str">
        <f>VLOOKUP(M118,'FICHE RATIOS'!C:D,2,FALSE)</f>
        <v xml:space="preserve">Faux Plafonds </v>
      </c>
      <c r="P118" s="2034"/>
      <c r="Q118" s="2031"/>
      <c r="S118" s="2034"/>
      <c r="T118" s="2031"/>
      <c r="V118" s="2034"/>
      <c r="W118" s="2031"/>
    </row>
    <row r="119" spans="1:23" s="476" customFormat="1" ht="12.75" customHeight="1">
      <c r="A119" s="459"/>
      <c r="B119" s="582" t="s">
        <v>1080</v>
      </c>
      <c r="C119" s="583" t="s">
        <v>1032</v>
      </c>
      <c r="D119" s="387"/>
      <c r="E119" s="456"/>
      <c r="F119" s="456"/>
      <c r="G119" s="456"/>
      <c r="H119" s="456"/>
      <c r="I119" s="457">
        <v>0</v>
      </c>
      <c r="J119" s="312" t="s">
        <v>179</v>
      </c>
      <c r="K119" s="279" t="str">
        <f t="shared" si="6"/>
        <v/>
      </c>
      <c r="M119" s="2058" t="s">
        <v>6390</v>
      </c>
      <c r="N119" s="2064" t="str">
        <f>VLOOKUP(M119,'FICHE RATIOS'!C:D,2,FALSE)</f>
        <v xml:space="preserve">Faux Plafonds </v>
      </c>
      <c r="P119" s="2034"/>
      <c r="Q119" s="2031"/>
      <c r="S119" s="2034"/>
      <c r="T119" s="2031"/>
      <c r="V119" s="2034"/>
      <c r="W119" s="2031"/>
    </row>
    <row r="120" spans="1:23" s="476" customFormat="1" ht="12.75" customHeight="1">
      <c r="A120" s="576"/>
      <c r="B120" s="368"/>
      <c r="C120" s="546"/>
      <c r="D120" s="387"/>
      <c r="E120" s="456"/>
      <c r="F120" s="456"/>
      <c r="G120" s="456"/>
      <c r="H120" s="456"/>
      <c r="I120" s="457">
        <v>0</v>
      </c>
      <c r="J120" s="312" t="s">
        <v>179</v>
      </c>
      <c r="K120" s="279" t="str">
        <f t="shared" si="6"/>
        <v/>
      </c>
      <c r="M120" s="2058" t="s">
        <v>6390</v>
      </c>
      <c r="N120" s="2064" t="str">
        <f>VLOOKUP(M120,'FICHE RATIOS'!C:D,2,FALSE)</f>
        <v xml:space="preserve">Faux Plafonds </v>
      </c>
      <c r="P120" s="2034"/>
      <c r="Q120" s="2031"/>
      <c r="S120" s="2034"/>
      <c r="T120" s="2031"/>
      <c r="V120" s="2034"/>
      <c r="W120" s="2031"/>
    </row>
    <row r="121" spans="1:23" s="476" customFormat="1" ht="12.75">
      <c r="A121" s="570"/>
      <c r="B121" s="558" t="s">
        <v>1082</v>
      </c>
      <c r="C121" s="559" t="s">
        <v>1252</v>
      </c>
      <c r="D121" s="387"/>
      <c r="E121" s="540"/>
      <c r="F121" s="456"/>
      <c r="G121" s="456"/>
      <c r="H121" s="456"/>
      <c r="I121" s="457"/>
      <c r="J121" s="312"/>
      <c r="K121" s="279" t="str">
        <f t="shared" si="6"/>
        <v/>
      </c>
      <c r="M121" s="2058" t="s">
        <v>6390</v>
      </c>
      <c r="N121" s="2064" t="str">
        <f>VLOOKUP(M121,'FICHE RATIOS'!C:D,2,FALSE)</f>
        <v xml:space="preserve">Faux Plafonds </v>
      </c>
      <c r="P121" s="2034"/>
      <c r="Q121" s="2031"/>
      <c r="S121" s="2034"/>
      <c r="T121" s="2031"/>
      <c r="V121" s="2034"/>
      <c r="W121" s="2031"/>
    </row>
    <row r="122" spans="1:23" s="476" customFormat="1" ht="12.75" customHeight="1">
      <c r="A122" s="576"/>
      <c r="B122" s="368"/>
      <c r="C122" s="574" t="s">
        <v>1253</v>
      </c>
      <c r="D122" s="387"/>
      <c r="E122" s="540" t="s">
        <v>70</v>
      </c>
      <c r="F122" s="456">
        <v>313</v>
      </c>
      <c r="G122" s="456">
        <v>220</v>
      </c>
      <c r="H122" s="456">
        <v>5</v>
      </c>
      <c r="I122" s="457">
        <v>422.44</v>
      </c>
      <c r="J122" s="312">
        <v>50.86</v>
      </c>
      <c r="K122" s="279">
        <f t="shared" si="6"/>
        <v>21485.2984</v>
      </c>
      <c r="M122" s="2058" t="s">
        <v>6390</v>
      </c>
      <c r="N122" s="2064" t="str">
        <f>VLOOKUP(M122,'FICHE RATIOS'!C:D,2,FALSE)</f>
        <v xml:space="preserve">Faux Plafonds </v>
      </c>
      <c r="P122" s="2034"/>
      <c r="Q122" s="2031"/>
      <c r="S122" s="2034"/>
      <c r="T122" s="2031"/>
      <c r="V122" s="2034"/>
      <c r="W122" s="2031"/>
    </row>
    <row r="123" spans="1:23" s="476" customFormat="1" ht="12.75" customHeight="1">
      <c r="A123" s="576"/>
      <c r="B123" s="368"/>
      <c r="C123" s="574" t="s">
        <v>1254</v>
      </c>
      <c r="D123" s="387"/>
      <c r="E123" s="540" t="s">
        <v>70</v>
      </c>
      <c r="F123" s="456">
        <v>313</v>
      </c>
      <c r="G123" s="456">
        <v>220</v>
      </c>
      <c r="H123" s="456">
        <v>5</v>
      </c>
      <c r="I123" s="457">
        <v>63.25</v>
      </c>
      <c r="J123" s="312">
        <v>50.86</v>
      </c>
      <c r="K123" s="279">
        <f t="shared" si="6"/>
        <v>3216.895</v>
      </c>
      <c r="M123" s="2058" t="s">
        <v>6390</v>
      </c>
      <c r="N123" s="2064" t="str">
        <f>VLOOKUP(M123,'FICHE RATIOS'!C:D,2,FALSE)</f>
        <v xml:space="preserve">Faux Plafonds </v>
      </c>
      <c r="P123" s="2034"/>
      <c r="Q123" s="2031"/>
      <c r="S123" s="2034"/>
      <c r="T123" s="2031"/>
      <c r="V123" s="2034"/>
      <c r="W123" s="2031"/>
    </row>
    <row r="124" spans="1:23" s="476" customFormat="1" ht="12.75" customHeight="1">
      <c r="A124" s="459"/>
      <c r="B124" s="571"/>
      <c r="C124" s="572"/>
      <c r="D124" s="387"/>
      <c r="E124" s="456"/>
      <c r="F124" s="456"/>
      <c r="G124" s="456"/>
      <c r="H124" s="456"/>
      <c r="I124" s="457">
        <v>0</v>
      </c>
      <c r="J124" s="312" t="s">
        <v>179</v>
      </c>
      <c r="K124" s="279" t="str">
        <f t="shared" si="6"/>
        <v/>
      </c>
      <c r="M124" s="2058" t="s">
        <v>6390</v>
      </c>
      <c r="N124" s="2064" t="str">
        <f>VLOOKUP(M124,'FICHE RATIOS'!C:D,2,FALSE)</f>
        <v xml:space="preserve">Faux Plafonds </v>
      </c>
      <c r="P124" s="2034"/>
      <c r="Q124" s="2031"/>
      <c r="S124" s="2034"/>
      <c r="T124" s="2031"/>
      <c r="V124" s="2034"/>
      <c r="W124" s="2031"/>
    </row>
    <row r="125" spans="1:23" s="476" customFormat="1" ht="12.75" customHeight="1">
      <c r="A125" s="570"/>
      <c r="B125" s="558" t="s">
        <v>1084</v>
      </c>
      <c r="C125" s="559" t="s">
        <v>1255</v>
      </c>
      <c r="D125" s="387"/>
      <c r="E125" s="540"/>
      <c r="F125" s="456"/>
      <c r="G125" s="456"/>
      <c r="H125" s="456"/>
      <c r="I125" s="457"/>
      <c r="J125" s="312"/>
      <c r="K125" s="279" t="str">
        <f t="shared" si="6"/>
        <v/>
      </c>
      <c r="M125" s="2058" t="s">
        <v>6390</v>
      </c>
      <c r="N125" s="2064" t="str">
        <f>VLOOKUP(M125,'FICHE RATIOS'!C:D,2,FALSE)</f>
        <v xml:space="preserve">Faux Plafonds </v>
      </c>
      <c r="P125" s="2034"/>
      <c r="Q125" s="2031"/>
      <c r="S125" s="2034"/>
      <c r="T125" s="2031"/>
      <c r="V125" s="2034"/>
      <c r="W125" s="2031"/>
    </row>
    <row r="126" spans="1:23" s="476" customFormat="1" ht="12.75" customHeight="1">
      <c r="A126" s="459"/>
      <c r="B126" s="571"/>
      <c r="C126" s="572" t="s">
        <v>1256</v>
      </c>
      <c r="D126" s="387"/>
      <c r="E126" s="456" t="s">
        <v>51</v>
      </c>
      <c r="F126" s="456"/>
      <c r="G126" s="456"/>
      <c r="H126" s="456"/>
      <c r="I126" s="457">
        <v>1</v>
      </c>
      <c r="J126" s="312">
        <v>9000</v>
      </c>
      <c r="K126" s="279">
        <f t="shared" si="6"/>
        <v>9000</v>
      </c>
      <c r="M126" s="2058" t="s">
        <v>6390</v>
      </c>
      <c r="N126" s="2064" t="str">
        <f>VLOOKUP(M126,'FICHE RATIOS'!C:D,2,FALSE)</f>
        <v xml:space="preserve">Faux Plafonds </v>
      </c>
      <c r="P126" s="2034"/>
      <c r="Q126" s="2031"/>
      <c r="S126" s="2034"/>
      <c r="T126" s="2031"/>
      <c r="V126" s="2034"/>
      <c r="W126" s="2031"/>
    </row>
    <row r="127" spans="1:23" s="476" customFormat="1" ht="12.75" customHeight="1" thickBot="1">
      <c r="A127" s="459"/>
      <c r="B127" s="571"/>
      <c r="C127" s="572"/>
      <c r="D127" s="387"/>
      <c r="E127" s="456"/>
      <c r="F127" s="456"/>
      <c r="G127" s="456"/>
      <c r="H127" s="456"/>
      <c r="I127" s="457"/>
      <c r="J127" s="312"/>
      <c r="K127" s="279" t="str">
        <f t="shared" si="6"/>
        <v/>
      </c>
      <c r="M127" s="2065" t="s">
        <v>6390</v>
      </c>
      <c r="N127" s="2066" t="str">
        <f>VLOOKUP(M127,'FICHE RATIOS'!C:D,2,FALSE)</f>
        <v xml:space="preserve">Faux Plafonds </v>
      </c>
      <c r="P127" s="2034"/>
      <c r="Q127" s="2031"/>
      <c r="S127" s="2034"/>
      <c r="T127" s="2031"/>
      <c r="V127" s="2034"/>
      <c r="W127" s="2031"/>
    </row>
    <row r="128" spans="1:23" s="331" customFormat="1" ht="12.75" customHeight="1" thickBot="1">
      <c r="A128" s="274"/>
      <c r="B128" s="584"/>
      <c r="C128" s="585"/>
      <c r="D128" s="387"/>
      <c r="E128" s="479"/>
      <c r="F128" s="479"/>
      <c r="G128" s="479"/>
      <c r="H128" s="479"/>
      <c r="I128" s="586">
        <v>0</v>
      </c>
      <c r="J128" s="587" t="s">
        <v>179</v>
      </c>
      <c r="K128" s="588" t="s">
        <v>179</v>
      </c>
      <c r="P128" s="2034"/>
      <c r="Q128" s="2031"/>
      <c r="S128" s="2034"/>
      <c r="T128" s="2031"/>
      <c r="V128" s="2034"/>
      <c r="W128" s="2031"/>
    </row>
    <row r="129" spans="1:23" s="331" customFormat="1" ht="12.75" customHeight="1" thickBot="1">
      <c r="A129" s="359" t="s">
        <v>278</v>
      </c>
      <c r="B129" s="589"/>
      <c r="C129" s="483"/>
      <c r="D129" s="483"/>
      <c r="E129" s="590"/>
      <c r="F129" s="591"/>
      <c r="G129" s="591" t="s">
        <v>15</v>
      </c>
      <c r="H129" s="592"/>
      <c r="I129" s="363"/>
      <c r="J129" s="364" t="s">
        <v>179</v>
      </c>
      <c r="K129" s="229">
        <f>SUBTOTAL(9,(K5:K128))</f>
        <v>3540309.1010000007</v>
      </c>
      <c r="P129" s="2034"/>
      <c r="Q129" s="2031"/>
      <c r="S129" s="2034"/>
      <c r="T129" s="2031"/>
      <c r="V129" s="2034"/>
      <c r="W129" s="2031"/>
    </row>
    <row r="130" spans="1:23" s="331" customFormat="1" ht="12.75" customHeight="1">
      <c r="A130" s="274"/>
      <c r="B130" s="593"/>
      <c r="C130" s="594"/>
      <c r="D130" s="387"/>
      <c r="E130" s="595"/>
      <c r="F130" s="595"/>
      <c r="G130" s="595"/>
      <c r="H130" s="595"/>
      <c r="I130" s="596"/>
      <c r="J130" s="596"/>
      <c r="K130" s="596"/>
      <c r="L130" s="261"/>
      <c r="P130" s="2034"/>
      <c r="Q130" s="2031"/>
      <c r="S130" s="2034"/>
      <c r="T130" s="2031"/>
      <c r="V130" s="2034"/>
      <c r="W130" s="2031"/>
    </row>
    <row r="131" spans="1:23" s="331" customFormat="1" ht="12.75" customHeight="1">
      <c r="A131" s="274"/>
      <c r="B131" s="593"/>
      <c r="C131" s="594"/>
      <c r="D131" s="387"/>
      <c r="E131" s="595"/>
      <c r="F131" s="595"/>
      <c r="G131" s="595"/>
      <c r="H131" s="595"/>
      <c r="I131" s="596"/>
      <c r="J131" s="596"/>
      <c r="K131" s="596"/>
      <c r="L131" s="261"/>
      <c r="P131" s="2034"/>
      <c r="Q131" s="2031"/>
      <c r="S131" s="2034"/>
      <c r="T131" s="2031"/>
      <c r="V131" s="2034"/>
      <c r="W131" s="2031"/>
    </row>
    <row r="132" spans="1:23" s="331" customFormat="1" ht="12.75" customHeight="1">
      <c r="A132" s="274"/>
      <c r="B132" s="593"/>
      <c r="C132" s="597"/>
      <c r="D132" s="387"/>
      <c r="E132" s="595"/>
      <c r="F132" s="595"/>
      <c r="G132" s="595"/>
      <c r="H132" s="595"/>
      <c r="I132" s="596"/>
      <c r="J132" s="596"/>
      <c r="K132" s="596"/>
      <c r="L132" s="261"/>
      <c r="P132" s="2034"/>
      <c r="Q132" s="2031"/>
      <c r="S132" s="2034"/>
      <c r="T132" s="2031"/>
      <c r="V132" s="2034"/>
      <c r="W132" s="2031"/>
    </row>
    <row r="133" spans="1:23" s="331" customFormat="1" ht="12.75" customHeight="1">
      <c r="A133" s="274"/>
      <c r="B133" s="593"/>
      <c r="C133" s="597"/>
      <c r="D133" s="387"/>
      <c r="E133" s="595"/>
      <c r="F133" s="595"/>
      <c r="G133" s="595"/>
      <c r="H133" s="595"/>
      <c r="I133" s="596"/>
      <c r="J133" s="596"/>
      <c r="K133" s="596"/>
      <c r="L133" s="261"/>
      <c r="P133" s="2034"/>
      <c r="Q133" s="2031"/>
      <c r="S133" s="2034"/>
      <c r="T133" s="2031"/>
      <c r="V133" s="2034"/>
      <c r="W133" s="2031"/>
    </row>
    <row r="134" spans="1:23" s="331" customFormat="1" ht="12.75" customHeight="1">
      <c r="A134" s="274"/>
      <c r="B134" s="593"/>
      <c r="C134" s="597"/>
      <c r="D134" s="387"/>
      <c r="E134" s="595"/>
      <c r="F134" s="595"/>
      <c r="G134" s="595"/>
      <c r="H134" s="595"/>
      <c r="I134" s="596"/>
      <c r="J134" s="596"/>
      <c r="K134" s="596"/>
      <c r="L134" s="261"/>
      <c r="P134" s="2034"/>
      <c r="Q134" s="2031"/>
      <c r="S134" s="2034"/>
      <c r="T134" s="2031"/>
      <c r="V134" s="2034"/>
      <c r="W134" s="2031"/>
    </row>
    <row r="135" spans="1:23" s="331" customFormat="1" ht="12.75" customHeight="1">
      <c r="A135" s="274"/>
      <c r="B135" s="593"/>
      <c r="C135" s="598"/>
      <c r="D135" s="596"/>
      <c r="E135" s="595"/>
      <c r="F135" s="595"/>
      <c r="G135" s="595"/>
      <c r="H135" s="595"/>
      <c r="I135" s="596"/>
      <c r="J135" s="596"/>
      <c r="K135" s="596"/>
      <c r="L135" s="261"/>
      <c r="P135" s="2034"/>
      <c r="Q135" s="2031"/>
      <c r="S135" s="2034"/>
      <c r="T135" s="2031"/>
      <c r="V135" s="2034"/>
      <c r="W135" s="2031"/>
    </row>
    <row r="136" spans="1:23" s="331" customFormat="1" ht="12.75" customHeight="1">
      <c r="A136" s="274"/>
      <c r="B136" s="593"/>
      <c r="C136" s="599"/>
      <c r="D136" s="387"/>
      <c r="E136" s="595"/>
      <c r="F136" s="595"/>
      <c r="G136" s="595"/>
      <c r="H136" s="595"/>
      <c r="I136" s="596"/>
      <c r="J136" s="596"/>
      <c r="K136" s="596"/>
      <c r="L136" s="261"/>
      <c r="P136" s="2034"/>
      <c r="Q136" s="2031"/>
      <c r="S136" s="2034"/>
      <c r="T136" s="2031"/>
      <c r="V136" s="2034"/>
      <c r="W136" s="2031"/>
    </row>
    <row r="137" spans="1:23" s="331" customFormat="1" ht="12.75" customHeight="1">
      <c r="A137" s="274"/>
      <c r="B137" s="593"/>
      <c r="C137" s="594"/>
      <c r="D137" s="387"/>
      <c r="E137" s="595"/>
      <c r="F137" s="595"/>
      <c r="G137" s="595"/>
      <c r="H137" s="595"/>
      <c r="I137" s="596"/>
      <c r="J137" s="596"/>
      <c r="K137" s="596"/>
      <c r="L137" s="261"/>
      <c r="P137" s="2034"/>
      <c r="Q137" s="2031"/>
      <c r="S137" s="2034"/>
      <c r="T137" s="2031"/>
      <c r="V137" s="2034"/>
      <c r="W137" s="2031"/>
    </row>
    <row r="138" spans="1:23" s="331" customFormat="1" ht="12.75" customHeight="1">
      <c r="A138" s="274"/>
      <c r="B138" s="593"/>
      <c r="C138" s="594"/>
      <c r="D138" s="387"/>
      <c r="E138" s="595"/>
      <c r="F138" s="595"/>
      <c r="G138" s="595"/>
      <c r="H138" s="595"/>
      <c r="I138" s="596"/>
      <c r="J138" s="596"/>
      <c r="K138" s="596"/>
      <c r="L138" s="261"/>
      <c r="P138" s="2034"/>
      <c r="Q138" s="2031"/>
      <c r="S138" s="2034"/>
      <c r="T138" s="2031"/>
      <c r="V138" s="2034"/>
      <c r="W138" s="2031"/>
    </row>
    <row r="139" spans="1:23" s="331" customFormat="1" ht="12.75" customHeight="1">
      <c r="A139" s="274"/>
      <c r="B139" s="593"/>
      <c r="C139" s="594"/>
      <c r="D139" s="387"/>
      <c r="E139" s="595"/>
      <c r="F139" s="595"/>
      <c r="G139" s="595"/>
      <c r="H139" s="595"/>
      <c r="I139" s="596"/>
      <c r="J139" s="596"/>
      <c r="K139" s="596"/>
      <c r="L139" s="261"/>
      <c r="P139" s="2034"/>
      <c r="Q139" s="2031"/>
      <c r="S139" s="2034"/>
      <c r="T139" s="2031"/>
      <c r="V139" s="2034"/>
      <c r="W139" s="2031"/>
    </row>
    <row r="140" spans="1:23" s="331" customFormat="1" ht="12.75" customHeight="1">
      <c r="A140" s="274"/>
      <c r="B140" s="593"/>
      <c r="C140" s="597"/>
      <c r="D140" s="387"/>
      <c r="E140" s="595"/>
      <c r="F140" s="595"/>
      <c r="G140" s="595"/>
      <c r="H140" s="595"/>
      <c r="I140" s="596"/>
      <c r="J140" s="596"/>
      <c r="K140" s="596"/>
      <c r="L140" s="261"/>
      <c r="P140" s="2034"/>
      <c r="Q140" s="2031"/>
      <c r="S140" s="2034"/>
      <c r="T140" s="2031"/>
      <c r="V140" s="2034"/>
      <c r="W140" s="2031"/>
    </row>
    <row r="141" spans="1:23" s="331" customFormat="1" ht="12.75" customHeight="1">
      <c r="A141" s="274"/>
      <c r="B141" s="593"/>
      <c r="C141" s="599"/>
      <c r="D141" s="387"/>
      <c r="E141" s="595"/>
      <c r="F141" s="595"/>
      <c r="G141" s="595"/>
      <c r="H141" s="595"/>
      <c r="I141" s="596"/>
      <c r="J141" s="596"/>
      <c r="K141" s="596"/>
      <c r="L141" s="261"/>
      <c r="P141" s="2034"/>
      <c r="Q141" s="2031"/>
      <c r="S141" s="2034"/>
      <c r="T141" s="2031"/>
      <c r="V141" s="2034"/>
      <c r="W141" s="2031"/>
    </row>
    <row r="142" spans="1:23" s="331" customFormat="1" ht="12.75" customHeight="1">
      <c r="A142" s="274"/>
      <c r="B142" s="593"/>
      <c r="C142" s="594"/>
      <c r="D142" s="387"/>
      <c r="E142" s="595"/>
      <c r="F142" s="595"/>
      <c r="G142" s="595"/>
      <c r="H142" s="595"/>
      <c r="I142" s="596"/>
      <c r="J142" s="596"/>
      <c r="K142" s="596"/>
      <c r="L142" s="261"/>
      <c r="P142" s="2034"/>
      <c r="Q142" s="2031"/>
      <c r="S142" s="2034"/>
      <c r="T142" s="2031"/>
      <c r="V142" s="2034"/>
      <c r="W142" s="2031"/>
    </row>
    <row r="143" spans="1:23" s="331" customFormat="1" ht="12.75" customHeight="1">
      <c r="A143" s="274"/>
      <c r="B143" s="593"/>
      <c r="C143" s="594"/>
      <c r="D143" s="387"/>
      <c r="E143" s="595"/>
      <c r="F143" s="595"/>
      <c r="G143" s="595"/>
      <c r="H143" s="595"/>
      <c r="I143" s="596"/>
      <c r="J143" s="596"/>
      <c r="K143" s="596"/>
      <c r="L143" s="261"/>
      <c r="P143" s="2034"/>
      <c r="Q143" s="2031"/>
      <c r="S143" s="2034"/>
      <c r="T143" s="2031"/>
      <c r="V143" s="2034"/>
      <c r="W143" s="2031"/>
    </row>
    <row r="144" spans="1:23" s="331" customFormat="1" ht="12.75" customHeight="1">
      <c r="A144" s="274"/>
      <c r="B144" s="593"/>
      <c r="C144" s="594"/>
      <c r="D144" s="387"/>
      <c r="E144" s="595"/>
      <c r="F144" s="595"/>
      <c r="G144" s="595"/>
      <c r="H144" s="595"/>
      <c r="I144" s="596"/>
      <c r="J144" s="596"/>
      <c r="K144" s="596"/>
      <c r="L144" s="261"/>
      <c r="P144" s="2034"/>
      <c r="Q144" s="2031"/>
      <c r="S144" s="2034"/>
      <c r="T144" s="2031"/>
      <c r="V144" s="2034"/>
      <c r="W144" s="2031"/>
    </row>
    <row r="145" spans="1:23" s="331" customFormat="1" ht="12.75" customHeight="1">
      <c r="A145" s="274"/>
      <c r="B145" s="593"/>
      <c r="C145" s="597"/>
      <c r="D145" s="387"/>
      <c r="E145" s="595"/>
      <c r="F145" s="595"/>
      <c r="G145" s="595"/>
      <c r="H145" s="595"/>
      <c r="I145" s="596"/>
      <c r="J145" s="596"/>
      <c r="K145" s="596"/>
      <c r="L145" s="261"/>
      <c r="P145" s="2034"/>
      <c r="Q145" s="2031"/>
      <c r="S145" s="2034"/>
      <c r="T145" s="2031"/>
      <c r="V145" s="2034"/>
      <c r="W145" s="2031"/>
    </row>
    <row r="146" spans="1:23" s="331" customFormat="1" ht="12.75" customHeight="1">
      <c r="A146" s="274"/>
      <c r="B146" s="593"/>
      <c r="C146" s="598"/>
      <c r="D146" s="387"/>
      <c r="E146" s="595"/>
      <c r="F146" s="595"/>
      <c r="G146" s="595"/>
      <c r="H146" s="595"/>
      <c r="I146" s="596"/>
      <c r="J146" s="596"/>
      <c r="K146" s="596"/>
      <c r="L146" s="261"/>
      <c r="P146" s="2034"/>
      <c r="Q146" s="2031"/>
      <c r="S146" s="2034"/>
      <c r="T146" s="2031"/>
      <c r="V146" s="2034"/>
      <c r="W146" s="2031"/>
    </row>
    <row r="147" spans="1:23" s="331" customFormat="1" ht="12.75" customHeight="1">
      <c r="A147" s="274"/>
      <c r="B147" s="593"/>
      <c r="C147" s="597"/>
      <c r="D147" s="387"/>
      <c r="E147" s="595"/>
      <c r="F147" s="595"/>
      <c r="G147" s="595"/>
      <c r="H147" s="595"/>
      <c r="I147" s="596"/>
      <c r="J147" s="596"/>
      <c r="K147" s="596"/>
      <c r="L147" s="261"/>
      <c r="P147" s="2034"/>
      <c r="Q147" s="2031"/>
      <c r="S147" s="2034"/>
      <c r="T147" s="2031"/>
      <c r="V147" s="2034"/>
      <c r="W147" s="2031"/>
    </row>
    <row r="148" spans="1:23" s="331" customFormat="1" ht="12.75" customHeight="1">
      <c r="A148" s="274"/>
      <c r="B148" s="593"/>
      <c r="C148" s="598"/>
      <c r="D148" s="596"/>
      <c r="E148" s="595"/>
      <c r="F148" s="595"/>
      <c r="G148" s="595"/>
      <c r="H148" s="595"/>
      <c r="I148" s="596"/>
      <c r="J148" s="596"/>
      <c r="K148" s="596"/>
      <c r="L148" s="261"/>
      <c r="P148" s="2034"/>
      <c r="Q148" s="2031"/>
      <c r="S148" s="2034"/>
      <c r="T148" s="2031"/>
      <c r="V148" s="2034"/>
      <c r="W148" s="2031"/>
    </row>
    <row r="149" spans="1:23" s="331" customFormat="1" ht="12.75" customHeight="1">
      <c r="A149" s="274"/>
      <c r="B149" s="593"/>
      <c r="C149" s="599"/>
      <c r="D149" s="387"/>
      <c r="E149" s="595"/>
      <c r="F149" s="595"/>
      <c r="G149" s="595"/>
      <c r="H149" s="595"/>
      <c r="I149" s="596"/>
      <c r="J149" s="596"/>
      <c r="K149" s="596"/>
      <c r="L149" s="261"/>
      <c r="P149" s="2034"/>
      <c r="Q149" s="2031"/>
      <c r="S149" s="2034"/>
      <c r="T149" s="2031"/>
      <c r="V149" s="2034"/>
      <c r="W149" s="2031"/>
    </row>
    <row r="150" spans="1:23" s="331" customFormat="1" ht="12.75" customHeight="1">
      <c r="A150" s="274"/>
      <c r="B150" s="593"/>
      <c r="C150" s="594"/>
      <c r="D150" s="387"/>
      <c r="E150" s="595"/>
      <c r="F150" s="595"/>
      <c r="G150" s="595"/>
      <c r="H150" s="595"/>
      <c r="I150" s="596"/>
      <c r="J150" s="596"/>
      <c r="K150" s="596"/>
      <c r="L150" s="261"/>
      <c r="P150" s="2034"/>
      <c r="Q150" s="2031"/>
      <c r="S150" s="2034"/>
      <c r="T150" s="2031"/>
      <c r="V150" s="2034"/>
      <c r="W150" s="2031"/>
    </row>
    <row r="151" spans="1:23" s="331" customFormat="1" ht="12.75" customHeight="1">
      <c r="A151" s="274"/>
      <c r="B151" s="593"/>
      <c r="C151" s="594"/>
      <c r="D151" s="387"/>
      <c r="E151" s="595"/>
      <c r="F151" s="595"/>
      <c r="G151" s="595"/>
      <c r="H151" s="595"/>
      <c r="I151" s="596"/>
      <c r="J151" s="596"/>
      <c r="K151" s="596"/>
      <c r="L151" s="261"/>
      <c r="P151" s="2034"/>
      <c r="Q151" s="2031"/>
      <c r="S151" s="2034"/>
      <c r="T151" s="2031"/>
      <c r="V151" s="2034"/>
      <c r="W151" s="2031"/>
    </row>
    <row r="152" spans="1:23" s="331" customFormat="1" ht="12.75" customHeight="1">
      <c r="A152" s="274"/>
      <c r="B152" s="593"/>
      <c r="C152" s="594"/>
      <c r="D152" s="387"/>
      <c r="E152" s="595"/>
      <c r="F152" s="595"/>
      <c r="G152" s="595"/>
      <c r="H152" s="595"/>
      <c r="I152" s="596"/>
      <c r="J152" s="596"/>
      <c r="K152" s="596"/>
      <c r="L152" s="261"/>
      <c r="P152" s="2034"/>
      <c r="Q152" s="2031"/>
      <c r="S152" s="2034"/>
      <c r="T152" s="2031"/>
      <c r="V152" s="2034"/>
      <c r="W152" s="2031"/>
    </row>
    <row r="153" spans="1:23" s="331" customFormat="1" ht="12.75" customHeight="1">
      <c r="A153" s="274"/>
      <c r="B153" s="593"/>
      <c r="C153" s="597"/>
      <c r="D153" s="387"/>
      <c r="E153" s="595"/>
      <c r="F153" s="595"/>
      <c r="G153" s="595"/>
      <c r="H153" s="595"/>
      <c r="I153" s="596"/>
      <c r="J153" s="596"/>
      <c r="K153" s="596"/>
      <c r="L153" s="261"/>
      <c r="P153" s="2034"/>
      <c r="Q153" s="2031"/>
      <c r="S153" s="2034"/>
      <c r="T153" s="2031"/>
      <c r="V153" s="2034"/>
      <c r="W153" s="2031"/>
    </row>
    <row r="154" spans="1:23" s="331" customFormat="1" ht="12.75" customHeight="1">
      <c r="A154" s="274"/>
      <c r="B154" s="593"/>
      <c r="C154" s="597"/>
      <c r="D154" s="387"/>
      <c r="E154" s="595"/>
      <c r="F154" s="595"/>
      <c r="G154" s="595"/>
      <c r="H154" s="595"/>
      <c r="I154" s="596"/>
      <c r="J154" s="596"/>
      <c r="K154" s="596"/>
      <c r="L154" s="261"/>
      <c r="P154" s="2034"/>
      <c r="Q154" s="2031"/>
      <c r="S154" s="2034"/>
      <c r="T154" s="2031"/>
      <c r="V154" s="2034"/>
      <c r="W154" s="2031"/>
    </row>
    <row r="155" spans="1:23" s="331" customFormat="1" ht="12.75" customHeight="1">
      <c r="A155" s="274"/>
      <c r="B155" s="593"/>
      <c r="C155" s="597"/>
      <c r="D155" s="387"/>
      <c r="E155" s="595"/>
      <c r="F155" s="595"/>
      <c r="G155" s="595"/>
      <c r="H155" s="595"/>
      <c r="I155" s="596"/>
      <c r="J155" s="596"/>
      <c r="K155" s="596"/>
      <c r="L155" s="261"/>
      <c r="P155" s="2034"/>
      <c r="Q155" s="2031"/>
      <c r="S155" s="2034"/>
      <c r="T155" s="2031"/>
      <c r="V155" s="2034"/>
      <c r="W155" s="2031"/>
    </row>
    <row r="156" spans="1:23" s="331" customFormat="1" ht="12.75" customHeight="1">
      <c r="A156" s="274"/>
      <c r="B156" s="593"/>
      <c r="C156" s="598"/>
      <c r="D156" s="596"/>
      <c r="E156" s="595"/>
      <c r="F156" s="595"/>
      <c r="G156" s="595"/>
      <c r="H156" s="595"/>
      <c r="I156" s="596"/>
      <c r="J156" s="596"/>
      <c r="K156" s="596"/>
      <c r="L156" s="261"/>
      <c r="P156" s="2034"/>
      <c r="Q156" s="2031"/>
      <c r="S156" s="2034"/>
      <c r="T156" s="2031"/>
      <c r="V156" s="2034"/>
      <c r="W156" s="2031"/>
    </row>
    <row r="157" spans="1:23" s="331" customFormat="1" ht="12.75" customHeight="1">
      <c r="A157" s="274"/>
      <c r="B157" s="593"/>
      <c r="C157" s="599"/>
      <c r="D157" s="387"/>
      <c r="E157" s="595"/>
      <c r="F157" s="595"/>
      <c r="G157" s="595"/>
      <c r="H157" s="595"/>
      <c r="I157" s="596"/>
      <c r="J157" s="596"/>
      <c r="K157" s="596"/>
      <c r="L157" s="261"/>
      <c r="P157" s="2034"/>
      <c r="Q157" s="2031"/>
      <c r="S157" s="2034"/>
      <c r="T157" s="2031"/>
      <c r="V157" s="2034"/>
      <c r="W157" s="2031"/>
    </row>
    <row r="158" spans="1:23" s="331" customFormat="1" ht="12.75" customHeight="1">
      <c r="A158" s="274"/>
      <c r="B158" s="593"/>
      <c r="C158" s="594"/>
      <c r="D158" s="387"/>
      <c r="E158" s="595"/>
      <c r="F158" s="595"/>
      <c r="G158" s="595"/>
      <c r="H158" s="595"/>
      <c r="I158" s="596"/>
      <c r="J158" s="596"/>
      <c r="K158" s="596"/>
      <c r="L158" s="261"/>
      <c r="P158" s="2034"/>
      <c r="Q158" s="2031"/>
      <c r="S158" s="2034"/>
      <c r="T158" s="2031"/>
      <c r="V158" s="2034"/>
      <c r="W158" s="2031"/>
    </row>
    <row r="159" spans="1:23" s="331" customFormat="1" ht="12.75" customHeight="1">
      <c r="A159" s="274"/>
      <c r="B159" s="593"/>
      <c r="C159" s="594"/>
      <c r="D159" s="387"/>
      <c r="E159" s="595"/>
      <c r="F159" s="595"/>
      <c r="G159" s="595"/>
      <c r="H159" s="595"/>
      <c r="I159" s="596"/>
      <c r="J159" s="596"/>
      <c r="K159" s="596"/>
      <c r="L159" s="261"/>
      <c r="P159" s="2034"/>
      <c r="Q159" s="2031"/>
      <c r="S159" s="2034"/>
      <c r="T159" s="2031"/>
      <c r="V159" s="2034"/>
      <c r="W159" s="2031"/>
    </row>
    <row r="160" spans="1:23" s="331" customFormat="1" ht="12.75" customHeight="1">
      <c r="A160" s="274"/>
      <c r="B160" s="593"/>
      <c r="C160" s="594"/>
      <c r="D160" s="387"/>
      <c r="E160" s="595"/>
      <c r="F160" s="595"/>
      <c r="G160" s="595"/>
      <c r="H160" s="595"/>
      <c r="I160" s="596"/>
      <c r="J160" s="596"/>
      <c r="K160" s="596"/>
      <c r="L160" s="261"/>
      <c r="P160" s="2034"/>
      <c r="Q160" s="2031"/>
      <c r="S160" s="2034"/>
      <c r="T160" s="2031"/>
      <c r="V160" s="2034"/>
      <c r="W160" s="2031"/>
    </row>
    <row r="161" spans="1:23" s="331" customFormat="1" ht="12.75" customHeight="1">
      <c r="A161" s="274"/>
      <c r="B161" s="593"/>
      <c r="C161" s="594"/>
      <c r="D161" s="387"/>
      <c r="E161" s="595"/>
      <c r="F161" s="595"/>
      <c r="G161" s="595"/>
      <c r="H161" s="595"/>
      <c r="I161" s="596"/>
      <c r="J161" s="596"/>
      <c r="K161" s="596"/>
      <c r="L161" s="261"/>
      <c r="P161" s="2034"/>
      <c r="Q161" s="2031"/>
      <c r="S161" s="2034"/>
      <c r="T161" s="2031"/>
      <c r="V161" s="2034"/>
      <c r="W161" s="2031"/>
    </row>
    <row r="162" spans="1:23" s="331" customFormat="1" ht="12.75" customHeight="1" thickBot="1">
      <c r="A162" s="274"/>
      <c r="B162" s="593"/>
      <c r="C162" s="594"/>
      <c r="D162" s="387"/>
      <c r="E162" s="595"/>
      <c r="F162" s="595"/>
      <c r="G162" s="595"/>
      <c r="H162" s="595"/>
      <c r="I162" s="596"/>
      <c r="J162" s="596"/>
      <c r="K162" s="596"/>
      <c r="L162" s="261"/>
      <c r="P162" s="2037"/>
      <c r="Q162" s="2038"/>
      <c r="S162" s="2037"/>
      <c r="T162" s="2038"/>
      <c r="V162" s="2037"/>
      <c r="W162" s="2038"/>
    </row>
    <row r="163" spans="1:23" s="331" customFormat="1" ht="12.75" customHeight="1">
      <c r="A163" s="274"/>
      <c r="B163" s="593"/>
      <c r="C163" s="594"/>
      <c r="D163" s="387"/>
      <c r="E163" s="595"/>
      <c r="F163" s="595"/>
      <c r="G163" s="595"/>
      <c r="H163" s="595"/>
      <c r="I163" s="596"/>
      <c r="J163" s="596"/>
      <c r="K163" s="596"/>
      <c r="L163" s="261"/>
    </row>
    <row r="164" spans="1:23" s="331" customFormat="1" ht="12.75" customHeight="1">
      <c r="A164" s="274"/>
      <c r="B164" s="593"/>
      <c r="C164" s="597"/>
      <c r="D164" s="387"/>
      <c r="E164" s="595"/>
      <c r="F164" s="595"/>
      <c r="G164" s="595"/>
      <c r="H164" s="595"/>
      <c r="I164" s="596"/>
      <c r="J164" s="596"/>
      <c r="K164" s="596"/>
      <c r="L164" s="261"/>
    </row>
    <row r="165" spans="1:23" s="331" customFormat="1" ht="12.75" customHeight="1">
      <c r="A165" s="274"/>
      <c r="B165" s="600"/>
      <c r="C165" s="598"/>
      <c r="D165" s="596"/>
      <c r="E165" s="595"/>
      <c r="F165" s="595"/>
      <c r="G165" s="595"/>
      <c r="H165" s="595"/>
      <c r="I165" s="596"/>
      <c r="J165" s="596"/>
      <c r="K165" s="596"/>
      <c r="L165" s="261"/>
    </row>
    <row r="166" spans="1:23" s="331" customFormat="1" ht="12.75" customHeight="1">
      <c r="A166" s="274"/>
      <c r="B166" s="600"/>
      <c r="C166" s="594"/>
      <c r="D166" s="387"/>
      <c r="E166" s="595"/>
      <c r="F166" s="595"/>
      <c r="G166" s="595"/>
      <c r="H166" s="595"/>
      <c r="I166" s="596"/>
      <c r="J166" s="596"/>
      <c r="K166" s="596"/>
      <c r="L166" s="261"/>
    </row>
    <row r="167" spans="1:23" s="331" customFormat="1" ht="12.75" customHeight="1">
      <c r="A167" s="274"/>
      <c r="B167" s="600"/>
      <c r="C167" s="594"/>
      <c r="D167" s="387"/>
      <c r="E167" s="595"/>
      <c r="F167" s="595"/>
      <c r="G167" s="595"/>
      <c r="H167" s="595"/>
      <c r="I167" s="596"/>
      <c r="J167" s="596"/>
      <c r="K167" s="596"/>
      <c r="L167" s="261"/>
    </row>
    <row r="168" spans="1:23" s="331" customFormat="1" ht="12.75" customHeight="1">
      <c r="A168" s="274"/>
      <c r="B168" s="600"/>
      <c r="C168" s="594"/>
      <c r="D168" s="387"/>
      <c r="E168" s="595"/>
      <c r="F168" s="595"/>
      <c r="G168" s="595"/>
      <c r="H168" s="595"/>
      <c r="I168" s="596"/>
      <c r="J168" s="596"/>
      <c r="K168" s="596"/>
      <c r="L168" s="261"/>
    </row>
    <row r="169" spans="1:23" s="331" customFormat="1" ht="12.75" customHeight="1">
      <c r="A169" s="274"/>
      <c r="B169" s="600"/>
      <c r="C169" s="594"/>
      <c r="D169" s="387"/>
      <c r="E169" s="595"/>
      <c r="F169" s="595"/>
      <c r="G169" s="595"/>
      <c r="H169" s="595"/>
      <c r="I169" s="596"/>
      <c r="J169" s="596"/>
      <c r="K169" s="596"/>
      <c r="L169" s="261"/>
    </row>
    <row r="170" spans="1:23" s="331" customFormat="1" ht="12.75" customHeight="1">
      <c r="A170" s="274"/>
      <c r="B170" s="600"/>
      <c r="C170" s="598"/>
      <c r="D170" s="387"/>
      <c r="E170" s="595"/>
      <c r="F170" s="595"/>
      <c r="G170" s="595"/>
      <c r="H170" s="595"/>
      <c r="I170" s="596"/>
      <c r="J170" s="596"/>
      <c r="K170" s="596"/>
      <c r="L170" s="261"/>
    </row>
    <row r="171" spans="1:23" s="331" customFormat="1" ht="12.75" customHeight="1">
      <c r="A171" s="274"/>
      <c r="B171" s="600"/>
      <c r="C171" s="598"/>
      <c r="D171" s="387"/>
      <c r="E171" s="595"/>
      <c r="F171" s="595"/>
      <c r="G171" s="595"/>
      <c r="H171" s="595"/>
      <c r="I171" s="596"/>
      <c r="J171" s="596"/>
      <c r="K171" s="596"/>
      <c r="L171" s="261"/>
    </row>
    <row r="172" spans="1:23" s="331" customFormat="1" ht="12.75" customHeight="1">
      <c r="A172" s="274"/>
      <c r="B172" s="593"/>
      <c r="C172" s="597"/>
      <c r="D172" s="387"/>
      <c r="E172" s="595"/>
      <c r="F172" s="595"/>
      <c r="G172" s="595"/>
      <c r="H172" s="595"/>
      <c r="I172" s="596"/>
      <c r="J172" s="596"/>
      <c r="K172" s="596"/>
      <c r="L172" s="261"/>
    </row>
    <row r="173" spans="1:23" s="331" customFormat="1" ht="12.75" customHeight="1">
      <c r="A173" s="274"/>
      <c r="B173" s="600"/>
      <c r="C173" s="601"/>
      <c r="D173" s="387"/>
      <c r="E173" s="595"/>
      <c r="F173" s="595"/>
      <c r="G173" s="595"/>
      <c r="H173" s="595"/>
      <c r="I173" s="596"/>
      <c r="J173" s="596"/>
      <c r="K173" s="596"/>
      <c r="L173" s="261"/>
    </row>
    <row r="174" spans="1:23" s="331" customFormat="1" ht="12.75" customHeight="1">
      <c r="A174" s="274"/>
      <c r="B174" s="600"/>
      <c r="C174" s="602"/>
      <c r="D174" s="387"/>
      <c r="E174" s="595"/>
      <c r="F174" s="595"/>
      <c r="G174" s="595"/>
      <c r="H174" s="595"/>
      <c r="I174" s="596"/>
      <c r="J174" s="596"/>
      <c r="K174" s="596"/>
      <c r="L174" s="261"/>
    </row>
    <row r="175" spans="1:23" s="331" customFormat="1" ht="12.75" customHeight="1">
      <c r="A175" s="274"/>
      <c r="B175" s="600"/>
      <c r="C175" s="602"/>
      <c r="D175" s="387"/>
      <c r="E175" s="595"/>
      <c r="F175" s="595"/>
      <c r="G175" s="595"/>
      <c r="H175" s="595"/>
      <c r="I175" s="596"/>
      <c r="J175" s="596"/>
      <c r="K175" s="596"/>
      <c r="L175" s="261"/>
    </row>
    <row r="176" spans="1:23" s="331" customFormat="1" ht="12.75" customHeight="1">
      <c r="A176" s="274"/>
      <c r="B176" s="593"/>
      <c r="C176" s="597"/>
      <c r="D176" s="387"/>
      <c r="E176" s="595"/>
      <c r="F176" s="595"/>
      <c r="G176" s="595"/>
      <c r="H176" s="595"/>
      <c r="I176" s="596"/>
      <c r="J176" s="596"/>
      <c r="K176" s="596"/>
      <c r="L176" s="261"/>
    </row>
    <row r="177" spans="1:12" s="331" customFormat="1" ht="12.75" customHeight="1">
      <c r="A177" s="274"/>
      <c r="B177" s="593"/>
      <c r="C177" s="601"/>
      <c r="D177" s="387"/>
      <c r="E177" s="595"/>
      <c r="F177" s="595"/>
      <c r="G177" s="595"/>
      <c r="H177" s="595"/>
      <c r="I177" s="596"/>
      <c r="J177" s="596"/>
      <c r="K177" s="596"/>
      <c r="L177" s="261"/>
    </row>
    <row r="178" spans="1:12" s="331" customFormat="1" ht="12.75" customHeight="1">
      <c r="A178" s="274"/>
      <c r="B178" s="600"/>
      <c r="C178" s="602"/>
      <c r="D178" s="387"/>
      <c r="E178" s="595"/>
      <c r="F178" s="595"/>
      <c r="G178" s="595"/>
      <c r="H178" s="595"/>
      <c r="I178" s="596"/>
      <c r="J178" s="596"/>
      <c r="K178" s="596"/>
      <c r="L178" s="261"/>
    </row>
    <row r="179" spans="1:12" s="331" customFormat="1" ht="12.75" customHeight="1">
      <c r="A179" s="274"/>
      <c r="B179" s="603"/>
      <c r="C179" s="602"/>
      <c r="D179" s="387"/>
      <c r="E179" s="595"/>
      <c r="F179" s="595"/>
      <c r="G179" s="595"/>
      <c r="H179" s="595"/>
      <c r="I179" s="596"/>
      <c r="J179" s="596"/>
      <c r="K179" s="596"/>
      <c r="L179" s="261"/>
    </row>
    <row r="180" spans="1:12" s="331" customFormat="1" ht="12.75" customHeight="1">
      <c r="A180" s="459"/>
      <c r="B180" s="593"/>
      <c r="C180" s="597"/>
      <c r="D180" s="387"/>
      <c r="E180" s="604"/>
      <c r="F180" s="596"/>
      <c r="G180" s="596"/>
      <c r="H180" s="596"/>
      <c r="I180" s="605"/>
      <c r="J180" s="596"/>
      <c r="K180" s="596"/>
      <c r="L180" s="261"/>
    </row>
    <row r="181" spans="1:12" s="331" customFormat="1" ht="12.75" customHeight="1">
      <c r="A181" s="459"/>
      <c r="B181" s="603"/>
      <c r="C181" s="602"/>
      <c r="D181" s="387"/>
      <c r="E181" s="604"/>
      <c r="F181" s="596"/>
      <c r="G181" s="596"/>
      <c r="H181" s="596"/>
      <c r="I181" s="605"/>
      <c r="J181" s="596"/>
      <c r="K181" s="596"/>
      <c r="L181" s="261"/>
    </row>
    <row r="182" spans="1:12" s="331" customFormat="1" ht="12.75" customHeight="1">
      <c r="A182" s="459"/>
      <c r="B182" s="593"/>
      <c r="C182" s="597"/>
      <c r="D182" s="387"/>
      <c r="E182" s="604"/>
      <c r="F182" s="596"/>
      <c r="G182" s="596"/>
      <c r="H182" s="596"/>
      <c r="I182" s="605"/>
      <c r="J182" s="596"/>
      <c r="K182" s="596"/>
      <c r="L182" s="261"/>
    </row>
    <row r="183" spans="1:12" s="331" customFormat="1" ht="12.75" customHeight="1">
      <c r="A183" s="274"/>
      <c r="B183" s="593"/>
      <c r="C183" s="598"/>
      <c r="D183" s="387"/>
      <c r="E183" s="595"/>
      <c r="F183" s="595"/>
      <c r="G183" s="595"/>
      <c r="H183" s="595"/>
      <c r="I183" s="596"/>
      <c r="J183" s="596"/>
      <c r="K183" s="596"/>
      <c r="L183" s="261"/>
    </row>
    <row r="184" spans="1:12" s="331" customFormat="1" ht="12.75" customHeight="1">
      <c r="A184" s="274"/>
      <c r="B184" s="593"/>
      <c r="C184" s="597"/>
      <c r="D184" s="387"/>
      <c r="E184" s="595"/>
      <c r="F184" s="595"/>
      <c r="G184" s="595"/>
      <c r="H184" s="595"/>
      <c r="I184" s="596"/>
      <c r="J184" s="596"/>
      <c r="K184" s="596"/>
      <c r="L184" s="261"/>
    </row>
    <row r="185" spans="1:12" s="331" customFormat="1" ht="12.75" customHeight="1">
      <c r="A185" s="274"/>
      <c r="B185" s="593"/>
      <c r="C185" s="598"/>
      <c r="D185" s="596"/>
      <c r="E185" s="595"/>
      <c r="F185" s="595"/>
      <c r="G185" s="595"/>
      <c r="H185" s="595"/>
      <c r="I185" s="596"/>
      <c r="J185" s="596"/>
      <c r="K185" s="596"/>
      <c r="L185" s="261"/>
    </row>
    <row r="186" spans="1:12" s="331" customFormat="1" ht="12.75" customHeight="1">
      <c r="A186" s="274"/>
      <c r="B186" s="593"/>
      <c r="C186" s="598"/>
      <c r="D186" s="387"/>
      <c r="E186" s="595"/>
      <c r="F186" s="595"/>
      <c r="G186" s="595"/>
      <c r="H186" s="595"/>
      <c r="I186" s="596"/>
      <c r="J186" s="596"/>
      <c r="K186" s="596"/>
      <c r="L186" s="261"/>
    </row>
    <row r="187" spans="1:12" s="331" customFormat="1" ht="12.75" customHeight="1">
      <c r="A187" s="274"/>
      <c r="B187" s="593"/>
      <c r="C187" s="598"/>
      <c r="D187" s="387"/>
      <c r="E187" s="595"/>
      <c r="F187" s="595"/>
      <c r="G187" s="595"/>
      <c r="H187" s="595"/>
      <c r="I187" s="596"/>
      <c r="J187" s="596"/>
      <c r="K187" s="596"/>
      <c r="L187" s="261"/>
    </row>
    <row r="188" spans="1:12" s="331" customFormat="1" ht="12.75" customHeight="1">
      <c r="A188" s="274"/>
      <c r="B188" s="603"/>
      <c r="C188" s="606"/>
      <c r="D188" s="387"/>
      <c r="E188" s="595"/>
      <c r="F188" s="595"/>
      <c r="G188" s="595"/>
      <c r="H188" s="595"/>
      <c r="I188" s="596"/>
      <c r="J188" s="596"/>
      <c r="K188" s="596"/>
      <c r="L188" s="261"/>
    </row>
    <row r="189" spans="1:12" s="331" customFormat="1" ht="12.75" customHeight="1">
      <c r="A189" s="274"/>
      <c r="B189" s="603"/>
      <c r="C189" s="602"/>
      <c r="D189" s="387"/>
      <c r="E189" s="595"/>
      <c r="F189" s="595"/>
      <c r="G189" s="595"/>
      <c r="H189" s="595"/>
      <c r="I189" s="596"/>
      <c r="J189" s="596"/>
      <c r="K189" s="596"/>
      <c r="L189" s="261"/>
    </row>
    <row r="190" spans="1:12" s="331" customFormat="1" ht="12.75" customHeight="1">
      <c r="A190" s="274"/>
      <c r="B190" s="593"/>
      <c r="C190" s="597"/>
      <c r="D190" s="387"/>
      <c r="E190" s="595"/>
      <c r="F190" s="595"/>
      <c r="G190" s="595"/>
      <c r="H190" s="595"/>
      <c r="I190" s="596"/>
      <c r="J190" s="596"/>
      <c r="K190" s="596"/>
      <c r="L190" s="261"/>
    </row>
    <row r="191" spans="1:12" s="331" customFormat="1" ht="12.75" customHeight="1">
      <c r="A191" s="274"/>
      <c r="B191" s="603"/>
      <c r="C191" s="607"/>
      <c r="D191" s="387"/>
      <c r="E191" s="595"/>
      <c r="F191" s="595"/>
      <c r="G191" s="595"/>
      <c r="H191" s="595"/>
      <c r="I191" s="596"/>
      <c r="J191" s="596"/>
      <c r="K191" s="596"/>
      <c r="L191" s="261"/>
    </row>
    <row r="192" spans="1:12" s="331" customFormat="1" ht="12.75" customHeight="1">
      <c r="A192" s="274"/>
      <c r="B192" s="593"/>
      <c r="C192" s="597"/>
      <c r="D192" s="596"/>
      <c r="E192" s="595"/>
      <c r="F192" s="595"/>
      <c r="G192" s="595"/>
      <c r="H192" s="595"/>
      <c r="I192" s="596"/>
      <c r="J192" s="596"/>
      <c r="K192" s="596"/>
      <c r="L192" s="261"/>
    </row>
    <row r="193" spans="1:12" s="331" customFormat="1" ht="12.75" customHeight="1">
      <c r="A193" s="274"/>
      <c r="B193" s="593"/>
      <c r="C193" s="594"/>
      <c r="D193" s="608"/>
      <c r="E193" s="595"/>
      <c r="F193" s="595"/>
      <c r="G193" s="595"/>
      <c r="H193" s="595"/>
      <c r="I193" s="596"/>
      <c r="J193" s="596"/>
      <c r="K193" s="596"/>
      <c r="L193" s="261"/>
    </row>
    <row r="194" spans="1:12" s="331" customFormat="1" ht="12.75" customHeight="1">
      <c r="A194" s="274"/>
      <c r="B194" s="593"/>
      <c r="C194" s="609"/>
      <c r="D194" s="610"/>
      <c r="E194" s="604"/>
      <c r="F194" s="595"/>
      <c r="G194" s="595"/>
      <c r="H194" s="595"/>
      <c r="I194" s="596"/>
      <c r="J194" s="596"/>
      <c r="K194" s="596"/>
      <c r="L194" s="261"/>
    </row>
    <row r="195" spans="1:12" s="331" customFormat="1" ht="12.75" customHeight="1">
      <c r="A195" s="274"/>
      <c r="B195" s="593"/>
      <c r="C195" s="609"/>
      <c r="D195" s="610"/>
      <c r="E195" s="604"/>
      <c r="F195" s="595"/>
      <c r="G195" s="595"/>
      <c r="H195" s="595"/>
      <c r="I195" s="596"/>
      <c r="J195" s="596"/>
      <c r="K195" s="596"/>
      <c r="L195" s="261"/>
    </row>
    <row r="196" spans="1:12" s="331" customFormat="1" ht="12.75" customHeight="1">
      <c r="A196" s="274"/>
      <c r="B196" s="611"/>
      <c r="C196" s="612"/>
      <c r="D196" s="613"/>
      <c r="E196" s="604"/>
      <c r="F196" s="596"/>
      <c r="G196" s="596"/>
      <c r="H196" s="596"/>
      <c r="I196" s="596"/>
      <c r="J196" s="596"/>
      <c r="K196" s="596"/>
      <c r="L196" s="261"/>
    </row>
    <row r="197" spans="1:12" s="331" customFormat="1" ht="12.75" customHeight="1">
      <c r="A197" s="274"/>
      <c r="B197" s="611"/>
      <c r="C197" s="614"/>
      <c r="D197" s="613"/>
      <c r="E197" s="604"/>
      <c r="F197" s="596"/>
      <c r="G197" s="596"/>
      <c r="H197" s="596"/>
      <c r="I197" s="596"/>
      <c r="J197" s="596"/>
      <c r="K197" s="596"/>
      <c r="L197" s="261"/>
    </row>
    <row r="198" spans="1:12" s="331" customFormat="1" ht="12.75" customHeight="1">
      <c r="A198" s="274"/>
      <c r="B198" s="611"/>
      <c r="C198" s="614"/>
      <c r="D198" s="613"/>
      <c r="E198" s="604"/>
      <c r="F198" s="596"/>
      <c r="G198" s="596"/>
      <c r="H198" s="596"/>
      <c r="I198" s="596"/>
      <c r="J198" s="596"/>
      <c r="K198" s="596"/>
      <c r="L198" s="261"/>
    </row>
    <row r="199" spans="1:12" s="331" customFormat="1" ht="12.75" customHeight="1">
      <c r="A199" s="274"/>
      <c r="B199" s="611"/>
      <c r="C199" s="614"/>
      <c r="D199" s="613"/>
      <c r="E199" s="604"/>
      <c r="F199" s="596"/>
      <c r="G199" s="596"/>
      <c r="H199" s="596"/>
      <c r="I199" s="596"/>
      <c r="J199" s="596"/>
      <c r="K199" s="596"/>
      <c r="L199" s="261"/>
    </row>
    <row r="200" spans="1:12" s="331" customFormat="1" ht="12.75" customHeight="1">
      <c r="A200" s="274"/>
      <c r="B200" s="611"/>
      <c r="C200" s="612"/>
      <c r="D200" s="613"/>
      <c r="E200" s="604"/>
      <c r="F200" s="596"/>
      <c r="G200" s="596"/>
      <c r="H200" s="596"/>
      <c r="I200" s="596"/>
      <c r="J200" s="596"/>
      <c r="K200" s="596"/>
      <c r="L200" s="261"/>
    </row>
    <row r="201" spans="1:12" s="331" customFormat="1" ht="12.75" customHeight="1">
      <c r="A201" s="274"/>
      <c r="B201" s="611"/>
      <c r="C201" s="614"/>
      <c r="D201" s="613"/>
      <c r="E201" s="604"/>
      <c r="F201" s="596"/>
      <c r="G201" s="596"/>
      <c r="H201" s="596"/>
      <c r="I201" s="596"/>
      <c r="J201" s="596"/>
      <c r="K201" s="596"/>
      <c r="L201" s="261"/>
    </row>
    <row r="202" spans="1:12" s="331" customFormat="1" ht="12.75" customHeight="1">
      <c r="A202" s="274"/>
      <c r="B202" s="593"/>
      <c r="C202" s="614"/>
      <c r="D202" s="610"/>
      <c r="E202" s="604"/>
      <c r="F202" s="595"/>
      <c r="G202" s="595"/>
      <c r="H202" s="595"/>
      <c r="I202" s="596"/>
      <c r="J202" s="596"/>
      <c r="K202" s="596"/>
      <c r="L202" s="261"/>
    </row>
    <row r="203" spans="1:12" s="331" customFormat="1" ht="12.75" customHeight="1">
      <c r="A203" s="274"/>
      <c r="B203" s="593"/>
      <c r="C203" s="609"/>
      <c r="D203" s="610"/>
      <c r="E203" s="604"/>
      <c r="F203" s="595"/>
      <c r="G203" s="595"/>
      <c r="H203" s="595"/>
      <c r="I203" s="596"/>
      <c r="J203" s="596"/>
      <c r="K203" s="596"/>
      <c r="L203" s="261"/>
    </row>
    <row r="204" spans="1:12" s="331" customFormat="1" ht="12.75" customHeight="1">
      <c r="A204" s="274"/>
      <c r="B204" s="593"/>
      <c r="C204" s="615"/>
      <c r="D204" s="387"/>
      <c r="E204" s="595"/>
      <c r="F204" s="595"/>
      <c r="G204" s="595"/>
      <c r="H204" s="595"/>
      <c r="I204" s="596"/>
      <c r="J204" s="596"/>
      <c r="K204" s="596"/>
      <c r="L204" s="261"/>
    </row>
    <row r="205" spans="1:12" s="331" customFormat="1" ht="12.75" customHeight="1">
      <c r="A205" s="274"/>
      <c r="B205" s="593"/>
      <c r="C205" s="594"/>
      <c r="D205" s="387"/>
      <c r="E205" s="595"/>
      <c r="F205" s="595"/>
      <c r="G205" s="595"/>
      <c r="H205" s="595"/>
      <c r="I205" s="596"/>
      <c r="J205" s="596"/>
      <c r="K205" s="596"/>
      <c r="L205" s="261"/>
    </row>
    <row r="206" spans="1:12" s="331" customFormat="1" ht="12.75" customHeight="1">
      <c r="A206" s="274"/>
      <c r="B206" s="593"/>
      <c r="C206" s="594"/>
      <c r="D206" s="387"/>
      <c r="E206" s="595"/>
      <c r="F206" s="595"/>
      <c r="G206" s="595"/>
      <c r="H206" s="595"/>
      <c r="I206" s="596"/>
      <c r="J206" s="596"/>
      <c r="K206" s="596"/>
      <c r="L206" s="261"/>
    </row>
    <row r="207" spans="1:12" s="331" customFormat="1" ht="12.75" customHeight="1">
      <c r="A207" s="274"/>
      <c r="B207" s="593"/>
      <c r="C207" s="594"/>
      <c r="D207" s="387"/>
      <c r="E207" s="595"/>
      <c r="F207" s="595"/>
      <c r="G207" s="595"/>
      <c r="H207" s="595"/>
      <c r="I207" s="596"/>
      <c r="J207" s="596"/>
      <c r="K207" s="596"/>
      <c r="L207" s="261"/>
    </row>
    <row r="208" spans="1:12" s="331" customFormat="1" ht="12.75" customHeight="1">
      <c r="A208" s="274"/>
      <c r="B208" s="593"/>
      <c r="C208" s="594"/>
      <c r="D208" s="387"/>
      <c r="E208" s="595"/>
      <c r="F208" s="595"/>
      <c r="G208" s="595"/>
      <c r="H208" s="595"/>
      <c r="I208" s="596"/>
      <c r="J208" s="596"/>
      <c r="K208" s="596"/>
      <c r="L208" s="261"/>
    </row>
    <row r="209" spans="1:12" s="331" customFormat="1" ht="12.75" customHeight="1">
      <c r="A209" s="274"/>
      <c r="B209" s="593"/>
      <c r="C209" s="615"/>
      <c r="D209" s="387"/>
      <c r="E209" s="595"/>
      <c r="F209" s="595"/>
      <c r="G209" s="595"/>
      <c r="H209" s="595"/>
      <c r="I209" s="596"/>
      <c r="J209" s="596"/>
      <c r="K209" s="596"/>
      <c r="L209" s="261"/>
    </row>
    <row r="210" spans="1:12" s="331" customFormat="1" ht="12.75" customHeight="1">
      <c r="A210" s="274"/>
      <c r="B210" s="593"/>
      <c r="C210" s="594"/>
      <c r="D210" s="387"/>
      <c r="E210" s="595"/>
      <c r="F210" s="595"/>
      <c r="G210" s="595"/>
      <c r="H210" s="595"/>
      <c r="I210" s="596"/>
      <c r="J210" s="596"/>
      <c r="K210" s="596"/>
      <c r="L210" s="261"/>
    </row>
    <row r="211" spans="1:12" s="331" customFormat="1" ht="12.75" customHeight="1">
      <c r="A211" s="274"/>
      <c r="B211" s="593"/>
      <c r="C211" s="594"/>
      <c r="D211" s="387"/>
      <c r="E211" s="595"/>
      <c r="F211" s="595"/>
      <c r="G211" s="595"/>
      <c r="H211" s="595"/>
      <c r="I211" s="596"/>
      <c r="J211" s="596"/>
      <c r="K211" s="596"/>
      <c r="L211" s="261"/>
    </row>
    <row r="212" spans="1:12" s="331" customFormat="1" ht="12.75" customHeight="1">
      <c r="A212" s="274"/>
      <c r="B212" s="593"/>
      <c r="C212" s="594"/>
      <c r="D212" s="387"/>
      <c r="E212" s="595"/>
      <c r="F212" s="595"/>
      <c r="G212" s="595"/>
      <c r="H212" s="595"/>
      <c r="I212" s="596"/>
      <c r="J212" s="596"/>
      <c r="K212" s="596"/>
      <c r="L212" s="261"/>
    </row>
    <row r="213" spans="1:12" s="331" customFormat="1" ht="12.75" customHeight="1">
      <c r="A213" s="274"/>
      <c r="B213" s="593"/>
      <c r="C213" s="615"/>
      <c r="D213" s="387"/>
      <c r="E213" s="595"/>
      <c r="F213" s="595"/>
      <c r="G213" s="595"/>
      <c r="H213" s="595"/>
      <c r="I213" s="596"/>
      <c r="J213" s="596"/>
      <c r="K213" s="596"/>
      <c r="L213" s="261"/>
    </row>
    <row r="214" spans="1:12" s="331" customFormat="1" ht="12.75" customHeight="1">
      <c r="A214" s="274"/>
      <c r="B214" s="593"/>
      <c r="C214" s="594"/>
      <c r="D214" s="387"/>
      <c r="E214" s="595"/>
      <c r="F214" s="595"/>
      <c r="G214" s="595"/>
      <c r="H214" s="595"/>
      <c r="I214" s="596"/>
      <c r="J214" s="596"/>
      <c r="K214" s="596"/>
      <c r="L214" s="261"/>
    </row>
    <row r="215" spans="1:12" s="331" customFormat="1" ht="12.75" customHeight="1">
      <c r="A215" s="274"/>
      <c r="B215" s="593"/>
      <c r="C215" s="594"/>
      <c r="D215" s="387"/>
      <c r="E215" s="595"/>
      <c r="F215" s="595"/>
      <c r="G215" s="595"/>
      <c r="H215" s="595"/>
      <c r="I215" s="596"/>
      <c r="J215" s="596"/>
      <c r="K215" s="596"/>
      <c r="L215" s="261"/>
    </row>
    <row r="216" spans="1:12" s="331" customFormat="1" ht="12.75" customHeight="1">
      <c r="A216" s="274"/>
      <c r="B216" s="593"/>
      <c r="C216" s="594"/>
      <c r="D216" s="387"/>
      <c r="E216" s="595"/>
      <c r="F216" s="595"/>
      <c r="G216" s="595"/>
      <c r="H216" s="595"/>
      <c r="I216" s="596"/>
      <c r="J216" s="596"/>
      <c r="K216" s="596"/>
      <c r="L216" s="261"/>
    </row>
    <row r="217" spans="1:12" s="331" customFormat="1" ht="12.75" customHeight="1">
      <c r="A217" s="274"/>
      <c r="B217" s="593"/>
      <c r="C217" s="594"/>
      <c r="D217" s="387"/>
      <c r="E217" s="595"/>
      <c r="F217" s="595"/>
      <c r="G217" s="595"/>
      <c r="H217" s="595"/>
      <c r="I217" s="596"/>
      <c r="J217" s="596"/>
      <c r="K217" s="596"/>
      <c r="L217" s="261"/>
    </row>
    <row r="218" spans="1:12" s="331" customFormat="1" ht="12.75" customHeight="1">
      <c r="A218" s="274"/>
      <c r="B218" s="593"/>
      <c r="C218" s="615"/>
      <c r="D218" s="387"/>
      <c r="E218" s="595"/>
      <c r="F218" s="595"/>
      <c r="G218" s="595"/>
      <c r="H218" s="595"/>
      <c r="I218" s="596"/>
      <c r="J218" s="596"/>
      <c r="K218" s="596"/>
      <c r="L218" s="261"/>
    </row>
    <row r="219" spans="1:12" s="331" customFormat="1" ht="12.75" customHeight="1">
      <c r="A219" s="274"/>
      <c r="B219" s="593"/>
      <c r="C219" s="594"/>
      <c r="D219" s="387"/>
      <c r="E219" s="595"/>
      <c r="F219" s="595"/>
      <c r="G219" s="595"/>
      <c r="H219" s="595"/>
      <c r="I219" s="596"/>
      <c r="J219" s="596"/>
      <c r="K219" s="596"/>
      <c r="L219" s="261"/>
    </row>
    <row r="220" spans="1:12" s="331" customFormat="1" ht="12.75" customHeight="1">
      <c r="A220" s="274"/>
      <c r="B220" s="593"/>
      <c r="C220" s="594"/>
      <c r="D220" s="387"/>
      <c r="E220" s="595"/>
      <c r="F220" s="595"/>
      <c r="G220" s="595"/>
      <c r="H220" s="595"/>
      <c r="I220" s="596"/>
      <c r="J220" s="596"/>
      <c r="K220" s="596"/>
      <c r="L220" s="261"/>
    </row>
    <row r="221" spans="1:12" s="331" customFormat="1" ht="12.75" customHeight="1">
      <c r="A221" s="274"/>
      <c r="B221" s="593"/>
      <c r="C221" s="594"/>
      <c r="D221" s="387"/>
      <c r="E221" s="595"/>
      <c r="F221" s="595"/>
      <c r="G221" s="595"/>
      <c r="H221" s="595"/>
      <c r="I221" s="596"/>
      <c r="J221" s="596"/>
      <c r="K221" s="596"/>
      <c r="L221" s="261"/>
    </row>
    <row r="222" spans="1:12" s="331" customFormat="1" ht="12.75" customHeight="1">
      <c r="A222" s="274"/>
      <c r="B222" s="593"/>
      <c r="C222" s="594"/>
      <c r="D222" s="387"/>
      <c r="E222" s="595"/>
      <c r="F222" s="595"/>
      <c r="G222" s="595"/>
      <c r="H222" s="595"/>
      <c r="I222" s="596"/>
      <c r="J222" s="596"/>
      <c r="K222" s="596"/>
      <c r="L222" s="261"/>
    </row>
    <row r="223" spans="1:12" s="331" customFormat="1" ht="12.75" customHeight="1">
      <c r="A223" s="274"/>
      <c r="B223" s="593"/>
      <c r="C223" s="615"/>
      <c r="D223" s="387"/>
      <c r="E223" s="595"/>
      <c r="F223" s="595"/>
      <c r="G223" s="595"/>
      <c r="H223" s="595"/>
      <c r="I223" s="596"/>
      <c r="J223" s="596"/>
      <c r="K223" s="596"/>
      <c r="L223" s="261"/>
    </row>
    <row r="224" spans="1:12" s="331" customFormat="1" ht="12.75" customHeight="1">
      <c r="A224" s="274"/>
      <c r="B224" s="593"/>
      <c r="C224" s="594"/>
      <c r="D224" s="387"/>
      <c r="E224" s="595"/>
      <c r="F224" s="595"/>
      <c r="G224" s="595"/>
      <c r="H224" s="595"/>
      <c r="I224" s="596"/>
      <c r="J224" s="596"/>
      <c r="K224" s="596"/>
      <c r="L224" s="261"/>
    </row>
    <row r="225" spans="1:12" s="331" customFormat="1" ht="12.75" customHeight="1">
      <c r="A225" s="274"/>
      <c r="B225" s="593"/>
      <c r="C225" s="594"/>
      <c r="D225" s="387"/>
      <c r="E225" s="595"/>
      <c r="F225" s="595"/>
      <c r="G225" s="595"/>
      <c r="H225" s="595"/>
      <c r="I225" s="596"/>
      <c r="J225" s="596"/>
      <c r="K225" s="596"/>
      <c r="L225" s="261"/>
    </row>
    <row r="226" spans="1:12" s="331" customFormat="1" ht="12.75" customHeight="1">
      <c r="A226" s="274"/>
      <c r="B226" s="593"/>
      <c r="C226" s="594"/>
      <c r="D226" s="387"/>
      <c r="E226" s="595"/>
      <c r="F226" s="595"/>
      <c r="G226" s="595"/>
      <c r="H226" s="595"/>
      <c r="I226" s="596"/>
      <c r="J226" s="596"/>
      <c r="K226" s="596"/>
      <c r="L226" s="261"/>
    </row>
    <row r="227" spans="1:12" s="331" customFormat="1" ht="12.75" customHeight="1">
      <c r="A227" s="274"/>
      <c r="B227" s="593"/>
      <c r="C227" s="594"/>
      <c r="D227" s="387"/>
      <c r="E227" s="595"/>
      <c r="F227" s="595"/>
      <c r="G227" s="595"/>
      <c r="H227" s="595"/>
      <c r="I227" s="596"/>
      <c r="J227" s="596"/>
      <c r="K227" s="596"/>
      <c r="L227" s="261"/>
    </row>
    <row r="228" spans="1:12" s="331" customFormat="1" ht="12.75" customHeight="1">
      <c r="A228" s="274"/>
      <c r="B228" s="593"/>
      <c r="C228" s="615"/>
      <c r="D228" s="387"/>
      <c r="E228" s="595"/>
      <c r="F228" s="595"/>
      <c r="G228" s="595"/>
      <c r="H228" s="595"/>
      <c r="I228" s="596"/>
      <c r="J228" s="596"/>
      <c r="K228" s="596"/>
      <c r="L228" s="261"/>
    </row>
    <row r="229" spans="1:12" s="331" customFormat="1" ht="12.75" customHeight="1">
      <c r="A229" s="274"/>
      <c r="B229" s="593"/>
      <c r="C229" s="594"/>
      <c r="D229" s="387"/>
      <c r="E229" s="595"/>
      <c r="F229" s="595"/>
      <c r="G229" s="595"/>
      <c r="H229" s="595"/>
      <c r="I229" s="596"/>
      <c r="J229" s="596"/>
      <c r="K229" s="596"/>
      <c r="L229" s="261"/>
    </row>
    <row r="230" spans="1:12" s="331" customFormat="1" ht="12.75" customHeight="1">
      <c r="A230" s="274"/>
      <c r="B230" s="593"/>
      <c r="C230" s="594"/>
      <c r="D230" s="387"/>
      <c r="E230" s="595"/>
      <c r="F230" s="595"/>
      <c r="G230" s="595"/>
      <c r="H230" s="595"/>
      <c r="I230" s="596"/>
      <c r="J230" s="596"/>
      <c r="K230" s="596"/>
      <c r="L230" s="261"/>
    </row>
    <row r="231" spans="1:12" s="331" customFormat="1" ht="12.75" customHeight="1">
      <c r="A231" s="274"/>
      <c r="B231" s="593"/>
      <c r="C231" s="594"/>
      <c r="D231" s="387"/>
      <c r="E231" s="595"/>
      <c r="F231" s="595"/>
      <c r="G231" s="595"/>
      <c r="H231" s="595"/>
      <c r="I231" s="596"/>
      <c r="J231" s="596"/>
      <c r="K231" s="596"/>
      <c r="L231" s="261"/>
    </row>
    <row r="232" spans="1:12" s="331" customFormat="1" ht="12.75" customHeight="1">
      <c r="A232" s="274"/>
      <c r="B232" s="593"/>
      <c r="C232" s="594"/>
      <c r="D232" s="387"/>
      <c r="E232" s="595"/>
      <c r="F232" s="595"/>
      <c r="G232" s="595"/>
      <c r="H232" s="595"/>
      <c r="I232" s="596"/>
      <c r="J232" s="596"/>
      <c r="K232" s="596"/>
      <c r="L232" s="261"/>
    </row>
    <row r="233" spans="1:12" s="331" customFormat="1" ht="12.75" customHeight="1">
      <c r="A233" s="274"/>
      <c r="B233" s="593"/>
      <c r="C233" s="615"/>
      <c r="D233" s="387"/>
      <c r="E233" s="595"/>
      <c r="F233" s="595"/>
      <c r="G233" s="595"/>
      <c r="H233" s="595"/>
      <c r="I233" s="596"/>
      <c r="J233" s="596"/>
      <c r="K233" s="596"/>
      <c r="L233" s="261"/>
    </row>
    <row r="234" spans="1:12" s="331" customFormat="1" ht="12.75" customHeight="1">
      <c r="A234" s="274"/>
      <c r="B234" s="593"/>
      <c r="C234" s="594"/>
      <c r="D234" s="387"/>
      <c r="E234" s="595"/>
      <c r="F234" s="595"/>
      <c r="G234" s="595"/>
      <c r="H234" s="595"/>
      <c r="I234" s="596"/>
      <c r="J234" s="596"/>
      <c r="K234" s="596"/>
      <c r="L234" s="261"/>
    </row>
    <row r="235" spans="1:12" s="331" customFormat="1" ht="12.75" customHeight="1">
      <c r="A235" s="274"/>
      <c r="B235" s="593"/>
      <c r="C235" s="594"/>
      <c r="D235" s="387"/>
      <c r="E235" s="595"/>
      <c r="F235" s="595"/>
      <c r="G235" s="595"/>
      <c r="H235" s="595"/>
      <c r="I235" s="596"/>
      <c r="J235" s="596"/>
      <c r="K235" s="596"/>
      <c r="L235" s="261"/>
    </row>
    <row r="236" spans="1:12" s="331" customFormat="1" ht="12.75" customHeight="1">
      <c r="A236" s="274"/>
      <c r="B236" s="593"/>
      <c r="C236" s="594"/>
      <c r="D236" s="387"/>
      <c r="E236" s="595"/>
      <c r="F236" s="595"/>
      <c r="G236" s="595"/>
      <c r="H236" s="595"/>
      <c r="I236" s="596"/>
      <c r="J236" s="596"/>
      <c r="K236" s="596"/>
      <c r="L236" s="261"/>
    </row>
    <row r="237" spans="1:12" s="331" customFormat="1" ht="12.75" customHeight="1">
      <c r="A237" s="274"/>
      <c r="B237" s="593"/>
      <c r="C237" s="597"/>
      <c r="D237" s="387"/>
      <c r="E237" s="595"/>
      <c r="F237" s="595"/>
      <c r="G237" s="595"/>
      <c r="H237" s="595"/>
      <c r="I237" s="596"/>
      <c r="J237" s="596"/>
      <c r="K237" s="596"/>
      <c r="L237" s="261"/>
    </row>
    <row r="238" spans="1:12" s="331" customFormat="1" ht="12.75" customHeight="1">
      <c r="A238" s="274"/>
      <c r="B238" s="593"/>
      <c r="C238" s="597"/>
      <c r="D238" s="387"/>
      <c r="E238" s="595"/>
      <c r="F238" s="595"/>
      <c r="G238" s="595"/>
      <c r="H238" s="595"/>
      <c r="I238" s="596"/>
      <c r="J238" s="596"/>
      <c r="K238" s="596"/>
      <c r="L238" s="261"/>
    </row>
    <row r="239" spans="1:12" s="331" customFormat="1" ht="12.75" customHeight="1">
      <c r="A239" s="274"/>
      <c r="B239" s="593"/>
      <c r="C239" s="594"/>
      <c r="D239" s="608"/>
      <c r="E239" s="595"/>
      <c r="F239" s="595"/>
      <c r="G239" s="595"/>
      <c r="H239" s="595"/>
      <c r="I239" s="596"/>
      <c r="J239" s="596"/>
      <c r="K239" s="596"/>
      <c r="L239" s="261"/>
    </row>
    <row r="240" spans="1:12" s="331" customFormat="1" ht="12.75" customHeight="1">
      <c r="A240" s="274"/>
      <c r="B240" s="593"/>
      <c r="C240" s="601"/>
      <c r="D240" s="387"/>
      <c r="E240" s="595"/>
      <c r="F240" s="595"/>
      <c r="G240" s="595"/>
      <c r="H240" s="595"/>
      <c r="I240" s="596"/>
      <c r="J240" s="596"/>
      <c r="K240" s="596"/>
      <c r="L240" s="261"/>
    </row>
    <row r="241" spans="1:12" s="331" customFormat="1" ht="12.75" customHeight="1">
      <c r="A241" s="274"/>
      <c r="B241" s="593"/>
      <c r="C241" s="594"/>
      <c r="D241" s="387"/>
      <c r="E241" s="595"/>
      <c r="F241" s="595"/>
      <c r="G241" s="595"/>
      <c r="H241" s="595"/>
      <c r="I241" s="596"/>
      <c r="J241" s="596"/>
      <c r="K241" s="596"/>
      <c r="L241" s="261"/>
    </row>
    <row r="242" spans="1:12" s="331" customFormat="1" ht="12.75" customHeight="1">
      <c r="A242" s="274"/>
      <c r="B242" s="593"/>
      <c r="C242" s="615"/>
      <c r="D242" s="387"/>
      <c r="E242" s="595"/>
      <c r="F242" s="595"/>
      <c r="G242" s="595"/>
      <c r="H242" s="595"/>
      <c r="I242" s="596"/>
      <c r="J242" s="596"/>
      <c r="K242" s="596"/>
      <c r="L242" s="261"/>
    </row>
    <row r="243" spans="1:12" s="331" customFormat="1" ht="12.75" customHeight="1">
      <c r="A243" s="274"/>
      <c r="B243" s="593"/>
      <c r="C243" s="594"/>
      <c r="D243" s="387"/>
      <c r="E243" s="595"/>
      <c r="F243" s="595"/>
      <c r="G243" s="595"/>
      <c r="H243" s="595"/>
      <c r="I243" s="596"/>
      <c r="J243" s="596"/>
      <c r="K243" s="596"/>
      <c r="L243" s="261"/>
    </row>
    <row r="244" spans="1:12" s="331" customFormat="1" ht="12.75" customHeight="1">
      <c r="A244" s="274"/>
      <c r="B244" s="593"/>
      <c r="C244" s="594"/>
      <c r="D244" s="387"/>
      <c r="E244" s="595"/>
      <c r="F244" s="595"/>
      <c r="G244" s="595"/>
      <c r="H244" s="595"/>
      <c r="I244" s="596"/>
      <c r="J244" s="596"/>
      <c r="K244" s="596"/>
      <c r="L244" s="261"/>
    </row>
    <row r="245" spans="1:12" s="331" customFormat="1" ht="12.75" customHeight="1">
      <c r="A245" s="274"/>
      <c r="B245" s="593"/>
      <c r="C245" s="594"/>
      <c r="D245" s="387"/>
      <c r="E245" s="595"/>
      <c r="F245" s="595"/>
      <c r="G245" s="595"/>
      <c r="H245" s="595"/>
      <c r="I245" s="596"/>
      <c r="J245" s="596"/>
      <c r="K245" s="596"/>
      <c r="L245" s="261"/>
    </row>
    <row r="246" spans="1:12" s="331" customFormat="1" ht="12.75" customHeight="1">
      <c r="A246" s="274"/>
      <c r="B246" s="593"/>
      <c r="C246" s="615"/>
      <c r="D246" s="387"/>
      <c r="E246" s="595"/>
      <c r="F246" s="595"/>
      <c r="G246" s="595"/>
      <c r="H246" s="595"/>
      <c r="I246" s="596"/>
      <c r="J246" s="596"/>
      <c r="K246" s="596"/>
      <c r="L246" s="261"/>
    </row>
    <row r="247" spans="1:12" s="331" customFormat="1" ht="12.75" customHeight="1">
      <c r="A247" s="274"/>
      <c r="B247" s="593"/>
      <c r="C247" s="594"/>
      <c r="D247" s="387"/>
      <c r="E247" s="595"/>
      <c r="F247" s="595"/>
      <c r="G247" s="595"/>
      <c r="H247" s="595"/>
      <c r="I247" s="596"/>
      <c r="J247" s="596"/>
      <c r="K247" s="596"/>
      <c r="L247" s="261"/>
    </row>
    <row r="248" spans="1:12" s="331" customFormat="1" ht="12.75" customHeight="1">
      <c r="A248" s="274"/>
      <c r="B248" s="593"/>
      <c r="C248" s="594"/>
      <c r="D248" s="387"/>
      <c r="E248" s="595"/>
      <c r="F248" s="595"/>
      <c r="G248" s="595"/>
      <c r="H248" s="595"/>
      <c r="I248" s="596"/>
      <c r="J248" s="596"/>
      <c r="K248" s="596"/>
      <c r="L248" s="261"/>
    </row>
    <row r="249" spans="1:12" s="331" customFormat="1" ht="12.75" customHeight="1">
      <c r="A249" s="274"/>
      <c r="B249" s="593"/>
      <c r="C249" s="597"/>
      <c r="D249" s="387"/>
      <c r="E249" s="595"/>
      <c r="F249" s="595"/>
      <c r="G249" s="595"/>
      <c r="H249" s="595"/>
      <c r="I249" s="596"/>
      <c r="J249" s="596"/>
      <c r="K249" s="596"/>
      <c r="L249" s="261"/>
    </row>
    <row r="250" spans="1:12" s="331" customFormat="1" ht="12.75" customHeight="1">
      <c r="A250" s="274"/>
      <c r="B250" s="593"/>
      <c r="C250" s="597"/>
      <c r="D250" s="387"/>
      <c r="E250" s="595"/>
      <c r="F250" s="595"/>
      <c r="G250" s="595"/>
      <c r="H250" s="595"/>
      <c r="I250" s="596"/>
      <c r="J250" s="596"/>
      <c r="K250" s="596"/>
      <c r="L250" s="261"/>
    </row>
    <row r="251" spans="1:12" s="331" customFormat="1" ht="12.75" customHeight="1">
      <c r="A251" s="274"/>
      <c r="B251" s="593"/>
      <c r="C251" s="597"/>
      <c r="D251" s="387"/>
      <c r="E251" s="595"/>
      <c r="F251" s="595"/>
      <c r="G251" s="595"/>
      <c r="H251" s="595"/>
      <c r="I251" s="596"/>
      <c r="J251" s="596"/>
      <c r="K251" s="596"/>
      <c r="L251" s="261"/>
    </row>
    <row r="252" spans="1:12" s="331" customFormat="1" ht="12.75" customHeight="1">
      <c r="A252" s="274"/>
      <c r="B252" s="593"/>
      <c r="C252" s="594"/>
      <c r="D252" s="608"/>
      <c r="E252" s="595"/>
      <c r="F252" s="595"/>
      <c r="G252" s="595"/>
      <c r="H252" s="595"/>
      <c r="I252" s="596"/>
      <c r="J252" s="596"/>
      <c r="K252" s="596"/>
      <c r="L252" s="261"/>
    </row>
    <row r="253" spans="1:12" s="331" customFormat="1" ht="12.75" customHeight="1">
      <c r="A253" s="274"/>
      <c r="B253" s="593"/>
      <c r="C253" s="594"/>
      <c r="D253" s="608"/>
      <c r="E253" s="595"/>
      <c r="F253" s="595"/>
      <c r="G253" s="595"/>
      <c r="H253" s="595"/>
      <c r="I253" s="596"/>
      <c r="J253" s="596"/>
      <c r="K253" s="596"/>
      <c r="L253" s="261"/>
    </row>
    <row r="254" spans="1:12" s="331" customFormat="1" ht="12.75" customHeight="1">
      <c r="A254" s="274"/>
      <c r="B254" s="593"/>
      <c r="C254" s="601"/>
      <c r="D254" s="387"/>
      <c r="E254" s="595"/>
      <c r="F254" s="595"/>
      <c r="G254" s="595"/>
      <c r="H254" s="595"/>
      <c r="I254" s="596"/>
      <c r="J254" s="596"/>
      <c r="K254" s="596"/>
      <c r="L254" s="261"/>
    </row>
    <row r="255" spans="1:12" s="331" customFormat="1" ht="12.75" customHeight="1">
      <c r="A255" s="274"/>
      <c r="B255" s="593"/>
      <c r="C255" s="594"/>
      <c r="D255" s="387"/>
      <c r="E255" s="595"/>
      <c r="F255" s="595"/>
      <c r="G255" s="595"/>
      <c r="H255" s="595"/>
      <c r="I255" s="596"/>
      <c r="J255" s="596"/>
      <c r="K255" s="596"/>
      <c r="L255" s="261"/>
    </row>
    <row r="256" spans="1:12" s="331" customFormat="1" ht="12.75" customHeight="1">
      <c r="A256" s="274"/>
      <c r="B256" s="593"/>
      <c r="C256" s="594"/>
      <c r="D256" s="387"/>
      <c r="E256" s="595"/>
      <c r="F256" s="595"/>
      <c r="G256" s="595"/>
      <c r="H256" s="595"/>
      <c r="I256" s="596"/>
      <c r="J256" s="596"/>
      <c r="K256" s="596"/>
      <c r="L256" s="261"/>
    </row>
    <row r="257" spans="1:12" s="331" customFormat="1" ht="12.75" customHeight="1">
      <c r="A257" s="274"/>
      <c r="B257" s="593"/>
      <c r="C257" s="597"/>
      <c r="D257" s="387"/>
      <c r="E257" s="595"/>
      <c r="F257" s="595"/>
      <c r="G257" s="595"/>
      <c r="H257" s="595"/>
      <c r="I257" s="596"/>
      <c r="J257" s="596"/>
      <c r="K257" s="596"/>
      <c r="L257" s="261"/>
    </row>
    <row r="258" spans="1:12" s="331" customFormat="1" ht="12.75" customHeight="1">
      <c r="A258" s="274"/>
      <c r="B258" s="593"/>
      <c r="C258" s="597"/>
      <c r="D258" s="387"/>
      <c r="E258" s="595"/>
      <c r="F258" s="595"/>
      <c r="G258" s="595"/>
      <c r="H258" s="595"/>
      <c r="I258" s="596"/>
      <c r="J258" s="596"/>
      <c r="K258" s="596"/>
      <c r="L258" s="261"/>
    </row>
    <row r="259" spans="1:12" s="331" customFormat="1" ht="12.75" customHeight="1">
      <c r="A259" s="274"/>
      <c r="B259" s="593"/>
      <c r="C259" s="597"/>
      <c r="D259" s="387"/>
      <c r="E259" s="595"/>
      <c r="F259" s="595"/>
      <c r="G259" s="595"/>
      <c r="H259" s="595"/>
      <c r="I259" s="596"/>
      <c r="J259" s="596"/>
      <c r="K259" s="596"/>
      <c r="L259" s="261"/>
    </row>
    <row r="260" spans="1:12" s="331" customFormat="1" ht="12.75" customHeight="1">
      <c r="A260" s="274"/>
      <c r="B260" s="593"/>
      <c r="C260" s="597"/>
      <c r="D260" s="387"/>
      <c r="E260" s="595"/>
      <c r="F260" s="595"/>
      <c r="G260" s="595"/>
      <c r="H260" s="595"/>
      <c r="I260" s="596"/>
      <c r="J260" s="596"/>
      <c r="K260" s="596"/>
      <c r="L260" s="261"/>
    </row>
    <row r="261" spans="1:12" s="331" customFormat="1" ht="12.75" customHeight="1">
      <c r="A261" s="274"/>
      <c r="B261" s="593"/>
      <c r="C261" s="615"/>
      <c r="D261" s="387"/>
      <c r="E261" s="595"/>
      <c r="F261" s="595"/>
      <c r="G261" s="595"/>
      <c r="H261" s="595"/>
      <c r="I261" s="596"/>
      <c r="J261" s="596"/>
      <c r="K261" s="596"/>
      <c r="L261" s="261"/>
    </row>
    <row r="262" spans="1:12" s="331" customFormat="1" ht="12.75" customHeight="1">
      <c r="A262" s="274"/>
      <c r="B262" s="593"/>
      <c r="C262" s="594"/>
      <c r="D262" s="387"/>
      <c r="E262" s="595"/>
      <c r="F262" s="595"/>
      <c r="G262" s="595"/>
      <c r="H262" s="595"/>
      <c r="I262" s="596"/>
      <c r="J262" s="596"/>
      <c r="K262" s="596"/>
      <c r="L262" s="261"/>
    </row>
    <row r="263" spans="1:12" s="331" customFormat="1" ht="12.75" customHeight="1">
      <c r="A263" s="274"/>
      <c r="B263" s="593"/>
      <c r="C263" s="594"/>
      <c r="D263" s="387"/>
      <c r="E263" s="595"/>
      <c r="F263" s="595"/>
      <c r="G263" s="595"/>
      <c r="H263" s="595"/>
      <c r="I263" s="596"/>
      <c r="J263" s="596"/>
      <c r="K263" s="596"/>
      <c r="L263" s="261"/>
    </row>
    <row r="264" spans="1:12" s="331" customFormat="1" ht="12.75" customHeight="1">
      <c r="A264" s="274"/>
      <c r="B264" s="593"/>
      <c r="C264" s="594"/>
      <c r="D264" s="387"/>
      <c r="E264" s="595"/>
      <c r="F264" s="595"/>
      <c r="G264" s="595"/>
      <c r="H264" s="595"/>
      <c r="I264" s="596"/>
      <c r="J264" s="596"/>
      <c r="K264" s="596"/>
      <c r="L264" s="261"/>
    </row>
    <row r="265" spans="1:12" s="331" customFormat="1" ht="12.75" customHeight="1">
      <c r="A265" s="274"/>
      <c r="B265" s="593"/>
      <c r="C265" s="615"/>
      <c r="D265" s="387"/>
      <c r="E265" s="595"/>
      <c r="F265" s="595"/>
      <c r="G265" s="595"/>
      <c r="H265" s="595"/>
      <c r="I265" s="596"/>
      <c r="J265" s="596"/>
      <c r="K265" s="596"/>
      <c r="L265" s="261"/>
    </row>
    <row r="266" spans="1:12" s="331" customFormat="1" ht="12.75" customHeight="1">
      <c r="A266" s="274"/>
      <c r="B266" s="593"/>
      <c r="C266" s="594"/>
      <c r="D266" s="387"/>
      <c r="E266" s="595"/>
      <c r="F266" s="595"/>
      <c r="G266" s="595"/>
      <c r="H266" s="595"/>
      <c r="I266" s="596"/>
      <c r="J266" s="596"/>
      <c r="K266" s="596"/>
      <c r="L266" s="261"/>
    </row>
    <row r="267" spans="1:12" s="331" customFormat="1" ht="12.75" customHeight="1">
      <c r="A267" s="274"/>
      <c r="B267" s="593"/>
      <c r="C267" s="594"/>
      <c r="D267" s="387"/>
      <c r="E267" s="595"/>
      <c r="F267" s="595"/>
      <c r="G267" s="595"/>
      <c r="H267" s="595"/>
      <c r="I267" s="596"/>
      <c r="J267" s="596"/>
      <c r="K267" s="596"/>
      <c r="L267" s="261"/>
    </row>
    <row r="268" spans="1:12" s="331" customFormat="1" ht="12.75" customHeight="1">
      <c r="A268" s="274"/>
      <c r="B268" s="593"/>
      <c r="C268" s="594"/>
      <c r="D268" s="387"/>
      <c r="E268" s="595"/>
      <c r="F268" s="595"/>
      <c r="G268" s="595"/>
      <c r="H268" s="595"/>
      <c r="I268" s="596"/>
      <c r="J268" s="596"/>
      <c r="K268" s="596"/>
      <c r="L268" s="261"/>
    </row>
    <row r="269" spans="1:12" s="331" customFormat="1" ht="12.75" customHeight="1">
      <c r="A269" s="274"/>
      <c r="B269" s="593"/>
      <c r="C269" s="615"/>
      <c r="D269" s="387"/>
      <c r="E269" s="595"/>
      <c r="F269" s="595"/>
      <c r="G269" s="595"/>
      <c r="H269" s="595"/>
      <c r="I269" s="596"/>
      <c r="J269" s="596"/>
      <c r="K269" s="596"/>
      <c r="L269" s="261"/>
    </row>
    <row r="270" spans="1:12" s="331" customFormat="1" ht="12.75" customHeight="1">
      <c r="A270" s="274"/>
      <c r="B270" s="593"/>
      <c r="C270" s="594"/>
      <c r="D270" s="387"/>
      <c r="E270" s="595"/>
      <c r="F270" s="595"/>
      <c r="G270" s="595"/>
      <c r="H270" s="595"/>
      <c r="I270" s="596"/>
      <c r="J270" s="596"/>
      <c r="K270" s="596"/>
      <c r="L270" s="261"/>
    </row>
    <row r="271" spans="1:12" s="331" customFormat="1" ht="12.75" customHeight="1">
      <c r="A271" s="274"/>
      <c r="B271" s="593"/>
      <c r="C271" s="594"/>
      <c r="D271" s="387"/>
      <c r="E271" s="595"/>
      <c r="F271" s="595"/>
      <c r="G271" s="595"/>
      <c r="H271" s="595"/>
      <c r="I271" s="596"/>
      <c r="J271" s="596"/>
      <c r="K271" s="596"/>
      <c r="L271" s="261"/>
    </row>
    <row r="272" spans="1:12" s="331" customFormat="1" ht="12.75" customHeight="1">
      <c r="A272" s="274"/>
      <c r="B272" s="593"/>
      <c r="C272" s="594"/>
      <c r="D272" s="387"/>
      <c r="E272" s="595"/>
      <c r="F272" s="595"/>
      <c r="G272" s="595"/>
      <c r="H272" s="595"/>
      <c r="I272" s="596"/>
      <c r="J272" s="596"/>
      <c r="K272" s="596"/>
      <c r="L272" s="261"/>
    </row>
    <row r="273" spans="1:12" s="331" customFormat="1" ht="12.75" customHeight="1">
      <c r="A273" s="274"/>
      <c r="B273" s="593"/>
      <c r="C273" s="597"/>
      <c r="D273" s="387"/>
      <c r="E273" s="595"/>
      <c r="F273" s="595"/>
      <c r="G273" s="595"/>
      <c r="H273" s="595"/>
      <c r="I273" s="596"/>
      <c r="J273" s="596"/>
      <c r="K273" s="596"/>
      <c r="L273" s="261"/>
    </row>
    <row r="274" spans="1:12" s="331" customFormat="1" ht="12.75" customHeight="1">
      <c r="A274" s="274"/>
      <c r="B274" s="593"/>
      <c r="C274" s="615"/>
      <c r="D274" s="387"/>
      <c r="E274" s="595"/>
      <c r="F274" s="595"/>
      <c r="G274" s="595"/>
      <c r="H274" s="595"/>
      <c r="I274" s="596"/>
      <c r="J274" s="596"/>
      <c r="K274" s="596"/>
      <c r="L274" s="261"/>
    </row>
    <row r="275" spans="1:12" s="331" customFormat="1" ht="12.75" customHeight="1">
      <c r="A275" s="274"/>
      <c r="B275" s="593"/>
      <c r="C275" s="594"/>
      <c r="D275" s="387"/>
      <c r="E275" s="595"/>
      <c r="F275" s="595"/>
      <c r="G275" s="595"/>
      <c r="H275" s="595"/>
      <c r="I275" s="596"/>
      <c r="J275" s="596"/>
      <c r="K275" s="596"/>
      <c r="L275" s="261"/>
    </row>
    <row r="276" spans="1:12" s="331" customFormat="1" ht="12.75" customHeight="1">
      <c r="A276" s="274"/>
      <c r="B276" s="593"/>
      <c r="C276" s="594"/>
      <c r="D276" s="387"/>
      <c r="E276" s="595"/>
      <c r="F276" s="595"/>
      <c r="G276" s="595"/>
      <c r="H276" s="595"/>
      <c r="I276" s="596"/>
      <c r="J276" s="596"/>
      <c r="K276" s="596"/>
      <c r="L276" s="261"/>
    </row>
    <row r="277" spans="1:12" s="331" customFormat="1" ht="12.75" customHeight="1">
      <c r="A277" s="274"/>
      <c r="B277" s="593"/>
      <c r="C277" s="615"/>
      <c r="D277" s="387"/>
      <c r="E277" s="595"/>
      <c r="F277" s="595"/>
      <c r="G277" s="595"/>
      <c r="H277" s="595"/>
      <c r="I277" s="596"/>
      <c r="J277" s="596"/>
      <c r="K277" s="596"/>
      <c r="L277" s="261"/>
    </row>
    <row r="278" spans="1:12" s="331" customFormat="1" ht="12.75" customHeight="1">
      <c r="A278" s="274"/>
      <c r="B278" s="593"/>
      <c r="C278" s="594"/>
      <c r="D278" s="387"/>
      <c r="E278" s="595"/>
      <c r="F278" s="595"/>
      <c r="G278" s="595"/>
      <c r="H278" s="595"/>
      <c r="I278" s="596"/>
      <c r="J278" s="596"/>
      <c r="K278" s="596"/>
      <c r="L278" s="261"/>
    </row>
    <row r="279" spans="1:12" s="331" customFormat="1" ht="12.75" customHeight="1">
      <c r="A279" s="274"/>
      <c r="B279" s="593"/>
      <c r="C279" s="594"/>
      <c r="D279" s="387"/>
      <c r="E279" s="595"/>
      <c r="F279" s="595"/>
      <c r="G279" s="595"/>
      <c r="H279" s="595"/>
      <c r="I279" s="596"/>
      <c r="J279" s="596"/>
      <c r="K279" s="596"/>
      <c r="L279" s="261"/>
    </row>
    <row r="280" spans="1:12" s="331" customFormat="1" ht="12.75" customHeight="1">
      <c r="A280" s="274"/>
      <c r="B280" s="593"/>
      <c r="C280" s="594"/>
      <c r="D280" s="387"/>
      <c r="E280" s="595"/>
      <c r="F280" s="595"/>
      <c r="G280" s="595"/>
      <c r="H280" s="595"/>
      <c r="I280" s="596"/>
      <c r="J280" s="596"/>
      <c r="K280" s="596"/>
      <c r="L280" s="261"/>
    </row>
    <row r="281" spans="1:12" s="331" customFormat="1" ht="12.75" customHeight="1">
      <c r="A281" s="274"/>
      <c r="B281" s="593"/>
      <c r="C281" s="597"/>
      <c r="D281" s="387"/>
      <c r="E281" s="595"/>
      <c r="F281" s="595"/>
      <c r="G281" s="595"/>
      <c r="H281" s="595"/>
      <c r="I281" s="596"/>
      <c r="J281" s="596"/>
      <c r="K281" s="596"/>
      <c r="L281" s="261"/>
    </row>
    <row r="282" spans="1:12" s="331" customFormat="1" ht="12.75" customHeight="1">
      <c r="A282" s="274"/>
      <c r="B282" s="593"/>
      <c r="C282" s="594"/>
      <c r="D282" s="608"/>
      <c r="E282" s="595"/>
      <c r="F282" s="595"/>
      <c r="G282" s="595"/>
      <c r="H282" s="595"/>
      <c r="I282" s="596"/>
      <c r="J282" s="596"/>
      <c r="K282" s="596"/>
      <c r="L282" s="261"/>
    </row>
    <row r="283" spans="1:12" s="331" customFormat="1" ht="12.75" customHeight="1">
      <c r="A283" s="274"/>
      <c r="B283" s="593"/>
      <c r="C283" s="615"/>
      <c r="D283" s="387"/>
      <c r="E283" s="595"/>
      <c r="F283" s="595"/>
      <c r="G283" s="595"/>
      <c r="H283" s="595"/>
      <c r="I283" s="596"/>
      <c r="J283" s="596"/>
      <c r="K283" s="596"/>
      <c r="L283" s="261"/>
    </row>
    <row r="284" spans="1:12" s="331" customFormat="1" ht="12.75" customHeight="1">
      <c r="A284" s="274"/>
      <c r="B284" s="593"/>
      <c r="C284" s="594"/>
      <c r="D284" s="387"/>
      <c r="E284" s="595"/>
      <c r="F284" s="595"/>
      <c r="G284" s="595"/>
      <c r="H284" s="595"/>
      <c r="I284" s="596"/>
      <c r="J284" s="596"/>
      <c r="K284" s="596"/>
      <c r="L284" s="261"/>
    </row>
    <row r="285" spans="1:12" s="331" customFormat="1" ht="12.75" customHeight="1">
      <c r="A285" s="274"/>
      <c r="B285" s="593"/>
      <c r="C285" s="594"/>
      <c r="D285" s="387"/>
      <c r="E285" s="595"/>
      <c r="F285" s="595"/>
      <c r="G285" s="595"/>
      <c r="H285" s="595"/>
      <c r="I285" s="596"/>
      <c r="J285" s="596"/>
      <c r="K285" s="596"/>
      <c r="L285" s="261"/>
    </row>
    <row r="286" spans="1:12" s="331" customFormat="1" ht="12.75" customHeight="1">
      <c r="A286" s="274"/>
      <c r="B286" s="593"/>
      <c r="C286" s="594"/>
      <c r="D286" s="387"/>
      <c r="E286" s="595"/>
      <c r="F286" s="595"/>
      <c r="G286" s="595"/>
      <c r="H286" s="595"/>
      <c r="I286" s="596"/>
      <c r="J286" s="596"/>
      <c r="K286" s="596"/>
      <c r="L286" s="261"/>
    </row>
    <row r="287" spans="1:12" s="331" customFormat="1" ht="12.75" customHeight="1">
      <c r="A287" s="274"/>
      <c r="B287" s="593"/>
      <c r="C287" s="594"/>
      <c r="D287" s="387"/>
      <c r="E287" s="595"/>
      <c r="F287" s="595"/>
      <c r="G287" s="595"/>
      <c r="H287" s="595"/>
      <c r="I287" s="596"/>
      <c r="J287" s="596"/>
      <c r="K287" s="596"/>
      <c r="L287" s="261"/>
    </row>
    <row r="288" spans="1:12" s="331" customFormat="1" ht="12.75" customHeight="1">
      <c r="A288" s="274"/>
      <c r="B288" s="593"/>
      <c r="C288" s="594"/>
      <c r="D288" s="387"/>
      <c r="E288" s="595"/>
      <c r="F288" s="595"/>
      <c r="G288" s="595"/>
      <c r="H288" s="595"/>
      <c r="I288" s="596"/>
      <c r="J288" s="596"/>
      <c r="K288" s="596"/>
      <c r="L288" s="261"/>
    </row>
    <row r="289" spans="1:12" s="331" customFormat="1" ht="12.75" customHeight="1">
      <c r="A289" s="274"/>
      <c r="B289" s="593"/>
      <c r="C289" s="594"/>
      <c r="D289" s="387"/>
      <c r="E289" s="595"/>
      <c r="F289" s="595"/>
      <c r="G289" s="595"/>
      <c r="H289" s="595"/>
      <c r="I289" s="596"/>
      <c r="J289" s="596"/>
      <c r="K289" s="596"/>
      <c r="L289" s="261"/>
    </row>
    <row r="290" spans="1:12" s="331" customFormat="1" ht="12.75" customHeight="1">
      <c r="A290" s="274"/>
      <c r="B290" s="593"/>
      <c r="C290" s="594"/>
      <c r="D290" s="387"/>
      <c r="E290" s="595"/>
      <c r="F290" s="595"/>
      <c r="G290" s="595"/>
      <c r="H290" s="595"/>
      <c r="I290" s="596"/>
      <c r="J290" s="596"/>
      <c r="K290" s="596"/>
      <c r="L290" s="261"/>
    </row>
    <row r="291" spans="1:12" s="331" customFormat="1" ht="12.75" customHeight="1">
      <c r="A291" s="274"/>
      <c r="B291" s="593"/>
      <c r="C291" s="594"/>
      <c r="D291" s="387"/>
      <c r="E291" s="276"/>
      <c r="F291" s="276"/>
      <c r="G291" s="276"/>
      <c r="H291" s="276"/>
      <c r="I291" s="616"/>
      <c r="J291" s="278"/>
      <c r="K291" s="187"/>
      <c r="L291" s="261"/>
    </row>
    <row r="292" spans="1:12" s="331" customFormat="1" ht="12.75" customHeight="1">
      <c r="A292" s="274"/>
      <c r="B292" s="593"/>
      <c r="C292" s="615"/>
      <c r="D292" s="387"/>
      <c r="E292" s="276"/>
      <c r="F292" s="276"/>
      <c r="G292" s="276"/>
      <c r="H292" s="276"/>
      <c r="I292" s="616"/>
      <c r="J292" s="278"/>
      <c r="K292" s="187"/>
      <c r="L292" s="261"/>
    </row>
    <row r="293" spans="1:12" s="331" customFormat="1" ht="12.75" customHeight="1">
      <c r="A293" s="274"/>
      <c r="B293" s="593"/>
      <c r="C293" s="594"/>
      <c r="D293" s="387"/>
      <c r="E293" s="276"/>
      <c r="F293" s="276"/>
      <c r="G293" s="276"/>
      <c r="H293" s="276"/>
      <c r="I293" s="616"/>
      <c r="J293" s="278"/>
      <c r="K293" s="187"/>
      <c r="L293" s="261"/>
    </row>
    <row r="294" spans="1:12" s="331" customFormat="1" ht="12.75" customHeight="1">
      <c r="A294" s="274"/>
      <c r="B294" s="593"/>
      <c r="C294" s="594"/>
      <c r="D294" s="387"/>
      <c r="E294" s="276"/>
      <c r="F294" s="276"/>
      <c r="G294" s="276"/>
      <c r="H294" s="276"/>
      <c r="I294" s="616"/>
      <c r="J294" s="278"/>
      <c r="K294" s="187"/>
      <c r="L294" s="261"/>
    </row>
    <row r="295" spans="1:12" s="331" customFormat="1" ht="12.75" customHeight="1">
      <c r="A295" s="274"/>
      <c r="B295" s="593"/>
      <c r="C295" s="594"/>
      <c r="D295" s="387"/>
      <c r="E295" s="276"/>
      <c r="F295" s="276"/>
      <c r="G295" s="276"/>
      <c r="H295" s="276"/>
      <c r="I295" s="616"/>
      <c r="J295" s="278"/>
      <c r="K295" s="187"/>
      <c r="L295" s="261"/>
    </row>
    <row r="296" spans="1:12" s="331" customFormat="1" ht="12.75" customHeight="1">
      <c r="A296" s="274"/>
      <c r="B296" s="593"/>
      <c r="C296" s="594"/>
      <c r="D296" s="387"/>
      <c r="E296" s="276"/>
      <c r="F296" s="276"/>
      <c r="G296" s="276"/>
      <c r="H296" s="276"/>
      <c r="I296" s="616"/>
      <c r="J296" s="278"/>
      <c r="K296" s="187"/>
      <c r="L296" s="261"/>
    </row>
    <row r="297" spans="1:12" s="331" customFormat="1" ht="12.75" customHeight="1">
      <c r="A297" s="274"/>
      <c r="B297" s="593"/>
      <c r="C297" s="594"/>
      <c r="D297" s="387"/>
      <c r="E297" s="276"/>
      <c r="F297" s="276"/>
      <c r="G297" s="276"/>
      <c r="H297" s="276"/>
      <c r="I297" s="616"/>
      <c r="J297" s="278"/>
      <c r="K297" s="187"/>
      <c r="L297" s="261"/>
    </row>
    <row r="298" spans="1:12" s="331" customFormat="1" ht="12.75" customHeight="1">
      <c r="A298" s="274"/>
      <c r="B298" s="593"/>
      <c r="C298" s="594"/>
      <c r="D298" s="387"/>
      <c r="E298" s="276"/>
      <c r="F298" s="276"/>
      <c r="G298" s="276"/>
      <c r="H298" s="276"/>
      <c r="I298" s="616"/>
      <c r="J298" s="278"/>
      <c r="K298" s="187"/>
      <c r="L298" s="261"/>
    </row>
    <row r="299" spans="1:12" s="331" customFormat="1" ht="12.75" customHeight="1">
      <c r="A299" s="274"/>
      <c r="B299" s="593"/>
      <c r="C299" s="594"/>
      <c r="D299" s="387"/>
      <c r="E299" s="276"/>
      <c r="F299" s="276"/>
      <c r="G299" s="276"/>
      <c r="H299" s="276"/>
      <c r="I299" s="616"/>
      <c r="J299" s="278"/>
      <c r="K299" s="187"/>
      <c r="L299" s="261"/>
    </row>
    <row r="300" spans="1:12" s="331" customFormat="1" ht="12.75" customHeight="1">
      <c r="A300" s="274"/>
      <c r="B300" s="593"/>
      <c r="C300" s="594"/>
      <c r="D300" s="387"/>
      <c r="E300" s="276"/>
      <c r="F300" s="276"/>
      <c r="G300" s="276"/>
      <c r="H300" s="276"/>
      <c r="I300" s="616"/>
      <c r="J300" s="278"/>
      <c r="K300" s="187"/>
      <c r="L300" s="261"/>
    </row>
    <row r="301" spans="1:12" s="331" customFormat="1" ht="12.75" customHeight="1">
      <c r="A301" s="274"/>
      <c r="B301" s="593"/>
      <c r="C301" s="594"/>
      <c r="D301" s="387"/>
      <c r="E301" s="276"/>
      <c r="F301" s="276"/>
      <c r="G301" s="276"/>
      <c r="H301" s="276"/>
      <c r="I301" s="616"/>
      <c r="J301" s="278"/>
      <c r="K301" s="187"/>
      <c r="L301" s="261"/>
    </row>
    <row r="302" spans="1:12" s="331" customFormat="1" ht="12.75" customHeight="1">
      <c r="A302" s="274"/>
      <c r="B302" s="593"/>
      <c r="C302" s="594"/>
      <c r="D302" s="387"/>
      <c r="E302" s="276"/>
      <c r="F302" s="276"/>
      <c r="G302" s="276"/>
      <c r="H302" s="276"/>
      <c r="I302" s="616"/>
      <c r="J302" s="278"/>
      <c r="K302" s="187"/>
      <c r="L302" s="261"/>
    </row>
    <row r="303" spans="1:12" s="331" customFormat="1" ht="12.75" customHeight="1">
      <c r="A303" s="274"/>
      <c r="B303" s="593"/>
      <c r="C303" s="594"/>
      <c r="D303" s="387"/>
      <c r="E303" s="276"/>
      <c r="F303" s="276"/>
      <c r="G303" s="276"/>
      <c r="H303" s="276"/>
      <c r="I303" s="616"/>
      <c r="J303" s="278"/>
      <c r="K303" s="187"/>
      <c r="L303" s="261"/>
    </row>
    <row r="304" spans="1:12" s="331" customFormat="1" ht="12.75" customHeight="1">
      <c r="A304" s="274"/>
      <c r="B304" s="593"/>
      <c r="C304" s="615"/>
      <c r="D304" s="387"/>
      <c r="E304" s="276"/>
      <c r="F304" s="276"/>
      <c r="G304" s="276"/>
      <c r="H304" s="276"/>
      <c r="I304" s="616"/>
      <c r="J304" s="278"/>
      <c r="K304" s="187"/>
      <c r="L304" s="261"/>
    </row>
    <row r="305" spans="1:12" s="331" customFormat="1" ht="12.75" customHeight="1">
      <c r="A305" s="274"/>
      <c r="B305" s="593"/>
      <c r="C305" s="594"/>
      <c r="D305" s="387"/>
      <c r="E305" s="276"/>
      <c r="F305" s="276"/>
      <c r="G305" s="276"/>
      <c r="H305" s="276"/>
      <c r="I305" s="616"/>
      <c r="J305" s="278"/>
      <c r="K305" s="187"/>
      <c r="L305" s="261"/>
    </row>
    <row r="306" spans="1:12" s="331" customFormat="1" ht="12.75" customHeight="1">
      <c r="A306" s="274"/>
      <c r="B306" s="593"/>
      <c r="C306" s="597"/>
      <c r="D306" s="387"/>
      <c r="E306" s="276"/>
      <c r="F306" s="276"/>
      <c r="G306" s="276"/>
      <c r="H306" s="276"/>
      <c r="I306" s="616"/>
      <c r="J306" s="278"/>
      <c r="K306" s="187"/>
      <c r="L306" s="261"/>
    </row>
    <row r="307" spans="1:12" s="331" customFormat="1" ht="12.75" customHeight="1">
      <c r="A307" s="274"/>
      <c r="B307" s="593"/>
      <c r="C307" s="597"/>
      <c r="D307" s="387"/>
      <c r="E307" s="276"/>
      <c r="F307" s="276"/>
      <c r="G307" s="276"/>
      <c r="H307" s="276"/>
      <c r="I307" s="616"/>
      <c r="J307" s="278"/>
      <c r="K307" s="187"/>
      <c r="L307" s="261"/>
    </row>
    <row r="308" spans="1:12" s="331" customFormat="1" ht="12.75" customHeight="1">
      <c r="A308" s="274"/>
      <c r="B308" s="593"/>
      <c r="C308" s="597"/>
      <c r="D308" s="387"/>
      <c r="E308" s="276"/>
      <c r="F308" s="276"/>
      <c r="G308" s="276"/>
      <c r="H308" s="276"/>
      <c r="I308" s="616"/>
      <c r="J308" s="278"/>
      <c r="K308" s="187"/>
      <c r="L308" s="261"/>
    </row>
    <row r="309" spans="1:12" s="331" customFormat="1" ht="12.75" customHeight="1">
      <c r="A309" s="274"/>
      <c r="B309" s="593"/>
      <c r="C309" s="594"/>
      <c r="D309" s="617"/>
      <c r="E309" s="276"/>
      <c r="F309" s="276"/>
      <c r="G309" s="276"/>
      <c r="H309" s="276"/>
      <c r="I309" s="616"/>
      <c r="J309" s="278"/>
      <c r="K309" s="187"/>
      <c r="L309" s="261"/>
    </row>
    <row r="310" spans="1:12" s="331" customFormat="1" ht="12.75" customHeight="1">
      <c r="A310" s="274"/>
      <c r="B310" s="593"/>
      <c r="C310" s="615"/>
      <c r="D310" s="387"/>
      <c r="E310" s="276"/>
      <c r="F310" s="276"/>
      <c r="G310" s="276"/>
      <c r="H310" s="276"/>
      <c r="I310" s="616"/>
      <c r="J310" s="278"/>
      <c r="K310" s="187"/>
      <c r="L310" s="261"/>
    </row>
    <row r="311" spans="1:12" s="331" customFormat="1" ht="12.75" customHeight="1">
      <c r="A311" s="274"/>
      <c r="B311" s="593"/>
      <c r="C311" s="594"/>
      <c r="D311" s="387"/>
      <c r="E311" s="276"/>
      <c r="F311" s="276"/>
      <c r="G311" s="276"/>
      <c r="H311" s="276"/>
      <c r="I311" s="616"/>
      <c r="J311" s="278"/>
      <c r="K311" s="187"/>
      <c r="L311" s="261"/>
    </row>
    <row r="312" spans="1:12" s="331" customFormat="1" ht="12.75" customHeight="1">
      <c r="A312" s="274"/>
      <c r="B312" s="593"/>
      <c r="C312" s="597"/>
      <c r="D312" s="387"/>
      <c r="E312" s="276"/>
      <c r="F312" s="276"/>
      <c r="G312" s="276"/>
      <c r="H312" s="276"/>
      <c r="I312" s="616"/>
      <c r="J312" s="278"/>
      <c r="K312" s="187"/>
      <c r="L312" s="261"/>
    </row>
    <row r="313" spans="1:12" s="331" customFormat="1" ht="12.75" customHeight="1">
      <c r="A313" s="274"/>
      <c r="B313" s="593"/>
      <c r="C313" s="597"/>
      <c r="D313" s="387"/>
      <c r="E313" s="276"/>
      <c r="F313" s="276"/>
      <c r="G313" s="276"/>
      <c r="H313" s="276"/>
      <c r="I313" s="616"/>
      <c r="J313" s="278"/>
      <c r="K313" s="187"/>
      <c r="L313" s="261"/>
    </row>
    <row r="314" spans="1:12" s="331" customFormat="1" ht="12.75" customHeight="1">
      <c r="A314" s="274"/>
      <c r="B314" s="593"/>
      <c r="C314" s="597"/>
      <c r="D314" s="387"/>
      <c r="E314" s="276"/>
      <c r="F314" s="276"/>
      <c r="G314" s="276"/>
      <c r="H314" s="276"/>
      <c r="I314" s="616"/>
      <c r="J314" s="278"/>
      <c r="K314" s="187"/>
      <c r="L314" s="261"/>
    </row>
    <row r="315" spans="1:12" s="331" customFormat="1" ht="12.75" customHeight="1">
      <c r="A315" s="274"/>
      <c r="B315" s="593"/>
      <c r="C315" s="594"/>
      <c r="D315" s="617"/>
      <c r="E315" s="276"/>
      <c r="F315" s="276"/>
      <c r="G315" s="276"/>
      <c r="H315" s="276"/>
      <c r="I315" s="616"/>
      <c r="J315" s="278"/>
      <c r="K315" s="187"/>
      <c r="L315" s="261"/>
    </row>
    <row r="316" spans="1:12" s="331" customFormat="1" ht="12.75" customHeight="1">
      <c r="A316" s="274"/>
      <c r="B316" s="593"/>
      <c r="C316" s="618"/>
      <c r="D316" s="387"/>
      <c r="E316" s="276"/>
      <c r="F316" s="276"/>
      <c r="G316" s="276"/>
      <c r="H316" s="276"/>
      <c r="I316" s="616"/>
      <c r="J316" s="278"/>
      <c r="K316" s="187"/>
      <c r="L316" s="261"/>
    </row>
    <row r="317" spans="1:12" s="331" customFormat="1" ht="12.75" customHeight="1">
      <c r="A317" s="274"/>
      <c r="B317" s="619"/>
      <c r="C317" s="594"/>
      <c r="D317" s="387"/>
      <c r="E317" s="276"/>
      <c r="F317" s="276"/>
      <c r="G317" s="276"/>
      <c r="H317" s="276"/>
      <c r="I317" s="616"/>
      <c r="J317" s="278"/>
      <c r="K317" s="187"/>
      <c r="L317" s="261"/>
    </row>
    <row r="318" spans="1:12" s="331" customFormat="1" ht="12.75" customHeight="1">
      <c r="A318" s="274"/>
      <c r="B318" s="619"/>
      <c r="C318" s="594"/>
      <c r="D318" s="387"/>
      <c r="E318" s="276"/>
      <c r="F318" s="276"/>
      <c r="G318" s="276"/>
      <c r="H318" s="276"/>
      <c r="I318" s="616"/>
      <c r="J318" s="278"/>
      <c r="K318" s="187"/>
      <c r="L318" s="261"/>
    </row>
    <row r="319" spans="1:12" s="331" customFormat="1" ht="12.75" customHeight="1">
      <c r="A319" s="274"/>
      <c r="B319" s="619"/>
      <c r="C319" s="594"/>
      <c r="D319" s="387"/>
      <c r="E319" s="276"/>
      <c r="F319" s="276"/>
      <c r="G319" s="276"/>
      <c r="H319" s="276"/>
      <c r="I319" s="616"/>
      <c r="J319" s="278"/>
      <c r="K319" s="187"/>
      <c r="L319" s="261"/>
    </row>
    <row r="320" spans="1:12" s="331" customFormat="1" ht="12.75" customHeight="1">
      <c r="A320" s="274"/>
      <c r="B320" s="619"/>
      <c r="C320" s="594"/>
      <c r="D320" s="387"/>
      <c r="E320" s="276"/>
      <c r="F320" s="276"/>
      <c r="G320" s="276"/>
      <c r="H320" s="276"/>
      <c r="I320" s="616"/>
      <c r="J320" s="278"/>
      <c r="K320" s="187"/>
      <c r="L320" s="261"/>
    </row>
    <row r="321" spans="1:12" s="331" customFormat="1" ht="12.75" customHeight="1">
      <c r="A321" s="274"/>
      <c r="B321" s="593"/>
      <c r="C321" s="594"/>
      <c r="D321" s="387"/>
      <c r="E321" s="276"/>
      <c r="F321" s="276"/>
      <c r="G321" s="276"/>
      <c r="H321" s="276"/>
      <c r="I321" s="616"/>
      <c r="J321" s="278"/>
      <c r="K321" s="187"/>
      <c r="L321" s="261"/>
    </row>
    <row r="322" spans="1:12" s="331" customFormat="1" ht="12.75" customHeight="1">
      <c r="A322" s="274"/>
      <c r="B322" s="593"/>
      <c r="C322" s="618"/>
      <c r="D322" s="387"/>
      <c r="E322" s="276"/>
      <c r="F322" s="276"/>
      <c r="G322" s="276"/>
      <c r="H322" s="276"/>
      <c r="I322" s="616"/>
      <c r="J322" s="278"/>
      <c r="K322" s="187"/>
      <c r="L322" s="261"/>
    </row>
    <row r="323" spans="1:12" s="331" customFormat="1" ht="12.75" customHeight="1">
      <c r="A323" s="274"/>
      <c r="B323" s="619"/>
      <c r="C323" s="594"/>
      <c r="D323" s="387"/>
      <c r="E323" s="276"/>
      <c r="F323" s="276"/>
      <c r="G323" s="276"/>
      <c r="H323" s="276"/>
      <c r="I323" s="616"/>
      <c r="J323" s="278"/>
      <c r="K323" s="187"/>
      <c r="L323" s="261"/>
    </row>
    <row r="324" spans="1:12" s="331" customFormat="1" ht="12.75" customHeight="1">
      <c r="A324" s="274"/>
      <c r="B324" s="619"/>
      <c r="C324" s="594"/>
      <c r="D324" s="387"/>
      <c r="E324" s="276"/>
      <c r="F324" s="276"/>
      <c r="G324" s="276"/>
      <c r="H324" s="276"/>
      <c r="I324" s="616"/>
      <c r="J324" s="278"/>
      <c r="K324" s="187"/>
      <c r="L324" s="261"/>
    </row>
    <row r="325" spans="1:12" s="331" customFormat="1" ht="12.75" customHeight="1">
      <c r="A325" s="274"/>
      <c r="B325" s="619"/>
      <c r="C325" s="594"/>
      <c r="D325" s="387"/>
      <c r="E325" s="276"/>
      <c r="F325" s="276"/>
      <c r="G325" s="276"/>
      <c r="H325" s="276"/>
      <c r="I325" s="616"/>
      <c r="J325" s="278"/>
      <c r="K325" s="187"/>
      <c r="L325" s="261"/>
    </row>
    <row r="326" spans="1:12" s="331" customFormat="1" ht="12.75" customHeight="1">
      <c r="A326" s="274"/>
      <c r="B326" s="619"/>
      <c r="C326" s="594"/>
      <c r="D326" s="387"/>
      <c r="E326" s="276"/>
      <c r="F326" s="276"/>
      <c r="G326" s="276"/>
      <c r="H326" s="276"/>
      <c r="I326" s="616"/>
      <c r="J326" s="278"/>
      <c r="K326" s="187"/>
      <c r="L326" s="261"/>
    </row>
    <row r="327" spans="1:12" s="331" customFormat="1" ht="12.75" customHeight="1">
      <c r="A327" s="274"/>
      <c r="B327" s="593"/>
      <c r="C327" s="594"/>
      <c r="D327" s="387"/>
      <c r="E327" s="276"/>
      <c r="F327" s="276"/>
      <c r="G327" s="276"/>
      <c r="H327" s="276"/>
      <c r="I327" s="616"/>
      <c r="J327" s="278"/>
      <c r="K327" s="187"/>
      <c r="L327" s="261"/>
    </row>
    <row r="328" spans="1:12" s="331" customFormat="1" ht="12.75" customHeight="1">
      <c r="A328" s="274"/>
      <c r="B328" s="593"/>
      <c r="C328" s="597"/>
      <c r="D328" s="387"/>
      <c r="E328" s="276"/>
      <c r="F328" s="276"/>
      <c r="G328" s="276"/>
      <c r="H328" s="276"/>
      <c r="I328" s="616"/>
      <c r="J328" s="278"/>
      <c r="K328" s="187"/>
      <c r="L328" s="261"/>
    </row>
    <row r="329" spans="1:12" s="331" customFormat="1" ht="12.75" customHeight="1">
      <c r="A329" s="274"/>
      <c r="B329" s="593"/>
      <c r="C329" s="597"/>
      <c r="D329" s="387"/>
      <c r="E329" s="276"/>
      <c r="F329" s="276"/>
      <c r="G329" s="276"/>
      <c r="H329" s="276"/>
      <c r="I329" s="616"/>
      <c r="J329" s="278"/>
      <c r="K329" s="187"/>
      <c r="L329" s="261"/>
    </row>
    <row r="330" spans="1:12" s="331" customFormat="1" ht="12.75" customHeight="1">
      <c r="A330" s="274"/>
      <c r="B330" s="593"/>
      <c r="C330" s="594"/>
      <c r="D330" s="387"/>
      <c r="E330" s="276"/>
      <c r="F330" s="276"/>
      <c r="G330" s="276"/>
      <c r="H330" s="276"/>
      <c r="I330" s="616"/>
      <c r="J330" s="278"/>
      <c r="K330" s="187"/>
      <c r="L330" s="261"/>
    </row>
    <row r="331" spans="1:12" s="331" customFormat="1" ht="12.75" customHeight="1">
      <c r="A331" s="274"/>
      <c r="B331" s="593"/>
      <c r="C331" s="615"/>
      <c r="D331" s="387"/>
      <c r="E331" s="276"/>
      <c r="F331" s="276"/>
      <c r="G331" s="276"/>
      <c r="H331" s="276"/>
      <c r="I331" s="616"/>
      <c r="J331" s="278"/>
      <c r="K331" s="187"/>
      <c r="L331" s="261"/>
    </row>
    <row r="332" spans="1:12" s="331" customFormat="1" ht="12.75" customHeight="1">
      <c r="A332" s="274"/>
      <c r="B332" s="593"/>
      <c r="C332" s="594"/>
      <c r="D332" s="387"/>
      <c r="E332" s="276"/>
      <c r="F332" s="276"/>
      <c r="G332" s="276"/>
      <c r="H332" s="276"/>
      <c r="I332" s="616"/>
      <c r="J332" s="278"/>
      <c r="K332" s="187"/>
      <c r="L332" s="261"/>
    </row>
    <row r="333" spans="1:12" s="331" customFormat="1" ht="12.75" customHeight="1">
      <c r="A333" s="274"/>
      <c r="B333" s="593"/>
      <c r="C333" s="594"/>
      <c r="D333" s="387"/>
      <c r="E333" s="276"/>
      <c r="F333" s="276"/>
      <c r="G333" s="276"/>
      <c r="H333" s="276"/>
      <c r="I333" s="616"/>
      <c r="J333" s="278"/>
      <c r="K333" s="187"/>
      <c r="L333" s="261"/>
    </row>
    <row r="334" spans="1:12" s="331" customFormat="1" ht="12.75" customHeight="1">
      <c r="A334" s="274"/>
      <c r="B334" s="593"/>
      <c r="C334" s="615"/>
      <c r="D334" s="387"/>
      <c r="E334" s="276"/>
      <c r="F334" s="276"/>
      <c r="G334" s="276"/>
      <c r="H334" s="276"/>
      <c r="I334" s="616"/>
      <c r="J334" s="278"/>
      <c r="K334" s="187"/>
      <c r="L334" s="261"/>
    </row>
    <row r="335" spans="1:12" s="331" customFormat="1" ht="12.75" customHeight="1">
      <c r="A335" s="274"/>
      <c r="B335" s="593"/>
      <c r="C335" s="594"/>
      <c r="D335" s="387"/>
      <c r="E335" s="276"/>
      <c r="F335" s="276"/>
      <c r="G335" s="276"/>
      <c r="H335" s="276"/>
      <c r="I335" s="616"/>
      <c r="J335" s="278"/>
      <c r="K335" s="187"/>
      <c r="L335" s="261"/>
    </row>
    <row r="336" spans="1:12" s="331" customFormat="1" ht="12.75" customHeight="1">
      <c r="A336" s="274"/>
      <c r="B336" s="593"/>
      <c r="C336" s="597"/>
      <c r="D336" s="387"/>
      <c r="E336" s="276"/>
      <c r="F336" s="276"/>
      <c r="G336" s="276"/>
      <c r="H336" s="276"/>
      <c r="I336" s="616"/>
      <c r="J336" s="278"/>
      <c r="K336" s="187"/>
      <c r="L336" s="261"/>
    </row>
    <row r="337" spans="1:12" s="331" customFormat="1" ht="12.75" customHeight="1">
      <c r="A337" s="274"/>
      <c r="B337" s="593"/>
      <c r="C337" s="597"/>
      <c r="D337" s="387"/>
      <c r="E337" s="276"/>
      <c r="F337" s="276"/>
      <c r="G337" s="276"/>
      <c r="H337" s="276"/>
      <c r="I337" s="616"/>
      <c r="J337" s="278"/>
      <c r="K337" s="187"/>
      <c r="L337" s="261"/>
    </row>
    <row r="338" spans="1:12" s="331" customFormat="1" ht="12.75" customHeight="1">
      <c r="A338" s="274"/>
      <c r="B338" s="593"/>
      <c r="C338" s="597"/>
      <c r="D338" s="387"/>
      <c r="E338" s="276"/>
      <c r="F338" s="276"/>
      <c r="G338" s="276"/>
      <c r="H338" s="276"/>
      <c r="I338" s="616"/>
      <c r="J338" s="278"/>
      <c r="K338" s="187"/>
      <c r="L338" s="261"/>
    </row>
    <row r="339" spans="1:12" s="331" customFormat="1" ht="12.75" customHeight="1">
      <c r="A339" s="274"/>
      <c r="B339" s="620"/>
      <c r="C339" s="594"/>
      <c r="D339" s="617"/>
      <c r="E339" s="276"/>
      <c r="F339" s="621"/>
      <c r="G339" s="621"/>
      <c r="H339" s="621"/>
      <c r="I339" s="622"/>
      <c r="J339" s="292"/>
      <c r="K339" s="187"/>
      <c r="L339" s="261"/>
    </row>
    <row r="340" spans="1:12" s="331" customFormat="1" ht="12.75" customHeight="1">
      <c r="A340" s="274"/>
      <c r="B340" s="593"/>
      <c r="C340" s="615"/>
      <c r="D340" s="387"/>
      <c r="E340" s="276"/>
      <c r="F340" s="276"/>
      <c r="G340" s="276"/>
      <c r="H340" s="276"/>
      <c r="I340" s="616"/>
      <c r="J340" s="278"/>
      <c r="K340" s="187"/>
      <c r="L340" s="261"/>
    </row>
    <row r="341" spans="1:12" s="331" customFormat="1" ht="12.75" customHeight="1">
      <c r="A341" s="274"/>
      <c r="B341" s="593"/>
      <c r="C341" s="594"/>
      <c r="D341" s="387"/>
      <c r="E341" s="276"/>
      <c r="F341" s="276"/>
      <c r="G341" s="276"/>
      <c r="H341" s="276"/>
      <c r="I341" s="616"/>
      <c r="J341" s="278"/>
      <c r="K341" s="187"/>
      <c r="L341" s="261"/>
    </row>
    <row r="342" spans="1:12" s="331" customFormat="1" ht="12.75" customHeight="1">
      <c r="A342" s="274"/>
      <c r="B342" s="593"/>
      <c r="C342" s="594"/>
      <c r="D342" s="387"/>
      <c r="E342" s="276"/>
      <c r="F342" s="276"/>
      <c r="G342" s="276"/>
      <c r="H342" s="276"/>
      <c r="I342" s="616"/>
      <c r="J342" s="278"/>
      <c r="K342" s="187"/>
      <c r="L342" s="261"/>
    </row>
    <row r="343" spans="1:12" s="331" customFormat="1" ht="12.75" customHeight="1">
      <c r="A343" s="274"/>
      <c r="B343" s="593"/>
      <c r="C343" s="615"/>
      <c r="D343" s="387"/>
      <c r="E343" s="276"/>
      <c r="F343" s="276"/>
      <c r="G343" s="276"/>
      <c r="H343" s="276"/>
      <c r="I343" s="616"/>
      <c r="J343" s="278"/>
      <c r="K343" s="187"/>
      <c r="L343" s="261"/>
    </row>
    <row r="344" spans="1:12" s="331" customFormat="1" ht="12.75" customHeight="1">
      <c r="A344" s="274"/>
      <c r="B344" s="593"/>
      <c r="C344" s="594"/>
      <c r="D344" s="617"/>
      <c r="E344" s="276"/>
      <c r="F344" s="276"/>
      <c r="G344" s="276"/>
      <c r="H344" s="276"/>
      <c r="I344" s="616"/>
      <c r="J344" s="278"/>
      <c r="K344" s="187"/>
      <c r="L344" s="261"/>
    </row>
    <row r="345" spans="1:12" s="331" customFormat="1" ht="12.75" customHeight="1">
      <c r="A345" s="274"/>
      <c r="B345" s="593"/>
      <c r="C345" s="597"/>
      <c r="D345" s="387"/>
      <c r="E345" s="276"/>
      <c r="F345" s="276"/>
      <c r="G345" s="276"/>
      <c r="H345" s="276"/>
      <c r="I345" s="616"/>
      <c r="J345" s="278"/>
      <c r="K345" s="187"/>
      <c r="L345" s="261"/>
    </row>
    <row r="346" spans="1:12" s="331" customFormat="1" ht="12.75" customHeight="1">
      <c r="A346" s="274"/>
      <c r="B346" s="593"/>
      <c r="C346" s="597"/>
      <c r="D346" s="387"/>
      <c r="E346" s="276"/>
      <c r="F346" s="276"/>
      <c r="G346" s="276"/>
      <c r="H346" s="276"/>
      <c r="I346" s="616"/>
      <c r="J346" s="278"/>
      <c r="K346" s="187"/>
      <c r="L346" s="261"/>
    </row>
    <row r="347" spans="1:12" s="331" customFormat="1" ht="12.75" customHeight="1">
      <c r="A347" s="274"/>
      <c r="B347" s="593"/>
      <c r="C347" s="597"/>
      <c r="D347" s="387"/>
      <c r="E347" s="276"/>
      <c r="F347" s="276"/>
      <c r="G347" s="276"/>
      <c r="H347" s="276"/>
      <c r="I347" s="616"/>
      <c r="J347" s="278"/>
      <c r="K347" s="187"/>
      <c r="L347" s="261"/>
    </row>
    <row r="348" spans="1:12" s="331" customFormat="1" ht="12.75" customHeight="1">
      <c r="A348" s="274"/>
      <c r="B348" s="593"/>
      <c r="C348" s="594"/>
      <c r="D348" s="617"/>
      <c r="E348" s="276"/>
      <c r="F348" s="276"/>
      <c r="G348" s="276"/>
      <c r="H348" s="276"/>
      <c r="I348" s="616"/>
      <c r="J348" s="278"/>
      <c r="K348" s="187"/>
      <c r="L348" s="261"/>
    </row>
    <row r="349" spans="1:12" s="331" customFormat="1" ht="12.75" customHeight="1">
      <c r="A349" s="274"/>
      <c r="B349" s="593"/>
      <c r="C349" s="615"/>
      <c r="D349" s="623"/>
      <c r="E349" s="276"/>
      <c r="F349" s="276"/>
      <c r="G349" s="276"/>
      <c r="H349" s="276"/>
      <c r="I349" s="616"/>
      <c r="J349" s="278"/>
      <c r="K349" s="187"/>
      <c r="L349" s="261"/>
    </row>
    <row r="350" spans="1:12" s="331" customFormat="1" ht="12.75" customHeight="1">
      <c r="A350" s="274"/>
      <c r="B350" s="593"/>
      <c r="C350" s="594"/>
      <c r="D350" s="387"/>
      <c r="E350" s="276"/>
      <c r="F350" s="276"/>
      <c r="G350" s="276"/>
      <c r="H350" s="276"/>
      <c r="I350" s="616"/>
      <c r="J350" s="278"/>
      <c r="K350" s="187"/>
      <c r="L350" s="261"/>
    </row>
    <row r="351" spans="1:12" s="331" customFormat="1" ht="12.75" customHeight="1">
      <c r="A351" s="274"/>
      <c r="B351" s="593"/>
      <c r="C351" s="594"/>
      <c r="D351" s="387"/>
      <c r="E351" s="276"/>
      <c r="F351" s="276"/>
      <c r="G351" s="276"/>
      <c r="H351" s="276"/>
      <c r="I351" s="616"/>
      <c r="J351" s="278"/>
      <c r="K351" s="187"/>
      <c r="L351" s="261"/>
    </row>
    <row r="352" spans="1:12" s="331" customFormat="1" ht="12.75" customHeight="1">
      <c r="A352" s="274"/>
      <c r="B352" s="593"/>
      <c r="C352" s="615"/>
      <c r="D352" s="623"/>
      <c r="E352" s="276"/>
      <c r="F352" s="276"/>
      <c r="G352" s="276"/>
      <c r="H352" s="276"/>
      <c r="I352" s="616"/>
      <c r="J352" s="278"/>
      <c r="K352" s="187"/>
      <c r="L352" s="261"/>
    </row>
    <row r="353" spans="1:12" s="331" customFormat="1" ht="12.75" customHeight="1">
      <c r="A353" s="274"/>
      <c r="B353" s="593"/>
      <c r="C353" s="594"/>
      <c r="D353" s="387"/>
      <c r="E353" s="276"/>
      <c r="F353" s="276"/>
      <c r="G353" s="276"/>
      <c r="H353" s="276"/>
      <c r="I353" s="616"/>
      <c r="J353" s="278"/>
      <c r="K353" s="187"/>
      <c r="L353" s="261"/>
    </row>
    <row r="354" spans="1:12" s="331" customFormat="1" ht="12.75" customHeight="1">
      <c r="A354" s="274"/>
      <c r="B354" s="593"/>
      <c r="C354" s="594"/>
      <c r="D354" s="387"/>
      <c r="E354" s="276"/>
      <c r="F354" s="276"/>
      <c r="G354" s="276"/>
      <c r="H354" s="276"/>
      <c r="I354" s="616"/>
      <c r="J354" s="278"/>
      <c r="K354" s="187"/>
      <c r="L354" s="261"/>
    </row>
    <row r="355" spans="1:12" s="331" customFormat="1" ht="12.75" customHeight="1">
      <c r="A355" s="274"/>
      <c r="B355" s="593"/>
      <c r="C355" s="615"/>
      <c r="D355" s="623"/>
      <c r="E355" s="276"/>
      <c r="F355" s="276"/>
      <c r="G355" s="276"/>
      <c r="H355" s="276"/>
      <c r="I355" s="616"/>
      <c r="J355" s="278"/>
      <c r="K355" s="187"/>
      <c r="L355" s="261"/>
    </row>
    <row r="356" spans="1:12" s="331" customFormat="1" ht="12.75" customHeight="1">
      <c r="A356" s="274"/>
      <c r="B356" s="593"/>
      <c r="C356" s="594"/>
      <c r="D356" s="387"/>
      <c r="E356" s="276"/>
      <c r="F356" s="276"/>
      <c r="G356" s="276"/>
      <c r="H356" s="276"/>
      <c r="I356" s="616"/>
      <c r="J356" s="278"/>
      <c r="K356" s="187"/>
      <c r="L356" s="261"/>
    </row>
    <row r="357" spans="1:12" s="331" customFormat="1" ht="12.75" customHeight="1">
      <c r="A357" s="274"/>
      <c r="B357" s="593"/>
      <c r="C357" s="594"/>
      <c r="D357" s="387"/>
      <c r="E357" s="276"/>
      <c r="F357" s="276"/>
      <c r="G357" s="276"/>
      <c r="H357" s="276"/>
      <c r="I357" s="616"/>
      <c r="J357" s="278"/>
      <c r="K357" s="187"/>
      <c r="L357" s="261"/>
    </row>
    <row r="358" spans="1:12" s="331" customFormat="1" ht="12.75" customHeight="1">
      <c r="A358" s="274"/>
      <c r="B358" s="593"/>
      <c r="C358" s="597"/>
      <c r="D358" s="387"/>
      <c r="E358" s="276"/>
      <c r="F358" s="276"/>
      <c r="G358" s="276"/>
      <c r="H358" s="276"/>
      <c r="I358" s="616"/>
      <c r="J358" s="278"/>
      <c r="K358" s="187"/>
      <c r="L358" s="261"/>
    </row>
    <row r="359" spans="1:12" s="331" customFormat="1" ht="12.75" customHeight="1">
      <c r="A359" s="274"/>
      <c r="B359" s="593"/>
      <c r="C359" s="597"/>
      <c r="D359" s="387"/>
      <c r="E359" s="276"/>
      <c r="F359" s="276"/>
      <c r="G359" s="276"/>
      <c r="H359" s="276"/>
      <c r="I359" s="616"/>
      <c r="J359" s="278"/>
      <c r="K359" s="187"/>
      <c r="L359" s="261"/>
    </row>
    <row r="360" spans="1:12" s="331" customFormat="1" ht="12.75" customHeight="1">
      <c r="A360" s="274"/>
      <c r="B360" s="593"/>
      <c r="C360" s="594"/>
      <c r="D360" s="617"/>
      <c r="E360" s="276"/>
      <c r="F360" s="276"/>
      <c r="G360" s="276"/>
      <c r="H360" s="276"/>
      <c r="I360" s="616"/>
      <c r="J360" s="278"/>
      <c r="K360" s="187"/>
      <c r="L360" s="261"/>
    </row>
    <row r="361" spans="1:12" s="331" customFormat="1" ht="12.75" customHeight="1">
      <c r="A361" s="274"/>
      <c r="B361" s="593"/>
      <c r="C361" s="615"/>
      <c r="D361" s="623"/>
      <c r="E361" s="276"/>
      <c r="F361" s="276"/>
      <c r="G361" s="276"/>
      <c r="H361" s="276"/>
      <c r="I361" s="616"/>
      <c r="J361" s="278"/>
      <c r="K361" s="187"/>
      <c r="L361" s="261"/>
    </row>
    <row r="362" spans="1:12" s="331" customFormat="1" ht="12.75" customHeight="1">
      <c r="A362" s="274"/>
      <c r="B362" s="593"/>
      <c r="C362" s="594"/>
      <c r="D362" s="387"/>
      <c r="E362" s="276"/>
      <c r="F362" s="276"/>
      <c r="G362" s="276"/>
      <c r="H362" s="276"/>
      <c r="I362" s="616"/>
      <c r="J362" s="278"/>
      <c r="K362" s="187"/>
      <c r="L362" s="261"/>
    </row>
    <row r="363" spans="1:12" s="331" customFormat="1" ht="12.75" customHeight="1">
      <c r="A363" s="274"/>
      <c r="B363" s="593"/>
      <c r="C363" s="597"/>
      <c r="D363" s="387"/>
      <c r="E363" s="276"/>
      <c r="F363" s="276"/>
      <c r="G363" s="276"/>
      <c r="H363" s="276"/>
      <c r="I363" s="616"/>
      <c r="J363" s="278"/>
      <c r="K363" s="187"/>
      <c r="L363" s="261"/>
    </row>
    <row r="364" spans="1:12" s="331" customFormat="1" ht="12.75" customHeight="1">
      <c r="A364" s="274"/>
      <c r="B364" s="593"/>
      <c r="C364" s="597"/>
      <c r="D364" s="387"/>
      <c r="E364" s="276"/>
      <c r="F364" s="276"/>
      <c r="G364" s="276"/>
      <c r="H364" s="276"/>
      <c r="I364" s="616"/>
      <c r="J364" s="278"/>
      <c r="K364" s="187"/>
      <c r="L364" s="261"/>
    </row>
    <row r="365" spans="1:12" s="331" customFormat="1" ht="12.75" customHeight="1">
      <c r="A365" s="274"/>
      <c r="B365" s="593"/>
      <c r="C365" s="597"/>
      <c r="D365" s="387"/>
      <c r="E365" s="276"/>
      <c r="F365" s="276"/>
      <c r="G365" s="276"/>
      <c r="H365" s="276"/>
      <c r="I365" s="616"/>
      <c r="J365" s="278"/>
      <c r="K365" s="187"/>
      <c r="L365" s="261"/>
    </row>
    <row r="366" spans="1:12" s="331" customFormat="1" ht="12.75" customHeight="1">
      <c r="A366" s="274"/>
      <c r="B366" s="593"/>
      <c r="C366" s="594"/>
      <c r="D366" s="617"/>
      <c r="E366" s="276"/>
      <c r="F366" s="276"/>
      <c r="G366" s="276"/>
      <c r="H366" s="276"/>
      <c r="I366" s="616"/>
      <c r="J366" s="278"/>
      <c r="K366" s="187"/>
      <c r="L366" s="261"/>
    </row>
    <row r="367" spans="1:12" s="331" customFormat="1" ht="12.75" customHeight="1">
      <c r="A367" s="274"/>
      <c r="B367" s="593"/>
      <c r="C367" s="615"/>
      <c r="D367" s="623"/>
      <c r="E367" s="276"/>
      <c r="F367" s="276"/>
      <c r="G367" s="276"/>
      <c r="H367" s="276"/>
      <c r="I367" s="616"/>
      <c r="J367" s="278"/>
      <c r="K367" s="187"/>
      <c r="L367" s="261"/>
    </row>
    <row r="368" spans="1:12" s="331" customFormat="1" ht="12.75" customHeight="1">
      <c r="A368" s="274"/>
      <c r="B368" s="593"/>
      <c r="C368" s="594"/>
      <c r="D368" s="387"/>
      <c r="E368" s="276"/>
      <c r="F368" s="276"/>
      <c r="G368" s="276"/>
      <c r="H368" s="276"/>
      <c r="I368" s="616"/>
      <c r="J368" s="278"/>
      <c r="K368" s="187"/>
      <c r="L368" s="261"/>
    </row>
    <row r="369" spans="1:12" s="331" customFormat="1" ht="12.75" customHeight="1">
      <c r="A369" s="274"/>
      <c r="B369" s="593"/>
      <c r="C369" s="594"/>
      <c r="D369" s="387"/>
      <c r="E369" s="276"/>
      <c r="F369" s="276"/>
      <c r="G369" s="276"/>
      <c r="H369" s="276"/>
      <c r="I369" s="616"/>
      <c r="J369" s="278"/>
      <c r="K369" s="187"/>
      <c r="L369" s="261"/>
    </row>
    <row r="370" spans="1:12" s="331" customFormat="1" ht="12.75" customHeight="1">
      <c r="A370" s="274"/>
      <c r="B370" s="593"/>
      <c r="C370" s="597"/>
      <c r="D370" s="387"/>
      <c r="E370" s="276"/>
      <c r="F370" s="276"/>
      <c r="G370" s="276"/>
      <c r="H370" s="276"/>
      <c r="I370" s="616"/>
      <c r="J370" s="278"/>
      <c r="K370" s="187"/>
      <c r="L370" s="261"/>
    </row>
    <row r="371" spans="1:12" s="331" customFormat="1" ht="12.75" customHeight="1">
      <c r="A371" s="274"/>
      <c r="B371" s="593"/>
      <c r="C371" s="615"/>
      <c r="D371" s="623"/>
      <c r="E371" s="276"/>
      <c r="F371" s="276"/>
      <c r="G371" s="276"/>
      <c r="H371" s="276"/>
      <c r="I371" s="616"/>
      <c r="J371" s="278"/>
      <c r="K371" s="187"/>
      <c r="L371" s="261"/>
    </row>
    <row r="372" spans="1:12" s="331" customFormat="1" ht="12.75" customHeight="1">
      <c r="A372" s="274"/>
      <c r="B372" s="593"/>
      <c r="C372" s="594"/>
      <c r="D372" s="387"/>
      <c r="E372" s="276"/>
      <c r="F372" s="276"/>
      <c r="G372" s="276"/>
      <c r="H372" s="276"/>
      <c r="I372" s="616"/>
      <c r="J372" s="278"/>
      <c r="K372" s="187"/>
      <c r="L372" s="261"/>
    </row>
    <row r="373" spans="1:12" s="331" customFormat="1" ht="12.75" customHeight="1">
      <c r="A373" s="274"/>
      <c r="B373" s="593"/>
      <c r="C373" s="597"/>
      <c r="D373" s="387"/>
      <c r="E373" s="276"/>
      <c r="F373" s="276"/>
      <c r="G373" s="276"/>
      <c r="H373" s="276"/>
      <c r="I373" s="616"/>
      <c r="J373" s="278"/>
      <c r="K373" s="187"/>
      <c r="L373" s="261"/>
    </row>
    <row r="374" spans="1:12" s="331" customFormat="1" ht="12.75" customHeight="1">
      <c r="A374" s="274"/>
      <c r="B374" s="593"/>
      <c r="C374" s="615"/>
      <c r="D374" s="623"/>
      <c r="E374" s="276"/>
      <c r="F374" s="276"/>
      <c r="G374" s="276"/>
      <c r="H374" s="276"/>
      <c r="I374" s="616"/>
      <c r="J374" s="278"/>
      <c r="K374" s="187"/>
      <c r="L374" s="261"/>
    </row>
    <row r="375" spans="1:12" s="331" customFormat="1" ht="12.75" customHeight="1">
      <c r="A375" s="274"/>
      <c r="B375" s="593"/>
      <c r="C375" s="594"/>
      <c r="D375" s="387"/>
      <c r="E375" s="276"/>
      <c r="F375" s="276"/>
      <c r="G375" s="276"/>
      <c r="H375" s="276"/>
      <c r="I375" s="616"/>
      <c r="J375" s="278"/>
      <c r="K375" s="187"/>
      <c r="L375" s="261"/>
    </row>
    <row r="376" spans="1:12" s="331" customFormat="1" ht="12.75" customHeight="1">
      <c r="A376" s="274"/>
      <c r="B376" s="593"/>
      <c r="C376" s="597"/>
      <c r="D376" s="387"/>
      <c r="E376" s="276"/>
      <c r="F376" s="276"/>
      <c r="G376" s="276"/>
      <c r="H376" s="276"/>
      <c r="I376" s="616"/>
      <c r="J376" s="278"/>
      <c r="K376" s="187"/>
      <c r="L376" s="261"/>
    </row>
    <row r="377" spans="1:12" s="331" customFormat="1" ht="12.75" customHeight="1">
      <c r="A377" s="274"/>
      <c r="B377" s="593"/>
      <c r="C377" s="597"/>
      <c r="D377" s="387"/>
      <c r="E377" s="276"/>
      <c r="F377" s="276"/>
      <c r="G377" s="276"/>
      <c r="H377" s="276"/>
      <c r="I377" s="616"/>
      <c r="J377" s="278"/>
      <c r="K377" s="187"/>
      <c r="L377" s="261"/>
    </row>
    <row r="378" spans="1:12" s="331" customFormat="1" ht="12.75" customHeight="1">
      <c r="A378" s="274"/>
      <c r="B378" s="593"/>
      <c r="C378" s="597"/>
      <c r="D378" s="387"/>
      <c r="E378" s="276"/>
      <c r="F378" s="276"/>
      <c r="G378" s="276"/>
      <c r="H378" s="276"/>
      <c r="I378" s="616"/>
      <c r="J378" s="278"/>
      <c r="K378" s="187"/>
      <c r="L378" s="261"/>
    </row>
    <row r="379" spans="1:12" s="331" customFormat="1" ht="12.75" customHeight="1">
      <c r="A379" s="274"/>
      <c r="B379" s="593"/>
      <c r="C379" s="594"/>
      <c r="D379" s="617"/>
      <c r="E379" s="276"/>
      <c r="F379" s="276"/>
      <c r="G379" s="276"/>
      <c r="H379" s="276"/>
      <c r="I379" s="616"/>
      <c r="J379" s="278"/>
      <c r="K379" s="187"/>
      <c r="L379" s="261"/>
    </row>
    <row r="380" spans="1:12" s="331" customFormat="1" ht="12.75" customHeight="1">
      <c r="A380" s="274"/>
      <c r="B380" s="593"/>
      <c r="C380" s="615"/>
      <c r="D380" s="387"/>
      <c r="E380" s="276"/>
      <c r="F380" s="276"/>
      <c r="G380" s="276"/>
      <c r="H380" s="276"/>
      <c r="I380" s="616"/>
      <c r="J380" s="278"/>
      <c r="K380" s="187"/>
      <c r="L380" s="261"/>
    </row>
    <row r="381" spans="1:12" s="331" customFormat="1" ht="12.75" customHeight="1">
      <c r="A381" s="274"/>
      <c r="B381" s="593"/>
      <c r="C381" s="594"/>
      <c r="D381" s="387"/>
      <c r="E381" s="276"/>
      <c r="F381" s="276"/>
      <c r="G381" s="276"/>
      <c r="H381" s="276"/>
      <c r="I381" s="616"/>
      <c r="J381" s="278"/>
      <c r="K381" s="187"/>
      <c r="L381" s="261"/>
    </row>
    <row r="382" spans="1:12" s="331" customFormat="1" ht="12.75" customHeight="1">
      <c r="A382" s="274"/>
      <c r="B382" s="593"/>
      <c r="C382" s="594"/>
      <c r="D382" s="387"/>
      <c r="E382" s="276"/>
      <c r="F382" s="276"/>
      <c r="G382" s="276"/>
      <c r="H382" s="276"/>
      <c r="I382" s="616"/>
      <c r="J382" s="278"/>
      <c r="K382" s="187"/>
      <c r="L382" s="261"/>
    </row>
    <row r="383" spans="1:12" s="331" customFormat="1" ht="12.75" customHeight="1">
      <c r="A383" s="274"/>
      <c r="B383" s="593"/>
      <c r="C383" s="594"/>
      <c r="D383" s="387"/>
      <c r="E383" s="276"/>
      <c r="F383" s="276"/>
      <c r="G383" s="276"/>
      <c r="H383" s="276"/>
      <c r="I383" s="616"/>
      <c r="J383" s="278"/>
      <c r="K383" s="187"/>
      <c r="L383" s="261"/>
    </row>
    <row r="384" spans="1:12" s="331" customFormat="1" ht="12.75" customHeight="1">
      <c r="A384" s="274"/>
      <c r="B384" s="593"/>
      <c r="C384" s="597"/>
      <c r="D384" s="387"/>
      <c r="E384" s="276"/>
      <c r="F384" s="276"/>
      <c r="G384" s="276"/>
      <c r="H384" s="276"/>
      <c r="I384" s="616"/>
      <c r="J384" s="278"/>
      <c r="K384" s="187"/>
      <c r="L384" s="261"/>
    </row>
    <row r="385" spans="1:12" s="331" customFormat="1" ht="12.75" customHeight="1">
      <c r="A385" s="274"/>
      <c r="B385" s="593"/>
      <c r="C385" s="615"/>
      <c r="D385" s="387"/>
      <c r="E385" s="276"/>
      <c r="F385" s="276"/>
      <c r="G385" s="276"/>
      <c r="H385" s="276"/>
      <c r="I385" s="616"/>
      <c r="J385" s="278"/>
      <c r="K385" s="187"/>
      <c r="L385" s="261"/>
    </row>
    <row r="386" spans="1:12" s="331" customFormat="1" ht="12.75" customHeight="1">
      <c r="A386" s="274"/>
      <c r="B386" s="593"/>
      <c r="C386" s="594"/>
      <c r="D386" s="387"/>
      <c r="E386" s="276"/>
      <c r="F386" s="276"/>
      <c r="G386" s="276"/>
      <c r="H386" s="276"/>
      <c r="I386" s="616"/>
      <c r="J386" s="278"/>
      <c r="K386" s="187"/>
      <c r="L386" s="261"/>
    </row>
    <row r="387" spans="1:12" s="331" customFormat="1" ht="12.75" customHeight="1">
      <c r="A387" s="274"/>
      <c r="B387" s="593"/>
      <c r="C387" s="594"/>
      <c r="D387" s="387"/>
      <c r="E387" s="276"/>
      <c r="F387" s="276"/>
      <c r="G387" s="276"/>
      <c r="H387" s="276"/>
      <c r="I387" s="616"/>
      <c r="J387" s="278"/>
      <c r="K387" s="187"/>
      <c r="L387" s="261"/>
    </row>
    <row r="388" spans="1:12" s="331" customFormat="1" ht="12.75" customHeight="1">
      <c r="A388" s="274"/>
      <c r="B388" s="593"/>
      <c r="C388" s="597"/>
      <c r="D388" s="387"/>
      <c r="E388" s="276"/>
      <c r="F388" s="276"/>
      <c r="G388" s="276"/>
      <c r="H388" s="276"/>
      <c r="I388" s="616"/>
      <c r="J388" s="278"/>
      <c r="K388" s="187"/>
      <c r="L388" s="261"/>
    </row>
    <row r="389" spans="1:12" s="331" customFormat="1" ht="12.75" customHeight="1">
      <c r="A389" s="274"/>
      <c r="B389" s="593"/>
      <c r="C389" s="597"/>
      <c r="D389" s="387"/>
      <c r="E389" s="276"/>
      <c r="F389" s="276"/>
      <c r="G389" s="276"/>
      <c r="H389" s="276"/>
      <c r="I389" s="616"/>
      <c r="J389" s="278"/>
      <c r="K389" s="187"/>
      <c r="L389" s="261"/>
    </row>
    <row r="390" spans="1:12" s="331" customFormat="1" ht="12.75" customHeight="1">
      <c r="A390" s="274"/>
      <c r="B390" s="593"/>
      <c r="C390" s="594"/>
      <c r="D390" s="387"/>
      <c r="E390" s="276"/>
      <c r="F390" s="276"/>
      <c r="G390" s="276"/>
      <c r="H390" s="276"/>
      <c r="I390" s="616"/>
      <c r="J390" s="278"/>
      <c r="K390" s="187"/>
      <c r="L390" s="261"/>
    </row>
    <row r="391" spans="1:12" s="331" customFormat="1" ht="12.75" customHeight="1">
      <c r="A391" s="274"/>
      <c r="B391" s="593"/>
      <c r="C391" s="615"/>
      <c r="D391" s="387"/>
      <c r="E391" s="276"/>
      <c r="F391" s="276"/>
      <c r="G391" s="276"/>
      <c r="H391" s="276"/>
      <c r="I391" s="616"/>
      <c r="J391" s="278"/>
      <c r="K391" s="187"/>
      <c r="L391" s="261"/>
    </row>
    <row r="392" spans="1:12" s="331" customFormat="1" ht="12.75" customHeight="1">
      <c r="A392" s="274"/>
      <c r="B392" s="593"/>
      <c r="C392" s="594"/>
      <c r="D392" s="387"/>
      <c r="E392" s="276"/>
      <c r="F392" s="276"/>
      <c r="G392" s="276"/>
      <c r="H392" s="276"/>
      <c r="I392" s="616"/>
      <c r="J392" s="278"/>
      <c r="K392" s="187"/>
      <c r="L392" s="261"/>
    </row>
    <row r="393" spans="1:12" s="331" customFormat="1" ht="12.75" customHeight="1">
      <c r="A393" s="274"/>
      <c r="B393" s="593"/>
      <c r="C393" s="594"/>
      <c r="D393" s="387"/>
      <c r="E393" s="276"/>
      <c r="F393" s="276"/>
      <c r="G393" s="276"/>
      <c r="H393" s="276"/>
      <c r="I393" s="616"/>
      <c r="J393" s="278"/>
      <c r="K393" s="187"/>
      <c r="L393" s="261"/>
    </row>
    <row r="394" spans="1:12" s="331" customFormat="1" ht="12.75" customHeight="1">
      <c r="A394" s="274"/>
      <c r="B394" s="593"/>
      <c r="C394" s="594"/>
      <c r="D394" s="387"/>
      <c r="E394" s="276"/>
      <c r="F394" s="276"/>
      <c r="G394" s="276"/>
      <c r="H394" s="276"/>
      <c r="I394" s="616"/>
      <c r="J394" s="278"/>
      <c r="K394" s="187"/>
      <c r="L394" s="261"/>
    </row>
    <row r="395" spans="1:12" s="331" customFormat="1" ht="12.75" customHeight="1">
      <c r="A395" s="274"/>
      <c r="B395" s="593"/>
      <c r="C395" s="615"/>
      <c r="D395" s="387"/>
      <c r="E395" s="276"/>
      <c r="F395" s="276"/>
      <c r="G395" s="276"/>
      <c r="H395" s="276"/>
      <c r="I395" s="616"/>
      <c r="J395" s="278"/>
      <c r="K395" s="187"/>
      <c r="L395" s="261"/>
    </row>
    <row r="396" spans="1:12" s="331" customFormat="1" ht="12.75" customHeight="1">
      <c r="A396" s="274"/>
      <c r="B396" s="593"/>
      <c r="C396" s="594"/>
      <c r="D396" s="387"/>
      <c r="E396" s="276"/>
      <c r="F396" s="276"/>
      <c r="G396" s="276"/>
      <c r="H396" s="276"/>
      <c r="I396" s="616"/>
      <c r="J396" s="278"/>
      <c r="K396" s="187"/>
      <c r="L396" s="261"/>
    </row>
    <row r="397" spans="1:12" s="331" customFormat="1" ht="12.75" customHeight="1">
      <c r="A397" s="274"/>
      <c r="B397" s="593"/>
      <c r="C397" s="594"/>
      <c r="D397" s="387"/>
      <c r="E397" s="276"/>
      <c r="F397" s="276"/>
      <c r="G397" s="276"/>
      <c r="H397" s="276"/>
      <c r="I397" s="616"/>
      <c r="J397" s="278"/>
      <c r="K397" s="187"/>
      <c r="L397" s="261"/>
    </row>
    <row r="398" spans="1:12" s="331" customFormat="1" ht="12.75" customHeight="1">
      <c r="A398" s="274"/>
      <c r="B398" s="593"/>
      <c r="C398" s="594"/>
      <c r="D398" s="387"/>
      <c r="E398" s="276"/>
      <c r="F398" s="276"/>
      <c r="G398" s="276"/>
      <c r="H398" s="276"/>
      <c r="I398" s="616"/>
      <c r="J398" s="278"/>
      <c r="K398" s="187"/>
      <c r="L398" s="261"/>
    </row>
    <row r="399" spans="1:12" s="331" customFormat="1" ht="12.75" customHeight="1">
      <c r="A399" s="274"/>
      <c r="B399" s="593"/>
      <c r="C399" s="597"/>
      <c r="D399" s="387"/>
      <c r="E399" s="276"/>
      <c r="F399" s="276"/>
      <c r="G399" s="276"/>
      <c r="H399" s="276"/>
      <c r="I399" s="616"/>
      <c r="J399" s="278"/>
      <c r="K399" s="187"/>
      <c r="L399" s="261"/>
    </row>
    <row r="400" spans="1:12" s="331" customFormat="1" ht="12.75" customHeight="1">
      <c r="A400" s="274"/>
      <c r="B400" s="593"/>
      <c r="C400" s="597"/>
      <c r="D400" s="387"/>
      <c r="E400" s="276"/>
      <c r="F400" s="276"/>
      <c r="G400" s="276"/>
      <c r="H400" s="276"/>
      <c r="I400" s="616"/>
      <c r="J400" s="278"/>
      <c r="K400" s="187"/>
      <c r="L400" s="261"/>
    </row>
    <row r="401" spans="1:12" s="331" customFormat="1" ht="12.75" customHeight="1">
      <c r="A401" s="274"/>
      <c r="B401" s="593"/>
      <c r="C401" s="601"/>
      <c r="D401" s="387"/>
      <c r="E401" s="276"/>
      <c r="F401" s="276"/>
      <c r="G401" s="276"/>
      <c r="H401" s="276"/>
      <c r="I401" s="616"/>
      <c r="J401" s="278"/>
      <c r="K401" s="187"/>
      <c r="L401" s="261"/>
    </row>
    <row r="402" spans="1:12" s="331" customFormat="1" ht="12.75" customHeight="1">
      <c r="A402" s="274"/>
      <c r="B402" s="593"/>
      <c r="C402" s="597"/>
      <c r="D402" s="387"/>
      <c r="E402" s="276"/>
      <c r="F402" s="276"/>
      <c r="G402" s="276"/>
      <c r="H402" s="276"/>
      <c r="I402" s="616"/>
      <c r="J402" s="278"/>
      <c r="K402" s="187"/>
      <c r="L402" s="261"/>
    </row>
    <row r="403" spans="1:12" s="331" customFormat="1" ht="12.75" customHeight="1">
      <c r="A403" s="274"/>
      <c r="B403" s="593"/>
      <c r="C403" s="597"/>
      <c r="D403" s="387"/>
      <c r="E403" s="276"/>
      <c r="F403" s="276"/>
      <c r="G403" s="276"/>
      <c r="H403" s="276"/>
      <c r="I403" s="616"/>
      <c r="J403" s="278"/>
      <c r="K403" s="187"/>
      <c r="L403" s="261"/>
    </row>
    <row r="404" spans="1:12" s="331" customFormat="1" ht="12.75" customHeight="1">
      <c r="A404" s="274"/>
      <c r="B404" s="593"/>
      <c r="C404" s="597"/>
      <c r="D404" s="387"/>
      <c r="E404" s="276"/>
      <c r="F404" s="276"/>
      <c r="G404" s="276"/>
      <c r="H404" s="276"/>
      <c r="I404" s="616"/>
      <c r="J404" s="278"/>
      <c r="K404" s="187"/>
      <c r="L404" s="261"/>
    </row>
    <row r="405" spans="1:12" s="331" customFormat="1" ht="12.75" customHeight="1">
      <c r="A405" s="274"/>
      <c r="B405" s="593"/>
      <c r="C405" s="594"/>
      <c r="D405" s="617"/>
      <c r="E405" s="276"/>
      <c r="F405" s="276"/>
      <c r="G405" s="276"/>
      <c r="H405" s="276"/>
      <c r="I405" s="616"/>
      <c r="J405" s="278"/>
      <c r="K405" s="187"/>
      <c r="L405" s="261"/>
    </row>
    <row r="406" spans="1:12" s="331" customFormat="1" ht="12.75" customHeight="1">
      <c r="A406" s="274"/>
      <c r="B406" s="593"/>
      <c r="C406" s="594"/>
      <c r="D406" s="387"/>
      <c r="E406" s="276"/>
      <c r="F406" s="276"/>
      <c r="G406" s="276"/>
      <c r="H406" s="276"/>
      <c r="I406" s="616"/>
      <c r="J406" s="278"/>
      <c r="K406" s="187"/>
      <c r="L406" s="261"/>
    </row>
    <row r="407" spans="1:12" s="331" customFormat="1" ht="12.75" customHeight="1">
      <c r="A407" s="274"/>
      <c r="B407" s="593"/>
      <c r="C407" s="594"/>
      <c r="D407" s="387"/>
      <c r="E407" s="276"/>
      <c r="F407" s="276"/>
      <c r="G407" s="276"/>
      <c r="H407" s="276"/>
      <c r="I407" s="616"/>
      <c r="J407" s="278"/>
      <c r="K407" s="187"/>
      <c r="L407" s="261"/>
    </row>
    <row r="408" spans="1:12" s="331" customFormat="1" ht="12.75" customHeight="1">
      <c r="A408" s="274"/>
      <c r="B408" s="593"/>
      <c r="C408" s="597"/>
      <c r="D408" s="387"/>
      <c r="E408" s="276"/>
      <c r="F408" s="276"/>
      <c r="G408" s="276"/>
      <c r="H408" s="276"/>
      <c r="I408" s="616"/>
      <c r="J408" s="278"/>
      <c r="K408" s="187"/>
      <c r="L408" s="261"/>
    </row>
    <row r="409" spans="1:12" s="331" customFormat="1" ht="12.75" customHeight="1">
      <c r="A409" s="274"/>
      <c r="B409" s="593"/>
      <c r="C409" s="597"/>
      <c r="D409" s="387"/>
      <c r="E409" s="276"/>
      <c r="F409" s="276"/>
      <c r="G409" s="276"/>
      <c r="H409" s="276"/>
      <c r="I409" s="616"/>
      <c r="J409" s="278"/>
      <c r="K409" s="187"/>
      <c r="L409" s="261"/>
    </row>
    <row r="410" spans="1:12" s="331" customFormat="1" ht="12.75" customHeight="1">
      <c r="A410" s="274"/>
      <c r="B410" s="593"/>
      <c r="C410" s="597"/>
      <c r="D410" s="387"/>
      <c r="E410" s="276"/>
      <c r="F410" s="276"/>
      <c r="G410" s="276"/>
      <c r="H410" s="276"/>
      <c r="I410" s="616"/>
      <c r="J410" s="278"/>
      <c r="K410" s="187"/>
      <c r="L410" s="261"/>
    </row>
    <row r="411" spans="1:12" s="331" customFormat="1" ht="12.75" customHeight="1">
      <c r="A411" s="274"/>
      <c r="B411" s="593"/>
      <c r="C411" s="594"/>
      <c r="D411" s="617"/>
      <c r="E411" s="276"/>
      <c r="F411" s="276"/>
      <c r="G411" s="276"/>
      <c r="H411" s="276"/>
      <c r="I411" s="616"/>
      <c r="J411" s="278"/>
      <c r="K411" s="187"/>
      <c r="L411" s="261"/>
    </row>
    <row r="412" spans="1:12" s="331" customFormat="1" ht="12.75" customHeight="1">
      <c r="A412" s="274"/>
      <c r="B412" s="593"/>
      <c r="C412" s="594"/>
      <c r="D412" s="387"/>
      <c r="E412" s="276"/>
      <c r="F412" s="276"/>
      <c r="G412" s="276"/>
      <c r="H412" s="276"/>
      <c r="I412" s="616"/>
      <c r="J412" s="278"/>
      <c r="K412" s="187"/>
      <c r="L412" s="261"/>
    </row>
    <row r="413" spans="1:12" s="331" customFormat="1" ht="12.75" customHeight="1">
      <c r="A413" s="274"/>
      <c r="B413" s="593"/>
      <c r="C413" s="594"/>
      <c r="D413" s="387"/>
      <c r="E413" s="276"/>
      <c r="F413" s="276"/>
      <c r="G413" s="276"/>
      <c r="H413" s="276"/>
      <c r="I413" s="616"/>
      <c r="J413" s="278"/>
      <c r="K413" s="187"/>
      <c r="L413" s="261"/>
    </row>
    <row r="414" spans="1:12" s="331" customFormat="1" ht="12.75" customHeight="1">
      <c r="A414" s="274"/>
      <c r="B414" s="593"/>
      <c r="C414" s="597"/>
      <c r="D414" s="387"/>
      <c r="E414" s="276"/>
      <c r="F414" s="276"/>
      <c r="G414" s="276"/>
      <c r="H414" s="276"/>
      <c r="I414" s="616"/>
      <c r="J414" s="278"/>
      <c r="K414" s="187"/>
      <c r="L414" s="261"/>
    </row>
    <row r="415" spans="1:12" s="331" customFormat="1" ht="12.75" customHeight="1">
      <c r="A415" s="274"/>
      <c r="B415" s="593"/>
      <c r="C415" s="597"/>
      <c r="D415" s="387"/>
      <c r="E415" s="276"/>
      <c r="F415" s="276"/>
      <c r="G415" s="276"/>
      <c r="H415" s="276"/>
      <c r="I415" s="616"/>
      <c r="J415" s="278"/>
      <c r="K415" s="187"/>
      <c r="L415" s="261"/>
    </row>
    <row r="416" spans="1:12" s="331" customFormat="1" ht="12.75" customHeight="1">
      <c r="A416" s="274"/>
      <c r="B416" s="593"/>
      <c r="C416" s="597"/>
      <c r="D416" s="387"/>
      <c r="E416" s="276"/>
      <c r="F416" s="276"/>
      <c r="G416" s="276"/>
      <c r="H416" s="276"/>
      <c r="I416" s="616"/>
      <c r="J416" s="278"/>
      <c r="K416" s="187"/>
      <c r="L416" s="261"/>
    </row>
    <row r="417" spans="1:12" s="331" customFormat="1" ht="12.75" customHeight="1">
      <c r="A417" s="274"/>
      <c r="B417" s="593"/>
      <c r="C417" s="594"/>
      <c r="D417" s="387"/>
      <c r="E417" s="276"/>
      <c r="F417" s="276"/>
      <c r="G417" s="276"/>
      <c r="H417" s="276"/>
      <c r="I417" s="616"/>
      <c r="J417" s="278"/>
      <c r="K417" s="187"/>
      <c r="L417" s="261"/>
    </row>
    <row r="418" spans="1:12" s="331" customFormat="1" ht="12.75" customHeight="1">
      <c r="A418" s="274"/>
      <c r="B418" s="593"/>
      <c r="C418" s="594"/>
      <c r="D418" s="387"/>
      <c r="E418" s="276"/>
      <c r="F418" s="276"/>
      <c r="G418" s="276"/>
      <c r="H418" s="276"/>
      <c r="I418" s="616"/>
      <c r="J418" s="278"/>
      <c r="K418" s="187"/>
      <c r="L418" s="261"/>
    </row>
    <row r="419" spans="1:12" s="331" customFormat="1" ht="12.75" customHeight="1">
      <c r="A419" s="274"/>
      <c r="B419" s="593"/>
      <c r="C419" s="594"/>
      <c r="D419" s="387"/>
      <c r="E419" s="276"/>
      <c r="F419" s="276"/>
      <c r="G419" s="276"/>
      <c r="H419" s="276"/>
      <c r="I419" s="616"/>
      <c r="J419" s="278"/>
      <c r="K419" s="187"/>
      <c r="L419" s="261"/>
    </row>
    <row r="420" spans="1:12" s="331" customFormat="1" ht="12.75" customHeight="1">
      <c r="A420" s="274"/>
      <c r="B420" s="593"/>
      <c r="C420" s="594"/>
      <c r="D420" s="387"/>
      <c r="E420" s="276"/>
      <c r="F420" s="276"/>
      <c r="G420" s="276"/>
      <c r="H420" s="276"/>
      <c r="I420" s="616"/>
      <c r="J420" s="278"/>
      <c r="K420" s="187"/>
      <c r="L420" s="261"/>
    </row>
    <row r="421" spans="1:12" s="331" customFormat="1" ht="12.75" customHeight="1">
      <c r="A421" s="274"/>
      <c r="B421" s="593"/>
      <c r="C421" s="594"/>
      <c r="D421" s="387"/>
      <c r="E421" s="276"/>
      <c r="F421" s="276"/>
      <c r="G421" s="276"/>
      <c r="H421" s="276"/>
      <c r="I421" s="616"/>
      <c r="J421" s="278"/>
      <c r="K421" s="187"/>
      <c r="L421" s="261"/>
    </row>
    <row r="422" spans="1:12" s="331" customFormat="1" ht="12.75" customHeight="1">
      <c r="A422" s="274"/>
      <c r="B422" s="593"/>
      <c r="C422" s="597"/>
      <c r="D422" s="387"/>
      <c r="E422" s="276"/>
      <c r="F422" s="276"/>
      <c r="G422" s="276"/>
      <c r="H422" s="276"/>
      <c r="I422" s="616"/>
      <c r="J422" s="278"/>
      <c r="K422" s="187"/>
      <c r="L422" s="261"/>
    </row>
    <row r="423" spans="1:12" s="331" customFormat="1" ht="12.75" customHeight="1">
      <c r="A423" s="274"/>
      <c r="B423" s="593"/>
      <c r="C423" s="597"/>
      <c r="D423" s="387"/>
      <c r="E423" s="276"/>
      <c r="F423" s="276"/>
      <c r="G423" s="276"/>
      <c r="H423" s="276"/>
      <c r="I423" s="616"/>
      <c r="J423" s="278"/>
      <c r="K423" s="187"/>
      <c r="L423" s="261"/>
    </row>
    <row r="424" spans="1:12" s="331" customFormat="1" ht="12.75" customHeight="1">
      <c r="A424" s="274"/>
      <c r="B424" s="593"/>
      <c r="C424" s="594"/>
      <c r="D424" s="617"/>
      <c r="E424" s="276"/>
      <c r="F424" s="276"/>
      <c r="G424" s="276"/>
      <c r="H424" s="276"/>
      <c r="I424" s="616"/>
      <c r="J424" s="278"/>
      <c r="K424" s="187"/>
      <c r="L424" s="261"/>
    </row>
    <row r="425" spans="1:12" s="331" customFormat="1" ht="12.75" customHeight="1">
      <c r="A425" s="274"/>
      <c r="B425" s="593"/>
      <c r="C425" s="594"/>
      <c r="D425" s="617"/>
      <c r="E425" s="276"/>
      <c r="F425" s="276"/>
      <c r="G425" s="276"/>
      <c r="H425" s="276"/>
      <c r="I425" s="616"/>
      <c r="J425" s="278"/>
      <c r="K425" s="187"/>
      <c r="L425" s="261"/>
    </row>
    <row r="426" spans="1:12" s="331" customFormat="1" ht="12.75" customHeight="1">
      <c r="A426" s="274"/>
      <c r="B426" s="593"/>
      <c r="C426" s="594"/>
      <c r="D426" s="387"/>
      <c r="E426" s="276"/>
      <c r="F426" s="276"/>
      <c r="G426" s="276"/>
      <c r="H426" s="276"/>
      <c r="I426" s="616"/>
      <c r="J426" s="278"/>
      <c r="K426" s="187"/>
      <c r="L426" s="261"/>
    </row>
    <row r="427" spans="1:12" s="331" customFormat="1" ht="12.75" customHeight="1">
      <c r="A427" s="274"/>
      <c r="B427" s="593"/>
      <c r="C427" s="597"/>
      <c r="D427" s="387"/>
      <c r="E427" s="276"/>
      <c r="F427" s="276"/>
      <c r="G427" s="276"/>
      <c r="H427" s="276"/>
      <c r="I427" s="616"/>
      <c r="J427" s="278"/>
      <c r="K427" s="187"/>
      <c r="L427" s="261"/>
    </row>
    <row r="428" spans="1:12" s="331" customFormat="1" ht="12.75" customHeight="1">
      <c r="A428" s="274"/>
      <c r="B428" s="593"/>
      <c r="C428" s="597"/>
      <c r="D428" s="387"/>
      <c r="E428" s="276"/>
      <c r="F428" s="276"/>
      <c r="G428" s="276"/>
      <c r="H428" s="276"/>
      <c r="I428" s="616"/>
      <c r="J428" s="278"/>
      <c r="K428" s="187"/>
      <c r="L428" s="261"/>
    </row>
    <row r="429" spans="1:12" s="331" customFormat="1" ht="12.75" customHeight="1">
      <c r="A429" s="274"/>
      <c r="B429" s="593"/>
      <c r="C429" s="594"/>
      <c r="D429" s="617"/>
      <c r="E429" s="276"/>
      <c r="F429" s="276"/>
      <c r="G429" s="276"/>
      <c r="H429" s="276"/>
      <c r="I429" s="616"/>
      <c r="J429" s="278"/>
      <c r="K429" s="187"/>
      <c r="L429" s="261"/>
    </row>
    <row r="430" spans="1:12" s="331" customFormat="1" ht="12.75" customHeight="1">
      <c r="A430" s="274"/>
      <c r="B430" s="593"/>
      <c r="C430" s="594"/>
      <c r="D430" s="387"/>
      <c r="E430" s="276"/>
      <c r="F430" s="276"/>
      <c r="G430" s="276"/>
      <c r="H430" s="276"/>
      <c r="I430" s="616"/>
      <c r="J430" s="278"/>
      <c r="K430" s="187"/>
      <c r="L430" s="261"/>
    </row>
    <row r="431" spans="1:12" s="331" customFormat="1" ht="12.75" customHeight="1">
      <c r="A431" s="274"/>
      <c r="B431" s="593"/>
      <c r="C431" s="594"/>
      <c r="D431" s="387"/>
      <c r="E431" s="276"/>
      <c r="F431" s="276"/>
      <c r="G431" s="276"/>
      <c r="H431" s="276"/>
      <c r="I431" s="616"/>
      <c r="J431" s="278"/>
      <c r="K431" s="187"/>
      <c r="L431" s="261"/>
    </row>
    <row r="432" spans="1:12" s="331" customFormat="1" ht="12.75" customHeight="1">
      <c r="A432" s="274"/>
      <c r="B432" s="593"/>
      <c r="C432" s="597"/>
      <c r="D432" s="387"/>
      <c r="E432" s="276"/>
      <c r="F432" s="276"/>
      <c r="G432" s="276"/>
      <c r="H432" s="276"/>
      <c r="I432" s="616"/>
      <c r="J432" s="278"/>
      <c r="K432" s="187"/>
      <c r="L432" s="261"/>
    </row>
    <row r="433" spans="1:12" s="331" customFormat="1" ht="12.75" customHeight="1">
      <c r="A433" s="274"/>
      <c r="B433" s="593"/>
      <c r="C433" s="597"/>
      <c r="D433" s="387"/>
      <c r="E433" s="276"/>
      <c r="F433" s="276"/>
      <c r="G433" s="276"/>
      <c r="H433" s="276"/>
      <c r="I433" s="616"/>
      <c r="J433" s="278"/>
      <c r="K433" s="187"/>
      <c r="L433" s="261"/>
    </row>
    <row r="434" spans="1:12" s="331" customFormat="1" ht="12.75" customHeight="1">
      <c r="A434" s="274"/>
      <c r="B434" s="593"/>
      <c r="C434" s="597"/>
      <c r="D434" s="387"/>
      <c r="E434" s="276"/>
      <c r="F434" s="276"/>
      <c r="G434" s="276"/>
      <c r="H434" s="276"/>
      <c r="I434" s="616"/>
      <c r="J434" s="278"/>
      <c r="K434" s="187"/>
      <c r="L434" s="261"/>
    </row>
    <row r="435" spans="1:12" s="331" customFormat="1" ht="12.75" customHeight="1">
      <c r="A435" s="274"/>
      <c r="B435" s="593"/>
      <c r="C435" s="594"/>
      <c r="D435" s="387"/>
      <c r="E435" s="276"/>
      <c r="F435" s="276"/>
      <c r="G435" s="276"/>
      <c r="H435" s="276"/>
      <c r="I435" s="616"/>
      <c r="J435" s="278"/>
      <c r="K435" s="187"/>
      <c r="L435" s="261"/>
    </row>
    <row r="436" spans="1:12" s="331" customFormat="1" ht="12.75" customHeight="1">
      <c r="A436" s="274"/>
      <c r="B436" s="593"/>
      <c r="C436" s="615"/>
      <c r="D436" s="387"/>
      <c r="E436" s="276"/>
      <c r="F436" s="276"/>
      <c r="G436" s="276"/>
      <c r="H436" s="276"/>
      <c r="I436" s="616"/>
      <c r="J436" s="278"/>
      <c r="K436" s="187"/>
      <c r="L436" s="261"/>
    </row>
    <row r="437" spans="1:12" s="331" customFormat="1" ht="12.75" customHeight="1">
      <c r="A437" s="274"/>
      <c r="B437" s="593"/>
      <c r="C437" s="594"/>
      <c r="D437" s="387"/>
      <c r="E437" s="276"/>
      <c r="F437" s="276"/>
      <c r="G437" s="276"/>
      <c r="H437" s="276"/>
      <c r="I437" s="616"/>
      <c r="J437" s="278"/>
      <c r="K437" s="187"/>
      <c r="L437" s="261"/>
    </row>
    <row r="438" spans="1:12" s="331" customFormat="1" ht="12.75" customHeight="1">
      <c r="A438" s="274"/>
      <c r="B438" s="593"/>
      <c r="C438" s="594"/>
      <c r="D438" s="387"/>
      <c r="E438" s="276"/>
      <c r="F438" s="276"/>
      <c r="G438" s="276"/>
      <c r="H438" s="276"/>
      <c r="I438" s="616"/>
      <c r="J438" s="278"/>
      <c r="K438" s="187"/>
      <c r="L438" s="261"/>
    </row>
    <row r="439" spans="1:12" s="331" customFormat="1" ht="12.75" customHeight="1">
      <c r="A439" s="274"/>
      <c r="B439" s="593"/>
      <c r="C439" s="594"/>
      <c r="D439" s="387"/>
      <c r="E439" s="276"/>
      <c r="F439" s="276"/>
      <c r="G439" s="276"/>
      <c r="H439" s="276"/>
      <c r="I439" s="616"/>
      <c r="J439" s="278"/>
      <c r="K439" s="187"/>
      <c r="L439" s="261"/>
    </row>
    <row r="440" spans="1:12" s="331" customFormat="1" ht="12.75" customHeight="1">
      <c r="A440" s="274"/>
      <c r="B440" s="593"/>
      <c r="C440" s="615"/>
      <c r="D440" s="387"/>
      <c r="E440" s="276"/>
      <c r="F440" s="276"/>
      <c r="G440" s="276"/>
      <c r="H440" s="276"/>
      <c r="I440" s="616"/>
      <c r="J440" s="278"/>
      <c r="K440" s="187"/>
      <c r="L440" s="261"/>
    </row>
    <row r="441" spans="1:12" s="331" customFormat="1" ht="12.75" customHeight="1">
      <c r="A441" s="274"/>
      <c r="B441" s="593"/>
      <c r="C441" s="594"/>
      <c r="D441" s="387"/>
      <c r="E441" s="276"/>
      <c r="F441" s="276"/>
      <c r="G441" s="276"/>
      <c r="H441" s="276"/>
      <c r="I441" s="616"/>
      <c r="J441" s="278"/>
      <c r="K441" s="187"/>
      <c r="L441" s="261"/>
    </row>
    <row r="442" spans="1:12" s="331" customFormat="1" ht="12.75" customHeight="1">
      <c r="A442" s="274"/>
      <c r="B442" s="593"/>
      <c r="C442" s="594"/>
      <c r="D442" s="387"/>
      <c r="E442" s="276"/>
      <c r="F442" s="276"/>
      <c r="G442" s="276"/>
      <c r="H442" s="276"/>
      <c r="I442" s="616"/>
      <c r="J442" s="278"/>
      <c r="K442" s="187"/>
      <c r="L442" s="261"/>
    </row>
    <row r="443" spans="1:12" s="331" customFormat="1" ht="12.75" customHeight="1">
      <c r="A443" s="274"/>
      <c r="B443" s="593"/>
      <c r="C443" s="594"/>
      <c r="D443" s="387"/>
      <c r="E443" s="276"/>
      <c r="F443" s="276"/>
      <c r="G443" s="276"/>
      <c r="H443" s="276"/>
      <c r="I443" s="616"/>
      <c r="J443" s="278"/>
      <c r="K443" s="187"/>
      <c r="L443" s="261"/>
    </row>
    <row r="444" spans="1:12" s="331" customFormat="1" ht="12.75" customHeight="1">
      <c r="A444" s="274"/>
      <c r="B444" s="593"/>
      <c r="C444" s="615"/>
      <c r="D444" s="387"/>
      <c r="E444" s="276"/>
      <c r="F444" s="276"/>
      <c r="G444" s="276"/>
      <c r="H444" s="276"/>
      <c r="I444" s="616"/>
      <c r="J444" s="278"/>
      <c r="K444" s="187"/>
      <c r="L444" s="261"/>
    </row>
    <row r="445" spans="1:12" s="331" customFormat="1" ht="12.75" customHeight="1">
      <c r="A445" s="274"/>
      <c r="B445" s="593"/>
      <c r="C445" s="594"/>
      <c r="D445" s="387"/>
      <c r="E445" s="276"/>
      <c r="F445" s="276"/>
      <c r="G445" s="276"/>
      <c r="H445" s="276"/>
      <c r="I445" s="616"/>
      <c r="J445" s="278"/>
      <c r="K445" s="187"/>
      <c r="L445" s="261"/>
    </row>
    <row r="446" spans="1:12" s="331" customFormat="1" ht="12.75" customHeight="1">
      <c r="A446" s="274"/>
      <c r="B446" s="593"/>
      <c r="C446" s="597"/>
      <c r="D446" s="387"/>
      <c r="E446" s="276"/>
      <c r="F446" s="276"/>
      <c r="G446" s="276"/>
      <c r="H446" s="276"/>
      <c r="I446" s="616"/>
      <c r="J446" s="278"/>
      <c r="K446" s="187"/>
      <c r="L446" s="261"/>
    </row>
    <row r="447" spans="1:12" s="331" customFormat="1" ht="12.75" customHeight="1">
      <c r="A447" s="274"/>
      <c r="B447" s="593"/>
      <c r="C447" s="597"/>
      <c r="D447" s="387"/>
      <c r="E447" s="276"/>
      <c r="F447" s="276"/>
      <c r="G447" s="276"/>
      <c r="H447" s="276"/>
      <c r="I447" s="616"/>
      <c r="J447" s="278"/>
      <c r="K447" s="187"/>
      <c r="L447" s="261"/>
    </row>
    <row r="448" spans="1:12" s="331" customFormat="1" ht="12.75" customHeight="1">
      <c r="A448" s="274"/>
      <c r="B448" s="593"/>
      <c r="C448" s="597"/>
      <c r="D448" s="387"/>
      <c r="E448" s="276"/>
      <c r="F448" s="276"/>
      <c r="G448" s="276"/>
      <c r="H448" s="276"/>
      <c r="I448" s="616"/>
      <c r="J448" s="278"/>
      <c r="K448" s="187"/>
      <c r="L448" s="261"/>
    </row>
    <row r="449" spans="1:12" s="331" customFormat="1" ht="12.75" customHeight="1">
      <c r="A449" s="274"/>
      <c r="B449" s="593"/>
      <c r="C449" s="594"/>
      <c r="D449" s="387"/>
      <c r="E449" s="276"/>
      <c r="F449" s="276"/>
      <c r="G449" s="276"/>
      <c r="H449" s="276"/>
      <c r="I449" s="616"/>
      <c r="J449" s="278"/>
      <c r="K449" s="187"/>
      <c r="L449" s="261"/>
    </row>
    <row r="450" spans="1:12" s="331" customFormat="1" ht="12.75" customHeight="1">
      <c r="A450" s="274"/>
      <c r="B450" s="593"/>
      <c r="C450" s="615"/>
      <c r="D450" s="387"/>
      <c r="E450" s="276"/>
      <c r="F450" s="276"/>
      <c r="G450" s="276"/>
      <c r="H450" s="276"/>
      <c r="I450" s="616"/>
      <c r="J450" s="278"/>
      <c r="K450" s="187"/>
      <c r="L450" s="261"/>
    </row>
    <row r="451" spans="1:12" s="331" customFormat="1" ht="12.75" customHeight="1">
      <c r="A451" s="274"/>
      <c r="B451" s="593"/>
      <c r="C451" s="594"/>
      <c r="D451" s="387"/>
      <c r="E451" s="276"/>
      <c r="F451" s="276"/>
      <c r="G451" s="276"/>
      <c r="H451" s="276"/>
      <c r="I451" s="616"/>
      <c r="J451" s="278"/>
      <c r="K451" s="187"/>
      <c r="L451" s="261"/>
    </row>
    <row r="452" spans="1:12" s="331" customFormat="1" ht="12.75" customHeight="1">
      <c r="A452" s="274"/>
      <c r="B452" s="593"/>
      <c r="C452" s="594"/>
      <c r="D452" s="387"/>
      <c r="E452" s="276"/>
      <c r="F452" s="276"/>
      <c r="G452" s="276"/>
      <c r="H452" s="276"/>
      <c r="I452" s="616"/>
      <c r="J452" s="278"/>
      <c r="K452" s="187"/>
      <c r="L452" s="261"/>
    </row>
    <row r="453" spans="1:12" s="331" customFormat="1" ht="12.75" customHeight="1">
      <c r="A453" s="274"/>
      <c r="B453" s="593"/>
      <c r="C453" s="594"/>
      <c r="D453" s="387"/>
      <c r="E453" s="276"/>
      <c r="F453" s="276"/>
      <c r="G453" s="276"/>
      <c r="H453" s="276"/>
      <c r="I453" s="616"/>
      <c r="J453" s="278"/>
      <c r="K453" s="187"/>
      <c r="L453" s="261"/>
    </row>
    <row r="454" spans="1:12" s="331" customFormat="1" ht="12.75" customHeight="1">
      <c r="A454" s="274"/>
      <c r="B454" s="593"/>
      <c r="C454" s="615"/>
      <c r="D454" s="387"/>
      <c r="E454" s="276"/>
      <c r="F454" s="276"/>
      <c r="G454" s="276"/>
      <c r="H454" s="276"/>
      <c r="I454" s="616"/>
      <c r="J454" s="278"/>
      <c r="K454" s="187"/>
      <c r="L454" s="261"/>
    </row>
    <row r="455" spans="1:12" s="331" customFormat="1" ht="12.75" customHeight="1">
      <c r="A455" s="274"/>
      <c r="B455" s="593"/>
      <c r="C455" s="594"/>
      <c r="D455" s="387"/>
      <c r="E455" s="276"/>
      <c r="F455" s="276"/>
      <c r="G455" s="276"/>
      <c r="H455" s="276"/>
      <c r="I455" s="616"/>
      <c r="J455" s="278"/>
      <c r="K455" s="187"/>
      <c r="L455" s="261"/>
    </row>
    <row r="456" spans="1:12" s="331" customFormat="1" ht="12.75" customHeight="1">
      <c r="A456" s="274"/>
      <c r="B456" s="593"/>
      <c r="C456" s="594"/>
      <c r="D456" s="387"/>
      <c r="E456" s="276"/>
      <c r="F456" s="276"/>
      <c r="G456" s="276"/>
      <c r="H456" s="276"/>
      <c r="I456" s="616"/>
      <c r="J456" s="278"/>
      <c r="K456" s="187"/>
      <c r="L456" s="261"/>
    </row>
    <row r="457" spans="1:12" s="331" customFormat="1" ht="12.75" customHeight="1">
      <c r="A457" s="274"/>
      <c r="B457" s="593"/>
      <c r="C457" s="594"/>
      <c r="D457" s="387"/>
      <c r="E457" s="276"/>
      <c r="F457" s="276"/>
      <c r="G457" s="276"/>
      <c r="H457" s="276"/>
      <c r="I457" s="616"/>
      <c r="J457" s="278"/>
      <c r="K457" s="187"/>
      <c r="L457" s="261"/>
    </row>
    <row r="458" spans="1:12" s="331" customFormat="1" ht="12.75" customHeight="1">
      <c r="A458" s="274"/>
      <c r="B458" s="593"/>
      <c r="C458" s="615"/>
      <c r="D458" s="387"/>
      <c r="E458" s="276"/>
      <c r="F458" s="276"/>
      <c r="G458" s="276"/>
      <c r="H458" s="276"/>
      <c r="I458" s="616"/>
      <c r="J458" s="278"/>
      <c r="K458" s="187"/>
      <c r="L458" s="261"/>
    </row>
    <row r="459" spans="1:12" s="331" customFormat="1" ht="12.75" customHeight="1">
      <c r="A459" s="274"/>
      <c r="B459" s="593"/>
      <c r="C459" s="594"/>
      <c r="D459" s="387"/>
      <c r="E459" s="276"/>
      <c r="F459" s="276"/>
      <c r="G459" s="276"/>
      <c r="H459" s="276"/>
      <c r="I459" s="616"/>
      <c r="J459" s="278"/>
      <c r="K459" s="187"/>
      <c r="L459" s="261"/>
    </row>
    <row r="460" spans="1:12" s="331" customFormat="1" ht="12.75" customHeight="1">
      <c r="A460" s="274"/>
      <c r="B460" s="593"/>
      <c r="C460" s="597"/>
      <c r="D460" s="387"/>
      <c r="E460" s="276"/>
      <c r="F460" s="276"/>
      <c r="G460" s="276"/>
      <c r="H460" s="276"/>
      <c r="I460" s="616"/>
      <c r="J460" s="278"/>
      <c r="K460" s="187"/>
      <c r="L460" s="261"/>
    </row>
    <row r="461" spans="1:12" s="331" customFormat="1" ht="12.75" customHeight="1">
      <c r="A461" s="274"/>
      <c r="B461" s="593"/>
      <c r="C461" s="597"/>
      <c r="D461" s="387"/>
      <c r="E461" s="276"/>
      <c r="F461" s="276"/>
      <c r="G461" s="276"/>
      <c r="H461" s="276"/>
      <c r="I461" s="616"/>
      <c r="J461" s="278"/>
      <c r="K461" s="187"/>
      <c r="L461" s="261"/>
    </row>
    <row r="462" spans="1:12" s="331" customFormat="1" ht="12.75" customHeight="1">
      <c r="A462" s="274"/>
      <c r="B462" s="593"/>
      <c r="C462" s="597"/>
      <c r="D462" s="387"/>
      <c r="E462" s="276"/>
      <c r="F462" s="276"/>
      <c r="G462" s="276"/>
      <c r="H462" s="276"/>
      <c r="I462" s="616"/>
      <c r="J462" s="278"/>
      <c r="K462" s="187"/>
      <c r="L462" s="261"/>
    </row>
    <row r="463" spans="1:12" s="331" customFormat="1" ht="12.75" customHeight="1">
      <c r="A463" s="274"/>
      <c r="B463" s="593"/>
      <c r="C463" s="594"/>
      <c r="D463" s="617"/>
      <c r="E463" s="276"/>
      <c r="F463" s="276"/>
      <c r="G463" s="276"/>
      <c r="H463" s="276"/>
      <c r="I463" s="616"/>
      <c r="J463" s="278"/>
      <c r="K463" s="187"/>
      <c r="L463" s="261"/>
    </row>
    <row r="464" spans="1:12" s="331" customFormat="1" ht="12.75" customHeight="1">
      <c r="A464" s="274"/>
      <c r="B464" s="593"/>
      <c r="C464" s="594"/>
      <c r="D464" s="617"/>
      <c r="E464" s="276"/>
      <c r="F464" s="276"/>
      <c r="G464" s="276"/>
      <c r="H464" s="276"/>
      <c r="I464" s="616"/>
      <c r="J464" s="278"/>
      <c r="K464" s="187"/>
      <c r="L464" s="261"/>
    </row>
    <row r="465" spans="1:12" s="331" customFormat="1" ht="12.75" customHeight="1">
      <c r="A465" s="274"/>
      <c r="B465" s="593"/>
      <c r="C465" s="594"/>
      <c r="D465" s="387"/>
      <c r="E465" s="276"/>
      <c r="F465" s="276"/>
      <c r="G465" s="276"/>
      <c r="H465" s="276"/>
      <c r="I465" s="616"/>
      <c r="J465" s="278"/>
      <c r="K465" s="187"/>
      <c r="L465" s="261"/>
    </row>
    <row r="466" spans="1:12" s="331" customFormat="1" ht="12.75" customHeight="1">
      <c r="A466" s="274"/>
      <c r="B466" s="593"/>
      <c r="C466" s="597"/>
      <c r="D466" s="387"/>
      <c r="E466" s="276"/>
      <c r="F466" s="276"/>
      <c r="G466" s="276"/>
      <c r="H466" s="276"/>
      <c r="I466" s="616"/>
      <c r="J466" s="278"/>
      <c r="K466" s="187"/>
      <c r="L466" s="261"/>
    </row>
    <row r="467" spans="1:12" s="331" customFormat="1" ht="12.75" customHeight="1">
      <c r="A467" s="274"/>
      <c r="B467" s="593"/>
      <c r="C467" s="597"/>
      <c r="D467" s="387"/>
      <c r="E467" s="276"/>
      <c r="F467" s="276"/>
      <c r="G467" s="276"/>
      <c r="H467" s="276"/>
      <c r="I467" s="616"/>
      <c r="J467" s="278"/>
      <c r="K467" s="187"/>
      <c r="L467" s="261"/>
    </row>
    <row r="468" spans="1:12" s="331" customFormat="1" ht="12.75" customHeight="1">
      <c r="A468" s="274"/>
      <c r="B468" s="593"/>
      <c r="C468" s="594"/>
      <c r="D468" s="387"/>
      <c r="E468" s="276"/>
      <c r="F468" s="276"/>
      <c r="G468" s="276"/>
      <c r="H468" s="276"/>
      <c r="I468" s="616"/>
      <c r="J468" s="278"/>
      <c r="K468" s="187"/>
      <c r="L468" s="261"/>
    </row>
    <row r="469" spans="1:12" s="331" customFormat="1" ht="12.75" customHeight="1">
      <c r="A469" s="274"/>
      <c r="B469" s="593"/>
      <c r="C469" s="601"/>
      <c r="D469" s="387"/>
      <c r="E469" s="276"/>
      <c r="F469" s="276"/>
      <c r="G469" s="276"/>
      <c r="H469" s="276"/>
      <c r="I469" s="616"/>
      <c r="J469" s="278"/>
      <c r="K469" s="187"/>
      <c r="L469" s="261"/>
    </row>
    <row r="470" spans="1:12" s="331" customFormat="1" ht="12.75" customHeight="1">
      <c r="A470" s="274"/>
      <c r="B470" s="593"/>
      <c r="C470" s="594"/>
      <c r="D470" s="387"/>
      <c r="E470" s="276"/>
      <c r="F470" s="276"/>
      <c r="G470" s="276"/>
      <c r="H470" s="276"/>
      <c r="I470" s="616"/>
      <c r="J470" s="278"/>
      <c r="K470" s="187"/>
      <c r="L470" s="261"/>
    </row>
    <row r="471" spans="1:12" s="331" customFormat="1" ht="12.75" customHeight="1">
      <c r="A471" s="274"/>
      <c r="B471" s="593"/>
      <c r="C471" s="597"/>
      <c r="D471" s="387"/>
      <c r="E471" s="276"/>
      <c r="F471" s="276"/>
      <c r="G471" s="276"/>
      <c r="H471" s="276"/>
      <c r="I471" s="616"/>
      <c r="J471" s="278"/>
      <c r="K471" s="187"/>
      <c r="L471" s="261"/>
    </row>
    <row r="472" spans="1:12" s="331" customFormat="1" ht="12.75" customHeight="1">
      <c r="A472" s="274"/>
      <c r="B472" s="593"/>
      <c r="C472" s="597"/>
      <c r="D472" s="387"/>
      <c r="E472" s="276"/>
      <c r="F472" s="276"/>
      <c r="G472" s="276"/>
      <c r="H472" s="276"/>
      <c r="I472" s="616"/>
      <c r="J472" s="278"/>
      <c r="K472" s="187"/>
      <c r="L472" s="261"/>
    </row>
    <row r="473" spans="1:12" s="331" customFormat="1" ht="12.75" customHeight="1">
      <c r="A473" s="274"/>
      <c r="B473" s="593"/>
      <c r="C473" s="594"/>
      <c r="D473" s="617"/>
      <c r="E473" s="276"/>
      <c r="F473" s="276"/>
      <c r="G473" s="276"/>
      <c r="H473" s="276"/>
      <c r="I473" s="616"/>
      <c r="J473" s="278"/>
      <c r="K473" s="187"/>
      <c r="L473" s="261"/>
    </row>
    <row r="474" spans="1:12" s="331" customFormat="1" ht="12.75" customHeight="1">
      <c r="A474" s="274"/>
      <c r="B474" s="593"/>
      <c r="C474" s="615"/>
      <c r="D474" s="387"/>
      <c r="E474" s="276"/>
      <c r="F474" s="276"/>
      <c r="G474" s="276"/>
      <c r="H474" s="276"/>
      <c r="I474" s="616"/>
      <c r="J474" s="278"/>
      <c r="K474" s="187"/>
      <c r="L474" s="261"/>
    </row>
    <row r="475" spans="1:12" s="331" customFormat="1" ht="12.75" customHeight="1">
      <c r="A475" s="274"/>
      <c r="B475" s="593"/>
      <c r="C475" s="594"/>
      <c r="D475" s="387"/>
      <c r="E475" s="276"/>
      <c r="F475" s="276"/>
      <c r="G475" s="276"/>
      <c r="H475" s="276"/>
      <c r="I475" s="616"/>
      <c r="J475" s="278"/>
      <c r="K475" s="187"/>
      <c r="L475" s="261"/>
    </row>
    <row r="476" spans="1:12" s="331" customFormat="1" ht="12.75" customHeight="1">
      <c r="A476" s="274"/>
      <c r="B476" s="593"/>
      <c r="C476" s="594"/>
      <c r="D476" s="387"/>
      <c r="E476" s="276"/>
      <c r="F476" s="276"/>
      <c r="G476" s="276"/>
      <c r="H476" s="276"/>
      <c r="I476" s="616"/>
      <c r="J476" s="278"/>
      <c r="K476" s="187"/>
      <c r="L476" s="261"/>
    </row>
    <row r="477" spans="1:12" s="331" customFormat="1" ht="12.75" customHeight="1">
      <c r="A477" s="274"/>
      <c r="B477" s="593"/>
      <c r="C477" s="594"/>
      <c r="D477" s="387"/>
      <c r="E477" s="276"/>
      <c r="F477" s="276"/>
      <c r="G477" s="276"/>
      <c r="H477" s="276"/>
      <c r="I477" s="616"/>
      <c r="J477" s="278"/>
      <c r="K477" s="187"/>
      <c r="L477" s="261"/>
    </row>
    <row r="478" spans="1:12" s="331" customFormat="1" ht="12.75" customHeight="1">
      <c r="A478" s="274"/>
      <c r="B478" s="593"/>
      <c r="C478" s="594"/>
      <c r="D478" s="387"/>
      <c r="E478" s="276"/>
      <c r="F478" s="276"/>
      <c r="G478" s="276"/>
      <c r="H478" s="276"/>
      <c r="I478" s="616"/>
      <c r="J478" s="278"/>
      <c r="K478" s="187"/>
      <c r="L478" s="261"/>
    </row>
    <row r="479" spans="1:12" s="331" customFormat="1" ht="12.75" customHeight="1">
      <c r="A479" s="274"/>
      <c r="B479" s="593"/>
      <c r="C479" s="594"/>
      <c r="D479" s="387"/>
      <c r="E479" s="276"/>
      <c r="F479" s="276"/>
      <c r="G479" s="276"/>
      <c r="H479" s="276"/>
      <c r="I479" s="616"/>
      <c r="J479" s="278"/>
      <c r="K479" s="187"/>
      <c r="L479" s="261"/>
    </row>
    <row r="480" spans="1:12" s="331" customFormat="1" ht="12.75" customHeight="1">
      <c r="A480" s="274"/>
      <c r="B480" s="593"/>
      <c r="C480" s="594"/>
      <c r="D480" s="387"/>
      <c r="E480" s="276"/>
      <c r="F480" s="276"/>
      <c r="G480" s="276"/>
      <c r="H480" s="276"/>
      <c r="I480" s="616"/>
      <c r="J480" s="278"/>
      <c r="K480" s="187"/>
      <c r="L480" s="261"/>
    </row>
    <row r="481" spans="1:12" s="331" customFormat="1" ht="12.75" customHeight="1">
      <c r="A481" s="274"/>
      <c r="B481" s="593"/>
      <c r="C481" s="594"/>
      <c r="D481" s="387"/>
      <c r="E481" s="276"/>
      <c r="F481" s="276"/>
      <c r="G481" s="276"/>
      <c r="H481" s="276"/>
      <c r="I481" s="616"/>
      <c r="J481" s="278"/>
      <c r="K481" s="187"/>
      <c r="L481" s="261"/>
    </row>
    <row r="482" spans="1:12" s="331" customFormat="1" ht="12.75" customHeight="1">
      <c r="A482" s="274"/>
      <c r="B482" s="593"/>
      <c r="C482" s="594"/>
      <c r="D482" s="387"/>
      <c r="E482" s="276"/>
      <c r="F482" s="276"/>
      <c r="G482" s="276"/>
      <c r="H482" s="276"/>
      <c r="I482" s="616"/>
      <c r="J482" s="278"/>
      <c r="K482" s="187"/>
      <c r="L482" s="261"/>
    </row>
    <row r="483" spans="1:12" s="331" customFormat="1" ht="12.75" customHeight="1">
      <c r="A483" s="274"/>
      <c r="B483" s="593"/>
      <c r="C483" s="594"/>
      <c r="D483" s="387"/>
      <c r="E483" s="276"/>
      <c r="F483" s="276"/>
      <c r="G483" s="276"/>
      <c r="H483" s="276"/>
      <c r="I483" s="616"/>
      <c r="J483" s="278"/>
      <c r="K483" s="187"/>
      <c r="L483" s="261"/>
    </row>
    <row r="484" spans="1:12" s="331" customFormat="1" ht="12.75" customHeight="1">
      <c r="A484" s="274"/>
      <c r="B484" s="593"/>
      <c r="C484" s="594"/>
      <c r="D484" s="387"/>
      <c r="E484" s="276"/>
      <c r="F484" s="276"/>
      <c r="G484" s="276"/>
      <c r="H484" s="276"/>
      <c r="I484" s="616"/>
      <c r="J484" s="278"/>
      <c r="K484" s="187"/>
      <c r="L484" s="261"/>
    </row>
    <row r="485" spans="1:12" s="331" customFormat="1" ht="12.75" customHeight="1">
      <c r="A485" s="274"/>
      <c r="B485" s="593"/>
      <c r="C485" s="594"/>
      <c r="D485" s="387"/>
      <c r="E485" s="276"/>
      <c r="F485" s="276"/>
      <c r="G485" s="276"/>
      <c r="H485" s="276"/>
      <c r="I485" s="616"/>
      <c r="J485" s="278"/>
      <c r="K485" s="187"/>
      <c r="L485" s="261"/>
    </row>
    <row r="486" spans="1:12" s="331" customFormat="1" ht="12.75" customHeight="1">
      <c r="A486" s="274"/>
      <c r="B486" s="593"/>
      <c r="C486" s="594"/>
      <c r="D486" s="387"/>
      <c r="E486" s="276"/>
      <c r="F486" s="276"/>
      <c r="G486" s="276"/>
      <c r="H486" s="276"/>
      <c r="I486" s="616"/>
      <c r="J486" s="278"/>
      <c r="K486" s="187"/>
      <c r="L486" s="261"/>
    </row>
    <row r="487" spans="1:12" s="331" customFormat="1" ht="12.75" customHeight="1">
      <c r="A487" s="274"/>
      <c r="B487" s="593"/>
      <c r="C487" s="597"/>
      <c r="D487" s="387"/>
      <c r="E487" s="276"/>
      <c r="F487" s="276"/>
      <c r="G487" s="276"/>
      <c r="H487" s="276"/>
      <c r="I487" s="616"/>
      <c r="J487" s="278"/>
      <c r="K487" s="187"/>
      <c r="L487" s="261"/>
    </row>
    <row r="488" spans="1:12" s="331" customFormat="1" ht="12.75" customHeight="1">
      <c r="A488" s="274"/>
      <c r="B488" s="593"/>
      <c r="C488" s="597"/>
      <c r="D488" s="387"/>
      <c r="E488" s="276"/>
      <c r="F488" s="276"/>
      <c r="G488" s="276"/>
      <c r="H488" s="276"/>
      <c r="I488" s="616"/>
      <c r="J488" s="278"/>
      <c r="K488" s="187"/>
      <c r="L488" s="261"/>
    </row>
    <row r="489" spans="1:12" s="331" customFormat="1" ht="12.75" customHeight="1">
      <c r="A489" s="274"/>
      <c r="B489" s="593"/>
      <c r="C489" s="597"/>
      <c r="D489" s="387"/>
      <c r="E489" s="276"/>
      <c r="F489" s="276"/>
      <c r="G489" s="276"/>
      <c r="H489" s="276"/>
      <c r="I489" s="616"/>
      <c r="J489" s="278"/>
      <c r="K489" s="187"/>
      <c r="L489" s="261"/>
    </row>
    <row r="490" spans="1:12" s="331" customFormat="1" ht="12.75" customHeight="1">
      <c r="A490" s="274"/>
      <c r="B490" s="593"/>
      <c r="C490" s="594"/>
      <c r="D490" s="387"/>
      <c r="E490" s="276"/>
      <c r="F490" s="276"/>
      <c r="G490" s="276"/>
      <c r="H490" s="276"/>
      <c r="I490" s="616"/>
      <c r="J490" s="278"/>
      <c r="K490" s="187"/>
      <c r="L490" s="261"/>
    </row>
    <row r="491" spans="1:12" s="331" customFormat="1" ht="12.75" customHeight="1">
      <c r="A491" s="274"/>
      <c r="B491" s="593"/>
      <c r="C491" s="594"/>
      <c r="D491" s="387"/>
      <c r="E491" s="276"/>
      <c r="F491" s="276"/>
      <c r="G491" s="276"/>
      <c r="H491" s="276"/>
      <c r="I491" s="616"/>
      <c r="J491" s="278"/>
      <c r="K491" s="187"/>
      <c r="L491" s="261"/>
    </row>
    <row r="492" spans="1:12" s="331" customFormat="1" ht="12.75" customHeight="1">
      <c r="A492" s="274"/>
      <c r="B492" s="593"/>
      <c r="C492" s="597"/>
      <c r="D492" s="387"/>
      <c r="E492" s="276"/>
      <c r="F492" s="276"/>
      <c r="G492" s="276"/>
      <c r="H492" s="276"/>
      <c r="I492" s="616"/>
      <c r="J492" s="278"/>
      <c r="K492" s="187"/>
      <c r="L492" s="261"/>
    </row>
    <row r="493" spans="1:12" s="331" customFormat="1" ht="12.75" customHeight="1">
      <c r="A493" s="274"/>
      <c r="B493" s="593"/>
      <c r="C493" s="597"/>
      <c r="D493" s="387"/>
      <c r="E493" s="276"/>
      <c r="F493" s="276"/>
      <c r="G493" s="276"/>
      <c r="H493" s="276"/>
      <c r="I493" s="616"/>
      <c r="J493" s="278"/>
      <c r="K493" s="187"/>
      <c r="L493" s="261"/>
    </row>
    <row r="494" spans="1:12" s="331" customFormat="1" ht="12.75" customHeight="1">
      <c r="A494" s="274"/>
      <c r="B494" s="593"/>
      <c r="C494" s="597"/>
      <c r="D494" s="387"/>
      <c r="E494" s="276"/>
      <c r="F494" s="276"/>
      <c r="G494" s="276"/>
      <c r="H494" s="276"/>
      <c r="I494" s="616"/>
      <c r="J494" s="278"/>
      <c r="K494" s="187"/>
      <c r="L494" s="261"/>
    </row>
    <row r="495" spans="1:12" s="331" customFormat="1" ht="12.75" customHeight="1">
      <c r="A495" s="274"/>
      <c r="B495" s="593"/>
      <c r="C495" s="594"/>
      <c r="D495" s="617"/>
      <c r="E495" s="276"/>
      <c r="F495" s="276"/>
      <c r="G495" s="276"/>
      <c r="H495" s="276"/>
      <c r="I495" s="616"/>
      <c r="J495" s="278"/>
      <c r="K495" s="187"/>
      <c r="L495" s="261"/>
    </row>
    <row r="496" spans="1:12" s="331" customFormat="1" ht="12.75" customHeight="1">
      <c r="A496" s="274"/>
      <c r="B496" s="593"/>
      <c r="C496" s="615"/>
      <c r="D496" s="387"/>
      <c r="E496" s="276"/>
      <c r="F496" s="276"/>
      <c r="G496" s="276"/>
      <c r="H496" s="276"/>
      <c r="I496" s="616"/>
      <c r="J496" s="278"/>
      <c r="K496" s="187"/>
      <c r="L496" s="261"/>
    </row>
    <row r="497" spans="1:12" s="331" customFormat="1" ht="12.75" customHeight="1">
      <c r="A497" s="274"/>
      <c r="B497" s="593"/>
      <c r="C497" s="594"/>
      <c r="D497" s="387"/>
      <c r="E497" s="276"/>
      <c r="F497" s="276"/>
      <c r="G497" s="276"/>
      <c r="H497" s="276"/>
      <c r="I497" s="616"/>
      <c r="J497" s="278"/>
      <c r="K497" s="187"/>
      <c r="L497" s="261"/>
    </row>
    <row r="498" spans="1:12" s="331" customFormat="1" ht="12.75" customHeight="1">
      <c r="A498" s="274"/>
      <c r="B498" s="593"/>
      <c r="C498" s="594"/>
      <c r="D498" s="387"/>
      <c r="E498" s="276"/>
      <c r="F498" s="276"/>
      <c r="G498" s="276"/>
      <c r="H498" s="276"/>
      <c r="I498" s="616"/>
      <c r="J498" s="278"/>
      <c r="K498" s="187"/>
      <c r="L498" s="261"/>
    </row>
    <row r="499" spans="1:12" s="331" customFormat="1" ht="12.75" customHeight="1">
      <c r="A499" s="274"/>
      <c r="B499" s="593"/>
      <c r="C499" s="615"/>
      <c r="D499" s="387"/>
      <c r="E499" s="276"/>
      <c r="F499" s="276"/>
      <c r="G499" s="276"/>
      <c r="H499" s="276"/>
      <c r="I499" s="616"/>
      <c r="J499" s="278"/>
      <c r="K499" s="187"/>
      <c r="L499" s="261"/>
    </row>
    <row r="500" spans="1:12" s="331" customFormat="1" ht="12.75" customHeight="1">
      <c r="A500" s="274"/>
      <c r="B500" s="593"/>
      <c r="C500" s="594"/>
      <c r="D500" s="387"/>
      <c r="E500" s="276"/>
      <c r="F500" s="276"/>
      <c r="G500" s="276"/>
      <c r="H500" s="276"/>
      <c r="I500" s="616"/>
      <c r="J500" s="278"/>
      <c r="K500" s="187"/>
      <c r="L500" s="261"/>
    </row>
    <row r="501" spans="1:12" s="331" customFormat="1" ht="12.75" customHeight="1">
      <c r="A501" s="274"/>
      <c r="B501" s="603"/>
      <c r="C501" s="597"/>
      <c r="D501" s="387"/>
      <c r="E501" s="276"/>
      <c r="F501" s="276"/>
      <c r="G501" s="276"/>
      <c r="H501" s="276"/>
      <c r="I501" s="616"/>
      <c r="J501" s="278"/>
      <c r="K501" s="187"/>
      <c r="L501" s="261"/>
    </row>
    <row r="502" spans="1:12" s="331" customFormat="1" ht="12.75" customHeight="1">
      <c r="A502" s="274"/>
      <c r="B502" s="433"/>
      <c r="C502" s="342"/>
      <c r="D502" s="387"/>
      <c r="E502" s="276"/>
      <c r="F502" s="276"/>
      <c r="G502" s="276"/>
      <c r="H502" s="276"/>
      <c r="I502" s="616"/>
      <c r="J502" s="278"/>
      <c r="K502" s="187"/>
      <c r="L502" s="261"/>
    </row>
    <row r="503" spans="1:12" s="331" customFormat="1" ht="12.75" customHeight="1">
      <c r="A503" s="274"/>
      <c r="B503" s="593"/>
      <c r="C503" s="597"/>
      <c r="D503" s="387"/>
      <c r="E503" s="276"/>
      <c r="F503" s="276"/>
      <c r="G503" s="276"/>
      <c r="H503" s="276"/>
      <c r="I503" s="616"/>
      <c r="J503" s="278"/>
      <c r="K503" s="187"/>
      <c r="L503" s="261"/>
    </row>
    <row r="504" spans="1:12" s="331" customFormat="1" ht="12.75" customHeight="1">
      <c r="A504" s="274"/>
      <c r="B504" s="593"/>
      <c r="C504" s="594"/>
      <c r="D504" s="617"/>
      <c r="E504" s="276"/>
      <c r="F504" s="276"/>
      <c r="G504" s="276"/>
      <c r="H504" s="276"/>
      <c r="I504" s="616"/>
      <c r="J504" s="278"/>
      <c r="K504" s="187"/>
      <c r="L504" s="261"/>
    </row>
    <row r="505" spans="1:12" s="331" customFormat="1" ht="12.75" customHeight="1">
      <c r="A505" s="274"/>
      <c r="B505" s="593"/>
      <c r="C505" s="594"/>
      <c r="D505" s="617"/>
      <c r="E505" s="276"/>
      <c r="F505" s="276"/>
      <c r="G505" s="276"/>
      <c r="H505" s="276"/>
      <c r="I505" s="616"/>
      <c r="J505" s="278"/>
      <c r="K505" s="279"/>
      <c r="L505" s="261"/>
    </row>
    <row r="506" spans="1:12" s="331" customFormat="1" ht="12.75" customHeight="1">
      <c r="A506" s="274"/>
      <c r="B506" s="433"/>
      <c r="C506" s="342"/>
      <c r="D506" s="387"/>
      <c r="E506" s="276"/>
      <c r="F506" s="276"/>
      <c r="G506" s="276"/>
      <c r="H506" s="276"/>
      <c r="I506" s="616"/>
      <c r="J506" s="278"/>
      <c r="K506" s="187"/>
      <c r="L506" s="261"/>
    </row>
    <row r="507" spans="1:12" s="331" customFormat="1" ht="12.75" customHeight="1">
      <c r="A507" s="274"/>
      <c r="B507" s="433"/>
      <c r="C507" s="342"/>
      <c r="D507" s="387"/>
      <c r="E507" s="276"/>
      <c r="F507" s="276"/>
      <c r="G507" s="276"/>
      <c r="H507" s="276"/>
      <c r="I507" s="616"/>
      <c r="J507" s="278"/>
      <c r="K507" s="187"/>
      <c r="L507" s="261"/>
    </row>
    <row r="508" spans="1:12" s="331" customFormat="1" ht="12.75" customHeight="1">
      <c r="A508" s="274"/>
      <c r="B508" s="433"/>
      <c r="C508" s="342"/>
      <c r="D508" s="387"/>
      <c r="E508" s="276"/>
      <c r="F508" s="276"/>
      <c r="G508" s="276"/>
      <c r="H508" s="276"/>
      <c r="I508" s="616"/>
      <c r="J508" s="278"/>
      <c r="K508" s="187"/>
      <c r="L508" s="261"/>
    </row>
    <row r="509" spans="1:12" s="331" customFormat="1" ht="12.75" customHeight="1" thickBot="1">
      <c r="A509" s="274"/>
      <c r="B509" s="433"/>
      <c r="C509" s="342"/>
      <c r="D509" s="387"/>
      <c r="E509" s="276"/>
      <c r="F509" s="276"/>
      <c r="G509" s="276"/>
      <c r="H509" s="276"/>
      <c r="I509" s="616"/>
      <c r="J509" s="278"/>
      <c r="K509" s="187"/>
      <c r="L509" s="261"/>
    </row>
    <row r="510" spans="1:12" s="331" customFormat="1" ht="12.75" customHeight="1" thickBot="1">
      <c r="A510" s="624"/>
      <c r="B510" s="625"/>
      <c r="C510" s="626"/>
      <c r="D510" s="626"/>
      <c r="E510" s="627"/>
      <c r="F510" s="626"/>
      <c r="G510" s="626"/>
      <c r="H510" s="628"/>
      <c r="I510" s="629"/>
      <c r="J510" s="630"/>
      <c r="K510" s="229"/>
      <c r="L510" s="261"/>
    </row>
    <row r="511" spans="1:12" s="331" customFormat="1" ht="12.75" customHeight="1">
      <c r="A511" s="631"/>
      <c r="B511" s="632"/>
      <c r="C511" s="633"/>
      <c r="D511" s="634"/>
      <c r="E511" s="635"/>
      <c r="F511" s="634"/>
      <c r="G511" s="636"/>
      <c r="H511" s="634"/>
      <c r="I511" s="637"/>
      <c r="J511" s="638"/>
      <c r="K511" s="639"/>
      <c r="L511" s="261"/>
    </row>
    <row r="512" spans="1:12" s="331" customFormat="1" ht="12.75" customHeight="1">
      <c r="A512" s="631"/>
      <c r="B512" s="632"/>
      <c r="C512" s="634"/>
      <c r="D512" s="634"/>
      <c r="E512" s="635"/>
      <c r="F512" s="634"/>
      <c r="G512" s="636"/>
      <c r="H512" s="634"/>
      <c r="I512" s="637"/>
      <c r="J512" s="638"/>
      <c r="K512" s="640"/>
      <c r="L512" s="261"/>
    </row>
  </sheetData>
  <mergeCells count="6">
    <mergeCell ref="V4:W4"/>
    <mergeCell ref="I3:K3"/>
    <mergeCell ref="C18:D18"/>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legacyDrawingHF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tabColor theme="4" tint="-0.499984740745262"/>
  </sheetPr>
  <dimension ref="A1:T691"/>
  <sheetViews>
    <sheetView showZeros="0" view="pageBreakPreview" zoomScale="55" zoomScaleNormal="80" zoomScaleSheetLayoutView="55" workbookViewId="0">
      <selection activeCell="J25" sqref="J25"/>
    </sheetView>
  </sheetViews>
  <sheetFormatPr baseColWidth="10" defaultColWidth="11.42578125" defaultRowHeight="12"/>
  <cols>
    <col min="1" max="1" width="3.140625" style="368" customWidth="1"/>
    <col min="2" max="2" width="5.42578125" style="647" customWidth="1"/>
    <col min="3" max="3" width="6.7109375" style="708" customWidth="1"/>
    <col min="4" max="4" width="48.28515625" style="368" customWidth="1"/>
    <col min="5" max="5" width="3.7109375" style="647" customWidth="1"/>
    <col min="6" max="6" width="8.42578125" style="647" customWidth="1"/>
    <col min="7" max="7" width="8.42578125" style="368" customWidth="1"/>
    <col min="8" max="8" width="13.28515625" style="368" customWidth="1"/>
    <col min="9" max="9" width="11" style="368" customWidth="1"/>
    <col min="10" max="10" width="11.42578125" style="368"/>
    <col min="11" max="11" width="26.85546875" style="368" customWidth="1"/>
    <col min="12" max="16384" width="11.42578125" style="368"/>
  </cols>
  <sheetData>
    <row r="1" spans="1:20" s="580" customFormat="1">
      <c r="B1" s="566"/>
      <c r="F1" s="566"/>
    </row>
    <row r="2" spans="1:20" s="260" customFormat="1" ht="15.75">
      <c r="A2" s="641"/>
      <c r="B2" s="642" t="s">
        <v>825</v>
      </c>
      <c r="C2" s="642">
        <v>12</v>
      </c>
      <c r="D2" s="643" t="s">
        <v>16</v>
      </c>
      <c r="F2" s="644"/>
      <c r="G2" s="645"/>
      <c r="H2" s="646"/>
    </row>
    <row r="3" spans="1:20" ht="12.75" thickBot="1">
      <c r="C3" s="368"/>
      <c r="E3" s="368"/>
      <c r="G3" s="2711"/>
      <c r="H3" s="2711"/>
    </row>
    <row r="4" spans="1:20" s="653" customFormat="1" ht="17.45" customHeight="1" thickBot="1">
      <c r="A4" s="648" t="s">
        <v>174</v>
      </c>
      <c r="B4" s="649"/>
      <c r="C4" s="650"/>
      <c r="D4" s="650" t="s">
        <v>175</v>
      </c>
      <c r="E4" s="651" t="s">
        <v>36</v>
      </c>
      <c r="F4" s="652" t="s">
        <v>176</v>
      </c>
      <c r="G4" s="651" t="s">
        <v>177</v>
      </c>
      <c r="H4" s="651" t="s">
        <v>178</v>
      </c>
      <c r="J4" s="2692" t="s">
        <v>6774</v>
      </c>
      <c r="K4" s="2693"/>
      <c r="L4" s="179"/>
      <c r="M4" s="2692" t="s">
        <v>6775</v>
      </c>
      <c r="N4" s="2693"/>
      <c r="O4" s="179"/>
      <c r="P4" s="2692" t="s">
        <v>6776</v>
      </c>
      <c r="Q4" s="2693"/>
      <c r="R4" s="179"/>
      <c r="S4" s="2692" t="s">
        <v>6777</v>
      </c>
      <c r="T4" s="2693"/>
    </row>
    <row r="5" spans="1:20" ht="12.75" customHeight="1">
      <c r="A5" s="453"/>
      <c r="B5" s="454"/>
      <c r="C5" s="654"/>
      <c r="D5" s="387"/>
      <c r="E5" s="655"/>
      <c r="F5" s="656">
        <v>0</v>
      </c>
      <c r="G5" s="312" t="s">
        <v>179</v>
      </c>
      <c r="H5" s="279" t="s">
        <v>179</v>
      </c>
    </row>
    <row r="6" spans="1:20" ht="12.75" customHeight="1" thickBot="1">
      <c r="A6" s="459"/>
      <c r="B6" s="423">
        <v>1</v>
      </c>
      <c r="C6" s="657" t="s">
        <v>912</v>
      </c>
      <c r="D6" s="654"/>
      <c r="E6" s="658"/>
      <c r="F6" s="394">
        <v>0</v>
      </c>
      <c r="G6" s="312" t="s">
        <v>179</v>
      </c>
      <c r="H6" s="327" t="s">
        <v>179</v>
      </c>
      <c r="I6" s="654"/>
    </row>
    <row r="7" spans="1:20" ht="12.75" customHeight="1">
      <c r="A7" s="459"/>
      <c r="B7" s="423"/>
      <c r="C7" s="654" t="s">
        <v>376</v>
      </c>
      <c r="D7" s="659"/>
      <c r="E7" s="660" t="s">
        <v>1257</v>
      </c>
      <c r="F7" s="394"/>
      <c r="G7" s="312" t="s">
        <v>179</v>
      </c>
      <c r="H7" s="327" t="s">
        <v>179</v>
      </c>
      <c r="I7" s="654"/>
      <c r="J7" s="2073" t="s">
        <v>6396</v>
      </c>
      <c r="K7" s="2074" t="str">
        <f>VLOOKUP(J7,'FICHE RATIOS'!C:D,2,FALSE)</f>
        <v xml:space="preserve">Menuiseries intérieures </v>
      </c>
      <c r="M7" s="2028"/>
      <c r="N7" s="2029"/>
      <c r="P7" s="2028"/>
      <c r="Q7" s="2029"/>
      <c r="S7" s="2028"/>
      <c r="T7" s="2029"/>
    </row>
    <row r="8" spans="1:20" ht="12.75" customHeight="1">
      <c r="A8" s="459"/>
      <c r="B8" s="423"/>
      <c r="C8" s="654" t="s">
        <v>913</v>
      </c>
      <c r="D8" s="659"/>
      <c r="E8" s="660" t="s">
        <v>1257</v>
      </c>
      <c r="F8" s="394"/>
      <c r="G8" s="312" t="s">
        <v>179</v>
      </c>
      <c r="H8" s="327" t="s">
        <v>179</v>
      </c>
      <c r="I8" s="654"/>
      <c r="J8" s="2075" t="s">
        <v>6396</v>
      </c>
      <c r="K8" s="2076" t="str">
        <f>VLOOKUP(J8,'FICHE RATIOS'!C:D,2,FALSE)</f>
        <v xml:space="preserve">Menuiseries intérieures </v>
      </c>
      <c r="M8" s="2030"/>
      <c r="N8" s="2031"/>
      <c r="P8" s="2030"/>
      <c r="Q8" s="2031"/>
      <c r="S8" s="2030"/>
      <c r="T8" s="2031"/>
    </row>
    <row r="9" spans="1:20" ht="12.75" customHeight="1">
      <c r="A9" s="459"/>
      <c r="B9" s="423"/>
      <c r="C9" s="654" t="s">
        <v>914</v>
      </c>
      <c r="D9" s="659"/>
      <c r="E9" s="660" t="s">
        <v>1257</v>
      </c>
      <c r="F9" s="394"/>
      <c r="G9" s="312" t="s">
        <v>179</v>
      </c>
      <c r="H9" s="327" t="s">
        <v>179</v>
      </c>
      <c r="I9" s="654"/>
      <c r="J9" s="2075" t="s">
        <v>6396</v>
      </c>
      <c r="K9" s="2076" t="str">
        <f>VLOOKUP(J9,'FICHE RATIOS'!C:D,2,FALSE)</f>
        <v xml:space="preserve">Menuiseries intérieures </v>
      </c>
      <c r="M9" s="2030"/>
      <c r="N9" s="2031"/>
      <c r="P9" s="2030"/>
      <c r="Q9" s="2031"/>
      <c r="S9" s="2030"/>
      <c r="T9" s="2031"/>
    </row>
    <row r="10" spans="1:20" ht="12.75" customHeight="1">
      <c r="A10" s="459"/>
      <c r="B10" s="423"/>
      <c r="C10" s="654" t="s">
        <v>1258</v>
      </c>
      <c r="D10" s="659"/>
      <c r="E10" s="660" t="s">
        <v>1257</v>
      </c>
      <c r="F10" s="394"/>
      <c r="G10" s="312" t="s">
        <v>179</v>
      </c>
      <c r="H10" s="327" t="s">
        <v>179</v>
      </c>
      <c r="I10" s="654"/>
      <c r="J10" s="2075" t="s">
        <v>6396</v>
      </c>
      <c r="K10" s="2076" t="str">
        <f>VLOOKUP(J10,'FICHE RATIOS'!C:D,2,FALSE)</f>
        <v xml:space="preserve">Menuiseries intérieures </v>
      </c>
      <c r="M10" s="2032"/>
      <c r="N10" s="2031"/>
      <c r="P10" s="2032"/>
      <c r="Q10" s="2031"/>
      <c r="S10" s="2032"/>
      <c r="T10" s="2031"/>
    </row>
    <row r="11" spans="1:20" ht="12.75" customHeight="1">
      <c r="A11" s="459"/>
      <c r="B11" s="465"/>
      <c r="C11" s="654"/>
      <c r="D11" s="661"/>
      <c r="E11" s="662"/>
      <c r="F11" s="663"/>
      <c r="G11" s="312" t="s">
        <v>179</v>
      </c>
      <c r="H11" s="327" t="s">
        <v>179</v>
      </c>
      <c r="I11" s="654"/>
      <c r="J11" s="2075" t="s">
        <v>6396</v>
      </c>
      <c r="K11" s="2076" t="str">
        <f>VLOOKUP(J11,'FICHE RATIOS'!C:D,2,FALSE)</f>
        <v xml:space="preserve">Menuiseries intérieures </v>
      </c>
      <c r="M11" s="2030"/>
      <c r="N11" s="2031"/>
      <c r="P11" s="2030"/>
      <c r="Q11" s="2031"/>
      <c r="S11" s="2030"/>
      <c r="T11" s="2031"/>
    </row>
    <row r="12" spans="1:20" ht="12.75" customHeight="1">
      <c r="A12" s="459"/>
      <c r="B12" s="611" t="s">
        <v>220</v>
      </c>
      <c r="C12" s="657" t="s">
        <v>1259</v>
      </c>
      <c r="D12" s="661"/>
      <c r="E12" s="662"/>
      <c r="F12" s="394">
        <v>0</v>
      </c>
      <c r="G12" s="312" t="s">
        <v>179</v>
      </c>
      <c r="H12" s="327" t="s">
        <v>179</v>
      </c>
      <c r="I12" s="654"/>
      <c r="J12" s="2075" t="s">
        <v>6396</v>
      </c>
      <c r="K12" s="2076" t="str">
        <f>VLOOKUP(J12,'FICHE RATIOS'!C:D,2,FALSE)</f>
        <v xml:space="preserve">Menuiseries intérieures </v>
      </c>
      <c r="M12" s="2030"/>
      <c r="N12" s="2031"/>
      <c r="P12" s="2030"/>
      <c r="Q12" s="2031"/>
      <c r="S12" s="2030"/>
      <c r="T12" s="2031"/>
    </row>
    <row r="13" spans="1:20" ht="12.75" customHeight="1">
      <c r="A13" s="459"/>
      <c r="B13" s="611"/>
      <c r="C13" s="654"/>
      <c r="D13" s="661"/>
      <c r="E13" s="662"/>
      <c r="F13" s="394">
        <v>0</v>
      </c>
      <c r="G13" s="312" t="s">
        <v>179</v>
      </c>
      <c r="H13" s="327" t="s">
        <v>179</v>
      </c>
      <c r="I13" s="654"/>
      <c r="J13" s="2075" t="s">
        <v>6396</v>
      </c>
      <c r="K13" s="2076" t="str">
        <f>VLOOKUP(J13,'FICHE RATIOS'!C:D,2,FALSE)</f>
        <v xml:space="preserve">Menuiseries intérieures </v>
      </c>
      <c r="M13" s="2030"/>
      <c r="N13" s="2031"/>
      <c r="P13" s="2030"/>
      <c r="Q13" s="2031"/>
      <c r="S13" s="2030"/>
      <c r="T13" s="2031"/>
    </row>
    <row r="14" spans="1:20" ht="12.75" customHeight="1">
      <c r="A14" s="459"/>
      <c r="B14" s="664" t="s">
        <v>1260</v>
      </c>
      <c r="C14" s="657" t="s">
        <v>1261</v>
      </c>
      <c r="D14" s="661"/>
      <c r="E14" s="665" t="s">
        <v>854</v>
      </c>
      <c r="F14" s="394">
        <v>0</v>
      </c>
      <c r="G14" s="312" t="s">
        <v>179</v>
      </c>
      <c r="H14" s="327" t="s">
        <v>179</v>
      </c>
      <c r="I14" s="654"/>
      <c r="J14" s="2075" t="s">
        <v>6396</v>
      </c>
      <c r="K14" s="2076" t="str">
        <f>VLOOKUP(J14,'FICHE RATIOS'!C:D,2,FALSE)</f>
        <v xml:space="preserve">Menuiseries intérieures </v>
      </c>
      <c r="M14" s="2030"/>
      <c r="N14" s="2031"/>
      <c r="P14" s="2030"/>
      <c r="Q14" s="2031"/>
      <c r="S14" s="2030"/>
      <c r="T14" s="2031"/>
    </row>
    <row r="15" spans="1:20" ht="12.75" customHeight="1">
      <c r="A15" s="459"/>
      <c r="B15" s="664" t="s">
        <v>1262</v>
      </c>
      <c r="C15" s="657" t="s">
        <v>1263</v>
      </c>
      <c r="D15" s="661"/>
      <c r="E15" s="665" t="s">
        <v>854</v>
      </c>
      <c r="F15" s="394">
        <v>0</v>
      </c>
      <c r="G15" s="312" t="s">
        <v>179</v>
      </c>
      <c r="H15" s="327" t="s">
        <v>179</v>
      </c>
      <c r="I15" s="654"/>
      <c r="J15" s="2075" t="s">
        <v>6396</v>
      </c>
      <c r="K15" s="2076" t="str">
        <f>VLOOKUP(J15,'FICHE RATIOS'!C:D,2,FALSE)</f>
        <v xml:space="preserve">Menuiseries intérieures </v>
      </c>
      <c r="M15" s="2032"/>
      <c r="N15" s="2031"/>
      <c r="P15" s="2032"/>
      <c r="Q15" s="2031"/>
      <c r="S15" s="2032"/>
      <c r="T15" s="2031"/>
    </row>
    <row r="16" spans="1:20" ht="12.75" customHeight="1">
      <c r="A16" s="459"/>
      <c r="B16" s="664" t="s">
        <v>1264</v>
      </c>
      <c r="C16" s="657" t="s">
        <v>1265</v>
      </c>
      <c r="D16" s="661"/>
      <c r="E16" s="665" t="s">
        <v>854</v>
      </c>
      <c r="F16" s="394">
        <v>0</v>
      </c>
      <c r="G16" s="312" t="s">
        <v>179</v>
      </c>
      <c r="H16" s="327" t="s">
        <v>179</v>
      </c>
      <c r="I16" s="654"/>
      <c r="J16" s="2075" t="s">
        <v>6396</v>
      </c>
      <c r="K16" s="2076" t="str">
        <f>VLOOKUP(J16,'FICHE RATIOS'!C:D,2,FALSE)</f>
        <v xml:space="preserve">Menuiseries intérieures </v>
      </c>
      <c r="M16" s="2030"/>
      <c r="N16" s="2031"/>
      <c r="P16" s="2030"/>
      <c r="Q16" s="2031"/>
      <c r="S16" s="2030"/>
      <c r="T16" s="2031"/>
    </row>
    <row r="17" spans="1:20" ht="12.75" customHeight="1">
      <c r="A17" s="459"/>
      <c r="B17" s="664"/>
      <c r="C17" s="654"/>
      <c r="D17" s="661"/>
      <c r="E17" s="665"/>
      <c r="F17" s="394">
        <v>0</v>
      </c>
      <c r="G17" s="312" t="s">
        <v>179</v>
      </c>
      <c r="H17" s="327" t="s">
        <v>179</v>
      </c>
      <c r="I17" s="654"/>
      <c r="J17" s="2075" t="s">
        <v>6396</v>
      </c>
      <c r="K17" s="2076" t="str">
        <f>VLOOKUP(J17,'FICHE RATIOS'!C:D,2,FALSE)</f>
        <v xml:space="preserve">Menuiseries intérieures </v>
      </c>
      <c r="M17" s="2033"/>
      <c r="N17" s="2031"/>
      <c r="P17" s="2033"/>
      <c r="Q17" s="2031"/>
      <c r="S17" s="2033"/>
      <c r="T17" s="2031"/>
    </row>
    <row r="18" spans="1:20" ht="12.75" customHeight="1">
      <c r="A18" s="459"/>
      <c r="B18" s="664" t="s">
        <v>1266</v>
      </c>
      <c r="C18" s="657" t="s">
        <v>1267</v>
      </c>
      <c r="D18" s="661"/>
      <c r="E18" s="666"/>
      <c r="F18" s="394">
        <v>0</v>
      </c>
      <c r="G18" s="312" t="s">
        <v>179</v>
      </c>
      <c r="H18" s="327" t="s">
        <v>179</v>
      </c>
      <c r="I18" s="654"/>
      <c r="J18" s="2075" t="s">
        <v>6396</v>
      </c>
      <c r="K18" s="2076" t="str">
        <f>VLOOKUP(J18,'FICHE RATIOS'!C:D,2,FALSE)</f>
        <v xml:space="preserve">Menuiseries intérieures </v>
      </c>
      <c r="M18" s="2034"/>
      <c r="N18" s="2031"/>
      <c r="P18" s="2034"/>
      <c r="Q18" s="2031"/>
      <c r="S18" s="2034"/>
      <c r="T18" s="2031"/>
    </row>
    <row r="19" spans="1:20" ht="12.75" customHeight="1">
      <c r="A19" s="459"/>
      <c r="B19" s="664"/>
      <c r="C19" s="654"/>
      <c r="D19" s="661"/>
      <c r="E19" s="666"/>
      <c r="F19" s="394">
        <v>0</v>
      </c>
      <c r="G19" s="312" t="s">
        <v>179</v>
      </c>
      <c r="H19" s="327" t="s">
        <v>179</v>
      </c>
      <c r="I19" s="654"/>
      <c r="J19" s="2075" t="s">
        <v>6396</v>
      </c>
      <c r="K19" s="2076" t="str">
        <f>VLOOKUP(J19,'FICHE RATIOS'!C:D,2,FALSE)</f>
        <v xml:space="preserve">Menuiseries intérieures </v>
      </c>
      <c r="M19" s="2033"/>
      <c r="N19" s="2031"/>
      <c r="P19" s="2033"/>
      <c r="Q19" s="2031"/>
      <c r="S19" s="2033"/>
      <c r="T19" s="2031"/>
    </row>
    <row r="20" spans="1:20" ht="12.75" customHeight="1">
      <c r="A20" s="459"/>
      <c r="B20" s="664"/>
      <c r="C20" s="654" t="s">
        <v>1268</v>
      </c>
      <c r="D20" s="661"/>
      <c r="E20" s="666"/>
      <c r="F20" s="394"/>
      <c r="G20" s="312" t="s">
        <v>179</v>
      </c>
      <c r="H20" s="327"/>
      <c r="I20" s="654"/>
      <c r="J20" s="2075" t="s">
        <v>6396</v>
      </c>
      <c r="K20" s="2076" t="str">
        <f>VLOOKUP(J20,'FICHE RATIOS'!C:D,2,FALSE)</f>
        <v xml:space="preserve">Menuiseries intérieures </v>
      </c>
      <c r="M20" s="2035"/>
      <c r="N20" s="2031"/>
      <c r="P20" s="2035"/>
      <c r="Q20" s="2031"/>
      <c r="S20" s="2035"/>
      <c r="T20" s="2031"/>
    </row>
    <row r="21" spans="1:20" ht="12.75" customHeight="1">
      <c r="A21" s="459"/>
      <c r="B21" s="667"/>
      <c r="C21" s="654"/>
      <c r="D21" s="661"/>
      <c r="E21" s="665"/>
      <c r="F21" s="394">
        <v>0</v>
      </c>
      <c r="G21" s="312" t="s">
        <v>179</v>
      </c>
      <c r="H21" s="327" t="s">
        <v>179</v>
      </c>
      <c r="I21" s="654"/>
      <c r="J21" s="2075" t="s">
        <v>6396</v>
      </c>
      <c r="K21" s="2076" t="str">
        <f>VLOOKUP(J21,'FICHE RATIOS'!C:D,2,FALSE)</f>
        <v xml:space="preserve">Menuiseries intérieures </v>
      </c>
      <c r="M21" s="2036"/>
      <c r="N21" s="2031"/>
      <c r="P21" s="2036"/>
      <c r="Q21" s="2031"/>
      <c r="S21" s="2036"/>
      <c r="T21" s="2031"/>
    </row>
    <row r="22" spans="1:20" ht="12.75" customHeight="1">
      <c r="A22" s="459"/>
      <c r="B22" s="667"/>
      <c r="C22" s="654"/>
      <c r="D22" s="661"/>
      <c r="E22" s="666"/>
      <c r="F22" s="394">
        <v>0</v>
      </c>
      <c r="G22" s="312" t="s">
        <v>179</v>
      </c>
      <c r="H22" s="327" t="s">
        <v>179</v>
      </c>
      <c r="I22" s="654"/>
      <c r="J22" s="2075" t="s">
        <v>6396</v>
      </c>
      <c r="K22" s="2076" t="str">
        <f>VLOOKUP(J22,'FICHE RATIOS'!C:D,2,FALSE)</f>
        <v xml:space="preserve">Menuiseries intérieures </v>
      </c>
      <c r="M22" s="2034"/>
      <c r="N22" s="2031"/>
      <c r="P22" s="2034"/>
      <c r="Q22" s="2031"/>
      <c r="S22" s="2034"/>
      <c r="T22" s="2031"/>
    </row>
    <row r="23" spans="1:20" ht="12.75" customHeight="1">
      <c r="A23" s="459"/>
      <c r="B23" s="667"/>
      <c r="C23" s="654" t="s">
        <v>1269</v>
      </c>
      <c r="D23" s="661"/>
      <c r="E23" s="665" t="s">
        <v>66</v>
      </c>
      <c r="F23" s="394">
        <v>90</v>
      </c>
      <c r="G23" s="312">
        <v>49.47</v>
      </c>
      <c r="H23" s="279">
        <f t="shared" ref="H23:H82" si="0">IF(F23=0,"",G23*F23)</f>
        <v>4452.3</v>
      </c>
      <c r="I23" s="654"/>
      <c r="J23" s="2075" t="s">
        <v>6396</v>
      </c>
      <c r="K23" s="2076" t="str">
        <f>VLOOKUP(J23,'FICHE RATIOS'!C:D,2,FALSE)</f>
        <v xml:space="preserve">Menuiseries intérieures </v>
      </c>
      <c r="M23" s="2034"/>
      <c r="N23" s="2031"/>
      <c r="P23" s="2034"/>
      <c r="Q23" s="2031"/>
      <c r="S23" s="2034"/>
      <c r="T23" s="2031"/>
    </row>
    <row r="24" spans="1:20" ht="12.75" customHeight="1">
      <c r="A24" s="459"/>
      <c r="B24" s="667"/>
      <c r="C24" s="654" t="s">
        <v>1270</v>
      </c>
      <c r="D24" s="661"/>
      <c r="E24" s="665" t="s">
        <v>66</v>
      </c>
      <c r="F24" s="394">
        <v>57</v>
      </c>
      <c r="G24" s="312">
        <v>49.47</v>
      </c>
      <c r="H24" s="279">
        <f t="shared" si="0"/>
        <v>2819.79</v>
      </c>
      <c r="I24" s="654"/>
      <c r="J24" s="2075" t="s">
        <v>6396</v>
      </c>
      <c r="K24" s="2076" t="str">
        <f>VLOOKUP(J24,'FICHE RATIOS'!C:D,2,FALSE)</f>
        <v xml:space="preserve">Menuiseries intérieures </v>
      </c>
      <c r="M24" s="2034"/>
      <c r="N24" s="2031"/>
      <c r="P24" s="2034"/>
      <c r="Q24" s="2031"/>
      <c r="S24" s="2034"/>
      <c r="T24" s="2031"/>
    </row>
    <row r="25" spans="1:20" ht="12.75" customHeight="1">
      <c r="A25" s="459"/>
      <c r="B25" s="667"/>
      <c r="C25" s="654" t="s">
        <v>1271</v>
      </c>
      <c r="D25" s="661"/>
      <c r="E25" s="666" t="s">
        <v>66</v>
      </c>
      <c r="F25" s="394">
        <v>383</v>
      </c>
      <c r="G25" s="312">
        <v>49.47</v>
      </c>
      <c r="H25" s="279">
        <f t="shared" si="0"/>
        <v>18947.009999999998</v>
      </c>
      <c r="I25" s="654"/>
      <c r="J25" s="2075" t="s">
        <v>6396</v>
      </c>
      <c r="K25" s="2076" t="str">
        <f>VLOOKUP(J25,'FICHE RATIOS'!C:D,2,FALSE)</f>
        <v xml:space="preserve">Menuiseries intérieures </v>
      </c>
      <c r="M25" s="2034"/>
      <c r="N25" s="2031"/>
      <c r="P25" s="2034"/>
      <c r="Q25" s="2031"/>
      <c r="S25" s="2034"/>
      <c r="T25" s="2031"/>
    </row>
    <row r="26" spans="1:20" ht="12.75" customHeight="1">
      <c r="A26" s="459"/>
      <c r="B26" s="667"/>
      <c r="C26" s="654" t="s">
        <v>1272</v>
      </c>
      <c r="D26" s="661"/>
      <c r="E26" s="665" t="s">
        <v>66</v>
      </c>
      <c r="F26" s="394">
        <v>5</v>
      </c>
      <c r="G26" s="312">
        <v>269.85000000000002</v>
      </c>
      <c r="H26" s="279">
        <f t="shared" si="0"/>
        <v>1349.25</v>
      </c>
      <c r="I26" s="654"/>
      <c r="J26" s="2075" t="s">
        <v>6396</v>
      </c>
      <c r="K26" s="2076" t="str">
        <f>VLOOKUP(J26,'FICHE RATIOS'!C:D,2,FALSE)</f>
        <v xml:space="preserve">Menuiseries intérieures </v>
      </c>
      <c r="M26" s="2034"/>
      <c r="N26" s="2031"/>
      <c r="P26" s="2034"/>
      <c r="Q26" s="2031"/>
      <c r="S26" s="2034"/>
      <c r="T26" s="2031"/>
    </row>
    <row r="27" spans="1:20" ht="12.75" customHeight="1">
      <c r="A27" s="459"/>
      <c r="B27" s="667"/>
      <c r="C27" s="654" t="s">
        <v>1273</v>
      </c>
      <c r="D27" s="661"/>
      <c r="E27" s="665" t="s">
        <v>66</v>
      </c>
      <c r="F27" s="394">
        <v>4</v>
      </c>
      <c r="G27" s="312">
        <v>269.85000000000002</v>
      </c>
      <c r="H27" s="279">
        <f t="shared" si="0"/>
        <v>1079.4000000000001</v>
      </c>
      <c r="I27" s="654"/>
      <c r="J27" s="2075" t="s">
        <v>6396</v>
      </c>
      <c r="K27" s="2076" t="str">
        <f>VLOOKUP(J27,'FICHE RATIOS'!C:D,2,FALSE)</f>
        <v xml:space="preserve">Menuiseries intérieures </v>
      </c>
      <c r="M27" s="2034"/>
      <c r="N27" s="2031"/>
      <c r="P27" s="2034"/>
      <c r="Q27" s="2031"/>
      <c r="S27" s="2034"/>
      <c r="T27" s="2031"/>
    </row>
    <row r="28" spans="1:20" ht="12.75" customHeight="1">
      <c r="A28" s="459"/>
      <c r="B28" s="667"/>
      <c r="C28" s="654" t="s">
        <v>1274</v>
      </c>
      <c r="D28" s="661"/>
      <c r="E28" s="666" t="s">
        <v>66</v>
      </c>
      <c r="F28" s="394">
        <v>238</v>
      </c>
      <c r="G28" s="312">
        <v>61.84</v>
      </c>
      <c r="H28" s="279">
        <f t="shared" si="0"/>
        <v>14717.92</v>
      </c>
      <c r="I28" s="654"/>
      <c r="J28" s="2075" t="s">
        <v>6396</v>
      </c>
      <c r="K28" s="2076" t="str">
        <f>VLOOKUP(J28,'FICHE RATIOS'!C:D,2,FALSE)</f>
        <v xml:space="preserve">Menuiseries intérieures </v>
      </c>
      <c r="M28" s="2034"/>
      <c r="N28" s="2031"/>
      <c r="P28" s="2034"/>
      <c r="Q28" s="2031"/>
      <c r="S28" s="2034"/>
      <c r="T28" s="2031"/>
    </row>
    <row r="29" spans="1:20" ht="12.75" customHeight="1">
      <c r="A29" s="459"/>
      <c r="B29" s="667"/>
      <c r="C29" s="654"/>
      <c r="D29" s="661"/>
      <c r="E29" s="665"/>
      <c r="F29" s="394"/>
      <c r="G29" s="312" t="s">
        <v>179</v>
      </c>
      <c r="H29" s="279" t="str">
        <f t="shared" si="0"/>
        <v/>
      </c>
      <c r="I29" s="654"/>
      <c r="J29" s="2075" t="s">
        <v>6396</v>
      </c>
      <c r="K29" s="2076" t="str">
        <f>VLOOKUP(J29,'FICHE RATIOS'!C:D,2,FALSE)</f>
        <v xml:space="preserve">Menuiseries intérieures </v>
      </c>
      <c r="M29" s="2034"/>
      <c r="N29" s="2031"/>
      <c r="P29" s="2034"/>
      <c r="Q29" s="2031"/>
      <c r="S29" s="2034"/>
      <c r="T29" s="2031"/>
    </row>
    <row r="30" spans="1:20" ht="12.75" customHeight="1">
      <c r="A30" s="459"/>
      <c r="B30" s="667"/>
      <c r="C30" s="654" t="s">
        <v>1275</v>
      </c>
      <c r="D30" s="661"/>
      <c r="E30" s="666"/>
      <c r="F30" s="394"/>
      <c r="G30" s="312" t="s">
        <v>179</v>
      </c>
      <c r="H30" s="279" t="str">
        <f t="shared" si="0"/>
        <v/>
      </c>
      <c r="I30" s="654"/>
      <c r="J30" s="2075" t="s">
        <v>6396</v>
      </c>
      <c r="K30" s="2076" t="str">
        <f>VLOOKUP(J30,'FICHE RATIOS'!C:D,2,FALSE)</f>
        <v xml:space="preserve">Menuiseries intérieures </v>
      </c>
      <c r="M30" s="2034"/>
      <c r="N30" s="2031"/>
      <c r="P30" s="2034"/>
      <c r="Q30" s="2031"/>
      <c r="S30" s="2034"/>
      <c r="T30" s="2031"/>
    </row>
    <row r="31" spans="1:20" ht="12.75" customHeight="1">
      <c r="A31" s="459"/>
      <c r="B31" s="667"/>
      <c r="C31" s="654" t="s">
        <v>1276</v>
      </c>
      <c r="D31" s="661"/>
      <c r="E31" s="665" t="s">
        <v>66</v>
      </c>
      <c r="F31" s="394">
        <v>769</v>
      </c>
      <c r="G31" s="312">
        <v>95.57</v>
      </c>
      <c r="H31" s="279">
        <f t="shared" si="0"/>
        <v>73493.33</v>
      </c>
      <c r="I31" s="654"/>
      <c r="J31" s="2075" t="s">
        <v>6396</v>
      </c>
      <c r="K31" s="2076" t="str">
        <f>VLOOKUP(J31,'FICHE RATIOS'!C:D,2,FALSE)</f>
        <v xml:space="preserve">Menuiseries intérieures </v>
      </c>
      <c r="M31" s="2034"/>
      <c r="N31" s="2031"/>
      <c r="P31" s="2034"/>
      <c r="Q31" s="2031"/>
      <c r="S31" s="2034"/>
      <c r="T31" s="2031"/>
    </row>
    <row r="32" spans="1:20" ht="12.75" customHeight="1">
      <c r="A32" s="459"/>
      <c r="B32" s="667"/>
      <c r="C32" s="654" t="s">
        <v>1277</v>
      </c>
      <c r="D32" s="661"/>
      <c r="E32" s="666" t="s">
        <v>66</v>
      </c>
      <c r="F32" s="394">
        <v>14</v>
      </c>
      <c r="G32" s="312">
        <v>0</v>
      </c>
      <c r="H32" s="279">
        <f t="shared" si="0"/>
        <v>0</v>
      </c>
      <c r="I32" s="654"/>
      <c r="J32" s="2075" t="s">
        <v>6396</v>
      </c>
      <c r="K32" s="2076" t="str">
        <f>VLOOKUP(J32,'FICHE RATIOS'!C:D,2,FALSE)</f>
        <v xml:space="preserve">Menuiseries intérieures </v>
      </c>
      <c r="M32" s="2034"/>
      <c r="N32" s="2031"/>
      <c r="P32" s="2034"/>
      <c r="Q32" s="2031"/>
      <c r="S32" s="2034"/>
      <c r="T32" s="2031"/>
    </row>
    <row r="33" spans="1:20" ht="12.75" customHeight="1">
      <c r="A33" s="459"/>
      <c r="B33" s="667"/>
      <c r="C33" s="654" t="s">
        <v>1278</v>
      </c>
      <c r="D33" s="661"/>
      <c r="E33" s="665" t="s">
        <v>66</v>
      </c>
      <c r="F33" s="394">
        <v>0</v>
      </c>
      <c r="G33" s="312" t="s">
        <v>179</v>
      </c>
      <c r="H33" s="279" t="str">
        <f t="shared" si="0"/>
        <v/>
      </c>
      <c r="I33" s="654"/>
      <c r="J33" s="2075" t="s">
        <v>6396</v>
      </c>
      <c r="K33" s="2076" t="str">
        <f>VLOOKUP(J33,'FICHE RATIOS'!C:D,2,FALSE)</f>
        <v xml:space="preserve">Menuiseries intérieures </v>
      </c>
      <c r="M33" s="2034"/>
      <c r="N33" s="2031"/>
      <c r="P33" s="2034"/>
      <c r="Q33" s="2031"/>
      <c r="S33" s="2034"/>
      <c r="T33" s="2031"/>
    </row>
    <row r="34" spans="1:20" ht="12.75" customHeight="1">
      <c r="A34" s="459"/>
      <c r="B34" s="667"/>
      <c r="C34" s="654" t="s">
        <v>1279</v>
      </c>
      <c r="D34" s="661"/>
      <c r="E34" s="666" t="s">
        <v>66</v>
      </c>
      <c r="F34" s="394">
        <v>8</v>
      </c>
      <c r="G34" s="312">
        <v>17.989999999999998</v>
      </c>
      <c r="H34" s="279">
        <f t="shared" si="0"/>
        <v>143.91999999999999</v>
      </c>
      <c r="I34" s="654"/>
      <c r="J34" s="2075" t="s">
        <v>6396</v>
      </c>
      <c r="K34" s="2076" t="str">
        <f>VLOOKUP(J34,'FICHE RATIOS'!C:D,2,FALSE)</f>
        <v xml:space="preserve">Menuiseries intérieures </v>
      </c>
      <c r="M34" s="2034"/>
      <c r="N34" s="2031"/>
      <c r="P34" s="2034"/>
      <c r="Q34" s="2031"/>
      <c r="S34" s="2034"/>
      <c r="T34" s="2031"/>
    </row>
    <row r="35" spans="1:20" ht="12.75" customHeight="1">
      <c r="A35" s="459"/>
      <c r="B35" s="667"/>
      <c r="C35" s="654"/>
      <c r="D35" s="661"/>
      <c r="E35" s="666"/>
      <c r="F35" s="394"/>
      <c r="G35" s="312" t="s">
        <v>179</v>
      </c>
      <c r="H35" s="279" t="str">
        <f t="shared" si="0"/>
        <v/>
      </c>
      <c r="I35" s="654"/>
      <c r="J35" s="2075" t="s">
        <v>6396</v>
      </c>
      <c r="K35" s="2076" t="str">
        <f>VLOOKUP(J35,'FICHE RATIOS'!C:D,2,FALSE)</f>
        <v xml:space="preserve">Menuiseries intérieures </v>
      </c>
      <c r="M35" s="2034"/>
      <c r="N35" s="2031"/>
      <c r="P35" s="2034"/>
      <c r="Q35" s="2031"/>
      <c r="S35" s="2034"/>
      <c r="T35" s="2031"/>
    </row>
    <row r="36" spans="1:20" ht="12.75" customHeight="1">
      <c r="A36" s="459"/>
      <c r="B36" s="667"/>
      <c r="C36" s="654" t="s">
        <v>1280</v>
      </c>
      <c r="D36" s="668"/>
      <c r="E36" s="665"/>
      <c r="F36" s="394"/>
      <c r="G36" s="312" t="s">
        <v>179</v>
      </c>
      <c r="H36" s="279" t="str">
        <f t="shared" si="0"/>
        <v/>
      </c>
      <c r="I36" s="654"/>
      <c r="J36" s="2075" t="s">
        <v>6396</v>
      </c>
      <c r="K36" s="2076" t="str">
        <f>VLOOKUP(J36,'FICHE RATIOS'!C:D,2,FALSE)</f>
        <v xml:space="preserve">Menuiseries intérieures </v>
      </c>
      <c r="M36" s="2034"/>
      <c r="N36" s="2031"/>
      <c r="P36" s="2034"/>
      <c r="Q36" s="2031"/>
      <c r="S36" s="2034"/>
      <c r="T36" s="2031"/>
    </row>
    <row r="37" spans="1:20" ht="12.75" customHeight="1">
      <c r="A37" s="459"/>
      <c r="B37" s="667"/>
      <c r="C37" s="654" t="s">
        <v>1281</v>
      </c>
      <c r="D37" s="668"/>
      <c r="E37" s="665" t="s">
        <v>66</v>
      </c>
      <c r="F37" s="394">
        <v>122</v>
      </c>
      <c r="G37" s="312">
        <v>78.709999999999994</v>
      </c>
      <c r="H37" s="279">
        <f t="shared" si="0"/>
        <v>9602.619999999999</v>
      </c>
      <c r="I37" s="654"/>
      <c r="J37" s="2075" t="s">
        <v>6396</v>
      </c>
      <c r="K37" s="2076" t="str">
        <f>VLOOKUP(J37,'FICHE RATIOS'!C:D,2,FALSE)</f>
        <v xml:space="preserve">Menuiseries intérieures </v>
      </c>
      <c r="M37" s="2034"/>
      <c r="N37" s="2031"/>
      <c r="P37" s="2034"/>
      <c r="Q37" s="2031"/>
      <c r="S37" s="2034"/>
      <c r="T37" s="2031"/>
    </row>
    <row r="38" spans="1:20" ht="12.75" customHeight="1">
      <c r="A38" s="459"/>
      <c r="B38" s="667"/>
      <c r="C38" s="654" t="s">
        <v>1282</v>
      </c>
      <c r="D38" s="661"/>
      <c r="E38" s="666" t="s">
        <v>66</v>
      </c>
      <c r="F38" s="394">
        <v>0</v>
      </c>
      <c r="G38" s="312" t="s">
        <v>179</v>
      </c>
      <c r="H38" s="279" t="str">
        <f t="shared" si="0"/>
        <v/>
      </c>
      <c r="I38" s="654"/>
      <c r="J38" s="2075" t="s">
        <v>6396</v>
      </c>
      <c r="K38" s="2076" t="str">
        <f>VLOOKUP(J38,'FICHE RATIOS'!C:D,2,FALSE)</f>
        <v xml:space="preserve">Menuiseries intérieures </v>
      </c>
      <c r="M38" s="2034"/>
      <c r="N38" s="2031"/>
      <c r="P38" s="2034"/>
      <c r="Q38" s="2031"/>
      <c r="S38" s="2034"/>
      <c r="T38" s="2031"/>
    </row>
    <row r="39" spans="1:20" ht="12.75" customHeight="1">
      <c r="A39" s="459"/>
      <c r="B39" s="667"/>
      <c r="C39" s="654" t="s">
        <v>1283</v>
      </c>
      <c r="D39" s="661"/>
      <c r="E39" s="666"/>
      <c r="F39" s="394">
        <v>0</v>
      </c>
      <c r="G39" s="312" t="s">
        <v>179</v>
      </c>
      <c r="H39" s="279" t="str">
        <f t="shared" si="0"/>
        <v/>
      </c>
      <c r="I39" s="654"/>
      <c r="J39" s="2075" t="s">
        <v>6396</v>
      </c>
      <c r="K39" s="2076" t="str">
        <f>VLOOKUP(J39,'FICHE RATIOS'!C:D,2,FALSE)</f>
        <v xml:space="preserve">Menuiseries intérieures </v>
      </c>
      <c r="M39" s="2034"/>
      <c r="N39" s="2031"/>
      <c r="P39" s="2034"/>
      <c r="Q39" s="2031"/>
      <c r="S39" s="2034"/>
      <c r="T39" s="2031"/>
    </row>
    <row r="40" spans="1:20" ht="12.75" customHeight="1">
      <c r="A40" s="459"/>
      <c r="B40" s="667"/>
      <c r="C40" s="654"/>
      <c r="D40" s="668"/>
      <c r="E40" s="665"/>
      <c r="F40" s="394"/>
      <c r="G40" s="312" t="s">
        <v>179</v>
      </c>
      <c r="H40" s="279" t="str">
        <f t="shared" si="0"/>
        <v/>
      </c>
      <c r="I40" s="654"/>
      <c r="J40" s="2075" t="s">
        <v>6396</v>
      </c>
      <c r="K40" s="2076" t="str">
        <f>VLOOKUP(J40,'FICHE RATIOS'!C:D,2,FALSE)</f>
        <v xml:space="preserve">Menuiseries intérieures </v>
      </c>
      <c r="M40" s="2034"/>
      <c r="N40" s="2031"/>
      <c r="P40" s="2034"/>
      <c r="Q40" s="2031"/>
      <c r="S40" s="2034"/>
      <c r="T40" s="2031"/>
    </row>
    <row r="41" spans="1:20" ht="12.75" customHeight="1">
      <c r="A41" s="459"/>
      <c r="B41" s="667"/>
      <c r="C41" s="654" t="s">
        <v>1284</v>
      </c>
      <c r="D41" s="668"/>
      <c r="E41" s="665"/>
      <c r="F41" s="394"/>
      <c r="G41" s="312" t="s">
        <v>179</v>
      </c>
      <c r="H41" s="279" t="str">
        <f t="shared" si="0"/>
        <v/>
      </c>
      <c r="I41" s="654"/>
      <c r="J41" s="2075" t="s">
        <v>6396</v>
      </c>
      <c r="K41" s="2076" t="str">
        <f>VLOOKUP(J41,'FICHE RATIOS'!C:D,2,FALSE)</f>
        <v xml:space="preserve">Menuiseries intérieures </v>
      </c>
      <c r="M41" s="2034"/>
      <c r="N41" s="2031"/>
      <c r="P41" s="2034"/>
      <c r="Q41" s="2031"/>
      <c r="S41" s="2034"/>
      <c r="T41" s="2031"/>
    </row>
    <row r="42" spans="1:20" ht="12.75" customHeight="1">
      <c r="A42" s="459"/>
      <c r="B42" s="667"/>
      <c r="C42" s="654" t="s">
        <v>1285</v>
      </c>
      <c r="D42" s="661"/>
      <c r="E42" s="666" t="s">
        <v>66</v>
      </c>
      <c r="F42" s="394">
        <v>184</v>
      </c>
      <c r="G42" s="312">
        <v>73.2</v>
      </c>
      <c r="H42" s="279">
        <f t="shared" si="0"/>
        <v>13468.800000000001</v>
      </c>
      <c r="I42" s="654"/>
      <c r="J42" s="2075" t="s">
        <v>6396</v>
      </c>
      <c r="K42" s="2076" t="str">
        <f>VLOOKUP(J42,'FICHE RATIOS'!C:D,2,FALSE)</f>
        <v xml:space="preserve">Menuiseries intérieures </v>
      </c>
      <c r="M42" s="2034"/>
      <c r="N42" s="2031"/>
      <c r="P42" s="2034"/>
      <c r="Q42" s="2031"/>
      <c r="S42" s="2034"/>
      <c r="T42" s="2031"/>
    </row>
    <row r="43" spans="1:20" ht="12.75" customHeight="1">
      <c r="A43" s="459"/>
      <c r="B43" s="667"/>
      <c r="C43" s="654" t="s">
        <v>1286</v>
      </c>
      <c r="D43" s="661"/>
      <c r="E43" s="666" t="s">
        <v>66</v>
      </c>
      <c r="F43" s="394">
        <v>39</v>
      </c>
      <c r="G43" s="312">
        <v>174.5</v>
      </c>
      <c r="H43" s="279">
        <f t="shared" si="0"/>
        <v>6805.5</v>
      </c>
      <c r="I43" s="654"/>
      <c r="J43" s="2075" t="s">
        <v>6396</v>
      </c>
      <c r="K43" s="2076" t="str">
        <f>VLOOKUP(J43,'FICHE RATIOS'!C:D,2,FALSE)</f>
        <v xml:space="preserve">Menuiseries intérieures </v>
      </c>
      <c r="M43" s="2034"/>
      <c r="N43" s="2031"/>
      <c r="P43" s="2034"/>
      <c r="Q43" s="2031"/>
      <c r="S43" s="2034"/>
      <c r="T43" s="2031"/>
    </row>
    <row r="44" spans="1:20" ht="12.75" customHeight="1">
      <c r="A44" s="459"/>
      <c r="B44" s="667"/>
      <c r="C44" s="654"/>
      <c r="D44" s="661"/>
      <c r="E44" s="666"/>
      <c r="F44" s="394"/>
      <c r="G44" s="312" t="s">
        <v>179</v>
      </c>
      <c r="H44" s="279" t="str">
        <f t="shared" si="0"/>
        <v/>
      </c>
      <c r="I44" s="654"/>
      <c r="J44" s="2075" t="s">
        <v>6396</v>
      </c>
      <c r="K44" s="2076" t="str">
        <f>VLOOKUP(J44,'FICHE RATIOS'!C:D,2,FALSE)</f>
        <v xml:space="preserve">Menuiseries intérieures </v>
      </c>
      <c r="M44" s="2034"/>
      <c r="N44" s="2031"/>
      <c r="P44" s="2034"/>
      <c r="Q44" s="2031"/>
      <c r="S44" s="2034"/>
      <c r="T44" s="2031"/>
    </row>
    <row r="45" spans="1:20" ht="12.75" customHeight="1">
      <c r="A45" s="459"/>
      <c r="B45" s="667"/>
      <c r="C45" s="654" t="s">
        <v>1287</v>
      </c>
      <c r="D45" s="661"/>
      <c r="E45" s="665"/>
      <c r="F45" s="394"/>
      <c r="G45" s="312" t="s">
        <v>179</v>
      </c>
      <c r="H45" s="279" t="str">
        <f t="shared" si="0"/>
        <v/>
      </c>
      <c r="I45" s="654"/>
      <c r="J45" s="2075" t="s">
        <v>6396</v>
      </c>
      <c r="K45" s="2076" t="str">
        <f>VLOOKUP(J45,'FICHE RATIOS'!C:D,2,FALSE)</f>
        <v xml:space="preserve">Menuiseries intérieures </v>
      </c>
      <c r="M45" s="2034"/>
      <c r="N45" s="2031"/>
      <c r="P45" s="2034"/>
      <c r="Q45" s="2031"/>
      <c r="S45" s="2034"/>
      <c r="T45" s="2031"/>
    </row>
    <row r="46" spans="1:20" ht="12.75" customHeight="1">
      <c r="A46" s="459"/>
      <c r="B46" s="667"/>
      <c r="C46" s="654" t="s">
        <v>1288</v>
      </c>
      <c r="D46" s="661"/>
      <c r="E46" s="666" t="s">
        <v>66</v>
      </c>
      <c r="F46" s="669">
        <v>277</v>
      </c>
      <c r="G46" s="312">
        <v>129.30000000000001</v>
      </c>
      <c r="H46" s="279">
        <f t="shared" si="0"/>
        <v>35816.100000000006</v>
      </c>
      <c r="I46" s="654"/>
      <c r="J46" s="2075" t="s">
        <v>6396</v>
      </c>
      <c r="K46" s="2076" t="str">
        <f>VLOOKUP(J46,'FICHE RATIOS'!C:D,2,FALSE)</f>
        <v xml:space="preserve">Menuiseries intérieures </v>
      </c>
      <c r="M46" s="2034"/>
      <c r="N46" s="2031"/>
      <c r="P46" s="2034"/>
      <c r="Q46" s="2031"/>
      <c r="S46" s="2034"/>
      <c r="T46" s="2031"/>
    </row>
    <row r="47" spans="1:20" ht="12.75" customHeight="1">
      <c r="A47" s="459"/>
      <c r="B47" s="667"/>
      <c r="C47" s="654" t="s">
        <v>1289</v>
      </c>
      <c r="D47" s="661"/>
      <c r="E47" s="665" t="s">
        <v>66</v>
      </c>
      <c r="F47" s="669">
        <v>21</v>
      </c>
      <c r="G47" s="312">
        <v>483.49</v>
      </c>
      <c r="H47" s="279">
        <f t="shared" si="0"/>
        <v>10153.290000000001</v>
      </c>
      <c r="I47" s="654"/>
      <c r="J47" s="2075" t="s">
        <v>6396</v>
      </c>
      <c r="K47" s="2076" t="str">
        <f>VLOOKUP(J47,'FICHE RATIOS'!C:D,2,FALSE)</f>
        <v xml:space="preserve">Menuiseries intérieures </v>
      </c>
      <c r="M47" s="2034"/>
      <c r="N47" s="2031"/>
      <c r="P47" s="2034"/>
      <c r="Q47" s="2031"/>
      <c r="S47" s="2034"/>
      <c r="T47" s="2031"/>
    </row>
    <row r="48" spans="1:20" ht="12.75" customHeight="1">
      <c r="A48" s="459"/>
      <c r="B48" s="667"/>
      <c r="C48" s="654"/>
      <c r="D48" s="661"/>
      <c r="E48" s="666"/>
      <c r="F48" s="394"/>
      <c r="G48" s="312" t="s">
        <v>179</v>
      </c>
      <c r="H48" s="279" t="str">
        <f t="shared" si="0"/>
        <v/>
      </c>
      <c r="I48" s="654"/>
      <c r="J48" s="2075" t="s">
        <v>6396</v>
      </c>
      <c r="K48" s="2076" t="str">
        <f>VLOOKUP(J48,'FICHE RATIOS'!C:D,2,FALSE)</f>
        <v xml:space="preserve">Menuiseries intérieures </v>
      </c>
      <c r="M48" s="2034"/>
      <c r="N48" s="2031"/>
      <c r="P48" s="2034"/>
      <c r="Q48" s="2031"/>
      <c r="S48" s="2034"/>
      <c r="T48" s="2031"/>
    </row>
    <row r="49" spans="1:20" ht="12.75" customHeight="1">
      <c r="A49" s="459"/>
      <c r="B49" s="667"/>
      <c r="C49" s="654" t="s">
        <v>1290</v>
      </c>
      <c r="D49" s="661"/>
      <c r="E49" s="665"/>
      <c r="F49" s="394"/>
      <c r="G49" s="312" t="s">
        <v>179</v>
      </c>
      <c r="H49" s="279" t="str">
        <f t="shared" si="0"/>
        <v/>
      </c>
      <c r="I49" s="654"/>
      <c r="J49" s="2075" t="s">
        <v>6396</v>
      </c>
      <c r="K49" s="2076" t="str">
        <f>VLOOKUP(J49,'FICHE RATIOS'!C:D,2,FALSE)</f>
        <v xml:space="preserve">Menuiseries intérieures </v>
      </c>
      <c r="M49" s="2034"/>
      <c r="N49" s="2031"/>
      <c r="P49" s="2034"/>
      <c r="Q49" s="2031"/>
      <c r="S49" s="2034"/>
      <c r="T49" s="2031"/>
    </row>
    <row r="50" spans="1:20" ht="12.75" customHeight="1">
      <c r="A50" s="459"/>
      <c r="B50" s="667"/>
      <c r="C50" s="654" t="s">
        <v>1291</v>
      </c>
      <c r="D50" s="661"/>
      <c r="E50" s="666" t="s">
        <v>66</v>
      </c>
      <c r="F50" s="394">
        <v>12</v>
      </c>
      <c r="G50" s="312">
        <v>618.41</v>
      </c>
      <c r="H50" s="279">
        <f t="shared" si="0"/>
        <v>7420.92</v>
      </c>
      <c r="I50" s="654"/>
      <c r="J50" s="2075" t="s">
        <v>6396</v>
      </c>
      <c r="K50" s="2076" t="str">
        <f>VLOOKUP(J50,'FICHE RATIOS'!C:D,2,FALSE)</f>
        <v xml:space="preserve">Menuiseries intérieures </v>
      </c>
      <c r="M50" s="2034"/>
      <c r="N50" s="2031"/>
      <c r="P50" s="2034"/>
      <c r="Q50" s="2031"/>
      <c r="S50" s="2034"/>
      <c r="T50" s="2031"/>
    </row>
    <row r="51" spans="1:20" ht="12.75" customHeight="1">
      <c r="A51" s="459"/>
      <c r="B51" s="667"/>
      <c r="C51" s="654" t="s">
        <v>1292</v>
      </c>
      <c r="D51" s="661"/>
      <c r="E51" s="665" t="s">
        <v>66</v>
      </c>
      <c r="F51" s="394">
        <v>83</v>
      </c>
      <c r="G51" s="312">
        <v>1236.82</v>
      </c>
      <c r="H51" s="279">
        <f t="shared" si="0"/>
        <v>102656.06</v>
      </c>
      <c r="I51" s="654"/>
      <c r="J51" s="2075" t="s">
        <v>6396</v>
      </c>
      <c r="K51" s="2076" t="str">
        <f>VLOOKUP(J51,'FICHE RATIOS'!C:D,2,FALSE)</f>
        <v xml:space="preserve">Menuiseries intérieures </v>
      </c>
      <c r="M51" s="2034"/>
      <c r="N51" s="2031"/>
      <c r="P51" s="2034"/>
      <c r="Q51" s="2031"/>
      <c r="S51" s="2034"/>
      <c r="T51" s="2031"/>
    </row>
    <row r="52" spans="1:20" ht="12.75" customHeight="1">
      <c r="A52" s="459"/>
      <c r="B52" s="667"/>
      <c r="C52" s="654"/>
      <c r="D52" s="661"/>
      <c r="E52" s="665"/>
      <c r="F52" s="394"/>
      <c r="G52" s="312" t="s">
        <v>179</v>
      </c>
      <c r="H52" s="279" t="str">
        <f t="shared" si="0"/>
        <v/>
      </c>
      <c r="I52" s="654"/>
      <c r="J52" s="2075" t="s">
        <v>6396</v>
      </c>
      <c r="K52" s="2076" t="str">
        <f>VLOOKUP(J52,'FICHE RATIOS'!C:D,2,FALSE)</f>
        <v xml:space="preserve">Menuiseries intérieures </v>
      </c>
      <c r="M52" s="2034"/>
      <c r="N52" s="2031"/>
      <c r="P52" s="2034"/>
      <c r="Q52" s="2031"/>
      <c r="S52" s="2034"/>
      <c r="T52" s="2031"/>
    </row>
    <row r="53" spans="1:20" ht="12.75" customHeight="1">
      <c r="A53" s="459"/>
      <c r="B53" s="664" t="s">
        <v>1293</v>
      </c>
      <c r="C53" s="657" t="s">
        <v>1294</v>
      </c>
      <c r="D53" s="661"/>
      <c r="E53" s="666"/>
      <c r="F53" s="394"/>
      <c r="G53" s="312" t="s">
        <v>179</v>
      </c>
      <c r="H53" s="279" t="str">
        <f t="shared" si="0"/>
        <v/>
      </c>
      <c r="I53" s="654"/>
      <c r="J53" s="2075" t="s">
        <v>6396</v>
      </c>
      <c r="K53" s="2076" t="str">
        <f>VLOOKUP(J53,'FICHE RATIOS'!C:D,2,FALSE)</f>
        <v xml:space="preserve">Menuiseries intérieures </v>
      </c>
      <c r="M53" s="2034"/>
      <c r="N53" s="2031"/>
      <c r="P53" s="2034"/>
      <c r="Q53" s="2031"/>
      <c r="S53" s="2034"/>
      <c r="T53" s="2031"/>
    </row>
    <row r="54" spans="1:20" ht="12.75" customHeight="1">
      <c r="A54" s="459"/>
      <c r="B54" s="667"/>
      <c r="C54" s="654"/>
      <c r="D54" s="661"/>
      <c r="E54" s="665"/>
      <c r="F54" s="394"/>
      <c r="G54" s="312" t="s">
        <v>179</v>
      </c>
      <c r="H54" s="279" t="str">
        <f t="shared" si="0"/>
        <v/>
      </c>
      <c r="I54" s="654"/>
      <c r="J54" s="2075" t="s">
        <v>6396</v>
      </c>
      <c r="K54" s="2076" t="str">
        <f>VLOOKUP(J54,'FICHE RATIOS'!C:D,2,FALSE)</f>
        <v xml:space="preserve">Menuiseries intérieures </v>
      </c>
      <c r="M54" s="2034"/>
      <c r="N54" s="2031"/>
      <c r="P54" s="2034"/>
      <c r="Q54" s="2031"/>
      <c r="S54" s="2034"/>
      <c r="T54" s="2031"/>
    </row>
    <row r="55" spans="1:20" ht="12.75" customHeight="1">
      <c r="A55" s="459"/>
      <c r="B55" s="667"/>
      <c r="C55" s="654" t="s">
        <v>1295</v>
      </c>
      <c r="D55" s="661"/>
      <c r="E55" s="666" t="s">
        <v>66</v>
      </c>
      <c r="F55" s="394">
        <v>1308</v>
      </c>
      <c r="G55" s="312">
        <v>7.08</v>
      </c>
      <c r="H55" s="279">
        <f t="shared" si="0"/>
        <v>9260.64</v>
      </c>
      <c r="I55" s="654"/>
      <c r="J55" s="2075" t="s">
        <v>6396</v>
      </c>
      <c r="K55" s="2076" t="str">
        <f>VLOOKUP(J55,'FICHE RATIOS'!C:D,2,FALSE)</f>
        <v xml:space="preserve">Menuiseries intérieures </v>
      </c>
      <c r="M55" s="2034"/>
      <c r="N55" s="2031"/>
      <c r="P55" s="2034"/>
      <c r="Q55" s="2031"/>
      <c r="S55" s="2034"/>
      <c r="T55" s="2031"/>
    </row>
    <row r="56" spans="1:20" ht="12.75" customHeight="1">
      <c r="A56" s="459"/>
      <c r="B56" s="667"/>
      <c r="C56" s="654"/>
      <c r="D56" s="661"/>
      <c r="E56" s="665"/>
      <c r="F56" s="394"/>
      <c r="G56" s="312" t="s">
        <v>179</v>
      </c>
      <c r="H56" s="279" t="str">
        <f t="shared" si="0"/>
        <v/>
      </c>
      <c r="I56" s="654"/>
      <c r="J56" s="2075" t="s">
        <v>6396</v>
      </c>
      <c r="K56" s="2076" t="str">
        <f>VLOOKUP(J56,'FICHE RATIOS'!C:D,2,FALSE)</f>
        <v xml:space="preserve">Menuiseries intérieures </v>
      </c>
      <c r="M56" s="2034"/>
      <c r="N56" s="2031"/>
      <c r="P56" s="2034"/>
      <c r="Q56" s="2031"/>
      <c r="S56" s="2034"/>
      <c r="T56" s="2031"/>
    </row>
    <row r="57" spans="1:20" ht="12.75" customHeight="1">
      <c r="A57" s="459"/>
      <c r="B57" s="667"/>
      <c r="C57" s="654" t="s">
        <v>1296</v>
      </c>
      <c r="D57" s="661"/>
      <c r="E57" s="666" t="s">
        <v>66</v>
      </c>
      <c r="F57" s="394">
        <v>0</v>
      </c>
      <c r="G57" s="312" t="s">
        <v>179</v>
      </c>
      <c r="H57" s="326" t="s">
        <v>8</v>
      </c>
      <c r="I57" s="654"/>
      <c r="J57" s="2075" t="s">
        <v>6396</v>
      </c>
      <c r="K57" s="2076" t="str">
        <f>VLOOKUP(J57,'FICHE RATIOS'!C:D,2,FALSE)</f>
        <v xml:space="preserve">Menuiseries intérieures </v>
      </c>
      <c r="M57" s="2034"/>
      <c r="N57" s="2031"/>
      <c r="P57" s="2034"/>
      <c r="Q57" s="2031"/>
      <c r="S57" s="2034"/>
      <c r="T57" s="2031"/>
    </row>
    <row r="58" spans="1:20" ht="12.75" customHeight="1">
      <c r="A58" s="459"/>
      <c r="B58" s="667"/>
      <c r="C58" s="654"/>
      <c r="D58" s="661"/>
      <c r="E58" s="665"/>
      <c r="F58" s="394"/>
      <c r="G58" s="312" t="s">
        <v>179</v>
      </c>
      <c r="H58" s="279" t="str">
        <f t="shared" si="0"/>
        <v/>
      </c>
      <c r="I58" s="654"/>
      <c r="J58" s="2075" t="s">
        <v>6396</v>
      </c>
      <c r="K58" s="2076" t="str">
        <f>VLOOKUP(J58,'FICHE RATIOS'!C:D,2,FALSE)</f>
        <v xml:space="preserve">Menuiseries intérieures </v>
      </c>
      <c r="M58" s="2034"/>
      <c r="N58" s="2031"/>
      <c r="P58" s="2034"/>
      <c r="Q58" s="2031"/>
      <c r="S58" s="2034"/>
      <c r="T58" s="2031"/>
    </row>
    <row r="59" spans="1:20" ht="12.75" customHeight="1">
      <c r="A59" s="459"/>
      <c r="B59" s="667"/>
      <c r="C59" s="654" t="s">
        <v>1297</v>
      </c>
      <c r="D59" s="661"/>
      <c r="E59" s="666" t="s">
        <v>66</v>
      </c>
      <c r="F59" s="394">
        <v>8</v>
      </c>
      <c r="G59" s="312">
        <v>73.08</v>
      </c>
      <c r="H59" s="279">
        <f t="shared" si="0"/>
        <v>584.64</v>
      </c>
      <c r="I59" s="654"/>
      <c r="J59" s="2075" t="s">
        <v>6396</v>
      </c>
      <c r="K59" s="2076" t="str">
        <f>VLOOKUP(J59,'FICHE RATIOS'!C:D,2,FALSE)</f>
        <v xml:space="preserve">Menuiseries intérieures </v>
      </c>
      <c r="M59" s="2034"/>
      <c r="N59" s="2031"/>
      <c r="P59" s="2034"/>
      <c r="Q59" s="2031"/>
      <c r="S59" s="2034"/>
      <c r="T59" s="2031"/>
    </row>
    <row r="60" spans="1:20" ht="12.75" customHeight="1">
      <c r="A60" s="459"/>
      <c r="B60" s="667"/>
      <c r="C60" s="654"/>
      <c r="D60" s="661"/>
      <c r="E60" s="665"/>
      <c r="F60" s="394"/>
      <c r="G60" s="312" t="s">
        <v>179</v>
      </c>
      <c r="H60" s="279" t="str">
        <f t="shared" si="0"/>
        <v/>
      </c>
      <c r="I60" s="654"/>
      <c r="J60" s="2075" t="s">
        <v>6396</v>
      </c>
      <c r="K60" s="2076" t="str">
        <f>VLOOKUP(J60,'FICHE RATIOS'!C:D,2,FALSE)</f>
        <v xml:space="preserve">Menuiseries intérieures </v>
      </c>
      <c r="M60" s="2034"/>
      <c r="N60" s="2031"/>
      <c r="P60" s="2034"/>
      <c r="Q60" s="2031"/>
      <c r="S60" s="2034"/>
      <c r="T60" s="2031"/>
    </row>
    <row r="61" spans="1:20" ht="12.75" customHeight="1">
      <c r="A61" s="459"/>
      <c r="B61" s="667"/>
      <c r="C61" s="654" t="s">
        <v>1298</v>
      </c>
      <c r="D61" s="661"/>
      <c r="E61" s="666" t="s">
        <v>66</v>
      </c>
      <c r="F61" s="394">
        <v>781</v>
      </c>
      <c r="G61" s="312">
        <v>43.85</v>
      </c>
      <c r="H61" s="279">
        <f t="shared" si="0"/>
        <v>34246.85</v>
      </c>
      <c r="I61" s="654"/>
      <c r="J61" s="2075" t="s">
        <v>6396</v>
      </c>
      <c r="K61" s="2076" t="str">
        <f>VLOOKUP(J61,'FICHE RATIOS'!C:D,2,FALSE)</f>
        <v xml:space="preserve">Menuiseries intérieures </v>
      </c>
      <c r="M61" s="2034"/>
      <c r="N61" s="2031"/>
      <c r="P61" s="2034"/>
      <c r="Q61" s="2031"/>
      <c r="S61" s="2034"/>
      <c r="T61" s="2031"/>
    </row>
    <row r="62" spans="1:20" ht="12.75" customHeight="1">
      <c r="A62" s="459"/>
      <c r="B62" s="667"/>
      <c r="C62" s="654"/>
      <c r="D62" s="661"/>
      <c r="E62" s="665"/>
      <c r="F62" s="394"/>
      <c r="G62" s="312" t="s">
        <v>179</v>
      </c>
      <c r="H62" s="279" t="str">
        <f t="shared" si="0"/>
        <v/>
      </c>
      <c r="I62" s="654"/>
      <c r="J62" s="2075" t="s">
        <v>6396</v>
      </c>
      <c r="K62" s="2076" t="str">
        <f>VLOOKUP(J62,'FICHE RATIOS'!C:D,2,FALSE)</f>
        <v xml:space="preserve">Menuiseries intérieures </v>
      </c>
      <c r="M62" s="2034"/>
      <c r="N62" s="2031"/>
      <c r="P62" s="2034"/>
      <c r="Q62" s="2031"/>
      <c r="S62" s="2034"/>
      <c r="T62" s="2031"/>
    </row>
    <row r="63" spans="1:20" ht="12.75" customHeight="1">
      <c r="A63" s="459"/>
      <c r="B63" s="667"/>
      <c r="C63" s="654" t="s">
        <v>1299</v>
      </c>
      <c r="D63" s="661"/>
      <c r="E63" s="665" t="s">
        <v>66</v>
      </c>
      <c r="F63" s="394">
        <v>90</v>
      </c>
      <c r="G63" s="312">
        <v>33.729999999999997</v>
      </c>
      <c r="H63" s="279">
        <f t="shared" si="0"/>
        <v>3035.7</v>
      </c>
      <c r="I63" s="654"/>
      <c r="J63" s="2075" t="s">
        <v>6396</v>
      </c>
      <c r="K63" s="2076" t="str">
        <f>VLOOKUP(J63,'FICHE RATIOS'!C:D,2,FALSE)</f>
        <v xml:space="preserve">Menuiseries intérieures </v>
      </c>
      <c r="M63" s="2034"/>
      <c r="N63" s="2031"/>
      <c r="P63" s="2034"/>
      <c r="Q63" s="2031"/>
      <c r="S63" s="2034"/>
      <c r="T63" s="2031"/>
    </row>
    <row r="64" spans="1:20" ht="12.75" customHeight="1">
      <c r="A64" s="459"/>
      <c r="B64" s="667"/>
      <c r="C64" s="654"/>
      <c r="D64" s="661"/>
      <c r="E64" s="665"/>
      <c r="F64" s="394"/>
      <c r="G64" s="312" t="s">
        <v>179</v>
      </c>
      <c r="H64" s="279" t="str">
        <f t="shared" si="0"/>
        <v/>
      </c>
      <c r="I64" s="654"/>
      <c r="J64" s="2075" t="s">
        <v>6396</v>
      </c>
      <c r="K64" s="2076" t="str">
        <f>VLOOKUP(J64,'FICHE RATIOS'!C:D,2,FALSE)</f>
        <v xml:space="preserve">Menuiseries intérieures </v>
      </c>
      <c r="M64" s="2034"/>
      <c r="N64" s="2031"/>
      <c r="P64" s="2034"/>
      <c r="Q64" s="2031"/>
      <c r="S64" s="2034"/>
      <c r="T64" s="2031"/>
    </row>
    <row r="65" spans="1:20" ht="12.75" customHeight="1">
      <c r="A65" s="459"/>
      <c r="B65" s="667"/>
      <c r="C65" s="654" t="s">
        <v>1300</v>
      </c>
      <c r="D65" s="661"/>
      <c r="E65" s="666" t="s">
        <v>66</v>
      </c>
      <c r="F65" s="394">
        <v>691</v>
      </c>
      <c r="G65" s="312">
        <v>43.85</v>
      </c>
      <c r="H65" s="279">
        <f t="shared" si="0"/>
        <v>30300.350000000002</v>
      </c>
      <c r="I65" s="654"/>
      <c r="J65" s="2075" t="s">
        <v>6396</v>
      </c>
      <c r="K65" s="2076" t="str">
        <f>VLOOKUP(J65,'FICHE RATIOS'!C:D,2,FALSE)</f>
        <v xml:space="preserve">Menuiseries intérieures </v>
      </c>
      <c r="M65" s="2034"/>
      <c r="N65" s="2031"/>
      <c r="P65" s="2034"/>
      <c r="Q65" s="2031"/>
      <c r="S65" s="2034"/>
      <c r="T65" s="2031"/>
    </row>
    <row r="66" spans="1:20" ht="12.75" customHeight="1">
      <c r="A66" s="459"/>
      <c r="B66" s="667"/>
      <c r="C66" s="654"/>
      <c r="D66" s="661"/>
      <c r="E66" s="666"/>
      <c r="F66" s="394"/>
      <c r="G66" s="312" t="s">
        <v>179</v>
      </c>
      <c r="H66" s="279" t="str">
        <f t="shared" si="0"/>
        <v/>
      </c>
      <c r="I66" s="654"/>
      <c r="J66" s="2075" t="s">
        <v>6396</v>
      </c>
      <c r="K66" s="2076" t="str">
        <f>VLOOKUP(J66,'FICHE RATIOS'!C:D,2,FALSE)</f>
        <v xml:space="preserve">Menuiseries intérieures </v>
      </c>
      <c r="M66" s="2034"/>
      <c r="N66" s="2031"/>
      <c r="P66" s="2034"/>
      <c r="Q66" s="2031"/>
      <c r="S66" s="2034"/>
      <c r="T66" s="2031"/>
    </row>
    <row r="67" spans="1:20" ht="12.75" customHeight="1">
      <c r="A67" s="459"/>
      <c r="B67" s="667"/>
      <c r="C67" s="654" t="s">
        <v>1301</v>
      </c>
      <c r="D67" s="661"/>
      <c r="E67" s="666" t="s">
        <v>66</v>
      </c>
      <c r="F67" s="394">
        <v>0</v>
      </c>
      <c r="G67" s="312" t="s">
        <v>179</v>
      </c>
      <c r="H67" s="279" t="str">
        <f t="shared" si="0"/>
        <v/>
      </c>
      <c r="I67" s="654"/>
      <c r="J67" s="2075" t="s">
        <v>6396</v>
      </c>
      <c r="K67" s="2076" t="str">
        <f>VLOOKUP(J67,'FICHE RATIOS'!C:D,2,FALSE)</f>
        <v xml:space="preserve">Menuiseries intérieures </v>
      </c>
      <c r="M67" s="2034"/>
      <c r="N67" s="2031"/>
      <c r="P67" s="2034"/>
      <c r="Q67" s="2031"/>
      <c r="S67" s="2034"/>
      <c r="T67" s="2031"/>
    </row>
    <row r="68" spans="1:20" ht="12.75" customHeight="1">
      <c r="A68" s="459"/>
      <c r="B68" s="667"/>
      <c r="C68" s="654"/>
      <c r="D68" s="661"/>
      <c r="E68" s="665"/>
      <c r="F68" s="394"/>
      <c r="G68" s="312" t="s">
        <v>179</v>
      </c>
      <c r="H68" s="279" t="str">
        <f t="shared" si="0"/>
        <v/>
      </c>
      <c r="I68" s="654"/>
      <c r="J68" s="2075" t="s">
        <v>6396</v>
      </c>
      <c r="K68" s="2076" t="str">
        <f>VLOOKUP(J68,'FICHE RATIOS'!C:D,2,FALSE)</f>
        <v xml:space="preserve">Menuiseries intérieures </v>
      </c>
      <c r="M68" s="2034"/>
      <c r="N68" s="2031"/>
      <c r="P68" s="2034"/>
      <c r="Q68" s="2031"/>
      <c r="S68" s="2034"/>
      <c r="T68" s="2031"/>
    </row>
    <row r="69" spans="1:20" ht="12.75" customHeight="1">
      <c r="A69" s="459"/>
      <c r="B69" s="667"/>
      <c r="C69" s="654" t="s">
        <v>1302</v>
      </c>
      <c r="D69" s="661"/>
      <c r="E69" s="666" t="s">
        <v>66</v>
      </c>
      <c r="F69" s="394">
        <v>14</v>
      </c>
      <c r="G69" s="312">
        <v>393.53</v>
      </c>
      <c r="H69" s="279">
        <f t="shared" si="0"/>
        <v>5509.42</v>
      </c>
      <c r="I69" s="654"/>
      <c r="J69" s="2075" t="s">
        <v>6396</v>
      </c>
      <c r="K69" s="2076" t="str">
        <f>VLOOKUP(J69,'FICHE RATIOS'!C:D,2,FALSE)</f>
        <v xml:space="preserve">Menuiseries intérieures </v>
      </c>
      <c r="M69" s="2034"/>
      <c r="N69" s="2031"/>
      <c r="P69" s="2034"/>
      <c r="Q69" s="2031"/>
      <c r="S69" s="2034"/>
      <c r="T69" s="2031"/>
    </row>
    <row r="70" spans="1:20" ht="12.75" customHeight="1">
      <c r="A70" s="459"/>
      <c r="B70" s="667"/>
      <c r="C70" s="654"/>
      <c r="D70" s="661"/>
      <c r="E70" s="665"/>
      <c r="F70" s="394"/>
      <c r="G70" s="312" t="s">
        <v>179</v>
      </c>
      <c r="H70" s="279" t="str">
        <f t="shared" si="0"/>
        <v/>
      </c>
      <c r="J70" s="2075" t="s">
        <v>6396</v>
      </c>
      <c r="K70" s="2076" t="str">
        <f>VLOOKUP(J70,'FICHE RATIOS'!C:D,2,FALSE)</f>
        <v xml:space="preserve">Menuiseries intérieures </v>
      </c>
      <c r="M70" s="2034"/>
      <c r="N70" s="2031"/>
      <c r="P70" s="2034"/>
      <c r="Q70" s="2031"/>
      <c r="S70" s="2034"/>
      <c r="T70" s="2031"/>
    </row>
    <row r="71" spans="1:20" ht="12.75" customHeight="1">
      <c r="A71" s="459"/>
      <c r="B71" s="667"/>
      <c r="C71" s="654" t="s">
        <v>1303</v>
      </c>
      <c r="D71" s="661"/>
      <c r="E71" s="666" t="s">
        <v>66</v>
      </c>
      <c r="F71" s="394">
        <v>222</v>
      </c>
      <c r="G71" s="312">
        <v>393.53</v>
      </c>
      <c r="H71" s="279">
        <f t="shared" si="0"/>
        <v>87363.659999999989</v>
      </c>
      <c r="J71" s="2075" t="s">
        <v>6396</v>
      </c>
      <c r="K71" s="2076" t="str">
        <f>VLOOKUP(J71,'FICHE RATIOS'!C:D,2,FALSE)</f>
        <v xml:space="preserve">Menuiseries intérieures </v>
      </c>
      <c r="M71" s="2034"/>
      <c r="N71" s="2031"/>
      <c r="P71" s="2034"/>
      <c r="Q71" s="2031"/>
      <c r="S71" s="2034"/>
      <c r="T71" s="2031"/>
    </row>
    <row r="72" spans="1:20" ht="12.75" customHeight="1">
      <c r="A72" s="459"/>
      <c r="B72" s="667"/>
      <c r="C72" s="654"/>
      <c r="D72" s="661"/>
      <c r="E72" s="665"/>
      <c r="F72" s="394"/>
      <c r="G72" s="312" t="s">
        <v>179</v>
      </c>
      <c r="H72" s="279" t="str">
        <f t="shared" si="0"/>
        <v/>
      </c>
      <c r="J72" s="2075" t="s">
        <v>6396</v>
      </c>
      <c r="K72" s="2076" t="str">
        <f>VLOOKUP(J72,'FICHE RATIOS'!C:D,2,FALSE)</f>
        <v xml:space="preserve">Menuiseries intérieures </v>
      </c>
      <c r="M72" s="2034"/>
      <c r="N72" s="2031"/>
      <c r="P72" s="2034"/>
      <c r="Q72" s="2031"/>
      <c r="S72" s="2034"/>
      <c r="T72" s="2031"/>
    </row>
    <row r="73" spans="1:20" ht="12.75" customHeight="1">
      <c r="A73" s="459"/>
      <c r="B73" s="667"/>
      <c r="C73" s="654" t="s">
        <v>1304</v>
      </c>
      <c r="D73" s="661"/>
      <c r="E73" s="666" t="s">
        <v>66</v>
      </c>
      <c r="F73" s="394">
        <v>234</v>
      </c>
      <c r="G73" s="312">
        <v>208.01</v>
      </c>
      <c r="H73" s="279">
        <f t="shared" si="0"/>
        <v>48674.34</v>
      </c>
      <c r="J73" s="2075" t="s">
        <v>6396</v>
      </c>
      <c r="K73" s="2076" t="str">
        <f>VLOOKUP(J73,'FICHE RATIOS'!C:D,2,FALSE)</f>
        <v xml:space="preserve">Menuiseries intérieures </v>
      </c>
      <c r="M73" s="2034"/>
      <c r="N73" s="2031"/>
      <c r="P73" s="2034"/>
      <c r="Q73" s="2031"/>
      <c r="S73" s="2034"/>
      <c r="T73" s="2031"/>
    </row>
    <row r="74" spans="1:20" ht="12.75" customHeight="1">
      <c r="A74" s="459"/>
      <c r="B74" s="667"/>
      <c r="C74" s="654"/>
      <c r="D74" s="661"/>
      <c r="E74" s="666"/>
      <c r="F74" s="394"/>
      <c r="G74" s="312" t="s">
        <v>179</v>
      </c>
      <c r="H74" s="279" t="str">
        <f t="shared" si="0"/>
        <v/>
      </c>
      <c r="J74" s="2075" t="s">
        <v>6396</v>
      </c>
      <c r="K74" s="2076" t="str">
        <f>VLOOKUP(J74,'FICHE RATIOS'!C:D,2,FALSE)</f>
        <v xml:space="preserve">Menuiseries intérieures </v>
      </c>
      <c r="M74" s="2034"/>
      <c r="N74" s="2031"/>
      <c r="P74" s="2034"/>
      <c r="Q74" s="2031"/>
      <c r="S74" s="2034"/>
      <c r="T74" s="2031"/>
    </row>
    <row r="75" spans="1:20" ht="12.75" customHeight="1">
      <c r="A75" s="459"/>
      <c r="B75" s="667"/>
      <c r="C75" s="654" t="s">
        <v>1305</v>
      </c>
      <c r="D75" s="661"/>
      <c r="E75" s="666" t="s">
        <v>66</v>
      </c>
      <c r="F75" s="394">
        <v>238</v>
      </c>
      <c r="G75" s="312">
        <v>31.48</v>
      </c>
      <c r="H75" s="279">
        <f t="shared" si="0"/>
        <v>7492.24</v>
      </c>
      <c r="J75" s="2075" t="s">
        <v>6396</v>
      </c>
      <c r="K75" s="2076" t="str">
        <f>VLOOKUP(J75,'FICHE RATIOS'!C:D,2,FALSE)</f>
        <v xml:space="preserve">Menuiseries intérieures </v>
      </c>
      <c r="M75" s="2034"/>
      <c r="N75" s="2031"/>
      <c r="P75" s="2034"/>
      <c r="Q75" s="2031"/>
      <c r="S75" s="2034"/>
      <c r="T75" s="2031"/>
    </row>
    <row r="76" spans="1:20" ht="12.75" customHeight="1">
      <c r="A76" s="459"/>
      <c r="B76" s="667"/>
      <c r="C76" s="654"/>
      <c r="D76" s="661"/>
      <c r="E76" s="665"/>
      <c r="F76" s="394"/>
      <c r="G76" s="312" t="s">
        <v>179</v>
      </c>
      <c r="H76" s="279" t="str">
        <f t="shared" si="0"/>
        <v/>
      </c>
      <c r="J76" s="2075" t="s">
        <v>6396</v>
      </c>
      <c r="K76" s="2076" t="str">
        <f>VLOOKUP(J76,'FICHE RATIOS'!C:D,2,FALSE)</f>
        <v xml:space="preserve">Menuiseries intérieures </v>
      </c>
      <c r="M76" s="2034"/>
      <c r="N76" s="2031"/>
      <c r="P76" s="2034"/>
      <c r="Q76" s="2031"/>
      <c r="S76" s="2034"/>
      <c r="T76" s="2031"/>
    </row>
    <row r="77" spans="1:20" ht="12.75" customHeight="1">
      <c r="A77" s="459"/>
      <c r="B77" s="667"/>
      <c r="C77" s="654" t="s">
        <v>1306</v>
      </c>
      <c r="D77" s="661"/>
      <c r="E77" s="666"/>
      <c r="F77" s="394">
        <v>0</v>
      </c>
      <c r="G77" s="312" t="s">
        <v>179</v>
      </c>
      <c r="H77" s="279" t="str">
        <f t="shared" si="0"/>
        <v/>
      </c>
      <c r="J77" s="2075" t="s">
        <v>6396</v>
      </c>
      <c r="K77" s="2076" t="str">
        <f>VLOOKUP(J77,'FICHE RATIOS'!C:D,2,FALSE)</f>
        <v xml:space="preserve">Menuiseries intérieures </v>
      </c>
      <c r="M77" s="2034"/>
      <c r="N77" s="2031"/>
      <c r="P77" s="2034"/>
      <c r="Q77" s="2031"/>
      <c r="S77" s="2034"/>
      <c r="T77" s="2031"/>
    </row>
    <row r="78" spans="1:20" ht="12.75" customHeight="1">
      <c r="A78" s="459"/>
      <c r="B78" s="667"/>
      <c r="C78" s="654"/>
      <c r="D78" s="661"/>
      <c r="E78" s="666"/>
      <c r="F78" s="394"/>
      <c r="G78" s="312" t="s">
        <v>179</v>
      </c>
      <c r="H78" s="279" t="str">
        <f t="shared" si="0"/>
        <v/>
      </c>
      <c r="J78" s="2075" t="s">
        <v>6396</v>
      </c>
      <c r="K78" s="2076" t="str">
        <f>VLOOKUP(J78,'FICHE RATIOS'!C:D,2,FALSE)</f>
        <v xml:space="preserve">Menuiseries intérieures </v>
      </c>
      <c r="M78" s="2034"/>
      <c r="N78" s="2031"/>
      <c r="P78" s="2034"/>
      <c r="Q78" s="2031"/>
      <c r="S78" s="2034"/>
      <c r="T78" s="2031"/>
    </row>
    <row r="79" spans="1:20" ht="12.75" customHeight="1">
      <c r="A79" s="459"/>
      <c r="B79" s="667"/>
      <c r="C79" s="654" t="s">
        <v>1307</v>
      </c>
      <c r="D79" s="661"/>
      <c r="E79" s="666"/>
      <c r="F79" s="394">
        <v>0</v>
      </c>
      <c r="G79" s="312" t="s">
        <v>179</v>
      </c>
      <c r="H79" s="279" t="str">
        <f t="shared" si="0"/>
        <v/>
      </c>
      <c r="J79" s="2075" t="s">
        <v>6396</v>
      </c>
      <c r="K79" s="2076" t="str">
        <f>VLOOKUP(J79,'FICHE RATIOS'!C:D,2,FALSE)</f>
        <v xml:space="preserve">Menuiseries intérieures </v>
      </c>
      <c r="M79" s="2034"/>
      <c r="N79" s="2031"/>
      <c r="P79" s="2034"/>
      <c r="Q79" s="2031"/>
      <c r="S79" s="2034"/>
      <c r="T79" s="2031"/>
    </row>
    <row r="80" spans="1:20" ht="12.75" customHeight="1">
      <c r="A80" s="459"/>
      <c r="B80" s="667"/>
      <c r="C80" s="654"/>
      <c r="D80" s="661"/>
      <c r="E80" s="665"/>
      <c r="F80" s="394"/>
      <c r="G80" s="312" t="s">
        <v>179</v>
      </c>
      <c r="H80" s="279" t="str">
        <f t="shared" si="0"/>
        <v/>
      </c>
      <c r="J80" s="2075" t="s">
        <v>6396</v>
      </c>
      <c r="K80" s="2076" t="str">
        <f>VLOOKUP(J80,'FICHE RATIOS'!C:D,2,FALSE)</f>
        <v xml:space="preserve">Menuiseries intérieures </v>
      </c>
      <c r="M80" s="2034"/>
      <c r="N80" s="2031"/>
      <c r="P80" s="2034"/>
      <c r="Q80" s="2031"/>
      <c r="S80" s="2034"/>
      <c r="T80" s="2031"/>
    </row>
    <row r="81" spans="1:20" ht="12.75" customHeight="1">
      <c r="A81" s="459"/>
      <c r="B81" s="667"/>
      <c r="C81" s="654" t="s">
        <v>1308</v>
      </c>
      <c r="D81" s="661"/>
      <c r="E81" s="666" t="s">
        <v>66</v>
      </c>
      <c r="F81" s="394">
        <v>10</v>
      </c>
      <c r="G81" s="312">
        <v>56.22</v>
      </c>
      <c r="H81" s="279">
        <f t="shared" si="0"/>
        <v>562.20000000000005</v>
      </c>
      <c r="J81" s="2075" t="s">
        <v>6396</v>
      </c>
      <c r="K81" s="2076" t="str">
        <f>VLOOKUP(J81,'FICHE RATIOS'!C:D,2,FALSE)</f>
        <v xml:space="preserve">Menuiseries intérieures </v>
      </c>
      <c r="M81" s="2034"/>
      <c r="N81" s="2031"/>
      <c r="P81" s="2034"/>
      <c r="Q81" s="2031"/>
      <c r="S81" s="2034"/>
      <c r="T81" s="2031"/>
    </row>
    <row r="82" spans="1:20" ht="12.75" customHeight="1">
      <c r="A82" s="459"/>
      <c r="B82" s="667"/>
      <c r="C82" s="654"/>
      <c r="D82" s="661"/>
      <c r="E82" s="666"/>
      <c r="F82" s="394"/>
      <c r="G82" s="312" t="s">
        <v>179</v>
      </c>
      <c r="H82" s="279" t="str">
        <f t="shared" si="0"/>
        <v/>
      </c>
      <c r="J82" s="2075" t="s">
        <v>6396</v>
      </c>
      <c r="K82" s="2076" t="str">
        <f>VLOOKUP(J82,'FICHE RATIOS'!C:D,2,FALSE)</f>
        <v xml:space="preserve">Menuiseries intérieures </v>
      </c>
      <c r="M82" s="2034"/>
      <c r="N82" s="2031"/>
      <c r="P82" s="2034"/>
      <c r="Q82" s="2031"/>
      <c r="S82" s="2034"/>
      <c r="T82" s="2031"/>
    </row>
    <row r="83" spans="1:20" ht="12.75" customHeight="1">
      <c r="A83" s="459"/>
      <c r="B83" s="667" t="s">
        <v>1309</v>
      </c>
      <c r="C83" s="657" t="s">
        <v>1310</v>
      </c>
      <c r="D83" s="661"/>
      <c r="E83" s="665"/>
      <c r="F83" s="394"/>
      <c r="G83" s="312"/>
      <c r="H83" s="279" t="s">
        <v>1311</v>
      </c>
      <c r="J83" s="2075" t="s">
        <v>6396</v>
      </c>
      <c r="K83" s="2076" t="str">
        <f>VLOOKUP(J83,'FICHE RATIOS'!C:D,2,FALSE)</f>
        <v xml:space="preserve">Menuiseries intérieures </v>
      </c>
      <c r="M83" s="2034"/>
      <c r="N83" s="2031"/>
      <c r="P83" s="2034"/>
      <c r="Q83" s="2031"/>
      <c r="S83" s="2034"/>
      <c r="T83" s="2031"/>
    </row>
    <row r="84" spans="1:20" ht="12.75" customHeight="1">
      <c r="A84" s="459"/>
      <c r="B84" s="667"/>
      <c r="C84" s="654"/>
      <c r="D84" s="661"/>
      <c r="E84" s="666"/>
      <c r="F84" s="394"/>
      <c r="G84" s="312" t="s">
        <v>179</v>
      </c>
      <c r="H84" s="279" t="str">
        <f t="shared" ref="H84:H124" si="1">IF(F84=0,"",G84*F84)</f>
        <v/>
      </c>
      <c r="J84" s="2075" t="s">
        <v>6396</v>
      </c>
      <c r="K84" s="2076" t="str">
        <f>VLOOKUP(J84,'FICHE RATIOS'!C:D,2,FALSE)</f>
        <v xml:space="preserve">Menuiseries intérieures </v>
      </c>
      <c r="M84" s="2034"/>
      <c r="N84" s="2031"/>
      <c r="P84" s="2034"/>
      <c r="Q84" s="2031"/>
      <c r="S84" s="2034"/>
      <c r="T84" s="2031"/>
    </row>
    <row r="85" spans="1:20" ht="12.75" customHeight="1">
      <c r="A85" s="459"/>
      <c r="B85" s="667" t="s">
        <v>1312</v>
      </c>
      <c r="C85" s="657" t="s">
        <v>1313</v>
      </c>
      <c r="D85" s="661"/>
      <c r="E85" s="665"/>
      <c r="F85" s="394"/>
      <c r="G85" s="312" t="s">
        <v>179</v>
      </c>
      <c r="H85" s="279" t="str">
        <f t="shared" si="1"/>
        <v/>
      </c>
      <c r="J85" s="2075" t="s">
        <v>6396</v>
      </c>
      <c r="K85" s="2076" t="str">
        <f>VLOOKUP(J85,'FICHE RATIOS'!C:D,2,FALSE)</f>
        <v xml:space="preserve">Menuiseries intérieures </v>
      </c>
      <c r="M85" s="2034"/>
      <c r="N85" s="2031"/>
      <c r="P85" s="2034"/>
      <c r="Q85" s="2031"/>
      <c r="S85" s="2034"/>
      <c r="T85" s="2031"/>
    </row>
    <row r="86" spans="1:20" ht="12.75" customHeight="1">
      <c r="A86" s="459"/>
      <c r="B86" s="667"/>
      <c r="C86" s="654"/>
      <c r="D86" s="661"/>
      <c r="E86" s="666"/>
      <c r="F86" s="394"/>
      <c r="G86" s="312" t="s">
        <v>179</v>
      </c>
      <c r="H86" s="279" t="str">
        <f t="shared" si="1"/>
        <v/>
      </c>
      <c r="J86" s="2075" t="s">
        <v>6396</v>
      </c>
      <c r="K86" s="2076" t="str">
        <f>VLOOKUP(J86,'FICHE RATIOS'!C:D,2,FALSE)</f>
        <v xml:space="preserve">Menuiseries intérieures </v>
      </c>
      <c r="M86" s="2034"/>
      <c r="N86" s="2031"/>
      <c r="P86" s="2034"/>
      <c r="Q86" s="2031"/>
      <c r="S86" s="2034"/>
      <c r="T86" s="2031"/>
    </row>
    <row r="87" spans="1:20" ht="12.75" customHeight="1">
      <c r="A87" s="459"/>
      <c r="B87" s="667"/>
      <c r="C87" s="654" t="s">
        <v>1314</v>
      </c>
      <c r="D87" s="661"/>
      <c r="E87" s="665" t="s">
        <v>66</v>
      </c>
      <c r="F87" s="394">
        <v>777</v>
      </c>
      <c r="G87" s="312">
        <v>164.5</v>
      </c>
      <c r="H87" s="279">
        <f t="shared" si="1"/>
        <v>127816.5</v>
      </c>
      <c r="J87" s="2075" t="s">
        <v>6396</v>
      </c>
      <c r="K87" s="2076" t="str">
        <f>VLOOKUP(J87,'FICHE RATIOS'!C:D,2,FALSE)</f>
        <v xml:space="preserve">Menuiseries intérieures </v>
      </c>
      <c r="M87" s="2034"/>
      <c r="N87" s="2031"/>
      <c r="P87" s="2034"/>
      <c r="Q87" s="2031"/>
      <c r="S87" s="2034"/>
      <c r="T87" s="2031"/>
    </row>
    <row r="88" spans="1:20" ht="12.75" customHeight="1">
      <c r="A88" s="459"/>
      <c r="B88" s="667"/>
      <c r="C88" s="654" t="s">
        <v>1315</v>
      </c>
      <c r="D88" s="661"/>
      <c r="E88" s="666" t="s">
        <v>51</v>
      </c>
      <c r="F88" s="394">
        <v>1</v>
      </c>
      <c r="G88" s="312">
        <v>11243.85</v>
      </c>
      <c r="H88" s="279">
        <f t="shared" si="1"/>
        <v>11243.85</v>
      </c>
      <c r="J88" s="2075" t="s">
        <v>6396</v>
      </c>
      <c r="K88" s="2076" t="str">
        <f>VLOOKUP(J88,'FICHE RATIOS'!C:D,2,FALSE)</f>
        <v xml:space="preserve">Menuiseries intérieures </v>
      </c>
      <c r="M88" s="2034"/>
      <c r="N88" s="2031"/>
      <c r="P88" s="2034"/>
      <c r="Q88" s="2031"/>
      <c r="S88" s="2034"/>
      <c r="T88" s="2031"/>
    </row>
    <row r="89" spans="1:20" ht="12.75" customHeight="1">
      <c r="A89" s="459"/>
      <c r="B89" s="667"/>
      <c r="C89" s="654"/>
      <c r="D89" s="661"/>
      <c r="E89" s="666"/>
      <c r="F89" s="394"/>
      <c r="G89" s="312" t="s">
        <v>179</v>
      </c>
      <c r="H89" s="279" t="str">
        <f t="shared" si="1"/>
        <v/>
      </c>
      <c r="J89" s="2075" t="s">
        <v>6396</v>
      </c>
      <c r="K89" s="2076" t="str">
        <f>VLOOKUP(J89,'FICHE RATIOS'!C:D,2,FALSE)</f>
        <v xml:space="preserve">Menuiseries intérieures </v>
      </c>
      <c r="M89" s="2034"/>
      <c r="N89" s="2031"/>
      <c r="P89" s="2034"/>
      <c r="Q89" s="2031"/>
      <c r="S89" s="2034"/>
      <c r="T89" s="2031"/>
    </row>
    <row r="90" spans="1:20" ht="12.75" customHeight="1">
      <c r="A90" s="459"/>
      <c r="B90" s="667"/>
      <c r="C90" s="657" t="s">
        <v>1316</v>
      </c>
      <c r="D90" s="661"/>
      <c r="E90" s="665" t="s">
        <v>57</v>
      </c>
      <c r="F90" s="394">
        <v>1</v>
      </c>
      <c r="G90" s="312">
        <v>28109.61</v>
      </c>
      <c r="H90" s="279">
        <f t="shared" si="1"/>
        <v>28109.61</v>
      </c>
      <c r="J90" s="2075" t="s">
        <v>6396</v>
      </c>
      <c r="K90" s="2076" t="str">
        <f>VLOOKUP(J90,'FICHE RATIOS'!C:D,2,FALSE)</f>
        <v xml:space="preserve">Menuiseries intérieures </v>
      </c>
      <c r="M90" s="2034"/>
      <c r="N90" s="2031"/>
      <c r="P90" s="2034"/>
      <c r="Q90" s="2031"/>
      <c r="S90" s="2034"/>
      <c r="T90" s="2031"/>
    </row>
    <row r="91" spans="1:20" ht="12.75" customHeight="1">
      <c r="A91" s="459"/>
      <c r="B91" s="667"/>
      <c r="C91" s="654"/>
      <c r="D91" s="661"/>
      <c r="E91" s="666"/>
      <c r="F91" s="394"/>
      <c r="G91" s="312" t="s">
        <v>179</v>
      </c>
      <c r="H91" s="279" t="str">
        <f t="shared" si="1"/>
        <v/>
      </c>
      <c r="J91" s="2075" t="s">
        <v>6396</v>
      </c>
      <c r="K91" s="2076" t="str">
        <f>VLOOKUP(J91,'FICHE RATIOS'!C:D,2,FALSE)</f>
        <v xml:space="preserve">Menuiseries intérieures </v>
      </c>
      <c r="M91" s="2034"/>
      <c r="N91" s="2031"/>
      <c r="P91" s="2034"/>
      <c r="Q91" s="2031"/>
      <c r="S91" s="2034"/>
      <c r="T91" s="2031"/>
    </row>
    <row r="92" spans="1:20" ht="42.75" customHeight="1">
      <c r="A92" s="459"/>
      <c r="B92" s="670" t="s">
        <v>224</v>
      </c>
      <c r="C92" s="2712" t="s">
        <v>1317</v>
      </c>
      <c r="D92" s="2713"/>
      <c r="E92" s="666"/>
      <c r="F92" s="394"/>
      <c r="G92" s="312" t="s">
        <v>179</v>
      </c>
      <c r="H92" s="279" t="str">
        <f t="shared" si="1"/>
        <v/>
      </c>
      <c r="J92" s="2075" t="s">
        <v>6396</v>
      </c>
      <c r="K92" s="2076" t="str">
        <f>VLOOKUP(J92,'FICHE RATIOS'!C:D,2,FALSE)</f>
        <v xml:space="preserve">Menuiseries intérieures </v>
      </c>
      <c r="M92" s="2034"/>
      <c r="N92" s="2031"/>
      <c r="P92" s="2034"/>
      <c r="Q92" s="2031"/>
      <c r="S92" s="2034"/>
      <c r="T92" s="2031"/>
    </row>
    <row r="93" spans="1:20" ht="12.75" customHeight="1">
      <c r="A93" s="459"/>
      <c r="B93" s="667"/>
      <c r="C93" s="654"/>
      <c r="D93" s="661"/>
      <c r="E93" s="665"/>
      <c r="F93" s="394"/>
      <c r="G93" s="312">
        <v>0</v>
      </c>
      <c r="H93" s="279" t="str">
        <f t="shared" si="1"/>
        <v/>
      </c>
      <c r="J93" s="2075" t="s">
        <v>6396</v>
      </c>
      <c r="K93" s="2076" t="str">
        <f>VLOOKUP(J93,'FICHE RATIOS'!C:D,2,FALSE)</f>
        <v xml:space="preserve">Menuiseries intérieures </v>
      </c>
      <c r="M93" s="2034"/>
      <c r="N93" s="2031"/>
      <c r="P93" s="2034"/>
      <c r="Q93" s="2031"/>
      <c r="S93" s="2034"/>
      <c r="T93" s="2031"/>
    </row>
    <row r="94" spans="1:20" ht="12.75" customHeight="1">
      <c r="A94" s="459"/>
      <c r="B94" s="667"/>
      <c r="C94" s="654" t="s">
        <v>1318</v>
      </c>
      <c r="D94" s="661"/>
      <c r="E94" s="666"/>
      <c r="F94" s="394"/>
      <c r="G94" s="312">
        <v>0</v>
      </c>
      <c r="H94" s="279" t="str">
        <f t="shared" si="1"/>
        <v/>
      </c>
      <c r="J94" s="2075" t="s">
        <v>6396</v>
      </c>
      <c r="K94" s="2076" t="str">
        <f>VLOOKUP(J94,'FICHE RATIOS'!C:D,2,FALSE)</f>
        <v xml:space="preserve">Menuiseries intérieures </v>
      </c>
      <c r="M94" s="2034"/>
      <c r="N94" s="2031"/>
      <c r="P94" s="2034"/>
      <c r="Q94" s="2031"/>
      <c r="S94" s="2034"/>
      <c r="T94" s="2031"/>
    </row>
    <row r="95" spans="1:20" ht="12.75" customHeight="1">
      <c r="A95" s="459"/>
      <c r="B95" s="667"/>
      <c r="C95" s="654" t="s">
        <v>1319</v>
      </c>
      <c r="D95" s="661"/>
      <c r="E95" s="666" t="s">
        <v>66</v>
      </c>
      <c r="F95" s="394">
        <v>5</v>
      </c>
      <c r="G95" s="312">
        <v>449.75</v>
      </c>
      <c r="H95" s="279">
        <f t="shared" si="1"/>
        <v>2248.75</v>
      </c>
      <c r="J95" s="2075" t="s">
        <v>6396</v>
      </c>
      <c r="K95" s="2076" t="str">
        <f>VLOOKUP(J95,'FICHE RATIOS'!C:D,2,FALSE)</f>
        <v xml:space="preserve">Menuiseries intérieures </v>
      </c>
      <c r="M95" s="2034"/>
      <c r="N95" s="2031"/>
      <c r="P95" s="2034"/>
      <c r="Q95" s="2031"/>
      <c r="S95" s="2034"/>
      <c r="T95" s="2031"/>
    </row>
    <row r="96" spans="1:20" ht="12.75" customHeight="1">
      <c r="A96" s="459"/>
      <c r="B96" s="667"/>
      <c r="C96" s="654" t="s">
        <v>1320</v>
      </c>
      <c r="D96" s="661"/>
      <c r="E96" s="666" t="s">
        <v>66</v>
      </c>
      <c r="F96" s="394">
        <v>65</v>
      </c>
      <c r="G96" s="312">
        <v>775.83</v>
      </c>
      <c r="H96" s="279">
        <f t="shared" si="1"/>
        <v>50428.950000000004</v>
      </c>
      <c r="J96" s="2075" t="s">
        <v>6396</v>
      </c>
      <c r="K96" s="2076" t="str">
        <f>VLOOKUP(J96,'FICHE RATIOS'!C:D,2,FALSE)</f>
        <v xml:space="preserve">Menuiseries intérieures </v>
      </c>
      <c r="M96" s="2034"/>
      <c r="N96" s="2031"/>
      <c r="P96" s="2034"/>
      <c r="Q96" s="2031"/>
      <c r="S96" s="2034"/>
      <c r="T96" s="2031"/>
    </row>
    <row r="97" spans="1:20" ht="12.75" customHeight="1">
      <c r="A97" s="459"/>
      <c r="B97" s="667"/>
      <c r="C97" s="654"/>
      <c r="D97" s="661"/>
      <c r="E97" s="666"/>
      <c r="F97" s="394"/>
      <c r="G97" s="312" t="s">
        <v>179</v>
      </c>
      <c r="H97" s="279" t="str">
        <f t="shared" si="1"/>
        <v/>
      </c>
      <c r="J97" s="2075" t="s">
        <v>6396</v>
      </c>
      <c r="K97" s="2076" t="str">
        <f>VLOOKUP(J97,'FICHE RATIOS'!C:D,2,FALSE)</f>
        <v xml:space="preserve">Menuiseries intérieures </v>
      </c>
      <c r="M97" s="2034"/>
      <c r="N97" s="2031"/>
      <c r="P97" s="2034"/>
      <c r="Q97" s="2031"/>
      <c r="S97" s="2034"/>
      <c r="T97" s="2031"/>
    </row>
    <row r="98" spans="1:20" ht="12.75" customHeight="1">
      <c r="A98" s="459"/>
      <c r="B98" s="667"/>
      <c r="C98" s="654" t="s">
        <v>1321</v>
      </c>
      <c r="D98" s="661"/>
      <c r="E98" s="666"/>
      <c r="F98" s="394"/>
      <c r="G98" s="312" t="s">
        <v>179</v>
      </c>
      <c r="H98" s="279" t="str">
        <f t="shared" si="1"/>
        <v/>
      </c>
      <c r="J98" s="2075" t="s">
        <v>6396</v>
      </c>
      <c r="K98" s="2076" t="str">
        <f>VLOOKUP(J98,'FICHE RATIOS'!C:D,2,FALSE)</f>
        <v xml:space="preserve">Menuiseries intérieures </v>
      </c>
      <c r="M98" s="2034"/>
      <c r="N98" s="2031"/>
      <c r="P98" s="2034"/>
      <c r="Q98" s="2031"/>
      <c r="S98" s="2034"/>
      <c r="T98" s="2031"/>
    </row>
    <row r="99" spans="1:20" ht="12.75" customHeight="1">
      <c r="A99" s="459"/>
      <c r="B99" s="667"/>
      <c r="C99" s="654" t="s">
        <v>1322</v>
      </c>
      <c r="D99" s="661"/>
      <c r="E99" s="666" t="s">
        <v>66</v>
      </c>
      <c r="F99" s="394">
        <v>8</v>
      </c>
      <c r="G99" s="312">
        <v>428.39</v>
      </c>
      <c r="H99" s="279">
        <f t="shared" si="1"/>
        <v>3427.12</v>
      </c>
      <c r="J99" s="2075" t="s">
        <v>6396</v>
      </c>
      <c r="K99" s="2076" t="str">
        <f>VLOOKUP(J99,'FICHE RATIOS'!C:D,2,FALSE)</f>
        <v xml:space="preserve">Menuiseries intérieures </v>
      </c>
      <c r="M99" s="2034"/>
      <c r="N99" s="2031"/>
      <c r="P99" s="2034"/>
      <c r="Q99" s="2031"/>
      <c r="S99" s="2034"/>
      <c r="T99" s="2031"/>
    </row>
    <row r="100" spans="1:20" ht="12.75" customHeight="1">
      <c r="A100" s="459"/>
      <c r="B100" s="667"/>
      <c r="C100" s="654" t="s">
        <v>1323</v>
      </c>
      <c r="D100" s="661"/>
      <c r="E100" s="666" t="s">
        <v>66</v>
      </c>
      <c r="F100" s="394">
        <v>2</v>
      </c>
      <c r="G100" s="312">
        <v>428.39</v>
      </c>
      <c r="H100" s="279">
        <f t="shared" si="1"/>
        <v>856.78</v>
      </c>
      <c r="J100" s="2075" t="s">
        <v>6396</v>
      </c>
      <c r="K100" s="2076" t="str">
        <f>VLOOKUP(J100,'FICHE RATIOS'!C:D,2,FALSE)</f>
        <v xml:space="preserve">Menuiseries intérieures </v>
      </c>
      <c r="M100" s="2034"/>
      <c r="N100" s="2031"/>
      <c r="P100" s="2034"/>
      <c r="Q100" s="2031"/>
      <c r="S100" s="2034"/>
      <c r="T100" s="2031"/>
    </row>
    <row r="101" spans="1:20" ht="12.75" customHeight="1">
      <c r="A101" s="459"/>
      <c r="B101" s="667"/>
      <c r="C101" s="654"/>
      <c r="D101" s="661"/>
      <c r="E101" s="665"/>
      <c r="F101" s="394"/>
      <c r="G101" s="312" t="s">
        <v>179</v>
      </c>
      <c r="H101" s="279" t="str">
        <f t="shared" si="1"/>
        <v/>
      </c>
      <c r="J101" s="2075" t="s">
        <v>6396</v>
      </c>
      <c r="K101" s="2076" t="str">
        <f>VLOOKUP(J101,'FICHE RATIOS'!C:D,2,FALSE)</f>
        <v xml:space="preserve">Menuiseries intérieures </v>
      </c>
      <c r="M101" s="2034"/>
      <c r="N101" s="2031"/>
      <c r="P101" s="2034"/>
      <c r="Q101" s="2031"/>
      <c r="S101" s="2034"/>
      <c r="T101" s="2031"/>
    </row>
    <row r="102" spans="1:20" ht="12.75" customHeight="1">
      <c r="A102" s="459"/>
      <c r="B102" s="670" t="s">
        <v>227</v>
      </c>
      <c r="C102" s="2712" t="s">
        <v>1324</v>
      </c>
      <c r="D102" s="2713"/>
      <c r="E102" s="666"/>
      <c r="F102" s="394"/>
      <c r="G102" s="312" t="s">
        <v>179</v>
      </c>
      <c r="H102" s="279" t="str">
        <f t="shared" si="1"/>
        <v/>
      </c>
      <c r="J102" s="2075" t="s">
        <v>6396</v>
      </c>
      <c r="K102" s="2076" t="str">
        <f>VLOOKUP(J102,'FICHE RATIOS'!C:D,2,FALSE)</f>
        <v xml:space="preserve">Menuiseries intérieures </v>
      </c>
      <c r="M102" s="2034"/>
      <c r="N102" s="2031"/>
      <c r="P102" s="2034"/>
      <c r="Q102" s="2031"/>
      <c r="S102" s="2034"/>
      <c r="T102" s="2031"/>
    </row>
    <row r="103" spans="1:20" ht="12.75" customHeight="1">
      <c r="A103" s="459"/>
      <c r="B103" s="670"/>
      <c r="C103" s="671"/>
      <c r="D103" s="661"/>
      <c r="E103" s="665"/>
      <c r="F103" s="394"/>
      <c r="G103" s="312" t="s">
        <v>179</v>
      </c>
      <c r="H103" s="279" t="str">
        <f t="shared" si="1"/>
        <v/>
      </c>
      <c r="J103" s="2075" t="s">
        <v>6396</v>
      </c>
      <c r="K103" s="2076" t="str">
        <f>VLOOKUP(J103,'FICHE RATIOS'!C:D,2,FALSE)</f>
        <v xml:space="preserve">Menuiseries intérieures </v>
      </c>
      <c r="M103" s="2034"/>
      <c r="N103" s="2031"/>
      <c r="P103" s="2034"/>
      <c r="Q103" s="2031"/>
      <c r="S103" s="2034"/>
      <c r="T103" s="2031"/>
    </row>
    <row r="104" spans="1:20" ht="12.75" customHeight="1">
      <c r="A104" s="459"/>
      <c r="B104" s="667"/>
      <c r="C104" s="654" t="s">
        <v>1325</v>
      </c>
      <c r="D104" s="661"/>
      <c r="E104" s="665" t="s">
        <v>66</v>
      </c>
      <c r="F104" s="394">
        <v>10</v>
      </c>
      <c r="G104" s="312">
        <v>1698.95</v>
      </c>
      <c r="H104" s="279">
        <f t="shared" si="1"/>
        <v>16989.5</v>
      </c>
      <c r="J104" s="2075" t="s">
        <v>6396</v>
      </c>
      <c r="K104" s="2076" t="str">
        <f>VLOOKUP(J104,'FICHE RATIOS'!C:D,2,FALSE)</f>
        <v xml:space="preserve">Menuiseries intérieures </v>
      </c>
      <c r="M104" s="2034"/>
      <c r="N104" s="2031"/>
      <c r="P104" s="2034"/>
      <c r="Q104" s="2031"/>
      <c r="S104" s="2034"/>
      <c r="T104" s="2031"/>
    </row>
    <row r="105" spans="1:20" ht="12.75" customHeight="1">
      <c r="A105" s="459"/>
      <c r="B105" s="667"/>
      <c r="C105" s="654" t="s">
        <v>1326</v>
      </c>
      <c r="D105" s="661"/>
      <c r="E105" s="665" t="s">
        <v>66</v>
      </c>
      <c r="F105" s="394">
        <v>8</v>
      </c>
      <c r="G105" s="312">
        <v>2025.02</v>
      </c>
      <c r="H105" s="279">
        <f t="shared" si="1"/>
        <v>16200.16</v>
      </c>
      <c r="J105" s="2075" t="s">
        <v>6396</v>
      </c>
      <c r="K105" s="2076" t="str">
        <f>VLOOKUP(J105,'FICHE RATIOS'!C:D,2,FALSE)</f>
        <v xml:space="preserve">Menuiseries intérieures </v>
      </c>
      <c r="M105" s="2034"/>
      <c r="N105" s="2031"/>
      <c r="P105" s="2034"/>
      <c r="Q105" s="2031"/>
      <c r="S105" s="2034"/>
      <c r="T105" s="2031"/>
    </row>
    <row r="106" spans="1:20" ht="12.75" customHeight="1">
      <c r="A106" s="459"/>
      <c r="B106" s="667"/>
      <c r="C106" s="654"/>
      <c r="D106" s="661"/>
      <c r="E106" s="665"/>
      <c r="F106" s="394"/>
      <c r="G106" s="312" t="s">
        <v>179</v>
      </c>
      <c r="H106" s="279" t="str">
        <f t="shared" si="1"/>
        <v/>
      </c>
      <c r="J106" s="2075" t="s">
        <v>6396</v>
      </c>
      <c r="K106" s="2076" t="str">
        <f>VLOOKUP(J106,'FICHE RATIOS'!C:D,2,FALSE)</f>
        <v xml:space="preserve">Menuiseries intérieures </v>
      </c>
      <c r="M106" s="2034"/>
      <c r="N106" s="2031"/>
      <c r="P106" s="2034"/>
      <c r="Q106" s="2031"/>
      <c r="S106" s="2034"/>
      <c r="T106" s="2031"/>
    </row>
    <row r="107" spans="1:20" ht="12.75" customHeight="1">
      <c r="A107" s="459"/>
      <c r="B107" s="670" t="s">
        <v>1060</v>
      </c>
      <c r="C107" s="657" t="s">
        <v>1327</v>
      </c>
      <c r="D107" s="661"/>
      <c r="E107" s="666"/>
      <c r="F107" s="394"/>
      <c r="G107" s="312" t="s">
        <v>179</v>
      </c>
      <c r="H107" s="279" t="str">
        <f t="shared" si="1"/>
        <v/>
      </c>
      <c r="J107" s="2075" t="s">
        <v>6396</v>
      </c>
      <c r="K107" s="2076" t="str">
        <f>VLOOKUP(J107,'FICHE RATIOS'!C:D,2,FALSE)</f>
        <v xml:space="preserve">Menuiseries intérieures </v>
      </c>
      <c r="M107" s="2034"/>
      <c r="N107" s="2031"/>
      <c r="P107" s="2034"/>
      <c r="Q107" s="2031"/>
      <c r="S107" s="2034"/>
      <c r="T107" s="2031"/>
    </row>
    <row r="108" spans="1:20" ht="12.75" customHeight="1">
      <c r="A108" s="459"/>
      <c r="B108" s="670"/>
      <c r="C108" s="671"/>
      <c r="D108" s="661"/>
      <c r="E108" s="665"/>
      <c r="F108" s="394"/>
      <c r="G108" s="312" t="s">
        <v>179</v>
      </c>
      <c r="H108" s="279" t="str">
        <f t="shared" si="1"/>
        <v/>
      </c>
      <c r="J108" s="2075" t="s">
        <v>6396</v>
      </c>
      <c r="K108" s="2076" t="str">
        <f>VLOOKUP(J108,'FICHE RATIOS'!C:D,2,FALSE)</f>
        <v xml:space="preserve">Menuiseries intérieures </v>
      </c>
      <c r="M108" s="2034"/>
      <c r="N108" s="2031"/>
      <c r="P108" s="2034"/>
      <c r="Q108" s="2031"/>
      <c r="S108" s="2034"/>
      <c r="T108" s="2031"/>
    </row>
    <row r="109" spans="1:20" ht="12.75" customHeight="1">
      <c r="A109" s="459"/>
      <c r="B109" s="670" t="s">
        <v>1328</v>
      </c>
      <c r="C109" s="671" t="s">
        <v>1329</v>
      </c>
      <c r="D109" s="661"/>
      <c r="E109" s="665"/>
      <c r="F109" s="394"/>
      <c r="G109" s="312" t="s">
        <v>179</v>
      </c>
      <c r="H109" s="279" t="str">
        <f t="shared" si="1"/>
        <v/>
      </c>
      <c r="J109" s="2075" t="s">
        <v>6396</v>
      </c>
      <c r="K109" s="2076" t="str">
        <f>VLOOKUP(J109,'FICHE RATIOS'!C:D,2,FALSE)</f>
        <v xml:space="preserve">Menuiseries intérieures </v>
      </c>
      <c r="M109" s="2034"/>
      <c r="N109" s="2031"/>
      <c r="P109" s="2034"/>
      <c r="Q109" s="2031"/>
      <c r="S109" s="2034"/>
      <c r="T109" s="2031"/>
    </row>
    <row r="110" spans="1:20" ht="12.75" customHeight="1">
      <c r="A110" s="459"/>
      <c r="B110" s="670"/>
      <c r="C110" s="671"/>
      <c r="D110" s="661"/>
      <c r="E110" s="665"/>
      <c r="F110" s="394"/>
      <c r="G110" s="312" t="s">
        <v>179</v>
      </c>
      <c r="H110" s="279" t="str">
        <f t="shared" si="1"/>
        <v/>
      </c>
      <c r="J110" s="2075" t="s">
        <v>6396</v>
      </c>
      <c r="K110" s="2076" t="str">
        <f>VLOOKUP(J110,'FICHE RATIOS'!C:D,2,FALSE)</f>
        <v xml:space="preserve">Menuiseries intérieures </v>
      </c>
      <c r="M110" s="2034"/>
      <c r="N110" s="2031"/>
      <c r="P110" s="2034"/>
      <c r="Q110" s="2031"/>
      <c r="S110" s="2034"/>
      <c r="T110" s="2031"/>
    </row>
    <row r="111" spans="1:20" ht="12.75" customHeight="1">
      <c r="A111" s="459"/>
      <c r="B111" s="670" t="s">
        <v>1330</v>
      </c>
      <c r="C111" s="671" t="s">
        <v>1331</v>
      </c>
      <c r="D111" s="661"/>
      <c r="E111" s="665"/>
      <c r="F111" s="394"/>
      <c r="G111" s="312" t="s">
        <v>179</v>
      </c>
      <c r="H111" s="279" t="str">
        <f t="shared" si="1"/>
        <v/>
      </c>
      <c r="J111" s="2075" t="s">
        <v>6396</v>
      </c>
      <c r="K111" s="2076" t="str">
        <f>VLOOKUP(J111,'FICHE RATIOS'!C:D,2,FALSE)</f>
        <v xml:space="preserve">Menuiseries intérieures </v>
      </c>
      <c r="M111" s="2034"/>
      <c r="N111" s="2031"/>
      <c r="P111" s="2034"/>
      <c r="Q111" s="2031"/>
      <c r="S111" s="2034"/>
      <c r="T111" s="2031"/>
    </row>
    <row r="112" spans="1:20" ht="12.75" customHeight="1">
      <c r="A112" s="459"/>
      <c r="B112" s="672"/>
      <c r="C112" s="654" t="s">
        <v>1332</v>
      </c>
      <c r="D112" s="661"/>
      <c r="E112" s="665" t="s">
        <v>66</v>
      </c>
      <c r="F112" s="394">
        <v>1</v>
      </c>
      <c r="G112" s="312">
        <v>573.44000000000005</v>
      </c>
      <c r="H112" s="279">
        <f t="shared" si="1"/>
        <v>573.44000000000005</v>
      </c>
      <c r="J112" s="2075" t="s">
        <v>6396</v>
      </c>
      <c r="K112" s="2076" t="str">
        <f>VLOOKUP(J112,'FICHE RATIOS'!C:D,2,FALSE)</f>
        <v xml:space="preserve">Menuiseries intérieures </v>
      </c>
      <c r="M112" s="2034"/>
      <c r="N112" s="2031"/>
      <c r="P112" s="2034"/>
      <c r="Q112" s="2031"/>
      <c r="S112" s="2034"/>
      <c r="T112" s="2031"/>
    </row>
    <row r="113" spans="1:20" ht="12.75" customHeight="1">
      <c r="A113" s="459"/>
      <c r="B113" s="672"/>
      <c r="C113" s="654" t="s">
        <v>1333</v>
      </c>
      <c r="D113" s="661"/>
      <c r="E113" s="665" t="s">
        <v>66</v>
      </c>
      <c r="F113" s="394">
        <v>1</v>
      </c>
      <c r="G113" s="312">
        <v>730.85</v>
      </c>
      <c r="H113" s="279">
        <f t="shared" si="1"/>
        <v>730.85</v>
      </c>
      <c r="J113" s="2075" t="s">
        <v>6396</v>
      </c>
      <c r="K113" s="2076" t="str">
        <f>VLOOKUP(J113,'FICHE RATIOS'!C:D,2,FALSE)</f>
        <v xml:space="preserve">Menuiseries intérieures </v>
      </c>
      <c r="M113" s="2034"/>
      <c r="N113" s="2031"/>
      <c r="P113" s="2034"/>
      <c r="Q113" s="2031"/>
      <c r="S113" s="2034"/>
      <c r="T113" s="2031"/>
    </row>
    <row r="114" spans="1:20" ht="12.75" customHeight="1">
      <c r="A114" s="459"/>
      <c r="B114" s="672"/>
      <c r="C114" s="654"/>
      <c r="D114" s="661"/>
      <c r="E114" s="665"/>
      <c r="F114" s="394"/>
      <c r="G114" s="312" t="s">
        <v>179</v>
      </c>
      <c r="H114" s="279" t="str">
        <f t="shared" si="1"/>
        <v/>
      </c>
      <c r="J114" s="2075" t="s">
        <v>6396</v>
      </c>
      <c r="K114" s="2076" t="str">
        <f>VLOOKUP(J114,'FICHE RATIOS'!C:D,2,FALSE)</f>
        <v xml:space="preserve">Menuiseries intérieures </v>
      </c>
      <c r="M114" s="2034"/>
      <c r="N114" s="2031"/>
      <c r="P114" s="2034"/>
      <c r="Q114" s="2031"/>
      <c r="S114" s="2034"/>
      <c r="T114" s="2031"/>
    </row>
    <row r="115" spans="1:20" ht="12.75" customHeight="1">
      <c r="A115" s="459"/>
      <c r="B115" s="670" t="s">
        <v>1334</v>
      </c>
      <c r="C115" s="671" t="s">
        <v>1335</v>
      </c>
      <c r="D115" s="661"/>
      <c r="E115" s="665"/>
      <c r="F115" s="394"/>
      <c r="G115" s="312" t="s">
        <v>179</v>
      </c>
      <c r="H115" s="279" t="str">
        <f t="shared" si="1"/>
        <v/>
      </c>
      <c r="J115" s="2075" t="s">
        <v>6396</v>
      </c>
      <c r="K115" s="2076" t="str">
        <f>VLOOKUP(J115,'FICHE RATIOS'!C:D,2,FALSE)</f>
        <v xml:space="preserve">Menuiseries intérieures </v>
      </c>
      <c r="M115" s="2034"/>
      <c r="N115" s="2031"/>
      <c r="P115" s="2034"/>
      <c r="Q115" s="2031"/>
      <c r="S115" s="2034"/>
      <c r="T115" s="2031"/>
    </row>
    <row r="116" spans="1:20" ht="12.75" customHeight="1">
      <c r="A116" s="459"/>
      <c r="B116" s="672"/>
      <c r="C116" s="654" t="s">
        <v>1336</v>
      </c>
      <c r="D116" s="661"/>
      <c r="E116" s="665" t="s">
        <v>66</v>
      </c>
      <c r="F116" s="394">
        <v>1</v>
      </c>
      <c r="G116" s="312">
        <v>1174.98</v>
      </c>
      <c r="H116" s="279">
        <f t="shared" si="1"/>
        <v>1174.98</v>
      </c>
      <c r="J116" s="2075" t="s">
        <v>6396</v>
      </c>
      <c r="K116" s="2076" t="str">
        <f>VLOOKUP(J116,'FICHE RATIOS'!C:D,2,FALSE)</f>
        <v xml:space="preserve">Menuiseries intérieures </v>
      </c>
      <c r="M116" s="2034"/>
      <c r="N116" s="2031"/>
      <c r="P116" s="2034"/>
      <c r="Q116" s="2031"/>
      <c r="S116" s="2034"/>
      <c r="T116" s="2031"/>
    </row>
    <row r="117" spans="1:20" ht="12.75" customHeight="1">
      <c r="A117" s="459"/>
      <c r="B117" s="667"/>
      <c r="C117" s="654" t="s">
        <v>1337</v>
      </c>
      <c r="D117" s="661"/>
      <c r="E117" s="665" t="s">
        <v>66</v>
      </c>
      <c r="F117" s="394">
        <v>21</v>
      </c>
      <c r="G117" s="312">
        <v>1624.74</v>
      </c>
      <c r="H117" s="279">
        <f t="shared" si="1"/>
        <v>34119.54</v>
      </c>
      <c r="J117" s="2075" t="s">
        <v>6396</v>
      </c>
      <c r="K117" s="2076" t="str">
        <f>VLOOKUP(J117,'FICHE RATIOS'!C:D,2,FALSE)</f>
        <v xml:space="preserve">Menuiseries intérieures </v>
      </c>
      <c r="M117" s="2034"/>
      <c r="N117" s="2031"/>
      <c r="P117" s="2034"/>
      <c r="Q117" s="2031"/>
      <c r="S117" s="2034"/>
      <c r="T117" s="2031"/>
    </row>
    <row r="118" spans="1:20" ht="12.75" customHeight="1">
      <c r="A118" s="459"/>
      <c r="B118" s="667"/>
      <c r="C118" s="654" t="s">
        <v>1338</v>
      </c>
      <c r="D118" s="661"/>
      <c r="E118" s="665" t="s">
        <v>66</v>
      </c>
      <c r="F118" s="394">
        <v>2</v>
      </c>
      <c r="G118" s="312">
        <v>1624.74</v>
      </c>
      <c r="H118" s="279">
        <f t="shared" si="1"/>
        <v>3249.48</v>
      </c>
      <c r="J118" s="2075" t="s">
        <v>6396</v>
      </c>
      <c r="K118" s="2076" t="str">
        <f>VLOOKUP(J118,'FICHE RATIOS'!C:D,2,FALSE)</f>
        <v xml:space="preserve">Menuiseries intérieures </v>
      </c>
      <c r="M118" s="2034"/>
      <c r="N118" s="2031"/>
      <c r="P118" s="2034"/>
      <c r="Q118" s="2031"/>
      <c r="S118" s="2034"/>
      <c r="T118" s="2031"/>
    </row>
    <row r="119" spans="1:20" ht="12.75" customHeight="1">
      <c r="A119" s="459"/>
      <c r="B119" s="667"/>
      <c r="C119" s="654" t="s">
        <v>1339</v>
      </c>
      <c r="D119" s="661"/>
      <c r="E119" s="665" t="s">
        <v>66</v>
      </c>
      <c r="F119" s="394">
        <v>8</v>
      </c>
      <c r="G119" s="312">
        <v>1686.58</v>
      </c>
      <c r="H119" s="279">
        <f t="shared" si="1"/>
        <v>13492.64</v>
      </c>
      <c r="J119" s="2075" t="s">
        <v>6396</v>
      </c>
      <c r="K119" s="2076" t="str">
        <f>VLOOKUP(J119,'FICHE RATIOS'!C:D,2,FALSE)</f>
        <v xml:space="preserve">Menuiseries intérieures </v>
      </c>
      <c r="M119" s="2034"/>
      <c r="N119" s="2031"/>
      <c r="P119" s="2034"/>
      <c r="Q119" s="2031"/>
      <c r="S119" s="2034"/>
      <c r="T119" s="2031"/>
    </row>
    <row r="120" spans="1:20" ht="12.75" customHeight="1">
      <c r="A120" s="459"/>
      <c r="B120" s="670"/>
      <c r="C120" s="671"/>
      <c r="D120" s="661"/>
      <c r="E120" s="665"/>
      <c r="F120" s="394"/>
      <c r="G120" s="312" t="s">
        <v>179</v>
      </c>
      <c r="H120" s="279" t="str">
        <f t="shared" si="1"/>
        <v/>
      </c>
      <c r="J120" s="2075" t="s">
        <v>6396</v>
      </c>
      <c r="K120" s="2076" t="str">
        <f>VLOOKUP(J120,'FICHE RATIOS'!C:D,2,FALSE)</f>
        <v xml:space="preserve">Menuiseries intérieures </v>
      </c>
      <c r="M120" s="2034"/>
      <c r="N120" s="2031"/>
      <c r="P120" s="2034"/>
      <c r="Q120" s="2031"/>
      <c r="S120" s="2034"/>
      <c r="T120" s="2031"/>
    </row>
    <row r="121" spans="1:20" ht="12.75" customHeight="1">
      <c r="A121" s="459"/>
      <c r="B121" s="672"/>
      <c r="C121" s="654" t="s">
        <v>1340</v>
      </c>
      <c r="D121" s="661"/>
      <c r="E121" s="665" t="s">
        <v>66</v>
      </c>
      <c r="F121" s="394">
        <v>1</v>
      </c>
      <c r="G121" s="312">
        <v>1231.2</v>
      </c>
      <c r="H121" s="279">
        <f t="shared" si="1"/>
        <v>1231.2</v>
      </c>
      <c r="J121" s="2075" t="s">
        <v>6396</v>
      </c>
      <c r="K121" s="2076" t="str">
        <f>VLOOKUP(J121,'FICHE RATIOS'!C:D,2,FALSE)</f>
        <v xml:space="preserve">Menuiseries intérieures </v>
      </c>
      <c r="M121" s="2034"/>
      <c r="N121" s="2031"/>
      <c r="P121" s="2034"/>
      <c r="Q121" s="2031"/>
      <c r="S121" s="2034"/>
      <c r="T121" s="2031"/>
    </row>
    <row r="122" spans="1:20" ht="12.75" customHeight="1">
      <c r="A122" s="459"/>
      <c r="B122" s="667"/>
      <c r="C122" s="654" t="s">
        <v>1341</v>
      </c>
      <c r="D122" s="661"/>
      <c r="E122" s="665" t="s">
        <v>66</v>
      </c>
      <c r="F122" s="394">
        <v>4</v>
      </c>
      <c r="G122" s="312">
        <v>1680.95</v>
      </c>
      <c r="H122" s="279">
        <f t="shared" si="1"/>
        <v>6723.8</v>
      </c>
      <c r="J122" s="2075" t="s">
        <v>6396</v>
      </c>
      <c r="K122" s="2076" t="str">
        <f>VLOOKUP(J122,'FICHE RATIOS'!C:D,2,FALSE)</f>
        <v xml:space="preserve">Menuiseries intérieures </v>
      </c>
      <c r="M122" s="2034"/>
      <c r="N122" s="2031"/>
      <c r="P122" s="2034"/>
      <c r="Q122" s="2031"/>
      <c r="S122" s="2034"/>
      <c r="T122" s="2031"/>
    </row>
    <row r="123" spans="1:20" ht="12.75" customHeight="1">
      <c r="A123" s="459"/>
      <c r="B123" s="667"/>
      <c r="C123" s="654" t="s">
        <v>1342</v>
      </c>
      <c r="D123" s="661"/>
      <c r="E123" s="665" t="s">
        <v>66</v>
      </c>
      <c r="F123" s="394">
        <v>2</v>
      </c>
      <c r="G123" s="312">
        <v>1742.8</v>
      </c>
      <c r="H123" s="279">
        <f t="shared" si="1"/>
        <v>3485.6</v>
      </c>
      <c r="J123" s="2075" t="s">
        <v>6396</v>
      </c>
      <c r="K123" s="2076" t="str">
        <f>VLOOKUP(J123,'FICHE RATIOS'!C:D,2,FALSE)</f>
        <v xml:space="preserve">Menuiseries intérieures </v>
      </c>
      <c r="M123" s="2034"/>
      <c r="N123" s="2031"/>
      <c r="P123" s="2034"/>
      <c r="Q123" s="2031"/>
      <c r="S123" s="2034"/>
      <c r="T123" s="2031"/>
    </row>
    <row r="124" spans="1:20" ht="12.75" customHeight="1">
      <c r="A124" s="459"/>
      <c r="B124" s="667"/>
      <c r="C124" s="654"/>
      <c r="D124" s="661"/>
      <c r="E124" s="666"/>
      <c r="F124" s="394"/>
      <c r="G124" s="312" t="s">
        <v>179</v>
      </c>
      <c r="H124" s="279" t="str">
        <f t="shared" si="1"/>
        <v/>
      </c>
      <c r="J124" s="2075" t="s">
        <v>6396</v>
      </c>
      <c r="K124" s="2076" t="str">
        <f>VLOOKUP(J124,'FICHE RATIOS'!C:D,2,FALSE)</f>
        <v xml:space="preserve">Menuiseries intérieures </v>
      </c>
      <c r="M124" s="2034"/>
      <c r="N124" s="2031"/>
      <c r="P124" s="2034"/>
      <c r="Q124" s="2031"/>
      <c r="S124" s="2034"/>
      <c r="T124" s="2031"/>
    </row>
    <row r="125" spans="1:20" ht="12.75" customHeight="1">
      <c r="A125" s="459"/>
      <c r="B125" s="670" t="s">
        <v>1343</v>
      </c>
      <c r="C125" s="671" t="s">
        <v>1344</v>
      </c>
      <c r="D125" s="661"/>
      <c r="E125" s="665"/>
      <c r="F125" s="394"/>
      <c r="G125" s="312" t="s">
        <v>179</v>
      </c>
      <c r="H125" s="326" t="s">
        <v>8</v>
      </c>
      <c r="J125" s="2075" t="s">
        <v>6396</v>
      </c>
      <c r="K125" s="2076" t="str">
        <f>VLOOKUP(J125,'FICHE RATIOS'!C:D,2,FALSE)</f>
        <v xml:space="preserve">Menuiseries intérieures </v>
      </c>
      <c r="M125" s="2034"/>
      <c r="N125" s="2031"/>
      <c r="P125" s="2034"/>
      <c r="Q125" s="2031"/>
      <c r="S125" s="2034"/>
      <c r="T125" s="2031"/>
    </row>
    <row r="126" spans="1:20" ht="12.75" customHeight="1">
      <c r="A126" s="459"/>
      <c r="B126" s="667"/>
      <c r="C126" s="654"/>
      <c r="D126" s="661"/>
      <c r="E126" s="665"/>
      <c r="F126" s="394"/>
      <c r="G126" s="312" t="s">
        <v>179</v>
      </c>
      <c r="H126" s="279" t="str">
        <f>IF(F126=0,"",G126*F126)</f>
        <v/>
      </c>
      <c r="J126" s="2075" t="s">
        <v>6396</v>
      </c>
      <c r="K126" s="2076" t="str">
        <f>VLOOKUP(J126,'FICHE RATIOS'!C:D,2,FALSE)</f>
        <v xml:space="preserve">Menuiseries intérieures </v>
      </c>
      <c r="M126" s="2034"/>
      <c r="N126" s="2031"/>
      <c r="P126" s="2034"/>
      <c r="Q126" s="2031"/>
      <c r="S126" s="2034"/>
      <c r="T126" s="2031"/>
    </row>
    <row r="127" spans="1:20" ht="12.75" customHeight="1">
      <c r="A127" s="459"/>
      <c r="B127" s="670" t="s">
        <v>1345</v>
      </c>
      <c r="C127" s="671" t="s">
        <v>1346</v>
      </c>
      <c r="D127" s="661"/>
      <c r="E127" s="665"/>
      <c r="F127" s="394"/>
      <c r="G127" s="312" t="s">
        <v>179</v>
      </c>
      <c r="H127" s="326" t="s">
        <v>8</v>
      </c>
      <c r="J127" s="2075" t="s">
        <v>6396</v>
      </c>
      <c r="K127" s="2076" t="str">
        <f>VLOOKUP(J127,'FICHE RATIOS'!C:D,2,FALSE)</f>
        <v xml:space="preserve">Menuiseries intérieures </v>
      </c>
      <c r="M127" s="2034"/>
      <c r="N127" s="2031"/>
      <c r="P127" s="2034"/>
      <c r="Q127" s="2031"/>
      <c r="S127" s="2034"/>
      <c r="T127" s="2031"/>
    </row>
    <row r="128" spans="1:20" ht="12.75" customHeight="1">
      <c r="A128" s="459"/>
      <c r="B128" s="667"/>
      <c r="C128" s="654"/>
      <c r="D128" s="661"/>
      <c r="E128" s="666"/>
      <c r="F128" s="394"/>
      <c r="G128" s="312" t="s">
        <v>179</v>
      </c>
      <c r="H128" s="279" t="str">
        <f t="shared" ref="H128:H137" si="2">IF(F128=0,"",G128*F128)</f>
        <v/>
      </c>
      <c r="J128" s="2075" t="s">
        <v>6396</v>
      </c>
      <c r="K128" s="2076" t="str">
        <f>VLOOKUP(J128,'FICHE RATIOS'!C:D,2,FALSE)</f>
        <v xml:space="preserve">Menuiseries intérieures </v>
      </c>
      <c r="M128" s="2034"/>
      <c r="N128" s="2031"/>
      <c r="P128" s="2034"/>
      <c r="Q128" s="2031"/>
      <c r="S128" s="2034"/>
      <c r="T128" s="2031"/>
    </row>
    <row r="129" spans="1:20" ht="12.75" customHeight="1">
      <c r="A129" s="459"/>
      <c r="B129" s="664" t="s">
        <v>1347</v>
      </c>
      <c r="C129" s="657" t="s">
        <v>1348</v>
      </c>
      <c r="D129" s="661"/>
      <c r="E129" s="665"/>
      <c r="F129" s="394"/>
      <c r="G129" s="312" t="s">
        <v>179</v>
      </c>
      <c r="H129" s="279" t="str">
        <f t="shared" si="2"/>
        <v/>
      </c>
      <c r="J129" s="2075" t="s">
        <v>6396</v>
      </c>
      <c r="K129" s="2076" t="str">
        <f>VLOOKUP(J129,'FICHE RATIOS'!C:D,2,FALSE)</f>
        <v xml:space="preserve">Menuiseries intérieures </v>
      </c>
      <c r="M129" s="2034"/>
      <c r="N129" s="2031"/>
      <c r="P129" s="2034"/>
      <c r="Q129" s="2031"/>
      <c r="S129" s="2034"/>
      <c r="T129" s="2031"/>
    </row>
    <row r="130" spans="1:20" ht="12.75" customHeight="1">
      <c r="A130" s="459"/>
      <c r="B130" s="667"/>
      <c r="C130" s="654" t="s">
        <v>1332</v>
      </c>
      <c r="D130" s="661"/>
      <c r="E130" s="665" t="s">
        <v>66</v>
      </c>
      <c r="F130" s="394">
        <v>2</v>
      </c>
      <c r="G130" s="312">
        <v>562.19000000000005</v>
      </c>
      <c r="H130" s="279">
        <f t="shared" si="2"/>
        <v>1124.3800000000001</v>
      </c>
      <c r="J130" s="2075" t="s">
        <v>6396</v>
      </c>
      <c r="K130" s="2076" t="str">
        <f>VLOOKUP(J130,'FICHE RATIOS'!C:D,2,FALSE)</f>
        <v xml:space="preserve">Menuiseries intérieures </v>
      </c>
      <c r="M130" s="2034"/>
      <c r="N130" s="2031"/>
      <c r="P130" s="2034"/>
      <c r="Q130" s="2031"/>
      <c r="S130" s="2034"/>
      <c r="T130" s="2031"/>
    </row>
    <row r="131" spans="1:20" ht="12.75" customHeight="1">
      <c r="A131" s="459"/>
      <c r="B131" s="667"/>
      <c r="C131" s="654"/>
      <c r="D131" s="661"/>
      <c r="E131" s="665"/>
      <c r="F131" s="394"/>
      <c r="G131" s="312" t="s">
        <v>179</v>
      </c>
      <c r="H131" s="279" t="str">
        <f t="shared" si="2"/>
        <v/>
      </c>
      <c r="J131" s="2075" t="s">
        <v>6396</v>
      </c>
      <c r="K131" s="2076" t="str">
        <f>VLOOKUP(J131,'FICHE RATIOS'!C:D,2,FALSE)</f>
        <v xml:space="preserve">Menuiseries intérieures </v>
      </c>
      <c r="M131" s="2034"/>
      <c r="N131" s="2031"/>
      <c r="P131" s="2034"/>
      <c r="Q131" s="2031"/>
      <c r="S131" s="2034"/>
      <c r="T131" s="2031"/>
    </row>
    <row r="132" spans="1:20" ht="12.75" customHeight="1">
      <c r="A132" s="459"/>
      <c r="B132" s="670" t="s">
        <v>1349</v>
      </c>
      <c r="C132" s="671" t="s">
        <v>1350</v>
      </c>
      <c r="D132" s="661"/>
      <c r="E132" s="673"/>
      <c r="F132" s="394"/>
      <c r="G132" s="312" t="s">
        <v>179</v>
      </c>
      <c r="H132" s="279" t="str">
        <f t="shared" si="2"/>
        <v/>
      </c>
      <c r="J132" s="2075" t="s">
        <v>6396</v>
      </c>
      <c r="K132" s="2076" t="str">
        <f>VLOOKUP(J132,'FICHE RATIOS'!C:D,2,FALSE)</f>
        <v xml:space="preserve">Menuiseries intérieures </v>
      </c>
      <c r="M132" s="2034"/>
      <c r="N132" s="2031"/>
      <c r="P132" s="2034"/>
      <c r="Q132" s="2031"/>
      <c r="S132" s="2034"/>
      <c r="T132" s="2031"/>
    </row>
    <row r="133" spans="1:20" ht="12.75" customHeight="1">
      <c r="A133" s="459"/>
      <c r="B133" s="667"/>
      <c r="C133" s="654" t="s">
        <v>1351</v>
      </c>
      <c r="D133" s="661"/>
      <c r="E133" s="666" t="s">
        <v>66</v>
      </c>
      <c r="F133" s="394">
        <v>1</v>
      </c>
      <c r="G133" s="312">
        <v>848.91</v>
      </c>
      <c r="H133" s="279">
        <f t="shared" si="2"/>
        <v>848.91</v>
      </c>
      <c r="J133" s="2075" t="s">
        <v>6396</v>
      </c>
      <c r="K133" s="2076" t="str">
        <f>VLOOKUP(J133,'FICHE RATIOS'!C:D,2,FALSE)</f>
        <v xml:space="preserve">Menuiseries intérieures </v>
      </c>
      <c r="M133" s="2034"/>
      <c r="N133" s="2031"/>
      <c r="P133" s="2034"/>
      <c r="Q133" s="2031"/>
      <c r="S133" s="2034"/>
      <c r="T133" s="2031"/>
    </row>
    <row r="134" spans="1:20" ht="12.75" customHeight="1">
      <c r="A134" s="459"/>
      <c r="B134" s="670"/>
      <c r="C134" s="671"/>
      <c r="D134" s="661"/>
      <c r="E134" s="673"/>
      <c r="F134" s="394"/>
      <c r="G134" s="312" t="s">
        <v>179</v>
      </c>
      <c r="H134" s="279" t="str">
        <f t="shared" si="2"/>
        <v/>
      </c>
      <c r="J134" s="2075" t="s">
        <v>6396</v>
      </c>
      <c r="K134" s="2076" t="str">
        <f>VLOOKUP(J134,'FICHE RATIOS'!C:D,2,FALSE)</f>
        <v xml:space="preserve">Menuiseries intérieures </v>
      </c>
      <c r="M134" s="2034"/>
      <c r="N134" s="2031"/>
      <c r="P134" s="2034"/>
      <c r="Q134" s="2031"/>
      <c r="S134" s="2034"/>
      <c r="T134" s="2031"/>
    </row>
    <row r="135" spans="1:20" ht="12.75" customHeight="1">
      <c r="A135" s="459"/>
      <c r="B135" s="670" t="s">
        <v>1352</v>
      </c>
      <c r="C135" s="671" t="s">
        <v>1353</v>
      </c>
      <c r="D135" s="661"/>
      <c r="E135" s="673"/>
      <c r="F135" s="394"/>
      <c r="G135" s="312" t="s">
        <v>179</v>
      </c>
      <c r="H135" s="279" t="str">
        <f t="shared" si="2"/>
        <v/>
      </c>
      <c r="J135" s="2075" t="s">
        <v>6396</v>
      </c>
      <c r="K135" s="2076" t="str">
        <f>VLOOKUP(J135,'FICHE RATIOS'!C:D,2,FALSE)</f>
        <v xml:space="preserve">Menuiseries intérieures </v>
      </c>
      <c r="M135" s="2034"/>
      <c r="N135" s="2031"/>
      <c r="P135" s="2034"/>
      <c r="Q135" s="2031"/>
      <c r="S135" s="2034"/>
      <c r="T135" s="2031"/>
    </row>
    <row r="136" spans="1:20" ht="12.75" customHeight="1">
      <c r="A136" s="459"/>
      <c r="B136" s="667"/>
      <c r="C136" s="654" t="s">
        <v>1336</v>
      </c>
      <c r="D136" s="661"/>
      <c r="E136" s="666" t="s">
        <v>66</v>
      </c>
      <c r="F136" s="394">
        <v>1</v>
      </c>
      <c r="G136" s="312">
        <v>1444.83</v>
      </c>
      <c r="H136" s="279">
        <f t="shared" si="2"/>
        <v>1444.83</v>
      </c>
      <c r="J136" s="2075" t="s">
        <v>6396</v>
      </c>
      <c r="K136" s="2076" t="str">
        <f>VLOOKUP(J136,'FICHE RATIOS'!C:D,2,FALSE)</f>
        <v xml:space="preserve">Menuiseries intérieures </v>
      </c>
      <c r="M136" s="2034"/>
      <c r="N136" s="2031"/>
      <c r="P136" s="2034"/>
      <c r="Q136" s="2031"/>
      <c r="S136" s="2034"/>
      <c r="T136" s="2031"/>
    </row>
    <row r="137" spans="1:20" ht="12.75" customHeight="1">
      <c r="A137" s="459"/>
      <c r="B137" s="667"/>
      <c r="C137" s="654"/>
      <c r="D137" s="661"/>
      <c r="E137" s="666"/>
      <c r="F137" s="394"/>
      <c r="G137" s="312" t="s">
        <v>179</v>
      </c>
      <c r="H137" s="279" t="str">
        <f t="shared" si="2"/>
        <v/>
      </c>
      <c r="J137" s="2075" t="s">
        <v>6396</v>
      </c>
      <c r="K137" s="2076" t="str">
        <f>VLOOKUP(J137,'FICHE RATIOS'!C:D,2,FALSE)</f>
        <v xml:space="preserve">Menuiseries intérieures </v>
      </c>
      <c r="M137" s="2034"/>
      <c r="N137" s="2031"/>
      <c r="P137" s="2034"/>
      <c r="Q137" s="2031"/>
      <c r="S137" s="2034"/>
      <c r="T137" s="2031"/>
    </row>
    <row r="138" spans="1:20" ht="12.75" customHeight="1">
      <c r="A138" s="459"/>
      <c r="B138" s="670" t="s">
        <v>1354</v>
      </c>
      <c r="C138" s="671" t="s">
        <v>1355</v>
      </c>
      <c r="D138" s="661"/>
      <c r="E138" s="666"/>
      <c r="F138" s="394"/>
      <c r="G138" s="312" t="s">
        <v>179</v>
      </c>
      <c r="H138" s="326" t="s">
        <v>8</v>
      </c>
      <c r="J138" s="2075" t="s">
        <v>6396</v>
      </c>
      <c r="K138" s="2076" t="str">
        <f>VLOOKUP(J138,'FICHE RATIOS'!C:D,2,FALSE)</f>
        <v xml:space="preserve">Menuiseries intérieures </v>
      </c>
      <c r="M138" s="2034"/>
      <c r="N138" s="2031"/>
      <c r="P138" s="2034"/>
      <c r="Q138" s="2031"/>
      <c r="S138" s="2034"/>
      <c r="T138" s="2031"/>
    </row>
    <row r="139" spans="1:20" ht="12.75" customHeight="1">
      <c r="A139" s="459"/>
      <c r="B139" s="670"/>
      <c r="C139" s="671"/>
      <c r="D139" s="661"/>
      <c r="E139" s="666"/>
      <c r="F139" s="394"/>
      <c r="G139" s="312" t="s">
        <v>179</v>
      </c>
      <c r="H139" s="279" t="str">
        <f>IF(F139=0,"",G139*F139)</f>
        <v/>
      </c>
      <c r="J139" s="2075" t="s">
        <v>6396</v>
      </c>
      <c r="K139" s="2076" t="str">
        <f>VLOOKUP(J139,'FICHE RATIOS'!C:D,2,FALSE)</f>
        <v xml:space="preserve">Menuiseries intérieures </v>
      </c>
      <c r="M139" s="2034"/>
      <c r="N139" s="2031"/>
      <c r="P139" s="2034"/>
      <c r="Q139" s="2031"/>
      <c r="S139" s="2034"/>
      <c r="T139" s="2031"/>
    </row>
    <row r="140" spans="1:20" ht="12.75" customHeight="1">
      <c r="A140" s="459"/>
      <c r="B140" s="670" t="s">
        <v>1356</v>
      </c>
      <c r="C140" s="671" t="s">
        <v>1357</v>
      </c>
      <c r="D140" s="661"/>
      <c r="E140" s="666"/>
      <c r="F140" s="394"/>
      <c r="G140" s="312" t="s">
        <v>179</v>
      </c>
      <c r="H140" s="326" t="s">
        <v>8</v>
      </c>
      <c r="J140" s="2075" t="s">
        <v>6396</v>
      </c>
      <c r="K140" s="2076" t="str">
        <f>VLOOKUP(J140,'FICHE RATIOS'!C:D,2,FALSE)</f>
        <v xml:space="preserve">Menuiseries intérieures </v>
      </c>
      <c r="M140" s="2034"/>
      <c r="N140" s="2031"/>
      <c r="P140" s="2034"/>
      <c r="Q140" s="2031"/>
      <c r="S140" s="2034"/>
      <c r="T140" s="2031"/>
    </row>
    <row r="141" spans="1:20" ht="12.75" customHeight="1">
      <c r="A141" s="459"/>
      <c r="B141" s="670"/>
      <c r="C141" s="671"/>
      <c r="D141" s="661"/>
      <c r="E141" s="666"/>
      <c r="F141" s="394"/>
      <c r="G141" s="312" t="s">
        <v>179</v>
      </c>
      <c r="H141" s="279" t="str">
        <f>IF(F141=0,"",G141*F141)</f>
        <v/>
      </c>
      <c r="J141" s="2075" t="s">
        <v>6396</v>
      </c>
      <c r="K141" s="2076" t="str">
        <f>VLOOKUP(J141,'FICHE RATIOS'!C:D,2,FALSE)</f>
        <v xml:space="preserve">Menuiseries intérieures </v>
      </c>
      <c r="M141" s="2034"/>
      <c r="N141" s="2031"/>
      <c r="P141" s="2034"/>
      <c r="Q141" s="2031"/>
      <c r="S141" s="2034"/>
      <c r="T141" s="2031"/>
    </row>
    <row r="142" spans="1:20" ht="12.75" customHeight="1">
      <c r="A142" s="459"/>
      <c r="B142" s="670" t="s">
        <v>1358</v>
      </c>
      <c r="C142" s="671" t="s">
        <v>1359</v>
      </c>
      <c r="D142" s="661"/>
      <c r="E142" s="666"/>
      <c r="F142" s="394"/>
      <c r="G142" s="312" t="s">
        <v>179</v>
      </c>
      <c r="H142" s="326" t="s">
        <v>8</v>
      </c>
      <c r="J142" s="2075" t="s">
        <v>6396</v>
      </c>
      <c r="K142" s="2076" t="str">
        <f>VLOOKUP(J142,'FICHE RATIOS'!C:D,2,FALSE)</f>
        <v xml:space="preserve">Menuiseries intérieures </v>
      </c>
      <c r="M142" s="2034"/>
      <c r="N142" s="2031"/>
      <c r="P142" s="2034"/>
      <c r="Q142" s="2031"/>
      <c r="S142" s="2034"/>
      <c r="T142" s="2031"/>
    </row>
    <row r="143" spans="1:20" ht="12.75" customHeight="1">
      <c r="A143" s="459"/>
      <c r="B143" s="670"/>
      <c r="C143" s="671"/>
      <c r="D143" s="661"/>
      <c r="E143" s="666"/>
      <c r="F143" s="394"/>
      <c r="G143" s="312" t="s">
        <v>179</v>
      </c>
      <c r="H143" s="279" t="str">
        <f>IF(F143=0,"",G143*F143)</f>
        <v/>
      </c>
      <c r="J143" s="2075" t="s">
        <v>6396</v>
      </c>
      <c r="K143" s="2076" t="str">
        <f>VLOOKUP(J143,'FICHE RATIOS'!C:D,2,FALSE)</f>
        <v xml:space="preserve">Menuiseries intérieures </v>
      </c>
      <c r="M143" s="2034"/>
      <c r="N143" s="2031"/>
      <c r="P143" s="2034"/>
      <c r="Q143" s="2031"/>
      <c r="S143" s="2034"/>
      <c r="T143" s="2031"/>
    </row>
    <row r="144" spans="1:20" ht="12.75" customHeight="1">
      <c r="A144" s="459"/>
      <c r="B144" s="670" t="s">
        <v>1360</v>
      </c>
      <c r="C144" s="671" t="s">
        <v>1361</v>
      </c>
      <c r="D144" s="661"/>
      <c r="E144" s="666"/>
      <c r="F144" s="394"/>
      <c r="G144" s="312" t="s">
        <v>179</v>
      </c>
      <c r="H144" s="326" t="s">
        <v>8</v>
      </c>
      <c r="J144" s="2075" t="s">
        <v>6396</v>
      </c>
      <c r="K144" s="2076" t="str">
        <f>VLOOKUP(J144,'FICHE RATIOS'!C:D,2,FALSE)</f>
        <v xml:space="preserve">Menuiseries intérieures </v>
      </c>
      <c r="M144" s="2034"/>
      <c r="N144" s="2031"/>
      <c r="P144" s="2034"/>
      <c r="Q144" s="2031"/>
      <c r="S144" s="2034"/>
      <c r="T144" s="2031"/>
    </row>
    <row r="145" spans="1:20" ht="12.75" customHeight="1">
      <c r="A145" s="459"/>
      <c r="B145" s="670"/>
      <c r="C145" s="671"/>
      <c r="D145" s="661"/>
      <c r="E145" s="666"/>
      <c r="F145" s="394"/>
      <c r="G145" s="312" t="s">
        <v>179</v>
      </c>
      <c r="H145" s="279" t="str">
        <f>IF(F145=0,"",G145*F145)</f>
        <v/>
      </c>
      <c r="J145" s="2075" t="s">
        <v>6396</v>
      </c>
      <c r="K145" s="2076" t="str">
        <f>VLOOKUP(J145,'FICHE RATIOS'!C:D,2,FALSE)</f>
        <v xml:space="preserve">Menuiseries intérieures </v>
      </c>
      <c r="M145" s="2034"/>
      <c r="N145" s="2031"/>
      <c r="P145" s="2034"/>
      <c r="Q145" s="2031"/>
      <c r="S145" s="2034"/>
      <c r="T145" s="2031"/>
    </row>
    <row r="146" spans="1:20" ht="12.75" customHeight="1">
      <c r="A146" s="459"/>
      <c r="B146" s="670" t="s">
        <v>1362</v>
      </c>
      <c r="C146" s="671" t="s">
        <v>1363</v>
      </c>
      <c r="D146" s="661"/>
      <c r="E146" s="666"/>
      <c r="F146" s="394"/>
      <c r="G146" s="312" t="s">
        <v>179</v>
      </c>
      <c r="H146" s="326" t="s">
        <v>8</v>
      </c>
      <c r="J146" s="2075" t="s">
        <v>6396</v>
      </c>
      <c r="K146" s="2076" t="str">
        <f>VLOOKUP(J146,'FICHE RATIOS'!C:D,2,FALSE)</f>
        <v xml:space="preserve">Menuiseries intérieures </v>
      </c>
      <c r="M146" s="2034"/>
      <c r="N146" s="2031"/>
      <c r="P146" s="2034"/>
      <c r="Q146" s="2031"/>
      <c r="S146" s="2034"/>
      <c r="T146" s="2031"/>
    </row>
    <row r="147" spans="1:20" ht="12.75" customHeight="1">
      <c r="A147" s="459"/>
      <c r="B147" s="667"/>
      <c r="C147" s="654"/>
      <c r="D147" s="661"/>
      <c r="E147" s="666"/>
      <c r="F147" s="394"/>
      <c r="G147" s="312" t="s">
        <v>179</v>
      </c>
      <c r="H147" s="279" t="str">
        <f>IF(F147=0,"",G147*F147)</f>
        <v/>
      </c>
      <c r="J147" s="2075" t="s">
        <v>6396</v>
      </c>
      <c r="K147" s="2076" t="str">
        <f>VLOOKUP(J147,'FICHE RATIOS'!C:D,2,FALSE)</f>
        <v xml:space="preserve">Menuiseries intérieures </v>
      </c>
      <c r="M147" s="2034"/>
      <c r="N147" s="2031"/>
      <c r="P147" s="2034"/>
      <c r="Q147" s="2031"/>
      <c r="S147" s="2034"/>
      <c r="T147" s="2031"/>
    </row>
    <row r="148" spans="1:20" ht="12.75" customHeight="1">
      <c r="A148" s="459"/>
      <c r="B148" s="670" t="s">
        <v>1364</v>
      </c>
      <c r="C148" s="671" t="s">
        <v>1365</v>
      </c>
      <c r="D148" s="661"/>
      <c r="E148" s="666"/>
      <c r="F148" s="394"/>
      <c r="G148" s="312" t="s">
        <v>179</v>
      </c>
      <c r="H148" s="326" t="s">
        <v>8</v>
      </c>
      <c r="J148" s="2075" t="s">
        <v>6396</v>
      </c>
      <c r="K148" s="2076" t="str">
        <f>VLOOKUP(J148,'FICHE RATIOS'!C:D,2,FALSE)</f>
        <v xml:space="preserve">Menuiseries intérieures </v>
      </c>
      <c r="M148" s="2034"/>
      <c r="N148" s="2031"/>
      <c r="P148" s="2034"/>
      <c r="Q148" s="2031"/>
      <c r="S148" s="2034"/>
      <c r="T148" s="2031"/>
    </row>
    <row r="149" spans="1:20" ht="12.75" customHeight="1">
      <c r="A149" s="459"/>
      <c r="B149" s="667"/>
      <c r="C149" s="654"/>
      <c r="D149" s="661"/>
      <c r="E149" s="665"/>
      <c r="F149" s="394"/>
      <c r="G149" s="312" t="s">
        <v>179</v>
      </c>
      <c r="H149" s="279" t="str">
        <f t="shared" ref="H149:H212" si="3">IF(F149=0,"",G149*F149)</f>
        <v/>
      </c>
      <c r="J149" s="2075" t="s">
        <v>6396</v>
      </c>
      <c r="K149" s="2076" t="str">
        <f>VLOOKUP(J149,'FICHE RATIOS'!C:D,2,FALSE)</f>
        <v xml:space="preserve">Menuiseries intérieures </v>
      </c>
      <c r="M149" s="2034"/>
      <c r="N149" s="2031"/>
      <c r="P149" s="2034"/>
      <c r="Q149" s="2031"/>
      <c r="S149" s="2034"/>
      <c r="T149" s="2031"/>
    </row>
    <row r="150" spans="1:20" ht="12.75" customHeight="1">
      <c r="A150" s="459"/>
      <c r="B150" s="670" t="s">
        <v>1366</v>
      </c>
      <c r="C150" s="671" t="s">
        <v>1367</v>
      </c>
      <c r="D150" s="661"/>
      <c r="E150" s="673"/>
      <c r="F150" s="394"/>
      <c r="G150" s="312" t="s">
        <v>179</v>
      </c>
      <c r="H150" s="279" t="str">
        <f t="shared" si="3"/>
        <v/>
      </c>
      <c r="J150" s="2075" t="s">
        <v>6396</v>
      </c>
      <c r="K150" s="2076" t="str">
        <f>VLOOKUP(J150,'FICHE RATIOS'!C:D,2,FALSE)</f>
        <v xml:space="preserve">Menuiseries intérieures </v>
      </c>
      <c r="M150" s="2034"/>
      <c r="N150" s="2031"/>
      <c r="P150" s="2034"/>
      <c r="Q150" s="2031"/>
      <c r="S150" s="2034"/>
      <c r="T150" s="2031"/>
    </row>
    <row r="151" spans="1:20" ht="12.75" customHeight="1">
      <c r="A151" s="459"/>
      <c r="B151" s="667"/>
      <c r="C151" s="654" t="s">
        <v>1368</v>
      </c>
      <c r="D151" s="661"/>
      <c r="E151" s="666" t="s">
        <v>66</v>
      </c>
      <c r="F151" s="394">
        <v>7</v>
      </c>
      <c r="G151" s="312">
        <v>545.33000000000004</v>
      </c>
      <c r="H151" s="279">
        <f t="shared" si="3"/>
        <v>3817.3100000000004</v>
      </c>
      <c r="J151" s="2075" t="s">
        <v>6396</v>
      </c>
      <c r="K151" s="2076" t="str">
        <f>VLOOKUP(J151,'FICHE RATIOS'!C:D,2,FALSE)</f>
        <v xml:space="preserve">Menuiseries intérieures </v>
      </c>
      <c r="M151" s="2034"/>
      <c r="N151" s="2031"/>
      <c r="P151" s="2034"/>
      <c r="Q151" s="2031"/>
      <c r="S151" s="2034"/>
      <c r="T151" s="2031"/>
    </row>
    <row r="152" spans="1:20" ht="12.75" customHeight="1">
      <c r="A152" s="459"/>
      <c r="B152" s="667"/>
      <c r="C152" s="654" t="s">
        <v>1369</v>
      </c>
      <c r="D152" s="661"/>
      <c r="E152" s="666" t="s">
        <v>66</v>
      </c>
      <c r="F152" s="394">
        <v>6</v>
      </c>
      <c r="G152" s="312">
        <v>618.41</v>
      </c>
      <c r="H152" s="279">
        <f t="shared" si="3"/>
        <v>3710.46</v>
      </c>
      <c r="J152" s="2075" t="s">
        <v>6396</v>
      </c>
      <c r="K152" s="2076" t="str">
        <f>VLOOKUP(J152,'FICHE RATIOS'!C:D,2,FALSE)</f>
        <v xml:space="preserve">Menuiseries intérieures </v>
      </c>
      <c r="M152" s="2034"/>
      <c r="N152" s="2031"/>
      <c r="P152" s="2034"/>
      <c r="Q152" s="2031"/>
      <c r="S152" s="2034"/>
      <c r="T152" s="2031"/>
    </row>
    <row r="153" spans="1:20" ht="12.75" customHeight="1">
      <c r="A153" s="459"/>
      <c r="B153" s="667"/>
      <c r="C153" s="654" t="s">
        <v>1370</v>
      </c>
      <c r="D153" s="661"/>
      <c r="E153" s="666" t="s">
        <v>66</v>
      </c>
      <c r="F153" s="394">
        <v>12</v>
      </c>
      <c r="G153" s="312">
        <v>944.48</v>
      </c>
      <c r="H153" s="279">
        <f t="shared" si="3"/>
        <v>11333.76</v>
      </c>
      <c r="J153" s="2075" t="s">
        <v>6396</v>
      </c>
      <c r="K153" s="2076" t="str">
        <f>VLOOKUP(J153,'FICHE RATIOS'!C:D,2,FALSE)</f>
        <v xml:space="preserve">Menuiseries intérieures </v>
      </c>
      <c r="M153" s="2034"/>
      <c r="N153" s="2031"/>
      <c r="P153" s="2034"/>
      <c r="Q153" s="2031"/>
      <c r="S153" s="2034"/>
      <c r="T153" s="2031"/>
    </row>
    <row r="154" spans="1:20" ht="12.75" customHeight="1">
      <c r="A154" s="459"/>
      <c r="B154" s="667"/>
      <c r="C154" s="654"/>
      <c r="D154" s="661"/>
      <c r="E154" s="666"/>
      <c r="F154" s="394"/>
      <c r="G154" s="312" t="s">
        <v>179</v>
      </c>
      <c r="H154" s="279" t="str">
        <f t="shared" si="3"/>
        <v/>
      </c>
      <c r="J154" s="2075" t="s">
        <v>6396</v>
      </c>
      <c r="K154" s="2076" t="str">
        <f>VLOOKUP(J154,'FICHE RATIOS'!C:D,2,FALSE)</f>
        <v xml:space="preserve">Menuiseries intérieures </v>
      </c>
      <c r="M154" s="2034"/>
      <c r="N154" s="2031"/>
      <c r="P154" s="2034"/>
      <c r="Q154" s="2031"/>
      <c r="S154" s="2034"/>
      <c r="T154" s="2031"/>
    </row>
    <row r="155" spans="1:20" ht="12.75" customHeight="1">
      <c r="A155" s="459"/>
      <c r="B155" s="670"/>
      <c r="C155" s="671" t="s">
        <v>1371</v>
      </c>
      <c r="D155" s="661"/>
      <c r="E155" s="673"/>
      <c r="F155" s="394"/>
      <c r="G155" s="312" t="s">
        <v>179</v>
      </c>
      <c r="H155" s="279" t="str">
        <f t="shared" si="3"/>
        <v/>
      </c>
      <c r="J155" s="2075" t="s">
        <v>6396</v>
      </c>
      <c r="K155" s="2076" t="str">
        <f>VLOOKUP(J155,'FICHE RATIOS'!C:D,2,FALSE)</f>
        <v xml:space="preserve">Menuiseries intérieures </v>
      </c>
      <c r="M155" s="2034"/>
      <c r="N155" s="2031"/>
      <c r="P155" s="2034"/>
      <c r="Q155" s="2031"/>
      <c r="S155" s="2034"/>
      <c r="T155" s="2031"/>
    </row>
    <row r="156" spans="1:20" ht="12.75" customHeight="1">
      <c r="A156" s="459"/>
      <c r="B156" s="667"/>
      <c r="C156" s="654" t="s">
        <v>1368</v>
      </c>
      <c r="D156" s="661"/>
      <c r="E156" s="666" t="s">
        <v>66</v>
      </c>
      <c r="F156" s="394">
        <v>1</v>
      </c>
      <c r="G156" s="312">
        <v>545.33000000000004</v>
      </c>
      <c r="H156" s="279">
        <f t="shared" si="3"/>
        <v>545.33000000000004</v>
      </c>
      <c r="J156" s="2075" t="s">
        <v>6396</v>
      </c>
      <c r="K156" s="2076" t="str">
        <f>VLOOKUP(J156,'FICHE RATIOS'!C:D,2,FALSE)</f>
        <v xml:space="preserve">Menuiseries intérieures </v>
      </c>
      <c r="M156" s="2034"/>
      <c r="N156" s="2031"/>
      <c r="P156" s="2034"/>
      <c r="Q156" s="2031"/>
      <c r="S156" s="2034"/>
      <c r="T156" s="2031"/>
    </row>
    <row r="157" spans="1:20" ht="12.75" customHeight="1">
      <c r="A157" s="459"/>
      <c r="B157" s="667"/>
      <c r="C157" s="654" t="s">
        <v>1369</v>
      </c>
      <c r="D157" s="661"/>
      <c r="E157" s="666" t="s">
        <v>66</v>
      </c>
      <c r="F157" s="394">
        <v>1</v>
      </c>
      <c r="G157" s="312">
        <v>618.41</v>
      </c>
      <c r="H157" s="279">
        <f t="shared" si="3"/>
        <v>618.41</v>
      </c>
      <c r="J157" s="2075" t="s">
        <v>6396</v>
      </c>
      <c r="K157" s="2076" t="str">
        <f>VLOOKUP(J157,'FICHE RATIOS'!C:D,2,FALSE)</f>
        <v xml:space="preserve">Menuiseries intérieures </v>
      </c>
      <c r="M157" s="2034"/>
      <c r="N157" s="2031"/>
      <c r="P157" s="2034"/>
      <c r="Q157" s="2031"/>
      <c r="S157" s="2034"/>
      <c r="T157" s="2031"/>
    </row>
    <row r="158" spans="1:20" ht="12.75" customHeight="1">
      <c r="A158" s="459"/>
      <c r="B158" s="667"/>
      <c r="C158" s="654" t="s">
        <v>1372</v>
      </c>
      <c r="D158" s="661"/>
      <c r="E158" s="666" t="s">
        <v>66</v>
      </c>
      <c r="F158" s="394">
        <v>114</v>
      </c>
      <c r="G158" s="312">
        <v>871.4</v>
      </c>
      <c r="H158" s="279">
        <f t="shared" si="3"/>
        <v>99339.599999999991</v>
      </c>
      <c r="J158" s="2075" t="s">
        <v>6396</v>
      </c>
      <c r="K158" s="2076" t="str">
        <f>VLOOKUP(J158,'FICHE RATIOS'!C:D,2,FALSE)</f>
        <v xml:space="preserve">Menuiseries intérieures </v>
      </c>
      <c r="M158" s="2034"/>
      <c r="N158" s="2031"/>
      <c r="P158" s="2034"/>
      <c r="Q158" s="2031"/>
      <c r="S158" s="2034"/>
      <c r="T158" s="2031"/>
    </row>
    <row r="159" spans="1:20" ht="12.75" customHeight="1">
      <c r="A159" s="459"/>
      <c r="B159" s="667"/>
      <c r="C159" s="654" t="s">
        <v>1370</v>
      </c>
      <c r="D159" s="661"/>
      <c r="E159" s="666" t="s">
        <v>66</v>
      </c>
      <c r="F159" s="394">
        <v>2</v>
      </c>
      <c r="G159" s="312">
        <v>944.48</v>
      </c>
      <c r="H159" s="279">
        <f t="shared" si="3"/>
        <v>1888.96</v>
      </c>
      <c r="J159" s="2075" t="s">
        <v>6396</v>
      </c>
      <c r="K159" s="2076" t="str">
        <f>VLOOKUP(J159,'FICHE RATIOS'!C:D,2,FALSE)</f>
        <v xml:space="preserve">Menuiseries intérieures </v>
      </c>
      <c r="M159" s="2034"/>
      <c r="N159" s="2031"/>
      <c r="P159" s="2034"/>
      <c r="Q159" s="2031"/>
      <c r="S159" s="2034"/>
      <c r="T159" s="2031"/>
    </row>
    <row r="160" spans="1:20" ht="12.75" customHeight="1">
      <c r="A160" s="459"/>
      <c r="B160" s="670"/>
      <c r="C160" s="671"/>
      <c r="D160" s="661"/>
      <c r="E160" s="673"/>
      <c r="F160" s="394"/>
      <c r="G160" s="312" t="s">
        <v>179</v>
      </c>
      <c r="H160" s="279" t="str">
        <f t="shared" si="3"/>
        <v/>
      </c>
      <c r="J160" s="2075" t="s">
        <v>6396</v>
      </c>
      <c r="K160" s="2076" t="str">
        <f>VLOOKUP(J160,'FICHE RATIOS'!C:D,2,FALSE)</f>
        <v xml:space="preserve">Menuiseries intérieures </v>
      </c>
      <c r="M160" s="2034"/>
      <c r="N160" s="2031"/>
      <c r="P160" s="2034"/>
      <c r="Q160" s="2031"/>
      <c r="S160" s="2034"/>
      <c r="T160" s="2031"/>
    </row>
    <row r="161" spans="1:20" ht="12.75" customHeight="1" thickBot="1">
      <c r="A161" s="459"/>
      <c r="B161" s="670" t="s">
        <v>1347</v>
      </c>
      <c r="C161" s="671" t="s">
        <v>1373</v>
      </c>
      <c r="D161" s="661"/>
      <c r="E161" s="673"/>
      <c r="F161" s="394"/>
      <c r="G161" s="312" t="s">
        <v>179</v>
      </c>
      <c r="H161" s="279" t="str">
        <f t="shared" si="3"/>
        <v/>
      </c>
      <c r="J161" s="2075" t="s">
        <v>6396</v>
      </c>
      <c r="K161" s="2076" t="str">
        <f>VLOOKUP(J161,'FICHE RATIOS'!C:D,2,FALSE)</f>
        <v xml:space="preserve">Menuiseries intérieures </v>
      </c>
      <c r="M161" s="2037"/>
      <c r="N161" s="2038"/>
      <c r="P161" s="2037"/>
      <c r="Q161" s="2038"/>
      <c r="S161" s="2037"/>
      <c r="T161" s="2038"/>
    </row>
    <row r="162" spans="1:20" ht="12.75" customHeight="1">
      <c r="A162" s="459"/>
      <c r="B162" s="674"/>
      <c r="C162" s="613" t="s">
        <v>1332</v>
      </c>
      <c r="D162" s="661"/>
      <c r="E162" s="673" t="s">
        <v>66</v>
      </c>
      <c r="F162" s="394">
        <v>1</v>
      </c>
      <c r="G162" s="312">
        <v>736.47</v>
      </c>
      <c r="H162" s="279">
        <f t="shared" si="3"/>
        <v>736.47</v>
      </c>
      <c r="J162" s="2075" t="s">
        <v>6396</v>
      </c>
      <c r="K162" s="2076" t="str">
        <f>VLOOKUP(J162,'FICHE RATIOS'!C:D,2,FALSE)</f>
        <v xml:space="preserve">Menuiseries intérieures </v>
      </c>
    </row>
    <row r="163" spans="1:20" ht="12.75" customHeight="1">
      <c r="A163" s="459"/>
      <c r="B163" s="674"/>
      <c r="C163" s="613" t="s">
        <v>1372</v>
      </c>
      <c r="D163" s="661"/>
      <c r="E163" s="673" t="s">
        <v>66</v>
      </c>
      <c r="F163" s="394">
        <v>1</v>
      </c>
      <c r="G163" s="312">
        <v>1062.54</v>
      </c>
      <c r="H163" s="279">
        <f t="shared" si="3"/>
        <v>1062.54</v>
      </c>
      <c r="J163" s="2075" t="s">
        <v>6396</v>
      </c>
      <c r="K163" s="2076" t="str">
        <f>VLOOKUP(J163,'FICHE RATIOS'!C:D,2,FALSE)</f>
        <v xml:space="preserve">Menuiseries intérieures </v>
      </c>
    </row>
    <row r="164" spans="1:20" ht="12.75" customHeight="1">
      <c r="A164" s="459"/>
      <c r="B164" s="670"/>
      <c r="C164" s="671"/>
      <c r="D164" s="661"/>
      <c r="E164" s="673"/>
      <c r="F164" s="394"/>
      <c r="G164" s="312" t="s">
        <v>179</v>
      </c>
      <c r="H164" s="279" t="str">
        <f t="shared" si="3"/>
        <v/>
      </c>
      <c r="J164" s="2075" t="s">
        <v>6396</v>
      </c>
      <c r="K164" s="2076" t="str">
        <f>VLOOKUP(J164,'FICHE RATIOS'!C:D,2,FALSE)</f>
        <v xml:space="preserve">Menuiseries intérieures </v>
      </c>
    </row>
    <row r="165" spans="1:20" ht="12.75" customHeight="1">
      <c r="A165" s="459"/>
      <c r="B165" s="670" t="s">
        <v>1374</v>
      </c>
      <c r="C165" s="671" t="s">
        <v>1375</v>
      </c>
      <c r="D165" s="661"/>
      <c r="E165" s="673"/>
      <c r="F165" s="394"/>
      <c r="G165" s="312" t="s">
        <v>179</v>
      </c>
      <c r="H165" s="279" t="str">
        <f t="shared" si="3"/>
        <v/>
      </c>
      <c r="J165" s="2075" t="s">
        <v>6396</v>
      </c>
      <c r="K165" s="2076" t="str">
        <f>VLOOKUP(J165,'FICHE RATIOS'!C:D,2,FALSE)</f>
        <v xml:space="preserve">Menuiseries intérieures </v>
      </c>
    </row>
    <row r="166" spans="1:20" ht="12.75" customHeight="1">
      <c r="A166" s="459"/>
      <c r="B166" s="667"/>
      <c r="C166" s="654" t="s">
        <v>1351</v>
      </c>
      <c r="D166" s="661"/>
      <c r="E166" s="666" t="s">
        <v>66</v>
      </c>
      <c r="F166" s="394">
        <v>1</v>
      </c>
      <c r="G166" s="312">
        <v>466.62</v>
      </c>
      <c r="H166" s="279">
        <f t="shared" si="3"/>
        <v>466.62</v>
      </c>
      <c r="J166" s="2075" t="s">
        <v>6396</v>
      </c>
      <c r="K166" s="2076" t="str">
        <f>VLOOKUP(J166,'FICHE RATIOS'!C:D,2,FALSE)</f>
        <v xml:space="preserve">Menuiseries intérieures </v>
      </c>
    </row>
    <row r="167" spans="1:20" ht="12.75" customHeight="1">
      <c r="A167" s="459"/>
      <c r="B167" s="667"/>
      <c r="C167" s="654" t="s">
        <v>1376</v>
      </c>
      <c r="D167" s="661"/>
      <c r="E167" s="666" t="s">
        <v>66</v>
      </c>
      <c r="F167" s="394">
        <v>2</v>
      </c>
      <c r="G167" s="312">
        <v>792.69</v>
      </c>
      <c r="H167" s="279">
        <f t="shared" si="3"/>
        <v>1585.38</v>
      </c>
      <c r="J167" s="2075" t="s">
        <v>6396</v>
      </c>
      <c r="K167" s="2076" t="str">
        <f>VLOOKUP(J167,'FICHE RATIOS'!C:D,2,FALSE)</f>
        <v xml:space="preserve">Menuiseries intérieures </v>
      </c>
    </row>
    <row r="168" spans="1:20" ht="12.75" customHeight="1">
      <c r="A168" s="459"/>
      <c r="B168" s="667"/>
      <c r="C168" s="654" t="s">
        <v>1377</v>
      </c>
      <c r="D168" s="661"/>
      <c r="E168" s="666" t="s">
        <v>66</v>
      </c>
      <c r="F168" s="394">
        <v>1</v>
      </c>
      <c r="G168" s="312">
        <v>899.51</v>
      </c>
      <c r="H168" s="279">
        <f t="shared" si="3"/>
        <v>899.51</v>
      </c>
      <c r="J168" s="2075" t="s">
        <v>6396</v>
      </c>
      <c r="K168" s="2076" t="str">
        <f>VLOOKUP(J168,'FICHE RATIOS'!C:D,2,FALSE)</f>
        <v xml:space="preserve">Menuiseries intérieures </v>
      </c>
    </row>
    <row r="169" spans="1:20" ht="12.75" customHeight="1">
      <c r="A169" s="459"/>
      <c r="B169" s="667"/>
      <c r="C169" s="654"/>
      <c r="D169" s="661"/>
      <c r="E169" s="666"/>
      <c r="F169" s="394"/>
      <c r="G169" s="312" t="s">
        <v>179</v>
      </c>
      <c r="H169" s="279" t="str">
        <f t="shared" si="3"/>
        <v/>
      </c>
      <c r="J169" s="2075" t="s">
        <v>6396</v>
      </c>
      <c r="K169" s="2076" t="str">
        <f>VLOOKUP(J169,'FICHE RATIOS'!C:D,2,FALSE)</f>
        <v xml:space="preserve">Menuiseries intérieures </v>
      </c>
    </row>
    <row r="170" spans="1:20" ht="12.75" customHeight="1">
      <c r="A170" s="459"/>
      <c r="B170" s="670" t="s">
        <v>1378</v>
      </c>
      <c r="C170" s="671" t="s">
        <v>1379</v>
      </c>
      <c r="D170" s="661"/>
      <c r="E170" s="666"/>
      <c r="F170" s="394"/>
      <c r="G170" s="312" t="s">
        <v>179</v>
      </c>
      <c r="H170" s="279" t="str">
        <f t="shared" si="3"/>
        <v/>
      </c>
      <c r="J170" s="2075" t="s">
        <v>6396</v>
      </c>
      <c r="K170" s="2076" t="str">
        <f>VLOOKUP(J170,'FICHE RATIOS'!C:D,2,FALSE)</f>
        <v xml:space="preserve">Menuiseries intérieures </v>
      </c>
    </row>
    <row r="171" spans="1:20" ht="12.75" customHeight="1">
      <c r="A171" s="459"/>
      <c r="B171" s="675"/>
      <c r="C171" s="654" t="s">
        <v>1380</v>
      </c>
      <c r="D171" s="676"/>
      <c r="E171" s="666" t="s">
        <v>66</v>
      </c>
      <c r="F171" s="394">
        <v>1</v>
      </c>
      <c r="G171" s="312">
        <v>878.14</v>
      </c>
      <c r="H171" s="279">
        <f t="shared" si="3"/>
        <v>878.14</v>
      </c>
      <c r="J171" s="2075" t="s">
        <v>6396</v>
      </c>
      <c r="K171" s="2076" t="str">
        <f>VLOOKUP(J171,'FICHE RATIOS'!C:D,2,FALSE)</f>
        <v xml:space="preserve">Menuiseries intérieures </v>
      </c>
    </row>
    <row r="172" spans="1:20" ht="12.75" customHeight="1">
      <c r="A172" s="459"/>
      <c r="B172" s="675"/>
      <c r="C172" s="654" t="s">
        <v>1381</v>
      </c>
      <c r="D172" s="676"/>
      <c r="E172" s="666" t="s">
        <v>66</v>
      </c>
      <c r="F172" s="394">
        <v>16</v>
      </c>
      <c r="G172" s="312">
        <v>505.97</v>
      </c>
      <c r="H172" s="279">
        <f t="shared" si="3"/>
        <v>8095.52</v>
      </c>
      <c r="J172" s="2075" t="s">
        <v>6396</v>
      </c>
      <c r="K172" s="2076" t="str">
        <f>VLOOKUP(J172,'FICHE RATIOS'!C:D,2,FALSE)</f>
        <v xml:space="preserve">Menuiseries intérieures </v>
      </c>
    </row>
    <row r="173" spans="1:20" ht="12.75" customHeight="1">
      <c r="A173" s="459"/>
      <c r="B173" s="675"/>
      <c r="C173" s="654" t="s">
        <v>1382</v>
      </c>
      <c r="D173" s="676"/>
      <c r="E173" s="666" t="s">
        <v>66</v>
      </c>
      <c r="F173" s="394">
        <v>2</v>
      </c>
      <c r="G173" s="312">
        <v>563.32000000000005</v>
      </c>
      <c r="H173" s="279">
        <f t="shared" si="3"/>
        <v>1126.6400000000001</v>
      </c>
      <c r="J173" s="2075" t="s">
        <v>6396</v>
      </c>
      <c r="K173" s="2076" t="str">
        <f>VLOOKUP(J173,'FICHE RATIOS'!C:D,2,FALSE)</f>
        <v xml:space="preserve">Menuiseries intérieures </v>
      </c>
    </row>
    <row r="174" spans="1:20" ht="12.75" customHeight="1">
      <c r="A174" s="459"/>
      <c r="B174" s="675"/>
      <c r="C174" s="654" t="s">
        <v>1383</v>
      </c>
      <c r="D174" s="676"/>
      <c r="E174" s="666" t="s">
        <v>66</v>
      </c>
      <c r="F174" s="394">
        <v>5</v>
      </c>
      <c r="G174" s="312">
        <v>563.32000000000005</v>
      </c>
      <c r="H174" s="279">
        <f t="shared" si="3"/>
        <v>2816.6000000000004</v>
      </c>
      <c r="J174" s="2075" t="s">
        <v>6396</v>
      </c>
      <c r="K174" s="2076" t="str">
        <f>VLOOKUP(J174,'FICHE RATIOS'!C:D,2,FALSE)</f>
        <v xml:space="preserve">Menuiseries intérieures </v>
      </c>
    </row>
    <row r="175" spans="1:20" ht="12.75" customHeight="1">
      <c r="A175" s="459"/>
      <c r="B175" s="675"/>
      <c r="C175" s="654" t="s">
        <v>1384</v>
      </c>
      <c r="D175" s="676"/>
      <c r="E175" s="666" t="s">
        <v>66</v>
      </c>
      <c r="F175" s="394">
        <v>1</v>
      </c>
      <c r="G175" s="312">
        <v>1686.58</v>
      </c>
      <c r="H175" s="279">
        <f t="shared" si="3"/>
        <v>1686.58</v>
      </c>
      <c r="J175" s="2075" t="s">
        <v>6396</v>
      </c>
      <c r="K175" s="2076" t="str">
        <f>VLOOKUP(J175,'FICHE RATIOS'!C:D,2,FALSE)</f>
        <v xml:space="preserve">Menuiseries intérieures </v>
      </c>
    </row>
    <row r="176" spans="1:20" ht="12.75" customHeight="1">
      <c r="A176" s="459"/>
      <c r="B176" s="675"/>
      <c r="C176" s="654" t="s">
        <v>1385</v>
      </c>
      <c r="D176" s="676"/>
      <c r="E176" s="666" t="s">
        <v>66</v>
      </c>
      <c r="F176" s="394">
        <v>6</v>
      </c>
      <c r="G176" s="312">
        <v>889.39</v>
      </c>
      <c r="H176" s="279">
        <f t="shared" si="3"/>
        <v>5336.34</v>
      </c>
      <c r="J176" s="2075" t="s">
        <v>6396</v>
      </c>
      <c r="K176" s="2076" t="str">
        <f>VLOOKUP(J176,'FICHE RATIOS'!C:D,2,FALSE)</f>
        <v xml:space="preserve">Menuiseries intérieures </v>
      </c>
    </row>
    <row r="177" spans="1:11" ht="12.75" customHeight="1">
      <c r="A177" s="459"/>
      <c r="B177" s="675"/>
      <c r="C177" s="654" t="s">
        <v>1386</v>
      </c>
      <c r="D177" s="676"/>
      <c r="E177" s="666" t="s">
        <v>66</v>
      </c>
      <c r="F177" s="394">
        <v>13</v>
      </c>
      <c r="G177" s="312">
        <v>889.39</v>
      </c>
      <c r="H177" s="279">
        <f t="shared" si="3"/>
        <v>11562.07</v>
      </c>
      <c r="J177" s="2075" t="s">
        <v>6396</v>
      </c>
      <c r="K177" s="2076" t="str">
        <f>VLOOKUP(J177,'FICHE RATIOS'!C:D,2,FALSE)</f>
        <v xml:space="preserve">Menuiseries intérieures </v>
      </c>
    </row>
    <row r="178" spans="1:11" ht="12.75" customHeight="1">
      <c r="A178" s="459"/>
      <c r="B178" s="675"/>
      <c r="C178" s="654" t="s">
        <v>1387</v>
      </c>
      <c r="D178" s="676"/>
      <c r="E178" s="666" t="s">
        <v>66</v>
      </c>
      <c r="F178" s="394">
        <v>11</v>
      </c>
      <c r="G178" s="312">
        <v>2012.65</v>
      </c>
      <c r="H178" s="279">
        <f t="shared" si="3"/>
        <v>22139.15</v>
      </c>
      <c r="J178" s="2075" t="s">
        <v>6396</v>
      </c>
      <c r="K178" s="2076" t="str">
        <f>VLOOKUP(J178,'FICHE RATIOS'!C:D,2,FALSE)</f>
        <v xml:space="preserve">Menuiseries intérieures </v>
      </c>
    </row>
    <row r="179" spans="1:11" ht="12.75" customHeight="1">
      <c r="A179" s="459"/>
      <c r="B179" s="675"/>
      <c r="C179" s="654" t="s">
        <v>1388</v>
      </c>
      <c r="D179" s="676"/>
      <c r="E179" s="666" t="s">
        <v>66</v>
      </c>
      <c r="F179" s="394">
        <v>2</v>
      </c>
      <c r="G179" s="312">
        <v>2012.65</v>
      </c>
      <c r="H179" s="279">
        <f t="shared" si="3"/>
        <v>4025.3</v>
      </c>
      <c r="J179" s="2075" t="s">
        <v>6396</v>
      </c>
      <c r="K179" s="2076" t="str">
        <f>VLOOKUP(J179,'FICHE RATIOS'!C:D,2,FALSE)</f>
        <v xml:space="preserve">Menuiseries intérieures </v>
      </c>
    </row>
    <row r="180" spans="1:11" ht="12.75" customHeight="1">
      <c r="A180" s="459"/>
      <c r="B180" s="670"/>
      <c r="C180" s="654" t="s">
        <v>1389</v>
      </c>
      <c r="D180" s="661"/>
      <c r="E180" s="666" t="s">
        <v>66</v>
      </c>
      <c r="F180" s="394">
        <v>1</v>
      </c>
      <c r="G180" s="312">
        <v>2012.65</v>
      </c>
      <c r="H180" s="279">
        <f t="shared" si="3"/>
        <v>2012.65</v>
      </c>
      <c r="J180" s="2075" t="s">
        <v>6396</v>
      </c>
      <c r="K180" s="2076" t="str">
        <f>VLOOKUP(J180,'FICHE RATIOS'!C:D,2,FALSE)</f>
        <v xml:space="preserve">Menuiseries intérieures </v>
      </c>
    </row>
    <row r="181" spans="1:11" ht="12.75" customHeight="1">
      <c r="A181" s="459"/>
      <c r="B181" s="670"/>
      <c r="C181" s="671"/>
      <c r="D181" s="661"/>
      <c r="E181" s="673"/>
      <c r="F181" s="394"/>
      <c r="G181" s="312" t="s">
        <v>179</v>
      </c>
      <c r="H181" s="279" t="str">
        <f t="shared" si="3"/>
        <v/>
      </c>
      <c r="J181" s="2075" t="s">
        <v>6396</v>
      </c>
      <c r="K181" s="2076" t="str">
        <f>VLOOKUP(J181,'FICHE RATIOS'!C:D,2,FALSE)</f>
        <v xml:space="preserve">Menuiseries intérieures </v>
      </c>
    </row>
    <row r="182" spans="1:11" ht="12.75" customHeight="1">
      <c r="A182" s="459"/>
      <c r="B182" s="670" t="s">
        <v>1390</v>
      </c>
      <c r="C182" s="671" t="s">
        <v>1391</v>
      </c>
      <c r="D182" s="661"/>
      <c r="E182" s="673"/>
      <c r="F182" s="394"/>
      <c r="G182" s="312" t="s">
        <v>179</v>
      </c>
      <c r="H182" s="279" t="str">
        <f t="shared" si="3"/>
        <v/>
      </c>
      <c r="J182" s="2075" t="s">
        <v>6396</v>
      </c>
      <c r="K182" s="2076" t="str">
        <f>VLOOKUP(J182,'FICHE RATIOS'!C:D,2,FALSE)</f>
        <v xml:space="preserve">Menuiseries intérieures </v>
      </c>
    </row>
    <row r="183" spans="1:11" ht="12.75" customHeight="1">
      <c r="A183" s="459"/>
      <c r="B183" s="670"/>
      <c r="C183" s="671"/>
      <c r="D183" s="661"/>
      <c r="E183" s="673"/>
      <c r="F183" s="394"/>
      <c r="G183" s="312" t="s">
        <v>179</v>
      </c>
      <c r="H183" s="279" t="str">
        <f t="shared" si="3"/>
        <v/>
      </c>
      <c r="J183" s="2075" t="s">
        <v>6396</v>
      </c>
      <c r="K183" s="2076" t="str">
        <f>VLOOKUP(J183,'FICHE RATIOS'!C:D,2,FALSE)</f>
        <v xml:space="preserve">Menuiseries intérieures </v>
      </c>
    </row>
    <row r="184" spans="1:11" ht="12.75" customHeight="1">
      <c r="A184" s="459"/>
      <c r="B184" s="670"/>
      <c r="C184" s="677" t="s">
        <v>1392</v>
      </c>
      <c r="D184" s="661"/>
      <c r="E184" s="673"/>
      <c r="F184" s="394"/>
      <c r="G184" s="312" t="s">
        <v>179</v>
      </c>
      <c r="H184" s="279" t="str">
        <f t="shared" si="3"/>
        <v/>
      </c>
      <c r="J184" s="2075" t="s">
        <v>6396</v>
      </c>
      <c r="K184" s="2076" t="str">
        <f>VLOOKUP(J184,'FICHE RATIOS'!C:D,2,FALSE)</f>
        <v xml:space="preserve">Menuiseries intérieures </v>
      </c>
    </row>
    <row r="185" spans="1:11" ht="12.75" customHeight="1">
      <c r="A185" s="459"/>
      <c r="B185" s="667"/>
      <c r="C185" s="654" t="s">
        <v>1393</v>
      </c>
      <c r="D185" s="661"/>
      <c r="E185" s="666" t="s">
        <v>66</v>
      </c>
      <c r="F185" s="394">
        <v>13</v>
      </c>
      <c r="G185" s="312">
        <v>899.51</v>
      </c>
      <c r="H185" s="279">
        <f t="shared" si="3"/>
        <v>11693.63</v>
      </c>
      <c r="J185" s="2075" t="s">
        <v>6396</v>
      </c>
      <c r="K185" s="2076" t="str">
        <f>VLOOKUP(J185,'FICHE RATIOS'!C:D,2,FALSE)</f>
        <v xml:space="preserve">Menuiseries intérieures </v>
      </c>
    </row>
    <row r="186" spans="1:11" ht="12.75" customHeight="1">
      <c r="A186" s="459"/>
      <c r="B186" s="667"/>
      <c r="C186" s="654" t="s">
        <v>1351</v>
      </c>
      <c r="D186" s="661"/>
      <c r="E186" s="666" t="s">
        <v>66</v>
      </c>
      <c r="F186" s="394">
        <v>3</v>
      </c>
      <c r="G186" s="312">
        <v>961.35</v>
      </c>
      <c r="H186" s="279">
        <f t="shared" si="3"/>
        <v>2884.05</v>
      </c>
      <c r="J186" s="2075" t="s">
        <v>6396</v>
      </c>
      <c r="K186" s="2076" t="str">
        <f>VLOOKUP(J186,'FICHE RATIOS'!C:D,2,FALSE)</f>
        <v xml:space="preserve">Menuiseries intérieures </v>
      </c>
    </row>
    <row r="187" spans="1:11" ht="12.75" customHeight="1">
      <c r="A187" s="459"/>
      <c r="B187" s="667"/>
      <c r="C187" s="654" t="s">
        <v>1394</v>
      </c>
      <c r="D187" s="661"/>
      <c r="E187" s="666" t="s">
        <v>66</v>
      </c>
      <c r="F187" s="394">
        <v>1</v>
      </c>
      <c r="G187" s="312">
        <v>1068.17</v>
      </c>
      <c r="H187" s="279">
        <f t="shared" si="3"/>
        <v>1068.17</v>
      </c>
      <c r="J187" s="2075" t="s">
        <v>6396</v>
      </c>
      <c r="K187" s="2076" t="str">
        <f>VLOOKUP(J187,'FICHE RATIOS'!C:D,2,FALSE)</f>
        <v xml:space="preserve">Menuiseries intérieures </v>
      </c>
    </row>
    <row r="188" spans="1:11" ht="12.75" customHeight="1">
      <c r="A188" s="459"/>
      <c r="B188" s="667"/>
      <c r="C188" s="654" t="s">
        <v>1376</v>
      </c>
      <c r="D188" s="661"/>
      <c r="E188" s="666" t="s">
        <v>66</v>
      </c>
      <c r="F188" s="394">
        <v>13</v>
      </c>
      <c r="G188" s="312">
        <v>1287.42</v>
      </c>
      <c r="H188" s="279">
        <f t="shared" si="3"/>
        <v>16736.46</v>
      </c>
      <c r="J188" s="2075" t="s">
        <v>6396</v>
      </c>
      <c r="K188" s="2076" t="str">
        <f>VLOOKUP(J188,'FICHE RATIOS'!C:D,2,FALSE)</f>
        <v xml:space="preserve">Menuiseries intérieures </v>
      </c>
    </row>
    <row r="189" spans="1:11" ht="12.75" customHeight="1">
      <c r="A189" s="459"/>
      <c r="B189" s="667"/>
      <c r="C189" s="654" t="s">
        <v>1395</v>
      </c>
      <c r="D189" s="661"/>
      <c r="E189" s="666" t="s">
        <v>66</v>
      </c>
      <c r="F189" s="394">
        <v>3</v>
      </c>
      <c r="G189" s="312">
        <v>1737.17</v>
      </c>
      <c r="H189" s="279">
        <f t="shared" si="3"/>
        <v>5211.51</v>
      </c>
      <c r="J189" s="2075" t="s">
        <v>6396</v>
      </c>
      <c r="K189" s="2076" t="str">
        <f>VLOOKUP(J189,'FICHE RATIOS'!C:D,2,FALSE)</f>
        <v xml:space="preserve">Menuiseries intérieures </v>
      </c>
    </row>
    <row r="190" spans="1:11" ht="12.75" customHeight="1">
      <c r="A190" s="459"/>
      <c r="B190" s="674"/>
      <c r="C190" s="613"/>
      <c r="D190" s="661"/>
      <c r="E190" s="673"/>
      <c r="F190" s="394"/>
      <c r="G190" s="312" t="s">
        <v>179</v>
      </c>
      <c r="H190" s="279" t="str">
        <f t="shared" si="3"/>
        <v/>
      </c>
      <c r="J190" s="2075" t="s">
        <v>6396</v>
      </c>
      <c r="K190" s="2076" t="str">
        <f>VLOOKUP(J190,'FICHE RATIOS'!C:D,2,FALSE)</f>
        <v xml:space="preserve">Menuiseries intérieures </v>
      </c>
    </row>
    <row r="191" spans="1:11" ht="12.75" customHeight="1">
      <c r="A191" s="459"/>
      <c r="B191" s="670"/>
      <c r="C191" s="677" t="s">
        <v>1396</v>
      </c>
      <c r="D191" s="661"/>
      <c r="E191" s="673"/>
      <c r="F191" s="394"/>
      <c r="G191" s="312" t="s">
        <v>179</v>
      </c>
      <c r="H191" s="279" t="str">
        <f t="shared" si="3"/>
        <v/>
      </c>
      <c r="J191" s="2075" t="s">
        <v>6396</v>
      </c>
      <c r="K191" s="2076" t="str">
        <f>VLOOKUP(J191,'FICHE RATIOS'!C:D,2,FALSE)</f>
        <v xml:space="preserve">Menuiseries intérieures </v>
      </c>
    </row>
    <row r="192" spans="1:11" ht="12.75" customHeight="1">
      <c r="A192" s="459"/>
      <c r="B192" s="667"/>
      <c r="C192" s="654" t="s">
        <v>1397</v>
      </c>
      <c r="D192" s="661"/>
      <c r="E192" s="666" t="s">
        <v>66</v>
      </c>
      <c r="F192" s="394">
        <v>2</v>
      </c>
      <c r="G192" s="312">
        <v>2810.96</v>
      </c>
      <c r="H192" s="279">
        <f t="shared" si="3"/>
        <v>5621.92</v>
      </c>
      <c r="J192" s="2075" t="s">
        <v>6396</v>
      </c>
      <c r="K192" s="2076" t="str">
        <f>VLOOKUP(J192,'FICHE RATIOS'!C:D,2,FALSE)</f>
        <v xml:space="preserve">Menuiseries intérieures </v>
      </c>
    </row>
    <row r="193" spans="1:11" ht="12.75" customHeight="1">
      <c r="A193" s="459"/>
      <c r="B193" s="667"/>
      <c r="C193" s="654" t="s">
        <v>1395</v>
      </c>
      <c r="D193" s="661"/>
      <c r="E193" s="666" t="s">
        <v>66</v>
      </c>
      <c r="F193" s="394">
        <v>2</v>
      </c>
      <c r="G193" s="312">
        <v>3373.15</v>
      </c>
      <c r="H193" s="279">
        <f t="shared" si="3"/>
        <v>6746.3</v>
      </c>
      <c r="J193" s="2075" t="s">
        <v>6396</v>
      </c>
      <c r="K193" s="2076" t="str">
        <f>VLOOKUP(J193,'FICHE RATIOS'!C:D,2,FALSE)</f>
        <v xml:space="preserve">Menuiseries intérieures </v>
      </c>
    </row>
    <row r="194" spans="1:11" ht="12.75" customHeight="1">
      <c r="A194" s="459"/>
      <c r="B194" s="667"/>
      <c r="C194" s="654" t="s">
        <v>1398</v>
      </c>
      <c r="D194" s="661"/>
      <c r="E194" s="666" t="s">
        <v>66</v>
      </c>
      <c r="F194" s="394">
        <v>4</v>
      </c>
      <c r="G194" s="312">
        <v>3373.15</v>
      </c>
      <c r="H194" s="279">
        <f t="shared" si="3"/>
        <v>13492.6</v>
      </c>
      <c r="J194" s="2075" t="s">
        <v>6396</v>
      </c>
      <c r="K194" s="2076" t="str">
        <f>VLOOKUP(J194,'FICHE RATIOS'!C:D,2,FALSE)</f>
        <v xml:space="preserve">Menuiseries intérieures </v>
      </c>
    </row>
    <row r="195" spans="1:11" ht="12.75" customHeight="1">
      <c r="A195" s="459"/>
      <c r="B195" s="670"/>
      <c r="C195" s="671"/>
      <c r="D195" s="661"/>
      <c r="E195" s="673"/>
      <c r="F195" s="394"/>
      <c r="G195" s="312" t="s">
        <v>179</v>
      </c>
      <c r="H195" s="279" t="str">
        <f t="shared" si="3"/>
        <v/>
      </c>
      <c r="J195" s="2075" t="s">
        <v>6396</v>
      </c>
      <c r="K195" s="2076" t="str">
        <f>VLOOKUP(J195,'FICHE RATIOS'!C:D,2,FALSE)</f>
        <v xml:space="preserve">Menuiseries intérieures </v>
      </c>
    </row>
    <row r="196" spans="1:11" ht="12.75" customHeight="1">
      <c r="A196" s="459"/>
      <c r="B196" s="670"/>
      <c r="C196" s="677" t="s">
        <v>1399</v>
      </c>
      <c r="D196" s="661"/>
      <c r="E196" s="673"/>
      <c r="F196" s="394"/>
      <c r="G196" s="312" t="s">
        <v>179</v>
      </c>
      <c r="H196" s="279" t="str">
        <f t="shared" si="3"/>
        <v/>
      </c>
      <c r="J196" s="2075" t="s">
        <v>6396</v>
      </c>
      <c r="K196" s="2076" t="str">
        <f>VLOOKUP(J196,'FICHE RATIOS'!C:D,2,FALSE)</f>
        <v xml:space="preserve">Menuiseries intérieures </v>
      </c>
    </row>
    <row r="197" spans="1:11" ht="12.75" customHeight="1">
      <c r="A197" s="459"/>
      <c r="B197" s="670"/>
      <c r="C197" s="671"/>
      <c r="D197" s="661"/>
      <c r="E197" s="673"/>
      <c r="F197" s="394"/>
      <c r="G197" s="312" t="s">
        <v>179</v>
      </c>
      <c r="H197" s="279" t="str">
        <f t="shared" si="3"/>
        <v/>
      </c>
      <c r="J197" s="2075" t="s">
        <v>6396</v>
      </c>
      <c r="K197" s="2076" t="str">
        <f>VLOOKUP(J197,'FICHE RATIOS'!C:D,2,FALSE)</f>
        <v xml:space="preserve">Menuiseries intérieures </v>
      </c>
    </row>
    <row r="198" spans="1:11" ht="12.75" customHeight="1">
      <c r="A198" s="459"/>
      <c r="B198" s="667"/>
      <c r="C198" s="654" t="s">
        <v>1400</v>
      </c>
      <c r="D198" s="661"/>
      <c r="E198" s="666" t="s">
        <v>66</v>
      </c>
      <c r="F198" s="394">
        <v>7</v>
      </c>
      <c r="G198" s="312">
        <v>955.73</v>
      </c>
      <c r="H198" s="279">
        <f t="shared" si="3"/>
        <v>6690.1100000000006</v>
      </c>
      <c r="J198" s="2075" t="s">
        <v>6396</v>
      </c>
      <c r="K198" s="2076" t="str">
        <f>VLOOKUP(J198,'FICHE RATIOS'!C:D,2,FALSE)</f>
        <v xml:space="preserve">Menuiseries intérieures </v>
      </c>
    </row>
    <row r="199" spans="1:11" ht="12.75" customHeight="1">
      <c r="A199" s="459"/>
      <c r="B199" s="667"/>
      <c r="C199" s="654" t="s">
        <v>1401</v>
      </c>
      <c r="D199" s="661"/>
      <c r="E199" s="666" t="s">
        <v>66</v>
      </c>
      <c r="F199" s="394">
        <v>6</v>
      </c>
      <c r="G199" s="312">
        <v>1068.17</v>
      </c>
      <c r="H199" s="279">
        <f t="shared" si="3"/>
        <v>6409.02</v>
      </c>
      <c r="J199" s="2075" t="s">
        <v>6396</v>
      </c>
      <c r="K199" s="2076" t="str">
        <f>VLOOKUP(J199,'FICHE RATIOS'!C:D,2,FALSE)</f>
        <v xml:space="preserve">Menuiseries intérieures </v>
      </c>
    </row>
    <row r="200" spans="1:11" ht="12.75" customHeight="1">
      <c r="A200" s="459"/>
      <c r="B200" s="667"/>
      <c r="C200" s="654" t="s">
        <v>1402</v>
      </c>
      <c r="D200" s="661"/>
      <c r="E200" s="666"/>
      <c r="F200" s="394">
        <v>1</v>
      </c>
      <c r="G200" s="312">
        <v>1124.3800000000001</v>
      </c>
      <c r="H200" s="279">
        <f t="shared" si="3"/>
        <v>1124.3800000000001</v>
      </c>
      <c r="J200" s="2075" t="s">
        <v>6396</v>
      </c>
      <c r="K200" s="2076" t="str">
        <f>VLOOKUP(J200,'FICHE RATIOS'!C:D,2,FALSE)</f>
        <v xml:space="preserve">Menuiseries intérieures </v>
      </c>
    </row>
    <row r="201" spans="1:11" ht="12.75" customHeight="1">
      <c r="A201" s="459"/>
      <c r="B201" s="667"/>
      <c r="C201" s="654" t="s">
        <v>1403</v>
      </c>
      <c r="D201" s="661"/>
      <c r="E201" s="666" t="s">
        <v>66</v>
      </c>
      <c r="F201" s="394">
        <v>3</v>
      </c>
      <c r="G201" s="312">
        <v>1450.46</v>
      </c>
      <c r="H201" s="279">
        <f t="shared" si="3"/>
        <v>4351.38</v>
      </c>
      <c r="J201" s="2075" t="s">
        <v>6396</v>
      </c>
      <c r="K201" s="2076" t="str">
        <f>VLOOKUP(J201,'FICHE RATIOS'!C:D,2,FALSE)</f>
        <v xml:space="preserve">Menuiseries intérieures </v>
      </c>
    </row>
    <row r="202" spans="1:11" ht="12.75" customHeight="1">
      <c r="A202" s="459"/>
      <c r="B202" s="667"/>
      <c r="C202" s="654" t="s">
        <v>1404</v>
      </c>
      <c r="D202" s="661"/>
      <c r="E202" s="666" t="s">
        <v>66</v>
      </c>
      <c r="F202" s="394">
        <v>2</v>
      </c>
      <c r="G202" s="312">
        <v>1911.45</v>
      </c>
      <c r="H202" s="279">
        <f t="shared" si="3"/>
        <v>3822.9</v>
      </c>
      <c r="J202" s="2075" t="s">
        <v>6396</v>
      </c>
      <c r="K202" s="2076" t="str">
        <f>VLOOKUP(J202,'FICHE RATIOS'!C:D,2,FALSE)</f>
        <v xml:space="preserve">Menuiseries intérieures </v>
      </c>
    </row>
    <row r="203" spans="1:11" ht="12.75" customHeight="1">
      <c r="A203" s="459"/>
      <c r="B203" s="667"/>
      <c r="C203" s="654" t="s">
        <v>1405</v>
      </c>
      <c r="D203" s="661"/>
      <c r="E203" s="666" t="s">
        <v>66</v>
      </c>
      <c r="F203" s="394">
        <v>2</v>
      </c>
      <c r="G203" s="312">
        <v>2923.4</v>
      </c>
      <c r="H203" s="279">
        <f t="shared" si="3"/>
        <v>5846.8</v>
      </c>
      <c r="J203" s="2075" t="s">
        <v>6396</v>
      </c>
      <c r="K203" s="2076" t="str">
        <f>VLOOKUP(J203,'FICHE RATIOS'!C:D,2,FALSE)</f>
        <v xml:space="preserve">Menuiseries intérieures </v>
      </c>
    </row>
    <row r="204" spans="1:11" ht="12.75" customHeight="1">
      <c r="A204" s="459"/>
      <c r="B204" s="667"/>
      <c r="C204" s="671"/>
      <c r="D204" s="661"/>
      <c r="E204" s="673"/>
      <c r="F204" s="394"/>
      <c r="G204" s="312" t="s">
        <v>179</v>
      </c>
      <c r="H204" s="279" t="str">
        <f t="shared" si="3"/>
        <v/>
      </c>
      <c r="J204" s="2075" t="s">
        <v>6396</v>
      </c>
      <c r="K204" s="2076" t="str">
        <f>VLOOKUP(J204,'FICHE RATIOS'!C:D,2,FALSE)</f>
        <v xml:space="preserve">Menuiseries intérieures </v>
      </c>
    </row>
    <row r="205" spans="1:11" ht="12.75" customHeight="1">
      <c r="A205" s="459"/>
      <c r="B205" s="670"/>
      <c r="C205" s="677" t="s">
        <v>1406</v>
      </c>
      <c r="D205" s="661"/>
      <c r="E205" s="673"/>
      <c r="F205" s="394"/>
      <c r="G205" s="312" t="s">
        <v>179</v>
      </c>
      <c r="H205" s="279" t="str">
        <f t="shared" si="3"/>
        <v/>
      </c>
      <c r="J205" s="2075" t="s">
        <v>6396</v>
      </c>
      <c r="K205" s="2076" t="str">
        <f>VLOOKUP(J205,'FICHE RATIOS'!C:D,2,FALSE)</f>
        <v xml:space="preserve">Menuiseries intérieures </v>
      </c>
    </row>
    <row r="206" spans="1:11" ht="12.75" customHeight="1">
      <c r="A206" s="459"/>
      <c r="B206" s="670"/>
      <c r="C206" s="671"/>
      <c r="D206" s="661"/>
      <c r="E206" s="673"/>
      <c r="F206" s="394"/>
      <c r="G206" s="312" t="s">
        <v>179</v>
      </c>
      <c r="H206" s="279" t="str">
        <f t="shared" si="3"/>
        <v/>
      </c>
      <c r="J206" s="2075" t="s">
        <v>6396</v>
      </c>
      <c r="K206" s="2076" t="str">
        <f>VLOOKUP(J206,'FICHE RATIOS'!C:D,2,FALSE)</f>
        <v xml:space="preserve">Menuiseries intérieures </v>
      </c>
    </row>
    <row r="207" spans="1:11" ht="12.75" customHeight="1">
      <c r="A207" s="459"/>
      <c r="B207" s="667"/>
      <c r="C207" s="654" t="s">
        <v>1403</v>
      </c>
      <c r="D207" s="661"/>
      <c r="E207" s="666" t="s">
        <v>66</v>
      </c>
      <c r="F207" s="394">
        <v>2</v>
      </c>
      <c r="G207" s="312">
        <v>2810.96</v>
      </c>
      <c r="H207" s="279">
        <f t="shared" si="3"/>
        <v>5621.92</v>
      </c>
      <c r="J207" s="2075" t="s">
        <v>6396</v>
      </c>
      <c r="K207" s="2076" t="str">
        <f>VLOOKUP(J207,'FICHE RATIOS'!C:D,2,FALSE)</f>
        <v xml:space="preserve">Menuiseries intérieures </v>
      </c>
    </row>
    <row r="208" spans="1:11" ht="12.75" customHeight="1">
      <c r="A208" s="459"/>
      <c r="B208" s="667"/>
      <c r="C208" s="654" t="s">
        <v>1407</v>
      </c>
      <c r="D208" s="661"/>
      <c r="E208" s="666" t="s">
        <v>66</v>
      </c>
      <c r="F208" s="394">
        <v>3</v>
      </c>
      <c r="G208" s="312">
        <v>3373.15</v>
      </c>
      <c r="H208" s="279">
        <f t="shared" si="3"/>
        <v>10119.450000000001</v>
      </c>
      <c r="J208" s="2075" t="s">
        <v>6396</v>
      </c>
      <c r="K208" s="2076" t="str">
        <f>VLOOKUP(J208,'FICHE RATIOS'!C:D,2,FALSE)</f>
        <v xml:space="preserve">Menuiseries intérieures </v>
      </c>
    </row>
    <row r="209" spans="1:11" ht="12.75" customHeight="1">
      <c r="A209" s="459"/>
      <c r="B209" s="667"/>
      <c r="C209" s="654" t="s">
        <v>1408</v>
      </c>
      <c r="D209" s="661"/>
      <c r="E209" s="666" t="s">
        <v>66</v>
      </c>
      <c r="F209" s="394">
        <v>2</v>
      </c>
      <c r="G209" s="312">
        <v>3935.35</v>
      </c>
      <c r="H209" s="279">
        <f t="shared" si="3"/>
        <v>7870.7</v>
      </c>
      <c r="J209" s="2075" t="s">
        <v>6396</v>
      </c>
      <c r="K209" s="2076" t="str">
        <f>VLOOKUP(J209,'FICHE RATIOS'!C:D,2,FALSE)</f>
        <v xml:space="preserve">Menuiseries intérieures </v>
      </c>
    </row>
    <row r="210" spans="1:11" ht="12.75" customHeight="1">
      <c r="A210" s="459"/>
      <c r="B210" s="667"/>
      <c r="C210" s="654" t="s">
        <v>1409</v>
      </c>
      <c r="D210" s="661"/>
      <c r="E210" s="666" t="s">
        <v>66</v>
      </c>
      <c r="F210" s="394">
        <v>2</v>
      </c>
      <c r="G210" s="312">
        <v>3935.35</v>
      </c>
      <c r="H210" s="279">
        <f t="shared" si="3"/>
        <v>7870.7</v>
      </c>
      <c r="J210" s="2075" t="s">
        <v>6396</v>
      </c>
      <c r="K210" s="2076" t="str">
        <f>VLOOKUP(J210,'FICHE RATIOS'!C:D,2,FALSE)</f>
        <v xml:space="preserve">Menuiseries intérieures </v>
      </c>
    </row>
    <row r="211" spans="1:11" ht="12.75" customHeight="1">
      <c r="A211" s="459"/>
      <c r="B211" s="667"/>
      <c r="C211" s="654"/>
      <c r="D211" s="661"/>
      <c r="E211" s="665"/>
      <c r="F211" s="394"/>
      <c r="G211" s="312" t="s">
        <v>179</v>
      </c>
      <c r="H211" s="279" t="str">
        <f t="shared" si="3"/>
        <v/>
      </c>
      <c r="J211" s="2075" t="s">
        <v>6396</v>
      </c>
      <c r="K211" s="2076" t="str">
        <f>VLOOKUP(J211,'FICHE RATIOS'!C:D,2,FALSE)</f>
        <v xml:space="preserve">Menuiseries intérieures </v>
      </c>
    </row>
    <row r="212" spans="1:11" ht="12.75" customHeight="1">
      <c r="A212" s="459"/>
      <c r="B212" s="670" t="s">
        <v>1410</v>
      </c>
      <c r="C212" s="671" t="s">
        <v>1411</v>
      </c>
      <c r="D212" s="661"/>
      <c r="E212" s="673"/>
      <c r="F212" s="394"/>
      <c r="G212" s="312" t="s">
        <v>179</v>
      </c>
      <c r="H212" s="279" t="str">
        <f t="shared" si="3"/>
        <v/>
      </c>
      <c r="J212" s="2075" t="s">
        <v>6396</v>
      </c>
      <c r="K212" s="2076" t="str">
        <f>VLOOKUP(J212,'FICHE RATIOS'!C:D,2,FALSE)</f>
        <v xml:space="preserve">Menuiseries intérieures </v>
      </c>
    </row>
    <row r="213" spans="1:11" ht="12.75" customHeight="1">
      <c r="A213" s="459"/>
      <c r="B213" s="675"/>
      <c r="C213" s="654" t="s">
        <v>1412</v>
      </c>
      <c r="D213" s="676"/>
      <c r="E213" s="666" t="s">
        <v>66</v>
      </c>
      <c r="F213" s="394">
        <v>1</v>
      </c>
      <c r="G213" s="312">
        <v>877.02</v>
      </c>
      <c r="H213" s="279">
        <f t="shared" ref="H213:H249" si="4">IF(F213=0,"",G213*F213)</f>
        <v>877.02</v>
      </c>
      <c r="J213" s="2075" t="s">
        <v>6396</v>
      </c>
      <c r="K213" s="2076" t="str">
        <f>VLOOKUP(J213,'FICHE RATIOS'!C:D,2,FALSE)</f>
        <v xml:space="preserve">Menuiseries intérieures </v>
      </c>
    </row>
    <row r="214" spans="1:11" ht="12.75" customHeight="1">
      <c r="A214" s="459"/>
      <c r="B214" s="675"/>
      <c r="C214" s="654" t="s">
        <v>1385</v>
      </c>
      <c r="D214" s="676"/>
      <c r="E214" s="666" t="s">
        <v>66</v>
      </c>
      <c r="F214" s="394">
        <v>15</v>
      </c>
      <c r="G214" s="312">
        <v>989.46</v>
      </c>
      <c r="H214" s="279">
        <f t="shared" si="4"/>
        <v>14841.900000000001</v>
      </c>
      <c r="J214" s="2075" t="s">
        <v>6396</v>
      </c>
      <c r="K214" s="2076" t="str">
        <f>VLOOKUP(J214,'FICHE RATIOS'!C:D,2,FALSE)</f>
        <v xml:space="preserve">Menuiseries intérieures </v>
      </c>
    </row>
    <row r="215" spans="1:11" ht="12.75" customHeight="1">
      <c r="A215" s="459"/>
      <c r="B215" s="675"/>
      <c r="C215" s="654" t="s">
        <v>1413</v>
      </c>
      <c r="D215" s="676"/>
      <c r="E215" s="666" t="s">
        <v>66</v>
      </c>
      <c r="F215" s="394">
        <v>1</v>
      </c>
      <c r="G215" s="312">
        <v>1068.17</v>
      </c>
      <c r="H215" s="279">
        <f t="shared" si="4"/>
        <v>1068.17</v>
      </c>
      <c r="J215" s="2075" t="s">
        <v>6396</v>
      </c>
      <c r="K215" s="2076" t="str">
        <f>VLOOKUP(J215,'FICHE RATIOS'!C:D,2,FALSE)</f>
        <v xml:space="preserve">Menuiseries intérieures </v>
      </c>
    </row>
    <row r="216" spans="1:11" ht="12.75" customHeight="1">
      <c r="A216" s="459"/>
      <c r="B216" s="667"/>
      <c r="C216" s="654" t="s">
        <v>1414</v>
      </c>
      <c r="D216" s="661"/>
      <c r="E216" s="666" t="s">
        <v>66</v>
      </c>
      <c r="F216" s="394">
        <v>2</v>
      </c>
      <c r="G216" s="312">
        <v>1911.45</v>
      </c>
      <c r="H216" s="279">
        <f t="shared" si="4"/>
        <v>3822.9</v>
      </c>
      <c r="J216" s="2075" t="s">
        <v>6396</v>
      </c>
      <c r="K216" s="2076" t="str">
        <f>VLOOKUP(J216,'FICHE RATIOS'!C:D,2,FALSE)</f>
        <v xml:space="preserve">Menuiseries intérieures </v>
      </c>
    </row>
    <row r="217" spans="1:11" ht="12.75" customHeight="1">
      <c r="A217" s="459"/>
      <c r="B217" s="670"/>
      <c r="C217" s="671"/>
      <c r="D217" s="661"/>
      <c r="E217" s="673"/>
      <c r="F217" s="394"/>
      <c r="G217" s="312" t="s">
        <v>179</v>
      </c>
      <c r="H217" s="279" t="str">
        <f t="shared" si="4"/>
        <v/>
      </c>
      <c r="J217" s="2075" t="s">
        <v>6396</v>
      </c>
      <c r="K217" s="2076" t="str">
        <f>VLOOKUP(J217,'FICHE RATIOS'!C:D,2,FALSE)</f>
        <v xml:space="preserve">Menuiseries intérieures </v>
      </c>
    </row>
    <row r="218" spans="1:11" ht="12.75" customHeight="1">
      <c r="A218" s="459"/>
      <c r="B218" s="670" t="s">
        <v>1415</v>
      </c>
      <c r="C218" s="671" t="s">
        <v>1416</v>
      </c>
      <c r="D218" s="661"/>
      <c r="E218" s="673"/>
      <c r="F218" s="394"/>
      <c r="G218" s="312" t="s">
        <v>179</v>
      </c>
      <c r="H218" s="279" t="str">
        <f t="shared" si="4"/>
        <v/>
      </c>
      <c r="J218" s="2075" t="s">
        <v>6396</v>
      </c>
      <c r="K218" s="2076" t="str">
        <f>VLOOKUP(J218,'FICHE RATIOS'!C:D,2,FALSE)</f>
        <v xml:space="preserve">Menuiseries intérieures </v>
      </c>
    </row>
    <row r="219" spans="1:11" ht="12.75" customHeight="1">
      <c r="A219" s="459"/>
      <c r="B219" s="667"/>
      <c r="C219" s="654" t="s">
        <v>1351</v>
      </c>
      <c r="D219" s="661"/>
      <c r="E219" s="666" t="s">
        <v>66</v>
      </c>
      <c r="F219" s="394">
        <v>1</v>
      </c>
      <c r="G219" s="312">
        <v>961.35</v>
      </c>
      <c r="H219" s="279">
        <f t="shared" si="4"/>
        <v>961.35</v>
      </c>
      <c r="J219" s="2075" t="s">
        <v>6396</v>
      </c>
      <c r="K219" s="2076" t="str">
        <f>VLOOKUP(J219,'FICHE RATIOS'!C:D,2,FALSE)</f>
        <v xml:space="preserve">Menuiseries intérieures </v>
      </c>
    </row>
    <row r="220" spans="1:11" ht="12.75" customHeight="1">
      <c r="A220" s="459"/>
      <c r="B220" s="667"/>
      <c r="C220" s="654" t="s">
        <v>1376</v>
      </c>
      <c r="D220" s="661"/>
      <c r="E220" s="666" t="s">
        <v>66</v>
      </c>
      <c r="F220" s="394">
        <v>7</v>
      </c>
      <c r="G220" s="312">
        <v>1293.04</v>
      </c>
      <c r="H220" s="279">
        <f t="shared" si="4"/>
        <v>9051.2799999999988</v>
      </c>
      <c r="J220" s="2075" t="s">
        <v>6396</v>
      </c>
      <c r="K220" s="2076" t="str">
        <f>VLOOKUP(J220,'FICHE RATIOS'!C:D,2,FALSE)</f>
        <v xml:space="preserve">Menuiseries intérieures </v>
      </c>
    </row>
    <row r="221" spans="1:11" ht="12.75" customHeight="1">
      <c r="A221" s="459"/>
      <c r="B221" s="667"/>
      <c r="C221" s="654" t="s">
        <v>1397</v>
      </c>
      <c r="D221" s="661"/>
      <c r="E221" s="666" t="s">
        <v>66</v>
      </c>
      <c r="F221" s="394">
        <v>1</v>
      </c>
      <c r="G221" s="312">
        <v>1349.26</v>
      </c>
      <c r="H221" s="279">
        <f t="shared" si="4"/>
        <v>1349.26</v>
      </c>
      <c r="J221" s="2075" t="s">
        <v>6396</v>
      </c>
      <c r="K221" s="2076" t="str">
        <f>VLOOKUP(J221,'FICHE RATIOS'!C:D,2,FALSE)</f>
        <v xml:space="preserve">Menuiseries intérieures </v>
      </c>
    </row>
    <row r="222" spans="1:11" ht="12.75" customHeight="1">
      <c r="A222" s="459"/>
      <c r="B222" s="667"/>
      <c r="C222" s="654" t="s">
        <v>1393</v>
      </c>
      <c r="D222" s="661"/>
      <c r="E222" s="666" t="s">
        <v>66</v>
      </c>
      <c r="F222" s="394">
        <v>15</v>
      </c>
      <c r="G222" s="312">
        <v>899.51</v>
      </c>
      <c r="H222" s="279">
        <f t="shared" si="4"/>
        <v>13492.65</v>
      </c>
      <c r="J222" s="2075" t="s">
        <v>6396</v>
      </c>
      <c r="K222" s="2076" t="str">
        <f>VLOOKUP(J222,'FICHE RATIOS'!C:D,2,FALSE)</f>
        <v xml:space="preserve">Menuiseries intérieures </v>
      </c>
    </row>
    <row r="223" spans="1:11" ht="12.75" customHeight="1">
      <c r="A223" s="459"/>
      <c r="B223" s="670"/>
      <c r="C223" s="671"/>
      <c r="D223" s="661"/>
      <c r="E223" s="673"/>
      <c r="F223" s="394"/>
      <c r="G223" s="312" t="s">
        <v>179</v>
      </c>
      <c r="H223" s="279" t="str">
        <f t="shared" si="4"/>
        <v/>
      </c>
      <c r="J223" s="2075" t="s">
        <v>6396</v>
      </c>
      <c r="K223" s="2076" t="str">
        <f>VLOOKUP(J223,'FICHE RATIOS'!C:D,2,FALSE)</f>
        <v xml:space="preserve">Menuiseries intérieures </v>
      </c>
    </row>
    <row r="224" spans="1:11" ht="12.75" customHeight="1">
      <c r="A224" s="459"/>
      <c r="B224" s="670" t="s">
        <v>1417</v>
      </c>
      <c r="C224" s="671" t="s">
        <v>1418</v>
      </c>
      <c r="D224" s="661"/>
      <c r="E224" s="665"/>
      <c r="F224" s="394"/>
      <c r="G224" s="312" t="s">
        <v>179</v>
      </c>
      <c r="H224" s="279" t="str">
        <f t="shared" si="4"/>
        <v/>
      </c>
      <c r="J224" s="2075" t="s">
        <v>6396</v>
      </c>
      <c r="K224" s="2076" t="str">
        <f>VLOOKUP(J224,'FICHE RATIOS'!C:D,2,FALSE)</f>
        <v xml:space="preserve">Menuiseries intérieures </v>
      </c>
    </row>
    <row r="225" spans="1:11" ht="12.75" customHeight="1">
      <c r="A225" s="459"/>
      <c r="B225" s="465"/>
      <c r="C225" s="654" t="s">
        <v>1419</v>
      </c>
      <c r="D225" s="661"/>
      <c r="E225" s="666" t="s">
        <v>66</v>
      </c>
      <c r="F225" s="394">
        <v>1</v>
      </c>
      <c r="G225" s="312">
        <v>702.74</v>
      </c>
      <c r="H225" s="279">
        <f t="shared" si="4"/>
        <v>702.74</v>
      </c>
      <c r="J225" s="2075" t="s">
        <v>6396</v>
      </c>
      <c r="K225" s="2076" t="str">
        <f>VLOOKUP(J225,'FICHE RATIOS'!C:D,2,FALSE)</f>
        <v xml:space="preserve">Menuiseries intérieures </v>
      </c>
    </row>
    <row r="226" spans="1:11" ht="12.75" customHeight="1">
      <c r="A226" s="459"/>
      <c r="B226" s="465"/>
      <c r="C226" s="654" t="s">
        <v>1419</v>
      </c>
      <c r="D226" s="661"/>
      <c r="E226" s="666" t="s">
        <v>66</v>
      </c>
      <c r="F226" s="394">
        <v>1</v>
      </c>
      <c r="G226" s="312">
        <v>815.18</v>
      </c>
      <c r="H226" s="279">
        <f t="shared" si="4"/>
        <v>815.18</v>
      </c>
      <c r="J226" s="2075" t="s">
        <v>6396</v>
      </c>
      <c r="K226" s="2076" t="str">
        <f>VLOOKUP(J226,'FICHE RATIOS'!C:D,2,FALSE)</f>
        <v xml:space="preserve">Menuiseries intérieures </v>
      </c>
    </row>
    <row r="227" spans="1:11" ht="12.75" customHeight="1">
      <c r="A227" s="459"/>
      <c r="B227" s="465"/>
      <c r="C227" s="654" t="s">
        <v>1420</v>
      </c>
      <c r="D227" s="661"/>
      <c r="E227" s="666" t="s">
        <v>66</v>
      </c>
      <c r="F227" s="394">
        <v>1</v>
      </c>
      <c r="G227" s="312">
        <v>1686.58</v>
      </c>
      <c r="H227" s="279">
        <f t="shared" si="4"/>
        <v>1686.58</v>
      </c>
      <c r="J227" s="2075" t="s">
        <v>6396</v>
      </c>
      <c r="K227" s="2076" t="str">
        <f>VLOOKUP(J227,'FICHE RATIOS'!C:D,2,FALSE)</f>
        <v xml:space="preserve">Menuiseries intérieures </v>
      </c>
    </row>
    <row r="228" spans="1:11" ht="12.75" customHeight="1">
      <c r="A228" s="459"/>
      <c r="B228" s="465"/>
      <c r="C228" s="654" t="s">
        <v>1382</v>
      </c>
      <c r="D228" s="661"/>
      <c r="E228" s="666" t="s">
        <v>66</v>
      </c>
      <c r="F228" s="394">
        <v>1</v>
      </c>
      <c r="G228" s="312">
        <v>815.18</v>
      </c>
      <c r="H228" s="279">
        <f t="shared" si="4"/>
        <v>815.18</v>
      </c>
      <c r="J228" s="2075" t="s">
        <v>6396</v>
      </c>
      <c r="K228" s="2076" t="str">
        <f>VLOOKUP(J228,'FICHE RATIOS'!C:D,2,FALSE)</f>
        <v xml:space="preserve">Menuiseries intérieures </v>
      </c>
    </row>
    <row r="229" spans="1:11" ht="12.75" customHeight="1">
      <c r="A229" s="459"/>
      <c r="B229" s="667"/>
      <c r="C229" s="654"/>
      <c r="D229" s="661"/>
      <c r="E229" s="665"/>
      <c r="F229" s="394"/>
      <c r="G229" s="312" t="s">
        <v>179</v>
      </c>
      <c r="H229" s="279" t="str">
        <f t="shared" si="4"/>
        <v/>
      </c>
      <c r="J229" s="2075" t="s">
        <v>6396</v>
      </c>
      <c r="K229" s="2076" t="str">
        <f>VLOOKUP(J229,'FICHE RATIOS'!C:D,2,FALSE)</f>
        <v xml:space="preserve">Menuiseries intérieures </v>
      </c>
    </row>
    <row r="230" spans="1:11" ht="12.75" customHeight="1">
      <c r="A230" s="459"/>
      <c r="B230" s="670" t="s">
        <v>1421</v>
      </c>
      <c r="C230" s="671" t="s">
        <v>1422</v>
      </c>
      <c r="D230" s="661"/>
      <c r="E230" s="666"/>
      <c r="F230" s="394"/>
      <c r="G230" s="312" t="s">
        <v>179</v>
      </c>
      <c r="H230" s="279" t="str">
        <f t="shared" si="4"/>
        <v/>
      </c>
      <c r="J230" s="2075" t="s">
        <v>6396</v>
      </c>
      <c r="K230" s="2076" t="str">
        <f>VLOOKUP(J230,'FICHE RATIOS'!C:D,2,FALSE)</f>
        <v xml:space="preserve">Menuiseries intérieures </v>
      </c>
    </row>
    <row r="231" spans="1:11" ht="12.75" customHeight="1">
      <c r="A231" s="459"/>
      <c r="B231" s="670"/>
      <c r="C231" s="677" t="s">
        <v>1423</v>
      </c>
      <c r="D231" s="661"/>
      <c r="E231" s="673"/>
      <c r="F231" s="394"/>
      <c r="G231" s="312" t="s">
        <v>179</v>
      </c>
      <c r="H231" s="279" t="str">
        <f t="shared" si="4"/>
        <v/>
      </c>
      <c r="J231" s="2075" t="s">
        <v>6396</v>
      </c>
      <c r="K231" s="2076" t="str">
        <f>VLOOKUP(J231,'FICHE RATIOS'!C:D,2,FALSE)</f>
        <v xml:space="preserve">Menuiseries intérieures </v>
      </c>
    </row>
    <row r="232" spans="1:11" ht="12.75" customHeight="1">
      <c r="A232" s="459"/>
      <c r="B232" s="667"/>
      <c r="C232" s="654" t="s">
        <v>1393</v>
      </c>
      <c r="D232" s="661"/>
      <c r="E232" s="666" t="s">
        <v>66</v>
      </c>
      <c r="F232" s="394">
        <v>1</v>
      </c>
      <c r="G232" s="312">
        <v>995.08</v>
      </c>
      <c r="H232" s="279">
        <f t="shared" si="4"/>
        <v>995.08</v>
      </c>
      <c r="J232" s="2075" t="s">
        <v>6396</v>
      </c>
      <c r="K232" s="2076" t="str">
        <f>VLOOKUP(J232,'FICHE RATIOS'!C:D,2,FALSE)</f>
        <v xml:space="preserve">Menuiseries intérieures </v>
      </c>
    </row>
    <row r="233" spans="1:11" ht="12.75" customHeight="1">
      <c r="A233" s="459"/>
      <c r="B233" s="667"/>
      <c r="C233" s="654" t="s">
        <v>1393</v>
      </c>
      <c r="D233" s="661"/>
      <c r="E233" s="666" t="s">
        <v>66</v>
      </c>
      <c r="F233" s="394">
        <v>1</v>
      </c>
      <c r="G233" s="312">
        <v>995.08</v>
      </c>
      <c r="H233" s="279">
        <f t="shared" si="4"/>
        <v>995.08</v>
      </c>
      <c r="J233" s="2075" t="s">
        <v>6396</v>
      </c>
      <c r="K233" s="2076" t="str">
        <f>VLOOKUP(J233,'FICHE RATIOS'!C:D,2,FALSE)</f>
        <v xml:space="preserve">Menuiseries intérieures </v>
      </c>
    </row>
    <row r="234" spans="1:11" ht="12.75" customHeight="1">
      <c r="A234" s="459"/>
      <c r="B234" s="667"/>
      <c r="C234" s="654" t="s">
        <v>1393</v>
      </c>
      <c r="D234" s="661"/>
      <c r="E234" s="666" t="s">
        <v>66</v>
      </c>
      <c r="F234" s="394">
        <v>1</v>
      </c>
      <c r="G234" s="312">
        <v>995.08</v>
      </c>
      <c r="H234" s="279">
        <f t="shared" si="4"/>
        <v>995.08</v>
      </c>
      <c r="J234" s="2075" t="s">
        <v>6396</v>
      </c>
      <c r="K234" s="2076" t="str">
        <f>VLOOKUP(J234,'FICHE RATIOS'!C:D,2,FALSE)</f>
        <v xml:space="preserve">Menuiseries intérieures </v>
      </c>
    </row>
    <row r="235" spans="1:11" ht="12.75" customHeight="1">
      <c r="A235" s="459"/>
      <c r="B235" s="667"/>
      <c r="C235" s="654" t="s">
        <v>1351</v>
      </c>
      <c r="D235" s="661"/>
      <c r="E235" s="666" t="s">
        <v>66</v>
      </c>
      <c r="F235" s="394">
        <v>1</v>
      </c>
      <c r="G235" s="312">
        <v>1107.52</v>
      </c>
      <c r="H235" s="279">
        <f t="shared" si="4"/>
        <v>1107.52</v>
      </c>
      <c r="J235" s="2075" t="s">
        <v>6396</v>
      </c>
      <c r="K235" s="2076" t="str">
        <f>VLOOKUP(J235,'FICHE RATIOS'!C:D,2,FALSE)</f>
        <v xml:space="preserve">Menuiseries intérieures </v>
      </c>
    </row>
    <row r="236" spans="1:11" ht="12.75" customHeight="1">
      <c r="A236" s="459"/>
      <c r="B236" s="667"/>
      <c r="C236" s="654" t="s">
        <v>1424</v>
      </c>
      <c r="D236" s="661"/>
      <c r="E236" s="666" t="s">
        <v>66</v>
      </c>
      <c r="F236" s="394">
        <v>2</v>
      </c>
      <c r="G236" s="312">
        <v>1461.7</v>
      </c>
      <c r="H236" s="279">
        <f t="shared" si="4"/>
        <v>2923.4</v>
      </c>
      <c r="J236" s="2075" t="s">
        <v>6396</v>
      </c>
      <c r="K236" s="2076" t="str">
        <f>VLOOKUP(J236,'FICHE RATIOS'!C:D,2,FALSE)</f>
        <v xml:space="preserve">Menuiseries intérieures </v>
      </c>
    </row>
    <row r="237" spans="1:11" ht="12.75" customHeight="1">
      <c r="A237" s="459"/>
      <c r="B237" s="670"/>
      <c r="C237" s="671"/>
      <c r="D237" s="661"/>
      <c r="E237" s="673"/>
      <c r="F237" s="394"/>
      <c r="G237" s="312" t="s">
        <v>179</v>
      </c>
      <c r="H237" s="279" t="str">
        <f t="shared" si="4"/>
        <v/>
      </c>
      <c r="J237" s="2075" t="s">
        <v>6396</v>
      </c>
      <c r="K237" s="2076" t="str">
        <f>VLOOKUP(J237,'FICHE RATIOS'!C:D,2,FALSE)</f>
        <v xml:space="preserve">Menuiseries intérieures </v>
      </c>
    </row>
    <row r="238" spans="1:11" ht="12.75" customHeight="1">
      <c r="A238" s="459"/>
      <c r="B238" s="667"/>
      <c r="C238" s="677" t="s">
        <v>1406</v>
      </c>
      <c r="D238" s="661"/>
      <c r="E238" s="666"/>
      <c r="F238" s="394"/>
      <c r="G238" s="312" t="s">
        <v>179</v>
      </c>
      <c r="H238" s="279" t="str">
        <f t="shared" si="4"/>
        <v/>
      </c>
      <c r="J238" s="2075" t="s">
        <v>6396</v>
      </c>
      <c r="K238" s="2076" t="str">
        <f>VLOOKUP(J238,'FICHE RATIOS'!C:D,2,FALSE)</f>
        <v xml:space="preserve">Menuiseries intérieures </v>
      </c>
    </row>
    <row r="239" spans="1:11" ht="12.75" customHeight="1">
      <c r="A239" s="459"/>
      <c r="B239" s="667"/>
      <c r="C239" s="654" t="s">
        <v>1425</v>
      </c>
      <c r="D239" s="661"/>
      <c r="E239" s="666" t="s">
        <v>66</v>
      </c>
      <c r="F239" s="394">
        <v>1</v>
      </c>
      <c r="G239" s="312">
        <v>4272.66</v>
      </c>
      <c r="H239" s="279">
        <f t="shared" si="4"/>
        <v>4272.66</v>
      </c>
      <c r="J239" s="2075" t="s">
        <v>6396</v>
      </c>
      <c r="K239" s="2076" t="str">
        <f>VLOOKUP(J239,'FICHE RATIOS'!C:D,2,FALSE)</f>
        <v xml:space="preserve">Menuiseries intérieures </v>
      </c>
    </row>
    <row r="240" spans="1:11" ht="12.75" customHeight="1">
      <c r="A240" s="459"/>
      <c r="B240" s="667"/>
      <c r="C240" s="654"/>
      <c r="D240" s="661"/>
      <c r="E240" s="665"/>
      <c r="F240" s="394"/>
      <c r="G240" s="312" t="s">
        <v>179</v>
      </c>
      <c r="H240" s="279" t="str">
        <f t="shared" si="4"/>
        <v/>
      </c>
      <c r="J240" s="2075" t="s">
        <v>6396</v>
      </c>
      <c r="K240" s="2076" t="str">
        <f>VLOOKUP(J240,'FICHE RATIOS'!C:D,2,FALSE)</f>
        <v xml:space="preserve">Menuiseries intérieures </v>
      </c>
    </row>
    <row r="241" spans="1:11" ht="12.75" customHeight="1">
      <c r="A241" s="459"/>
      <c r="B241" s="664" t="s">
        <v>1347</v>
      </c>
      <c r="C241" s="657" t="s">
        <v>1426</v>
      </c>
      <c r="D241" s="661"/>
      <c r="E241" s="665"/>
      <c r="F241" s="394"/>
      <c r="G241" s="312" t="s">
        <v>179</v>
      </c>
      <c r="H241" s="279" t="str">
        <f t="shared" si="4"/>
        <v/>
      </c>
      <c r="J241" s="2075" t="s">
        <v>6396</v>
      </c>
      <c r="K241" s="2076" t="str">
        <f>VLOOKUP(J241,'FICHE RATIOS'!C:D,2,FALSE)</f>
        <v xml:space="preserve">Menuiseries intérieures </v>
      </c>
    </row>
    <row r="242" spans="1:11" ht="12.75" customHeight="1">
      <c r="A242" s="459"/>
      <c r="B242" s="667"/>
      <c r="C242" s="654"/>
      <c r="D242" s="661"/>
      <c r="E242" s="665"/>
      <c r="F242" s="394"/>
      <c r="G242" s="312" t="s">
        <v>179</v>
      </c>
      <c r="H242" s="279" t="str">
        <f t="shared" si="4"/>
        <v/>
      </c>
      <c r="J242" s="2075" t="s">
        <v>6396</v>
      </c>
      <c r="K242" s="2076" t="str">
        <f>VLOOKUP(J242,'FICHE RATIOS'!C:D,2,FALSE)</f>
        <v xml:space="preserve">Menuiseries intérieures </v>
      </c>
    </row>
    <row r="243" spans="1:11" ht="12.75" customHeight="1">
      <c r="A243" s="459"/>
      <c r="B243" s="667"/>
      <c r="C243" s="654" t="s">
        <v>1427</v>
      </c>
      <c r="D243" s="661"/>
      <c r="E243" s="665" t="s">
        <v>66</v>
      </c>
      <c r="F243" s="394">
        <v>6</v>
      </c>
      <c r="G243" s="312">
        <v>2810.96</v>
      </c>
      <c r="H243" s="279">
        <f t="shared" si="4"/>
        <v>16865.760000000002</v>
      </c>
      <c r="J243" s="2075" t="s">
        <v>6396</v>
      </c>
      <c r="K243" s="2076" t="str">
        <f>VLOOKUP(J243,'FICHE RATIOS'!C:D,2,FALSE)</f>
        <v xml:space="preserve">Menuiseries intérieures </v>
      </c>
    </row>
    <row r="244" spans="1:11" ht="12.75" customHeight="1">
      <c r="A244" s="459"/>
      <c r="B244" s="667"/>
      <c r="C244" s="654" t="s">
        <v>1428</v>
      </c>
      <c r="D244" s="661"/>
      <c r="E244" s="665" t="s">
        <v>66</v>
      </c>
      <c r="F244" s="394">
        <v>1</v>
      </c>
      <c r="G244" s="312">
        <v>3035.84</v>
      </c>
      <c r="H244" s="279">
        <f t="shared" si="4"/>
        <v>3035.84</v>
      </c>
      <c r="J244" s="2075" t="s">
        <v>6396</v>
      </c>
      <c r="K244" s="2076" t="str">
        <f>VLOOKUP(J244,'FICHE RATIOS'!C:D,2,FALSE)</f>
        <v xml:space="preserve">Menuiseries intérieures </v>
      </c>
    </row>
    <row r="245" spans="1:11" ht="12.75" customHeight="1">
      <c r="A245" s="459"/>
      <c r="B245" s="667"/>
      <c r="C245" s="654" t="s">
        <v>1429</v>
      </c>
      <c r="D245" s="661"/>
      <c r="E245" s="665" t="s">
        <v>66</v>
      </c>
      <c r="F245" s="394">
        <v>1</v>
      </c>
      <c r="G245" s="312">
        <v>2923.4</v>
      </c>
      <c r="H245" s="279">
        <f t="shared" si="4"/>
        <v>2923.4</v>
      </c>
      <c r="J245" s="2075" t="s">
        <v>6396</v>
      </c>
      <c r="K245" s="2076" t="str">
        <f>VLOOKUP(J245,'FICHE RATIOS'!C:D,2,FALSE)</f>
        <v xml:space="preserve">Menuiseries intérieures </v>
      </c>
    </row>
    <row r="246" spans="1:11" ht="12.75" customHeight="1">
      <c r="A246" s="459"/>
      <c r="B246" s="667"/>
      <c r="C246" s="654"/>
      <c r="D246" s="661"/>
      <c r="E246" s="665"/>
      <c r="F246" s="394"/>
      <c r="G246" s="312" t="s">
        <v>179</v>
      </c>
      <c r="H246" s="279" t="str">
        <f t="shared" si="4"/>
        <v/>
      </c>
      <c r="J246" s="2075" t="s">
        <v>6396</v>
      </c>
      <c r="K246" s="2076" t="str">
        <f>VLOOKUP(J246,'FICHE RATIOS'!C:D,2,FALSE)</f>
        <v xml:space="preserve">Menuiseries intérieures </v>
      </c>
    </row>
    <row r="247" spans="1:11" ht="12.75" customHeight="1">
      <c r="A247" s="459"/>
      <c r="B247" s="670" t="s">
        <v>1430</v>
      </c>
      <c r="C247" s="671" t="s">
        <v>1431</v>
      </c>
      <c r="D247" s="661"/>
      <c r="E247" s="665"/>
      <c r="F247" s="394"/>
      <c r="G247" s="312" t="s">
        <v>179</v>
      </c>
      <c r="H247" s="279" t="str">
        <f t="shared" si="4"/>
        <v/>
      </c>
      <c r="J247" s="2075" t="s">
        <v>6396</v>
      </c>
      <c r="K247" s="2076" t="str">
        <f>VLOOKUP(J247,'FICHE RATIOS'!C:D,2,FALSE)</f>
        <v xml:space="preserve">Menuiseries intérieures </v>
      </c>
    </row>
    <row r="248" spans="1:11" ht="12.75" customHeight="1">
      <c r="A248" s="459"/>
      <c r="B248" s="667"/>
      <c r="C248" s="654" t="s">
        <v>1432</v>
      </c>
      <c r="D248" s="661"/>
      <c r="E248" s="666" t="s">
        <v>66</v>
      </c>
      <c r="F248" s="394">
        <v>1</v>
      </c>
      <c r="G248" s="312">
        <v>979.34</v>
      </c>
      <c r="H248" s="279">
        <f t="shared" si="4"/>
        <v>979.34</v>
      </c>
      <c r="J248" s="2075" t="s">
        <v>6396</v>
      </c>
      <c r="K248" s="2076" t="str">
        <f>VLOOKUP(J248,'FICHE RATIOS'!C:D,2,FALSE)</f>
        <v xml:space="preserve">Menuiseries intérieures </v>
      </c>
    </row>
    <row r="249" spans="1:11" ht="12.75" customHeight="1">
      <c r="A249" s="459"/>
      <c r="B249" s="667"/>
      <c r="C249" s="654"/>
      <c r="D249" s="661"/>
      <c r="E249" s="665"/>
      <c r="F249" s="394"/>
      <c r="G249" s="312" t="s">
        <v>179</v>
      </c>
      <c r="H249" s="279" t="str">
        <f t="shared" si="4"/>
        <v/>
      </c>
      <c r="J249" s="2075" t="s">
        <v>6396</v>
      </c>
      <c r="K249" s="2076" t="str">
        <f>VLOOKUP(J249,'FICHE RATIOS'!C:D,2,FALSE)</f>
        <v xml:space="preserve">Menuiseries intérieures </v>
      </c>
    </row>
    <row r="250" spans="1:11" ht="12.75" customHeight="1">
      <c r="A250" s="459"/>
      <c r="B250" s="670" t="s">
        <v>1433</v>
      </c>
      <c r="C250" s="671" t="s">
        <v>1434</v>
      </c>
      <c r="D250" s="661"/>
      <c r="E250" s="665"/>
      <c r="F250" s="394"/>
      <c r="G250" s="312" t="s">
        <v>179</v>
      </c>
      <c r="H250" s="326" t="s">
        <v>8</v>
      </c>
      <c r="J250" s="2075" t="s">
        <v>6396</v>
      </c>
      <c r="K250" s="2076" t="str">
        <f>VLOOKUP(J250,'FICHE RATIOS'!C:D,2,FALSE)</f>
        <v xml:space="preserve">Menuiseries intérieures </v>
      </c>
    </row>
    <row r="251" spans="1:11" ht="12.75" customHeight="1">
      <c r="A251" s="459"/>
      <c r="B251" s="667"/>
      <c r="C251" s="654"/>
      <c r="D251" s="661"/>
      <c r="E251" s="665"/>
      <c r="F251" s="394"/>
      <c r="G251" s="312" t="s">
        <v>179</v>
      </c>
      <c r="H251" s="279" t="str">
        <f>IF(F251=0,"",G251*F251)</f>
        <v/>
      </c>
      <c r="J251" s="2075" t="s">
        <v>6396</v>
      </c>
      <c r="K251" s="2076" t="str">
        <f>VLOOKUP(J251,'FICHE RATIOS'!C:D,2,FALSE)</f>
        <v xml:space="preserve">Menuiseries intérieures </v>
      </c>
    </row>
    <row r="252" spans="1:11" ht="12.75" customHeight="1">
      <c r="A252" s="459"/>
      <c r="B252" s="670" t="s">
        <v>1435</v>
      </c>
      <c r="C252" s="671" t="s">
        <v>1436</v>
      </c>
      <c r="D252" s="661"/>
      <c r="E252" s="665"/>
      <c r="F252" s="394"/>
      <c r="G252" s="312" t="s">
        <v>179</v>
      </c>
      <c r="H252" s="279" t="str">
        <f>IF(F252=0,"",G252*F252)</f>
        <v/>
      </c>
      <c r="J252" s="2075" t="s">
        <v>6396</v>
      </c>
      <c r="K252" s="2076" t="str">
        <f>VLOOKUP(J252,'FICHE RATIOS'!C:D,2,FALSE)</f>
        <v xml:space="preserve">Menuiseries intérieures </v>
      </c>
    </row>
    <row r="253" spans="1:11" ht="12.75" customHeight="1">
      <c r="A253" s="2714"/>
      <c r="B253" s="2715"/>
      <c r="C253" s="654" t="s">
        <v>1437</v>
      </c>
      <c r="D253" s="661"/>
      <c r="E253" s="666" t="s">
        <v>66</v>
      </c>
      <c r="F253" s="394">
        <v>1</v>
      </c>
      <c r="G253" s="312">
        <v>1051.3</v>
      </c>
      <c r="H253" s="279">
        <f>IF(F253=0,"",G253*F253)</f>
        <v>1051.3</v>
      </c>
      <c r="J253" s="2075" t="s">
        <v>6396</v>
      </c>
      <c r="K253" s="2076" t="str">
        <f>VLOOKUP(J253,'FICHE RATIOS'!C:D,2,FALSE)</f>
        <v xml:space="preserve">Menuiseries intérieures </v>
      </c>
    </row>
    <row r="254" spans="1:11" ht="12.75" customHeight="1">
      <c r="A254" s="459"/>
      <c r="B254" s="667"/>
      <c r="C254" s="654"/>
      <c r="D254" s="661"/>
      <c r="E254" s="666"/>
      <c r="F254" s="394"/>
      <c r="G254" s="312" t="s">
        <v>179</v>
      </c>
      <c r="H254" s="279" t="str">
        <f>IF(F254=0,"",G254*F254)</f>
        <v/>
      </c>
      <c r="J254" s="2075" t="s">
        <v>6396</v>
      </c>
      <c r="K254" s="2076" t="str">
        <f>VLOOKUP(J254,'FICHE RATIOS'!C:D,2,FALSE)</f>
        <v xml:space="preserve">Menuiseries intérieures </v>
      </c>
    </row>
    <row r="255" spans="1:11" ht="12.75" customHeight="1">
      <c r="A255" s="459"/>
      <c r="B255" s="670" t="s">
        <v>1438</v>
      </c>
      <c r="C255" s="671" t="s">
        <v>1439</v>
      </c>
      <c r="D255" s="661"/>
      <c r="E255" s="673" t="s">
        <v>51</v>
      </c>
      <c r="F255" s="394">
        <v>1</v>
      </c>
      <c r="G255" s="312">
        <v>0</v>
      </c>
      <c r="H255" s="326" t="s">
        <v>8</v>
      </c>
      <c r="J255" s="2075" t="s">
        <v>6396</v>
      </c>
      <c r="K255" s="2076" t="str">
        <f>VLOOKUP(J255,'FICHE RATIOS'!C:D,2,FALSE)</f>
        <v xml:space="preserve">Menuiseries intérieures </v>
      </c>
    </row>
    <row r="256" spans="1:11" ht="12.75" customHeight="1">
      <c r="A256" s="459"/>
      <c r="B256" s="670"/>
      <c r="C256" s="671"/>
      <c r="D256" s="661"/>
      <c r="E256" s="673"/>
      <c r="F256" s="394"/>
      <c r="G256" s="312" t="s">
        <v>179</v>
      </c>
      <c r="H256" s="279" t="str">
        <f>IF(F256=0,"",G256*F256)</f>
        <v/>
      </c>
      <c r="J256" s="2075" t="s">
        <v>6396</v>
      </c>
      <c r="K256" s="2076" t="str">
        <f>VLOOKUP(J256,'FICHE RATIOS'!C:D,2,FALSE)</f>
        <v xml:space="preserve">Menuiseries intérieures </v>
      </c>
    </row>
    <row r="257" spans="1:11" ht="12.75" customHeight="1">
      <c r="A257" s="459"/>
      <c r="B257" s="670" t="s">
        <v>1440</v>
      </c>
      <c r="C257" s="671" t="s">
        <v>1441</v>
      </c>
      <c r="D257" s="661"/>
      <c r="E257" s="673" t="s">
        <v>51</v>
      </c>
      <c r="F257" s="394">
        <v>1</v>
      </c>
      <c r="G257" s="312">
        <v>0</v>
      </c>
      <c r="H257" s="326" t="s">
        <v>8</v>
      </c>
      <c r="J257" s="2075" t="s">
        <v>6396</v>
      </c>
      <c r="K257" s="2076" t="str">
        <f>VLOOKUP(J257,'FICHE RATIOS'!C:D,2,FALSE)</f>
        <v xml:space="preserve">Menuiseries intérieures </v>
      </c>
    </row>
    <row r="258" spans="1:11" ht="12.75" customHeight="1">
      <c r="A258" s="459"/>
      <c r="B258" s="670"/>
      <c r="C258" s="671"/>
      <c r="D258" s="661"/>
      <c r="E258" s="673"/>
      <c r="F258" s="394"/>
      <c r="G258" s="312" t="s">
        <v>179</v>
      </c>
      <c r="H258" s="279" t="str">
        <f t="shared" ref="H258:H275" si="5">IF(F258=0,"",G258*F258)</f>
        <v/>
      </c>
      <c r="J258" s="2075" t="s">
        <v>6396</v>
      </c>
      <c r="K258" s="2076" t="str">
        <f>VLOOKUP(J258,'FICHE RATIOS'!C:D,2,FALSE)</f>
        <v xml:space="preserve">Menuiseries intérieures </v>
      </c>
    </row>
    <row r="259" spans="1:11" ht="12.75" customHeight="1">
      <c r="A259" s="459"/>
      <c r="B259" s="670" t="s">
        <v>1063</v>
      </c>
      <c r="C259" s="657" t="s">
        <v>1442</v>
      </c>
      <c r="D259" s="661"/>
      <c r="E259" s="665"/>
      <c r="F259" s="394"/>
      <c r="G259" s="312" t="s">
        <v>179</v>
      </c>
      <c r="H259" s="279" t="str">
        <f t="shared" si="5"/>
        <v/>
      </c>
      <c r="J259" s="2075" t="s">
        <v>6396</v>
      </c>
      <c r="K259" s="2076" t="str">
        <f>VLOOKUP(J259,'FICHE RATIOS'!C:D,2,FALSE)</f>
        <v xml:space="preserve">Menuiseries intérieures </v>
      </c>
    </row>
    <row r="260" spans="1:11" ht="12.75" customHeight="1">
      <c r="A260" s="459"/>
      <c r="B260" s="670"/>
      <c r="C260" s="654"/>
      <c r="D260" s="661"/>
      <c r="E260" s="666"/>
      <c r="F260" s="394"/>
      <c r="G260" s="312" t="s">
        <v>179</v>
      </c>
      <c r="H260" s="279" t="str">
        <f t="shared" si="5"/>
        <v/>
      </c>
      <c r="J260" s="2075" t="s">
        <v>6396</v>
      </c>
      <c r="K260" s="2076" t="str">
        <f>VLOOKUP(J260,'FICHE RATIOS'!C:D,2,FALSE)</f>
        <v xml:space="preserve">Menuiseries intérieures </v>
      </c>
    </row>
    <row r="261" spans="1:11" ht="12.75" customHeight="1">
      <c r="A261" s="459"/>
      <c r="B261" s="670" t="s">
        <v>1443</v>
      </c>
      <c r="C261" s="671" t="s">
        <v>1444</v>
      </c>
      <c r="D261" s="661"/>
      <c r="E261" s="666"/>
      <c r="F261" s="394"/>
      <c r="G261" s="312" t="s">
        <v>179</v>
      </c>
      <c r="H261" s="279" t="str">
        <f t="shared" si="5"/>
        <v/>
      </c>
      <c r="J261" s="2075" t="s">
        <v>6396</v>
      </c>
      <c r="K261" s="2076" t="str">
        <f>VLOOKUP(J261,'FICHE RATIOS'!C:D,2,FALSE)</f>
        <v xml:space="preserve">Menuiseries intérieures </v>
      </c>
    </row>
    <row r="262" spans="1:11" ht="12.75" customHeight="1">
      <c r="A262" s="459"/>
      <c r="B262" s="667"/>
      <c r="C262" s="654" t="s">
        <v>1382</v>
      </c>
      <c r="D262" s="661"/>
      <c r="E262" s="665" t="s">
        <v>66</v>
      </c>
      <c r="F262" s="394">
        <v>12</v>
      </c>
      <c r="G262" s="312">
        <v>466.62</v>
      </c>
      <c r="H262" s="279">
        <f t="shared" si="5"/>
        <v>5599.4400000000005</v>
      </c>
      <c r="J262" s="2075" t="s">
        <v>6396</v>
      </c>
      <c r="K262" s="2076" t="str">
        <f>VLOOKUP(J262,'FICHE RATIOS'!C:D,2,FALSE)</f>
        <v xml:space="preserve">Menuiseries intérieures </v>
      </c>
    </row>
    <row r="263" spans="1:11" ht="12.75" customHeight="1">
      <c r="A263" s="459"/>
      <c r="B263" s="667"/>
      <c r="C263" s="654" t="s">
        <v>1445</v>
      </c>
      <c r="D263" s="661"/>
      <c r="E263" s="665" t="s">
        <v>66</v>
      </c>
      <c r="F263" s="394">
        <v>5</v>
      </c>
      <c r="G263" s="312">
        <v>562.19000000000005</v>
      </c>
      <c r="H263" s="279">
        <f t="shared" si="5"/>
        <v>2810.9500000000003</v>
      </c>
      <c r="J263" s="2075" t="s">
        <v>6396</v>
      </c>
      <c r="K263" s="2076" t="str">
        <f>VLOOKUP(J263,'FICHE RATIOS'!C:D,2,FALSE)</f>
        <v xml:space="preserve">Menuiseries intérieures </v>
      </c>
    </row>
    <row r="264" spans="1:11" ht="12.75" customHeight="1">
      <c r="A264" s="459"/>
      <c r="B264" s="667"/>
      <c r="C264" s="654" t="s">
        <v>1385</v>
      </c>
      <c r="D264" s="661"/>
      <c r="E264" s="665" t="s">
        <v>66</v>
      </c>
      <c r="F264" s="394">
        <v>28</v>
      </c>
      <c r="G264" s="312">
        <v>815.18</v>
      </c>
      <c r="H264" s="279">
        <f t="shared" si="5"/>
        <v>22825.039999999997</v>
      </c>
      <c r="J264" s="2075" t="s">
        <v>6396</v>
      </c>
      <c r="K264" s="2076" t="str">
        <f>VLOOKUP(J264,'FICHE RATIOS'!C:D,2,FALSE)</f>
        <v xml:space="preserve">Menuiseries intérieures </v>
      </c>
    </row>
    <row r="265" spans="1:11" ht="12.75" customHeight="1">
      <c r="A265" s="459"/>
      <c r="B265" s="667"/>
      <c r="C265" s="654" t="s">
        <v>1446</v>
      </c>
      <c r="D265" s="661"/>
      <c r="E265" s="665" t="s">
        <v>66</v>
      </c>
      <c r="F265" s="394">
        <v>5</v>
      </c>
      <c r="G265" s="312">
        <v>899.51</v>
      </c>
      <c r="H265" s="279">
        <f t="shared" si="5"/>
        <v>4497.55</v>
      </c>
      <c r="J265" s="2075" t="s">
        <v>6396</v>
      </c>
      <c r="K265" s="2076" t="str">
        <f>VLOOKUP(J265,'FICHE RATIOS'!C:D,2,FALSE)</f>
        <v xml:space="preserve">Menuiseries intérieures </v>
      </c>
    </row>
    <row r="266" spans="1:11" ht="12.75" customHeight="1">
      <c r="A266" s="459"/>
      <c r="B266" s="667"/>
      <c r="C266" s="654" t="s">
        <v>1447</v>
      </c>
      <c r="D266" s="661"/>
      <c r="E266" s="665" t="s">
        <v>66</v>
      </c>
      <c r="F266" s="394">
        <v>1</v>
      </c>
      <c r="G266" s="312">
        <v>730.85</v>
      </c>
      <c r="H266" s="279">
        <f t="shared" si="5"/>
        <v>730.85</v>
      </c>
      <c r="J266" s="2075" t="s">
        <v>6396</v>
      </c>
      <c r="K266" s="2076" t="str">
        <f>VLOOKUP(J266,'FICHE RATIOS'!C:D,2,FALSE)</f>
        <v xml:space="preserve">Menuiseries intérieures </v>
      </c>
    </row>
    <row r="267" spans="1:11" ht="12.75" customHeight="1">
      <c r="A267" s="459"/>
      <c r="B267" s="667"/>
      <c r="C267" s="654" t="s">
        <v>1381</v>
      </c>
      <c r="D267" s="661"/>
      <c r="E267" s="666" t="s">
        <v>66</v>
      </c>
      <c r="F267" s="394">
        <v>55</v>
      </c>
      <c r="G267" s="312">
        <v>410.4</v>
      </c>
      <c r="H267" s="279">
        <f t="shared" si="5"/>
        <v>22572</v>
      </c>
      <c r="J267" s="2075" t="s">
        <v>6396</v>
      </c>
      <c r="K267" s="2076" t="str">
        <f>VLOOKUP(J267,'FICHE RATIOS'!C:D,2,FALSE)</f>
        <v xml:space="preserve">Menuiseries intérieures </v>
      </c>
    </row>
    <row r="268" spans="1:11" ht="12.75" customHeight="1">
      <c r="A268" s="459"/>
      <c r="B268" s="667"/>
      <c r="C268" s="654" t="s">
        <v>1448</v>
      </c>
      <c r="D268" s="661"/>
      <c r="E268" s="665" t="s">
        <v>66</v>
      </c>
      <c r="F268" s="394">
        <v>2</v>
      </c>
      <c r="G268" s="312">
        <v>562.19000000000005</v>
      </c>
      <c r="H268" s="279">
        <f t="shared" si="5"/>
        <v>1124.3800000000001</v>
      </c>
      <c r="J268" s="2075" t="s">
        <v>6396</v>
      </c>
      <c r="K268" s="2076" t="str">
        <f>VLOOKUP(J268,'FICHE RATIOS'!C:D,2,FALSE)</f>
        <v xml:space="preserve">Menuiseries intérieures </v>
      </c>
    </row>
    <row r="269" spans="1:11" ht="12.75" customHeight="1">
      <c r="A269" s="459"/>
      <c r="B269" s="667"/>
      <c r="C269" s="654"/>
      <c r="D269" s="661"/>
      <c r="E269" s="665"/>
      <c r="F269" s="394"/>
      <c r="G269" s="312" t="s">
        <v>179</v>
      </c>
      <c r="H269" s="279" t="str">
        <f t="shared" si="5"/>
        <v/>
      </c>
      <c r="J269" s="2075" t="s">
        <v>6396</v>
      </c>
      <c r="K269" s="2076" t="str">
        <f>VLOOKUP(J269,'FICHE RATIOS'!C:D,2,FALSE)</f>
        <v xml:space="preserve">Menuiseries intérieures </v>
      </c>
    </row>
    <row r="270" spans="1:11" ht="12.75" customHeight="1">
      <c r="A270" s="459"/>
      <c r="B270" s="670" t="s">
        <v>1449</v>
      </c>
      <c r="C270" s="671" t="s">
        <v>1450</v>
      </c>
      <c r="D270" s="661"/>
      <c r="E270" s="665"/>
      <c r="F270" s="394"/>
      <c r="G270" s="312" t="s">
        <v>179</v>
      </c>
      <c r="H270" s="279" t="str">
        <f t="shared" si="5"/>
        <v/>
      </c>
      <c r="J270" s="2075" t="s">
        <v>6396</v>
      </c>
      <c r="K270" s="2076" t="str">
        <f>VLOOKUP(J270,'FICHE RATIOS'!C:D,2,FALSE)</f>
        <v xml:space="preserve">Menuiseries intérieures </v>
      </c>
    </row>
    <row r="271" spans="1:11" ht="12.75" customHeight="1">
      <c r="A271" s="459"/>
      <c r="B271" s="667"/>
      <c r="C271" s="654" t="s">
        <v>1376</v>
      </c>
      <c r="D271" s="661"/>
      <c r="E271" s="666" t="s">
        <v>66</v>
      </c>
      <c r="F271" s="394">
        <v>2</v>
      </c>
      <c r="G271" s="312">
        <v>1188.47</v>
      </c>
      <c r="H271" s="279">
        <f t="shared" si="5"/>
        <v>2376.94</v>
      </c>
      <c r="J271" s="2075" t="s">
        <v>6396</v>
      </c>
      <c r="K271" s="2076" t="str">
        <f>VLOOKUP(J271,'FICHE RATIOS'!C:D,2,FALSE)</f>
        <v xml:space="preserve">Menuiseries intérieures </v>
      </c>
    </row>
    <row r="272" spans="1:11" ht="12.75" customHeight="1">
      <c r="A272" s="459"/>
      <c r="B272" s="667"/>
      <c r="C272" s="654" t="s">
        <v>1401</v>
      </c>
      <c r="D272" s="661"/>
      <c r="E272" s="666" t="s">
        <v>66</v>
      </c>
      <c r="F272" s="394">
        <v>2</v>
      </c>
      <c r="G272" s="312">
        <v>929.87</v>
      </c>
      <c r="H272" s="279">
        <f t="shared" si="5"/>
        <v>1859.74</v>
      </c>
      <c r="J272" s="2075" t="s">
        <v>6396</v>
      </c>
      <c r="K272" s="2076" t="str">
        <f>VLOOKUP(J272,'FICHE RATIOS'!C:D,2,FALSE)</f>
        <v xml:space="preserve">Menuiseries intérieures </v>
      </c>
    </row>
    <row r="273" spans="1:11" ht="12.75" customHeight="1">
      <c r="A273" s="459"/>
      <c r="B273" s="667"/>
      <c r="C273" s="654" t="s">
        <v>1451</v>
      </c>
      <c r="D273" s="661"/>
      <c r="E273" s="666" t="s">
        <v>66</v>
      </c>
      <c r="F273" s="394">
        <v>1</v>
      </c>
      <c r="G273" s="312">
        <v>787.07</v>
      </c>
      <c r="H273" s="279">
        <f t="shared" si="5"/>
        <v>787.07</v>
      </c>
      <c r="J273" s="2075" t="s">
        <v>6396</v>
      </c>
      <c r="K273" s="2076" t="str">
        <f>VLOOKUP(J273,'FICHE RATIOS'!C:D,2,FALSE)</f>
        <v xml:space="preserve">Menuiseries intérieures </v>
      </c>
    </row>
    <row r="274" spans="1:11" ht="12.75" customHeight="1">
      <c r="A274" s="459"/>
      <c r="B274" s="667"/>
      <c r="C274" s="654" t="s">
        <v>1393</v>
      </c>
      <c r="D274" s="661"/>
      <c r="E274" s="666" t="s">
        <v>66</v>
      </c>
      <c r="F274" s="394">
        <v>2</v>
      </c>
      <c r="G274" s="312">
        <v>528.46</v>
      </c>
      <c r="H274" s="279">
        <f t="shared" si="5"/>
        <v>1056.92</v>
      </c>
      <c r="J274" s="2075" t="s">
        <v>6396</v>
      </c>
      <c r="K274" s="2076" t="str">
        <f>VLOOKUP(J274,'FICHE RATIOS'!C:D,2,FALSE)</f>
        <v xml:space="preserve">Menuiseries intérieures </v>
      </c>
    </row>
    <row r="275" spans="1:11" ht="12.75" customHeight="1">
      <c r="A275" s="459"/>
      <c r="B275" s="667"/>
      <c r="C275" s="654"/>
      <c r="D275" s="661"/>
      <c r="E275" s="665"/>
      <c r="F275" s="394"/>
      <c r="G275" s="312" t="s">
        <v>179</v>
      </c>
      <c r="H275" s="279" t="str">
        <f t="shared" si="5"/>
        <v/>
      </c>
      <c r="J275" s="2075" t="s">
        <v>6396</v>
      </c>
      <c r="K275" s="2076" t="str">
        <f>VLOOKUP(J275,'FICHE RATIOS'!C:D,2,FALSE)</f>
        <v xml:space="preserve">Menuiseries intérieures </v>
      </c>
    </row>
    <row r="276" spans="1:11" ht="12.75" customHeight="1">
      <c r="A276" s="459"/>
      <c r="B276" s="670" t="s">
        <v>1452</v>
      </c>
      <c r="C276" s="671" t="s">
        <v>1453</v>
      </c>
      <c r="D276" s="661"/>
      <c r="E276" s="673" t="s">
        <v>51</v>
      </c>
      <c r="F276" s="394"/>
      <c r="G276" s="312" t="s">
        <v>179</v>
      </c>
      <c r="H276" s="326" t="s">
        <v>8</v>
      </c>
      <c r="J276" s="2075" t="s">
        <v>6396</v>
      </c>
      <c r="K276" s="2076" t="str">
        <f>VLOOKUP(J276,'FICHE RATIOS'!C:D,2,FALSE)</f>
        <v xml:space="preserve">Menuiseries intérieures </v>
      </c>
    </row>
    <row r="277" spans="1:11" ht="12.75" customHeight="1">
      <c r="A277" s="459"/>
      <c r="B277" s="670"/>
      <c r="C277" s="671"/>
      <c r="D277" s="661"/>
      <c r="E277" s="673"/>
      <c r="F277" s="394"/>
      <c r="G277" s="312" t="s">
        <v>179</v>
      </c>
      <c r="H277" s="279" t="str">
        <f>IF(F277=0,"",G277*F277)</f>
        <v/>
      </c>
      <c r="J277" s="2075" t="s">
        <v>6396</v>
      </c>
      <c r="K277" s="2076" t="str">
        <f>VLOOKUP(J277,'FICHE RATIOS'!C:D,2,FALSE)</f>
        <v xml:space="preserve">Menuiseries intérieures </v>
      </c>
    </row>
    <row r="278" spans="1:11" ht="12.75" customHeight="1">
      <c r="A278" s="459"/>
      <c r="B278" s="670" t="s">
        <v>1454</v>
      </c>
      <c r="C278" s="671" t="s">
        <v>1455</v>
      </c>
      <c r="D278" s="661"/>
      <c r="E278" s="673" t="s">
        <v>51</v>
      </c>
      <c r="F278" s="394"/>
      <c r="G278" s="312" t="s">
        <v>179</v>
      </c>
      <c r="H278" s="326" t="s">
        <v>8</v>
      </c>
      <c r="J278" s="2075" t="s">
        <v>6396</v>
      </c>
      <c r="K278" s="2076" t="str">
        <f>VLOOKUP(J278,'FICHE RATIOS'!C:D,2,FALSE)</f>
        <v xml:space="preserve">Menuiseries intérieures </v>
      </c>
    </row>
    <row r="279" spans="1:11" ht="12.75" customHeight="1">
      <c r="A279" s="459"/>
      <c r="B279" s="670"/>
      <c r="C279" s="671"/>
      <c r="D279" s="661"/>
      <c r="E279" s="666"/>
      <c r="F279" s="394"/>
      <c r="G279" s="312" t="s">
        <v>179</v>
      </c>
      <c r="H279" s="279" t="str">
        <f>IF(F279=0,"",G279*F279)</f>
        <v/>
      </c>
      <c r="J279" s="2075" t="s">
        <v>6396</v>
      </c>
      <c r="K279" s="2076" t="str">
        <f>VLOOKUP(J279,'FICHE RATIOS'!C:D,2,FALSE)</f>
        <v xml:space="preserve">Menuiseries intérieures </v>
      </c>
    </row>
    <row r="280" spans="1:11" ht="12.75" customHeight="1">
      <c r="A280" s="459"/>
      <c r="B280" s="670" t="s">
        <v>1456</v>
      </c>
      <c r="C280" s="671" t="s">
        <v>1457</v>
      </c>
      <c r="D280" s="661"/>
      <c r="E280" s="673" t="s">
        <v>51</v>
      </c>
      <c r="F280" s="394"/>
      <c r="G280" s="312" t="s">
        <v>179</v>
      </c>
      <c r="H280" s="326" t="s">
        <v>8</v>
      </c>
      <c r="J280" s="2075" t="s">
        <v>6396</v>
      </c>
      <c r="K280" s="2076" t="str">
        <f>VLOOKUP(J280,'FICHE RATIOS'!C:D,2,FALSE)</f>
        <v xml:space="preserve">Menuiseries intérieures </v>
      </c>
    </row>
    <row r="281" spans="1:11" ht="12.75" customHeight="1">
      <c r="A281" s="459"/>
      <c r="B281" s="667"/>
      <c r="C281" s="654"/>
      <c r="D281" s="661"/>
      <c r="E281" s="666"/>
      <c r="F281" s="394"/>
      <c r="G281" s="312" t="s">
        <v>179</v>
      </c>
      <c r="H281" s="279" t="str">
        <f t="shared" ref="H281:H286" si="6">IF(F281=0,"",G281*F281)</f>
        <v/>
      </c>
      <c r="J281" s="2075" t="s">
        <v>6396</v>
      </c>
      <c r="K281" s="2076" t="str">
        <f>VLOOKUP(J281,'FICHE RATIOS'!C:D,2,FALSE)</f>
        <v xml:space="preserve">Menuiseries intérieures </v>
      </c>
    </row>
    <row r="282" spans="1:11" ht="12.75" customHeight="1">
      <c r="A282" s="459"/>
      <c r="B282" s="670" t="s">
        <v>1458</v>
      </c>
      <c r="C282" s="671" t="s">
        <v>1459</v>
      </c>
      <c r="D282" s="661"/>
      <c r="E282" s="666"/>
      <c r="F282" s="394"/>
      <c r="G282" s="312" t="s">
        <v>179</v>
      </c>
      <c r="H282" s="279" t="str">
        <f t="shared" si="6"/>
        <v/>
      </c>
      <c r="J282" s="2075" t="s">
        <v>6396</v>
      </c>
      <c r="K282" s="2076" t="str">
        <f>VLOOKUP(J282,'FICHE RATIOS'!C:D,2,FALSE)</f>
        <v xml:space="preserve">Menuiseries intérieures </v>
      </c>
    </row>
    <row r="283" spans="1:11" ht="12.75" customHeight="1">
      <c r="A283" s="459"/>
      <c r="B283" s="670"/>
      <c r="C283" s="671"/>
      <c r="D283" s="661"/>
      <c r="E283" s="666"/>
      <c r="F283" s="394"/>
      <c r="G283" s="312" t="s">
        <v>179</v>
      </c>
      <c r="H283" s="279" t="str">
        <f t="shared" si="6"/>
        <v/>
      </c>
      <c r="J283" s="2075" t="s">
        <v>6396</v>
      </c>
      <c r="K283" s="2076" t="str">
        <f>VLOOKUP(J283,'FICHE RATIOS'!C:D,2,FALSE)</f>
        <v xml:space="preserve">Menuiseries intérieures </v>
      </c>
    </row>
    <row r="284" spans="1:11" ht="12.75" customHeight="1">
      <c r="A284" s="459"/>
      <c r="B284" s="670" t="s">
        <v>1460</v>
      </c>
      <c r="C284" s="671" t="s">
        <v>1461</v>
      </c>
      <c r="D284" s="661"/>
      <c r="E284" s="666"/>
      <c r="F284" s="394"/>
      <c r="G284" s="312" t="s">
        <v>179</v>
      </c>
      <c r="H284" s="279" t="str">
        <f t="shared" si="6"/>
        <v/>
      </c>
      <c r="J284" s="2075" t="s">
        <v>6396</v>
      </c>
      <c r="K284" s="2076" t="str">
        <f>VLOOKUP(J284,'FICHE RATIOS'!C:D,2,FALSE)</f>
        <v xml:space="preserve">Menuiseries intérieures </v>
      </c>
    </row>
    <row r="285" spans="1:11" ht="12.75" customHeight="1">
      <c r="A285" s="459"/>
      <c r="B285" s="667"/>
      <c r="C285" s="654" t="s">
        <v>1395</v>
      </c>
      <c r="D285" s="661"/>
      <c r="E285" s="665" t="s">
        <v>66</v>
      </c>
      <c r="F285" s="394">
        <v>1</v>
      </c>
      <c r="G285" s="312">
        <v>1506.68</v>
      </c>
      <c r="H285" s="279">
        <f t="shared" si="6"/>
        <v>1506.68</v>
      </c>
      <c r="J285" s="2075" t="s">
        <v>6396</v>
      </c>
      <c r="K285" s="2076" t="str">
        <f>VLOOKUP(J285,'FICHE RATIOS'!C:D,2,FALSE)</f>
        <v xml:space="preserve">Menuiseries intérieures </v>
      </c>
    </row>
    <row r="286" spans="1:11" ht="12.75" customHeight="1">
      <c r="A286" s="459"/>
      <c r="B286" s="667"/>
      <c r="C286" s="654"/>
      <c r="D286" s="661"/>
      <c r="E286" s="665"/>
      <c r="F286" s="394"/>
      <c r="G286" s="312" t="s">
        <v>179</v>
      </c>
      <c r="H286" s="279" t="str">
        <f t="shared" si="6"/>
        <v/>
      </c>
      <c r="J286" s="2075" t="s">
        <v>6396</v>
      </c>
      <c r="K286" s="2076" t="str">
        <f>VLOOKUP(J286,'FICHE RATIOS'!C:D,2,FALSE)</f>
        <v xml:space="preserve">Menuiseries intérieures </v>
      </c>
    </row>
    <row r="287" spans="1:11" ht="12.75" customHeight="1">
      <c r="A287" s="459"/>
      <c r="B287" s="670" t="s">
        <v>1462</v>
      </c>
      <c r="C287" s="671" t="s">
        <v>1463</v>
      </c>
      <c r="D287" s="661"/>
      <c r="E287" s="665"/>
      <c r="F287" s="394"/>
      <c r="G287" s="312" t="s">
        <v>179</v>
      </c>
      <c r="H287" s="326" t="s">
        <v>8</v>
      </c>
      <c r="J287" s="2075" t="s">
        <v>6396</v>
      </c>
      <c r="K287" s="2076" t="str">
        <f>VLOOKUP(J287,'FICHE RATIOS'!C:D,2,FALSE)</f>
        <v xml:space="preserve">Menuiseries intérieures </v>
      </c>
    </row>
    <row r="288" spans="1:11" ht="12.75" customHeight="1">
      <c r="A288" s="459"/>
      <c r="B288" s="670"/>
      <c r="C288" s="671"/>
      <c r="D288" s="661"/>
      <c r="E288" s="665"/>
      <c r="F288" s="394"/>
      <c r="G288" s="312" t="s">
        <v>179</v>
      </c>
      <c r="H288" s="279" t="str">
        <f>IF(F288=0,"",G288*F288)</f>
        <v/>
      </c>
      <c r="J288" s="2075" t="s">
        <v>6396</v>
      </c>
      <c r="K288" s="2076" t="str">
        <f>VLOOKUP(J288,'FICHE RATIOS'!C:D,2,FALSE)</f>
        <v xml:space="preserve">Menuiseries intérieures </v>
      </c>
    </row>
    <row r="289" spans="1:11" ht="25.5" customHeight="1">
      <c r="A289" s="459"/>
      <c r="B289" s="670" t="s">
        <v>1464</v>
      </c>
      <c r="C289" s="2706" t="s">
        <v>1465</v>
      </c>
      <c r="D289" s="2707"/>
      <c r="E289" s="665"/>
      <c r="F289" s="394"/>
      <c r="G289" s="312" t="s">
        <v>179</v>
      </c>
      <c r="H289" s="326" t="s">
        <v>8</v>
      </c>
      <c r="J289" s="2075" t="s">
        <v>6396</v>
      </c>
      <c r="K289" s="2076" t="str">
        <f>VLOOKUP(J289,'FICHE RATIOS'!C:D,2,FALSE)</f>
        <v xml:space="preserve">Menuiseries intérieures </v>
      </c>
    </row>
    <row r="290" spans="1:11" ht="12.75" customHeight="1">
      <c r="A290" s="459"/>
      <c r="B290" s="667"/>
      <c r="C290" s="654"/>
      <c r="D290" s="661"/>
      <c r="E290" s="665"/>
      <c r="F290" s="394"/>
      <c r="G290" s="312" t="s">
        <v>179</v>
      </c>
      <c r="H290" s="279" t="str">
        <f>IF(F290=0,"",G290*F290)</f>
        <v/>
      </c>
      <c r="J290" s="2075" t="s">
        <v>6396</v>
      </c>
      <c r="K290" s="2076" t="str">
        <f>VLOOKUP(J290,'FICHE RATIOS'!C:D,2,FALSE)</f>
        <v xml:space="preserve">Menuiseries intérieures </v>
      </c>
    </row>
    <row r="291" spans="1:11" ht="12.75" customHeight="1">
      <c r="A291" s="459"/>
      <c r="B291" s="670" t="s">
        <v>1466</v>
      </c>
      <c r="C291" s="671" t="s">
        <v>1467</v>
      </c>
      <c r="D291" s="661"/>
      <c r="E291" s="665"/>
      <c r="F291" s="394"/>
      <c r="G291" s="312" t="s">
        <v>179</v>
      </c>
      <c r="H291" s="326" t="s">
        <v>8</v>
      </c>
      <c r="J291" s="2075" t="s">
        <v>6396</v>
      </c>
      <c r="K291" s="2076" t="str">
        <f>VLOOKUP(J291,'FICHE RATIOS'!C:D,2,FALSE)</f>
        <v xml:space="preserve">Menuiseries intérieures </v>
      </c>
    </row>
    <row r="292" spans="1:11" ht="12.75" customHeight="1">
      <c r="A292" s="459"/>
      <c r="B292" s="670"/>
      <c r="C292" s="671"/>
      <c r="D292" s="661"/>
      <c r="E292" s="665"/>
      <c r="F292" s="394"/>
      <c r="G292" s="312" t="s">
        <v>179</v>
      </c>
      <c r="H292" s="279" t="str">
        <f>IF(F292=0,"",G292*F292)</f>
        <v/>
      </c>
      <c r="J292" s="2075" t="s">
        <v>6396</v>
      </c>
      <c r="K292" s="2076" t="str">
        <f>VLOOKUP(J292,'FICHE RATIOS'!C:D,2,FALSE)</f>
        <v xml:space="preserve">Menuiseries intérieures </v>
      </c>
    </row>
    <row r="293" spans="1:11" ht="12.75" customHeight="1">
      <c r="A293" s="459"/>
      <c r="B293" s="670" t="s">
        <v>1468</v>
      </c>
      <c r="C293" s="671" t="s">
        <v>1469</v>
      </c>
      <c r="D293" s="661"/>
      <c r="E293" s="665"/>
      <c r="F293" s="394"/>
      <c r="G293" s="312" t="s">
        <v>179</v>
      </c>
      <c r="H293" s="326" t="s">
        <v>8</v>
      </c>
      <c r="J293" s="2075" t="s">
        <v>6396</v>
      </c>
      <c r="K293" s="2076" t="str">
        <f>VLOOKUP(J293,'FICHE RATIOS'!C:D,2,FALSE)</f>
        <v xml:space="preserve">Menuiseries intérieures </v>
      </c>
    </row>
    <row r="294" spans="1:11" ht="12.75" customHeight="1">
      <c r="A294" s="459"/>
      <c r="B294" s="670"/>
      <c r="C294" s="671"/>
      <c r="D294" s="661"/>
      <c r="E294" s="665"/>
      <c r="F294" s="394"/>
      <c r="G294" s="312" t="s">
        <v>179</v>
      </c>
      <c r="H294" s="279" t="str">
        <f t="shared" ref="H294:H303" si="7">IF(F294=0,"",G294*F294)</f>
        <v/>
      </c>
      <c r="J294" s="2075" t="s">
        <v>6396</v>
      </c>
      <c r="K294" s="2076" t="str">
        <f>VLOOKUP(J294,'FICHE RATIOS'!C:D,2,FALSE)</f>
        <v xml:space="preserve">Menuiseries intérieures </v>
      </c>
    </row>
    <row r="295" spans="1:11" ht="12.75" customHeight="1">
      <c r="A295" s="459"/>
      <c r="B295" s="670" t="s">
        <v>1470</v>
      </c>
      <c r="C295" s="671" t="s">
        <v>1471</v>
      </c>
      <c r="D295" s="661"/>
      <c r="E295" s="665"/>
      <c r="F295" s="394"/>
      <c r="G295" s="312" t="s">
        <v>179</v>
      </c>
      <c r="H295" s="279" t="str">
        <f t="shared" si="7"/>
        <v/>
      </c>
      <c r="J295" s="2075" t="s">
        <v>6396</v>
      </c>
      <c r="K295" s="2076" t="str">
        <f>VLOOKUP(J295,'FICHE RATIOS'!C:D,2,FALSE)</f>
        <v xml:space="preserve">Menuiseries intérieures </v>
      </c>
    </row>
    <row r="296" spans="1:11" ht="12.75" customHeight="1">
      <c r="A296" s="459"/>
      <c r="B296" s="667"/>
      <c r="C296" s="654" t="s">
        <v>1472</v>
      </c>
      <c r="D296" s="661"/>
      <c r="E296" s="666" t="s">
        <v>66</v>
      </c>
      <c r="F296" s="394">
        <v>2</v>
      </c>
      <c r="G296" s="312">
        <v>562.19000000000005</v>
      </c>
      <c r="H296" s="279">
        <f t="shared" si="7"/>
        <v>1124.3800000000001</v>
      </c>
      <c r="J296" s="2075" t="s">
        <v>6396</v>
      </c>
      <c r="K296" s="2076" t="str">
        <f>VLOOKUP(J296,'FICHE RATIOS'!C:D,2,FALSE)</f>
        <v xml:space="preserve">Menuiseries intérieures </v>
      </c>
    </row>
    <row r="297" spans="1:11" ht="12.75" customHeight="1">
      <c r="A297" s="459"/>
      <c r="B297" s="667"/>
      <c r="C297" s="654"/>
      <c r="D297" s="661"/>
      <c r="E297" s="666"/>
      <c r="F297" s="394"/>
      <c r="G297" s="312" t="s">
        <v>179</v>
      </c>
      <c r="H297" s="279" t="str">
        <f t="shared" si="7"/>
        <v/>
      </c>
      <c r="J297" s="2075" t="s">
        <v>6396</v>
      </c>
      <c r="K297" s="2076" t="str">
        <f>VLOOKUP(J297,'FICHE RATIOS'!C:D,2,FALSE)</f>
        <v xml:space="preserve">Menuiseries intérieures </v>
      </c>
    </row>
    <row r="298" spans="1:11" ht="12.75" customHeight="1">
      <c r="A298" s="459"/>
      <c r="B298" s="670" t="s">
        <v>1473</v>
      </c>
      <c r="C298" s="671" t="s">
        <v>1474</v>
      </c>
      <c r="D298" s="661"/>
      <c r="E298" s="666"/>
      <c r="F298" s="394"/>
      <c r="G298" s="312" t="s">
        <v>179</v>
      </c>
      <c r="H298" s="279" t="str">
        <f t="shared" si="7"/>
        <v/>
      </c>
      <c r="J298" s="2075" t="s">
        <v>6396</v>
      </c>
      <c r="K298" s="2076" t="str">
        <f>VLOOKUP(J298,'FICHE RATIOS'!C:D,2,FALSE)</f>
        <v xml:space="preserve">Menuiseries intérieures </v>
      </c>
    </row>
    <row r="299" spans="1:11" ht="12.75" customHeight="1">
      <c r="A299" s="459"/>
      <c r="B299" s="667"/>
      <c r="C299" s="654" t="s">
        <v>1382</v>
      </c>
      <c r="D299" s="661"/>
      <c r="E299" s="666" t="s">
        <v>66</v>
      </c>
      <c r="F299" s="394">
        <v>1</v>
      </c>
      <c r="G299" s="312">
        <v>545.33000000000004</v>
      </c>
      <c r="H299" s="279">
        <f t="shared" si="7"/>
        <v>545.33000000000004</v>
      </c>
      <c r="J299" s="2075" t="s">
        <v>6396</v>
      </c>
      <c r="K299" s="2076" t="str">
        <f>VLOOKUP(J299,'FICHE RATIOS'!C:D,2,FALSE)</f>
        <v xml:space="preserve">Menuiseries intérieures </v>
      </c>
    </row>
    <row r="300" spans="1:11" ht="12.75" customHeight="1">
      <c r="A300" s="459"/>
      <c r="B300" s="667"/>
      <c r="C300" s="654" t="s">
        <v>1475</v>
      </c>
      <c r="D300" s="661"/>
      <c r="E300" s="666" t="s">
        <v>66</v>
      </c>
      <c r="F300" s="394">
        <v>2</v>
      </c>
      <c r="G300" s="312">
        <v>618.41</v>
      </c>
      <c r="H300" s="279">
        <f t="shared" si="7"/>
        <v>1236.82</v>
      </c>
      <c r="J300" s="2075" t="s">
        <v>6396</v>
      </c>
      <c r="K300" s="2076" t="str">
        <f>VLOOKUP(J300,'FICHE RATIOS'!C:D,2,FALSE)</f>
        <v xml:space="preserve">Menuiseries intérieures </v>
      </c>
    </row>
    <row r="301" spans="1:11" ht="12.75" customHeight="1">
      <c r="A301" s="459"/>
      <c r="B301" s="667"/>
      <c r="C301" s="654" t="s">
        <v>1385</v>
      </c>
      <c r="D301" s="661"/>
      <c r="E301" s="666" t="s">
        <v>66</v>
      </c>
      <c r="F301" s="394">
        <v>1</v>
      </c>
      <c r="G301" s="312">
        <v>871.4</v>
      </c>
      <c r="H301" s="279">
        <f t="shared" si="7"/>
        <v>871.4</v>
      </c>
      <c r="J301" s="2075" t="s">
        <v>6396</v>
      </c>
      <c r="K301" s="2076" t="str">
        <f>VLOOKUP(J301,'FICHE RATIOS'!C:D,2,FALSE)</f>
        <v xml:space="preserve">Menuiseries intérieures </v>
      </c>
    </row>
    <row r="302" spans="1:11" ht="12.75" customHeight="1">
      <c r="A302" s="459"/>
      <c r="B302" s="667"/>
      <c r="C302" s="654" t="s">
        <v>1381</v>
      </c>
      <c r="D302" s="661"/>
      <c r="E302" s="666" t="s">
        <v>66</v>
      </c>
      <c r="F302" s="394">
        <v>1</v>
      </c>
      <c r="G302" s="312">
        <v>489.11</v>
      </c>
      <c r="H302" s="279">
        <f t="shared" si="7"/>
        <v>489.11</v>
      </c>
      <c r="J302" s="2075" t="s">
        <v>6396</v>
      </c>
      <c r="K302" s="2076" t="str">
        <f>VLOOKUP(J302,'FICHE RATIOS'!C:D,2,FALSE)</f>
        <v xml:space="preserve">Menuiseries intérieures </v>
      </c>
    </row>
    <row r="303" spans="1:11" ht="12.75" customHeight="1">
      <c r="A303" s="459"/>
      <c r="B303" s="667"/>
      <c r="C303" s="654"/>
      <c r="D303" s="661"/>
      <c r="E303" s="666"/>
      <c r="F303" s="394"/>
      <c r="G303" s="312" t="s">
        <v>179</v>
      </c>
      <c r="H303" s="279" t="str">
        <f t="shared" si="7"/>
        <v/>
      </c>
      <c r="J303" s="2075" t="s">
        <v>6396</v>
      </c>
      <c r="K303" s="2076" t="str">
        <f>VLOOKUP(J303,'FICHE RATIOS'!C:D,2,FALSE)</f>
        <v xml:space="preserve">Menuiseries intérieures </v>
      </c>
    </row>
    <row r="304" spans="1:11" ht="12.75" customHeight="1">
      <c r="A304" s="459"/>
      <c r="B304" s="670" t="s">
        <v>1476</v>
      </c>
      <c r="C304" s="671" t="s">
        <v>1477</v>
      </c>
      <c r="D304" s="661"/>
      <c r="E304" s="666"/>
      <c r="F304" s="394"/>
      <c r="G304" s="312" t="s">
        <v>179</v>
      </c>
      <c r="H304" s="326" t="s">
        <v>8</v>
      </c>
      <c r="J304" s="2075" t="s">
        <v>6396</v>
      </c>
      <c r="K304" s="2076" t="str">
        <f>VLOOKUP(J304,'FICHE RATIOS'!C:D,2,FALSE)</f>
        <v xml:space="preserve">Menuiseries intérieures </v>
      </c>
    </row>
    <row r="305" spans="1:11" ht="12.75" customHeight="1">
      <c r="A305" s="459"/>
      <c r="B305" s="667"/>
      <c r="C305" s="654"/>
      <c r="D305" s="661"/>
      <c r="E305" s="665"/>
      <c r="F305" s="394"/>
      <c r="G305" s="312" t="s">
        <v>179</v>
      </c>
      <c r="H305" s="279" t="str">
        <f t="shared" ref="H305:H312" si="8">IF(F305=0,"",G305*F305)</f>
        <v/>
      </c>
      <c r="J305" s="2075" t="s">
        <v>6396</v>
      </c>
      <c r="K305" s="2076" t="str">
        <f>VLOOKUP(J305,'FICHE RATIOS'!C:D,2,FALSE)</f>
        <v xml:space="preserve">Menuiseries intérieures </v>
      </c>
    </row>
    <row r="306" spans="1:11" ht="12.75" customHeight="1">
      <c r="A306" s="459"/>
      <c r="B306" s="670" t="s">
        <v>1478</v>
      </c>
      <c r="C306" s="671" t="s">
        <v>1479</v>
      </c>
      <c r="D306" s="661"/>
      <c r="E306" s="665"/>
      <c r="F306" s="394"/>
      <c r="G306" s="312" t="s">
        <v>179</v>
      </c>
      <c r="H306" s="279" t="str">
        <f t="shared" si="8"/>
        <v/>
      </c>
      <c r="J306" s="2075" t="s">
        <v>6396</v>
      </c>
      <c r="K306" s="2076" t="str">
        <f>VLOOKUP(J306,'FICHE RATIOS'!C:D,2,FALSE)</f>
        <v xml:space="preserve">Menuiseries intérieures </v>
      </c>
    </row>
    <row r="307" spans="1:11" ht="12.75" customHeight="1">
      <c r="A307" s="459"/>
      <c r="B307" s="667"/>
      <c r="C307" s="654" t="s">
        <v>1351</v>
      </c>
      <c r="D307" s="661"/>
      <c r="E307" s="666" t="s">
        <v>66</v>
      </c>
      <c r="F307" s="394">
        <v>2</v>
      </c>
      <c r="G307" s="312">
        <v>758.96</v>
      </c>
      <c r="H307" s="279">
        <f t="shared" si="8"/>
        <v>1517.92</v>
      </c>
      <c r="J307" s="2075" t="s">
        <v>6396</v>
      </c>
      <c r="K307" s="2076" t="str">
        <f>VLOOKUP(J307,'FICHE RATIOS'!C:D,2,FALSE)</f>
        <v xml:space="preserve">Menuiseries intérieures </v>
      </c>
    </row>
    <row r="308" spans="1:11" ht="12.75" customHeight="1">
      <c r="A308" s="459"/>
      <c r="B308" s="667"/>
      <c r="C308" s="654" t="s">
        <v>1376</v>
      </c>
      <c r="D308" s="661"/>
      <c r="E308" s="666" t="s">
        <v>66</v>
      </c>
      <c r="F308" s="394">
        <v>4</v>
      </c>
      <c r="G308" s="312">
        <v>1085.03</v>
      </c>
      <c r="H308" s="279">
        <f t="shared" si="8"/>
        <v>4340.12</v>
      </c>
      <c r="J308" s="2075" t="s">
        <v>6396</v>
      </c>
      <c r="K308" s="2076" t="str">
        <f>VLOOKUP(J308,'FICHE RATIOS'!C:D,2,FALSE)</f>
        <v xml:space="preserve">Menuiseries intérieures </v>
      </c>
    </row>
    <row r="309" spans="1:11" ht="12.75" customHeight="1">
      <c r="A309" s="459"/>
      <c r="B309" s="667"/>
      <c r="C309" s="654"/>
      <c r="D309" s="661"/>
      <c r="E309" s="665"/>
      <c r="F309" s="394"/>
      <c r="G309" s="312" t="s">
        <v>179</v>
      </c>
      <c r="H309" s="279" t="str">
        <f t="shared" si="8"/>
        <v/>
      </c>
      <c r="J309" s="2075" t="s">
        <v>6396</v>
      </c>
      <c r="K309" s="2076" t="str">
        <f>VLOOKUP(J309,'FICHE RATIOS'!C:D,2,FALSE)</f>
        <v xml:space="preserve">Menuiseries intérieures </v>
      </c>
    </row>
    <row r="310" spans="1:11" ht="12.75" customHeight="1">
      <c r="A310" s="459"/>
      <c r="B310" s="667"/>
      <c r="C310" s="654" t="s">
        <v>1480</v>
      </c>
      <c r="D310" s="661"/>
      <c r="E310" s="665"/>
      <c r="F310" s="394"/>
      <c r="G310" s="312" t="s">
        <v>179</v>
      </c>
      <c r="H310" s="279" t="str">
        <f t="shared" si="8"/>
        <v/>
      </c>
      <c r="J310" s="2075" t="s">
        <v>6396</v>
      </c>
      <c r="K310" s="2076" t="str">
        <f>VLOOKUP(J310,'FICHE RATIOS'!C:D,2,FALSE)</f>
        <v xml:space="preserve">Menuiseries intérieures </v>
      </c>
    </row>
    <row r="311" spans="1:11" ht="12.75" customHeight="1">
      <c r="A311" s="459"/>
      <c r="B311" s="667"/>
      <c r="C311" s="654" t="s">
        <v>1481</v>
      </c>
      <c r="D311" s="661"/>
      <c r="E311" s="665" t="s">
        <v>66</v>
      </c>
      <c r="F311" s="394">
        <v>1</v>
      </c>
      <c r="G311" s="312">
        <v>5750</v>
      </c>
      <c r="H311" s="279">
        <f t="shared" si="8"/>
        <v>5750</v>
      </c>
      <c r="J311" s="2075" t="s">
        <v>6396</v>
      </c>
      <c r="K311" s="2076" t="str">
        <f>VLOOKUP(J311,'FICHE RATIOS'!C:D,2,FALSE)</f>
        <v xml:space="preserve">Menuiseries intérieures </v>
      </c>
    </row>
    <row r="312" spans="1:11" ht="12.75" customHeight="1">
      <c r="A312" s="459"/>
      <c r="B312" s="667"/>
      <c r="C312" s="654"/>
      <c r="D312" s="661"/>
      <c r="E312" s="665"/>
      <c r="F312" s="394"/>
      <c r="G312" s="312" t="s">
        <v>179</v>
      </c>
      <c r="H312" s="279" t="str">
        <f t="shared" si="8"/>
        <v/>
      </c>
      <c r="J312" s="2075" t="s">
        <v>6396</v>
      </c>
      <c r="K312" s="2076" t="str">
        <f>VLOOKUP(J312,'FICHE RATIOS'!C:D,2,FALSE)</f>
        <v xml:space="preserve">Menuiseries intérieures </v>
      </c>
    </row>
    <row r="313" spans="1:11" ht="12.75" customHeight="1">
      <c r="A313" s="459"/>
      <c r="B313" s="670" t="s">
        <v>1482</v>
      </c>
      <c r="C313" s="671" t="s">
        <v>1483</v>
      </c>
      <c r="D313" s="661"/>
      <c r="E313" s="673" t="s">
        <v>51</v>
      </c>
      <c r="F313" s="394"/>
      <c r="G313" s="312" t="s">
        <v>179</v>
      </c>
      <c r="H313" s="326" t="s">
        <v>8</v>
      </c>
      <c r="J313" s="2075" t="s">
        <v>6396</v>
      </c>
      <c r="K313" s="2076" t="str">
        <f>VLOOKUP(J313,'FICHE RATIOS'!C:D,2,FALSE)</f>
        <v xml:space="preserve">Menuiseries intérieures </v>
      </c>
    </row>
    <row r="314" spans="1:11" ht="12.75" customHeight="1">
      <c r="A314" s="459"/>
      <c r="B314" s="670"/>
      <c r="C314" s="671"/>
      <c r="D314" s="661"/>
      <c r="E314" s="673"/>
      <c r="F314" s="394"/>
      <c r="G314" s="312" t="s">
        <v>179</v>
      </c>
      <c r="H314" s="279" t="str">
        <f t="shared" ref="H314:H340" si="9">IF(F314=0,"",G314*F314)</f>
        <v/>
      </c>
      <c r="J314" s="2075" t="s">
        <v>6396</v>
      </c>
      <c r="K314" s="2076" t="str">
        <f>VLOOKUP(J314,'FICHE RATIOS'!C:D,2,FALSE)</f>
        <v xml:space="preserve">Menuiseries intérieures </v>
      </c>
    </row>
    <row r="315" spans="1:11" ht="12.75" customHeight="1">
      <c r="A315" s="459"/>
      <c r="B315" s="670" t="s">
        <v>1484</v>
      </c>
      <c r="C315" s="671" t="s">
        <v>1485</v>
      </c>
      <c r="D315" s="661"/>
      <c r="E315" s="666"/>
      <c r="F315" s="394"/>
      <c r="G315" s="312" t="s">
        <v>179</v>
      </c>
      <c r="H315" s="279" t="str">
        <f t="shared" si="9"/>
        <v/>
      </c>
      <c r="J315" s="2075" t="s">
        <v>6396</v>
      </c>
      <c r="K315" s="2076" t="str">
        <f>VLOOKUP(J315,'FICHE RATIOS'!C:D,2,FALSE)</f>
        <v xml:space="preserve">Menuiseries intérieures </v>
      </c>
    </row>
    <row r="316" spans="1:11" ht="12.75" customHeight="1">
      <c r="A316" s="459"/>
      <c r="B316" s="670"/>
      <c r="C316" s="671"/>
      <c r="D316" s="661"/>
      <c r="E316" s="666"/>
      <c r="F316" s="394"/>
      <c r="G316" s="312" t="s">
        <v>179</v>
      </c>
      <c r="H316" s="279" t="str">
        <f t="shared" si="9"/>
        <v/>
      </c>
      <c r="J316" s="2075" t="s">
        <v>6396</v>
      </c>
      <c r="K316" s="2076" t="str">
        <f>VLOOKUP(J316,'FICHE RATIOS'!C:D,2,FALSE)</f>
        <v xml:space="preserve">Menuiseries intérieures </v>
      </c>
    </row>
    <row r="317" spans="1:11" ht="12.75" customHeight="1">
      <c r="A317" s="459"/>
      <c r="B317" s="667"/>
      <c r="C317" s="654" t="s">
        <v>1486</v>
      </c>
      <c r="D317" s="661"/>
      <c r="E317" s="666" t="s">
        <v>66</v>
      </c>
      <c r="F317" s="394">
        <v>4</v>
      </c>
      <c r="G317" s="312">
        <v>2743.5</v>
      </c>
      <c r="H317" s="279">
        <f t="shared" si="9"/>
        <v>10974</v>
      </c>
      <c r="J317" s="2075" t="s">
        <v>6396</v>
      </c>
      <c r="K317" s="2076" t="str">
        <f>VLOOKUP(J317,'FICHE RATIOS'!C:D,2,FALSE)</f>
        <v xml:space="preserve">Menuiseries intérieures </v>
      </c>
    </row>
    <row r="318" spans="1:11" ht="12.75" customHeight="1">
      <c r="A318" s="459"/>
      <c r="B318" s="667"/>
      <c r="C318" s="654" t="s">
        <v>1487</v>
      </c>
      <c r="D318" s="661"/>
      <c r="E318" s="666" t="s">
        <v>66</v>
      </c>
      <c r="F318" s="394">
        <v>107</v>
      </c>
      <c r="G318" s="312">
        <v>3305.69</v>
      </c>
      <c r="H318" s="279">
        <f t="shared" si="9"/>
        <v>353708.83</v>
      </c>
      <c r="J318" s="2075" t="s">
        <v>6396</v>
      </c>
      <c r="K318" s="2076" t="str">
        <f>VLOOKUP(J318,'FICHE RATIOS'!C:D,2,FALSE)</f>
        <v xml:space="preserve">Menuiseries intérieures </v>
      </c>
    </row>
    <row r="319" spans="1:11" ht="12.75" customHeight="1">
      <c r="A319" s="459"/>
      <c r="B319" s="670"/>
      <c r="C319" s="671"/>
      <c r="D319" s="661"/>
      <c r="E319" s="666"/>
      <c r="F319" s="394"/>
      <c r="G319" s="312" t="s">
        <v>179</v>
      </c>
      <c r="H319" s="279" t="str">
        <f t="shared" si="9"/>
        <v/>
      </c>
      <c r="J319" s="2075" t="s">
        <v>6396</v>
      </c>
      <c r="K319" s="2076" t="str">
        <f>VLOOKUP(J319,'FICHE RATIOS'!C:D,2,FALSE)</f>
        <v xml:space="preserve">Menuiseries intérieures </v>
      </c>
    </row>
    <row r="320" spans="1:11" ht="12.75" customHeight="1">
      <c r="A320" s="459"/>
      <c r="B320" s="670" t="s">
        <v>1488</v>
      </c>
      <c r="C320" s="671" t="s">
        <v>1489</v>
      </c>
      <c r="D320" s="661"/>
      <c r="E320" s="666"/>
      <c r="F320" s="394"/>
      <c r="G320" s="312" t="s">
        <v>179</v>
      </c>
      <c r="H320" s="279" t="str">
        <f t="shared" si="9"/>
        <v/>
      </c>
      <c r="J320" s="2075" t="s">
        <v>6396</v>
      </c>
      <c r="K320" s="2076" t="str">
        <f>VLOOKUP(J320,'FICHE RATIOS'!C:D,2,FALSE)</f>
        <v xml:space="preserve">Menuiseries intérieures </v>
      </c>
    </row>
    <row r="321" spans="1:11" ht="12.75" customHeight="1">
      <c r="A321" s="459"/>
      <c r="B321" s="611"/>
      <c r="C321" s="671"/>
      <c r="D321" s="661"/>
      <c r="E321" s="666"/>
      <c r="F321" s="394"/>
      <c r="G321" s="312" t="s">
        <v>179</v>
      </c>
      <c r="H321" s="279" t="str">
        <f t="shared" si="9"/>
        <v/>
      </c>
      <c r="J321" s="2075" t="s">
        <v>6396</v>
      </c>
      <c r="K321" s="2076" t="str">
        <f>VLOOKUP(J321,'FICHE RATIOS'!C:D,2,FALSE)</f>
        <v xml:space="preserve">Menuiseries intérieures </v>
      </c>
    </row>
    <row r="322" spans="1:11" ht="12.75" customHeight="1">
      <c r="A322" s="459"/>
      <c r="B322" s="667"/>
      <c r="C322" s="654" t="s">
        <v>1490</v>
      </c>
      <c r="D322" s="661"/>
      <c r="E322" s="666" t="s">
        <v>66</v>
      </c>
      <c r="F322" s="394">
        <v>1</v>
      </c>
      <c r="G322" s="312">
        <v>2248.77</v>
      </c>
      <c r="H322" s="279">
        <f t="shared" si="9"/>
        <v>2248.77</v>
      </c>
      <c r="J322" s="2075" t="s">
        <v>6396</v>
      </c>
      <c r="K322" s="2076" t="str">
        <f>VLOOKUP(J322,'FICHE RATIOS'!C:D,2,FALSE)</f>
        <v xml:space="preserve">Menuiseries intérieures </v>
      </c>
    </row>
    <row r="323" spans="1:11" ht="12.75" customHeight="1">
      <c r="A323" s="459"/>
      <c r="B323" s="667"/>
      <c r="C323" s="654" t="s">
        <v>1385</v>
      </c>
      <c r="D323" s="661"/>
      <c r="E323" s="666" t="s">
        <v>66</v>
      </c>
      <c r="F323" s="394">
        <v>1</v>
      </c>
      <c r="G323" s="312">
        <v>2023.89</v>
      </c>
      <c r="H323" s="279">
        <f t="shared" si="9"/>
        <v>2023.89</v>
      </c>
      <c r="J323" s="2075" t="s">
        <v>6396</v>
      </c>
      <c r="K323" s="2076" t="str">
        <f>VLOOKUP(J323,'FICHE RATIOS'!C:D,2,FALSE)</f>
        <v xml:space="preserve">Menuiseries intérieures </v>
      </c>
    </row>
    <row r="324" spans="1:11" ht="12.75" customHeight="1">
      <c r="A324" s="459"/>
      <c r="B324" s="667"/>
      <c r="C324" s="654"/>
      <c r="D324" s="661"/>
      <c r="E324" s="665"/>
      <c r="F324" s="394"/>
      <c r="G324" s="312" t="s">
        <v>179</v>
      </c>
      <c r="H324" s="279" t="str">
        <f t="shared" si="9"/>
        <v/>
      </c>
      <c r="J324" s="2075" t="s">
        <v>6396</v>
      </c>
      <c r="K324" s="2076" t="str">
        <f>VLOOKUP(J324,'FICHE RATIOS'!C:D,2,FALSE)</f>
        <v xml:space="preserve">Menuiseries intérieures </v>
      </c>
    </row>
    <row r="325" spans="1:11" ht="12.75" customHeight="1">
      <c r="A325" s="459"/>
      <c r="B325" s="670" t="s">
        <v>1067</v>
      </c>
      <c r="C325" s="654" t="s">
        <v>1491</v>
      </c>
      <c r="D325" s="661"/>
      <c r="E325" s="666"/>
      <c r="F325" s="394"/>
      <c r="G325" s="312" t="s">
        <v>179</v>
      </c>
      <c r="H325" s="279" t="str">
        <f t="shared" si="9"/>
        <v/>
      </c>
      <c r="J325" s="2075" t="s">
        <v>6396</v>
      </c>
      <c r="K325" s="2076" t="str">
        <f>VLOOKUP(J325,'FICHE RATIOS'!C:D,2,FALSE)</f>
        <v xml:space="preserve">Menuiseries intérieures </v>
      </c>
    </row>
    <row r="326" spans="1:11" ht="12.75" customHeight="1">
      <c r="A326" s="459"/>
      <c r="B326" s="667"/>
      <c r="C326" s="678" t="s">
        <v>1492</v>
      </c>
      <c r="D326" s="661"/>
      <c r="E326" s="665"/>
      <c r="F326" s="394"/>
      <c r="G326" s="312" t="s">
        <v>179</v>
      </c>
      <c r="H326" s="279" t="str">
        <f t="shared" si="9"/>
        <v/>
      </c>
      <c r="J326" s="2075" t="s">
        <v>6396</v>
      </c>
      <c r="K326" s="2076" t="str">
        <f>VLOOKUP(J326,'FICHE RATIOS'!C:D,2,FALSE)</f>
        <v xml:space="preserve">Menuiseries intérieures </v>
      </c>
    </row>
    <row r="327" spans="1:11" ht="12.75" customHeight="1">
      <c r="A327" s="459"/>
      <c r="B327" s="667"/>
      <c r="C327" s="654" t="s">
        <v>1493</v>
      </c>
      <c r="D327" s="661"/>
      <c r="E327" s="665" t="s">
        <v>66</v>
      </c>
      <c r="F327" s="394">
        <v>1</v>
      </c>
      <c r="G327" s="312">
        <v>5750</v>
      </c>
      <c r="H327" s="279">
        <f t="shared" si="9"/>
        <v>5750</v>
      </c>
      <c r="J327" s="2075" t="s">
        <v>6396</v>
      </c>
      <c r="K327" s="2076" t="str">
        <f>VLOOKUP(J327,'FICHE RATIOS'!C:D,2,FALSE)</f>
        <v xml:space="preserve">Menuiseries intérieures </v>
      </c>
    </row>
    <row r="328" spans="1:11" ht="12.75" customHeight="1">
      <c r="A328" s="459"/>
      <c r="B328" s="667"/>
      <c r="C328" s="654" t="s">
        <v>1494</v>
      </c>
      <c r="D328" s="661"/>
      <c r="E328" s="665" t="s">
        <v>66</v>
      </c>
      <c r="F328" s="394">
        <v>1</v>
      </c>
      <c r="G328" s="312">
        <v>9200</v>
      </c>
      <c r="H328" s="279">
        <f t="shared" si="9"/>
        <v>9200</v>
      </c>
      <c r="J328" s="2075" t="s">
        <v>6396</v>
      </c>
      <c r="K328" s="2076" t="str">
        <f>VLOOKUP(J328,'FICHE RATIOS'!C:D,2,FALSE)</f>
        <v xml:space="preserve">Menuiseries intérieures </v>
      </c>
    </row>
    <row r="329" spans="1:11" ht="12.75" customHeight="1">
      <c r="A329" s="459"/>
      <c r="B329" s="667"/>
      <c r="C329" s="654" t="s">
        <v>1495</v>
      </c>
      <c r="D329" s="661"/>
      <c r="E329" s="665" t="s">
        <v>66</v>
      </c>
      <c r="F329" s="394">
        <v>1</v>
      </c>
      <c r="G329" s="312">
        <v>5750</v>
      </c>
      <c r="H329" s="279">
        <f t="shared" si="9"/>
        <v>5750</v>
      </c>
      <c r="J329" s="2075" t="s">
        <v>6396</v>
      </c>
      <c r="K329" s="2076" t="str">
        <f>VLOOKUP(J329,'FICHE RATIOS'!C:D,2,FALSE)</f>
        <v xml:space="preserve">Menuiseries intérieures </v>
      </c>
    </row>
    <row r="330" spans="1:11" ht="12.75" customHeight="1">
      <c r="A330" s="459"/>
      <c r="B330" s="667"/>
      <c r="C330" s="654" t="s">
        <v>1496</v>
      </c>
      <c r="D330" s="661"/>
      <c r="E330" s="665" t="s">
        <v>66</v>
      </c>
      <c r="F330" s="394">
        <v>1</v>
      </c>
      <c r="G330" s="312">
        <v>14662.5</v>
      </c>
      <c r="H330" s="279">
        <f t="shared" si="9"/>
        <v>14662.5</v>
      </c>
      <c r="J330" s="2075" t="s">
        <v>6396</v>
      </c>
      <c r="K330" s="2076" t="str">
        <f>VLOOKUP(J330,'FICHE RATIOS'!C:D,2,FALSE)</f>
        <v xml:space="preserve">Menuiseries intérieures </v>
      </c>
    </row>
    <row r="331" spans="1:11" ht="12.75" customHeight="1">
      <c r="A331" s="459"/>
      <c r="B331" s="611"/>
      <c r="C331" s="671"/>
      <c r="D331" s="661"/>
      <c r="E331" s="666"/>
      <c r="F331" s="394"/>
      <c r="G331" s="312">
        <v>0</v>
      </c>
      <c r="H331" s="279" t="str">
        <f t="shared" si="9"/>
        <v/>
      </c>
      <c r="J331" s="2075" t="s">
        <v>6396</v>
      </c>
      <c r="K331" s="2076" t="str">
        <f>VLOOKUP(J331,'FICHE RATIOS'!C:D,2,FALSE)</f>
        <v xml:space="preserve">Menuiseries intérieures </v>
      </c>
    </row>
    <row r="332" spans="1:11" ht="12.75" customHeight="1">
      <c r="A332" s="459"/>
      <c r="B332" s="611">
        <v>3.2</v>
      </c>
      <c r="C332" s="671" t="s">
        <v>1497</v>
      </c>
      <c r="D332" s="661"/>
      <c r="E332" s="666"/>
      <c r="F332" s="394"/>
      <c r="G332" s="312">
        <v>0</v>
      </c>
      <c r="H332" s="279" t="str">
        <f t="shared" si="9"/>
        <v/>
      </c>
      <c r="J332" s="2075" t="s">
        <v>6396</v>
      </c>
      <c r="K332" s="2076" t="str">
        <f>VLOOKUP(J332,'FICHE RATIOS'!C:D,2,FALSE)</f>
        <v xml:space="preserve">Menuiseries intérieures </v>
      </c>
    </row>
    <row r="333" spans="1:11" ht="12.75" customHeight="1">
      <c r="A333" s="459"/>
      <c r="B333" s="611"/>
      <c r="C333" s="671"/>
      <c r="D333" s="661"/>
      <c r="E333" s="666"/>
      <c r="F333" s="394"/>
      <c r="G333" s="312">
        <v>0</v>
      </c>
      <c r="H333" s="279" t="str">
        <f t="shared" si="9"/>
        <v/>
      </c>
      <c r="J333" s="2075" t="s">
        <v>6396</v>
      </c>
      <c r="K333" s="2076" t="str">
        <f>VLOOKUP(J333,'FICHE RATIOS'!C:D,2,FALSE)</f>
        <v xml:space="preserve">Menuiseries intérieures </v>
      </c>
    </row>
    <row r="334" spans="1:11" ht="12.75" customHeight="1">
      <c r="A334" s="459"/>
      <c r="B334" s="611"/>
      <c r="C334" s="613" t="s">
        <v>1498</v>
      </c>
      <c r="D334" s="661"/>
      <c r="E334" s="666"/>
      <c r="F334" s="394"/>
      <c r="G334" s="312">
        <v>0</v>
      </c>
      <c r="H334" s="279" t="str">
        <f t="shared" si="9"/>
        <v/>
      </c>
      <c r="J334" s="2075" t="s">
        <v>6396</v>
      </c>
      <c r="K334" s="2076" t="str">
        <f>VLOOKUP(J334,'FICHE RATIOS'!C:D,2,FALSE)</f>
        <v xml:space="preserve">Menuiseries intérieures </v>
      </c>
    </row>
    <row r="335" spans="1:11" ht="12.75" customHeight="1">
      <c r="A335" s="459"/>
      <c r="B335" s="611"/>
      <c r="C335" s="613" t="s">
        <v>1499</v>
      </c>
      <c r="D335" s="661"/>
      <c r="E335" s="666"/>
      <c r="F335" s="394"/>
      <c r="G335" s="312">
        <v>0</v>
      </c>
      <c r="H335" s="279" t="str">
        <f t="shared" si="9"/>
        <v/>
      </c>
      <c r="J335" s="2075" t="s">
        <v>6396</v>
      </c>
      <c r="K335" s="2076" t="str">
        <f>VLOOKUP(J335,'FICHE RATIOS'!C:D,2,FALSE)</f>
        <v xml:space="preserve">Menuiseries intérieures </v>
      </c>
    </row>
    <row r="336" spans="1:11" ht="12.75" customHeight="1">
      <c r="A336" s="459"/>
      <c r="B336" s="611"/>
      <c r="C336" s="613"/>
      <c r="D336" s="661"/>
      <c r="E336" s="666"/>
      <c r="F336" s="394"/>
      <c r="G336" s="312">
        <v>0</v>
      </c>
      <c r="H336" s="279" t="str">
        <f t="shared" si="9"/>
        <v/>
      </c>
      <c r="J336" s="2075" t="s">
        <v>6396</v>
      </c>
      <c r="K336" s="2076" t="str">
        <f>VLOOKUP(J336,'FICHE RATIOS'!C:D,2,FALSE)</f>
        <v xml:space="preserve">Menuiseries intérieures </v>
      </c>
    </row>
    <row r="337" spans="1:11" ht="12.75" customHeight="1">
      <c r="A337" s="459"/>
      <c r="B337" s="611"/>
      <c r="C337" s="613" t="s">
        <v>1500</v>
      </c>
      <c r="D337" s="661"/>
      <c r="E337" s="666" t="s">
        <v>66</v>
      </c>
      <c r="F337" s="394">
        <v>10</v>
      </c>
      <c r="G337" s="312">
        <v>1422.35</v>
      </c>
      <c r="H337" s="279">
        <f t="shared" si="9"/>
        <v>14223.5</v>
      </c>
      <c r="J337" s="2075" t="s">
        <v>6396</v>
      </c>
      <c r="K337" s="2076" t="str">
        <f>VLOOKUP(J337,'FICHE RATIOS'!C:D,2,FALSE)</f>
        <v xml:space="preserve">Menuiseries intérieures </v>
      </c>
    </row>
    <row r="338" spans="1:11" ht="12.75" customHeight="1">
      <c r="A338" s="459"/>
      <c r="B338" s="611"/>
      <c r="C338" s="613" t="s">
        <v>1501</v>
      </c>
      <c r="D338" s="661"/>
      <c r="E338" s="666" t="s">
        <v>66</v>
      </c>
      <c r="F338" s="394">
        <v>46</v>
      </c>
      <c r="G338" s="312">
        <v>1422.35</v>
      </c>
      <c r="H338" s="279">
        <f t="shared" si="9"/>
        <v>65428.1</v>
      </c>
      <c r="J338" s="2075" t="s">
        <v>6396</v>
      </c>
      <c r="K338" s="2076" t="str">
        <f>VLOOKUP(J338,'FICHE RATIOS'!C:D,2,FALSE)</f>
        <v xml:space="preserve">Menuiseries intérieures </v>
      </c>
    </row>
    <row r="339" spans="1:11" ht="12.75" customHeight="1">
      <c r="A339" s="459"/>
      <c r="B339" s="611"/>
      <c r="C339" s="613" t="s">
        <v>1502</v>
      </c>
      <c r="D339" s="661"/>
      <c r="E339" s="666" t="s">
        <v>66</v>
      </c>
      <c r="F339" s="394">
        <v>3</v>
      </c>
      <c r="G339" s="312">
        <v>1787.77</v>
      </c>
      <c r="H339" s="279">
        <f t="shared" si="9"/>
        <v>5363.3099999999995</v>
      </c>
      <c r="J339" s="2075" t="s">
        <v>6396</v>
      </c>
      <c r="K339" s="2076" t="str">
        <f>VLOOKUP(J339,'FICHE RATIOS'!C:D,2,FALSE)</f>
        <v xml:space="preserve">Menuiseries intérieures </v>
      </c>
    </row>
    <row r="340" spans="1:11" ht="12.75" customHeight="1">
      <c r="A340" s="459"/>
      <c r="B340" s="611"/>
      <c r="C340" s="613"/>
      <c r="D340" s="661"/>
      <c r="E340" s="666"/>
      <c r="F340" s="394"/>
      <c r="G340" s="312">
        <v>0</v>
      </c>
      <c r="H340" s="279" t="str">
        <f t="shared" si="9"/>
        <v/>
      </c>
      <c r="J340" s="2075" t="s">
        <v>6396</v>
      </c>
      <c r="K340" s="2076" t="str">
        <f>VLOOKUP(J340,'FICHE RATIOS'!C:D,2,FALSE)</f>
        <v xml:space="preserve">Menuiseries intérieures </v>
      </c>
    </row>
    <row r="341" spans="1:11" ht="12.75" customHeight="1">
      <c r="A341" s="459"/>
      <c r="B341" s="611"/>
      <c r="C341" s="613" t="s">
        <v>1503</v>
      </c>
      <c r="D341" s="661"/>
      <c r="E341" s="666" t="s">
        <v>51</v>
      </c>
      <c r="F341" s="394">
        <v>1</v>
      </c>
      <c r="G341" s="312">
        <v>0</v>
      </c>
      <c r="H341" s="326" t="s">
        <v>8</v>
      </c>
      <c r="J341" s="2075" t="s">
        <v>6396</v>
      </c>
      <c r="K341" s="2076" t="str">
        <f>VLOOKUP(J341,'FICHE RATIOS'!C:D,2,FALSE)</f>
        <v xml:space="preserve">Menuiseries intérieures </v>
      </c>
    </row>
    <row r="342" spans="1:11" ht="12.75" customHeight="1">
      <c r="A342" s="459"/>
      <c r="B342" s="611"/>
      <c r="C342" s="671"/>
      <c r="D342" s="661"/>
      <c r="E342" s="666"/>
      <c r="F342" s="394"/>
      <c r="G342" s="312">
        <v>0</v>
      </c>
      <c r="H342" s="279" t="str">
        <f t="shared" ref="H342:H372" si="10">IF(F342=0,"",G342*F342)</f>
        <v/>
      </c>
      <c r="J342" s="2075" t="s">
        <v>6396</v>
      </c>
      <c r="K342" s="2076" t="str">
        <f>VLOOKUP(J342,'FICHE RATIOS'!C:D,2,FALSE)</f>
        <v xml:space="preserve">Menuiseries intérieures </v>
      </c>
    </row>
    <row r="343" spans="1:11" ht="12.75" customHeight="1">
      <c r="A343" s="459"/>
      <c r="B343" s="611">
        <v>3.3</v>
      </c>
      <c r="C343" s="671" t="s">
        <v>1504</v>
      </c>
      <c r="D343" s="661"/>
      <c r="E343" s="666"/>
      <c r="F343" s="394"/>
      <c r="G343" s="312">
        <v>0</v>
      </c>
      <c r="H343" s="279" t="str">
        <f t="shared" si="10"/>
        <v/>
      </c>
      <c r="J343" s="2075" t="s">
        <v>6396</v>
      </c>
      <c r="K343" s="2076" t="str">
        <f>VLOOKUP(J343,'FICHE RATIOS'!C:D,2,FALSE)</f>
        <v xml:space="preserve">Menuiseries intérieures </v>
      </c>
    </row>
    <row r="344" spans="1:11" ht="12.75" customHeight="1">
      <c r="A344" s="459"/>
      <c r="B344" s="611"/>
      <c r="C344" s="613" t="s">
        <v>1505</v>
      </c>
      <c r="D344" s="661"/>
      <c r="E344" s="665"/>
      <c r="F344" s="394">
        <v>4</v>
      </c>
      <c r="G344" s="312">
        <v>2248.77</v>
      </c>
      <c r="H344" s="279">
        <f t="shared" si="10"/>
        <v>8995.08</v>
      </c>
      <c r="J344" s="2075" t="s">
        <v>6396</v>
      </c>
      <c r="K344" s="2076" t="str">
        <f>VLOOKUP(J344,'FICHE RATIOS'!C:D,2,FALSE)</f>
        <v xml:space="preserve">Menuiseries intérieures </v>
      </c>
    </row>
    <row r="345" spans="1:11" ht="12.75" customHeight="1">
      <c r="A345" s="459"/>
      <c r="B345" s="611"/>
      <c r="C345" s="613" t="s">
        <v>1506</v>
      </c>
      <c r="D345" s="661"/>
      <c r="E345" s="666"/>
      <c r="F345" s="394"/>
      <c r="G345" s="312">
        <v>0</v>
      </c>
      <c r="H345" s="279" t="str">
        <f t="shared" si="10"/>
        <v/>
      </c>
      <c r="J345" s="2075" t="s">
        <v>6396</v>
      </c>
      <c r="K345" s="2076" t="str">
        <f>VLOOKUP(J345,'FICHE RATIOS'!C:D,2,FALSE)</f>
        <v xml:space="preserve">Menuiseries intérieures </v>
      </c>
    </row>
    <row r="346" spans="1:11">
      <c r="A346" s="459"/>
      <c r="B346" s="679"/>
      <c r="C346" s="654"/>
      <c r="D346" s="668"/>
      <c r="E346" s="665"/>
      <c r="F346" s="394"/>
      <c r="G346" s="312">
        <v>0</v>
      </c>
      <c r="H346" s="279" t="str">
        <f t="shared" si="10"/>
        <v/>
      </c>
      <c r="J346" s="2075" t="s">
        <v>6396</v>
      </c>
      <c r="K346" s="2076" t="str">
        <f>VLOOKUP(J346,'FICHE RATIOS'!C:D,2,FALSE)</f>
        <v xml:space="preserve">Menuiseries intérieures </v>
      </c>
    </row>
    <row r="347" spans="1:11">
      <c r="A347" s="459"/>
      <c r="B347" s="679"/>
      <c r="C347" s="657" t="s">
        <v>1507</v>
      </c>
      <c r="D347" s="668"/>
      <c r="E347" s="665"/>
      <c r="F347" s="394"/>
      <c r="G347" s="312">
        <v>0</v>
      </c>
      <c r="H347" s="279" t="str">
        <f t="shared" si="10"/>
        <v/>
      </c>
      <c r="J347" s="2075" t="s">
        <v>6396</v>
      </c>
      <c r="K347" s="2076" t="str">
        <f>VLOOKUP(J347,'FICHE RATIOS'!C:D,2,FALSE)</f>
        <v xml:space="preserve">Menuiseries intérieures </v>
      </c>
    </row>
    <row r="348" spans="1:11">
      <c r="A348" s="459"/>
      <c r="B348" s="679"/>
      <c r="C348" s="654" t="s">
        <v>1508</v>
      </c>
      <c r="D348" s="668"/>
      <c r="E348" s="665"/>
      <c r="F348" s="394"/>
      <c r="G348" s="312">
        <v>0</v>
      </c>
      <c r="H348" s="279" t="str">
        <f t="shared" si="10"/>
        <v/>
      </c>
      <c r="J348" s="2075" t="s">
        <v>6396</v>
      </c>
      <c r="K348" s="2076" t="str">
        <f>VLOOKUP(J348,'FICHE RATIOS'!C:D,2,FALSE)</f>
        <v xml:space="preserve">Menuiseries intérieures </v>
      </c>
    </row>
    <row r="349" spans="1:11">
      <c r="A349" s="459"/>
      <c r="B349" s="679"/>
      <c r="C349" s="654" t="s">
        <v>1509</v>
      </c>
      <c r="D349" s="668"/>
      <c r="E349" s="665" t="s">
        <v>66</v>
      </c>
      <c r="F349" s="394">
        <v>1</v>
      </c>
      <c r="G349" s="312">
        <v>2248.77</v>
      </c>
      <c r="H349" s="279">
        <f t="shared" si="10"/>
        <v>2248.77</v>
      </c>
      <c r="J349" s="2075" t="s">
        <v>6396</v>
      </c>
      <c r="K349" s="2076" t="str">
        <f>VLOOKUP(J349,'FICHE RATIOS'!C:D,2,FALSE)</f>
        <v xml:space="preserve">Menuiseries intérieures </v>
      </c>
    </row>
    <row r="350" spans="1:11">
      <c r="A350" s="459"/>
      <c r="B350" s="679"/>
      <c r="C350" s="654" t="s">
        <v>1510</v>
      </c>
      <c r="D350" s="668"/>
      <c r="E350" s="665" t="s">
        <v>66</v>
      </c>
      <c r="F350" s="394">
        <v>1</v>
      </c>
      <c r="G350" s="312">
        <v>2248.77</v>
      </c>
      <c r="H350" s="279">
        <f t="shared" si="10"/>
        <v>2248.77</v>
      </c>
      <c r="J350" s="2075" t="s">
        <v>6396</v>
      </c>
      <c r="K350" s="2076" t="str">
        <f>VLOOKUP(J350,'FICHE RATIOS'!C:D,2,FALSE)</f>
        <v xml:space="preserve">Menuiseries intérieures </v>
      </c>
    </row>
    <row r="351" spans="1:11">
      <c r="A351" s="459"/>
      <c r="B351" s="679"/>
      <c r="C351" s="654"/>
      <c r="D351" s="668"/>
      <c r="E351" s="665"/>
      <c r="F351" s="394"/>
      <c r="G351" s="312">
        <v>0</v>
      </c>
      <c r="H351" s="279" t="str">
        <f t="shared" si="10"/>
        <v/>
      </c>
      <c r="J351" s="2075" t="s">
        <v>6396</v>
      </c>
      <c r="K351" s="2076" t="str">
        <f>VLOOKUP(J351,'FICHE RATIOS'!C:D,2,FALSE)</f>
        <v xml:space="preserve">Menuiseries intérieures </v>
      </c>
    </row>
    <row r="352" spans="1:11">
      <c r="A352" s="459"/>
      <c r="B352" s="679"/>
      <c r="C352" s="654" t="s">
        <v>1511</v>
      </c>
      <c r="D352" s="668"/>
      <c r="E352" s="665"/>
      <c r="F352" s="394"/>
      <c r="G352" s="312">
        <v>0</v>
      </c>
      <c r="H352" s="279" t="str">
        <f t="shared" si="10"/>
        <v/>
      </c>
      <c r="J352" s="2075" t="s">
        <v>6396</v>
      </c>
      <c r="K352" s="2076" t="str">
        <f>VLOOKUP(J352,'FICHE RATIOS'!C:D,2,FALSE)</f>
        <v xml:space="preserve">Menuiseries intérieures </v>
      </c>
    </row>
    <row r="353" spans="1:11">
      <c r="A353" s="459"/>
      <c r="B353" s="679"/>
      <c r="C353" s="654" t="s">
        <v>1512</v>
      </c>
      <c r="D353" s="668"/>
      <c r="E353" s="665" t="s">
        <v>66</v>
      </c>
      <c r="F353" s="394">
        <v>1</v>
      </c>
      <c r="G353" s="312">
        <v>2248.77</v>
      </c>
      <c r="H353" s="279">
        <f t="shared" si="10"/>
        <v>2248.77</v>
      </c>
      <c r="J353" s="2075" t="s">
        <v>6396</v>
      </c>
      <c r="K353" s="2076" t="str">
        <f>VLOOKUP(J353,'FICHE RATIOS'!C:D,2,FALSE)</f>
        <v xml:space="preserve">Menuiseries intérieures </v>
      </c>
    </row>
    <row r="354" spans="1:11">
      <c r="A354" s="459"/>
      <c r="B354" s="679"/>
      <c r="C354" s="654" t="s">
        <v>1513</v>
      </c>
      <c r="D354" s="668"/>
      <c r="E354" s="665" t="s">
        <v>66</v>
      </c>
      <c r="F354" s="394">
        <v>1</v>
      </c>
      <c r="G354" s="312">
        <v>2248.77</v>
      </c>
      <c r="H354" s="279">
        <f t="shared" si="10"/>
        <v>2248.77</v>
      </c>
      <c r="J354" s="2075" t="s">
        <v>6396</v>
      </c>
      <c r="K354" s="2076" t="str">
        <f>VLOOKUP(J354,'FICHE RATIOS'!C:D,2,FALSE)</f>
        <v xml:space="preserve">Menuiseries intérieures </v>
      </c>
    </row>
    <row r="355" spans="1:11">
      <c r="A355" s="459"/>
      <c r="B355" s="679"/>
      <c r="C355" s="654" t="s">
        <v>1514</v>
      </c>
      <c r="D355" s="668"/>
      <c r="E355" s="665" t="s">
        <v>66</v>
      </c>
      <c r="F355" s="394">
        <v>1</v>
      </c>
      <c r="G355" s="312">
        <v>2248.77</v>
      </c>
      <c r="H355" s="279">
        <f t="shared" si="10"/>
        <v>2248.77</v>
      </c>
      <c r="J355" s="2075" t="s">
        <v>6396</v>
      </c>
      <c r="K355" s="2076" t="str">
        <f>VLOOKUP(J355,'FICHE RATIOS'!C:D,2,FALSE)</f>
        <v xml:space="preserve">Menuiseries intérieures </v>
      </c>
    </row>
    <row r="356" spans="1:11">
      <c r="A356" s="459"/>
      <c r="B356" s="679"/>
      <c r="C356" s="654" t="s">
        <v>1515</v>
      </c>
      <c r="D356" s="668"/>
      <c r="E356" s="665" t="s">
        <v>66</v>
      </c>
      <c r="F356" s="394">
        <v>1</v>
      </c>
      <c r="G356" s="312">
        <v>2248.77</v>
      </c>
      <c r="H356" s="279">
        <f t="shared" si="10"/>
        <v>2248.77</v>
      </c>
      <c r="J356" s="2075" t="s">
        <v>6396</v>
      </c>
      <c r="K356" s="2076" t="str">
        <f>VLOOKUP(J356,'FICHE RATIOS'!C:D,2,FALSE)</f>
        <v xml:space="preserve">Menuiseries intérieures </v>
      </c>
    </row>
    <row r="357" spans="1:11">
      <c r="A357" s="459"/>
      <c r="B357" s="679"/>
      <c r="C357" s="654"/>
      <c r="D357" s="668"/>
      <c r="E357" s="665"/>
      <c r="F357" s="394"/>
      <c r="G357" s="312">
        <v>0</v>
      </c>
      <c r="H357" s="279" t="str">
        <f t="shared" si="10"/>
        <v/>
      </c>
      <c r="J357" s="2075" t="s">
        <v>6396</v>
      </c>
      <c r="K357" s="2076" t="str">
        <f>VLOOKUP(J357,'FICHE RATIOS'!C:D,2,FALSE)</f>
        <v xml:space="preserve">Menuiseries intérieures </v>
      </c>
    </row>
    <row r="358" spans="1:11">
      <c r="A358" s="459"/>
      <c r="B358" s="679"/>
      <c r="C358" s="654" t="s">
        <v>1516</v>
      </c>
      <c r="D358" s="668"/>
      <c r="E358" s="665" t="s">
        <v>66</v>
      </c>
      <c r="F358" s="394">
        <v>1</v>
      </c>
      <c r="G358" s="312">
        <v>2248.77</v>
      </c>
      <c r="H358" s="279">
        <f t="shared" si="10"/>
        <v>2248.77</v>
      </c>
      <c r="J358" s="2075" t="s">
        <v>6396</v>
      </c>
      <c r="K358" s="2076" t="str">
        <f>VLOOKUP(J358,'FICHE RATIOS'!C:D,2,FALSE)</f>
        <v xml:space="preserve">Menuiseries intérieures </v>
      </c>
    </row>
    <row r="359" spans="1:11">
      <c r="A359" s="459"/>
      <c r="B359" s="679"/>
      <c r="C359" s="654"/>
      <c r="D359" s="668"/>
      <c r="E359" s="665"/>
      <c r="F359" s="394"/>
      <c r="G359" s="312">
        <v>0</v>
      </c>
      <c r="H359" s="279" t="str">
        <f t="shared" si="10"/>
        <v/>
      </c>
      <c r="J359" s="2075" t="s">
        <v>6396</v>
      </c>
      <c r="K359" s="2076" t="str">
        <f>VLOOKUP(J359,'FICHE RATIOS'!C:D,2,FALSE)</f>
        <v xml:space="preserve">Menuiseries intérieures </v>
      </c>
    </row>
    <row r="360" spans="1:11">
      <c r="A360" s="459"/>
      <c r="B360" s="679"/>
      <c r="C360" s="654" t="s">
        <v>1517</v>
      </c>
      <c r="D360" s="668"/>
      <c r="E360" s="665" t="s">
        <v>66</v>
      </c>
      <c r="F360" s="394">
        <v>1</v>
      </c>
      <c r="G360" s="312">
        <v>2248.77</v>
      </c>
      <c r="H360" s="279">
        <f t="shared" si="10"/>
        <v>2248.77</v>
      </c>
      <c r="J360" s="2075" t="s">
        <v>6396</v>
      </c>
      <c r="K360" s="2076" t="str">
        <f>VLOOKUP(J360,'FICHE RATIOS'!C:D,2,FALSE)</f>
        <v xml:space="preserve">Menuiseries intérieures </v>
      </c>
    </row>
    <row r="361" spans="1:11">
      <c r="A361" s="459"/>
      <c r="B361" s="679"/>
      <c r="C361" s="654"/>
      <c r="D361" s="668"/>
      <c r="E361" s="665"/>
      <c r="F361" s="394"/>
      <c r="G361" s="312">
        <v>0</v>
      </c>
      <c r="H361" s="279" t="str">
        <f t="shared" si="10"/>
        <v/>
      </c>
      <c r="J361" s="2075" t="s">
        <v>6396</v>
      </c>
      <c r="K361" s="2076" t="str">
        <f>VLOOKUP(J361,'FICHE RATIOS'!C:D,2,FALSE)</f>
        <v xml:space="preserve">Menuiseries intérieures </v>
      </c>
    </row>
    <row r="362" spans="1:11">
      <c r="A362" s="459"/>
      <c r="B362" s="679"/>
      <c r="C362" s="654"/>
      <c r="D362" s="668"/>
      <c r="E362" s="665"/>
      <c r="F362" s="394"/>
      <c r="G362" s="312">
        <v>0</v>
      </c>
      <c r="H362" s="279" t="str">
        <f t="shared" si="10"/>
        <v/>
      </c>
      <c r="J362" s="2075" t="s">
        <v>6396</v>
      </c>
      <c r="K362" s="2076" t="str">
        <f>VLOOKUP(J362,'FICHE RATIOS'!C:D,2,FALSE)</f>
        <v xml:space="preserve">Menuiseries intérieures </v>
      </c>
    </row>
    <row r="363" spans="1:11">
      <c r="A363" s="459"/>
      <c r="B363" s="679"/>
      <c r="C363" s="654" t="s">
        <v>1518</v>
      </c>
      <c r="D363" s="668"/>
      <c r="E363" s="665"/>
      <c r="F363" s="394"/>
      <c r="G363" s="312">
        <v>0</v>
      </c>
      <c r="H363" s="279" t="str">
        <f t="shared" si="10"/>
        <v/>
      </c>
      <c r="J363" s="2075" t="s">
        <v>6396</v>
      </c>
      <c r="K363" s="2076" t="str">
        <f>VLOOKUP(J363,'FICHE RATIOS'!C:D,2,FALSE)</f>
        <v xml:space="preserve">Menuiseries intérieures </v>
      </c>
    </row>
    <row r="364" spans="1:11">
      <c r="A364" s="459"/>
      <c r="B364" s="679"/>
      <c r="C364" s="654" t="s">
        <v>1519</v>
      </c>
      <c r="D364" s="668"/>
      <c r="E364" s="665" t="s">
        <v>66</v>
      </c>
      <c r="F364" s="394">
        <v>1</v>
      </c>
      <c r="G364" s="312">
        <v>1124.3800000000001</v>
      </c>
      <c r="H364" s="279">
        <f t="shared" si="10"/>
        <v>1124.3800000000001</v>
      </c>
      <c r="J364" s="2075" t="s">
        <v>6396</v>
      </c>
      <c r="K364" s="2076" t="str">
        <f>VLOOKUP(J364,'FICHE RATIOS'!C:D,2,FALSE)</f>
        <v xml:space="preserve">Menuiseries intérieures </v>
      </c>
    </row>
    <row r="365" spans="1:11">
      <c r="A365" s="459"/>
      <c r="B365" s="679"/>
      <c r="C365" s="654" t="s">
        <v>1520</v>
      </c>
      <c r="D365" s="668"/>
      <c r="E365" s="665" t="s">
        <v>66</v>
      </c>
      <c r="F365" s="394">
        <v>1</v>
      </c>
      <c r="G365" s="312">
        <v>1124.3800000000001</v>
      </c>
      <c r="H365" s="279">
        <f t="shared" si="10"/>
        <v>1124.3800000000001</v>
      </c>
      <c r="J365" s="2075" t="s">
        <v>6396</v>
      </c>
      <c r="K365" s="2076" t="str">
        <f>VLOOKUP(J365,'FICHE RATIOS'!C:D,2,FALSE)</f>
        <v xml:space="preserve">Menuiseries intérieures </v>
      </c>
    </row>
    <row r="366" spans="1:11">
      <c r="A366" s="459"/>
      <c r="B366" s="679"/>
      <c r="C366" s="654" t="s">
        <v>1521</v>
      </c>
      <c r="D366" s="668"/>
      <c r="E366" s="665" t="s">
        <v>66</v>
      </c>
      <c r="F366" s="394">
        <v>1</v>
      </c>
      <c r="G366" s="312">
        <v>1124.3800000000001</v>
      </c>
      <c r="H366" s="279">
        <f t="shared" si="10"/>
        <v>1124.3800000000001</v>
      </c>
      <c r="J366" s="2075" t="s">
        <v>6396</v>
      </c>
      <c r="K366" s="2076" t="str">
        <f>VLOOKUP(J366,'FICHE RATIOS'!C:D,2,FALSE)</f>
        <v xml:space="preserve">Menuiseries intérieures </v>
      </c>
    </row>
    <row r="367" spans="1:11">
      <c r="A367" s="459"/>
      <c r="B367" s="679"/>
      <c r="C367" s="654"/>
      <c r="D367" s="668"/>
      <c r="E367" s="665"/>
      <c r="F367" s="394"/>
      <c r="G367" s="312">
        <v>0</v>
      </c>
      <c r="H367" s="279" t="str">
        <f t="shared" si="10"/>
        <v/>
      </c>
      <c r="J367" s="2075" t="s">
        <v>6396</v>
      </c>
      <c r="K367" s="2076" t="str">
        <f>VLOOKUP(J367,'FICHE RATIOS'!C:D,2,FALSE)</f>
        <v xml:space="preserve">Menuiseries intérieures </v>
      </c>
    </row>
    <row r="368" spans="1:11">
      <c r="A368" s="459"/>
      <c r="B368" s="679"/>
      <c r="C368" s="654" t="s">
        <v>1522</v>
      </c>
      <c r="D368" s="668"/>
      <c r="E368" s="665"/>
      <c r="F368" s="394"/>
      <c r="G368" s="312">
        <v>0</v>
      </c>
      <c r="H368" s="279" t="str">
        <f t="shared" si="10"/>
        <v/>
      </c>
      <c r="J368" s="2075" t="s">
        <v>6396</v>
      </c>
      <c r="K368" s="2076" t="str">
        <f>VLOOKUP(J368,'FICHE RATIOS'!C:D,2,FALSE)</f>
        <v xml:space="preserve">Menuiseries intérieures </v>
      </c>
    </row>
    <row r="369" spans="1:11">
      <c r="A369" s="459"/>
      <c r="B369" s="679"/>
      <c r="C369" s="654" t="s">
        <v>1520</v>
      </c>
      <c r="D369" s="668"/>
      <c r="E369" s="665" t="s">
        <v>66</v>
      </c>
      <c r="F369" s="394">
        <v>1</v>
      </c>
      <c r="G369" s="312">
        <v>1124.3800000000001</v>
      </c>
      <c r="H369" s="279">
        <f t="shared" si="10"/>
        <v>1124.3800000000001</v>
      </c>
      <c r="J369" s="2075" t="s">
        <v>6396</v>
      </c>
      <c r="K369" s="2076" t="str">
        <f>VLOOKUP(J369,'FICHE RATIOS'!C:D,2,FALSE)</f>
        <v xml:space="preserve">Menuiseries intérieures </v>
      </c>
    </row>
    <row r="370" spans="1:11">
      <c r="A370" s="459"/>
      <c r="B370" s="679"/>
      <c r="C370" s="654"/>
      <c r="D370" s="668"/>
      <c r="E370" s="665"/>
      <c r="F370" s="394"/>
      <c r="G370" s="312">
        <v>0</v>
      </c>
      <c r="H370" s="279" t="str">
        <f t="shared" si="10"/>
        <v/>
      </c>
      <c r="J370" s="2075" t="s">
        <v>6396</v>
      </c>
      <c r="K370" s="2076" t="str">
        <f>VLOOKUP(J370,'FICHE RATIOS'!C:D,2,FALSE)</f>
        <v xml:space="preserve">Menuiseries intérieures </v>
      </c>
    </row>
    <row r="371" spans="1:11">
      <c r="A371" s="459"/>
      <c r="B371" s="679"/>
      <c r="C371" s="654" t="s">
        <v>1523</v>
      </c>
      <c r="D371" s="668"/>
      <c r="E371" s="665"/>
      <c r="F371" s="394"/>
      <c r="G371" s="312">
        <v>0</v>
      </c>
      <c r="H371" s="279" t="str">
        <f t="shared" si="10"/>
        <v/>
      </c>
      <c r="J371" s="2075" t="s">
        <v>6396</v>
      </c>
      <c r="K371" s="2076" t="str">
        <f>VLOOKUP(J371,'FICHE RATIOS'!C:D,2,FALSE)</f>
        <v xml:space="preserve">Menuiseries intérieures </v>
      </c>
    </row>
    <row r="372" spans="1:11">
      <c r="A372" s="459"/>
      <c r="B372" s="679"/>
      <c r="C372" s="654" t="s">
        <v>1520</v>
      </c>
      <c r="D372" s="668"/>
      <c r="E372" s="665" t="s">
        <v>66</v>
      </c>
      <c r="F372" s="394">
        <v>1</v>
      </c>
      <c r="G372" s="312">
        <v>1124.3800000000001</v>
      </c>
      <c r="H372" s="279">
        <f t="shared" si="10"/>
        <v>1124.3800000000001</v>
      </c>
      <c r="J372" s="2075" t="s">
        <v>6396</v>
      </c>
      <c r="K372" s="2076" t="str">
        <f>VLOOKUP(J372,'FICHE RATIOS'!C:D,2,FALSE)</f>
        <v xml:space="preserve">Menuiseries intérieures </v>
      </c>
    </row>
    <row r="373" spans="1:11" ht="12.75" customHeight="1">
      <c r="A373" s="459"/>
      <c r="B373" s="465"/>
      <c r="C373" s="657"/>
      <c r="D373" s="661"/>
      <c r="E373" s="680"/>
      <c r="F373" s="394"/>
      <c r="G373" s="312">
        <v>0</v>
      </c>
      <c r="H373" s="279" t="str">
        <f>IF(F373=0,"",G373*F373)</f>
        <v/>
      </c>
      <c r="J373" s="2075" t="s">
        <v>6396</v>
      </c>
      <c r="K373" s="2076" t="str">
        <f>VLOOKUP(J373,'FICHE RATIOS'!C:D,2,FALSE)</f>
        <v xml:space="preserve">Menuiseries intérieures </v>
      </c>
    </row>
    <row r="374" spans="1:11" ht="12.75" customHeight="1">
      <c r="A374" s="459"/>
      <c r="B374" s="664">
        <v>3.4</v>
      </c>
      <c r="C374" s="657" t="s">
        <v>1524</v>
      </c>
      <c r="D374" s="661"/>
      <c r="E374" s="680"/>
      <c r="F374" s="394"/>
      <c r="G374" s="312">
        <v>0</v>
      </c>
      <c r="H374" s="279" t="str">
        <f>IF(F374=0,"",G374*F374)</f>
        <v/>
      </c>
      <c r="J374" s="2075" t="s">
        <v>6396</v>
      </c>
      <c r="K374" s="2076" t="str">
        <f>VLOOKUP(J374,'FICHE RATIOS'!C:D,2,FALSE)</f>
        <v xml:space="preserve">Menuiseries intérieures </v>
      </c>
    </row>
    <row r="375" spans="1:11" ht="12.75" customHeight="1">
      <c r="A375" s="459"/>
      <c r="B375" s="465"/>
      <c r="C375" s="654"/>
      <c r="D375" s="661"/>
      <c r="E375" s="666"/>
      <c r="F375" s="394"/>
      <c r="G375" s="312">
        <v>0</v>
      </c>
      <c r="H375" s="279" t="str">
        <f>IF(F375=0,"",G375*F375)</f>
        <v/>
      </c>
      <c r="J375" s="2075" t="s">
        <v>6396</v>
      </c>
      <c r="K375" s="2076" t="str">
        <f>VLOOKUP(J375,'FICHE RATIOS'!C:D,2,FALSE)</f>
        <v xml:space="preserve">Menuiseries intérieures </v>
      </c>
    </row>
    <row r="376" spans="1:11" ht="12.75" customHeight="1">
      <c r="A376" s="459"/>
      <c r="B376" s="460" t="s">
        <v>1082</v>
      </c>
      <c r="C376" s="613" t="s">
        <v>1525</v>
      </c>
      <c r="D376" s="405"/>
      <c r="E376" s="665" t="s">
        <v>70</v>
      </c>
      <c r="F376" s="394">
        <v>569.29999999999995</v>
      </c>
      <c r="G376" s="312">
        <v>214.2</v>
      </c>
      <c r="H376" s="279">
        <f>IF(F376=0,"",G376*F376)</f>
        <v>121944.05999999998</v>
      </c>
      <c r="J376" s="2075" t="s">
        <v>6396</v>
      </c>
      <c r="K376" s="2076" t="str">
        <f>VLOOKUP(J376,'FICHE RATIOS'!C:D,2,FALSE)</f>
        <v xml:space="preserve">Menuiseries intérieures </v>
      </c>
    </row>
    <row r="377" spans="1:11" ht="12.75" customHeight="1">
      <c r="A377" s="459"/>
      <c r="B377" s="465"/>
      <c r="C377" s="613"/>
      <c r="D377" s="405"/>
      <c r="E377" s="666"/>
      <c r="F377" s="394"/>
      <c r="G377" s="312">
        <v>0</v>
      </c>
      <c r="H377" s="279" t="str">
        <f>IF(F377=0,"",G377*F377)</f>
        <v/>
      </c>
      <c r="J377" s="2075" t="s">
        <v>6396</v>
      </c>
      <c r="K377" s="2076" t="str">
        <f>VLOOKUP(J377,'FICHE RATIOS'!C:D,2,FALSE)</f>
        <v xml:space="preserve">Menuiseries intérieures </v>
      </c>
    </row>
    <row r="378" spans="1:11" ht="12.75" customHeight="1">
      <c r="A378" s="459"/>
      <c r="B378" s="460" t="s">
        <v>240</v>
      </c>
      <c r="C378" s="613" t="s">
        <v>1526</v>
      </c>
      <c r="D378" s="405"/>
      <c r="E378" s="665"/>
      <c r="F378" s="394"/>
      <c r="G378" s="312">
        <v>0</v>
      </c>
      <c r="H378" s="326" t="s">
        <v>1527</v>
      </c>
      <c r="J378" s="2075" t="s">
        <v>6396</v>
      </c>
      <c r="K378" s="2076" t="str">
        <f>VLOOKUP(J378,'FICHE RATIOS'!C:D,2,FALSE)</f>
        <v xml:space="preserve">Menuiseries intérieures </v>
      </c>
    </row>
    <row r="379" spans="1:11" ht="12.75" customHeight="1">
      <c r="A379" s="459"/>
      <c r="B379" s="465"/>
      <c r="C379" s="671"/>
      <c r="D379" s="661"/>
      <c r="E379" s="680"/>
      <c r="F379" s="394"/>
      <c r="G379" s="312">
        <v>0</v>
      </c>
      <c r="H379" s="279" t="str">
        <f t="shared" ref="H379:H387" si="11">IF(F379=0,"",G379*F379)</f>
        <v/>
      </c>
      <c r="J379" s="2075" t="s">
        <v>6396</v>
      </c>
      <c r="K379" s="2076" t="str">
        <f>VLOOKUP(J379,'FICHE RATIOS'!C:D,2,FALSE)</f>
        <v xml:space="preserve">Menuiseries intérieures </v>
      </c>
    </row>
    <row r="380" spans="1:11" ht="12.75" customHeight="1">
      <c r="A380" s="459"/>
      <c r="B380" s="460">
        <v>3.5</v>
      </c>
      <c r="C380" s="671" t="s">
        <v>1528</v>
      </c>
      <c r="D380" s="661"/>
      <c r="E380" s="680"/>
      <c r="F380" s="394"/>
      <c r="G380" s="312">
        <v>0</v>
      </c>
      <c r="H380" s="279" t="str">
        <f t="shared" si="11"/>
        <v/>
      </c>
      <c r="J380" s="2075" t="s">
        <v>6396</v>
      </c>
      <c r="K380" s="2076" t="str">
        <f>VLOOKUP(J380,'FICHE RATIOS'!C:D,2,FALSE)</f>
        <v xml:space="preserve">Menuiseries intérieures </v>
      </c>
    </row>
    <row r="381" spans="1:11" ht="12.75" customHeight="1">
      <c r="A381" s="459"/>
      <c r="B381" s="465"/>
      <c r="C381" s="654"/>
      <c r="D381" s="661"/>
      <c r="E381" s="666"/>
      <c r="F381" s="394"/>
      <c r="G381" s="312">
        <v>0</v>
      </c>
      <c r="H381" s="279" t="str">
        <f t="shared" si="11"/>
        <v/>
      </c>
      <c r="J381" s="2075" t="s">
        <v>6396</v>
      </c>
      <c r="K381" s="2076" t="str">
        <f>VLOOKUP(J381,'FICHE RATIOS'!C:D,2,FALSE)</f>
        <v xml:space="preserve">Menuiseries intérieures </v>
      </c>
    </row>
    <row r="382" spans="1:11" ht="12.75" customHeight="1">
      <c r="A382" s="459"/>
      <c r="B382" s="460" t="s">
        <v>1529</v>
      </c>
      <c r="C382" s="654" t="s">
        <v>1530</v>
      </c>
      <c r="D382" s="661"/>
      <c r="E382" s="666"/>
      <c r="F382" s="394"/>
      <c r="G382" s="312">
        <v>0</v>
      </c>
      <c r="H382" s="279" t="str">
        <f t="shared" si="11"/>
        <v/>
      </c>
      <c r="J382" s="2075" t="s">
        <v>6396</v>
      </c>
      <c r="K382" s="2076" t="str">
        <f>VLOOKUP(J382,'FICHE RATIOS'!C:D,2,FALSE)</f>
        <v xml:space="preserve">Menuiseries intérieures </v>
      </c>
    </row>
    <row r="383" spans="1:11" ht="12.75" customHeight="1">
      <c r="A383" s="459"/>
      <c r="B383" s="465"/>
      <c r="C383" s="654"/>
      <c r="D383" s="661"/>
      <c r="E383" s="666"/>
      <c r="F383" s="394"/>
      <c r="G383" s="312">
        <v>0</v>
      </c>
      <c r="H383" s="279" t="str">
        <f t="shared" si="11"/>
        <v/>
      </c>
      <c r="J383" s="2075" t="s">
        <v>6396</v>
      </c>
      <c r="K383" s="2076" t="str">
        <f>VLOOKUP(J383,'FICHE RATIOS'!C:D,2,FALSE)</f>
        <v xml:space="preserve">Menuiseries intérieures </v>
      </c>
    </row>
    <row r="384" spans="1:11" ht="12.75" customHeight="1">
      <c r="A384" s="459"/>
      <c r="B384" s="465"/>
      <c r="C384" s="654" t="s">
        <v>1531</v>
      </c>
      <c r="D384" s="661"/>
      <c r="E384" s="665"/>
      <c r="F384" s="394"/>
      <c r="G384" s="312">
        <v>0</v>
      </c>
      <c r="H384" s="279" t="str">
        <f t="shared" si="11"/>
        <v/>
      </c>
      <c r="J384" s="2075" t="s">
        <v>6396</v>
      </c>
      <c r="K384" s="2076" t="str">
        <f>VLOOKUP(J384,'FICHE RATIOS'!C:D,2,FALSE)</f>
        <v xml:space="preserve">Menuiseries intérieures </v>
      </c>
    </row>
    <row r="385" spans="1:11" ht="12.75" customHeight="1">
      <c r="A385" s="459"/>
      <c r="B385" s="465"/>
      <c r="C385" s="654" t="s">
        <v>1532</v>
      </c>
      <c r="D385" s="661"/>
      <c r="E385" s="665" t="s">
        <v>70</v>
      </c>
      <c r="F385" s="394">
        <v>63.14</v>
      </c>
      <c r="G385" s="312">
        <v>1124.3800000000001</v>
      </c>
      <c r="H385" s="279">
        <f t="shared" si="11"/>
        <v>70993.353200000012</v>
      </c>
      <c r="J385" s="2075" t="s">
        <v>6396</v>
      </c>
      <c r="K385" s="2076" t="str">
        <f>VLOOKUP(J385,'FICHE RATIOS'!C:D,2,FALSE)</f>
        <v xml:space="preserve">Menuiseries intérieures </v>
      </c>
    </row>
    <row r="386" spans="1:11" ht="12.75" customHeight="1">
      <c r="A386" s="459"/>
      <c r="B386" s="465"/>
      <c r="C386" s="654"/>
      <c r="D386" s="661"/>
      <c r="E386" s="666"/>
      <c r="F386" s="394"/>
      <c r="G386" s="312">
        <v>0</v>
      </c>
      <c r="H386" s="279" t="str">
        <f t="shared" si="11"/>
        <v/>
      </c>
      <c r="J386" s="2075" t="s">
        <v>6396</v>
      </c>
      <c r="K386" s="2076" t="str">
        <f>VLOOKUP(J386,'FICHE RATIOS'!C:D,2,FALSE)</f>
        <v xml:space="preserve">Menuiseries intérieures </v>
      </c>
    </row>
    <row r="387" spans="1:11" ht="12.75" customHeight="1">
      <c r="A387" s="459"/>
      <c r="B387" s="465"/>
      <c r="C387" s="654" t="s">
        <v>1533</v>
      </c>
      <c r="D387" s="661"/>
      <c r="E387" s="665" t="s">
        <v>70</v>
      </c>
      <c r="F387" s="394">
        <v>8.3000000000000007</v>
      </c>
      <c r="G387" s="312">
        <v>337.32</v>
      </c>
      <c r="H387" s="279">
        <f t="shared" si="11"/>
        <v>2799.7560000000003</v>
      </c>
      <c r="J387" s="2075" t="s">
        <v>6396</v>
      </c>
      <c r="K387" s="2076" t="str">
        <f>VLOOKUP(J387,'FICHE RATIOS'!C:D,2,FALSE)</f>
        <v xml:space="preserve">Menuiseries intérieures </v>
      </c>
    </row>
    <row r="388" spans="1:11" ht="12.75" customHeight="1">
      <c r="A388" s="459"/>
      <c r="B388" s="465"/>
      <c r="C388" s="654" t="s">
        <v>1534</v>
      </c>
      <c r="D388" s="661"/>
      <c r="E388" s="665" t="s">
        <v>70</v>
      </c>
      <c r="F388" s="394"/>
      <c r="G388" s="312">
        <v>168.66</v>
      </c>
      <c r="H388" s="279" t="s">
        <v>1535</v>
      </c>
      <c r="J388" s="2075" t="s">
        <v>6396</v>
      </c>
      <c r="K388" s="2076" t="str">
        <f>VLOOKUP(J388,'FICHE RATIOS'!C:D,2,FALSE)</f>
        <v xml:space="preserve">Menuiseries intérieures </v>
      </c>
    </row>
    <row r="389" spans="1:11" ht="12.75" customHeight="1">
      <c r="A389" s="459"/>
      <c r="B389" s="465"/>
      <c r="C389" s="654"/>
      <c r="D389" s="661"/>
      <c r="E389" s="666"/>
      <c r="F389" s="394"/>
      <c r="G389" s="312">
        <v>0</v>
      </c>
      <c r="H389" s="279" t="str">
        <f t="shared" ref="H389:H420" si="12">IF(F389=0,"",G389*F389)</f>
        <v/>
      </c>
      <c r="J389" s="2075" t="s">
        <v>6396</v>
      </c>
      <c r="K389" s="2076" t="str">
        <f>VLOOKUP(J389,'FICHE RATIOS'!C:D,2,FALSE)</f>
        <v xml:space="preserve">Menuiseries intérieures </v>
      </c>
    </row>
    <row r="390" spans="1:11" ht="12.75" customHeight="1">
      <c r="A390" s="459"/>
      <c r="B390" s="460">
        <v>3.6</v>
      </c>
      <c r="C390" s="657" t="s">
        <v>1536</v>
      </c>
      <c r="D390" s="661"/>
      <c r="E390" s="680"/>
      <c r="F390" s="394"/>
      <c r="G390" s="312">
        <v>0</v>
      </c>
      <c r="H390" s="279" t="str">
        <f t="shared" si="12"/>
        <v/>
      </c>
      <c r="J390" s="2075" t="s">
        <v>6396</v>
      </c>
      <c r="K390" s="2076" t="str">
        <f>VLOOKUP(J390,'FICHE RATIOS'!C:D,2,FALSE)</f>
        <v xml:space="preserve">Menuiseries intérieures </v>
      </c>
    </row>
    <row r="391" spans="1:11" ht="12.75" customHeight="1">
      <c r="A391" s="459"/>
      <c r="B391" s="465"/>
      <c r="C391" s="654"/>
      <c r="D391" s="661"/>
      <c r="E391" s="666"/>
      <c r="F391" s="394"/>
      <c r="G391" s="312">
        <v>0</v>
      </c>
      <c r="H391" s="279" t="str">
        <f t="shared" si="12"/>
        <v/>
      </c>
      <c r="J391" s="2075" t="s">
        <v>6396</v>
      </c>
      <c r="K391" s="2076" t="str">
        <f>VLOOKUP(J391,'FICHE RATIOS'!C:D,2,FALSE)</f>
        <v xml:space="preserve">Menuiseries intérieures </v>
      </c>
    </row>
    <row r="392" spans="1:11">
      <c r="A392" s="459"/>
      <c r="B392" s="460" t="s">
        <v>1537</v>
      </c>
      <c r="C392" s="2706" t="s">
        <v>1538</v>
      </c>
      <c r="D392" s="2707"/>
      <c r="E392" s="666"/>
      <c r="F392" s="394"/>
      <c r="G392" s="312">
        <v>0</v>
      </c>
      <c r="H392" s="279" t="str">
        <f t="shared" si="12"/>
        <v/>
      </c>
      <c r="J392" s="2075" t="s">
        <v>6396</v>
      </c>
      <c r="K392" s="2076" t="str">
        <f>VLOOKUP(J392,'FICHE RATIOS'!C:D,2,FALSE)</f>
        <v xml:space="preserve">Menuiseries intérieures </v>
      </c>
    </row>
    <row r="393" spans="1:11" ht="12.75" customHeight="1">
      <c r="A393" s="459"/>
      <c r="B393" s="465" t="s">
        <v>1539</v>
      </c>
      <c r="C393" s="654" t="s">
        <v>1540</v>
      </c>
      <c r="D393" s="661"/>
      <c r="E393" s="666" t="s">
        <v>70</v>
      </c>
      <c r="F393" s="394">
        <v>276.3</v>
      </c>
      <c r="G393" s="312">
        <v>33.729999999999997</v>
      </c>
      <c r="H393" s="279">
        <f t="shared" si="12"/>
        <v>9319.5990000000002</v>
      </c>
      <c r="J393" s="2075" t="s">
        <v>6396</v>
      </c>
      <c r="K393" s="2076" t="str">
        <f>VLOOKUP(J393,'FICHE RATIOS'!C:D,2,FALSE)</f>
        <v xml:space="preserve">Menuiseries intérieures </v>
      </c>
    </row>
    <row r="394" spans="1:11" ht="12.75" customHeight="1">
      <c r="A394" s="459"/>
      <c r="B394" s="465"/>
      <c r="C394" s="654"/>
      <c r="D394" s="661"/>
      <c r="E394" s="666"/>
      <c r="F394" s="394"/>
      <c r="G394" s="312">
        <v>0</v>
      </c>
      <c r="H394" s="279" t="str">
        <f t="shared" si="12"/>
        <v/>
      </c>
      <c r="J394" s="2075" t="s">
        <v>6396</v>
      </c>
      <c r="K394" s="2076" t="str">
        <f>VLOOKUP(J394,'FICHE RATIOS'!C:D,2,FALSE)</f>
        <v xml:space="preserve">Menuiseries intérieures </v>
      </c>
    </row>
    <row r="395" spans="1:11">
      <c r="A395" s="459"/>
      <c r="B395" s="460" t="s">
        <v>1541</v>
      </c>
      <c r="C395" s="2706" t="s">
        <v>1542</v>
      </c>
      <c r="D395" s="2707"/>
      <c r="E395" s="666"/>
      <c r="F395" s="394"/>
      <c r="G395" s="312">
        <v>0</v>
      </c>
      <c r="H395" s="279" t="str">
        <f t="shared" si="12"/>
        <v/>
      </c>
      <c r="J395" s="2075" t="s">
        <v>6396</v>
      </c>
      <c r="K395" s="2076" t="str">
        <f>VLOOKUP(J395,'FICHE RATIOS'!C:D,2,FALSE)</f>
        <v xml:space="preserve">Menuiseries intérieures </v>
      </c>
    </row>
    <row r="396" spans="1:11">
      <c r="A396" s="459"/>
      <c r="B396" s="460"/>
      <c r="C396" s="2708" t="s">
        <v>1543</v>
      </c>
      <c r="D396" s="2709"/>
      <c r="E396" s="666"/>
      <c r="F396" s="394"/>
      <c r="G396" s="312">
        <v>0</v>
      </c>
      <c r="H396" s="279" t="str">
        <f t="shared" si="12"/>
        <v/>
      </c>
      <c r="J396" s="2075" t="s">
        <v>6396</v>
      </c>
      <c r="K396" s="2076" t="str">
        <f>VLOOKUP(J396,'FICHE RATIOS'!C:D,2,FALSE)</f>
        <v xml:space="preserve">Menuiseries intérieures </v>
      </c>
    </row>
    <row r="397" spans="1:11" ht="12.75" customHeight="1">
      <c r="A397" s="459"/>
      <c r="B397" s="465" t="s">
        <v>1544</v>
      </c>
      <c r="C397" s="681" t="s">
        <v>1545</v>
      </c>
      <c r="D397" s="405"/>
      <c r="E397" s="665" t="s">
        <v>70</v>
      </c>
      <c r="F397" s="394">
        <v>276.3</v>
      </c>
      <c r="G397" s="312">
        <v>5.7</v>
      </c>
      <c r="H397" s="279">
        <f t="shared" si="12"/>
        <v>1574.91</v>
      </c>
      <c r="J397" s="2075" t="s">
        <v>6396</v>
      </c>
      <c r="K397" s="2076" t="str">
        <f>VLOOKUP(J397,'FICHE RATIOS'!C:D,2,FALSE)</f>
        <v xml:space="preserve">Menuiseries intérieures </v>
      </c>
    </row>
    <row r="398" spans="1:11" ht="12.75" customHeight="1">
      <c r="A398" s="459"/>
      <c r="B398" s="465" t="s">
        <v>1546</v>
      </c>
      <c r="C398" s="678" t="s">
        <v>1547</v>
      </c>
      <c r="D398" s="405"/>
      <c r="E398" s="666"/>
      <c r="F398" s="394"/>
      <c r="G398" s="312">
        <v>0</v>
      </c>
      <c r="H398" s="279" t="str">
        <f t="shared" si="12"/>
        <v/>
      </c>
      <c r="J398" s="2075" t="s">
        <v>6396</v>
      </c>
      <c r="K398" s="2076" t="str">
        <f>VLOOKUP(J398,'FICHE RATIOS'!C:D,2,FALSE)</f>
        <v xml:space="preserve">Menuiseries intérieures </v>
      </c>
    </row>
    <row r="399" spans="1:11" ht="12.75" customHeight="1">
      <c r="A399" s="459"/>
      <c r="B399" s="465"/>
      <c r="C399" s="654" t="s">
        <v>1548</v>
      </c>
      <c r="D399" s="405"/>
      <c r="E399" s="665" t="s">
        <v>70</v>
      </c>
      <c r="F399" s="394">
        <v>86.3</v>
      </c>
      <c r="G399" s="312">
        <v>127.97</v>
      </c>
      <c r="H399" s="279">
        <f t="shared" si="12"/>
        <v>11043.811</v>
      </c>
      <c r="J399" s="2075" t="s">
        <v>6396</v>
      </c>
      <c r="K399" s="2076" t="str">
        <f>VLOOKUP(J399,'FICHE RATIOS'!C:D,2,FALSE)</f>
        <v xml:space="preserve">Menuiseries intérieures </v>
      </c>
    </row>
    <row r="400" spans="1:11" ht="12.75" customHeight="1">
      <c r="A400" s="459"/>
      <c r="B400" s="664"/>
      <c r="C400" s="654" t="s">
        <v>1549</v>
      </c>
      <c r="D400" s="405"/>
      <c r="E400" s="665" t="s">
        <v>70</v>
      </c>
      <c r="F400" s="394">
        <v>61.7</v>
      </c>
      <c r="G400" s="312">
        <v>127.97</v>
      </c>
      <c r="H400" s="279">
        <f t="shared" si="12"/>
        <v>7895.7490000000007</v>
      </c>
      <c r="J400" s="2075" t="s">
        <v>6396</v>
      </c>
      <c r="K400" s="2076" t="str">
        <f>VLOOKUP(J400,'FICHE RATIOS'!C:D,2,FALSE)</f>
        <v xml:space="preserve">Menuiseries intérieures </v>
      </c>
    </row>
    <row r="401" spans="1:11" ht="12.75" customHeight="1">
      <c r="A401" s="459"/>
      <c r="B401" s="465"/>
      <c r="C401" s="654" t="s">
        <v>1550</v>
      </c>
      <c r="D401" s="405"/>
      <c r="E401" s="665" t="s">
        <v>70</v>
      </c>
      <c r="F401" s="394">
        <v>173.5</v>
      </c>
      <c r="G401" s="312">
        <v>127.97</v>
      </c>
      <c r="H401" s="279">
        <f t="shared" si="12"/>
        <v>22202.794999999998</v>
      </c>
      <c r="J401" s="2075" t="s">
        <v>6396</v>
      </c>
      <c r="K401" s="2076" t="str">
        <f>VLOOKUP(J401,'FICHE RATIOS'!C:D,2,FALSE)</f>
        <v xml:space="preserve">Menuiseries intérieures </v>
      </c>
    </row>
    <row r="402" spans="1:11" ht="12.75" customHeight="1">
      <c r="A402" s="459"/>
      <c r="B402" s="664"/>
      <c r="C402" s="654" t="s">
        <v>1551</v>
      </c>
      <c r="D402" s="405"/>
      <c r="E402" s="665" t="s">
        <v>70</v>
      </c>
      <c r="F402" s="394">
        <v>58</v>
      </c>
      <c r="G402" s="312">
        <v>127.97</v>
      </c>
      <c r="H402" s="279">
        <f t="shared" si="12"/>
        <v>7422.26</v>
      </c>
      <c r="J402" s="2075" t="s">
        <v>6396</v>
      </c>
      <c r="K402" s="2076" t="str">
        <f>VLOOKUP(J402,'FICHE RATIOS'!C:D,2,FALSE)</f>
        <v xml:space="preserve">Menuiseries intérieures </v>
      </c>
    </row>
    <row r="403" spans="1:11" ht="12.75" customHeight="1">
      <c r="A403" s="459"/>
      <c r="B403" s="465"/>
      <c r="C403" s="613" t="s">
        <v>1552</v>
      </c>
      <c r="D403" s="405"/>
      <c r="E403" s="665" t="s">
        <v>235</v>
      </c>
      <c r="F403" s="394">
        <v>176.4</v>
      </c>
      <c r="G403" s="312">
        <v>42.77</v>
      </c>
      <c r="H403" s="279">
        <f t="shared" si="12"/>
        <v>7544.6280000000006</v>
      </c>
      <c r="J403" s="2075" t="s">
        <v>6396</v>
      </c>
      <c r="K403" s="2076" t="str">
        <f>VLOOKUP(J403,'FICHE RATIOS'!C:D,2,FALSE)</f>
        <v xml:space="preserve">Menuiseries intérieures </v>
      </c>
    </row>
    <row r="404" spans="1:11" ht="12.75" customHeight="1">
      <c r="A404" s="459"/>
      <c r="B404" s="465"/>
      <c r="C404" s="654" t="s">
        <v>1553</v>
      </c>
      <c r="D404" s="405"/>
      <c r="E404" s="665" t="s">
        <v>235</v>
      </c>
      <c r="F404" s="394">
        <v>46.3</v>
      </c>
      <c r="G404" s="312">
        <v>136.26</v>
      </c>
      <c r="H404" s="279">
        <f t="shared" si="12"/>
        <v>6308.8379999999988</v>
      </c>
      <c r="J404" s="2075" t="s">
        <v>6396</v>
      </c>
      <c r="K404" s="2076" t="str">
        <f>VLOOKUP(J404,'FICHE RATIOS'!C:D,2,FALSE)</f>
        <v xml:space="preserve">Menuiseries intérieures </v>
      </c>
    </row>
    <row r="405" spans="1:11" ht="12.75" customHeight="1">
      <c r="A405" s="459"/>
      <c r="B405" s="465"/>
      <c r="C405" s="678" t="s">
        <v>1554</v>
      </c>
      <c r="D405" s="405"/>
      <c r="E405" s="666"/>
      <c r="F405" s="394"/>
      <c r="G405" s="312">
        <v>0</v>
      </c>
      <c r="H405" s="279" t="str">
        <f t="shared" si="12"/>
        <v/>
      </c>
      <c r="J405" s="2075" t="s">
        <v>6396</v>
      </c>
      <c r="K405" s="2076" t="str">
        <f>VLOOKUP(J405,'FICHE RATIOS'!C:D,2,FALSE)</f>
        <v xml:space="preserve">Menuiseries intérieures </v>
      </c>
    </row>
    <row r="406" spans="1:11" ht="12.75" customHeight="1">
      <c r="A406" s="459"/>
      <c r="B406" s="465"/>
      <c r="C406" s="654" t="s">
        <v>1555</v>
      </c>
      <c r="D406" s="405"/>
      <c r="E406" s="665" t="s">
        <v>70</v>
      </c>
      <c r="F406" s="394">
        <v>190</v>
      </c>
      <c r="G406" s="312">
        <v>127.97</v>
      </c>
      <c r="H406" s="279">
        <f t="shared" si="12"/>
        <v>24314.3</v>
      </c>
      <c r="J406" s="2075" t="s">
        <v>6396</v>
      </c>
      <c r="K406" s="2076" t="str">
        <f>VLOOKUP(J406,'FICHE RATIOS'!C:D,2,FALSE)</f>
        <v xml:space="preserve">Menuiseries intérieures </v>
      </c>
    </row>
    <row r="407" spans="1:11" ht="12.75" customHeight="1">
      <c r="A407" s="459"/>
      <c r="B407" s="667" t="s">
        <v>1556</v>
      </c>
      <c r="C407" s="654" t="s">
        <v>1557</v>
      </c>
      <c r="D407" s="405"/>
      <c r="E407" s="665" t="s">
        <v>235</v>
      </c>
      <c r="F407" s="394">
        <v>260</v>
      </c>
      <c r="G407" s="312">
        <v>20.6</v>
      </c>
      <c r="H407" s="279">
        <f t="shared" si="12"/>
        <v>5356</v>
      </c>
      <c r="J407" s="2075" t="s">
        <v>6396</v>
      </c>
      <c r="K407" s="2076" t="str">
        <f>VLOOKUP(J407,'FICHE RATIOS'!C:D,2,FALSE)</f>
        <v xml:space="preserve">Menuiseries intérieures </v>
      </c>
    </row>
    <row r="408" spans="1:11" ht="12.75" customHeight="1">
      <c r="A408" s="459"/>
      <c r="B408" s="465"/>
      <c r="C408" s="681"/>
      <c r="D408" s="405"/>
      <c r="E408" s="666"/>
      <c r="F408" s="394"/>
      <c r="G408" s="312">
        <v>0</v>
      </c>
      <c r="H408" s="279" t="str">
        <f t="shared" si="12"/>
        <v/>
      </c>
      <c r="J408" s="2075" t="s">
        <v>6396</v>
      </c>
      <c r="K408" s="2076" t="str">
        <f>VLOOKUP(J408,'FICHE RATIOS'!C:D,2,FALSE)</f>
        <v xml:space="preserve">Menuiseries intérieures </v>
      </c>
    </row>
    <row r="409" spans="1:11" ht="12.75" customHeight="1">
      <c r="A409" s="459"/>
      <c r="B409" s="465"/>
      <c r="C409" s="654"/>
      <c r="D409" s="661"/>
      <c r="E409" s="666"/>
      <c r="F409" s="394"/>
      <c r="G409" s="312">
        <v>0</v>
      </c>
      <c r="H409" s="279" t="str">
        <f t="shared" si="12"/>
        <v/>
      </c>
      <c r="J409" s="2075" t="s">
        <v>6396</v>
      </c>
      <c r="K409" s="2076" t="str">
        <f>VLOOKUP(J409,'FICHE RATIOS'!C:D,2,FALSE)</f>
        <v xml:space="preserve">Menuiseries intérieures </v>
      </c>
    </row>
    <row r="410" spans="1:11">
      <c r="A410" s="459"/>
      <c r="B410" s="460" t="s">
        <v>1558</v>
      </c>
      <c r="C410" s="2706" t="s">
        <v>1559</v>
      </c>
      <c r="D410" s="2707"/>
      <c r="E410" s="666"/>
      <c r="F410" s="394"/>
      <c r="G410" s="312">
        <v>0</v>
      </c>
      <c r="H410" s="279" t="str">
        <f t="shared" si="12"/>
        <v/>
      </c>
      <c r="J410" s="2075" t="s">
        <v>6396</v>
      </c>
      <c r="K410" s="2076" t="str">
        <f>VLOOKUP(J410,'FICHE RATIOS'!C:D,2,FALSE)</f>
        <v xml:space="preserve">Menuiseries intérieures </v>
      </c>
    </row>
    <row r="411" spans="1:11">
      <c r="A411" s="459"/>
      <c r="B411" s="460"/>
      <c r="C411" s="2708" t="s">
        <v>1560</v>
      </c>
      <c r="D411" s="2709"/>
      <c r="E411" s="666"/>
      <c r="F411" s="394"/>
      <c r="G411" s="312">
        <v>0</v>
      </c>
      <c r="H411" s="279" t="str">
        <f t="shared" si="12"/>
        <v/>
      </c>
      <c r="J411" s="2075" t="s">
        <v>6396</v>
      </c>
      <c r="K411" s="2076" t="str">
        <f>VLOOKUP(J411,'FICHE RATIOS'!C:D,2,FALSE)</f>
        <v xml:space="preserve">Menuiseries intérieures </v>
      </c>
    </row>
    <row r="412" spans="1:11" ht="12.75" customHeight="1">
      <c r="A412" s="459"/>
      <c r="B412" s="465"/>
      <c r="C412" s="678" t="s">
        <v>1561</v>
      </c>
      <c r="D412" s="405"/>
      <c r="E412" s="666"/>
      <c r="F412" s="394"/>
      <c r="G412" s="312">
        <v>0</v>
      </c>
      <c r="H412" s="279" t="str">
        <f t="shared" si="12"/>
        <v/>
      </c>
      <c r="J412" s="2075" t="s">
        <v>6396</v>
      </c>
      <c r="K412" s="2076" t="str">
        <f>VLOOKUP(J412,'FICHE RATIOS'!C:D,2,FALSE)</f>
        <v xml:space="preserve">Menuiseries intérieures </v>
      </c>
    </row>
    <row r="413" spans="1:11" ht="12.75" customHeight="1">
      <c r="A413" s="459"/>
      <c r="B413" s="465" t="s">
        <v>1562</v>
      </c>
      <c r="C413" s="681" t="s">
        <v>1545</v>
      </c>
      <c r="D413" s="405"/>
      <c r="E413" s="665" t="s">
        <v>70</v>
      </c>
      <c r="F413" s="394">
        <v>209.5</v>
      </c>
      <c r="G413" s="312">
        <v>5.7</v>
      </c>
      <c r="H413" s="279">
        <f t="shared" si="12"/>
        <v>1194.1500000000001</v>
      </c>
      <c r="J413" s="2075" t="s">
        <v>6396</v>
      </c>
      <c r="K413" s="2076" t="str">
        <f>VLOOKUP(J413,'FICHE RATIOS'!C:D,2,FALSE)</f>
        <v xml:space="preserve">Menuiseries intérieures </v>
      </c>
    </row>
    <row r="414" spans="1:11" ht="12.75" customHeight="1">
      <c r="A414" s="459"/>
      <c r="B414" s="465"/>
      <c r="C414" s="654" t="s">
        <v>1555</v>
      </c>
      <c r="D414" s="405"/>
      <c r="E414" s="665" t="s">
        <v>70</v>
      </c>
      <c r="F414" s="394">
        <v>209.5</v>
      </c>
      <c r="G414" s="312">
        <v>126.84</v>
      </c>
      <c r="H414" s="279">
        <f t="shared" si="12"/>
        <v>26572.98</v>
      </c>
      <c r="J414" s="2075" t="s">
        <v>6396</v>
      </c>
      <c r="K414" s="2076" t="str">
        <f>VLOOKUP(J414,'FICHE RATIOS'!C:D,2,FALSE)</f>
        <v xml:space="preserve">Menuiseries intérieures </v>
      </c>
    </row>
    <row r="415" spans="1:11" ht="12.75" customHeight="1">
      <c r="A415" s="459"/>
      <c r="B415" s="465" t="s">
        <v>1563</v>
      </c>
      <c r="C415" s="654" t="s">
        <v>1564</v>
      </c>
      <c r="D415" s="405"/>
      <c r="E415" s="665" t="s">
        <v>235</v>
      </c>
      <c r="F415" s="394">
        <v>113</v>
      </c>
      <c r="G415" s="312">
        <v>6.75</v>
      </c>
      <c r="H415" s="279">
        <f t="shared" si="12"/>
        <v>762.75</v>
      </c>
      <c r="J415" s="2075" t="s">
        <v>6396</v>
      </c>
      <c r="K415" s="2076" t="str">
        <f>VLOOKUP(J415,'FICHE RATIOS'!C:D,2,FALSE)</f>
        <v xml:space="preserve">Menuiseries intérieures </v>
      </c>
    </row>
    <row r="416" spans="1:11" ht="12.75" customHeight="1">
      <c r="A416" s="459"/>
      <c r="B416" s="465"/>
      <c r="C416" s="681"/>
      <c r="D416" s="661"/>
      <c r="E416" s="666"/>
      <c r="F416" s="394"/>
      <c r="G416" s="312">
        <v>0</v>
      </c>
      <c r="H416" s="279" t="str">
        <f t="shared" si="12"/>
        <v/>
      </c>
      <c r="J416" s="2075" t="s">
        <v>6396</v>
      </c>
      <c r="K416" s="2076" t="str">
        <f>VLOOKUP(J416,'FICHE RATIOS'!C:D,2,FALSE)</f>
        <v xml:space="preserve">Menuiseries intérieures </v>
      </c>
    </row>
    <row r="417" spans="1:11" ht="12.75" customHeight="1">
      <c r="A417" s="459"/>
      <c r="B417" s="682">
        <v>3.7</v>
      </c>
      <c r="C417" s="671" t="s">
        <v>1565</v>
      </c>
      <c r="D417" s="661"/>
      <c r="E417" s="680"/>
      <c r="F417" s="394"/>
      <c r="G417" s="312">
        <v>0</v>
      </c>
      <c r="H417" s="279" t="str">
        <f t="shared" si="12"/>
        <v/>
      </c>
      <c r="J417" s="2075" t="s">
        <v>6396</v>
      </c>
      <c r="K417" s="2076" t="str">
        <f>VLOOKUP(J417,'FICHE RATIOS'!C:D,2,FALSE)</f>
        <v xml:space="preserve">Menuiseries intérieures </v>
      </c>
    </row>
    <row r="418" spans="1:11" ht="12.75" customHeight="1">
      <c r="A418" s="459"/>
      <c r="B418" s="465"/>
      <c r="C418" s="654"/>
      <c r="D418" s="661"/>
      <c r="E418" s="666"/>
      <c r="F418" s="394"/>
      <c r="G418" s="312">
        <v>0</v>
      </c>
      <c r="H418" s="279" t="str">
        <f t="shared" si="12"/>
        <v/>
      </c>
      <c r="J418" s="2075" t="s">
        <v>6396</v>
      </c>
      <c r="K418" s="2076" t="str">
        <f>VLOOKUP(J418,'FICHE RATIOS'!C:D,2,FALSE)</f>
        <v xml:space="preserve">Menuiseries intérieures </v>
      </c>
    </row>
    <row r="419" spans="1:11" ht="12.75" customHeight="1">
      <c r="A419" s="459"/>
      <c r="B419" s="683" t="s">
        <v>1566</v>
      </c>
      <c r="C419" s="613" t="s">
        <v>1567</v>
      </c>
      <c r="D419" s="405"/>
      <c r="E419" s="666" t="s">
        <v>235</v>
      </c>
      <c r="F419" s="394">
        <v>11428.899999999998</v>
      </c>
      <c r="G419" s="312">
        <v>6.75</v>
      </c>
      <c r="H419" s="279">
        <f t="shared" si="12"/>
        <v>77145.074999999983</v>
      </c>
      <c r="J419" s="2075" t="s">
        <v>6396</v>
      </c>
      <c r="K419" s="2076" t="str">
        <f>VLOOKUP(J419,'FICHE RATIOS'!C:D,2,FALSE)</f>
        <v xml:space="preserve">Menuiseries intérieures </v>
      </c>
    </row>
    <row r="420" spans="1:11" ht="12.75" customHeight="1">
      <c r="A420" s="459"/>
      <c r="B420" s="684"/>
      <c r="C420" s="613"/>
      <c r="D420" s="405"/>
      <c r="E420" s="666"/>
      <c r="F420" s="394"/>
      <c r="G420" s="312">
        <v>0</v>
      </c>
      <c r="H420" s="279" t="str">
        <f t="shared" si="12"/>
        <v/>
      </c>
      <c r="J420" s="2075" t="s">
        <v>6396</v>
      </c>
      <c r="K420" s="2076" t="str">
        <f>VLOOKUP(J420,'FICHE RATIOS'!C:D,2,FALSE)</f>
        <v xml:space="preserve">Menuiseries intérieures </v>
      </c>
    </row>
    <row r="421" spans="1:11" ht="12.75" customHeight="1">
      <c r="A421" s="459"/>
      <c r="B421" s="683" t="s">
        <v>1568</v>
      </c>
      <c r="C421" s="613" t="s">
        <v>1569</v>
      </c>
      <c r="D421" s="405"/>
      <c r="E421" s="666" t="s">
        <v>235</v>
      </c>
      <c r="F421" s="394" t="s">
        <v>1535</v>
      </c>
      <c r="G421" s="312">
        <v>57.38</v>
      </c>
      <c r="H421" s="279" t="s">
        <v>1535</v>
      </c>
      <c r="J421" s="2075" t="s">
        <v>6396</v>
      </c>
      <c r="K421" s="2076" t="str">
        <f>VLOOKUP(J421,'FICHE RATIOS'!C:D,2,FALSE)</f>
        <v xml:space="preserve">Menuiseries intérieures </v>
      </c>
    </row>
    <row r="422" spans="1:11" ht="12.75" customHeight="1">
      <c r="A422" s="459"/>
      <c r="B422" s="684"/>
      <c r="C422" s="613"/>
      <c r="D422" s="405"/>
      <c r="E422" s="666"/>
      <c r="F422" s="394"/>
      <c r="G422" s="312">
        <v>0</v>
      </c>
      <c r="H422" s="279" t="str">
        <f>IF(F422=0,"",G422*F422)</f>
        <v/>
      </c>
      <c r="J422" s="2075" t="s">
        <v>6396</v>
      </c>
      <c r="K422" s="2076" t="str">
        <f>VLOOKUP(J422,'FICHE RATIOS'!C:D,2,FALSE)</f>
        <v xml:space="preserve">Menuiseries intérieures </v>
      </c>
    </row>
    <row r="423" spans="1:11" ht="12.75" customHeight="1">
      <c r="A423" s="459"/>
      <c r="B423" s="683" t="s">
        <v>1570</v>
      </c>
      <c r="C423" s="613" t="s">
        <v>1571</v>
      </c>
      <c r="D423" s="405"/>
      <c r="E423" s="665" t="s">
        <v>235</v>
      </c>
      <c r="F423" s="394">
        <v>75.900000000000006</v>
      </c>
      <c r="G423" s="312">
        <v>50.6</v>
      </c>
      <c r="H423" s="279">
        <f>IF(F423=0,"",G423*F423)</f>
        <v>3840.5400000000004</v>
      </c>
      <c r="J423" s="2075" t="s">
        <v>6396</v>
      </c>
      <c r="K423" s="2076" t="str">
        <f>VLOOKUP(J423,'FICHE RATIOS'!C:D,2,FALSE)</f>
        <v xml:space="preserve">Menuiseries intérieures </v>
      </c>
    </row>
    <row r="424" spans="1:11" ht="12.75" customHeight="1">
      <c r="A424" s="459"/>
      <c r="B424" s="684"/>
      <c r="C424" s="613"/>
      <c r="D424" s="405"/>
      <c r="E424" s="666"/>
      <c r="F424" s="394"/>
      <c r="G424" s="312">
        <v>0</v>
      </c>
      <c r="H424" s="279" t="str">
        <f>IF(F424=0,"",G424*F424)</f>
        <v/>
      </c>
      <c r="J424" s="2075" t="s">
        <v>6396</v>
      </c>
      <c r="K424" s="2076" t="str">
        <f>VLOOKUP(J424,'FICHE RATIOS'!C:D,2,FALSE)</f>
        <v xml:space="preserve">Menuiseries intérieures </v>
      </c>
    </row>
    <row r="425" spans="1:11" ht="12.75" customHeight="1">
      <c r="A425" s="459"/>
      <c r="B425" s="683" t="s">
        <v>1572</v>
      </c>
      <c r="C425" s="613" t="s">
        <v>1573</v>
      </c>
      <c r="D425" s="405"/>
      <c r="E425" s="665" t="s">
        <v>235</v>
      </c>
      <c r="F425" s="394"/>
      <c r="G425" s="312"/>
      <c r="H425" s="326" t="s">
        <v>1574</v>
      </c>
      <c r="J425" s="2075" t="s">
        <v>6396</v>
      </c>
      <c r="K425" s="2076" t="str">
        <f>VLOOKUP(J425,'FICHE RATIOS'!C:D,2,FALSE)</f>
        <v xml:space="preserve">Menuiseries intérieures </v>
      </c>
    </row>
    <row r="426" spans="1:11" ht="12.75" customHeight="1">
      <c r="A426" s="459"/>
      <c r="B426" s="684"/>
      <c r="C426" s="613"/>
      <c r="D426" s="405"/>
      <c r="E426" s="666"/>
      <c r="F426" s="394"/>
      <c r="G426" s="312">
        <v>0</v>
      </c>
      <c r="H426" s="279" t="str">
        <f t="shared" ref="H426:H479" si="13">IF(F426=0,"",G426*F426)</f>
        <v/>
      </c>
      <c r="J426" s="2075" t="s">
        <v>6396</v>
      </c>
      <c r="K426" s="2076" t="str">
        <f>VLOOKUP(J426,'FICHE RATIOS'!C:D,2,FALSE)</f>
        <v xml:space="preserve">Menuiseries intérieures </v>
      </c>
    </row>
    <row r="427" spans="1:11" ht="12.75" customHeight="1">
      <c r="A427" s="459"/>
      <c r="B427" s="683" t="s">
        <v>1575</v>
      </c>
      <c r="C427" s="613" t="s">
        <v>1576</v>
      </c>
      <c r="D427" s="405"/>
      <c r="E427" s="665" t="s">
        <v>235</v>
      </c>
      <c r="F427" s="394">
        <v>261.39999999999998</v>
      </c>
      <c r="G427" s="312">
        <v>33.729999999999997</v>
      </c>
      <c r="H427" s="279">
        <f t="shared" si="13"/>
        <v>8817.021999999999</v>
      </c>
      <c r="J427" s="2075" t="s">
        <v>6396</v>
      </c>
      <c r="K427" s="2076" t="str">
        <f>VLOOKUP(J427,'FICHE RATIOS'!C:D,2,FALSE)</f>
        <v xml:space="preserve">Menuiseries intérieures </v>
      </c>
    </row>
    <row r="428" spans="1:11" ht="12.75" customHeight="1">
      <c r="A428" s="459"/>
      <c r="B428" s="465"/>
      <c r="C428" s="681"/>
      <c r="D428" s="661"/>
      <c r="E428" s="666"/>
      <c r="F428" s="394"/>
      <c r="G428" s="312">
        <v>0</v>
      </c>
      <c r="H428" s="279" t="str">
        <f t="shared" si="13"/>
        <v/>
      </c>
      <c r="J428" s="2075" t="s">
        <v>6396</v>
      </c>
      <c r="K428" s="2076" t="str">
        <f>VLOOKUP(J428,'FICHE RATIOS'!C:D,2,FALSE)</f>
        <v xml:space="preserve">Menuiseries intérieures </v>
      </c>
    </row>
    <row r="429" spans="1:11" ht="12.75" customHeight="1">
      <c r="A429" s="459"/>
      <c r="B429" s="682">
        <v>3.8</v>
      </c>
      <c r="C429" s="657" t="s">
        <v>1577</v>
      </c>
      <c r="D429" s="661"/>
      <c r="E429" s="680"/>
      <c r="F429" s="394"/>
      <c r="G429" s="312">
        <v>0</v>
      </c>
      <c r="H429" s="279" t="str">
        <f t="shared" si="13"/>
        <v/>
      </c>
      <c r="J429" s="2075" t="s">
        <v>6396</v>
      </c>
      <c r="K429" s="2076" t="str">
        <f>VLOOKUP(J429,'FICHE RATIOS'!C:D,2,FALSE)</f>
        <v xml:space="preserve">Menuiseries intérieures </v>
      </c>
    </row>
    <row r="430" spans="1:11" ht="12.75" customHeight="1">
      <c r="A430" s="459"/>
      <c r="B430" s="465"/>
      <c r="C430" s="654"/>
      <c r="D430" s="661"/>
      <c r="E430" s="666"/>
      <c r="F430" s="394"/>
      <c r="G430" s="312">
        <v>0</v>
      </c>
      <c r="H430" s="279" t="str">
        <f t="shared" si="13"/>
        <v/>
      </c>
      <c r="J430" s="2075" t="s">
        <v>6396</v>
      </c>
      <c r="K430" s="2076" t="str">
        <f>VLOOKUP(J430,'FICHE RATIOS'!C:D,2,FALSE)</f>
        <v xml:space="preserve">Menuiseries intérieures </v>
      </c>
    </row>
    <row r="431" spans="1:11" ht="12.75" customHeight="1">
      <c r="A431" s="459"/>
      <c r="B431" s="682" t="s">
        <v>1578</v>
      </c>
      <c r="C431" s="657" t="s">
        <v>1579</v>
      </c>
      <c r="D431" s="661"/>
      <c r="E431" s="666"/>
      <c r="F431" s="394"/>
      <c r="G431" s="312">
        <v>0</v>
      </c>
      <c r="H431" s="279" t="str">
        <f t="shared" si="13"/>
        <v/>
      </c>
      <c r="J431" s="2075" t="s">
        <v>6396</v>
      </c>
      <c r="K431" s="2076" t="str">
        <f>VLOOKUP(J431,'FICHE RATIOS'!C:D,2,FALSE)</f>
        <v xml:space="preserve">Menuiseries intérieures </v>
      </c>
    </row>
    <row r="432" spans="1:11">
      <c r="A432" s="459"/>
      <c r="B432" s="465"/>
      <c r="C432" s="2708" t="s">
        <v>1580</v>
      </c>
      <c r="D432" s="2710"/>
      <c r="E432" s="666"/>
      <c r="F432" s="394"/>
      <c r="G432" s="312">
        <v>0</v>
      </c>
      <c r="H432" s="279" t="str">
        <f t="shared" si="13"/>
        <v/>
      </c>
      <c r="J432" s="2075" t="s">
        <v>6396</v>
      </c>
      <c r="K432" s="2076" t="str">
        <f>VLOOKUP(J432,'FICHE RATIOS'!C:D,2,FALSE)</f>
        <v xml:space="preserve">Menuiseries intérieures </v>
      </c>
    </row>
    <row r="433" spans="1:11" ht="12.75" customHeight="1">
      <c r="A433" s="459"/>
      <c r="B433" s="465"/>
      <c r="C433" s="613" t="s">
        <v>1046</v>
      </c>
      <c r="D433" s="661"/>
      <c r="E433" s="666"/>
      <c r="F433" s="394">
        <v>1524.3000000000002</v>
      </c>
      <c r="G433" s="312">
        <v>218.42</v>
      </c>
      <c r="H433" s="279">
        <f t="shared" si="13"/>
        <v>332937.60600000003</v>
      </c>
      <c r="J433" s="2075" t="s">
        <v>6396</v>
      </c>
      <c r="K433" s="2076" t="str">
        <f>VLOOKUP(J433,'FICHE RATIOS'!C:D,2,FALSE)</f>
        <v xml:space="preserve">Menuiseries intérieures </v>
      </c>
    </row>
    <row r="434" spans="1:11" ht="12.75" customHeight="1">
      <c r="A434" s="459"/>
      <c r="B434" s="465"/>
      <c r="C434" s="2704" t="s">
        <v>1567</v>
      </c>
      <c r="D434" s="2705"/>
      <c r="E434" s="666"/>
      <c r="F434" s="394">
        <v>458.9</v>
      </c>
      <c r="G434" s="312">
        <v>6.75</v>
      </c>
      <c r="H434" s="279">
        <f t="shared" si="13"/>
        <v>3097.5749999999998</v>
      </c>
      <c r="J434" s="2075" t="s">
        <v>6396</v>
      </c>
      <c r="K434" s="2076" t="str">
        <f>VLOOKUP(J434,'FICHE RATIOS'!C:D,2,FALSE)</f>
        <v xml:space="preserve">Menuiseries intérieures </v>
      </c>
    </row>
    <row r="435" spans="1:11" ht="12.75" customHeight="1">
      <c r="A435" s="459"/>
      <c r="B435" s="465"/>
      <c r="C435" s="681"/>
      <c r="D435" s="685"/>
      <c r="E435" s="666"/>
      <c r="F435" s="394"/>
      <c r="G435" s="312">
        <v>0</v>
      </c>
      <c r="H435" s="279" t="str">
        <f t="shared" si="13"/>
        <v/>
      </c>
      <c r="J435" s="2075" t="s">
        <v>6396</v>
      </c>
      <c r="K435" s="2076" t="str">
        <f>VLOOKUP(J435,'FICHE RATIOS'!C:D,2,FALSE)</f>
        <v xml:space="preserve">Menuiseries intérieures </v>
      </c>
    </row>
    <row r="436" spans="1:11">
      <c r="A436" s="459"/>
      <c r="B436" s="682" t="s">
        <v>1581</v>
      </c>
      <c r="C436" s="2706" t="s">
        <v>1582</v>
      </c>
      <c r="D436" s="2707"/>
      <c r="E436" s="666"/>
      <c r="F436" s="394"/>
      <c r="G436" s="312">
        <v>0</v>
      </c>
      <c r="H436" s="279" t="str">
        <f t="shared" si="13"/>
        <v/>
      </c>
      <c r="J436" s="2075" t="s">
        <v>6396</v>
      </c>
      <c r="K436" s="2076" t="str">
        <f>VLOOKUP(J436,'FICHE RATIOS'!C:D,2,FALSE)</f>
        <v xml:space="preserve">Menuiseries intérieures </v>
      </c>
    </row>
    <row r="437" spans="1:11" ht="12.75" customHeight="1">
      <c r="A437" s="459"/>
      <c r="B437" s="465"/>
      <c r="C437" s="613" t="s">
        <v>1583</v>
      </c>
      <c r="D437" s="685"/>
      <c r="E437" s="665" t="s">
        <v>70</v>
      </c>
      <c r="F437" s="394">
        <v>4.2</v>
      </c>
      <c r="G437" s="312">
        <v>449.75</v>
      </c>
      <c r="H437" s="279">
        <f t="shared" si="13"/>
        <v>1888.95</v>
      </c>
      <c r="J437" s="2075" t="s">
        <v>6396</v>
      </c>
      <c r="K437" s="2076" t="str">
        <f>VLOOKUP(J437,'FICHE RATIOS'!C:D,2,FALSE)</f>
        <v xml:space="preserve">Menuiseries intérieures </v>
      </c>
    </row>
    <row r="438" spans="1:11" ht="12.75" customHeight="1">
      <c r="A438" s="459"/>
      <c r="B438" s="683"/>
      <c r="C438" s="654"/>
      <c r="D438" s="654"/>
      <c r="E438" s="311"/>
      <c r="F438" s="394"/>
      <c r="G438" s="312">
        <v>0</v>
      </c>
      <c r="H438" s="279" t="str">
        <f t="shared" si="13"/>
        <v/>
      </c>
      <c r="J438" s="2075" t="s">
        <v>6396</v>
      </c>
      <c r="K438" s="2076" t="str">
        <f>VLOOKUP(J438,'FICHE RATIOS'!C:D,2,FALSE)</f>
        <v xml:space="preserve">Menuiseries intérieures </v>
      </c>
    </row>
    <row r="439" spans="1:11" ht="29.25" customHeight="1">
      <c r="A439" s="459"/>
      <c r="B439" s="682" t="s">
        <v>1584</v>
      </c>
      <c r="C439" s="2706" t="s">
        <v>1585</v>
      </c>
      <c r="D439" s="2707"/>
      <c r="E439" s="666"/>
      <c r="F439" s="394"/>
      <c r="G439" s="312">
        <v>0</v>
      </c>
      <c r="H439" s="279" t="str">
        <f t="shared" si="13"/>
        <v/>
      </c>
      <c r="J439" s="2075" t="s">
        <v>6396</v>
      </c>
      <c r="K439" s="2076" t="str">
        <f>VLOOKUP(J439,'FICHE RATIOS'!C:D,2,FALSE)</f>
        <v xml:space="preserve">Menuiseries intérieures </v>
      </c>
    </row>
    <row r="440" spans="1:11" ht="12.75" customHeight="1">
      <c r="A440" s="459"/>
      <c r="B440" s="465"/>
      <c r="C440" s="613" t="s">
        <v>1586</v>
      </c>
      <c r="D440" s="685"/>
      <c r="E440" s="665" t="s">
        <v>51</v>
      </c>
      <c r="F440" s="394">
        <v>2</v>
      </c>
      <c r="G440" s="312">
        <v>2810.96</v>
      </c>
      <c r="H440" s="279">
        <f t="shared" si="13"/>
        <v>5621.92</v>
      </c>
      <c r="J440" s="2075" t="s">
        <v>6396</v>
      </c>
      <c r="K440" s="2076" t="str">
        <f>VLOOKUP(J440,'FICHE RATIOS'!C:D,2,FALSE)</f>
        <v xml:space="preserve">Menuiseries intérieures </v>
      </c>
    </row>
    <row r="441" spans="1:11" ht="12.75" customHeight="1">
      <c r="A441" s="459"/>
      <c r="B441" s="465"/>
      <c r="C441" s="613" t="s">
        <v>1587</v>
      </c>
      <c r="D441" s="685"/>
      <c r="E441" s="666" t="s">
        <v>66</v>
      </c>
      <c r="F441" s="394">
        <v>2</v>
      </c>
      <c r="G441" s="312">
        <v>7072.38</v>
      </c>
      <c r="H441" s="279">
        <f t="shared" si="13"/>
        <v>14144.76</v>
      </c>
      <c r="J441" s="2075" t="s">
        <v>6396</v>
      </c>
      <c r="K441" s="2076" t="str">
        <f>VLOOKUP(J441,'FICHE RATIOS'!C:D,2,FALSE)</f>
        <v xml:space="preserve">Menuiseries intérieures </v>
      </c>
    </row>
    <row r="442" spans="1:11" ht="12.75" customHeight="1">
      <c r="A442" s="459"/>
      <c r="B442" s="465"/>
      <c r="C442" s="613"/>
      <c r="D442" s="685"/>
      <c r="E442" s="665"/>
      <c r="F442" s="394"/>
      <c r="G442" s="312">
        <v>0</v>
      </c>
      <c r="H442" s="279" t="str">
        <f t="shared" si="13"/>
        <v/>
      </c>
      <c r="J442" s="2075" t="s">
        <v>6396</v>
      </c>
      <c r="K442" s="2076" t="str">
        <f>VLOOKUP(J442,'FICHE RATIOS'!C:D,2,FALSE)</f>
        <v xml:space="preserve">Menuiseries intérieures </v>
      </c>
    </row>
    <row r="443" spans="1:11" ht="12.75" customHeight="1">
      <c r="A443" s="459"/>
      <c r="B443" s="682" t="s">
        <v>1588</v>
      </c>
      <c r="C443" s="671" t="s">
        <v>1589</v>
      </c>
      <c r="D443" s="654"/>
      <c r="E443" s="311"/>
      <c r="F443" s="394"/>
      <c r="G443" s="312">
        <v>0</v>
      </c>
      <c r="H443" s="279" t="str">
        <f t="shared" si="13"/>
        <v/>
      </c>
      <c r="J443" s="2075" t="s">
        <v>6396</v>
      </c>
      <c r="K443" s="2076" t="str">
        <f>VLOOKUP(J443,'FICHE RATIOS'!C:D,2,FALSE)</f>
        <v xml:space="preserve">Menuiseries intérieures </v>
      </c>
    </row>
    <row r="444" spans="1:11" ht="12.75" customHeight="1">
      <c r="A444" s="459"/>
      <c r="B444" s="465"/>
      <c r="C444" s="613" t="s">
        <v>1590</v>
      </c>
      <c r="D444" s="654"/>
      <c r="E444" s="665" t="s">
        <v>70</v>
      </c>
      <c r="F444" s="394">
        <v>100</v>
      </c>
      <c r="G444" s="312">
        <v>600</v>
      </c>
      <c r="H444" s="279">
        <f t="shared" si="13"/>
        <v>60000</v>
      </c>
      <c r="J444" s="2075" t="s">
        <v>6396</v>
      </c>
      <c r="K444" s="2076" t="str">
        <f>VLOOKUP(J444,'FICHE RATIOS'!C:D,2,FALSE)</f>
        <v xml:space="preserve">Menuiseries intérieures </v>
      </c>
    </row>
    <row r="445" spans="1:11" ht="12.75" customHeight="1">
      <c r="A445" s="459"/>
      <c r="B445" s="683"/>
      <c r="C445" s="654"/>
      <c r="D445" s="654"/>
      <c r="E445" s="311"/>
      <c r="F445" s="394"/>
      <c r="G445" s="312">
        <v>0</v>
      </c>
      <c r="H445" s="279" t="str">
        <f t="shared" si="13"/>
        <v/>
      </c>
      <c r="J445" s="2075" t="s">
        <v>6396</v>
      </c>
      <c r="K445" s="2076" t="str">
        <f>VLOOKUP(J445,'FICHE RATIOS'!C:D,2,FALSE)</f>
        <v xml:space="preserve">Menuiseries intérieures </v>
      </c>
    </row>
    <row r="446" spans="1:11" ht="12.75" customHeight="1">
      <c r="A446" s="459"/>
      <c r="B446" s="682">
        <v>3.9</v>
      </c>
      <c r="C446" s="671" t="s">
        <v>1591</v>
      </c>
      <c r="D446" s="657"/>
      <c r="E446" s="323"/>
      <c r="F446" s="394"/>
      <c r="G446" s="312">
        <v>0</v>
      </c>
      <c r="H446" s="279" t="str">
        <f t="shared" si="13"/>
        <v/>
      </c>
      <c r="J446" s="2075" t="s">
        <v>6396</v>
      </c>
      <c r="K446" s="2076" t="str">
        <f>VLOOKUP(J446,'FICHE RATIOS'!C:D,2,FALSE)</f>
        <v xml:space="preserve">Menuiseries intérieures </v>
      </c>
    </row>
    <row r="447" spans="1:11" ht="12.75" customHeight="1">
      <c r="A447" s="459"/>
      <c r="B447" s="682"/>
      <c r="C447" s="654"/>
      <c r="D447" s="686"/>
      <c r="E447" s="687"/>
      <c r="F447" s="394"/>
      <c r="G447" s="312">
        <v>0</v>
      </c>
      <c r="H447" s="279" t="str">
        <f t="shared" si="13"/>
        <v/>
      </c>
      <c r="J447" s="2075" t="s">
        <v>6396</v>
      </c>
      <c r="K447" s="2076" t="str">
        <f>VLOOKUP(J447,'FICHE RATIOS'!C:D,2,FALSE)</f>
        <v xml:space="preserve">Menuiseries intérieures </v>
      </c>
    </row>
    <row r="448" spans="1:11" ht="12.75" customHeight="1">
      <c r="A448" s="459"/>
      <c r="B448" s="682" t="s">
        <v>1592</v>
      </c>
      <c r="C448" s="671" t="s">
        <v>1593</v>
      </c>
      <c r="D448" s="661"/>
      <c r="E448" s="687"/>
      <c r="F448" s="394"/>
      <c r="G448" s="312">
        <v>0</v>
      </c>
      <c r="H448" s="279" t="str">
        <f t="shared" si="13"/>
        <v/>
      </c>
      <c r="J448" s="2075" t="s">
        <v>6396</v>
      </c>
      <c r="K448" s="2076" t="str">
        <f>VLOOKUP(J448,'FICHE RATIOS'!C:D,2,FALSE)</f>
        <v xml:space="preserve">Menuiseries intérieures </v>
      </c>
    </row>
    <row r="449" spans="1:11" ht="12.75" customHeight="1">
      <c r="A449" s="459"/>
      <c r="B449" s="682"/>
      <c r="C449" s="654" t="s">
        <v>1594</v>
      </c>
      <c r="D449" s="686"/>
      <c r="E449" s="687" t="s">
        <v>70</v>
      </c>
      <c r="F449" s="394">
        <v>678.1</v>
      </c>
      <c r="G449" s="312">
        <v>426.57</v>
      </c>
      <c r="H449" s="279">
        <f t="shared" si="13"/>
        <v>289257.11700000003</v>
      </c>
      <c r="J449" s="2075" t="s">
        <v>6396</v>
      </c>
      <c r="K449" s="2076" t="str">
        <f>VLOOKUP(J449,'FICHE RATIOS'!C:D,2,FALSE)</f>
        <v xml:space="preserve">Menuiseries intérieures </v>
      </c>
    </row>
    <row r="450" spans="1:11" ht="12.75" customHeight="1">
      <c r="A450" s="459"/>
      <c r="B450" s="682"/>
      <c r="C450" s="654" t="s">
        <v>1595</v>
      </c>
      <c r="D450" s="686"/>
      <c r="E450" s="687" t="s">
        <v>235</v>
      </c>
      <c r="F450" s="394">
        <v>11.3</v>
      </c>
      <c r="G450" s="312">
        <v>512.24</v>
      </c>
      <c r="H450" s="279">
        <f t="shared" si="13"/>
        <v>5788.3120000000008</v>
      </c>
      <c r="J450" s="2075" t="s">
        <v>6396</v>
      </c>
      <c r="K450" s="2076" t="str">
        <f>VLOOKUP(J450,'FICHE RATIOS'!C:D,2,FALSE)</f>
        <v xml:space="preserve">Menuiseries intérieures </v>
      </c>
    </row>
    <row r="451" spans="1:11" ht="12.75" customHeight="1">
      <c r="A451" s="459"/>
      <c r="B451" s="682"/>
      <c r="C451" s="654" t="s">
        <v>1596</v>
      </c>
      <c r="D451" s="686"/>
      <c r="E451" s="687" t="s">
        <v>235</v>
      </c>
      <c r="F451" s="394">
        <v>10.199999999999999</v>
      </c>
      <c r="G451" s="312">
        <v>1568.73</v>
      </c>
      <c r="H451" s="279">
        <f t="shared" si="13"/>
        <v>16001.045999999998</v>
      </c>
      <c r="J451" s="2075" t="s">
        <v>6396</v>
      </c>
      <c r="K451" s="2076" t="str">
        <f>VLOOKUP(J451,'FICHE RATIOS'!C:D,2,FALSE)</f>
        <v xml:space="preserve">Menuiseries intérieures </v>
      </c>
    </row>
    <row r="452" spans="1:11" ht="12.75" customHeight="1">
      <c r="A452" s="459"/>
      <c r="B452" s="682"/>
      <c r="C452" s="654"/>
      <c r="D452" s="686"/>
      <c r="E452" s="687"/>
      <c r="F452" s="394"/>
      <c r="G452" s="312">
        <v>0</v>
      </c>
      <c r="H452" s="279" t="str">
        <f t="shared" si="13"/>
        <v/>
      </c>
      <c r="J452" s="2075" t="s">
        <v>6396</v>
      </c>
      <c r="K452" s="2076" t="str">
        <f>VLOOKUP(J452,'FICHE RATIOS'!C:D,2,FALSE)</f>
        <v xml:space="preserve">Menuiseries intérieures </v>
      </c>
    </row>
    <row r="453" spans="1:11" ht="12.75" customHeight="1">
      <c r="A453" s="459"/>
      <c r="B453" s="682" t="s">
        <v>1597</v>
      </c>
      <c r="C453" s="657" t="s">
        <v>1598</v>
      </c>
      <c r="D453" s="688"/>
      <c r="E453" s="689"/>
      <c r="F453" s="394"/>
      <c r="G453" s="312">
        <v>0</v>
      </c>
      <c r="H453" s="279" t="str">
        <f t="shared" si="13"/>
        <v/>
      </c>
      <c r="J453" s="2075" t="s">
        <v>6396</v>
      </c>
      <c r="K453" s="2076" t="str">
        <f>VLOOKUP(J453,'FICHE RATIOS'!C:D,2,FALSE)</f>
        <v xml:space="preserve">Menuiseries intérieures </v>
      </c>
    </row>
    <row r="454" spans="1:11" ht="12.75" customHeight="1">
      <c r="A454" s="459"/>
      <c r="B454" s="682"/>
      <c r="C454" s="654" t="s">
        <v>1599</v>
      </c>
      <c r="D454" s="686"/>
      <c r="E454" s="689"/>
      <c r="F454" s="394"/>
      <c r="G454" s="312">
        <v>0</v>
      </c>
      <c r="H454" s="279" t="str">
        <f t="shared" si="13"/>
        <v/>
      </c>
      <c r="J454" s="2075" t="s">
        <v>6396</v>
      </c>
      <c r="K454" s="2076" t="str">
        <f>VLOOKUP(J454,'FICHE RATIOS'!C:D,2,FALSE)</f>
        <v xml:space="preserve">Menuiseries intérieures </v>
      </c>
    </row>
    <row r="455" spans="1:11" ht="12.75" customHeight="1">
      <c r="A455" s="459"/>
      <c r="B455" s="682"/>
      <c r="C455" s="678" t="s">
        <v>1547</v>
      </c>
      <c r="D455" s="686"/>
      <c r="E455" s="689"/>
      <c r="F455" s="394"/>
      <c r="G455" s="312">
        <v>0</v>
      </c>
      <c r="H455" s="279" t="str">
        <f t="shared" si="13"/>
        <v/>
      </c>
      <c r="J455" s="2075" t="s">
        <v>6396</v>
      </c>
      <c r="K455" s="2076" t="str">
        <f>VLOOKUP(J455,'FICHE RATIOS'!C:D,2,FALSE)</f>
        <v xml:space="preserve">Menuiseries intérieures </v>
      </c>
    </row>
    <row r="456" spans="1:11" ht="12.75" customHeight="1">
      <c r="A456" s="459"/>
      <c r="B456" s="682"/>
      <c r="C456" s="654" t="s">
        <v>1046</v>
      </c>
      <c r="D456" s="686"/>
      <c r="E456" s="689" t="s">
        <v>70</v>
      </c>
      <c r="F456" s="394">
        <v>222.5</v>
      </c>
      <c r="G456" s="312">
        <v>511.59</v>
      </c>
      <c r="H456" s="279">
        <f t="shared" si="13"/>
        <v>113828.77499999999</v>
      </c>
      <c r="J456" s="2075" t="s">
        <v>6396</v>
      </c>
      <c r="K456" s="2076" t="str">
        <f>VLOOKUP(J456,'FICHE RATIOS'!C:D,2,FALSE)</f>
        <v xml:space="preserve">Menuiseries intérieures </v>
      </c>
    </row>
    <row r="457" spans="1:11" ht="12.75" customHeight="1">
      <c r="A457" s="459"/>
      <c r="B457" s="682"/>
      <c r="C457" s="654" t="s">
        <v>1600</v>
      </c>
      <c r="D457" s="686"/>
      <c r="E457" s="689" t="s">
        <v>235</v>
      </c>
      <c r="F457" s="394"/>
      <c r="G457" s="312">
        <v>50.6</v>
      </c>
      <c r="H457" s="279" t="str">
        <f t="shared" si="13"/>
        <v/>
      </c>
      <c r="J457" s="2075" t="s">
        <v>6396</v>
      </c>
      <c r="K457" s="2076" t="str">
        <f>VLOOKUP(J457,'FICHE RATIOS'!C:D,2,FALSE)</f>
        <v xml:space="preserve">Menuiseries intérieures </v>
      </c>
    </row>
    <row r="458" spans="1:11" ht="12.75" customHeight="1">
      <c r="A458" s="459"/>
      <c r="B458" s="682"/>
      <c r="C458" s="654"/>
      <c r="D458" s="686"/>
      <c r="E458" s="687"/>
      <c r="F458" s="394"/>
      <c r="G458" s="312">
        <v>0</v>
      </c>
      <c r="H458" s="279" t="str">
        <f t="shared" si="13"/>
        <v/>
      </c>
      <c r="J458" s="2075" t="s">
        <v>6396</v>
      </c>
      <c r="K458" s="2076" t="str">
        <f>VLOOKUP(J458,'FICHE RATIOS'!C:D,2,FALSE)</f>
        <v xml:space="preserve">Menuiseries intérieures </v>
      </c>
    </row>
    <row r="459" spans="1:11" ht="12.75" customHeight="1">
      <c r="A459" s="459"/>
      <c r="B459" s="682"/>
      <c r="C459" s="678" t="s">
        <v>1554</v>
      </c>
      <c r="D459" s="686"/>
      <c r="E459" s="689"/>
      <c r="F459" s="394"/>
      <c r="G459" s="312">
        <v>0</v>
      </c>
      <c r="H459" s="279" t="str">
        <f t="shared" si="13"/>
        <v/>
      </c>
      <c r="J459" s="2075" t="s">
        <v>6396</v>
      </c>
      <c r="K459" s="2076" t="str">
        <f>VLOOKUP(J459,'FICHE RATIOS'!C:D,2,FALSE)</f>
        <v xml:space="preserve">Menuiseries intérieures </v>
      </c>
    </row>
    <row r="460" spans="1:11" ht="12.75" customHeight="1">
      <c r="A460" s="459"/>
      <c r="B460" s="682"/>
      <c r="C460" s="654" t="s">
        <v>1046</v>
      </c>
      <c r="D460" s="686"/>
      <c r="E460" s="689" t="s">
        <v>70</v>
      </c>
      <c r="F460" s="394">
        <v>82.9</v>
      </c>
      <c r="G460" s="312">
        <v>511.59</v>
      </c>
      <c r="H460" s="279">
        <f t="shared" si="13"/>
        <v>42410.811000000002</v>
      </c>
      <c r="J460" s="2075" t="s">
        <v>6396</v>
      </c>
      <c r="K460" s="2076" t="str">
        <f>VLOOKUP(J460,'FICHE RATIOS'!C:D,2,FALSE)</f>
        <v xml:space="preserve">Menuiseries intérieures </v>
      </c>
    </row>
    <row r="461" spans="1:11" ht="12.75" customHeight="1">
      <c r="A461" s="459"/>
      <c r="B461" s="682"/>
      <c r="C461" s="2723" t="s">
        <v>1567</v>
      </c>
      <c r="D461" s="2724"/>
      <c r="E461" s="689" t="s">
        <v>235</v>
      </c>
      <c r="F461" s="394"/>
      <c r="G461" s="312">
        <v>6.75</v>
      </c>
      <c r="H461" s="279" t="str">
        <f t="shared" si="13"/>
        <v/>
      </c>
      <c r="J461" s="2075" t="s">
        <v>6396</v>
      </c>
      <c r="K461" s="2076" t="str">
        <f>VLOOKUP(J461,'FICHE RATIOS'!C:D,2,FALSE)</f>
        <v xml:space="preserve">Menuiseries intérieures </v>
      </c>
    </row>
    <row r="462" spans="1:11" ht="12.75" customHeight="1">
      <c r="A462" s="459"/>
      <c r="B462" s="682"/>
      <c r="C462" s="654"/>
      <c r="D462" s="686"/>
      <c r="E462" s="687"/>
      <c r="F462" s="394"/>
      <c r="G462" s="312">
        <v>0</v>
      </c>
      <c r="H462" s="279" t="str">
        <f t="shared" si="13"/>
        <v/>
      </c>
      <c r="J462" s="2075" t="s">
        <v>6396</v>
      </c>
      <c r="K462" s="2076" t="str">
        <f>VLOOKUP(J462,'FICHE RATIOS'!C:D,2,FALSE)</f>
        <v xml:space="preserve">Menuiseries intérieures </v>
      </c>
    </row>
    <row r="463" spans="1:11">
      <c r="A463" s="459"/>
      <c r="B463" s="460" t="s">
        <v>1601</v>
      </c>
      <c r="C463" s="657" t="s">
        <v>1602</v>
      </c>
      <c r="D463" s="686"/>
      <c r="E463" s="690"/>
      <c r="F463" s="394"/>
      <c r="G463" s="312">
        <v>0</v>
      </c>
      <c r="H463" s="279" t="str">
        <f t="shared" si="13"/>
        <v/>
      </c>
      <c r="J463" s="2075" t="s">
        <v>6396</v>
      </c>
      <c r="K463" s="2076" t="str">
        <f>VLOOKUP(J463,'FICHE RATIOS'!C:D,2,FALSE)</f>
        <v xml:space="preserve">Menuiseries intérieures </v>
      </c>
    </row>
    <row r="464" spans="1:11">
      <c r="A464" s="459"/>
      <c r="B464" s="460"/>
      <c r="C464" s="654" t="s">
        <v>1603</v>
      </c>
      <c r="D464" s="686"/>
      <c r="E464" s="690"/>
      <c r="F464" s="394"/>
      <c r="G464" s="312">
        <v>0</v>
      </c>
      <c r="H464" s="279" t="str">
        <f t="shared" si="13"/>
        <v/>
      </c>
      <c r="J464" s="2075" t="s">
        <v>6396</v>
      </c>
      <c r="K464" s="2076" t="str">
        <f>VLOOKUP(J464,'FICHE RATIOS'!C:D,2,FALSE)</f>
        <v xml:space="preserve">Menuiseries intérieures </v>
      </c>
    </row>
    <row r="465" spans="1:11">
      <c r="A465" s="459"/>
      <c r="B465" s="460"/>
      <c r="C465" s="654" t="s">
        <v>1561</v>
      </c>
      <c r="D465" s="686"/>
      <c r="E465" s="690"/>
      <c r="F465" s="394"/>
      <c r="G465" s="312">
        <v>0</v>
      </c>
      <c r="H465" s="279" t="str">
        <f t="shared" si="13"/>
        <v/>
      </c>
      <c r="J465" s="2075" t="s">
        <v>6396</v>
      </c>
      <c r="K465" s="2076" t="str">
        <f>VLOOKUP(J465,'FICHE RATIOS'!C:D,2,FALSE)</f>
        <v xml:space="preserve">Menuiseries intérieures </v>
      </c>
    </row>
    <row r="466" spans="1:11">
      <c r="A466" s="459"/>
      <c r="B466" s="691"/>
      <c r="C466" s="654"/>
      <c r="D466" s="692" t="s">
        <v>1046</v>
      </c>
      <c r="E466" s="690" t="s">
        <v>70</v>
      </c>
      <c r="F466" s="394">
        <v>155</v>
      </c>
      <c r="G466" s="312">
        <v>449.75</v>
      </c>
      <c r="H466" s="279">
        <f t="shared" si="13"/>
        <v>69711.25</v>
      </c>
      <c r="J466" s="2075" t="s">
        <v>6396</v>
      </c>
      <c r="K466" s="2076" t="str">
        <f>VLOOKUP(J466,'FICHE RATIOS'!C:D,2,FALSE)</f>
        <v xml:space="preserve">Menuiseries intérieures </v>
      </c>
    </row>
    <row r="467" spans="1:11">
      <c r="A467" s="459"/>
      <c r="B467" s="465"/>
      <c r="C467" s="654"/>
      <c r="D467" s="686"/>
      <c r="E467" s="690"/>
      <c r="F467" s="394"/>
      <c r="G467" s="312">
        <v>0</v>
      </c>
      <c r="H467" s="279" t="str">
        <f t="shared" si="13"/>
        <v/>
      </c>
      <c r="J467" s="2075" t="s">
        <v>6396</v>
      </c>
      <c r="K467" s="2076" t="str">
        <f>VLOOKUP(J467,'FICHE RATIOS'!C:D,2,FALSE)</f>
        <v xml:space="preserve">Menuiseries intérieures </v>
      </c>
    </row>
    <row r="468" spans="1:11">
      <c r="A468" s="459"/>
      <c r="B468" s="460" t="s">
        <v>1604</v>
      </c>
      <c r="C468" s="657" t="s">
        <v>1605</v>
      </c>
      <c r="D468" s="686"/>
      <c r="E468" s="690"/>
      <c r="F468" s="394"/>
      <c r="G468" s="312">
        <v>0</v>
      </c>
      <c r="H468" s="279" t="str">
        <f t="shared" si="13"/>
        <v/>
      </c>
      <c r="J468" s="2075" t="s">
        <v>6396</v>
      </c>
      <c r="K468" s="2076" t="str">
        <f>VLOOKUP(J468,'FICHE RATIOS'!C:D,2,FALSE)</f>
        <v xml:space="preserve">Menuiseries intérieures </v>
      </c>
    </row>
    <row r="469" spans="1:11">
      <c r="A469" s="459"/>
      <c r="B469" s="682"/>
      <c r="C469" s="654" t="s">
        <v>1606</v>
      </c>
      <c r="D469" s="686"/>
      <c r="E469" s="689" t="s">
        <v>70</v>
      </c>
      <c r="F469" s="394">
        <v>51</v>
      </c>
      <c r="G469" s="312">
        <v>281.10000000000002</v>
      </c>
      <c r="H469" s="279">
        <f t="shared" si="13"/>
        <v>14336.1</v>
      </c>
      <c r="J469" s="2075" t="s">
        <v>6396</v>
      </c>
      <c r="K469" s="2076" t="str">
        <f>VLOOKUP(J469,'FICHE RATIOS'!C:D,2,FALSE)</f>
        <v xml:space="preserve">Menuiseries intérieures </v>
      </c>
    </row>
    <row r="470" spans="1:11">
      <c r="A470" s="459"/>
      <c r="B470" s="465"/>
      <c r="C470" s="654"/>
      <c r="D470" s="686"/>
      <c r="E470" s="690"/>
      <c r="F470" s="394"/>
      <c r="G470" s="312">
        <v>0</v>
      </c>
      <c r="H470" s="279" t="str">
        <f t="shared" si="13"/>
        <v/>
      </c>
      <c r="J470" s="2075" t="s">
        <v>6396</v>
      </c>
      <c r="K470" s="2076" t="str">
        <f>VLOOKUP(J470,'FICHE RATIOS'!C:D,2,FALSE)</f>
        <v xml:space="preserve">Menuiseries intérieures </v>
      </c>
    </row>
    <row r="471" spans="1:11">
      <c r="A471" s="459"/>
      <c r="B471" s="693">
        <v>3.1</v>
      </c>
      <c r="C471" s="1879" t="s">
        <v>1607</v>
      </c>
      <c r="D471" s="1878"/>
      <c r="E471" s="694"/>
      <c r="F471" s="394"/>
      <c r="G471" s="312">
        <v>0</v>
      </c>
      <c r="H471" s="279" t="str">
        <f t="shared" si="13"/>
        <v/>
      </c>
      <c r="J471" s="2075" t="s">
        <v>6423</v>
      </c>
      <c r="K471" s="2076" t="str">
        <f>VLOOKUP(J471,'FICHE RATIOS'!C:D,2,FALSE)</f>
        <v>Agencement Mobilier Intérieur</v>
      </c>
    </row>
    <row r="472" spans="1:11">
      <c r="A472" s="459"/>
      <c r="B472" s="460"/>
      <c r="C472" s="654"/>
      <c r="D472" s="695"/>
      <c r="E472" s="690"/>
      <c r="F472" s="394"/>
      <c r="G472" s="312">
        <v>0</v>
      </c>
      <c r="H472" s="279" t="str">
        <f t="shared" si="13"/>
        <v/>
      </c>
      <c r="J472" s="2075" t="s">
        <v>6423</v>
      </c>
      <c r="K472" s="2076" t="str">
        <f>VLOOKUP(J472,'FICHE RATIOS'!C:D,2,FALSE)</f>
        <v>Agencement Mobilier Intérieur</v>
      </c>
    </row>
    <row r="473" spans="1:11">
      <c r="A473" s="459"/>
      <c r="B473" s="460" t="s">
        <v>1608</v>
      </c>
      <c r="C473" s="657" t="s">
        <v>1609</v>
      </c>
      <c r="D473" s="695"/>
      <c r="E473" s="690"/>
      <c r="F473" s="394"/>
      <c r="G473" s="312">
        <v>0</v>
      </c>
      <c r="H473" s="279" t="str">
        <f t="shared" si="13"/>
        <v/>
      </c>
      <c r="J473" s="2075" t="s">
        <v>6423</v>
      </c>
      <c r="K473" s="2076" t="str">
        <f>VLOOKUP(J473,'FICHE RATIOS'!C:D,2,FALSE)</f>
        <v>Agencement Mobilier Intérieur</v>
      </c>
    </row>
    <row r="474" spans="1:11">
      <c r="A474" s="459"/>
      <c r="B474" s="460"/>
      <c r="C474" s="654" t="s">
        <v>1610</v>
      </c>
      <c r="D474" s="695"/>
      <c r="E474" s="690" t="s">
        <v>66</v>
      </c>
      <c r="F474" s="394">
        <v>1</v>
      </c>
      <c r="G474" s="312">
        <v>22881.23</v>
      </c>
      <c r="H474" s="279">
        <f t="shared" si="13"/>
        <v>22881.23</v>
      </c>
      <c r="J474" s="2075" t="s">
        <v>6423</v>
      </c>
      <c r="K474" s="2076" t="str">
        <f>VLOOKUP(J474,'FICHE RATIOS'!C:D,2,FALSE)</f>
        <v>Agencement Mobilier Intérieur</v>
      </c>
    </row>
    <row r="475" spans="1:11">
      <c r="A475" s="459"/>
      <c r="B475" s="460"/>
      <c r="C475" s="654"/>
      <c r="D475" s="695"/>
      <c r="E475" s="690"/>
      <c r="F475" s="394"/>
      <c r="G475" s="312">
        <v>0</v>
      </c>
      <c r="H475" s="279" t="str">
        <f t="shared" si="13"/>
        <v/>
      </c>
      <c r="J475" s="2075" t="s">
        <v>6423</v>
      </c>
      <c r="K475" s="2076" t="str">
        <f>VLOOKUP(J475,'FICHE RATIOS'!C:D,2,FALSE)</f>
        <v>Agencement Mobilier Intérieur</v>
      </c>
    </row>
    <row r="476" spans="1:11">
      <c r="A476" s="459"/>
      <c r="B476" s="460" t="s">
        <v>1611</v>
      </c>
      <c r="C476" s="657" t="s">
        <v>1612</v>
      </c>
      <c r="D476" s="695"/>
      <c r="E476" s="690"/>
      <c r="F476" s="394"/>
      <c r="G476" s="312">
        <v>0</v>
      </c>
      <c r="H476" s="279" t="str">
        <f t="shared" si="13"/>
        <v/>
      </c>
      <c r="J476" s="2075" t="s">
        <v>6423</v>
      </c>
      <c r="K476" s="2076" t="str">
        <f>VLOOKUP(J476,'FICHE RATIOS'!C:D,2,FALSE)</f>
        <v>Agencement Mobilier Intérieur</v>
      </c>
    </row>
    <row r="477" spans="1:11">
      <c r="A477" s="459"/>
      <c r="B477" s="460"/>
      <c r="C477" s="678" t="s">
        <v>1613</v>
      </c>
      <c r="D477" s="695"/>
      <c r="E477" s="690"/>
      <c r="F477" s="394"/>
      <c r="G477" s="312">
        <v>0</v>
      </c>
      <c r="H477" s="279" t="str">
        <f t="shared" si="13"/>
        <v/>
      </c>
      <c r="J477" s="2075" t="s">
        <v>6423</v>
      </c>
      <c r="K477" s="2076" t="str">
        <f>VLOOKUP(J477,'FICHE RATIOS'!C:D,2,FALSE)</f>
        <v>Agencement Mobilier Intérieur</v>
      </c>
    </row>
    <row r="478" spans="1:11">
      <c r="A478" s="459"/>
      <c r="B478" s="460"/>
      <c r="C478" s="654" t="s">
        <v>1614</v>
      </c>
      <c r="D478" s="695"/>
      <c r="E478" s="690" t="s">
        <v>66</v>
      </c>
      <c r="F478" s="394">
        <v>1</v>
      </c>
      <c r="G478" s="312">
        <v>27404.66</v>
      </c>
      <c r="H478" s="279">
        <f t="shared" si="13"/>
        <v>27404.66</v>
      </c>
      <c r="J478" s="2075" t="s">
        <v>6423</v>
      </c>
      <c r="K478" s="2076" t="str">
        <f>VLOOKUP(J478,'FICHE RATIOS'!C:D,2,FALSE)</f>
        <v>Agencement Mobilier Intérieur</v>
      </c>
    </row>
    <row r="479" spans="1:11">
      <c r="A479" s="459"/>
      <c r="B479" s="460"/>
      <c r="C479" s="654" t="s">
        <v>1615</v>
      </c>
      <c r="D479" s="695"/>
      <c r="E479" s="690" t="s">
        <v>66</v>
      </c>
      <c r="F479" s="394">
        <v>1</v>
      </c>
      <c r="G479" s="312">
        <v>28332.31</v>
      </c>
      <c r="H479" s="279">
        <f t="shared" si="13"/>
        <v>28332.31</v>
      </c>
      <c r="J479" s="2075" t="s">
        <v>6423</v>
      </c>
      <c r="K479" s="2076" t="str">
        <f>VLOOKUP(J479,'FICHE RATIOS'!C:D,2,FALSE)</f>
        <v>Agencement Mobilier Intérieur</v>
      </c>
    </row>
    <row r="480" spans="1:11">
      <c r="A480" s="459"/>
      <c r="B480" s="460"/>
      <c r="C480" s="678" t="s">
        <v>1561</v>
      </c>
      <c r="D480" s="695"/>
      <c r="E480" s="690"/>
      <c r="F480" s="394"/>
      <c r="G480" s="312">
        <v>0</v>
      </c>
      <c r="H480" s="326" t="s">
        <v>1616</v>
      </c>
      <c r="J480" s="2075" t="s">
        <v>6423</v>
      </c>
      <c r="K480" s="2076" t="str">
        <f>VLOOKUP(J480,'FICHE RATIOS'!C:D,2,FALSE)</f>
        <v>Agencement Mobilier Intérieur</v>
      </c>
    </row>
    <row r="481" spans="1:11">
      <c r="A481" s="459"/>
      <c r="B481" s="460"/>
      <c r="C481" s="678" t="s">
        <v>1617</v>
      </c>
      <c r="D481" s="695"/>
      <c r="E481" s="690"/>
      <c r="F481" s="394"/>
      <c r="G481" s="312">
        <v>0</v>
      </c>
      <c r="H481" s="326" t="s">
        <v>1616</v>
      </c>
      <c r="J481" s="2075" t="s">
        <v>6423</v>
      </c>
      <c r="K481" s="2076" t="str">
        <f>VLOOKUP(J481,'FICHE RATIOS'!C:D,2,FALSE)</f>
        <v>Agencement Mobilier Intérieur</v>
      </c>
    </row>
    <row r="482" spans="1:11">
      <c r="A482" s="459"/>
      <c r="B482" s="460"/>
      <c r="C482" s="654"/>
      <c r="D482" s="695"/>
      <c r="E482" s="690"/>
      <c r="F482" s="394"/>
      <c r="G482" s="312">
        <v>0</v>
      </c>
      <c r="H482" s="279" t="str">
        <f t="shared" ref="H482:H513" si="14">IF(F482=0,"",G482*F482)</f>
        <v/>
      </c>
      <c r="J482" s="2075" t="s">
        <v>6423</v>
      </c>
      <c r="K482" s="2076" t="str">
        <f>VLOOKUP(J482,'FICHE RATIOS'!C:D,2,FALSE)</f>
        <v>Agencement Mobilier Intérieur</v>
      </c>
    </row>
    <row r="483" spans="1:11">
      <c r="A483" s="459"/>
      <c r="B483" s="460" t="s">
        <v>1618</v>
      </c>
      <c r="C483" s="657" t="s">
        <v>1619</v>
      </c>
      <c r="D483" s="695"/>
      <c r="E483" s="690"/>
      <c r="F483" s="394"/>
      <c r="G483" s="312">
        <v>0</v>
      </c>
      <c r="H483" s="279" t="str">
        <f t="shared" si="14"/>
        <v/>
      </c>
      <c r="J483" s="2075" t="s">
        <v>6423</v>
      </c>
      <c r="K483" s="2076" t="str">
        <f>VLOOKUP(J483,'FICHE RATIOS'!C:D,2,FALSE)</f>
        <v>Agencement Mobilier Intérieur</v>
      </c>
    </row>
    <row r="484" spans="1:11">
      <c r="A484" s="459"/>
      <c r="B484" s="460"/>
      <c r="C484" s="654" t="s">
        <v>1620</v>
      </c>
      <c r="D484" s="686"/>
      <c r="E484" s="690"/>
      <c r="F484" s="394"/>
      <c r="G484" s="312">
        <v>0</v>
      </c>
      <c r="H484" s="279" t="str">
        <f t="shared" si="14"/>
        <v/>
      </c>
      <c r="J484" s="2075" t="s">
        <v>6423</v>
      </c>
      <c r="K484" s="2076" t="str">
        <f>VLOOKUP(J484,'FICHE RATIOS'!C:D,2,FALSE)</f>
        <v>Agencement Mobilier Intérieur</v>
      </c>
    </row>
    <row r="485" spans="1:11">
      <c r="A485" s="459"/>
      <c r="B485" s="460"/>
      <c r="C485" s="654" t="s">
        <v>1621</v>
      </c>
      <c r="D485" s="686"/>
      <c r="E485" s="690" t="s">
        <v>66</v>
      </c>
      <c r="F485" s="394">
        <v>1</v>
      </c>
      <c r="G485" s="312">
        <v>582.42999999999995</v>
      </c>
      <c r="H485" s="279">
        <f t="shared" si="14"/>
        <v>582.42999999999995</v>
      </c>
      <c r="J485" s="2075" t="s">
        <v>6423</v>
      </c>
      <c r="K485" s="2076" t="str">
        <f>VLOOKUP(J485,'FICHE RATIOS'!C:D,2,FALSE)</f>
        <v>Agencement Mobilier Intérieur</v>
      </c>
    </row>
    <row r="486" spans="1:11">
      <c r="A486" s="459"/>
      <c r="B486" s="460"/>
      <c r="C486" s="654" t="s">
        <v>1622</v>
      </c>
      <c r="D486" s="686"/>
      <c r="E486" s="690" t="s">
        <v>66</v>
      </c>
      <c r="F486" s="394">
        <v>1</v>
      </c>
      <c r="G486" s="312">
        <v>1427.44</v>
      </c>
      <c r="H486" s="279">
        <f t="shared" si="14"/>
        <v>1427.44</v>
      </c>
      <c r="J486" s="2075" t="s">
        <v>6423</v>
      </c>
      <c r="K486" s="2076" t="str">
        <f>VLOOKUP(J486,'FICHE RATIOS'!C:D,2,FALSE)</f>
        <v>Agencement Mobilier Intérieur</v>
      </c>
    </row>
    <row r="487" spans="1:11">
      <c r="A487" s="459"/>
      <c r="B487" s="460"/>
      <c r="C487" s="654"/>
      <c r="D487" s="695"/>
      <c r="E487" s="690"/>
      <c r="F487" s="394"/>
      <c r="G487" s="312">
        <v>0</v>
      </c>
      <c r="H487" s="279" t="str">
        <f t="shared" si="14"/>
        <v/>
      </c>
      <c r="J487" s="2075" t="s">
        <v>6423</v>
      </c>
      <c r="K487" s="2076" t="str">
        <f>VLOOKUP(J487,'FICHE RATIOS'!C:D,2,FALSE)</f>
        <v>Agencement Mobilier Intérieur</v>
      </c>
    </row>
    <row r="488" spans="1:11">
      <c r="A488" s="459"/>
      <c r="B488" s="460" t="s">
        <v>1623</v>
      </c>
      <c r="C488" s="657" t="s">
        <v>1624</v>
      </c>
      <c r="D488" s="695"/>
      <c r="E488" s="690"/>
      <c r="F488" s="394"/>
      <c r="G488" s="312">
        <v>0</v>
      </c>
      <c r="H488" s="279" t="str">
        <f t="shared" si="14"/>
        <v/>
      </c>
      <c r="J488" s="2075" t="s">
        <v>6423</v>
      </c>
      <c r="K488" s="2076" t="str">
        <f>VLOOKUP(J488,'FICHE RATIOS'!C:D,2,FALSE)</f>
        <v>Agencement Mobilier Intérieur</v>
      </c>
    </row>
    <row r="489" spans="1:11">
      <c r="A489" s="459"/>
      <c r="B489" s="460"/>
      <c r="C489" s="678" t="s">
        <v>1625</v>
      </c>
      <c r="D489" s="695"/>
      <c r="E489" s="690"/>
      <c r="F489" s="394"/>
      <c r="G489" s="312">
        <v>0</v>
      </c>
      <c r="H489" s="279" t="str">
        <f t="shared" si="14"/>
        <v/>
      </c>
      <c r="J489" s="2075" t="s">
        <v>6423</v>
      </c>
      <c r="K489" s="2076" t="str">
        <f>VLOOKUP(J489,'FICHE RATIOS'!C:D,2,FALSE)</f>
        <v>Agencement Mobilier Intérieur</v>
      </c>
    </row>
    <row r="490" spans="1:11">
      <c r="A490" s="459"/>
      <c r="B490" s="460"/>
      <c r="C490" s="654" t="s">
        <v>1626</v>
      </c>
      <c r="D490" s="695"/>
      <c r="E490" s="690" t="s">
        <v>66</v>
      </c>
      <c r="F490" s="394">
        <v>1</v>
      </c>
      <c r="G490" s="312">
        <v>523.96</v>
      </c>
      <c r="H490" s="279">
        <f t="shared" si="14"/>
        <v>523.96</v>
      </c>
      <c r="J490" s="2075" t="s">
        <v>6423</v>
      </c>
      <c r="K490" s="2076" t="str">
        <f>VLOOKUP(J490,'FICHE RATIOS'!C:D,2,FALSE)</f>
        <v>Agencement Mobilier Intérieur</v>
      </c>
    </row>
    <row r="491" spans="1:11">
      <c r="A491" s="459"/>
      <c r="B491" s="460"/>
      <c r="C491" s="654" t="s">
        <v>1627</v>
      </c>
      <c r="D491" s="695"/>
      <c r="E491" s="690" t="s">
        <v>66</v>
      </c>
      <c r="F491" s="394">
        <v>1</v>
      </c>
      <c r="G491" s="312">
        <v>563.76</v>
      </c>
      <c r="H491" s="279">
        <f t="shared" si="14"/>
        <v>563.76</v>
      </c>
      <c r="J491" s="2075" t="s">
        <v>6423</v>
      </c>
      <c r="K491" s="2076" t="str">
        <f>VLOOKUP(J491,'FICHE RATIOS'!C:D,2,FALSE)</f>
        <v>Agencement Mobilier Intérieur</v>
      </c>
    </row>
    <row r="492" spans="1:11">
      <c r="A492" s="459"/>
      <c r="B492" s="460"/>
      <c r="C492" s="654" t="s">
        <v>1628</v>
      </c>
      <c r="D492" s="695"/>
      <c r="E492" s="690" t="s">
        <v>66</v>
      </c>
      <c r="F492" s="394">
        <v>1</v>
      </c>
      <c r="G492" s="312">
        <v>649.98</v>
      </c>
      <c r="H492" s="279">
        <f t="shared" si="14"/>
        <v>649.98</v>
      </c>
      <c r="J492" s="2075" t="s">
        <v>6423</v>
      </c>
      <c r="K492" s="2076" t="str">
        <f>VLOOKUP(J492,'FICHE RATIOS'!C:D,2,FALSE)</f>
        <v>Agencement Mobilier Intérieur</v>
      </c>
    </row>
    <row r="493" spans="1:11">
      <c r="A493" s="459"/>
      <c r="B493" s="460"/>
      <c r="C493" s="654" t="s">
        <v>1629</v>
      </c>
      <c r="D493" s="695"/>
      <c r="E493" s="690" t="s">
        <v>66</v>
      </c>
      <c r="F493" s="394">
        <v>1</v>
      </c>
      <c r="G493" s="312">
        <v>745.75</v>
      </c>
      <c r="H493" s="279">
        <f t="shared" si="14"/>
        <v>745.75</v>
      </c>
      <c r="J493" s="2075" t="s">
        <v>6423</v>
      </c>
      <c r="K493" s="2076" t="str">
        <f>VLOOKUP(J493,'FICHE RATIOS'!C:D,2,FALSE)</f>
        <v>Agencement Mobilier Intérieur</v>
      </c>
    </row>
    <row r="494" spans="1:11">
      <c r="A494" s="459"/>
      <c r="B494" s="460"/>
      <c r="C494" s="654" t="s">
        <v>1630</v>
      </c>
      <c r="D494" s="695"/>
      <c r="E494" s="690" t="s">
        <v>66</v>
      </c>
      <c r="F494" s="394">
        <v>1</v>
      </c>
      <c r="G494" s="312">
        <v>857.89</v>
      </c>
      <c r="H494" s="279">
        <f t="shared" si="14"/>
        <v>857.89</v>
      </c>
      <c r="J494" s="2075" t="s">
        <v>6423</v>
      </c>
      <c r="K494" s="2076" t="str">
        <f>VLOOKUP(J494,'FICHE RATIOS'!C:D,2,FALSE)</f>
        <v>Agencement Mobilier Intérieur</v>
      </c>
    </row>
    <row r="495" spans="1:11">
      <c r="A495" s="459"/>
      <c r="B495" s="465"/>
      <c r="C495" s="654"/>
      <c r="D495" s="695"/>
      <c r="E495" s="690"/>
      <c r="F495" s="394"/>
      <c r="G495" s="312">
        <v>0</v>
      </c>
      <c r="H495" s="279" t="str">
        <f t="shared" si="14"/>
        <v/>
      </c>
      <c r="J495" s="2075" t="s">
        <v>6396</v>
      </c>
      <c r="K495" s="2076" t="str">
        <f>VLOOKUP(J495,'FICHE RATIOS'!C:D,2,FALSE)</f>
        <v xml:space="preserve">Menuiseries intérieures </v>
      </c>
    </row>
    <row r="496" spans="1:11">
      <c r="A496" s="459"/>
      <c r="B496" s="460" t="s">
        <v>1631</v>
      </c>
      <c r="C496" s="1881" t="s">
        <v>1632</v>
      </c>
      <c r="D496" s="1880"/>
      <c r="E496" s="696" t="s">
        <v>1633</v>
      </c>
      <c r="F496" s="394"/>
      <c r="G496" s="312"/>
      <c r="H496" s="279"/>
      <c r="J496" s="2075" t="s">
        <v>6396</v>
      </c>
      <c r="K496" s="2076" t="str">
        <f>VLOOKUP(J496,'FICHE RATIOS'!C:D,2,FALSE)</f>
        <v xml:space="preserve">Menuiseries intérieures </v>
      </c>
    </row>
    <row r="497" spans="1:11">
      <c r="A497" s="459"/>
      <c r="B497" s="465"/>
      <c r="C497" s="654"/>
      <c r="D497" s="695"/>
      <c r="E497" s="690"/>
      <c r="F497" s="394"/>
      <c r="G497" s="312">
        <v>0</v>
      </c>
      <c r="H497" s="279" t="str">
        <f t="shared" si="14"/>
        <v/>
      </c>
      <c r="J497" s="2075" t="s">
        <v>6396</v>
      </c>
      <c r="K497" s="2076" t="str">
        <f>VLOOKUP(J497,'FICHE RATIOS'!C:D,2,FALSE)</f>
        <v xml:space="preserve">Menuiseries intérieures </v>
      </c>
    </row>
    <row r="498" spans="1:11">
      <c r="A498" s="459"/>
      <c r="B498" s="465"/>
      <c r="C498" s="654" t="s">
        <v>1634</v>
      </c>
      <c r="D498" s="695"/>
      <c r="E498" s="690" t="s">
        <v>66</v>
      </c>
      <c r="F498" s="394">
        <v>59</v>
      </c>
      <c r="G498" s="312">
        <v>1313.53</v>
      </c>
      <c r="H498" s="279">
        <f t="shared" si="14"/>
        <v>77498.27</v>
      </c>
      <c r="J498" s="2075" t="s">
        <v>6396</v>
      </c>
      <c r="K498" s="2076" t="str">
        <f>VLOOKUP(J498,'FICHE RATIOS'!C:D,2,FALSE)</f>
        <v xml:space="preserve">Menuiseries intérieures </v>
      </c>
    </row>
    <row r="499" spans="1:11">
      <c r="A499" s="459"/>
      <c r="B499" s="465"/>
      <c r="C499" s="654" t="s">
        <v>1635</v>
      </c>
      <c r="D499" s="695"/>
      <c r="E499" s="690" t="s">
        <v>66</v>
      </c>
      <c r="F499" s="394">
        <v>89</v>
      </c>
      <c r="G499" s="312">
        <v>1832.03</v>
      </c>
      <c r="H499" s="279">
        <f t="shared" si="14"/>
        <v>163050.66999999998</v>
      </c>
      <c r="J499" s="2075" t="s">
        <v>6396</v>
      </c>
      <c r="K499" s="2076" t="str">
        <f>VLOOKUP(J499,'FICHE RATIOS'!C:D,2,FALSE)</f>
        <v xml:space="preserve">Menuiseries intérieures </v>
      </c>
    </row>
    <row r="500" spans="1:11">
      <c r="A500" s="459"/>
      <c r="B500" s="465"/>
      <c r="C500" s="654"/>
      <c r="D500" s="695"/>
      <c r="E500" s="690"/>
      <c r="F500" s="394"/>
      <c r="G500" s="312">
        <v>0</v>
      </c>
      <c r="H500" s="279" t="str">
        <f t="shared" si="14"/>
        <v/>
      </c>
      <c r="J500" s="2075" t="s">
        <v>6396</v>
      </c>
      <c r="K500" s="2076" t="str">
        <f>VLOOKUP(J500,'FICHE RATIOS'!C:D,2,FALSE)</f>
        <v xml:space="preserve">Menuiseries intérieures </v>
      </c>
    </row>
    <row r="501" spans="1:11">
      <c r="A501" s="459"/>
      <c r="B501" s="460" t="s">
        <v>1631</v>
      </c>
      <c r="C501" s="1881" t="s">
        <v>1636</v>
      </c>
      <c r="D501" s="1880"/>
      <c r="E501" s="690"/>
      <c r="F501" s="394"/>
      <c r="G501" s="312">
        <v>0</v>
      </c>
      <c r="H501" s="279" t="str">
        <f t="shared" si="14"/>
        <v/>
      </c>
      <c r="J501" s="2075" t="s">
        <v>6396</v>
      </c>
      <c r="K501" s="2076" t="str">
        <f>VLOOKUP(J501,'FICHE RATIOS'!C:D,2,FALSE)</f>
        <v xml:space="preserve">Menuiseries intérieures </v>
      </c>
    </row>
    <row r="502" spans="1:11">
      <c r="A502" s="459"/>
      <c r="B502" s="465"/>
      <c r="C502" s="654" t="s">
        <v>1637</v>
      </c>
      <c r="D502" s="695"/>
      <c r="E502" s="690" t="s">
        <v>66</v>
      </c>
      <c r="F502" s="394">
        <v>2</v>
      </c>
      <c r="G502" s="312">
        <v>1089.53</v>
      </c>
      <c r="H502" s="279">
        <f t="shared" si="14"/>
        <v>2179.06</v>
      </c>
      <c r="J502" s="2075" t="s">
        <v>6396</v>
      </c>
      <c r="K502" s="2076" t="str">
        <f>VLOOKUP(J502,'FICHE RATIOS'!C:D,2,FALSE)</f>
        <v xml:space="preserve">Menuiseries intérieures </v>
      </c>
    </row>
    <row r="503" spans="1:11">
      <c r="A503" s="459"/>
      <c r="B503" s="465"/>
      <c r="C503" s="654"/>
      <c r="D503" s="695"/>
      <c r="E503" s="690"/>
      <c r="F503" s="394"/>
      <c r="G503" s="312">
        <v>0</v>
      </c>
      <c r="H503" s="279" t="str">
        <f t="shared" si="14"/>
        <v/>
      </c>
      <c r="J503" s="2075" t="s">
        <v>6396</v>
      </c>
      <c r="K503" s="2076" t="str">
        <f>VLOOKUP(J503,'FICHE RATIOS'!C:D,2,FALSE)</f>
        <v xml:space="preserve">Menuiseries intérieures </v>
      </c>
    </row>
    <row r="504" spans="1:11">
      <c r="A504" s="459"/>
      <c r="B504" s="460" t="s">
        <v>1638</v>
      </c>
      <c r="C504" s="657" t="s">
        <v>1639</v>
      </c>
      <c r="D504" s="695"/>
      <c r="E504" s="690"/>
      <c r="F504" s="394"/>
      <c r="G504" s="312">
        <v>0</v>
      </c>
      <c r="H504" s="279" t="str">
        <f t="shared" si="14"/>
        <v/>
      </c>
      <c r="J504" s="2075" t="s">
        <v>6423</v>
      </c>
      <c r="K504" s="2076" t="str">
        <f>VLOOKUP(J504,'FICHE RATIOS'!C:D,2,FALSE)</f>
        <v>Agencement Mobilier Intérieur</v>
      </c>
    </row>
    <row r="505" spans="1:11">
      <c r="A505" s="459"/>
      <c r="B505" s="460"/>
      <c r="C505" s="654" t="s">
        <v>1640</v>
      </c>
      <c r="D505" s="695"/>
      <c r="E505" s="690" t="s">
        <v>66</v>
      </c>
      <c r="F505" s="394">
        <v>190</v>
      </c>
      <c r="G505" s="312">
        <v>651.54999999999995</v>
      </c>
      <c r="H505" s="279">
        <f t="shared" si="14"/>
        <v>123794.49999999999</v>
      </c>
      <c r="J505" s="2075" t="s">
        <v>6423</v>
      </c>
      <c r="K505" s="2076" t="str">
        <f>VLOOKUP(J505,'FICHE RATIOS'!C:D,2,FALSE)</f>
        <v>Agencement Mobilier Intérieur</v>
      </c>
    </row>
    <row r="506" spans="1:11">
      <c r="A506" s="459"/>
      <c r="B506" s="460"/>
      <c r="C506" s="654" t="s">
        <v>1641</v>
      </c>
      <c r="D506" s="695"/>
      <c r="E506" s="690" t="s">
        <v>66</v>
      </c>
      <c r="F506" s="394">
        <v>10</v>
      </c>
      <c r="G506" s="312">
        <v>651.54999999999995</v>
      </c>
      <c r="H506" s="279">
        <f t="shared" si="14"/>
        <v>6515.5</v>
      </c>
      <c r="J506" s="2075" t="s">
        <v>6423</v>
      </c>
      <c r="K506" s="2076" t="str">
        <f>VLOOKUP(J506,'FICHE RATIOS'!C:D,2,FALSE)</f>
        <v>Agencement Mobilier Intérieur</v>
      </c>
    </row>
    <row r="507" spans="1:11">
      <c r="A507" s="459"/>
      <c r="B507" s="460"/>
      <c r="C507" s="654" t="s">
        <v>1642</v>
      </c>
      <c r="D507" s="695"/>
      <c r="E507" s="690" t="s">
        <v>66</v>
      </c>
      <c r="F507" s="394">
        <v>-200</v>
      </c>
      <c r="G507" s="312">
        <v>0</v>
      </c>
      <c r="H507" s="279">
        <f t="shared" si="14"/>
        <v>0</v>
      </c>
      <c r="J507" s="2075" t="s">
        <v>6423</v>
      </c>
      <c r="K507" s="2076" t="str">
        <f>VLOOKUP(J507,'FICHE RATIOS'!C:D,2,FALSE)</f>
        <v>Agencement Mobilier Intérieur</v>
      </c>
    </row>
    <row r="508" spans="1:11">
      <c r="A508" s="459"/>
      <c r="B508" s="465"/>
      <c r="C508" s="654"/>
      <c r="D508" s="695"/>
      <c r="E508" s="690"/>
      <c r="F508" s="394"/>
      <c r="G508" s="312">
        <v>0</v>
      </c>
      <c r="H508" s="279" t="str">
        <f t="shared" si="14"/>
        <v/>
      </c>
      <c r="J508" s="2075" t="s">
        <v>6423</v>
      </c>
      <c r="K508" s="2076" t="str">
        <f>VLOOKUP(J508,'FICHE RATIOS'!C:D,2,FALSE)</f>
        <v>Agencement Mobilier Intérieur</v>
      </c>
    </row>
    <row r="509" spans="1:11">
      <c r="A509" s="459"/>
      <c r="B509" s="460" t="s">
        <v>1643</v>
      </c>
      <c r="C509" s="657" t="s">
        <v>1644</v>
      </c>
      <c r="D509" s="695"/>
      <c r="E509" s="690"/>
      <c r="F509" s="394"/>
      <c r="G509" s="312">
        <v>0</v>
      </c>
      <c r="H509" s="279" t="str">
        <f t="shared" si="14"/>
        <v/>
      </c>
      <c r="J509" s="2075" t="s">
        <v>6423</v>
      </c>
      <c r="K509" s="2076" t="str">
        <f>VLOOKUP(J509,'FICHE RATIOS'!C:D,2,FALSE)</f>
        <v>Agencement Mobilier Intérieur</v>
      </c>
    </row>
    <row r="510" spans="1:11">
      <c r="A510" s="459"/>
      <c r="B510" s="460"/>
      <c r="C510" s="654" t="s">
        <v>1645</v>
      </c>
      <c r="D510" s="695"/>
      <c r="E510" s="690" t="s">
        <v>70</v>
      </c>
      <c r="F510" s="394">
        <v>57.2</v>
      </c>
      <c r="G510" s="312">
        <v>773.58</v>
      </c>
      <c r="H510" s="279">
        <f t="shared" si="14"/>
        <v>44248.776000000005</v>
      </c>
      <c r="J510" s="2075" t="s">
        <v>6423</v>
      </c>
      <c r="K510" s="2076" t="str">
        <f>VLOOKUP(J510,'FICHE RATIOS'!C:D,2,FALSE)</f>
        <v>Agencement Mobilier Intérieur</v>
      </c>
    </row>
    <row r="511" spans="1:11">
      <c r="A511" s="459"/>
      <c r="B511" s="460"/>
      <c r="C511" s="654" t="s">
        <v>1646</v>
      </c>
      <c r="D511" s="695"/>
      <c r="E511" s="690" t="s">
        <v>66</v>
      </c>
      <c r="F511" s="394">
        <v>2</v>
      </c>
      <c r="G511" s="312">
        <v>792.69</v>
      </c>
      <c r="H511" s="279">
        <f t="shared" si="14"/>
        <v>1585.38</v>
      </c>
      <c r="J511" s="2075" t="s">
        <v>6423</v>
      </c>
      <c r="K511" s="2076" t="str">
        <f>VLOOKUP(J511,'FICHE RATIOS'!C:D,2,FALSE)</f>
        <v>Agencement Mobilier Intérieur</v>
      </c>
    </row>
    <row r="512" spans="1:11">
      <c r="A512" s="459"/>
      <c r="B512" s="460"/>
      <c r="C512" s="654" t="s">
        <v>1647</v>
      </c>
      <c r="D512" s="695"/>
      <c r="E512" s="690" t="s">
        <v>70</v>
      </c>
      <c r="F512" s="394">
        <v>4.5</v>
      </c>
      <c r="G512" s="312">
        <v>423.25</v>
      </c>
      <c r="H512" s="279">
        <f t="shared" si="14"/>
        <v>1904.625</v>
      </c>
      <c r="J512" s="2075" t="s">
        <v>6423</v>
      </c>
      <c r="K512" s="2076" t="str">
        <f>VLOOKUP(J512,'FICHE RATIOS'!C:D,2,FALSE)</f>
        <v>Agencement Mobilier Intérieur</v>
      </c>
    </row>
    <row r="513" spans="1:11">
      <c r="A513" s="459"/>
      <c r="B513" s="460"/>
      <c r="C513" s="654"/>
      <c r="D513" s="695"/>
      <c r="E513" s="690"/>
      <c r="F513" s="394"/>
      <c r="G513" s="312">
        <v>0</v>
      </c>
      <c r="H513" s="279" t="str">
        <f t="shared" si="14"/>
        <v/>
      </c>
      <c r="J513" s="2075" t="s">
        <v>6423</v>
      </c>
      <c r="K513" s="2076" t="str">
        <f>VLOOKUP(J513,'FICHE RATIOS'!C:D,2,FALSE)</f>
        <v>Agencement Mobilier Intérieur</v>
      </c>
    </row>
    <row r="514" spans="1:11">
      <c r="A514" s="459"/>
      <c r="B514" s="460" t="s">
        <v>1648</v>
      </c>
      <c r="C514" s="657" t="s">
        <v>1649</v>
      </c>
      <c r="D514" s="695"/>
      <c r="E514" s="690" t="s">
        <v>70</v>
      </c>
      <c r="F514" s="394"/>
      <c r="G514" s="312">
        <v>0</v>
      </c>
      <c r="H514" s="326" t="s">
        <v>1650</v>
      </c>
      <c r="J514" s="2075" t="s">
        <v>6423</v>
      </c>
      <c r="K514" s="2076" t="str">
        <f>VLOOKUP(J514,'FICHE RATIOS'!C:D,2,FALSE)</f>
        <v>Agencement Mobilier Intérieur</v>
      </c>
    </row>
    <row r="515" spans="1:11">
      <c r="A515" s="459"/>
      <c r="B515" s="465"/>
      <c r="C515" s="654"/>
      <c r="D515" s="695"/>
      <c r="E515" s="690"/>
      <c r="F515" s="394"/>
      <c r="G515" s="312">
        <v>0</v>
      </c>
      <c r="H515" s="279" t="str">
        <f t="shared" ref="H515:H535" si="15">IF(F515=0,"",G515*F515)</f>
        <v/>
      </c>
      <c r="J515" s="2075" t="s">
        <v>6423</v>
      </c>
      <c r="K515" s="2076" t="str">
        <f>VLOOKUP(J515,'FICHE RATIOS'!C:D,2,FALSE)</f>
        <v>Agencement Mobilier Intérieur</v>
      </c>
    </row>
    <row r="516" spans="1:11">
      <c r="A516" s="459"/>
      <c r="B516" s="460" t="s">
        <v>1651</v>
      </c>
      <c r="C516" s="657" t="s">
        <v>1652</v>
      </c>
      <c r="D516" s="695"/>
      <c r="E516" s="690"/>
      <c r="F516" s="394"/>
      <c r="G516" s="312">
        <v>0</v>
      </c>
      <c r="H516" s="279" t="str">
        <f t="shared" si="15"/>
        <v/>
      </c>
      <c r="J516" s="2075" t="s">
        <v>6423</v>
      </c>
      <c r="K516" s="2076" t="str">
        <f>VLOOKUP(J516,'FICHE RATIOS'!C:D,2,FALSE)</f>
        <v>Agencement Mobilier Intérieur</v>
      </c>
    </row>
    <row r="517" spans="1:11">
      <c r="A517" s="459"/>
      <c r="B517" s="460"/>
      <c r="C517" s="654"/>
      <c r="D517" s="697" t="s">
        <v>1653</v>
      </c>
      <c r="E517" s="690" t="s">
        <v>66</v>
      </c>
      <c r="F517" s="394">
        <v>1</v>
      </c>
      <c r="G517" s="312">
        <v>6175</v>
      </c>
      <c r="H517" s="279">
        <f t="shared" si="15"/>
        <v>6175</v>
      </c>
      <c r="J517" s="2075" t="s">
        <v>6423</v>
      </c>
      <c r="K517" s="2076" t="str">
        <f>VLOOKUP(J517,'FICHE RATIOS'!C:D,2,FALSE)</f>
        <v>Agencement Mobilier Intérieur</v>
      </c>
    </row>
    <row r="518" spans="1:11">
      <c r="A518" s="459"/>
      <c r="B518" s="460"/>
      <c r="C518" s="654"/>
      <c r="D518" s="695"/>
      <c r="E518" s="690"/>
      <c r="F518" s="394"/>
      <c r="G518" s="312">
        <v>0</v>
      </c>
      <c r="H518" s="279" t="str">
        <f t="shared" si="15"/>
        <v/>
      </c>
      <c r="J518" s="2075" t="s">
        <v>6423</v>
      </c>
      <c r="K518" s="2076" t="str">
        <f>VLOOKUP(J518,'FICHE RATIOS'!C:D,2,FALSE)</f>
        <v>Agencement Mobilier Intérieur</v>
      </c>
    </row>
    <row r="519" spans="1:11">
      <c r="A519" s="459"/>
      <c r="B519" s="460" t="s">
        <v>1654</v>
      </c>
      <c r="C519" s="657" t="s">
        <v>1655</v>
      </c>
      <c r="D519" s="695"/>
      <c r="E519" s="690"/>
      <c r="F519" s="394"/>
      <c r="G519" s="312">
        <v>0</v>
      </c>
      <c r="H519" s="279" t="str">
        <f t="shared" si="15"/>
        <v/>
      </c>
      <c r="J519" s="2075" t="s">
        <v>6423</v>
      </c>
      <c r="K519" s="2076" t="str">
        <f>VLOOKUP(J519,'FICHE RATIOS'!C:D,2,FALSE)</f>
        <v>Agencement Mobilier Intérieur</v>
      </c>
    </row>
    <row r="520" spans="1:11">
      <c r="A520" s="459"/>
      <c r="B520" s="465"/>
      <c r="C520" s="654" t="s">
        <v>1656</v>
      </c>
      <c r="D520" s="695"/>
      <c r="E520" s="690" t="s">
        <v>70</v>
      </c>
      <c r="F520" s="394">
        <v>27</v>
      </c>
      <c r="G520" s="312">
        <v>281.10000000000002</v>
      </c>
      <c r="H520" s="279">
        <f t="shared" si="15"/>
        <v>7589.7000000000007</v>
      </c>
      <c r="J520" s="2075" t="s">
        <v>6423</v>
      </c>
      <c r="K520" s="2076" t="str">
        <f>VLOOKUP(J520,'FICHE RATIOS'!C:D,2,FALSE)</f>
        <v>Agencement Mobilier Intérieur</v>
      </c>
    </row>
    <row r="521" spans="1:11">
      <c r="A521" s="459"/>
      <c r="B521" s="460"/>
      <c r="C521" s="654"/>
      <c r="D521" s="695"/>
      <c r="E521" s="690"/>
      <c r="F521" s="394"/>
      <c r="G521" s="312">
        <v>0</v>
      </c>
      <c r="H521" s="279" t="str">
        <f t="shared" si="15"/>
        <v/>
      </c>
      <c r="J521" s="2075" t="s">
        <v>6423</v>
      </c>
      <c r="K521" s="2076" t="str">
        <f>VLOOKUP(J521,'FICHE RATIOS'!C:D,2,FALSE)</f>
        <v>Agencement Mobilier Intérieur</v>
      </c>
    </row>
    <row r="522" spans="1:11">
      <c r="A522" s="459"/>
      <c r="B522" s="460" t="s">
        <v>1657</v>
      </c>
      <c r="C522" s="657" t="s">
        <v>1658</v>
      </c>
      <c r="D522" s="695"/>
      <c r="E522" s="690"/>
      <c r="F522" s="394"/>
      <c r="G522" s="312">
        <v>0</v>
      </c>
      <c r="H522" s="279" t="str">
        <f t="shared" si="15"/>
        <v/>
      </c>
      <c r="J522" s="2075" t="s">
        <v>6423</v>
      </c>
      <c r="K522" s="2076" t="str">
        <f>VLOOKUP(J522,'FICHE RATIOS'!C:D,2,FALSE)</f>
        <v>Agencement Mobilier Intérieur</v>
      </c>
    </row>
    <row r="523" spans="1:11">
      <c r="A523" s="459"/>
      <c r="B523" s="465"/>
      <c r="C523" s="654" t="s">
        <v>1659</v>
      </c>
      <c r="D523" s="695"/>
      <c r="E523" s="690" t="s">
        <v>66</v>
      </c>
      <c r="F523" s="394">
        <v>1</v>
      </c>
      <c r="G523" s="312">
        <v>4941.9399999999996</v>
      </c>
      <c r="H523" s="279">
        <f t="shared" si="15"/>
        <v>4941.9399999999996</v>
      </c>
      <c r="J523" s="2075" t="s">
        <v>6423</v>
      </c>
      <c r="K523" s="2076" t="str">
        <f>VLOOKUP(J523,'FICHE RATIOS'!C:D,2,FALSE)</f>
        <v>Agencement Mobilier Intérieur</v>
      </c>
    </row>
    <row r="524" spans="1:11">
      <c r="A524" s="459"/>
      <c r="B524" s="465"/>
      <c r="C524" s="654" t="s">
        <v>1660</v>
      </c>
      <c r="D524" s="695"/>
      <c r="E524" s="690" t="s">
        <v>66</v>
      </c>
      <c r="F524" s="394">
        <v>2</v>
      </c>
      <c r="G524" s="312">
        <v>5895.44</v>
      </c>
      <c r="H524" s="279">
        <f t="shared" si="15"/>
        <v>11790.88</v>
      </c>
      <c r="J524" s="2075" t="s">
        <v>6423</v>
      </c>
      <c r="K524" s="2076" t="str">
        <f>VLOOKUP(J524,'FICHE RATIOS'!C:D,2,FALSE)</f>
        <v>Agencement Mobilier Intérieur</v>
      </c>
    </row>
    <row r="525" spans="1:11">
      <c r="A525" s="459"/>
      <c r="B525" s="465"/>
      <c r="C525" s="654" t="s">
        <v>1661</v>
      </c>
      <c r="D525" s="695"/>
      <c r="E525" s="690" t="s">
        <v>66</v>
      </c>
      <c r="F525" s="394">
        <v>3</v>
      </c>
      <c r="G525" s="312">
        <v>6447.78</v>
      </c>
      <c r="H525" s="279">
        <f t="shared" si="15"/>
        <v>19343.34</v>
      </c>
      <c r="J525" s="2075" t="s">
        <v>6423</v>
      </c>
      <c r="K525" s="2076" t="str">
        <f>VLOOKUP(J525,'FICHE RATIOS'!C:D,2,FALSE)</f>
        <v>Agencement Mobilier Intérieur</v>
      </c>
    </row>
    <row r="526" spans="1:11">
      <c r="A526" s="459"/>
      <c r="B526" s="465"/>
      <c r="C526" s="654" t="s">
        <v>1662</v>
      </c>
      <c r="D526" s="695"/>
      <c r="E526" s="690" t="s">
        <v>66</v>
      </c>
      <c r="F526" s="394">
        <v>1</v>
      </c>
      <c r="G526" s="312">
        <v>6680.34</v>
      </c>
      <c r="H526" s="279">
        <f t="shared" si="15"/>
        <v>6680.34</v>
      </c>
      <c r="J526" s="2075" t="s">
        <v>6423</v>
      </c>
      <c r="K526" s="2076" t="str">
        <f>VLOOKUP(J526,'FICHE RATIOS'!C:D,2,FALSE)</f>
        <v>Agencement Mobilier Intérieur</v>
      </c>
    </row>
    <row r="527" spans="1:11">
      <c r="A527" s="459"/>
      <c r="B527" s="460"/>
      <c r="C527" s="654"/>
      <c r="D527" s="695"/>
      <c r="E527" s="690"/>
      <c r="F527" s="394"/>
      <c r="G527" s="312">
        <v>0</v>
      </c>
      <c r="H527" s="279" t="str">
        <f t="shared" si="15"/>
        <v/>
      </c>
      <c r="J527" s="2075" t="s">
        <v>6423</v>
      </c>
      <c r="K527" s="2076" t="str">
        <f>VLOOKUP(J527,'FICHE RATIOS'!C:D,2,FALSE)</f>
        <v>Agencement Mobilier Intérieur</v>
      </c>
    </row>
    <row r="528" spans="1:11">
      <c r="A528" s="459"/>
      <c r="B528" s="460" t="s">
        <v>1663</v>
      </c>
      <c r="C528" s="2712" t="s">
        <v>1664</v>
      </c>
      <c r="D528" s="2713"/>
      <c r="E528" s="690"/>
      <c r="F528" s="394"/>
      <c r="G528" s="312">
        <v>0</v>
      </c>
      <c r="H528" s="279" t="str">
        <f t="shared" si="15"/>
        <v/>
      </c>
      <c r="J528" s="2075" t="s">
        <v>6423</v>
      </c>
      <c r="K528" s="2076" t="str">
        <f>VLOOKUP(J528,'FICHE RATIOS'!C:D,2,FALSE)</f>
        <v>Agencement Mobilier Intérieur</v>
      </c>
    </row>
    <row r="529" spans="1:11">
      <c r="A529" s="459"/>
      <c r="B529" s="460"/>
      <c r="C529" s="654" t="s">
        <v>1561</v>
      </c>
      <c r="D529" s="695"/>
      <c r="E529" s="690"/>
      <c r="F529" s="394"/>
      <c r="G529" s="312">
        <v>0</v>
      </c>
      <c r="H529" s="279" t="str">
        <f t="shared" si="15"/>
        <v/>
      </c>
      <c r="J529" s="2075" t="s">
        <v>6423</v>
      </c>
      <c r="K529" s="2076" t="str">
        <f>VLOOKUP(J529,'FICHE RATIOS'!C:D,2,FALSE)</f>
        <v>Agencement Mobilier Intérieur</v>
      </c>
    </row>
    <row r="530" spans="1:11">
      <c r="A530" s="459"/>
      <c r="B530" s="460"/>
      <c r="C530" s="654" t="s">
        <v>1665</v>
      </c>
      <c r="D530" s="695"/>
      <c r="E530" s="690" t="s">
        <v>66</v>
      </c>
      <c r="F530" s="394">
        <v>6</v>
      </c>
      <c r="G530" s="312">
        <v>5574.78</v>
      </c>
      <c r="H530" s="279">
        <f t="shared" si="15"/>
        <v>33448.68</v>
      </c>
      <c r="J530" s="2075" t="s">
        <v>6423</v>
      </c>
      <c r="K530" s="2076" t="str">
        <f>VLOOKUP(J530,'FICHE RATIOS'!C:D,2,FALSE)</f>
        <v>Agencement Mobilier Intérieur</v>
      </c>
    </row>
    <row r="531" spans="1:11">
      <c r="A531" s="459"/>
      <c r="B531" s="460"/>
      <c r="C531" s="654"/>
      <c r="D531" s="695"/>
      <c r="E531" s="690"/>
      <c r="F531" s="394"/>
      <c r="G531" s="312">
        <v>0</v>
      </c>
      <c r="H531" s="279" t="str">
        <f t="shared" si="15"/>
        <v/>
      </c>
      <c r="J531" s="2075" t="s">
        <v>6423</v>
      </c>
      <c r="K531" s="2076" t="str">
        <f>VLOOKUP(J531,'FICHE RATIOS'!C:D,2,FALSE)</f>
        <v>Agencement Mobilier Intérieur</v>
      </c>
    </row>
    <row r="532" spans="1:11">
      <c r="A532" s="459"/>
      <c r="B532" s="460" t="s">
        <v>1666</v>
      </c>
      <c r="C532" s="2716" t="s">
        <v>1667</v>
      </c>
      <c r="D532" s="2717"/>
      <c r="E532" s="690"/>
      <c r="F532" s="394"/>
      <c r="G532" s="312">
        <v>0</v>
      </c>
      <c r="H532" s="279" t="str">
        <f t="shared" si="15"/>
        <v/>
      </c>
      <c r="J532" s="2075" t="s">
        <v>6423</v>
      </c>
      <c r="K532" s="2076" t="str">
        <f>VLOOKUP(J532,'FICHE RATIOS'!C:D,2,FALSE)</f>
        <v>Agencement Mobilier Intérieur</v>
      </c>
    </row>
    <row r="533" spans="1:11">
      <c r="A533" s="459"/>
      <c r="B533" s="460"/>
      <c r="C533" s="654" t="s">
        <v>1561</v>
      </c>
      <c r="D533" s="695"/>
      <c r="E533" s="690"/>
      <c r="F533" s="394"/>
      <c r="G533" s="312">
        <v>0</v>
      </c>
      <c r="H533" s="279" t="str">
        <f t="shared" si="15"/>
        <v/>
      </c>
      <c r="J533" s="2075" t="s">
        <v>6423</v>
      </c>
      <c r="K533" s="2076" t="str">
        <f>VLOOKUP(J533,'FICHE RATIOS'!C:D,2,FALSE)</f>
        <v>Agencement Mobilier Intérieur</v>
      </c>
    </row>
    <row r="534" spans="1:11">
      <c r="A534" s="459"/>
      <c r="B534" s="460"/>
      <c r="C534" s="654" t="s">
        <v>1668</v>
      </c>
      <c r="D534" s="695"/>
      <c r="E534" s="690" t="s">
        <v>66</v>
      </c>
      <c r="F534" s="394">
        <v>9</v>
      </c>
      <c r="G534" s="312">
        <v>11588.96</v>
      </c>
      <c r="H534" s="279">
        <f t="shared" si="15"/>
        <v>104300.63999999998</v>
      </c>
      <c r="J534" s="2075" t="s">
        <v>6423</v>
      </c>
      <c r="K534" s="2076" t="str">
        <f>VLOOKUP(J534,'FICHE RATIOS'!C:D,2,FALSE)</f>
        <v>Agencement Mobilier Intérieur</v>
      </c>
    </row>
    <row r="535" spans="1:11">
      <c r="A535" s="459"/>
      <c r="B535" s="460"/>
      <c r="C535" s="654"/>
      <c r="D535" s="695"/>
      <c r="E535" s="690"/>
      <c r="F535" s="394"/>
      <c r="G535" s="312">
        <v>0</v>
      </c>
      <c r="H535" s="279" t="str">
        <f t="shared" si="15"/>
        <v/>
      </c>
      <c r="J535" s="2075" t="s">
        <v>6423</v>
      </c>
      <c r="K535" s="2076" t="str">
        <f>VLOOKUP(J535,'FICHE RATIOS'!C:D,2,FALSE)</f>
        <v>Agencement Mobilier Intérieur</v>
      </c>
    </row>
    <row r="536" spans="1:11">
      <c r="A536" s="459"/>
      <c r="B536" s="460" t="s">
        <v>1669</v>
      </c>
      <c r="C536" s="657" t="s">
        <v>1670</v>
      </c>
      <c r="D536" s="695"/>
      <c r="E536" s="690"/>
      <c r="F536" s="394"/>
      <c r="G536" s="312"/>
      <c r="H536" s="279" t="s">
        <v>1671</v>
      </c>
      <c r="J536" s="2075" t="s">
        <v>6423</v>
      </c>
      <c r="K536" s="2076" t="str">
        <f>VLOOKUP(J536,'FICHE RATIOS'!C:D,2,FALSE)</f>
        <v>Agencement Mobilier Intérieur</v>
      </c>
    </row>
    <row r="537" spans="1:11">
      <c r="A537" s="459"/>
      <c r="B537" s="460"/>
      <c r="C537" s="654"/>
      <c r="D537" s="695"/>
      <c r="E537" s="690"/>
      <c r="F537" s="394"/>
      <c r="G537" s="312">
        <v>0</v>
      </c>
      <c r="H537" s="279" t="str">
        <f t="shared" ref="H537:H545" si="16">IF(F537=0,"",G537*F537)</f>
        <v/>
      </c>
      <c r="J537" s="2075" t="s">
        <v>6423</v>
      </c>
      <c r="K537" s="2076" t="str">
        <f>VLOOKUP(J537,'FICHE RATIOS'!C:D,2,FALSE)</f>
        <v>Agencement Mobilier Intérieur</v>
      </c>
    </row>
    <row r="538" spans="1:11">
      <c r="A538" s="459"/>
      <c r="B538" s="460" t="s">
        <v>1672</v>
      </c>
      <c r="C538" s="2716" t="s">
        <v>1673</v>
      </c>
      <c r="D538" s="2717"/>
      <c r="E538" s="690"/>
      <c r="F538" s="394"/>
      <c r="G538" s="312">
        <v>0</v>
      </c>
      <c r="H538" s="279" t="str">
        <f t="shared" si="16"/>
        <v/>
      </c>
      <c r="J538" s="2075" t="s">
        <v>6423</v>
      </c>
      <c r="K538" s="2076" t="str">
        <f>VLOOKUP(J538,'FICHE RATIOS'!C:D,2,FALSE)</f>
        <v>Agencement Mobilier Intérieur</v>
      </c>
    </row>
    <row r="539" spans="1:11">
      <c r="A539" s="459"/>
      <c r="B539" s="460"/>
      <c r="C539" s="654" t="s">
        <v>1617</v>
      </c>
      <c r="D539" s="695"/>
      <c r="E539" s="690"/>
      <c r="F539" s="394"/>
      <c r="G539" s="312">
        <v>0</v>
      </c>
      <c r="H539" s="279" t="str">
        <f t="shared" si="16"/>
        <v/>
      </c>
      <c r="J539" s="2075" t="s">
        <v>6423</v>
      </c>
      <c r="K539" s="2076" t="str">
        <f>VLOOKUP(J539,'FICHE RATIOS'!C:D,2,FALSE)</f>
        <v>Agencement Mobilier Intérieur</v>
      </c>
    </row>
    <row r="540" spans="1:11">
      <c r="A540" s="459"/>
      <c r="B540" s="460"/>
      <c r="C540" s="654" t="s">
        <v>1674</v>
      </c>
      <c r="D540" s="695"/>
      <c r="E540" s="690" t="s">
        <v>66</v>
      </c>
      <c r="F540" s="394">
        <v>2</v>
      </c>
      <c r="G540" s="312">
        <v>16736.46</v>
      </c>
      <c r="H540" s="279">
        <f t="shared" si="16"/>
        <v>33472.92</v>
      </c>
      <c r="J540" s="2075" t="s">
        <v>6423</v>
      </c>
      <c r="K540" s="2076" t="str">
        <f>VLOOKUP(J540,'FICHE RATIOS'!C:D,2,FALSE)</f>
        <v>Agencement Mobilier Intérieur</v>
      </c>
    </row>
    <row r="541" spans="1:11">
      <c r="A541" s="459"/>
      <c r="B541" s="460"/>
      <c r="C541" s="654" t="s">
        <v>1675</v>
      </c>
      <c r="D541" s="695"/>
      <c r="E541" s="690" t="s">
        <v>66</v>
      </c>
      <c r="F541" s="394">
        <v>3</v>
      </c>
      <c r="G541" s="312">
        <v>19603.64</v>
      </c>
      <c r="H541" s="279">
        <f t="shared" si="16"/>
        <v>58810.92</v>
      </c>
      <c r="J541" s="2075" t="s">
        <v>6423</v>
      </c>
      <c r="K541" s="2076" t="str">
        <f>VLOOKUP(J541,'FICHE RATIOS'!C:D,2,FALSE)</f>
        <v>Agencement Mobilier Intérieur</v>
      </c>
    </row>
    <row r="542" spans="1:11">
      <c r="A542" s="459"/>
      <c r="B542" s="465"/>
      <c r="C542" s="654"/>
      <c r="D542" s="695"/>
      <c r="E542" s="690"/>
      <c r="F542" s="394"/>
      <c r="G542" s="312">
        <v>0</v>
      </c>
      <c r="H542" s="279" t="str">
        <f t="shared" si="16"/>
        <v/>
      </c>
      <c r="J542" s="2075" t="s">
        <v>6423</v>
      </c>
      <c r="K542" s="2076" t="str">
        <f>VLOOKUP(J542,'FICHE RATIOS'!C:D,2,FALSE)</f>
        <v>Agencement Mobilier Intérieur</v>
      </c>
    </row>
    <row r="543" spans="1:11" ht="30" customHeight="1">
      <c r="A543" s="459"/>
      <c r="B543" s="460" t="s">
        <v>1676</v>
      </c>
      <c r="C543" s="2716" t="s">
        <v>1677</v>
      </c>
      <c r="D543" s="2717"/>
      <c r="E543" s="690"/>
      <c r="F543" s="394"/>
      <c r="G543" s="312">
        <v>0</v>
      </c>
      <c r="H543" s="279" t="str">
        <f t="shared" si="16"/>
        <v/>
      </c>
      <c r="J543" s="2075"/>
      <c r="K543" s="2076" t="e">
        <f>VLOOKUP(J543,'FICHE RATIOS'!C:D,2,FALSE)</f>
        <v>#N/A</v>
      </c>
    </row>
    <row r="544" spans="1:11">
      <c r="A544" s="459"/>
      <c r="B544" s="460"/>
      <c r="C544" s="654" t="s">
        <v>1678</v>
      </c>
      <c r="D544" s="695"/>
      <c r="E544" s="690"/>
      <c r="F544" s="394"/>
      <c r="G544" s="312">
        <v>0</v>
      </c>
      <c r="H544" s="279" t="str">
        <f t="shared" si="16"/>
        <v/>
      </c>
      <c r="J544" s="2075" t="s">
        <v>6423</v>
      </c>
      <c r="K544" s="2076" t="str">
        <f>VLOOKUP(J544,'FICHE RATIOS'!C:D,2,FALSE)</f>
        <v>Agencement Mobilier Intérieur</v>
      </c>
    </row>
    <row r="545" spans="1:11">
      <c r="A545" s="459"/>
      <c r="B545" s="465"/>
      <c r="C545" s="654" t="s">
        <v>1617</v>
      </c>
      <c r="D545" s="695"/>
      <c r="E545" s="690"/>
      <c r="F545" s="394"/>
      <c r="G545" s="312">
        <v>0</v>
      </c>
      <c r="H545" s="279" t="str">
        <f t="shared" si="16"/>
        <v/>
      </c>
      <c r="J545" s="2075" t="s">
        <v>6423</v>
      </c>
      <c r="K545" s="2076" t="str">
        <f>VLOOKUP(J545,'FICHE RATIOS'!C:D,2,FALSE)</f>
        <v>Agencement Mobilier Intérieur</v>
      </c>
    </row>
    <row r="546" spans="1:11">
      <c r="A546" s="459"/>
      <c r="B546" s="465"/>
      <c r="C546" s="654" t="s">
        <v>1679</v>
      </c>
      <c r="D546" s="695"/>
      <c r="E546" s="690" t="s">
        <v>70</v>
      </c>
      <c r="F546" s="394"/>
      <c r="G546" s="312"/>
      <c r="H546" s="326" t="s">
        <v>1680</v>
      </c>
      <c r="J546" s="2075" t="s">
        <v>6423</v>
      </c>
      <c r="K546" s="2076" t="str">
        <f>VLOOKUP(J546,'FICHE RATIOS'!C:D,2,FALSE)</f>
        <v>Agencement Mobilier Intérieur</v>
      </c>
    </row>
    <row r="547" spans="1:11">
      <c r="A547" s="459"/>
      <c r="B547" s="465"/>
      <c r="C547" s="654" t="s">
        <v>1681</v>
      </c>
      <c r="D547" s="695"/>
      <c r="E547" s="690" t="s">
        <v>66</v>
      </c>
      <c r="F547" s="394"/>
      <c r="G547" s="312">
        <v>0</v>
      </c>
      <c r="H547" s="279" t="str">
        <f>IF(F547=0,"",G547*F547)</f>
        <v/>
      </c>
      <c r="J547" s="2075" t="s">
        <v>6423</v>
      </c>
      <c r="K547" s="2076" t="str">
        <f>VLOOKUP(J547,'FICHE RATIOS'!C:D,2,FALSE)</f>
        <v>Agencement Mobilier Intérieur</v>
      </c>
    </row>
    <row r="548" spans="1:11">
      <c r="A548" s="459"/>
      <c r="B548" s="465"/>
      <c r="C548" s="654" t="s">
        <v>1682</v>
      </c>
      <c r="D548" s="695"/>
      <c r="E548" s="690" t="s">
        <v>66</v>
      </c>
      <c r="F548" s="394">
        <v>6</v>
      </c>
      <c r="G548" s="312">
        <v>1295.3499999999999</v>
      </c>
      <c r="H548" s="279">
        <f>IF(F548=0,"",G548*F548)</f>
        <v>7772.0999999999995</v>
      </c>
      <c r="J548" s="2075" t="s">
        <v>6423</v>
      </c>
      <c r="K548" s="2076" t="str">
        <f>VLOOKUP(J548,'FICHE RATIOS'!C:D,2,FALSE)</f>
        <v>Agencement Mobilier Intérieur</v>
      </c>
    </row>
    <row r="549" spans="1:11">
      <c r="A549" s="459"/>
      <c r="B549" s="465"/>
      <c r="C549" s="654" t="s">
        <v>1683</v>
      </c>
      <c r="D549" s="695"/>
      <c r="E549" s="690" t="s">
        <v>66</v>
      </c>
      <c r="F549" s="394">
        <v>2</v>
      </c>
      <c r="G549" s="312">
        <v>2139.64</v>
      </c>
      <c r="H549" s="279">
        <f>IF(F549=0,"",G549*F549)</f>
        <v>4279.28</v>
      </c>
      <c r="J549" s="2075" t="s">
        <v>6423</v>
      </c>
      <c r="K549" s="2076" t="str">
        <f>VLOOKUP(J549,'FICHE RATIOS'!C:D,2,FALSE)</f>
        <v>Agencement Mobilier Intérieur</v>
      </c>
    </row>
    <row r="550" spans="1:11">
      <c r="A550" s="459"/>
      <c r="B550" s="465"/>
      <c r="C550" s="654" t="s">
        <v>1684</v>
      </c>
      <c r="D550" s="695"/>
      <c r="E550" s="690" t="s">
        <v>66</v>
      </c>
      <c r="F550" s="394">
        <v>6</v>
      </c>
      <c r="G550" s="312">
        <v>3111.15</v>
      </c>
      <c r="H550" s="279">
        <f>IF(F550=0,"",G550*F550)</f>
        <v>18666.900000000001</v>
      </c>
      <c r="J550" s="2075" t="s">
        <v>6423</v>
      </c>
      <c r="K550" s="2076" t="str">
        <f>VLOOKUP(J550,'FICHE RATIOS'!C:D,2,FALSE)</f>
        <v>Agencement Mobilier Intérieur</v>
      </c>
    </row>
    <row r="551" spans="1:11">
      <c r="A551" s="459"/>
      <c r="B551" s="465"/>
      <c r="C551" s="654" t="s">
        <v>1685</v>
      </c>
      <c r="D551" s="695"/>
      <c r="E551" s="690" t="s">
        <v>66</v>
      </c>
      <c r="F551" s="394">
        <v>8</v>
      </c>
      <c r="G551" s="312">
        <v>3810.86</v>
      </c>
      <c r="H551" s="279">
        <f>IF(F551=0,"",G551*F551)</f>
        <v>30486.880000000001</v>
      </c>
      <c r="J551" s="2075" t="s">
        <v>6423</v>
      </c>
      <c r="K551" s="2076" t="str">
        <f>VLOOKUP(J551,'FICHE RATIOS'!C:D,2,FALSE)</f>
        <v>Agencement Mobilier Intérieur</v>
      </c>
    </row>
    <row r="552" spans="1:11">
      <c r="A552" s="459"/>
      <c r="B552" s="465"/>
      <c r="C552" s="654"/>
      <c r="D552" s="695"/>
      <c r="E552" s="690"/>
      <c r="F552" s="394"/>
      <c r="G552" s="312"/>
      <c r="H552" s="279"/>
      <c r="J552" s="2075" t="s">
        <v>6423</v>
      </c>
      <c r="K552" s="2076" t="str">
        <f>VLOOKUP(J552,'FICHE RATIOS'!C:D,2,FALSE)</f>
        <v>Agencement Mobilier Intérieur</v>
      </c>
    </row>
    <row r="553" spans="1:11">
      <c r="A553" s="459"/>
      <c r="B553" s="460"/>
      <c r="C553" s="654" t="s">
        <v>1686</v>
      </c>
      <c r="D553" s="695"/>
      <c r="E553" s="696"/>
      <c r="F553" s="394"/>
      <c r="G553" s="312"/>
      <c r="H553" s="279"/>
      <c r="J553" s="2075" t="s">
        <v>6423</v>
      </c>
      <c r="K553" s="2076" t="str">
        <f>VLOOKUP(J553,'FICHE RATIOS'!C:D,2,FALSE)</f>
        <v>Agencement Mobilier Intérieur</v>
      </c>
    </row>
    <row r="554" spans="1:11">
      <c r="A554" s="459"/>
      <c r="B554" s="465"/>
      <c r="C554" s="654" t="s">
        <v>1617</v>
      </c>
      <c r="D554" s="695"/>
      <c r="E554" s="690"/>
      <c r="F554" s="394"/>
      <c r="G554" s="312">
        <v>0</v>
      </c>
      <c r="H554" s="279" t="str">
        <f t="shared" ref="H554:H580" si="17">IF(F554=0,"",G554*F554)</f>
        <v/>
      </c>
      <c r="J554" s="2075" t="s">
        <v>6423</v>
      </c>
      <c r="K554" s="2076" t="str">
        <f>VLOOKUP(J554,'FICHE RATIOS'!C:D,2,FALSE)</f>
        <v>Agencement Mobilier Intérieur</v>
      </c>
    </row>
    <row r="555" spans="1:11">
      <c r="A555" s="459"/>
      <c r="B555" s="465"/>
      <c r="C555" s="654" t="s">
        <v>1687</v>
      </c>
      <c r="D555" s="695"/>
      <c r="E555" s="690" t="s">
        <v>66</v>
      </c>
      <c r="F555" s="394">
        <v>14</v>
      </c>
      <c r="G555" s="312">
        <v>3111.15</v>
      </c>
      <c r="H555" s="279">
        <f t="shared" si="17"/>
        <v>43556.1</v>
      </c>
      <c r="J555" s="2075" t="s">
        <v>6423</v>
      </c>
      <c r="K555" s="2076" t="str">
        <f>VLOOKUP(J555,'FICHE RATIOS'!C:D,2,FALSE)</f>
        <v>Agencement Mobilier Intérieur</v>
      </c>
    </row>
    <row r="556" spans="1:11">
      <c r="A556" s="459"/>
      <c r="B556" s="465"/>
      <c r="C556" s="654"/>
      <c r="D556" s="695"/>
      <c r="E556" s="690"/>
      <c r="F556" s="394"/>
      <c r="G556" s="312">
        <v>0</v>
      </c>
      <c r="H556" s="279" t="str">
        <f t="shared" si="17"/>
        <v/>
      </c>
      <c r="J556" s="2075" t="s">
        <v>6423</v>
      </c>
      <c r="K556" s="2076" t="str">
        <f>VLOOKUP(J556,'FICHE RATIOS'!C:D,2,FALSE)</f>
        <v>Agencement Mobilier Intérieur</v>
      </c>
    </row>
    <row r="557" spans="1:11">
      <c r="A557" s="459"/>
      <c r="B557" s="460" t="s">
        <v>1688</v>
      </c>
      <c r="C557" s="657" t="s">
        <v>1689</v>
      </c>
      <c r="D557" s="695"/>
      <c r="E557" s="690"/>
      <c r="F557" s="394"/>
      <c r="G557" s="312">
        <v>0</v>
      </c>
      <c r="H557" s="279" t="str">
        <f t="shared" si="17"/>
        <v/>
      </c>
      <c r="J557" s="2075" t="s">
        <v>6423</v>
      </c>
      <c r="K557" s="2076" t="str">
        <f>VLOOKUP(J557,'FICHE RATIOS'!C:D,2,FALSE)</f>
        <v>Agencement Mobilier Intérieur</v>
      </c>
    </row>
    <row r="558" spans="1:11">
      <c r="A558" s="459"/>
      <c r="B558" s="465"/>
      <c r="C558" s="654" t="s">
        <v>1690</v>
      </c>
      <c r="D558" s="695"/>
      <c r="E558" s="690"/>
      <c r="F558" s="394"/>
      <c r="G558" s="312">
        <v>0</v>
      </c>
      <c r="H558" s="279" t="str">
        <f t="shared" si="17"/>
        <v/>
      </c>
      <c r="J558" s="2075" t="s">
        <v>6423</v>
      </c>
      <c r="K558" s="2076" t="str">
        <f>VLOOKUP(J558,'FICHE RATIOS'!C:D,2,FALSE)</f>
        <v>Agencement Mobilier Intérieur</v>
      </c>
    </row>
    <row r="559" spans="1:11">
      <c r="A559" s="459"/>
      <c r="B559" s="460"/>
      <c r="C559" s="654" t="s">
        <v>1691</v>
      </c>
      <c r="D559" s="695"/>
      <c r="E559" s="690" t="s">
        <v>66</v>
      </c>
      <c r="F559" s="394">
        <v>2</v>
      </c>
      <c r="G559" s="312">
        <v>4542.51</v>
      </c>
      <c r="H559" s="279">
        <f t="shared" si="17"/>
        <v>9085.02</v>
      </c>
      <c r="J559" s="2075" t="s">
        <v>6423</v>
      </c>
      <c r="K559" s="2076" t="str">
        <f>VLOOKUP(J559,'FICHE RATIOS'!C:D,2,FALSE)</f>
        <v>Agencement Mobilier Intérieur</v>
      </c>
    </row>
    <row r="560" spans="1:11">
      <c r="A560" s="459"/>
      <c r="B560" s="460"/>
      <c r="C560" s="654" t="s">
        <v>1692</v>
      </c>
      <c r="D560" s="695"/>
      <c r="E560" s="690" t="s">
        <v>66</v>
      </c>
      <c r="F560" s="394">
        <v>1</v>
      </c>
      <c r="G560" s="312">
        <v>6768.8</v>
      </c>
      <c r="H560" s="279">
        <f t="shared" si="17"/>
        <v>6768.8</v>
      </c>
      <c r="J560" s="2075" t="s">
        <v>6423</v>
      </c>
      <c r="K560" s="2076" t="str">
        <f>VLOOKUP(J560,'FICHE RATIOS'!C:D,2,FALSE)</f>
        <v>Agencement Mobilier Intérieur</v>
      </c>
    </row>
    <row r="561" spans="1:11">
      <c r="A561" s="459"/>
      <c r="B561" s="460"/>
      <c r="C561" s="654" t="s">
        <v>1693</v>
      </c>
      <c r="D561" s="695"/>
      <c r="E561" s="690" t="s">
        <v>66</v>
      </c>
      <c r="F561" s="394">
        <v>1</v>
      </c>
      <c r="G561" s="312">
        <v>6172.87</v>
      </c>
      <c r="H561" s="279">
        <f t="shared" si="17"/>
        <v>6172.87</v>
      </c>
      <c r="J561" s="2075" t="s">
        <v>6423</v>
      </c>
      <c r="K561" s="2076" t="str">
        <f>VLOOKUP(J561,'FICHE RATIOS'!C:D,2,FALSE)</f>
        <v>Agencement Mobilier Intérieur</v>
      </c>
    </row>
    <row r="562" spans="1:11">
      <c r="A562" s="459"/>
      <c r="B562" s="465"/>
      <c r="C562" s="654"/>
      <c r="D562" s="695"/>
      <c r="E562" s="690"/>
      <c r="F562" s="394"/>
      <c r="G562" s="312">
        <v>0</v>
      </c>
      <c r="H562" s="279" t="str">
        <f t="shared" si="17"/>
        <v/>
      </c>
      <c r="J562" s="2075" t="s">
        <v>6423</v>
      </c>
      <c r="K562" s="2076" t="str">
        <f>VLOOKUP(J562,'FICHE RATIOS'!C:D,2,FALSE)</f>
        <v>Agencement Mobilier Intérieur</v>
      </c>
    </row>
    <row r="563" spans="1:11">
      <c r="A563" s="459"/>
      <c r="B563" s="460" t="s">
        <v>1694</v>
      </c>
      <c r="C563" s="657" t="s">
        <v>1695</v>
      </c>
      <c r="D563" s="695"/>
      <c r="E563" s="690"/>
      <c r="F563" s="394"/>
      <c r="G563" s="312">
        <v>0</v>
      </c>
      <c r="H563" s="279" t="str">
        <f t="shared" si="17"/>
        <v/>
      </c>
      <c r="J563" s="2075" t="s">
        <v>6423</v>
      </c>
      <c r="K563" s="2076" t="str">
        <f>VLOOKUP(J563,'FICHE RATIOS'!C:D,2,FALSE)</f>
        <v>Agencement Mobilier Intérieur</v>
      </c>
    </row>
    <row r="564" spans="1:11">
      <c r="A564" s="459"/>
      <c r="B564" s="460"/>
      <c r="C564" s="654" t="s">
        <v>1696</v>
      </c>
      <c r="D564" s="695"/>
      <c r="E564" s="690" t="s">
        <v>66</v>
      </c>
      <c r="F564" s="394">
        <v>5</v>
      </c>
      <c r="G564" s="312">
        <v>12098.38</v>
      </c>
      <c r="H564" s="279">
        <f t="shared" si="17"/>
        <v>60491.899999999994</v>
      </c>
      <c r="J564" s="2075" t="s">
        <v>6423</v>
      </c>
      <c r="K564" s="2076" t="str">
        <f>VLOOKUP(J564,'FICHE RATIOS'!C:D,2,FALSE)</f>
        <v>Agencement Mobilier Intérieur</v>
      </c>
    </row>
    <row r="565" spans="1:11">
      <c r="A565" s="459"/>
      <c r="B565" s="460"/>
      <c r="C565" s="657"/>
      <c r="D565" s="695"/>
      <c r="E565" s="690"/>
      <c r="F565" s="394"/>
      <c r="G565" s="312">
        <v>0</v>
      </c>
      <c r="H565" s="279" t="str">
        <f t="shared" si="17"/>
        <v/>
      </c>
      <c r="J565" s="2075" t="s">
        <v>6423</v>
      </c>
      <c r="K565" s="2076" t="str">
        <f>VLOOKUP(J565,'FICHE RATIOS'!C:D,2,FALSE)</f>
        <v>Agencement Mobilier Intérieur</v>
      </c>
    </row>
    <row r="566" spans="1:11">
      <c r="A566" s="459"/>
      <c r="B566" s="460" t="s">
        <v>1697</v>
      </c>
      <c r="C566" s="657" t="s">
        <v>1698</v>
      </c>
      <c r="D566" s="695"/>
      <c r="E566" s="690"/>
      <c r="F566" s="394"/>
      <c r="G566" s="312">
        <v>0</v>
      </c>
      <c r="H566" s="279" t="str">
        <f t="shared" si="17"/>
        <v/>
      </c>
      <c r="J566" s="2075" t="s">
        <v>6423</v>
      </c>
      <c r="K566" s="2076" t="str">
        <f>VLOOKUP(J566,'FICHE RATIOS'!C:D,2,FALSE)</f>
        <v>Agencement Mobilier Intérieur</v>
      </c>
    </row>
    <row r="567" spans="1:11">
      <c r="A567" s="459"/>
      <c r="B567" s="465"/>
      <c r="C567" s="654" t="s">
        <v>1699</v>
      </c>
      <c r="D567" s="695"/>
      <c r="E567" s="690"/>
      <c r="F567" s="394"/>
      <c r="G567" s="312">
        <v>0</v>
      </c>
      <c r="H567" s="279" t="str">
        <f t="shared" si="17"/>
        <v/>
      </c>
      <c r="J567" s="2075" t="s">
        <v>6423</v>
      </c>
      <c r="K567" s="2076" t="str">
        <f>VLOOKUP(J567,'FICHE RATIOS'!C:D,2,FALSE)</f>
        <v>Agencement Mobilier Intérieur</v>
      </c>
    </row>
    <row r="568" spans="1:11">
      <c r="A568" s="459"/>
      <c r="B568" s="460"/>
      <c r="C568" s="654" t="s">
        <v>1700</v>
      </c>
      <c r="D568" s="695"/>
      <c r="E568" s="690" t="s">
        <v>66</v>
      </c>
      <c r="F568" s="394">
        <v>1</v>
      </c>
      <c r="G568" s="312">
        <v>19103.29</v>
      </c>
      <c r="H568" s="279">
        <f t="shared" si="17"/>
        <v>19103.29</v>
      </c>
      <c r="J568" s="2075" t="s">
        <v>6423</v>
      </c>
      <c r="K568" s="2076" t="str">
        <f>VLOOKUP(J568,'FICHE RATIOS'!C:D,2,FALSE)</f>
        <v>Agencement Mobilier Intérieur</v>
      </c>
    </row>
    <row r="569" spans="1:11">
      <c r="A569" s="459"/>
      <c r="B569" s="465"/>
      <c r="C569" s="654"/>
      <c r="D569" s="695"/>
      <c r="E569" s="690"/>
      <c r="F569" s="394"/>
      <c r="G569" s="312">
        <v>0</v>
      </c>
      <c r="H569" s="279" t="str">
        <f t="shared" si="17"/>
        <v/>
      </c>
      <c r="J569" s="2075" t="s">
        <v>6423</v>
      </c>
      <c r="K569" s="2076" t="str">
        <f>VLOOKUP(J569,'FICHE RATIOS'!C:D,2,FALSE)</f>
        <v>Agencement Mobilier Intérieur</v>
      </c>
    </row>
    <row r="570" spans="1:11">
      <c r="A570" s="459"/>
      <c r="B570" s="460" t="s">
        <v>1701</v>
      </c>
      <c r="C570" s="657" t="s">
        <v>1702</v>
      </c>
      <c r="D570" s="695"/>
      <c r="E570" s="690"/>
      <c r="F570" s="394"/>
      <c r="G570" s="312">
        <v>0</v>
      </c>
      <c r="H570" s="279" t="str">
        <f t="shared" si="17"/>
        <v/>
      </c>
      <c r="J570" s="2075" t="s">
        <v>6423</v>
      </c>
      <c r="K570" s="2076" t="str">
        <f>VLOOKUP(J570,'FICHE RATIOS'!C:D,2,FALSE)</f>
        <v>Agencement Mobilier Intérieur</v>
      </c>
    </row>
    <row r="571" spans="1:11">
      <c r="A571" s="459"/>
      <c r="B571" s="465"/>
      <c r="C571" s="654" t="s">
        <v>1703</v>
      </c>
      <c r="D571" s="695"/>
      <c r="E571" s="690"/>
      <c r="F571" s="394"/>
      <c r="G571" s="312">
        <v>0</v>
      </c>
      <c r="H571" s="279" t="str">
        <f t="shared" si="17"/>
        <v/>
      </c>
      <c r="J571" s="2075" t="s">
        <v>6423</v>
      </c>
      <c r="K571" s="2076" t="str">
        <f>VLOOKUP(J571,'FICHE RATIOS'!C:D,2,FALSE)</f>
        <v>Agencement Mobilier Intérieur</v>
      </c>
    </row>
    <row r="572" spans="1:11">
      <c r="A572" s="459"/>
      <c r="B572" s="465"/>
      <c r="C572" s="654" t="s">
        <v>1704</v>
      </c>
      <c r="D572" s="695"/>
      <c r="E572" s="690" t="s">
        <v>66</v>
      </c>
      <c r="F572" s="394">
        <v>9</v>
      </c>
      <c r="G572" s="312">
        <v>10839.07</v>
      </c>
      <c r="H572" s="279">
        <f t="shared" si="17"/>
        <v>97551.63</v>
      </c>
      <c r="J572" s="2075" t="s">
        <v>6423</v>
      </c>
      <c r="K572" s="2076" t="str">
        <f>VLOOKUP(J572,'FICHE RATIOS'!C:D,2,FALSE)</f>
        <v>Agencement Mobilier Intérieur</v>
      </c>
    </row>
    <row r="573" spans="1:11">
      <c r="A573" s="459"/>
      <c r="B573" s="465"/>
      <c r="C573" s="654" t="s">
        <v>1705</v>
      </c>
      <c r="D573" s="695"/>
      <c r="E573" s="690"/>
      <c r="F573" s="394"/>
      <c r="G573" s="312">
        <v>0</v>
      </c>
      <c r="H573" s="279" t="str">
        <f t="shared" si="17"/>
        <v/>
      </c>
      <c r="J573" s="2075" t="s">
        <v>6423</v>
      </c>
      <c r="K573" s="2076" t="str">
        <f>VLOOKUP(J573,'FICHE RATIOS'!C:D,2,FALSE)</f>
        <v>Agencement Mobilier Intérieur</v>
      </c>
    </row>
    <row r="574" spans="1:11">
      <c r="A574" s="459"/>
      <c r="B574" s="465"/>
      <c r="C574" s="654" t="s">
        <v>1706</v>
      </c>
      <c r="D574" s="695"/>
      <c r="E574" s="690" t="s">
        <v>66</v>
      </c>
      <c r="F574" s="394">
        <v>3</v>
      </c>
      <c r="G574" s="312">
        <v>9309.9</v>
      </c>
      <c r="H574" s="279">
        <f t="shared" si="17"/>
        <v>27929.699999999997</v>
      </c>
      <c r="J574" s="2075" t="s">
        <v>6423</v>
      </c>
      <c r="K574" s="2076" t="str">
        <f>VLOOKUP(J574,'FICHE RATIOS'!C:D,2,FALSE)</f>
        <v>Agencement Mobilier Intérieur</v>
      </c>
    </row>
    <row r="575" spans="1:11">
      <c r="A575" s="459"/>
      <c r="B575" s="465"/>
      <c r="C575" s="654" t="s">
        <v>1707</v>
      </c>
      <c r="D575" s="695"/>
      <c r="E575" s="690"/>
      <c r="F575" s="394"/>
      <c r="G575" s="312">
        <v>0</v>
      </c>
      <c r="H575" s="279" t="str">
        <f t="shared" si="17"/>
        <v/>
      </c>
      <c r="J575" s="2075" t="s">
        <v>6423</v>
      </c>
      <c r="K575" s="2076" t="str">
        <f>VLOOKUP(J575,'FICHE RATIOS'!C:D,2,FALSE)</f>
        <v>Agencement Mobilier Intérieur</v>
      </c>
    </row>
    <row r="576" spans="1:11">
      <c r="A576" s="459"/>
      <c r="B576" s="465"/>
      <c r="C576" s="654" t="s">
        <v>1708</v>
      </c>
      <c r="D576" s="695"/>
      <c r="E576" s="690" t="s">
        <v>57</v>
      </c>
      <c r="F576" s="394">
        <v>1</v>
      </c>
      <c r="G576" s="312">
        <v>57402.62</v>
      </c>
      <c r="H576" s="279">
        <f t="shared" si="17"/>
        <v>57402.62</v>
      </c>
      <c r="J576" s="2075" t="s">
        <v>6423</v>
      </c>
      <c r="K576" s="2076" t="str">
        <f>VLOOKUP(J576,'FICHE RATIOS'!C:D,2,FALSE)</f>
        <v>Agencement Mobilier Intérieur</v>
      </c>
    </row>
    <row r="577" spans="1:11">
      <c r="A577" s="459"/>
      <c r="B577" s="465"/>
      <c r="C577" s="654"/>
      <c r="D577" s="695"/>
      <c r="E577" s="690"/>
      <c r="F577" s="394"/>
      <c r="G577" s="312">
        <v>0</v>
      </c>
      <c r="H577" s="279" t="str">
        <f t="shared" si="17"/>
        <v/>
      </c>
      <c r="J577" s="2075" t="s">
        <v>6423</v>
      </c>
      <c r="K577" s="2076" t="str">
        <f>VLOOKUP(J577,'FICHE RATIOS'!C:D,2,FALSE)</f>
        <v>Agencement Mobilier Intérieur</v>
      </c>
    </row>
    <row r="578" spans="1:11">
      <c r="A578" s="459"/>
      <c r="B578" s="460" t="s">
        <v>1709</v>
      </c>
      <c r="C578" s="2712" t="s">
        <v>1710</v>
      </c>
      <c r="D578" s="2718"/>
      <c r="E578" s="690"/>
      <c r="F578" s="394"/>
      <c r="G578" s="312">
        <v>0</v>
      </c>
      <c r="H578" s="279" t="str">
        <f t="shared" si="17"/>
        <v/>
      </c>
      <c r="J578" s="2075" t="s">
        <v>6423</v>
      </c>
      <c r="K578" s="2076" t="str">
        <f>VLOOKUP(J578,'FICHE RATIOS'!C:D,2,FALSE)</f>
        <v>Agencement Mobilier Intérieur</v>
      </c>
    </row>
    <row r="579" spans="1:11">
      <c r="A579" s="459"/>
      <c r="B579" s="465"/>
      <c r="C579" s="654" t="s">
        <v>1711</v>
      </c>
      <c r="D579" s="695"/>
      <c r="E579" s="690" t="s">
        <v>235</v>
      </c>
      <c r="F579" s="394">
        <v>25</v>
      </c>
      <c r="G579" s="312">
        <v>787.07</v>
      </c>
      <c r="H579" s="279">
        <f t="shared" si="17"/>
        <v>19676.75</v>
      </c>
      <c r="J579" s="2075" t="s">
        <v>6423</v>
      </c>
      <c r="K579" s="2076" t="str">
        <f>VLOOKUP(J579,'FICHE RATIOS'!C:D,2,FALSE)</f>
        <v>Agencement Mobilier Intérieur</v>
      </c>
    </row>
    <row r="580" spans="1:11">
      <c r="A580" s="459"/>
      <c r="B580" s="465"/>
      <c r="C580" s="654"/>
      <c r="D580" s="695"/>
      <c r="E580" s="690"/>
      <c r="F580" s="394"/>
      <c r="G580" s="312">
        <v>0</v>
      </c>
      <c r="H580" s="279" t="str">
        <f t="shared" si="17"/>
        <v/>
      </c>
      <c r="J580" s="2075"/>
      <c r="K580" s="2076" t="e">
        <f>VLOOKUP(J580,'FICHE RATIOS'!C:D,2,FALSE)</f>
        <v>#N/A</v>
      </c>
    </row>
    <row r="581" spans="1:11">
      <c r="A581" s="459"/>
      <c r="B581" s="460" t="s">
        <v>1712</v>
      </c>
      <c r="C581" s="657" t="s">
        <v>1713</v>
      </c>
      <c r="D581" s="695"/>
      <c r="E581" s="696"/>
      <c r="F581" s="394"/>
      <c r="G581" s="312"/>
      <c r="H581" s="279"/>
      <c r="J581" s="2075"/>
      <c r="K581" s="2076" t="e">
        <f>VLOOKUP(J581,'FICHE RATIOS'!C:D,2,FALSE)</f>
        <v>#N/A</v>
      </c>
    </row>
    <row r="582" spans="1:11">
      <c r="A582" s="459"/>
      <c r="B582" s="465"/>
      <c r="C582" s="654" t="s">
        <v>1714</v>
      </c>
      <c r="D582" s="695"/>
      <c r="E582" s="690" t="s">
        <v>66</v>
      </c>
      <c r="F582" s="394">
        <v>1</v>
      </c>
      <c r="G582" s="312">
        <v>18541.099999999999</v>
      </c>
      <c r="H582" s="279">
        <f t="shared" ref="H582:H604" si="18">IF(F582=0,"",G582*F582)</f>
        <v>18541.099999999999</v>
      </c>
      <c r="J582" s="2075" t="s">
        <v>6396</v>
      </c>
      <c r="K582" s="2076" t="str">
        <f>VLOOKUP(J582,'FICHE RATIOS'!C:D,2,FALSE)</f>
        <v xml:space="preserve">Menuiseries intérieures </v>
      </c>
    </row>
    <row r="583" spans="1:11">
      <c r="A583" s="459"/>
      <c r="B583" s="465"/>
      <c r="C583" s="654" t="s">
        <v>1715</v>
      </c>
      <c r="D583" s="695"/>
      <c r="E583" s="690" t="s">
        <v>66</v>
      </c>
      <c r="F583" s="394">
        <v>1</v>
      </c>
      <c r="G583" s="312">
        <v>17416.72</v>
      </c>
      <c r="H583" s="279">
        <f t="shared" si="18"/>
        <v>17416.72</v>
      </c>
      <c r="J583" s="2075" t="s">
        <v>6396</v>
      </c>
      <c r="K583" s="2076" t="str">
        <f>VLOOKUP(J583,'FICHE RATIOS'!C:D,2,FALSE)</f>
        <v xml:space="preserve">Menuiseries intérieures </v>
      </c>
    </row>
    <row r="584" spans="1:11">
      <c r="A584" s="459"/>
      <c r="B584" s="465"/>
      <c r="C584" s="654" t="s">
        <v>1716</v>
      </c>
      <c r="D584" s="695"/>
      <c r="E584" s="690" t="s">
        <v>66</v>
      </c>
      <c r="F584" s="394">
        <v>1</v>
      </c>
      <c r="G584" s="312">
        <v>16146.16</v>
      </c>
      <c r="H584" s="279">
        <f t="shared" si="18"/>
        <v>16146.16</v>
      </c>
      <c r="J584" s="2075" t="s">
        <v>6396</v>
      </c>
      <c r="K584" s="2076" t="str">
        <f>VLOOKUP(J584,'FICHE RATIOS'!C:D,2,FALSE)</f>
        <v xml:space="preserve">Menuiseries intérieures </v>
      </c>
    </row>
    <row r="585" spans="1:11">
      <c r="A585" s="459"/>
      <c r="B585" s="465"/>
      <c r="C585" s="654" t="s">
        <v>1717</v>
      </c>
      <c r="D585" s="695"/>
      <c r="E585" s="690" t="s">
        <v>66</v>
      </c>
      <c r="F585" s="394">
        <v>1</v>
      </c>
      <c r="G585" s="312">
        <v>17045.669999999998</v>
      </c>
      <c r="H585" s="279">
        <f t="shared" si="18"/>
        <v>17045.669999999998</v>
      </c>
      <c r="J585" s="2075" t="s">
        <v>6396</v>
      </c>
      <c r="K585" s="2076" t="str">
        <f>VLOOKUP(J585,'FICHE RATIOS'!C:D,2,FALSE)</f>
        <v xml:space="preserve">Menuiseries intérieures </v>
      </c>
    </row>
    <row r="586" spans="1:11">
      <c r="A586" s="459"/>
      <c r="B586" s="465"/>
      <c r="C586" s="654" t="s">
        <v>1718</v>
      </c>
      <c r="D586" s="695"/>
      <c r="E586" s="690" t="s">
        <v>66</v>
      </c>
      <c r="F586" s="394">
        <v>1</v>
      </c>
      <c r="G586" s="312">
        <v>16055</v>
      </c>
      <c r="H586" s="279">
        <f t="shared" si="18"/>
        <v>16055</v>
      </c>
      <c r="J586" s="2075" t="s">
        <v>6396</v>
      </c>
      <c r="K586" s="2076" t="str">
        <f>VLOOKUP(J586,'FICHE RATIOS'!C:D,2,FALSE)</f>
        <v xml:space="preserve">Menuiseries intérieures </v>
      </c>
    </row>
    <row r="587" spans="1:11">
      <c r="A587" s="459"/>
      <c r="B587" s="465"/>
      <c r="C587" s="654"/>
      <c r="D587" s="695"/>
      <c r="E587" s="690"/>
      <c r="F587" s="394"/>
      <c r="G587" s="312">
        <v>0</v>
      </c>
      <c r="H587" s="279" t="str">
        <f t="shared" si="18"/>
        <v/>
      </c>
      <c r="J587" s="2075" t="s">
        <v>6396</v>
      </c>
      <c r="K587" s="2076" t="str">
        <f>VLOOKUP(J587,'FICHE RATIOS'!C:D,2,FALSE)</f>
        <v xml:space="preserve">Menuiseries intérieures </v>
      </c>
    </row>
    <row r="588" spans="1:11">
      <c r="A588" s="459"/>
      <c r="B588" s="460" t="s">
        <v>1719</v>
      </c>
      <c r="C588" s="657" t="s">
        <v>1720</v>
      </c>
      <c r="D588" s="695"/>
      <c r="E588" s="690"/>
      <c r="F588" s="394"/>
      <c r="G588" s="312">
        <v>0</v>
      </c>
      <c r="H588" s="279" t="str">
        <f t="shared" si="18"/>
        <v/>
      </c>
      <c r="J588" s="2075" t="s">
        <v>6396</v>
      </c>
      <c r="K588" s="2076" t="str">
        <f>VLOOKUP(J588,'FICHE RATIOS'!C:D,2,FALSE)</f>
        <v xml:space="preserve">Menuiseries intérieures </v>
      </c>
    </row>
    <row r="589" spans="1:11">
      <c r="A589" s="459"/>
      <c r="B589" s="465"/>
      <c r="C589" s="654" t="s">
        <v>1721</v>
      </c>
      <c r="D589" s="695"/>
      <c r="E589" s="690" t="s">
        <v>66</v>
      </c>
      <c r="F589" s="394">
        <v>1</v>
      </c>
      <c r="G589" s="312">
        <v>8892</v>
      </c>
      <c r="H589" s="279">
        <f t="shared" si="18"/>
        <v>8892</v>
      </c>
      <c r="J589" s="2075" t="s">
        <v>6423</v>
      </c>
      <c r="K589" s="2076" t="str">
        <f>VLOOKUP(J589,'FICHE RATIOS'!C:D,2,FALSE)</f>
        <v>Agencement Mobilier Intérieur</v>
      </c>
    </row>
    <row r="590" spans="1:11">
      <c r="A590" s="459"/>
      <c r="B590" s="465"/>
      <c r="C590" s="654"/>
      <c r="D590" s="695"/>
      <c r="E590" s="690"/>
      <c r="F590" s="394"/>
      <c r="G590" s="312">
        <v>0</v>
      </c>
      <c r="H590" s="279" t="str">
        <f t="shared" si="18"/>
        <v/>
      </c>
      <c r="J590" s="2075" t="s">
        <v>6423</v>
      </c>
      <c r="K590" s="2076" t="str">
        <f>VLOOKUP(J590,'FICHE RATIOS'!C:D,2,FALSE)</f>
        <v>Agencement Mobilier Intérieur</v>
      </c>
    </row>
    <row r="591" spans="1:11">
      <c r="A591" s="459"/>
      <c r="B591" s="460" t="s">
        <v>1722</v>
      </c>
      <c r="C591" s="657" t="s">
        <v>1723</v>
      </c>
      <c r="D591" s="695"/>
      <c r="E591" s="690"/>
      <c r="F591" s="394"/>
      <c r="G591" s="312">
        <v>0</v>
      </c>
      <c r="H591" s="279" t="str">
        <f t="shared" si="18"/>
        <v/>
      </c>
      <c r="J591" s="2075" t="s">
        <v>6423</v>
      </c>
      <c r="K591" s="2076" t="str">
        <f>VLOOKUP(J591,'FICHE RATIOS'!C:D,2,FALSE)</f>
        <v>Agencement Mobilier Intérieur</v>
      </c>
    </row>
    <row r="592" spans="1:11">
      <c r="A592" s="459"/>
      <c r="B592" s="465"/>
      <c r="C592" s="654" t="s">
        <v>1724</v>
      </c>
      <c r="D592" s="695"/>
      <c r="E592" s="690"/>
      <c r="F592" s="394"/>
      <c r="G592" s="312">
        <v>0</v>
      </c>
      <c r="H592" s="279" t="str">
        <f t="shared" si="18"/>
        <v/>
      </c>
      <c r="J592" s="2075" t="s">
        <v>6423</v>
      </c>
      <c r="K592" s="2076" t="str">
        <f>VLOOKUP(J592,'FICHE RATIOS'!C:D,2,FALSE)</f>
        <v>Agencement Mobilier Intérieur</v>
      </c>
    </row>
    <row r="593" spans="1:11" ht="26.25" customHeight="1">
      <c r="A593" s="459"/>
      <c r="B593" s="465"/>
      <c r="C593" s="2719" t="s">
        <v>1725</v>
      </c>
      <c r="D593" s="2720"/>
      <c r="E593" s="690" t="s">
        <v>66</v>
      </c>
      <c r="F593" s="394">
        <v>1</v>
      </c>
      <c r="G593" s="312">
        <v>17990.150000000001</v>
      </c>
      <c r="H593" s="279">
        <f t="shared" si="18"/>
        <v>17990.150000000001</v>
      </c>
      <c r="J593" s="2075" t="s">
        <v>6423</v>
      </c>
      <c r="K593" s="2076" t="str">
        <f>VLOOKUP(J593,'FICHE RATIOS'!C:D,2,FALSE)</f>
        <v>Agencement Mobilier Intérieur</v>
      </c>
    </row>
    <row r="594" spans="1:11" ht="26.25" customHeight="1">
      <c r="A594" s="459"/>
      <c r="B594" s="465"/>
      <c r="C594" s="2721" t="s">
        <v>1726</v>
      </c>
      <c r="D594" s="2722"/>
      <c r="E594" s="690" t="s">
        <v>66</v>
      </c>
      <c r="F594" s="394">
        <v>1</v>
      </c>
      <c r="G594" s="312">
        <v>17315.52</v>
      </c>
      <c r="H594" s="279">
        <f t="shared" si="18"/>
        <v>17315.52</v>
      </c>
      <c r="J594" s="2075" t="s">
        <v>6423</v>
      </c>
      <c r="K594" s="2076" t="str">
        <f>VLOOKUP(J594,'FICHE RATIOS'!C:D,2,FALSE)</f>
        <v>Agencement Mobilier Intérieur</v>
      </c>
    </row>
    <row r="595" spans="1:11">
      <c r="A595" s="459"/>
      <c r="B595" s="465"/>
      <c r="C595" s="654"/>
      <c r="D595" s="695"/>
      <c r="E595" s="690"/>
      <c r="F595" s="394"/>
      <c r="G595" s="312">
        <v>0</v>
      </c>
      <c r="H595" s="279" t="str">
        <f t="shared" si="18"/>
        <v/>
      </c>
      <c r="J595" s="2075" t="s">
        <v>6423</v>
      </c>
      <c r="K595" s="2076" t="str">
        <f>VLOOKUP(J595,'FICHE RATIOS'!C:D,2,FALSE)</f>
        <v>Agencement Mobilier Intérieur</v>
      </c>
    </row>
    <row r="596" spans="1:11">
      <c r="A596" s="459"/>
      <c r="B596" s="460" t="s">
        <v>1727</v>
      </c>
      <c r="C596" s="657" t="s">
        <v>1728</v>
      </c>
      <c r="D596" s="686"/>
      <c r="E596" s="690"/>
      <c r="F596" s="394"/>
      <c r="G596" s="312">
        <v>0</v>
      </c>
      <c r="H596" s="279" t="str">
        <f t="shared" si="18"/>
        <v/>
      </c>
      <c r="J596" s="2075" t="s">
        <v>6423</v>
      </c>
      <c r="K596" s="2076" t="str">
        <f>VLOOKUP(J596,'FICHE RATIOS'!C:D,2,FALSE)</f>
        <v>Agencement Mobilier Intérieur</v>
      </c>
    </row>
    <row r="597" spans="1:11">
      <c r="A597" s="459"/>
      <c r="B597" s="465"/>
      <c r="C597" s="654" t="s">
        <v>1729</v>
      </c>
      <c r="D597" s="695"/>
      <c r="E597" s="690"/>
      <c r="F597" s="394"/>
      <c r="G597" s="312">
        <v>0</v>
      </c>
      <c r="H597" s="279" t="str">
        <f t="shared" si="18"/>
        <v/>
      </c>
      <c r="J597" s="2075" t="s">
        <v>6423</v>
      </c>
      <c r="K597" s="2076" t="str">
        <f>VLOOKUP(J597,'FICHE RATIOS'!C:D,2,FALSE)</f>
        <v>Agencement Mobilier Intérieur</v>
      </c>
    </row>
    <row r="598" spans="1:11">
      <c r="A598" s="459"/>
      <c r="B598" s="465"/>
      <c r="C598" s="654" t="s">
        <v>1730</v>
      </c>
      <c r="D598" s="695"/>
      <c r="E598" s="690"/>
      <c r="F598" s="394">
        <v>5</v>
      </c>
      <c r="G598" s="312">
        <v>12649</v>
      </c>
      <c r="H598" s="279">
        <f t="shared" si="18"/>
        <v>63245</v>
      </c>
      <c r="J598" s="2075" t="s">
        <v>6423</v>
      </c>
      <c r="K598" s="2076" t="str">
        <f>VLOOKUP(J598,'FICHE RATIOS'!C:D,2,FALSE)</f>
        <v>Agencement Mobilier Intérieur</v>
      </c>
    </row>
    <row r="599" spans="1:11">
      <c r="A599" s="459"/>
      <c r="B599" s="465"/>
      <c r="C599" s="654" t="s">
        <v>1731</v>
      </c>
      <c r="D599" s="695"/>
      <c r="E599" s="690"/>
      <c r="F599" s="394">
        <v>2</v>
      </c>
      <c r="G599" s="312">
        <v>12649</v>
      </c>
      <c r="H599" s="279">
        <f t="shared" si="18"/>
        <v>25298</v>
      </c>
      <c r="J599" s="2075" t="s">
        <v>6423</v>
      </c>
      <c r="K599" s="2076" t="str">
        <f>VLOOKUP(J599,'FICHE RATIOS'!C:D,2,FALSE)</f>
        <v>Agencement Mobilier Intérieur</v>
      </c>
    </row>
    <row r="600" spans="1:11">
      <c r="A600" s="459"/>
      <c r="B600" s="465"/>
      <c r="C600" s="654"/>
      <c r="D600" s="695"/>
      <c r="E600" s="690"/>
      <c r="F600" s="394"/>
      <c r="G600" s="312">
        <v>0</v>
      </c>
      <c r="H600" s="279" t="str">
        <f t="shared" si="18"/>
        <v/>
      </c>
      <c r="J600" s="2075" t="s">
        <v>6423</v>
      </c>
      <c r="K600" s="2076" t="str">
        <f>VLOOKUP(J600,'FICHE RATIOS'!C:D,2,FALSE)</f>
        <v>Agencement Mobilier Intérieur</v>
      </c>
    </row>
    <row r="601" spans="1:11">
      <c r="A601" s="459"/>
      <c r="B601" s="460" t="s">
        <v>1732</v>
      </c>
      <c r="C601" s="657" t="s">
        <v>1733</v>
      </c>
      <c r="D601" s="695"/>
      <c r="E601" s="690"/>
      <c r="F601" s="394"/>
      <c r="G601" s="312">
        <v>0</v>
      </c>
      <c r="H601" s="279" t="str">
        <f t="shared" si="18"/>
        <v/>
      </c>
      <c r="J601" s="2075" t="s">
        <v>6423</v>
      </c>
      <c r="K601" s="2076" t="str">
        <f>VLOOKUP(J601,'FICHE RATIOS'!C:D,2,FALSE)</f>
        <v>Agencement Mobilier Intérieur</v>
      </c>
    </row>
    <row r="602" spans="1:11">
      <c r="A602" s="459"/>
      <c r="B602" s="465"/>
      <c r="C602" s="654" t="s">
        <v>1734</v>
      </c>
      <c r="D602" s="695"/>
      <c r="E602" s="690" t="s">
        <v>66</v>
      </c>
      <c r="F602" s="394">
        <v>1</v>
      </c>
      <c r="G602" s="312">
        <v>63030.73</v>
      </c>
      <c r="H602" s="279">
        <f t="shared" si="18"/>
        <v>63030.73</v>
      </c>
      <c r="J602" s="2075" t="s">
        <v>6423</v>
      </c>
      <c r="K602" s="2076" t="str">
        <f>VLOOKUP(J602,'FICHE RATIOS'!C:D,2,FALSE)</f>
        <v>Agencement Mobilier Intérieur</v>
      </c>
    </row>
    <row r="603" spans="1:11">
      <c r="A603" s="459"/>
      <c r="B603" s="465"/>
      <c r="C603" s="654" t="s">
        <v>1735</v>
      </c>
      <c r="D603" s="686"/>
      <c r="E603" s="690" t="s">
        <v>66</v>
      </c>
      <c r="F603" s="394">
        <v>9</v>
      </c>
      <c r="G603" s="312">
        <v>192.37</v>
      </c>
      <c r="H603" s="279">
        <f t="shared" si="18"/>
        <v>1731.33</v>
      </c>
      <c r="J603" s="2075" t="s">
        <v>6423</v>
      </c>
      <c r="K603" s="2076" t="str">
        <f>VLOOKUP(J603,'FICHE RATIOS'!C:D,2,FALSE)</f>
        <v>Agencement Mobilier Intérieur</v>
      </c>
    </row>
    <row r="604" spans="1:11">
      <c r="A604" s="459"/>
      <c r="B604" s="465"/>
      <c r="C604" s="654" t="s">
        <v>1736</v>
      </c>
      <c r="D604" s="686"/>
      <c r="E604" s="690" t="s">
        <v>66</v>
      </c>
      <c r="F604" s="394">
        <v>7</v>
      </c>
      <c r="G604" s="312">
        <v>237.64</v>
      </c>
      <c r="H604" s="279">
        <f t="shared" si="18"/>
        <v>1663.48</v>
      </c>
      <c r="J604" s="2075" t="s">
        <v>6423</v>
      </c>
      <c r="K604" s="2076" t="str">
        <f>VLOOKUP(J604,'FICHE RATIOS'!C:D,2,FALSE)</f>
        <v>Agencement Mobilier Intérieur</v>
      </c>
    </row>
    <row r="605" spans="1:11">
      <c r="A605" s="459"/>
      <c r="B605" s="465"/>
      <c r="C605" s="654"/>
      <c r="D605" s="686"/>
      <c r="E605" s="690"/>
      <c r="F605" s="394"/>
      <c r="G605" s="312">
        <v>0</v>
      </c>
      <c r="H605" s="324"/>
      <c r="J605" s="2075" t="s">
        <v>6423</v>
      </c>
      <c r="K605" s="2076" t="str">
        <f>VLOOKUP(J605,'FICHE RATIOS'!C:D,2,FALSE)</f>
        <v>Agencement Mobilier Intérieur</v>
      </c>
    </row>
    <row r="606" spans="1:11">
      <c r="A606" s="459"/>
      <c r="B606" s="460" t="s">
        <v>1737</v>
      </c>
      <c r="C606" s="657" t="s">
        <v>1738</v>
      </c>
      <c r="D606" s="695"/>
      <c r="E606" s="690"/>
      <c r="F606" s="394"/>
      <c r="G606" s="312">
        <v>0</v>
      </c>
      <c r="H606" s="279" t="str">
        <f t="shared" ref="H606:H624" si="19">IF(F606=0,"",G606*F606)</f>
        <v/>
      </c>
      <c r="J606" s="2075" t="s">
        <v>6423</v>
      </c>
      <c r="K606" s="2076" t="str">
        <f>VLOOKUP(J606,'FICHE RATIOS'!C:D,2,FALSE)</f>
        <v>Agencement Mobilier Intérieur</v>
      </c>
    </row>
    <row r="607" spans="1:11">
      <c r="A607" s="459"/>
      <c r="B607" s="465"/>
      <c r="C607" s="654" t="s">
        <v>1739</v>
      </c>
      <c r="D607" s="695"/>
      <c r="E607" s="690"/>
      <c r="F607" s="394"/>
      <c r="G607" s="312">
        <v>0</v>
      </c>
      <c r="H607" s="279" t="str">
        <f t="shared" si="19"/>
        <v/>
      </c>
      <c r="J607" s="2075" t="s">
        <v>6423</v>
      </c>
      <c r="K607" s="2076" t="str">
        <f>VLOOKUP(J607,'FICHE RATIOS'!C:D,2,FALSE)</f>
        <v>Agencement Mobilier Intérieur</v>
      </c>
    </row>
    <row r="608" spans="1:11">
      <c r="A608" s="459"/>
      <c r="B608" s="465"/>
      <c r="C608" s="654" t="s">
        <v>1740</v>
      </c>
      <c r="D608" s="695"/>
      <c r="E608" s="690" t="s">
        <v>66</v>
      </c>
      <c r="F608" s="394">
        <v>1</v>
      </c>
      <c r="G608" s="312">
        <v>22420.23</v>
      </c>
      <c r="H608" s="279">
        <f t="shared" si="19"/>
        <v>22420.23</v>
      </c>
      <c r="J608" s="2075" t="s">
        <v>6423</v>
      </c>
      <c r="K608" s="2076" t="str">
        <f>VLOOKUP(J608,'FICHE RATIOS'!C:D,2,FALSE)</f>
        <v>Agencement Mobilier Intérieur</v>
      </c>
    </row>
    <row r="609" spans="1:11">
      <c r="A609" s="459"/>
      <c r="B609" s="465"/>
      <c r="C609" s="654" t="s">
        <v>1741</v>
      </c>
      <c r="D609" s="695"/>
      <c r="E609" s="690" t="s">
        <v>66</v>
      </c>
      <c r="F609" s="394">
        <v>70</v>
      </c>
      <c r="G609" s="312">
        <v>168.66</v>
      </c>
      <c r="H609" s="279">
        <f t="shared" si="19"/>
        <v>11806.199999999999</v>
      </c>
      <c r="J609" s="2075" t="s">
        <v>6423</v>
      </c>
      <c r="K609" s="2076" t="str">
        <f>VLOOKUP(J609,'FICHE RATIOS'!C:D,2,FALSE)</f>
        <v>Agencement Mobilier Intérieur</v>
      </c>
    </row>
    <row r="610" spans="1:11">
      <c r="A610" s="459"/>
      <c r="B610" s="465"/>
      <c r="C610" s="654"/>
      <c r="D610" s="695"/>
      <c r="E610" s="690"/>
      <c r="F610" s="394"/>
      <c r="G610" s="312">
        <v>0</v>
      </c>
      <c r="H610" s="279" t="str">
        <f t="shared" si="19"/>
        <v/>
      </c>
      <c r="J610" s="2075" t="s">
        <v>6423</v>
      </c>
      <c r="K610" s="2076" t="str">
        <f>VLOOKUP(J610,'FICHE RATIOS'!C:D,2,FALSE)</f>
        <v>Agencement Mobilier Intérieur</v>
      </c>
    </row>
    <row r="611" spans="1:11">
      <c r="A611" s="459"/>
      <c r="B611" s="460" t="s">
        <v>1742</v>
      </c>
      <c r="C611" s="657" t="s">
        <v>1743</v>
      </c>
      <c r="D611" s="695"/>
      <c r="E611" s="690"/>
      <c r="F611" s="394"/>
      <c r="G611" s="312">
        <v>0</v>
      </c>
      <c r="H611" s="279" t="str">
        <f t="shared" si="19"/>
        <v/>
      </c>
      <c r="J611" s="2075" t="s">
        <v>6423</v>
      </c>
      <c r="K611" s="2076" t="str">
        <f>VLOOKUP(J611,'FICHE RATIOS'!C:D,2,FALSE)</f>
        <v>Agencement Mobilier Intérieur</v>
      </c>
    </row>
    <row r="612" spans="1:11">
      <c r="A612" s="459"/>
      <c r="B612" s="465"/>
      <c r="C612" s="654" t="s">
        <v>1744</v>
      </c>
      <c r="D612" s="695"/>
      <c r="E612" s="690"/>
      <c r="F612" s="394"/>
      <c r="G612" s="312">
        <v>0</v>
      </c>
      <c r="H612" s="279" t="str">
        <f t="shared" si="19"/>
        <v/>
      </c>
      <c r="J612" s="2075" t="s">
        <v>6423</v>
      </c>
      <c r="K612" s="2076" t="str">
        <f>VLOOKUP(J612,'FICHE RATIOS'!C:D,2,FALSE)</f>
        <v>Agencement Mobilier Intérieur</v>
      </c>
    </row>
    <row r="613" spans="1:11">
      <c r="A613" s="459"/>
      <c r="B613" s="465"/>
      <c r="C613" s="654" t="s">
        <v>1745</v>
      </c>
      <c r="D613" s="695"/>
      <c r="E613" s="690" t="s">
        <v>66</v>
      </c>
      <c r="F613" s="394">
        <v>1</v>
      </c>
      <c r="G613" s="312">
        <v>12789.24</v>
      </c>
      <c r="H613" s="279">
        <f t="shared" si="19"/>
        <v>12789.24</v>
      </c>
      <c r="J613" s="2075" t="s">
        <v>6423</v>
      </c>
      <c r="K613" s="2076" t="str">
        <f>VLOOKUP(J613,'FICHE RATIOS'!C:D,2,FALSE)</f>
        <v>Agencement Mobilier Intérieur</v>
      </c>
    </row>
    <row r="614" spans="1:11">
      <c r="A614" s="459"/>
      <c r="B614" s="465"/>
      <c r="C614" s="654"/>
      <c r="D614" s="695"/>
      <c r="E614" s="690"/>
      <c r="F614" s="394"/>
      <c r="G614" s="312">
        <v>0</v>
      </c>
      <c r="H614" s="279" t="str">
        <f t="shared" si="19"/>
        <v/>
      </c>
      <c r="J614" s="2075" t="s">
        <v>6423</v>
      </c>
      <c r="K614" s="2076" t="str">
        <f>VLOOKUP(J614,'FICHE RATIOS'!C:D,2,FALSE)</f>
        <v>Agencement Mobilier Intérieur</v>
      </c>
    </row>
    <row r="615" spans="1:11">
      <c r="A615" s="459"/>
      <c r="B615" s="460" t="s">
        <v>1746</v>
      </c>
      <c r="C615" s="657" t="s">
        <v>1747</v>
      </c>
      <c r="D615" s="695"/>
      <c r="E615" s="690"/>
      <c r="F615" s="394"/>
      <c r="G615" s="312">
        <v>0</v>
      </c>
      <c r="H615" s="279" t="str">
        <f t="shared" si="19"/>
        <v/>
      </c>
      <c r="J615" s="2075" t="s">
        <v>6423</v>
      </c>
      <c r="K615" s="2076" t="str">
        <f>VLOOKUP(J615,'FICHE RATIOS'!C:D,2,FALSE)</f>
        <v>Agencement Mobilier Intérieur</v>
      </c>
    </row>
    <row r="616" spans="1:11">
      <c r="A616" s="459"/>
      <c r="B616" s="465" t="s">
        <v>1748</v>
      </c>
      <c r="C616" s="654" t="s">
        <v>1749</v>
      </c>
      <c r="D616" s="695"/>
      <c r="E616" s="690" t="s">
        <v>66</v>
      </c>
      <c r="F616" s="394">
        <v>1</v>
      </c>
      <c r="G616" s="312">
        <v>11243.85</v>
      </c>
      <c r="H616" s="279">
        <f t="shared" si="19"/>
        <v>11243.85</v>
      </c>
      <c r="J616" s="2075" t="s">
        <v>6423</v>
      </c>
      <c r="K616" s="2076" t="str">
        <f>VLOOKUP(J616,'FICHE RATIOS'!C:D,2,FALSE)</f>
        <v>Agencement Mobilier Intérieur</v>
      </c>
    </row>
    <row r="617" spans="1:11">
      <c r="A617" s="459"/>
      <c r="B617" s="465" t="s">
        <v>1748</v>
      </c>
      <c r="C617" s="654" t="s">
        <v>1750</v>
      </c>
      <c r="D617" s="695"/>
      <c r="E617" s="690" t="s">
        <v>66</v>
      </c>
      <c r="F617" s="394">
        <v>1</v>
      </c>
      <c r="G617" s="312">
        <v>6746.31</v>
      </c>
      <c r="H617" s="279">
        <f t="shared" si="19"/>
        <v>6746.31</v>
      </c>
      <c r="J617" s="2075" t="s">
        <v>6423</v>
      </c>
      <c r="K617" s="2076" t="str">
        <f>VLOOKUP(J617,'FICHE RATIOS'!C:D,2,FALSE)</f>
        <v>Agencement Mobilier Intérieur</v>
      </c>
    </row>
    <row r="618" spans="1:11">
      <c r="A618" s="459"/>
      <c r="B618" s="465" t="s">
        <v>1751</v>
      </c>
      <c r="C618" s="654" t="s">
        <v>1752</v>
      </c>
      <c r="D618" s="695"/>
      <c r="E618" s="690" t="s">
        <v>66</v>
      </c>
      <c r="F618" s="394">
        <v>1</v>
      </c>
      <c r="G618" s="312">
        <v>11243.85</v>
      </c>
      <c r="H618" s="279">
        <f t="shared" si="19"/>
        <v>11243.85</v>
      </c>
      <c r="J618" s="2075" t="s">
        <v>6423</v>
      </c>
      <c r="K618" s="2076" t="str">
        <f>VLOOKUP(J618,'FICHE RATIOS'!C:D,2,FALSE)</f>
        <v>Agencement Mobilier Intérieur</v>
      </c>
    </row>
    <row r="619" spans="1:11">
      <c r="A619" s="459"/>
      <c r="B619" s="465"/>
      <c r="C619" s="654"/>
      <c r="D619" s="695"/>
      <c r="E619" s="690"/>
      <c r="F619" s="394"/>
      <c r="G619" s="312">
        <v>0</v>
      </c>
      <c r="H619" s="279" t="str">
        <f t="shared" si="19"/>
        <v/>
      </c>
      <c r="J619" s="2075" t="s">
        <v>6423</v>
      </c>
      <c r="K619" s="2076" t="str">
        <f>VLOOKUP(J619,'FICHE RATIOS'!C:D,2,FALSE)</f>
        <v>Agencement Mobilier Intérieur</v>
      </c>
    </row>
    <row r="620" spans="1:11">
      <c r="A620" s="459"/>
      <c r="B620" s="460" t="s">
        <v>1753</v>
      </c>
      <c r="C620" s="657" t="s">
        <v>1754</v>
      </c>
      <c r="D620" s="695"/>
      <c r="E620" s="690" t="s">
        <v>70</v>
      </c>
      <c r="F620" s="394">
        <v>12.5</v>
      </c>
      <c r="G620" s="312">
        <v>842.64</v>
      </c>
      <c r="H620" s="279">
        <f t="shared" si="19"/>
        <v>10533</v>
      </c>
      <c r="J620" s="2075" t="s">
        <v>6423</v>
      </c>
      <c r="K620" s="2076" t="str">
        <f>VLOOKUP(J620,'FICHE RATIOS'!C:D,2,FALSE)</f>
        <v>Agencement Mobilier Intérieur</v>
      </c>
    </row>
    <row r="621" spans="1:11">
      <c r="A621" s="459"/>
      <c r="B621" s="465"/>
      <c r="C621" s="654"/>
      <c r="D621" s="695"/>
      <c r="E621" s="690"/>
      <c r="F621" s="394"/>
      <c r="G621" s="312">
        <v>0</v>
      </c>
      <c r="H621" s="279" t="str">
        <f t="shared" si="19"/>
        <v/>
      </c>
      <c r="J621" s="2075" t="s">
        <v>6423</v>
      </c>
      <c r="K621" s="2076" t="str">
        <f>VLOOKUP(J621,'FICHE RATIOS'!C:D,2,FALSE)</f>
        <v>Agencement Mobilier Intérieur</v>
      </c>
    </row>
    <row r="622" spans="1:11">
      <c r="A622" s="459"/>
      <c r="B622" s="460" t="s">
        <v>1755</v>
      </c>
      <c r="C622" s="657" t="s">
        <v>1756</v>
      </c>
      <c r="D622" s="695"/>
      <c r="E622" s="690" t="s">
        <v>235</v>
      </c>
      <c r="F622" s="394">
        <v>51</v>
      </c>
      <c r="G622" s="312">
        <v>56.22</v>
      </c>
      <c r="H622" s="279">
        <f t="shared" si="19"/>
        <v>2867.22</v>
      </c>
      <c r="J622" s="2075" t="s">
        <v>6423</v>
      </c>
      <c r="K622" s="2076" t="str">
        <f>VLOOKUP(J622,'FICHE RATIOS'!C:D,2,FALSE)</f>
        <v>Agencement Mobilier Intérieur</v>
      </c>
    </row>
    <row r="623" spans="1:11">
      <c r="A623" s="459"/>
      <c r="B623" s="465"/>
      <c r="C623" s="654" t="s">
        <v>1757</v>
      </c>
      <c r="D623" s="686"/>
      <c r="E623" s="690"/>
      <c r="F623" s="394"/>
      <c r="G623" s="312">
        <v>0</v>
      </c>
      <c r="H623" s="279" t="str">
        <f t="shared" si="19"/>
        <v/>
      </c>
      <c r="J623" s="2075" t="s">
        <v>6423</v>
      </c>
      <c r="K623" s="2076" t="str">
        <f>VLOOKUP(J623,'FICHE RATIOS'!C:D,2,FALSE)</f>
        <v>Agencement Mobilier Intérieur</v>
      </c>
    </row>
    <row r="624" spans="1:11">
      <c r="A624" s="459"/>
      <c r="B624" s="465"/>
      <c r="C624" s="654"/>
      <c r="D624" s="695"/>
      <c r="E624" s="690"/>
      <c r="F624" s="394"/>
      <c r="G624" s="312">
        <v>0</v>
      </c>
      <c r="H624" s="279" t="str">
        <f t="shared" si="19"/>
        <v/>
      </c>
      <c r="J624" s="2075" t="s">
        <v>6423</v>
      </c>
      <c r="K624" s="2076" t="str">
        <f>VLOOKUP(J624,'FICHE RATIOS'!C:D,2,FALSE)</f>
        <v>Agencement Mobilier Intérieur</v>
      </c>
    </row>
    <row r="625" spans="1:11">
      <c r="A625" s="459"/>
      <c r="B625" s="460" t="s">
        <v>1758</v>
      </c>
      <c r="C625" s="657" t="s">
        <v>1759</v>
      </c>
      <c r="D625" s="695"/>
      <c r="E625" s="690" t="s">
        <v>235</v>
      </c>
      <c r="F625" s="394"/>
      <c r="G625" s="312"/>
      <c r="H625" s="326" t="s">
        <v>1760</v>
      </c>
      <c r="J625" s="2075" t="s">
        <v>6423</v>
      </c>
      <c r="K625" s="2076" t="str">
        <f>VLOOKUP(J625,'FICHE RATIOS'!C:D,2,FALSE)</f>
        <v>Agencement Mobilier Intérieur</v>
      </c>
    </row>
    <row r="626" spans="1:11">
      <c r="A626" s="459"/>
      <c r="B626" s="465"/>
      <c r="C626" s="654"/>
      <c r="D626" s="688"/>
      <c r="E626" s="690"/>
      <c r="F626" s="394"/>
      <c r="G626" s="312">
        <v>0</v>
      </c>
      <c r="H626" s="279" t="str">
        <f>IF(F626=0,"",G626*F626)</f>
        <v/>
      </c>
      <c r="J626" s="2075" t="s">
        <v>6396</v>
      </c>
      <c r="K626" s="2076" t="str">
        <f>VLOOKUP(J626,'FICHE RATIOS'!C:D,2,FALSE)</f>
        <v xml:space="preserve">Menuiseries intérieures </v>
      </c>
    </row>
    <row r="627" spans="1:11">
      <c r="A627" s="459"/>
      <c r="B627" s="693">
        <v>3.11</v>
      </c>
      <c r="C627" s="657" t="s">
        <v>1761</v>
      </c>
      <c r="D627" s="688"/>
      <c r="E627" s="694"/>
      <c r="F627" s="394"/>
      <c r="G627" s="312">
        <v>0</v>
      </c>
      <c r="H627" s="279" t="str">
        <f>IF(F627=0,"",G627*F627)</f>
        <v/>
      </c>
      <c r="J627" s="2075" t="s">
        <v>6396</v>
      </c>
      <c r="K627" s="2076" t="str">
        <f>VLOOKUP(J627,'FICHE RATIOS'!C:D,2,FALSE)</f>
        <v xml:space="preserve">Menuiseries intérieures </v>
      </c>
    </row>
    <row r="628" spans="1:11">
      <c r="A628" s="459"/>
      <c r="B628" s="698"/>
      <c r="C628" s="654"/>
      <c r="D628" s="688"/>
      <c r="E628" s="694"/>
      <c r="F628" s="394"/>
      <c r="G628" s="312">
        <v>0</v>
      </c>
      <c r="H628" s="279" t="str">
        <f>IF(F628=0,"",G628*F628)</f>
        <v/>
      </c>
      <c r="J628" s="2075" t="s">
        <v>6396</v>
      </c>
      <c r="K628" s="2076" t="str">
        <f>VLOOKUP(J628,'FICHE RATIOS'!C:D,2,FALSE)</f>
        <v xml:space="preserve">Menuiseries intérieures </v>
      </c>
    </row>
    <row r="629" spans="1:11">
      <c r="A629" s="459"/>
      <c r="B629" s="460" t="s">
        <v>1762</v>
      </c>
      <c r="C629" s="657" t="s">
        <v>1763</v>
      </c>
      <c r="D629" s="688"/>
      <c r="E629" s="690" t="s">
        <v>1101</v>
      </c>
      <c r="F629" s="394"/>
      <c r="G629" s="312">
        <v>0</v>
      </c>
      <c r="H629" s="699" t="s">
        <v>1764</v>
      </c>
      <c r="J629" s="2075" t="s">
        <v>6396</v>
      </c>
      <c r="K629" s="2076" t="str">
        <f>VLOOKUP(J629,'FICHE RATIOS'!C:D,2,FALSE)</f>
        <v xml:space="preserve">Menuiseries intérieures </v>
      </c>
    </row>
    <row r="630" spans="1:11">
      <c r="A630" s="459"/>
      <c r="B630" s="460"/>
      <c r="C630" s="654"/>
      <c r="D630" s="688"/>
      <c r="E630" s="694"/>
      <c r="F630" s="394"/>
      <c r="G630" s="312">
        <v>0</v>
      </c>
      <c r="H630" s="279" t="str">
        <f t="shared" ref="H630:H690" si="20">IF(F630=0,"",G630*F630)</f>
        <v/>
      </c>
      <c r="J630" s="2075" t="s">
        <v>6396</v>
      </c>
      <c r="K630" s="2076" t="str">
        <f>VLOOKUP(J630,'FICHE RATIOS'!C:D,2,FALSE)</f>
        <v xml:space="preserve">Menuiseries intérieures </v>
      </c>
    </row>
    <row r="631" spans="1:11">
      <c r="A631" s="459"/>
      <c r="B631" s="460" t="s">
        <v>1765</v>
      </c>
      <c r="C631" s="657" t="s">
        <v>1766</v>
      </c>
      <c r="D631" s="688"/>
      <c r="E631" s="690"/>
      <c r="F631" s="394"/>
      <c r="G631" s="312">
        <v>0</v>
      </c>
      <c r="H631" s="279" t="str">
        <f t="shared" si="20"/>
        <v/>
      </c>
      <c r="J631" s="2075" t="s">
        <v>6396</v>
      </c>
      <c r="K631" s="2076" t="str">
        <f>VLOOKUP(J631,'FICHE RATIOS'!C:D,2,FALSE)</f>
        <v xml:space="preserve">Menuiseries intérieures </v>
      </c>
    </row>
    <row r="632" spans="1:11">
      <c r="A632" s="459"/>
      <c r="B632" s="460"/>
      <c r="C632" s="654"/>
      <c r="D632" s="688"/>
      <c r="E632" s="690"/>
      <c r="F632" s="394"/>
      <c r="G632" s="312">
        <v>0</v>
      </c>
      <c r="H632" s="279" t="str">
        <f t="shared" si="20"/>
        <v/>
      </c>
      <c r="J632" s="2075" t="s">
        <v>6396</v>
      </c>
      <c r="K632" s="2076" t="str">
        <f>VLOOKUP(J632,'FICHE RATIOS'!C:D,2,FALSE)</f>
        <v xml:space="preserve">Menuiseries intérieures </v>
      </c>
    </row>
    <row r="633" spans="1:11">
      <c r="A633" s="459"/>
      <c r="B633" s="460"/>
      <c r="C633" s="654" t="s">
        <v>1767</v>
      </c>
      <c r="D633" s="688"/>
      <c r="E633" s="690"/>
      <c r="F633" s="394"/>
      <c r="G633" s="312">
        <v>0</v>
      </c>
      <c r="H633" s="279" t="str">
        <f t="shared" si="20"/>
        <v/>
      </c>
      <c r="J633" s="2075" t="s">
        <v>6396</v>
      </c>
      <c r="K633" s="2076" t="str">
        <f>VLOOKUP(J633,'FICHE RATIOS'!C:D,2,FALSE)</f>
        <v xml:space="preserve">Menuiseries intérieures </v>
      </c>
    </row>
    <row r="634" spans="1:11">
      <c r="A634" s="459"/>
      <c r="B634" s="460"/>
      <c r="C634" s="678" t="s">
        <v>1768</v>
      </c>
      <c r="D634" s="686"/>
      <c r="E634" s="690"/>
      <c r="F634" s="394"/>
      <c r="G634" s="312">
        <v>0</v>
      </c>
      <c r="H634" s="279" t="str">
        <f t="shared" si="20"/>
        <v/>
      </c>
      <c r="J634" s="2075" t="s">
        <v>6396</v>
      </c>
      <c r="K634" s="2076" t="str">
        <f>VLOOKUP(J634,'FICHE RATIOS'!C:D,2,FALSE)</f>
        <v xml:space="preserve">Menuiseries intérieures </v>
      </c>
    </row>
    <row r="635" spans="1:11">
      <c r="A635" s="459"/>
      <c r="B635" s="460"/>
      <c r="C635" s="654" t="s">
        <v>1769</v>
      </c>
      <c r="D635" s="686"/>
      <c r="E635" s="690" t="s">
        <v>70</v>
      </c>
      <c r="F635" s="394">
        <v>317</v>
      </c>
      <c r="G635" s="312">
        <v>432.89</v>
      </c>
      <c r="H635" s="279">
        <f t="shared" si="20"/>
        <v>137226.13</v>
      </c>
      <c r="J635" s="2075" t="s">
        <v>6396</v>
      </c>
      <c r="K635" s="2076" t="str">
        <f>VLOOKUP(J635,'FICHE RATIOS'!C:D,2,FALSE)</f>
        <v xml:space="preserve">Menuiseries intérieures </v>
      </c>
    </row>
    <row r="636" spans="1:11">
      <c r="A636" s="459"/>
      <c r="B636" s="460"/>
      <c r="C636" s="654" t="s">
        <v>1770</v>
      </c>
      <c r="D636" s="688"/>
      <c r="E636" s="690" t="s">
        <v>235</v>
      </c>
      <c r="F636" s="394">
        <v>85.3</v>
      </c>
      <c r="G636" s="312">
        <v>5.4</v>
      </c>
      <c r="H636" s="279">
        <f t="shared" si="20"/>
        <v>460.62</v>
      </c>
      <c r="J636" s="2075" t="s">
        <v>6396</v>
      </c>
      <c r="K636" s="2076" t="str">
        <f>VLOOKUP(J636,'FICHE RATIOS'!C:D,2,FALSE)</f>
        <v xml:space="preserve">Menuiseries intérieures </v>
      </c>
    </row>
    <row r="637" spans="1:11">
      <c r="A637" s="459"/>
      <c r="B637" s="460"/>
      <c r="C637" s="654" t="s">
        <v>1771</v>
      </c>
      <c r="D637" s="686"/>
      <c r="E637" s="690"/>
      <c r="F637" s="394">
        <v>60</v>
      </c>
      <c r="G637" s="312">
        <v>-40</v>
      </c>
      <c r="H637" s="279">
        <f t="shared" si="20"/>
        <v>-2400</v>
      </c>
      <c r="J637" s="2075" t="s">
        <v>6396</v>
      </c>
      <c r="K637" s="2076" t="str">
        <f>VLOOKUP(J637,'FICHE RATIOS'!C:D,2,FALSE)</f>
        <v xml:space="preserve">Menuiseries intérieures </v>
      </c>
    </row>
    <row r="638" spans="1:11">
      <c r="A638" s="459"/>
      <c r="B638" s="460"/>
      <c r="C638" s="654"/>
      <c r="D638" s="686"/>
      <c r="E638" s="690"/>
      <c r="F638" s="394"/>
      <c r="G638" s="312">
        <v>0</v>
      </c>
      <c r="H638" s="279" t="str">
        <f t="shared" si="20"/>
        <v/>
      </c>
      <c r="J638" s="2075" t="s">
        <v>6396</v>
      </c>
      <c r="K638" s="2076" t="str">
        <f>VLOOKUP(J638,'FICHE RATIOS'!C:D,2,FALSE)</f>
        <v xml:space="preserve">Menuiseries intérieures </v>
      </c>
    </row>
    <row r="639" spans="1:11">
      <c r="A639" s="459"/>
      <c r="B639" s="460"/>
      <c r="C639" s="678" t="s">
        <v>1772</v>
      </c>
      <c r="D639" s="686"/>
      <c r="E639" s="690"/>
      <c r="F639" s="394"/>
      <c r="G639" s="312">
        <v>0</v>
      </c>
      <c r="H639" s="279" t="str">
        <f t="shared" si="20"/>
        <v/>
      </c>
      <c r="J639" s="2075" t="s">
        <v>6396</v>
      </c>
      <c r="K639" s="2076" t="str">
        <f>VLOOKUP(J639,'FICHE RATIOS'!C:D,2,FALSE)</f>
        <v xml:space="preserve">Menuiseries intérieures </v>
      </c>
    </row>
    <row r="640" spans="1:11">
      <c r="A640" s="459"/>
      <c r="B640" s="460"/>
      <c r="C640" s="654" t="s">
        <v>1773</v>
      </c>
      <c r="D640" s="686"/>
      <c r="E640" s="690" t="s">
        <v>70</v>
      </c>
      <c r="F640" s="394">
        <v>957.2</v>
      </c>
      <c r="G640" s="312">
        <v>362.25</v>
      </c>
      <c r="H640" s="279">
        <f t="shared" si="20"/>
        <v>346745.7</v>
      </c>
      <c r="J640" s="2075" t="s">
        <v>6396</v>
      </c>
      <c r="K640" s="2076" t="str">
        <f>VLOOKUP(J640,'FICHE RATIOS'!C:D,2,FALSE)</f>
        <v xml:space="preserve">Menuiseries intérieures </v>
      </c>
    </row>
    <row r="641" spans="1:11">
      <c r="A641" s="459"/>
      <c r="B641" s="460"/>
      <c r="C641" s="654" t="s">
        <v>1770</v>
      </c>
      <c r="D641" s="688"/>
      <c r="E641" s="690" t="s">
        <v>235</v>
      </c>
      <c r="F641" s="394">
        <v>218.2</v>
      </c>
      <c r="G641" s="312">
        <v>5.4</v>
      </c>
      <c r="H641" s="279">
        <f t="shared" si="20"/>
        <v>1178.28</v>
      </c>
      <c r="J641" s="2075" t="s">
        <v>6396</v>
      </c>
      <c r="K641" s="2076" t="str">
        <f>VLOOKUP(J641,'FICHE RATIOS'!C:D,2,FALSE)</f>
        <v xml:space="preserve">Menuiseries intérieures </v>
      </c>
    </row>
    <row r="642" spans="1:11">
      <c r="A642" s="459"/>
      <c r="B642" s="460"/>
      <c r="C642" s="654" t="s">
        <v>1771</v>
      </c>
      <c r="D642" s="686"/>
      <c r="E642" s="690"/>
      <c r="F642" s="394">
        <v>210</v>
      </c>
      <c r="G642" s="312">
        <v>-40</v>
      </c>
      <c r="H642" s="279">
        <f t="shared" si="20"/>
        <v>-8400</v>
      </c>
      <c r="J642" s="2075" t="s">
        <v>6396</v>
      </c>
      <c r="K642" s="2076" t="str">
        <f>VLOOKUP(J642,'FICHE RATIOS'!C:D,2,FALSE)</f>
        <v xml:space="preserve">Menuiseries intérieures </v>
      </c>
    </row>
    <row r="643" spans="1:11">
      <c r="A643" s="459"/>
      <c r="B643" s="460"/>
      <c r="C643" s="654"/>
      <c r="D643" s="688"/>
      <c r="E643" s="690"/>
      <c r="F643" s="394"/>
      <c r="G643" s="312">
        <v>0</v>
      </c>
      <c r="H643" s="279" t="str">
        <f t="shared" si="20"/>
        <v/>
      </c>
      <c r="J643" s="2075" t="s">
        <v>6396</v>
      </c>
      <c r="K643" s="2076" t="str">
        <f>VLOOKUP(J643,'FICHE RATIOS'!C:D,2,FALSE)</f>
        <v xml:space="preserve">Menuiseries intérieures </v>
      </c>
    </row>
    <row r="644" spans="1:11">
      <c r="A644" s="459"/>
      <c r="B644" s="460" t="s">
        <v>1774</v>
      </c>
      <c r="C644" s="657" t="s">
        <v>1775</v>
      </c>
      <c r="D644" s="688"/>
      <c r="E644" s="690"/>
      <c r="F644" s="394"/>
      <c r="G644" s="312">
        <v>0</v>
      </c>
      <c r="H644" s="279" t="str">
        <f t="shared" si="20"/>
        <v/>
      </c>
      <c r="J644" s="2075" t="s">
        <v>6396</v>
      </c>
      <c r="K644" s="2076" t="str">
        <f>VLOOKUP(J644,'FICHE RATIOS'!C:D,2,FALSE)</f>
        <v xml:space="preserve">Menuiseries intérieures </v>
      </c>
    </row>
    <row r="645" spans="1:11">
      <c r="A645" s="459"/>
      <c r="B645" s="460"/>
      <c r="C645" s="678" t="s">
        <v>1776</v>
      </c>
      <c r="D645" s="686"/>
      <c r="E645" s="690"/>
      <c r="F645" s="394"/>
      <c r="G645" s="312">
        <v>0</v>
      </c>
      <c r="H645" s="279" t="str">
        <f t="shared" si="20"/>
        <v/>
      </c>
      <c r="J645" s="2075" t="s">
        <v>6396</v>
      </c>
      <c r="K645" s="2076" t="str">
        <f>VLOOKUP(J645,'FICHE RATIOS'!C:D,2,FALSE)</f>
        <v xml:space="preserve">Menuiseries intérieures </v>
      </c>
    </row>
    <row r="646" spans="1:11">
      <c r="A646" s="459"/>
      <c r="B646" s="460"/>
      <c r="C646" s="654" t="s">
        <v>1046</v>
      </c>
      <c r="D646" s="686"/>
      <c r="E646" s="690" t="s">
        <v>70</v>
      </c>
      <c r="F646" s="394">
        <v>41.8</v>
      </c>
      <c r="G646" s="312">
        <v>362.25</v>
      </c>
      <c r="H646" s="279">
        <f t="shared" si="20"/>
        <v>15142.05</v>
      </c>
      <c r="J646" s="2075" t="s">
        <v>6396</v>
      </c>
      <c r="K646" s="2076" t="str">
        <f>VLOOKUP(J646,'FICHE RATIOS'!C:D,2,FALSE)</f>
        <v xml:space="preserve">Menuiseries intérieures </v>
      </c>
    </row>
    <row r="647" spans="1:11">
      <c r="A647" s="459"/>
      <c r="B647" s="460"/>
      <c r="C647" s="654" t="s">
        <v>1770</v>
      </c>
      <c r="D647" s="688"/>
      <c r="E647" s="690" t="s">
        <v>235</v>
      </c>
      <c r="F647" s="394">
        <v>8</v>
      </c>
      <c r="G647" s="312">
        <v>5.4</v>
      </c>
      <c r="H647" s="279">
        <f t="shared" si="20"/>
        <v>43.2</v>
      </c>
      <c r="J647" s="2075" t="s">
        <v>6396</v>
      </c>
      <c r="K647" s="2076" t="str">
        <f>VLOOKUP(J647,'FICHE RATIOS'!C:D,2,FALSE)</f>
        <v xml:space="preserve">Menuiseries intérieures </v>
      </c>
    </row>
    <row r="648" spans="1:11">
      <c r="A648" s="459"/>
      <c r="B648" s="698"/>
      <c r="C648" s="654"/>
      <c r="D648" s="688"/>
      <c r="E648" s="694"/>
      <c r="F648" s="394"/>
      <c r="G648" s="312">
        <v>0</v>
      </c>
      <c r="H648" s="279" t="str">
        <f t="shared" si="20"/>
        <v/>
      </c>
      <c r="J648" s="2075" t="s">
        <v>6396</v>
      </c>
      <c r="K648" s="2076" t="str">
        <f>VLOOKUP(J648,'FICHE RATIOS'!C:D,2,FALSE)</f>
        <v xml:space="preserve">Menuiseries intérieures </v>
      </c>
    </row>
    <row r="649" spans="1:11">
      <c r="A649" s="459"/>
      <c r="B649" s="693" t="s">
        <v>1777</v>
      </c>
      <c r="C649" s="657" t="s">
        <v>1778</v>
      </c>
      <c r="D649" s="688"/>
      <c r="E649" s="694"/>
      <c r="F649" s="394"/>
      <c r="G649" s="312">
        <v>0</v>
      </c>
      <c r="H649" s="279" t="str">
        <f t="shared" si="20"/>
        <v/>
      </c>
      <c r="J649" s="2075" t="s">
        <v>6396</v>
      </c>
      <c r="K649" s="2076" t="str">
        <f>VLOOKUP(J649,'FICHE RATIOS'!C:D,2,FALSE)</f>
        <v xml:space="preserve">Menuiseries intérieures </v>
      </c>
    </row>
    <row r="650" spans="1:11">
      <c r="A650" s="459"/>
      <c r="B650" s="460"/>
      <c r="C650" s="654"/>
      <c r="D650" s="688"/>
      <c r="E650" s="694"/>
      <c r="F650" s="394"/>
      <c r="G650" s="312">
        <v>0</v>
      </c>
      <c r="H650" s="279" t="str">
        <f t="shared" si="20"/>
        <v/>
      </c>
      <c r="J650" s="2075" t="s">
        <v>6396</v>
      </c>
      <c r="K650" s="2076" t="str">
        <f>VLOOKUP(J650,'FICHE RATIOS'!C:D,2,FALSE)</f>
        <v xml:space="preserve">Menuiseries intérieures </v>
      </c>
    </row>
    <row r="651" spans="1:11">
      <c r="A651" s="459"/>
      <c r="B651" s="460" t="s">
        <v>1779</v>
      </c>
      <c r="C651" s="657" t="s">
        <v>1780</v>
      </c>
      <c r="D651" s="686"/>
      <c r="E651" s="690"/>
      <c r="F651" s="394"/>
      <c r="G651" s="312">
        <v>0</v>
      </c>
      <c r="H651" s="279" t="str">
        <f t="shared" si="20"/>
        <v/>
      </c>
      <c r="J651" s="2075" t="s">
        <v>6396</v>
      </c>
      <c r="K651" s="2076" t="str">
        <f>VLOOKUP(J651,'FICHE RATIOS'!C:D,2,FALSE)</f>
        <v xml:space="preserve">Menuiseries intérieures </v>
      </c>
    </row>
    <row r="652" spans="1:11">
      <c r="A652" s="459"/>
      <c r="B652" s="460"/>
      <c r="C652" s="654" t="s">
        <v>1781</v>
      </c>
      <c r="D652" s="686"/>
      <c r="E652" s="690"/>
      <c r="F652" s="394"/>
      <c r="G652" s="312">
        <v>0</v>
      </c>
      <c r="H652" s="279" t="str">
        <f t="shared" si="20"/>
        <v/>
      </c>
      <c r="J652" s="2075" t="s">
        <v>6396</v>
      </c>
      <c r="K652" s="2076" t="str">
        <f>VLOOKUP(J652,'FICHE RATIOS'!C:D,2,FALSE)</f>
        <v xml:space="preserve">Menuiseries intérieures </v>
      </c>
    </row>
    <row r="653" spans="1:11">
      <c r="A653" s="459"/>
      <c r="B653" s="460"/>
      <c r="C653" s="654" t="s">
        <v>1782</v>
      </c>
      <c r="D653" s="686"/>
      <c r="E653" s="690" t="s">
        <v>66</v>
      </c>
      <c r="F653" s="394">
        <v>102</v>
      </c>
      <c r="G653" s="312">
        <v>12.76</v>
      </c>
      <c r="H653" s="279">
        <f t="shared" si="20"/>
        <v>1301.52</v>
      </c>
      <c r="J653" s="2075" t="s">
        <v>6396</v>
      </c>
      <c r="K653" s="2076" t="str">
        <f>VLOOKUP(J653,'FICHE RATIOS'!C:D,2,FALSE)</f>
        <v xml:space="preserve">Menuiseries intérieures </v>
      </c>
    </row>
    <row r="654" spans="1:11">
      <c r="A654" s="459"/>
      <c r="B654" s="460"/>
      <c r="C654" s="654" t="s">
        <v>1783</v>
      </c>
      <c r="D654" s="686"/>
      <c r="E654" s="690"/>
      <c r="F654" s="394"/>
      <c r="G654" s="312">
        <v>0</v>
      </c>
      <c r="H654" s="279" t="str">
        <f t="shared" si="20"/>
        <v/>
      </c>
      <c r="J654" s="2075" t="s">
        <v>6396</v>
      </c>
      <c r="K654" s="2076" t="str">
        <f>VLOOKUP(J654,'FICHE RATIOS'!C:D,2,FALSE)</f>
        <v xml:space="preserve">Menuiseries intérieures </v>
      </c>
    </row>
    <row r="655" spans="1:11">
      <c r="A655" s="459"/>
      <c r="B655" s="460"/>
      <c r="C655" s="654" t="s">
        <v>1784</v>
      </c>
      <c r="D655" s="686"/>
      <c r="E655" s="690" t="s">
        <v>66</v>
      </c>
      <c r="F655" s="394">
        <v>20</v>
      </c>
      <c r="G655" s="312">
        <v>12.76</v>
      </c>
      <c r="H655" s="279">
        <f t="shared" si="20"/>
        <v>255.2</v>
      </c>
      <c r="J655" s="2075" t="s">
        <v>6396</v>
      </c>
      <c r="K655" s="2076" t="str">
        <f>VLOOKUP(J655,'FICHE RATIOS'!C:D,2,FALSE)</f>
        <v xml:space="preserve">Menuiseries intérieures </v>
      </c>
    </row>
    <row r="656" spans="1:11">
      <c r="A656" s="459"/>
      <c r="B656" s="460"/>
      <c r="C656" s="654" t="s">
        <v>1785</v>
      </c>
      <c r="D656" s="686"/>
      <c r="E656" s="690" t="s">
        <v>66</v>
      </c>
      <c r="F656" s="394">
        <v>142</v>
      </c>
      <c r="G656" s="312">
        <v>12.76</v>
      </c>
      <c r="H656" s="279">
        <f t="shared" si="20"/>
        <v>1811.92</v>
      </c>
      <c r="J656" s="2075" t="s">
        <v>6396</v>
      </c>
      <c r="K656" s="2076" t="str">
        <f>VLOOKUP(J656,'FICHE RATIOS'!C:D,2,FALSE)</f>
        <v xml:space="preserve">Menuiseries intérieures </v>
      </c>
    </row>
    <row r="657" spans="1:11">
      <c r="A657" s="459"/>
      <c r="B657" s="460"/>
      <c r="C657" s="654" t="s">
        <v>1786</v>
      </c>
      <c r="D657" s="686"/>
      <c r="E657" s="690" t="s">
        <v>66</v>
      </c>
      <c r="F657" s="394">
        <v>12</v>
      </c>
      <c r="G657" s="312">
        <v>12.76</v>
      </c>
      <c r="H657" s="279">
        <f t="shared" si="20"/>
        <v>153.12</v>
      </c>
      <c r="J657" s="2075" t="s">
        <v>6396</v>
      </c>
      <c r="K657" s="2076" t="str">
        <f>VLOOKUP(J657,'FICHE RATIOS'!C:D,2,FALSE)</f>
        <v xml:space="preserve">Menuiseries intérieures </v>
      </c>
    </row>
    <row r="658" spans="1:11">
      <c r="A658" s="459"/>
      <c r="B658" s="460"/>
      <c r="C658" s="654" t="s">
        <v>1787</v>
      </c>
      <c r="D658" s="686"/>
      <c r="E658" s="690"/>
      <c r="F658" s="394"/>
      <c r="G658" s="312">
        <v>0</v>
      </c>
      <c r="H658" s="279" t="str">
        <f t="shared" si="20"/>
        <v/>
      </c>
      <c r="J658" s="2075" t="s">
        <v>6396</v>
      </c>
      <c r="K658" s="2076" t="str">
        <f>VLOOKUP(J658,'FICHE RATIOS'!C:D,2,FALSE)</f>
        <v xml:space="preserve">Menuiseries intérieures </v>
      </c>
    </row>
    <row r="659" spans="1:11">
      <c r="A659" s="459"/>
      <c r="B659" s="460"/>
      <c r="C659" s="654" t="s">
        <v>1788</v>
      </c>
      <c r="D659" s="686"/>
      <c r="E659" s="690"/>
      <c r="F659" s="394"/>
      <c r="G659" s="312">
        <v>0</v>
      </c>
      <c r="H659" s="279" t="str">
        <f t="shared" si="20"/>
        <v/>
      </c>
      <c r="J659" s="2075" t="s">
        <v>6396</v>
      </c>
      <c r="K659" s="2076" t="str">
        <f>VLOOKUP(J659,'FICHE RATIOS'!C:D,2,FALSE)</f>
        <v xml:space="preserve">Menuiseries intérieures </v>
      </c>
    </row>
    <row r="660" spans="1:11">
      <c r="A660" s="459"/>
      <c r="B660" s="460"/>
      <c r="C660" s="654"/>
      <c r="D660" s="686"/>
      <c r="E660" s="690"/>
      <c r="F660" s="394"/>
      <c r="G660" s="312">
        <v>0</v>
      </c>
      <c r="H660" s="279" t="str">
        <f t="shared" si="20"/>
        <v/>
      </c>
      <c r="J660" s="2075" t="s">
        <v>6396</v>
      </c>
      <c r="K660" s="2076" t="str">
        <f>VLOOKUP(J660,'FICHE RATIOS'!C:D,2,FALSE)</f>
        <v xml:space="preserve">Menuiseries intérieures </v>
      </c>
    </row>
    <row r="661" spans="1:11">
      <c r="A661" s="459"/>
      <c r="B661" s="460" t="s">
        <v>1789</v>
      </c>
      <c r="C661" s="657" t="s">
        <v>1790</v>
      </c>
      <c r="D661" s="686"/>
      <c r="E661" s="690" t="s">
        <v>36</v>
      </c>
      <c r="F661" s="394">
        <v>185</v>
      </c>
      <c r="G661" s="312">
        <v>64.930000000000007</v>
      </c>
      <c r="H661" s="279">
        <f t="shared" si="20"/>
        <v>12012.050000000001</v>
      </c>
      <c r="J661" s="2075" t="s">
        <v>6396</v>
      </c>
      <c r="K661" s="2076" t="str">
        <f>VLOOKUP(J661,'FICHE RATIOS'!C:D,2,FALSE)</f>
        <v xml:space="preserve">Menuiseries intérieures </v>
      </c>
    </row>
    <row r="662" spans="1:11">
      <c r="A662" s="459"/>
      <c r="B662" s="460"/>
      <c r="C662" s="654" t="s">
        <v>1791</v>
      </c>
      <c r="D662" s="686"/>
      <c r="E662" s="690"/>
      <c r="F662" s="394"/>
      <c r="G662" s="312">
        <v>0</v>
      </c>
      <c r="H662" s="279" t="str">
        <f t="shared" si="20"/>
        <v/>
      </c>
      <c r="J662" s="2075" t="s">
        <v>6396</v>
      </c>
      <c r="K662" s="2076" t="str">
        <f>VLOOKUP(J662,'FICHE RATIOS'!C:D,2,FALSE)</f>
        <v xml:space="preserve">Menuiseries intérieures </v>
      </c>
    </row>
    <row r="663" spans="1:11">
      <c r="A663" s="459"/>
      <c r="B663" s="460"/>
      <c r="C663" s="654"/>
      <c r="D663" s="688"/>
      <c r="E663" s="694"/>
      <c r="F663" s="394"/>
      <c r="G663" s="312">
        <v>0</v>
      </c>
      <c r="H663" s="279" t="str">
        <f t="shared" si="20"/>
        <v/>
      </c>
      <c r="J663" s="2075" t="s">
        <v>6396</v>
      </c>
      <c r="K663" s="2076" t="str">
        <f>VLOOKUP(J663,'FICHE RATIOS'!C:D,2,FALSE)</f>
        <v xml:space="preserve">Menuiseries intérieures </v>
      </c>
    </row>
    <row r="664" spans="1:11">
      <c r="A664" s="459"/>
      <c r="B664" s="460" t="s">
        <v>1792</v>
      </c>
      <c r="C664" s="657" t="s">
        <v>1793</v>
      </c>
      <c r="D664" s="686"/>
      <c r="E664" s="690"/>
      <c r="F664" s="394"/>
      <c r="G664" s="312">
        <v>0</v>
      </c>
      <c r="H664" s="279" t="str">
        <f t="shared" si="20"/>
        <v/>
      </c>
      <c r="J664" s="2075" t="s">
        <v>6396</v>
      </c>
      <c r="K664" s="2076" t="str">
        <f>VLOOKUP(J664,'FICHE RATIOS'!C:D,2,FALSE)</f>
        <v xml:space="preserve">Menuiseries intérieures </v>
      </c>
    </row>
    <row r="665" spans="1:11">
      <c r="A665" s="459"/>
      <c r="B665" s="460"/>
      <c r="C665" s="654" t="s">
        <v>1794</v>
      </c>
      <c r="D665" s="686"/>
      <c r="E665" s="690" t="s">
        <v>66</v>
      </c>
      <c r="F665" s="394">
        <v>191</v>
      </c>
      <c r="G665" s="312">
        <v>69.31</v>
      </c>
      <c r="H665" s="279">
        <f t="shared" si="20"/>
        <v>13238.210000000001</v>
      </c>
      <c r="J665" s="2075" t="s">
        <v>6396</v>
      </c>
      <c r="K665" s="2076" t="str">
        <f>VLOOKUP(J665,'FICHE RATIOS'!C:D,2,FALSE)</f>
        <v xml:space="preserve">Menuiseries intérieures </v>
      </c>
    </row>
    <row r="666" spans="1:11">
      <c r="A666" s="459"/>
      <c r="B666" s="460"/>
      <c r="C666" s="654" t="s">
        <v>1795</v>
      </c>
      <c r="D666" s="686"/>
      <c r="E666" s="663" t="s">
        <v>66</v>
      </c>
      <c r="F666" s="394">
        <v>436</v>
      </c>
      <c r="G666" s="312">
        <v>69.31</v>
      </c>
      <c r="H666" s="279">
        <f t="shared" si="20"/>
        <v>30219.16</v>
      </c>
      <c r="J666" s="2075" t="s">
        <v>6396</v>
      </c>
      <c r="K666" s="2076" t="str">
        <f>VLOOKUP(J666,'FICHE RATIOS'!C:D,2,FALSE)</f>
        <v xml:space="preserve">Menuiseries intérieures </v>
      </c>
    </row>
    <row r="667" spans="1:11">
      <c r="A667" s="459"/>
      <c r="B667" s="460"/>
      <c r="C667" s="654" t="s">
        <v>1796</v>
      </c>
      <c r="D667" s="686"/>
      <c r="E667" s="690" t="s">
        <v>66</v>
      </c>
      <c r="F667" s="394">
        <v>156</v>
      </c>
      <c r="G667" s="312">
        <v>69.31</v>
      </c>
      <c r="H667" s="279">
        <f t="shared" si="20"/>
        <v>10812.36</v>
      </c>
      <c r="J667" s="2075" t="s">
        <v>6396</v>
      </c>
      <c r="K667" s="2076" t="str">
        <f>VLOOKUP(J667,'FICHE RATIOS'!C:D,2,FALSE)</f>
        <v xml:space="preserve">Menuiseries intérieures </v>
      </c>
    </row>
    <row r="668" spans="1:11">
      <c r="A668" s="459"/>
      <c r="B668" s="698"/>
      <c r="C668" s="654"/>
      <c r="D668" s="688"/>
      <c r="E668" s="694"/>
      <c r="F668" s="394"/>
      <c r="G668" s="312">
        <v>0</v>
      </c>
      <c r="H668" s="279" t="str">
        <f t="shared" si="20"/>
        <v/>
      </c>
      <c r="J668" s="2075" t="s">
        <v>6396</v>
      </c>
      <c r="K668" s="2076" t="str">
        <f>VLOOKUP(J668,'FICHE RATIOS'!C:D,2,FALSE)</f>
        <v xml:space="preserve">Menuiseries intérieures </v>
      </c>
    </row>
    <row r="669" spans="1:11">
      <c r="A669" s="459"/>
      <c r="B669" s="693" t="s">
        <v>1797</v>
      </c>
      <c r="C669" s="657" t="s">
        <v>658</v>
      </c>
      <c r="D669" s="688"/>
      <c r="E669" s="694"/>
      <c r="F669" s="394"/>
      <c r="G669" s="312">
        <v>0</v>
      </c>
      <c r="H669" s="279" t="str">
        <f t="shared" si="20"/>
        <v/>
      </c>
      <c r="J669" s="2075" t="s">
        <v>6396</v>
      </c>
      <c r="K669" s="2076" t="str">
        <f>VLOOKUP(J669,'FICHE RATIOS'!C:D,2,FALSE)</f>
        <v xml:space="preserve">Menuiseries intérieures </v>
      </c>
    </row>
    <row r="670" spans="1:11">
      <c r="A670" s="459"/>
      <c r="B670" s="460"/>
      <c r="C670" s="654"/>
      <c r="D670" s="688"/>
      <c r="E670" s="694"/>
      <c r="F670" s="394"/>
      <c r="G670" s="312">
        <v>0</v>
      </c>
      <c r="H670" s="279" t="str">
        <f t="shared" si="20"/>
        <v/>
      </c>
      <c r="J670" s="2075" t="s">
        <v>6396</v>
      </c>
      <c r="K670" s="2076" t="str">
        <f>VLOOKUP(J670,'FICHE RATIOS'!C:D,2,FALSE)</f>
        <v xml:space="preserve">Menuiseries intérieures </v>
      </c>
    </row>
    <row r="671" spans="1:11">
      <c r="A671" s="459"/>
      <c r="B671" s="460" t="s">
        <v>1798</v>
      </c>
      <c r="C671" s="657" t="s">
        <v>1799</v>
      </c>
      <c r="D671" s="686"/>
      <c r="E671" s="690"/>
      <c r="F671" s="394"/>
      <c r="G671" s="312">
        <v>0</v>
      </c>
      <c r="H671" s="279" t="str">
        <f t="shared" si="20"/>
        <v/>
      </c>
      <c r="J671" s="2075" t="s">
        <v>6396</v>
      </c>
      <c r="K671" s="2076" t="str">
        <f>VLOOKUP(J671,'FICHE RATIOS'!C:D,2,FALSE)</f>
        <v xml:space="preserve">Menuiseries intérieures </v>
      </c>
    </row>
    <row r="672" spans="1:11">
      <c r="A672" s="459"/>
      <c r="B672" s="460"/>
      <c r="C672" s="654" t="s">
        <v>1800</v>
      </c>
      <c r="D672" s="686"/>
      <c r="E672" s="690"/>
      <c r="F672" s="394"/>
      <c r="G672" s="312">
        <v>0</v>
      </c>
      <c r="H672" s="279" t="str">
        <f t="shared" si="20"/>
        <v/>
      </c>
      <c r="J672" s="2075" t="s">
        <v>6396</v>
      </c>
      <c r="K672" s="2076" t="str">
        <f>VLOOKUP(J672,'FICHE RATIOS'!C:D,2,FALSE)</f>
        <v xml:space="preserve">Menuiseries intérieures </v>
      </c>
    </row>
    <row r="673" spans="1:11">
      <c r="A673" s="459"/>
      <c r="B673" s="460"/>
      <c r="C673" s="654" t="s">
        <v>1801</v>
      </c>
      <c r="D673" s="686"/>
      <c r="E673" s="690" t="s">
        <v>66</v>
      </c>
      <c r="F673" s="394">
        <v>2</v>
      </c>
      <c r="G673" s="312">
        <v>1563.04</v>
      </c>
      <c r="H673" s="279">
        <f t="shared" si="20"/>
        <v>3126.08</v>
      </c>
      <c r="J673" s="2075" t="s">
        <v>6396</v>
      </c>
      <c r="K673" s="2076" t="str">
        <f>VLOOKUP(J673,'FICHE RATIOS'!C:D,2,FALSE)</f>
        <v xml:space="preserve">Menuiseries intérieures </v>
      </c>
    </row>
    <row r="674" spans="1:11">
      <c r="A674" s="459"/>
      <c r="B674" s="460"/>
      <c r="C674" s="654" t="s">
        <v>1802</v>
      </c>
      <c r="D674" s="686"/>
      <c r="E674" s="690" t="s">
        <v>66</v>
      </c>
      <c r="F674" s="394">
        <v>6</v>
      </c>
      <c r="G674" s="312">
        <v>1677.13</v>
      </c>
      <c r="H674" s="279">
        <f t="shared" si="20"/>
        <v>10062.780000000001</v>
      </c>
      <c r="J674" s="2075" t="s">
        <v>6396</v>
      </c>
      <c r="K674" s="2076" t="str">
        <f>VLOOKUP(J674,'FICHE RATIOS'!C:D,2,FALSE)</f>
        <v xml:space="preserve">Menuiseries intérieures </v>
      </c>
    </row>
    <row r="675" spans="1:11">
      <c r="A675" s="459"/>
      <c r="B675" s="460"/>
      <c r="C675" s="654" t="s">
        <v>1803</v>
      </c>
      <c r="D675" s="686"/>
      <c r="E675" s="690" t="s">
        <v>66</v>
      </c>
      <c r="F675" s="394">
        <v>1</v>
      </c>
      <c r="G675" s="312">
        <v>708.36</v>
      </c>
      <c r="H675" s="279">
        <f t="shared" si="20"/>
        <v>708.36</v>
      </c>
      <c r="J675" s="2075" t="s">
        <v>6396</v>
      </c>
      <c r="K675" s="2076" t="str">
        <f>VLOOKUP(J675,'FICHE RATIOS'!C:D,2,FALSE)</f>
        <v xml:space="preserve">Menuiseries intérieures </v>
      </c>
    </row>
    <row r="676" spans="1:11">
      <c r="A676" s="459"/>
      <c r="B676" s="460"/>
      <c r="C676" s="654" t="s">
        <v>1804</v>
      </c>
      <c r="D676" s="686"/>
      <c r="E676" s="690" t="s">
        <v>66</v>
      </c>
      <c r="F676" s="394">
        <v>1</v>
      </c>
      <c r="G676" s="312">
        <v>404.78</v>
      </c>
      <c r="H676" s="279">
        <f t="shared" si="20"/>
        <v>404.78</v>
      </c>
      <c r="J676" s="2075" t="s">
        <v>6396</v>
      </c>
      <c r="K676" s="2076" t="str">
        <f>VLOOKUP(J676,'FICHE RATIOS'!C:D,2,FALSE)</f>
        <v xml:space="preserve">Menuiseries intérieures </v>
      </c>
    </row>
    <row r="677" spans="1:11">
      <c r="A677" s="459"/>
      <c r="B677" s="460"/>
      <c r="C677" s="654" t="s">
        <v>1805</v>
      </c>
      <c r="D677" s="686"/>
      <c r="E677" s="690" t="s">
        <v>66</v>
      </c>
      <c r="F677" s="394">
        <v>1</v>
      </c>
      <c r="G677" s="312">
        <v>5148.28</v>
      </c>
      <c r="H677" s="279">
        <f t="shared" si="20"/>
        <v>5148.28</v>
      </c>
      <c r="J677" s="2075" t="s">
        <v>6396</v>
      </c>
      <c r="K677" s="2076" t="str">
        <f>VLOOKUP(J677,'FICHE RATIOS'!C:D,2,FALSE)</f>
        <v xml:space="preserve">Menuiseries intérieures </v>
      </c>
    </row>
    <row r="678" spans="1:11">
      <c r="A678" s="459"/>
      <c r="B678" s="460"/>
      <c r="C678" s="654" t="s">
        <v>1806</v>
      </c>
      <c r="D678" s="686"/>
      <c r="E678" s="690" t="s">
        <v>66</v>
      </c>
      <c r="F678" s="394">
        <v>1</v>
      </c>
      <c r="G678" s="312">
        <v>13543.21</v>
      </c>
      <c r="H678" s="279">
        <f t="shared" si="20"/>
        <v>13543.21</v>
      </c>
      <c r="J678" s="2075" t="s">
        <v>6396</v>
      </c>
      <c r="K678" s="2076" t="str">
        <f>VLOOKUP(J678,'FICHE RATIOS'!C:D,2,FALSE)</f>
        <v xml:space="preserve">Menuiseries intérieures </v>
      </c>
    </row>
    <row r="679" spans="1:11">
      <c r="A679" s="459"/>
      <c r="B679" s="460"/>
      <c r="C679" s="654"/>
      <c r="D679" s="686"/>
      <c r="E679" s="690"/>
      <c r="F679" s="394"/>
      <c r="G679" s="312">
        <v>0</v>
      </c>
      <c r="H679" s="279" t="str">
        <f t="shared" si="20"/>
        <v/>
      </c>
      <c r="J679" s="2075" t="s">
        <v>6396</v>
      </c>
      <c r="K679" s="2076" t="str">
        <f>VLOOKUP(J679,'FICHE RATIOS'!C:D,2,FALSE)</f>
        <v xml:space="preserve">Menuiseries intérieures </v>
      </c>
    </row>
    <row r="680" spans="1:11">
      <c r="A680" s="459"/>
      <c r="B680" s="460" t="s">
        <v>1807</v>
      </c>
      <c r="C680" s="657" t="s">
        <v>1808</v>
      </c>
      <c r="D680" s="686"/>
      <c r="E680" s="690" t="s">
        <v>235</v>
      </c>
      <c r="F680" s="394">
        <v>139</v>
      </c>
      <c r="G680" s="312">
        <v>32.61</v>
      </c>
      <c r="H680" s="279">
        <f t="shared" si="20"/>
        <v>4532.79</v>
      </c>
      <c r="J680" s="2075" t="s">
        <v>6396</v>
      </c>
      <c r="K680" s="2076" t="str">
        <f>VLOOKUP(J680,'FICHE RATIOS'!C:D,2,FALSE)</f>
        <v xml:space="preserve">Menuiseries intérieures </v>
      </c>
    </row>
    <row r="681" spans="1:11">
      <c r="A681" s="459"/>
      <c r="B681" s="460"/>
      <c r="C681" s="654"/>
      <c r="D681" s="686"/>
      <c r="E681" s="690"/>
      <c r="F681" s="394"/>
      <c r="G681" s="312">
        <v>0</v>
      </c>
      <c r="H681" s="279" t="str">
        <f t="shared" si="20"/>
        <v/>
      </c>
      <c r="J681" s="2075" t="s">
        <v>6396</v>
      </c>
      <c r="K681" s="2076" t="str">
        <f>VLOOKUP(J681,'FICHE RATIOS'!C:D,2,FALSE)</f>
        <v xml:space="preserve">Menuiseries intérieures </v>
      </c>
    </row>
    <row r="682" spans="1:11">
      <c r="A682" s="459"/>
      <c r="B682" s="460" t="s">
        <v>1809</v>
      </c>
      <c r="C682" s="657" t="s">
        <v>1810</v>
      </c>
      <c r="D682" s="686"/>
      <c r="E682" s="690" t="s">
        <v>235</v>
      </c>
      <c r="F682" s="394">
        <v>622</v>
      </c>
      <c r="G682" s="312">
        <v>68.59</v>
      </c>
      <c r="H682" s="279">
        <f t="shared" si="20"/>
        <v>42662.98</v>
      </c>
      <c r="J682" s="2075" t="s">
        <v>6396</v>
      </c>
      <c r="K682" s="2076" t="str">
        <f>VLOOKUP(J682,'FICHE RATIOS'!C:D,2,FALSE)</f>
        <v xml:space="preserve">Menuiseries intérieures </v>
      </c>
    </row>
    <row r="683" spans="1:11">
      <c r="A683" s="459"/>
      <c r="B683" s="460"/>
      <c r="C683" s="654"/>
      <c r="D683" s="686"/>
      <c r="E683" s="690"/>
      <c r="F683" s="394"/>
      <c r="G683" s="312">
        <v>0</v>
      </c>
      <c r="H683" s="279" t="str">
        <f t="shared" si="20"/>
        <v/>
      </c>
      <c r="J683" s="2075" t="s">
        <v>6396</v>
      </c>
      <c r="K683" s="2076" t="str">
        <f>VLOOKUP(J683,'FICHE RATIOS'!C:D,2,FALSE)</f>
        <v xml:space="preserve">Menuiseries intérieures </v>
      </c>
    </row>
    <row r="684" spans="1:11">
      <c r="A684" s="459"/>
      <c r="B684" s="460" t="s">
        <v>1811</v>
      </c>
      <c r="C684" s="657" t="s">
        <v>1812</v>
      </c>
      <c r="D684" s="686"/>
      <c r="E684" s="690"/>
      <c r="F684" s="394"/>
      <c r="G684" s="312">
        <v>0</v>
      </c>
      <c r="H684" s="326" t="s">
        <v>1813</v>
      </c>
      <c r="J684" s="2075" t="s">
        <v>6396</v>
      </c>
      <c r="K684" s="2076" t="str">
        <f>VLOOKUP(J684,'FICHE RATIOS'!C:D,2,FALSE)</f>
        <v xml:space="preserve">Menuiseries intérieures </v>
      </c>
    </row>
    <row r="685" spans="1:11">
      <c r="A685" s="459"/>
      <c r="B685" s="460"/>
      <c r="C685" s="654"/>
      <c r="D685" s="686"/>
      <c r="E685" s="690"/>
      <c r="F685" s="394"/>
      <c r="G685" s="312">
        <v>0</v>
      </c>
      <c r="H685" s="279" t="str">
        <f t="shared" si="20"/>
        <v/>
      </c>
      <c r="J685" s="2075" t="s">
        <v>6396</v>
      </c>
      <c r="K685" s="2076" t="str">
        <f>VLOOKUP(J685,'FICHE RATIOS'!C:D,2,FALSE)</f>
        <v xml:space="preserve">Menuiseries intérieures </v>
      </c>
    </row>
    <row r="686" spans="1:11">
      <c r="A686" s="459"/>
      <c r="B686" s="460" t="s">
        <v>1814</v>
      </c>
      <c r="C686" s="657" t="s">
        <v>1815</v>
      </c>
      <c r="D686" s="686"/>
      <c r="E686" s="690"/>
      <c r="F686" s="394"/>
      <c r="G686" s="312">
        <v>0</v>
      </c>
      <c r="H686" s="326" t="s">
        <v>1813</v>
      </c>
      <c r="J686" s="2075" t="s">
        <v>6396</v>
      </c>
      <c r="K686" s="2076" t="str">
        <f>VLOOKUP(J686,'FICHE RATIOS'!C:D,2,FALSE)</f>
        <v xml:space="preserve">Menuiseries intérieures </v>
      </c>
    </row>
    <row r="687" spans="1:11">
      <c r="A687" s="459"/>
      <c r="B687" s="460"/>
      <c r="C687" s="654"/>
      <c r="D687" s="686"/>
      <c r="E687" s="690"/>
      <c r="F687" s="394"/>
      <c r="G687" s="312">
        <v>0</v>
      </c>
      <c r="H687" s="279" t="str">
        <f t="shared" si="20"/>
        <v/>
      </c>
      <c r="J687" s="2075" t="s">
        <v>6396</v>
      </c>
      <c r="K687" s="2076" t="str">
        <f>VLOOKUP(J687,'FICHE RATIOS'!C:D,2,FALSE)</f>
        <v xml:space="preserve">Menuiseries intérieures </v>
      </c>
    </row>
    <row r="688" spans="1:11">
      <c r="A688" s="459"/>
      <c r="B688" s="460" t="s">
        <v>1816</v>
      </c>
      <c r="C688" s="657" t="s">
        <v>1817</v>
      </c>
      <c r="D688" s="686"/>
      <c r="E688" s="690"/>
      <c r="F688" s="394"/>
      <c r="G688" s="312">
        <v>0</v>
      </c>
      <c r="H688" s="279" t="str">
        <f t="shared" si="20"/>
        <v/>
      </c>
      <c r="J688" s="2075" t="s">
        <v>6396</v>
      </c>
      <c r="K688" s="2076" t="str">
        <f>VLOOKUP(J688,'FICHE RATIOS'!C:D,2,FALSE)</f>
        <v xml:space="preserve">Menuiseries intérieures </v>
      </c>
    </row>
    <row r="689" spans="1:11" ht="12.75" thickBot="1">
      <c r="A689" s="459"/>
      <c r="B689" s="460"/>
      <c r="C689" s="654" t="s">
        <v>1818</v>
      </c>
      <c r="D689" s="686"/>
      <c r="E689" s="690" t="s">
        <v>66</v>
      </c>
      <c r="F689" s="394">
        <v>1</v>
      </c>
      <c r="G689" s="312">
        <v>3107.62</v>
      </c>
      <c r="H689" s="279">
        <f t="shared" si="20"/>
        <v>3107.62</v>
      </c>
      <c r="J689" s="2077" t="s">
        <v>6396</v>
      </c>
      <c r="K689" s="2078" t="str">
        <f>VLOOKUP(J689,'FICHE RATIOS'!C:D,2,FALSE)</f>
        <v xml:space="preserve">Menuiseries intérieures </v>
      </c>
    </row>
    <row r="690" spans="1:11" ht="12.75" thickBot="1">
      <c r="A690" s="459"/>
      <c r="B690" s="460"/>
      <c r="C690" s="654"/>
      <c r="D690" s="686"/>
      <c r="E690" s="690"/>
      <c r="F690" s="700"/>
      <c r="G690" s="701">
        <v>0</v>
      </c>
      <c r="H690" s="701" t="str">
        <f t="shared" si="20"/>
        <v/>
      </c>
    </row>
    <row r="691" spans="1:11" ht="12.75" thickBot="1">
      <c r="A691" s="702" t="s">
        <v>278</v>
      </c>
      <c r="B691" s="703"/>
      <c r="C691" s="704"/>
      <c r="D691" s="704"/>
      <c r="E691" s="705"/>
      <c r="F691" s="706"/>
      <c r="G691" s="707" t="s">
        <v>179</v>
      </c>
      <c r="H691" s="365">
        <f>SUBTOTAL(9,H7:H690)</f>
        <v>5458972.1592000015</v>
      </c>
    </row>
  </sheetData>
  <mergeCells count="26">
    <mergeCell ref="C543:D543"/>
    <mergeCell ref="C578:D578"/>
    <mergeCell ref="C593:D593"/>
    <mergeCell ref="C594:D594"/>
    <mergeCell ref="C436:D436"/>
    <mergeCell ref="C439:D439"/>
    <mergeCell ref="C461:D461"/>
    <mergeCell ref="C528:D528"/>
    <mergeCell ref="C532:D532"/>
    <mergeCell ref="C538:D538"/>
    <mergeCell ref="G3:H3"/>
    <mergeCell ref="C92:D92"/>
    <mergeCell ref="C102:D102"/>
    <mergeCell ref="A253:B253"/>
    <mergeCell ref="C289:D289"/>
    <mergeCell ref="J4:K4"/>
    <mergeCell ref="M4:N4"/>
    <mergeCell ref="P4:Q4"/>
    <mergeCell ref="S4:T4"/>
    <mergeCell ref="C434:D434"/>
    <mergeCell ref="C392:D392"/>
    <mergeCell ref="C395:D395"/>
    <mergeCell ref="C396:D396"/>
    <mergeCell ref="C410:D410"/>
    <mergeCell ref="C411:D411"/>
    <mergeCell ref="C432:D432"/>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anchor moveWithCells="1" sizeWithCells="1">
                  <from>
                    <xdr:col>5</xdr:col>
                    <xdr:colOff>0</xdr:colOff>
                    <xdr:row>0</xdr:row>
                    <xdr:rowOff>0</xdr:rowOff>
                  </from>
                  <to>
                    <xdr:col>6</xdr:col>
                    <xdr:colOff>0</xdr:colOff>
                    <xdr:row>0</xdr:row>
                    <xdr:rowOff>0</xdr:rowOff>
                  </to>
                </anchor>
              </controlPr>
            </control>
          </mc:Choice>
        </mc:AlternateContent>
        <mc:AlternateContent xmlns:mc="http://schemas.openxmlformats.org/markup-compatibility/2006">
          <mc:Choice Requires="x14">
            <control shapeId="6146" r:id="rId6" name="Button 2">
              <controlPr defaultSize="0" print="0" autoFill="0" autoPict="0">
                <anchor moveWithCells="1" sizeWithCells="1">
                  <from>
                    <xdr:col>5</xdr:col>
                    <xdr:colOff>0</xdr:colOff>
                    <xdr:row>0</xdr:row>
                    <xdr:rowOff>0</xdr:rowOff>
                  </from>
                  <to>
                    <xdr:col>6</xdr:col>
                    <xdr:colOff>0</xdr:colOff>
                    <xdr:row>0</xdr:row>
                    <xdr:rowOff>0</xdr:rowOff>
                  </to>
                </anchor>
              </controlPr>
            </control>
          </mc:Choice>
        </mc:AlternateContent>
        <mc:AlternateContent xmlns:mc="http://schemas.openxmlformats.org/markup-compatibility/2006">
          <mc:Choice Requires="x14">
            <control shapeId="6147" r:id="rId7" name="Button 3">
              <controlPr defaultSize="0" print="0" autoFill="0" autoPict="0">
                <anchor moveWithCells="1" sizeWithCells="1">
                  <from>
                    <xdr:col>6</xdr:col>
                    <xdr:colOff>0</xdr:colOff>
                    <xdr:row>0</xdr:row>
                    <xdr:rowOff>0</xdr:rowOff>
                  </from>
                  <to>
                    <xdr:col>9</xdr:col>
                    <xdr:colOff>0</xdr:colOff>
                    <xdr:row>0</xdr:row>
                    <xdr:rowOff>0</xdr:rowOff>
                  </to>
                </anchor>
              </controlPr>
            </control>
          </mc:Choice>
        </mc:AlternateContent>
        <mc:AlternateContent xmlns:mc="http://schemas.openxmlformats.org/markup-compatibility/2006">
          <mc:Choice Requires="x14">
            <control shapeId="6148" r:id="rId8" name="Button 4">
              <controlPr defaultSize="0" print="0" autoFill="0" autoPict="0">
                <anchor moveWithCells="1" sizeWithCells="1">
                  <from>
                    <xdr:col>6</xdr:col>
                    <xdr:colOff>0</xdr:colOff>
                    <xdr:row>0</xdr:row>
                    <xdr:rowOff>0</xdr:rowOff>
                  </from>
                  <to>
                    <xdr:col>9</xdr:col>
                    <xdr:colOff>0</xdr:colOff>
                    <xdr:row>0</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theme="4" tint="-0.499984740745262"/>
  </sheetPr>
  <dimension ref="A1:T417"/>
  <sheetViews>
    <sheetView showZeros="0" view="pageBreakPreview" zoomScale="55" zoomScaleNormal="75" zoomScaleSheetLayoutView="55" workbookViewId="0">
      <selection activeCell="J25" sqref="J25"/>
    </sheetView>
  </sheetViews>
  <sheetFormatPr baseColWidth="10" defaultColWidth="11.42578125" defaultRowHeight="14.25"/>
  <cols>
    <col min="1" max="1" width="3.140625" style="261" customWidth="1"/>
    <col min="2" max="2" width="5.42578125" style="261" customWidth="1"/>
    <col min="3" max="3" width="6.7109375" style="261" customWidth="1"/>
    <col min="4" max="4" width="48.28515625" style="261" customWidth="1"/>
    <col min="5" max="5" width="3.7109375" style="261" customWidth="1"/>
    <col min="6" max="6" width="8.42578125" style="264" customWidth="1"/>
    <col min="7" max="7" width="8.42578125" style="261" customWidth="1"/>
    <col min="8" max="8" width="13.28515625" style="261" customWidth="1"/>
    <col min="9" max="10" width="11.42578125" style="261"/>
    <col min="11" max="11" width="14" style="261" customWidth="1"/>
    <col min="12" max="16384" width="11.42578125" style="261"/>
  </cols>
  <sheetData>
    <row r="1" spans="1:20" s="258" customFormat="1" ht="15.75">
      <c r="F1" s="259"/>
    </row>
    <row r="2" spans="1:20" s="258" customFormat="1" ht="15.75">
      <c r="A2" s="254"/>
      <c r="B2" s="254" t="s">
        <v>825</v>
      </c>
      <c r="C2" s="256">
        <v>13</v>
      </c>
      <c r="D2" s="446" t="s">
        <v>1819</v>
      </c>
      <c r="F2" s="709"/>
      <c r="G2" s="709"/>
      <c r="H2" s="710"/>
    </row>
    <row r="3" spans="1:20" ht="15.75" thickBot="1">
      <c r="F3" s="2725"/>
      <c r="G3" s="2725"/>
      <c r="H3" s="2725"/>
    </row>
    <row r="4" spans="1:20" s="452" customFormat="1" ht="15.75" thickBot="1">
      <c r="A4" s="267" t="s">
        <v>174</v>
      </c>
      <c r="B4" s="532"/>
      <c r="C4" s="269"/>
      <c r="D4" s="489" t="s">
        <v>175</v>
      </c>
      <c r="E4" s="271" t="s">
        <v>36</v>
      </c>
      <c r="F4" s="271" t="s">
        <v>176</v>
      </c>
      <c r="G4" s="271" t="s">
        <v>177</v>
      </c>
      <c r="H4" s="271" t="s">
        <v>178</v>
      </c>
      <c r="J4" s="2692" t="s">
        <v>6774</v>
      </c>
      <c r="K4" s="2693"/>
      <c r="L4" s="179"/>
      <c r="M4" s="2692" t="s">
        <v>6775</v>
      </c>
      <c r="N4" s="2693"/>
      <c r="O4" s="179"/>
      <c r="P4" s="2692" t="s">
        <v>6776</v>
      </c>
      <c r="Q4" s="2693"/>
      <c r="R4" s="179"/>
      <c r="S4" s="2692" t="s">
        <v>6777</v>
      </c>
      <c r="T4" s="2693"/>
    </row>
    <row r="5" spans="1:20" s="331" customFormat="1" ht="12.75" customHeight="1">
      <c r="A5" s="385"/>
      <c r="B5" s="386"/>
      <c r="C5" s="342"/>
      <c r="D5" s="387"/>
      <c r="E5" s="276"/>
      <c r="F5" s="616">
        <v>0</v>
      </c>
      <c r="G5" s="278" t="s">
        <v>179</v>
      </c>
      <c r="H5" s="1887">
        <f>F14+F19</f>
        <v>45507.200000000004</v>
      </c>
    </row>
    <row r="6" spans="1:20" s="331" customFormat="1" ht="12.75" customHeight="1" thickBot="1">
      <c r="A6" s="274"/>
      <c r="B6" s="711">
        <v>1</v>
      </c>
      <c r="C6" s="712" t="s">
        <v>912</v>
      </c>
      <c r="D6" s="387"/>
      <c r="E6" s="276"/>
      <c r="F6" s="616">
        <v>0</v>
      </c>
      <c r="G6" s="278" t="s">
        <v>179</v>
      </c>
      <c r="H6" s="187" t="str">
        <f>IF(F6=0,"",G6*F6)</f>
        <v/>
      </c>
    </row>
    <row r="7" spans="1:20" s="331" customFormat="1" ht="12.75" customHeight="1">
      <c r="A7" s="274"/>
      <c r="B7" s="713"/>
      <c r="C7" s="714" t="s">
        <v>1038</v>
      </c>
      <c r="D7" s="387"/>
      <c r="E7" s="276" t="s">
        <v>51</v>
      </c>
      <c r="F7" s="616">
        <v>1</v>
      </c>
      <c r="G7" s="278">
        <v>561.91999999999996</v>
      </c>
      <c r="H7" s="187">
        <f>IF(F7=0,"",G7*F7)</f>
        <v>561.91999999999996</v>
      </c>
      <c r="J7" s="2056" t="s">
        <v>6486</v>
      </c>
      <c r="K7" s="2063" t="str">
        <f>VLOOKUP(J7,'FICHE RATIOS'!C:D,2,FALSE)</f>
        <v>Faux Planchers</v>
      </c>
      <c r="M7" s="2028"/>
      <c r="N7" s="2029"/>
      <c r="P7" s="2028"/>
      <c r="Q7" s="2029"/>
      <c r="S7" s="2028"/>
      <c r="T7" s="2029"/>
    </row>
    <row r="8" spans="1:20" s="331" customFormat="1" ht="12.75" customHeight="1">
      <c r="A8" s="274"/>
      <c r="B8" s="423"/>
      <c r="C8" s="548" t="s">
        <v>1820</v>
      </c>
      <c r="D8" s="387"/>
      <c r="E8" s="276" t="s">
        <v>70</v>
      </c>
      <c r="F8" s="616">
        <v>4550.72</v>
      </c>
      <c r="G8" s="278">
        <v>1.07</v>
      </c>
      <c r="H8" s="187">
        <f>IF(F8=0,"",G8*F8)</f>
        <v>4869.2704000000003</v>
      </c>
      <c r="J8" s="2058" t="s">
        <v>6486</v>
      </c>
      <c r="K8" s="2064" t="str">
        <f>VLOOKUP(J8,'FICHE RATIOS'!C:D,2,FALSE)</f>
        <v>Faux Planchers</v>
      </c>
      <c r="M8" s="2030"/>
      <c r="N8" s="2031"/>
      <c r="P8" s="2030"/>
      <c r="Q8" s="2031"/>
      <c r="S8" s="2030"/>
      <c r="T8" s="2031"/>
    </row>
    <row r="9" spans="1:20" s="331" customFormat="1" ht="12.75" customHeight="1">
      <c r="A9" s="274"/>
      <c r="B9" s="423"/>
      <c r="C9" s="548" t="s">
        <v>1821</v>
      </c>
      <c r="D9" s="387"/>
      <c r="E9" s="276" t="s">
        <v>51</v>
      </c>
      <c r="F9" s="616">
        <v>1</v>
      </c>
      <c r="G9" s="278">
        <v>0</v>
      </c>
      <c r="H9" s="198" t="s">
        <v>1822</v>
      </c>
      <c r="J9" s="2058" t="s">
        <v>6486</v>
      </c>
      <c r="K9" s="2064" t="str">
        <f>VLOOKUP(J9,'FICHE RATIOS'!C:D,2,FALSE)</f>
        <v>Faux Planchers</v>
      </c>
      <c r="M9" s="2030"/>
      <c r="N9" s="2031"/>
      <c r="P9" s="2030"/>
      <c r="Q9" s="2031"/>
      <c r="S9" s="2030"/>
      <c r="T9" s="2031"/>
    </row>
    <row r="10" spans="1:20" s="331" customFormat="1" ht="12.75" customHeight="1">
      <c r="A10" s="274"/>
      <c r="B10" s="423"/>
      <c r="C10" s="715"/>
      <c r="D10" s="387"/>
      <c r="E10" s="276"/>
      <c r="F10" s="616">
        <v>0</v>
      </c>
      <c r="G10" s="278" t="s">
        <v>179</v>
      </c>
      <c r="H10" s="187" t="str">
        <f t="shared" ref="H10:H41" si="0">IF(F10=0,"",G10*F10)</f>
        <v/>
      </c>
      <c r="J10" s="2058" t="s">
        <v>6486</v>
      </c>
      <c r="K10" s="2064" t="str">
        <f>VLOOKUP(J10,'FICHE RATIOS'!C:D,2,FALSE)</f>
        <v>Faux Planchers</v>
      </c>
      <c r="M10" s="2032"/>
      <c r="N10" s="2031"/>
      <c r="P10" s="2032"/>
      <c r="Q10" s="2031"/>
      <c r="S10" s="2032"/>
      <c r="T10" s="2031"/>
    </row>
    <row r="11" spans="1:20" s="331" customFormat="1" ht="12.75" customHeight="1">
      <c r="A11" s="274"/>
      <c r="B11" s="423" t="s">
        <v>220</v>
      </c>
      <c r="C11" s="715" t="s">
        <v>1823</v>
      </c>
      <c r="D11" s="387"/>
      <c r="E11" s="276"/>
      <c r="F11" s="616">
        <v>0</v>
      </c>
      <c r="G11" s="278" t="s">
        <v>179</v>
      </c>
      <c r="H11" s="187" t="str">
        <f t="shared" si="0"/>
        <v/>
      </c>
      <c r="J11" s="2058" t="s">
        <v>6486</v>
      </c>
      <c r="K11" s="2064" t="str">
        <f>VLOOKUP(J11,'FICHE RATIOS'!C:D,2,FALSE)</f>
        <v>Faux Planchers</v>
      </c>
      <c r="M11" s="2030"/>
      <c r="N11" s="2031"/>
      <c r="P11" s="2030"/>
      <c r="Q11" s="2031"/>
      <c r="S11" s="2030"/>
      <c r="T11" s="2031"/>
    </row>
    <row r="12" spans="1:20" s="331" customFormat="1" ht="12.75" customHeight="1">
      <c r="A12" s="274"/>
      <c r="B12" s="423" t="s">
        <v>222</v>
      </c>
      <c r="C12" s="542" t="s">
        <v>1824</v>
      </c>
      <c r="D12" s="387"/>
      <c r="E12" s="276"/>
      <c r="F12" s="716">
        <v>0</v>
      </c>
      <c r="G12" s="278" t="s">
        <v>179</v>
      </c>
      <c r="H12" s="187" t="str">
        <f t="shared" si="0"/>
        <v/>
      </c>
      <c r="J12" s="2058" t="s">
        <v>6486</v>
      </c>
      <c r="K12" s="2064" t="str">
        <f>VLOOKUP(J12,'FICHE RATIOS'!C:D,2,FALSE)</f>
        <v>Faux Planchers</v>
      </c>
      <c r="M12" s="2030"/>
      <c r="N12" s="2031"/>
      <c r="P12" s="2030"/>
      <c r="Q12" s="2031"/>
      <c r="S12" s="2030"/>
      <c r="T12" s="2031"/>
    </row>
    <row r="13" spans="1:20" s="331" customFormat="1" ht="12.75" customHeight="1">
      <c r="A13" s="274"/>
      <c r="B13" s="423"/>
      <c r="C13" s="660" t="s">
        <v>1825</v>
      </c>
      <c r="D13" s="387"/>
      <c r="E13" s="276"/>
      <c r="F13" s="716">
        <v>0</v>
      </c>
      <c r="G13" s="278" t="s">
        <v>179</v>
      </c>
      <c r="H13" s="187" t="str">
        <f t="shared" si="0"/>
        <v/>
      </c>
      <c r="J13" s="2058" t="s">
        <v>6486</v>
      </c>
      <c r="K13" s="2064" t="str">
        <f>VLOOKUP(J13,'FICHE RATIOS'!C:D,2,FALSE)</f>
        <v>Faux Planchers</v>
      </c>
      <c r="M13" s="2030"/>
      <c r="N13" s="2031"/>
      <c r="P13" s="2030"/>
      <c r="Q13" s="2031"/>
      <c r="S13" s="2030"/>
      <c r="T13" s="2031"/>
    </row>
    <row r="14" spans="1:20" s="476" customFormat="1" ht="12.75" customHeight="1">
      <c r="A14" s="717"/>
      <c r="B14" s="718"/>
      <c r="C14" s="660" t="s">
        <v>1826</v>
      </c>
      <c r="D14" s="387"/>
      <c r="E14" s="276" t="s">
        <v>70</v>
      </c>
      <c r="F14" s="716">
        <v>45416.4</v>
      </c>
      <c r="G14" s="278">
        <v>28.38</v>
      </c>
      <c r="H14" s="187">
        <f t="shared" si="0"/>
        <v>1288917.432</v>
      </c>
      <c r="J14" s="2058" t="s">
        <v>6486</v>
      </c>
      <c r="K14" s="2064" t="str">
        <f>VLOOKUP(J14,'FICHE RATIOS'!C:D,2,FALSE)</f>
        <v>Faux Planchers</v>
      </c>
      <c r="M14" s="2030"/>
      <c r="N14" s="2031"/>
      <c r="P14" s="2030"/>
      <c r="Q14" s="2031"/>
      <c r="S14" s="2030"/>
      <c r="T14" s="2031"/>
    </row>
    <row r="15" spans="1:20" s="331" customFormat="1" ht="12.75" customHeight="1">
      <c r="A15" s="274"/>
      <c r="B15" s="423"/>
      <c r="C15" s="719"/>
      <c r="D15" s="387"/>
      <c r="E15" s="720"/>
      <c r="F15" s="716">
        <v>0</v>
      </c>
      <c r="G15" s="278" t="s">
        <v>179</v>
      </c>
      <c r="H15" s="187" t="str">
        <f t="shared" si="0"/>
        <v/>
      </c>
      <c r="J15" s="2058" t="s">
        <v>6486</v>
      </c>
      <c r="K15" s="2064" t="str">
        <f>VLOOKUP(J15,'FICHE RATIOS'!C:D,2,FALSE)</f>
        <v>Faux Planchers</v>
      </c>
      <c r="M15" s="2032"/>
      <c r="N15" s="2031"/>
      <c r="P15" s="2032"/>
      <c r="Q15" s="2031"/>
      <c r="S15" s="2032"/>
      <c r="T15" s="2031"/>
    </row>
    <row r="16" spans="1:20" s="331" customFormat="1" ht="12.75" customHeight="1">
      <c r="A16" s="274"/>
      <c r="B16" s="423" t="s">
        <v>224</v>
      </c>
      <c r="C16" s="542" t="s">
        <v>1827</v>
      </c>
      <c r="D16" s="387"/>
      <c r="E16" s="720"/>
      <c r="F16" s="716">
        <v>0</v>
      </c>
      <c r="G16" s="278" t="s">
        <v>179</v>
      </c>
      <c r="H16" s="187" t="str">
        <f t="shared" si="0"/>
        <v/>
      </c>
      <c r="J16" s="2058" t="s">
        <v>6486</v>
      </c>
      <c r="K16" s="2064" t="str">
        <f>VLOOKUP(J16,'FICHE RATIOS'!C:D,2,FALSE)</f>
        <v>Faux Planchers</v>
      </c>
      <c r="M16" s="2030"/>
      <c r="N16" s="2031"/>
      <c r="P16" s="2030"/>
      <c r="Q16" s="2031"/>
      <c r="S16" s="2030"/>
      <c r="T16" s="2031"/>
    </row>
    <row r="17" spans="1:20" s="331" customFormat="1" ht="12.75" customHeight="1">
      <c r="A17" s="274"/>
      <c r="B17" s="721"/>
      <c r="C17" s="660" t="s">
        <v>1828</v>
      </c>
      <c r="D17" s="387"/>
      <c r="E17" s="720"/>
      <c r="F17" s="716">
        <v>0</v>
      </c>
      <c r="G17" s="278" t="s">
        <v>179</v>
      </c>
      <c r="H17" s="187" t="str">
        <f t="shared" si="0"/>
        <v/>
      </c>
      <c r="J17" s="2058" t="s">
        <v>6486</v>
      </c>
      <c r="K17" s="2064" t="str">
        <f>VLOOKUP(J17,'FICHE RATIOS'!C:D,2,FALSE)</f>
        <v>Faux Planchers</v>
      </c>
      <c r="M17" s="2033"/>
      <c r="N17" s="2031"/>
      <c r="P17" s="2033"/>
      <c r="Q17" s="2031"/>
      <c r="S17" s="2033"/>
      <c r="T17" s="2031"/>
    </row>
    <row r="18" spans="1:20" s="331" customFormat="1" ht="12.75" customHeight="1">
      <c r="A18" s="274"/>
      <c r="B18" s="721"/>
      <c r="C18" s="722" t="s">
        <v>1829</v>
      </c>
      <c r="D18" s="387"/>
      <c r="E18" s="720"/>
      <c r="F18" s="716">
        <v>0</v>
      </c>
      <c r="G18" s="278" t="s">
        <v>179</v>
      </c>
      <c r="H18" s="187" t="str">
        <f t="shared" si="0"/>
        <v/>
      </c>
      <c r="J18" s="2058" t="s">
        <v>6486</v>
      </c>
      <c r="K18" s="2064" t="str">
        <f>VLOOKUP(J18,'FICHE RATIOS'!C:D,2,FALSE)</f>
        <v>Faux Planchers</v>
      </c>
      <c r="M18" s="2034"/>
      <c r="N18" s="2031"/>
      <c r="P18" s="2034"/>
      <c r="Q18" s="2031"/>
      <c r="S18" s="2034"/>
      <c r="T18" s="2031"/>
    </row>
    <row r="19" spans="1:20" s="331" customFormat="1" ht="12.75" customHeight="1">
      <c r="A19" s="274"/>
      <c r="B19" s="721"/>
      <c r="C19" s="660" t="s">
        <v>1830</v>
      </c>
      <c r="D19" s="387"/>
      <c r="E19" s="720" t="s">
        <v>70</v>
      </c>
      <c r="F19" s="716">
        <v>90.8</v>
      </c>
      <c r="G19" s="278">
        <v>59.45</v>
      </c>
      <c r="H19" s="187">
        <f t="shared" si="0"/>
        <v>5398.06</v>
      </c>
      <c r="J19" s="2058" t="s">
        <v>6486</v>
      </c>
      <c r="K19" s="2064" t="str">
        <f>VLOOKUP(J19,'FICHE RATIOS'!C:D,2,FALSE)</f>
        <v>Faux Planchers</v>
      </c>
      <c r="M19" s="2033"/>
      <c r="N19" s="2031"/>
      <c r="P19" s="2033"/>
      <c r="Q19" s="2031"/>
      <c r="S19" s="2033"/>
      <c r="T19" s="2031"/>
    </row>
    <row r="20" spans="1:20" s="331" customFormat="1" ht="12.75" customHeight="1">
      <c r="A20" s="274"/>
      <c r="B20" s="721"/>
      <c r="C20" s="660"/>
      <c r="D20" s="387"/>
      <c r="E20" s="720"/>
      <c r="F20" s="716">
        <v>0</v>
      </c>
      <c r="G20" s="278" t="s">
        <v>179</v>
      </c>
      <c r="H20" s="187" t="str">
        <f t="shared" si="0"/>
        <v/>
      </c>
      <c r="J20" s="2058" t="s">
        <v>6486</v>
      </c>
      <c r="K20" s="2064" t="str">
        <f>VLOOKUP(J20,'FICHE RATIOS'!C:D,2,FALSE)</f>
        <v>Faux Planchers</v>
      </c>
      <c r="M20" s="2035"/>
      <c r="N20" s="2031"/>
      <c r="P20" s="2035"/>
      <c r="Q20" s="2031"/>
      <c r="S20" s="2035"/>
      <c r="T20" s="2031"/>
    </row>
    <row r="21" spans="1:20" s="331" customFormat="1" ht="12.75" customHeight="1">
      <c r="A21" s="274"/>
      <c r="B21" s="721"/>
      <c r="C21" s="542" t="s">
        <v>1831</v>
      </c>
      <c r="D21" s="387"/>
      <c r="E21" s="720"/>
      <c r="F21" s="716">
        <v>0</v>
      </c>
      <c r="G21" s="278" t="s">
        <v>179</v>
      </c>
      <c r="H21" s="187" t="str">
        <f t="shared" si="0"/>
        <v/>
      </c>
      <c r="J21" s="2058" t="s">
        <v>6486</v>
      </c>
      <c r="K21" s="2064" t="str">
        <f>VLOOKUP(J21,'FICHE RATIOS'!C:D,2,FALSE)</f>
        <v>Faux Planchers</v>
      </c>
      <c r="M21" s="2036"/>
      <c r="N21" s="2031"/>
      <c r="P21" s="2036"/>
      <c r="Q21" s="2031"/>
      <c r="S21" s="2036"/>
      <c r="T21" s="2031"/>
    </row>
    <row r="22" spans="1:20" s="331" customFormat="1" ht="12.75" customHeight="1">
      <c r="A22" s="274"/>
      <c r="B22" s="721"/>
      <c r="C22" s="660"/>
      <c r="D22" s="387"/>
      <c r="E22" s="723"/>
      <c r="F22" s="716"/>
      <c r="G22" s="278" t="s">
        <v>179</v>
      </c>
      <c r="H22" s="187" t="str">
        <f t="shared" si="0"/>
        <v/>
      </c>
      <c r="J22" s="2058" t="s">
        <v>6486</v>
      </c>
      <c r="K22" s="2064" t="str">
        <f>VLOOKUP(J22,'FICHE RATIOS'!C:D,2,FALSE)</f>
        <v>Faux Planchers</v>
      </c>
      <c r="M22" s="2034"/>
      <c r="N22" s="2031"/>
      <c r="P22" s="2034"/>
      <c r="Q22" s="2031"/>
      <c r="S22" s="2034"/>
      <c r="T22" s="2031"/>
    </row>
    <row r="23" spans="1:20" s="331" customFormat="1" ht="12.75" customHeight="1">
      <c r="A23" s="274"/>
      <c r="B23" s="721"/>
      <c r="C23" s="660" t="s">
        <v>1832</v>
      </c>
      <c r="D23" s="387"/>
      <c r="E23" s="723" t="s">
        <v>51</v>
      </c>
      <c r="F23" s="716">
        <v>1</v>
      </c>
      <c r="G23" s="278">
        <v>10874.890000000001</v>
      </c>
      <c r="H23" s="187">
        <f t="shared" si="0"/>
        <v>10874.890000000001</v>
      </c>
      <c r="J23" s="2058" t="s">
        <v>6486</v>
      </c>
      <c r="K23" s="2064" t="str">
        <f>VLOOKUP(J23,'FICHE RATIOS'!C:D,2,FALSE)</f>
        <v>Faux Planchers</v>
      </c>
      <c r="M23" s="2034"/>
      <c r="N23" s="2031"/>
      <c r="P23" s="2034"/>
      <c r="Q23" s="2031"/>
      <c r="S23" s="2034"/>
      <c r="T23" s="2031"/>
    </row>
    <row r="24" spans="1:20" s="331" customFormat="1" ht="12.75" customHeight="1">
      <c r="A24" s="274"/>
      <c r="B24" s="721"/>
      <c r="C24" s="660" t="s">
        <v>1833</v>
      </c>
      <c r="D24" s="387"/>
      <c r="E24" s="723" t="s">
        <v>66</v>
      </c>
      <c r="F24" s="716">
        <v>3796</v>
      </c>
      <c r="G24" s="278">
        <v>3.12</v>
      </c>
      <c r="H24" s="187">
        <f t="shared" si="0"/>
        <v>11843.52</v>
      </c>
      <c r="J24" s="2058" t="s">
        <v>6486</v>
      </c>
      <c r="K24" s="2064" t="str">
        <f>VLOOKUP(J24,'FICHE RATIOS'!C:D,2,FALSE)</f>
        <v>Faux Planchers</v>
      </c>
      <c r="M24" s="2034"/>
      <c r="N24" s="2031"/>
      <c r="P24" s="2034"/>
      <c r="Q24" s="2031"/>
      <c r="S24" s="2034"/>
      <c r="T24" s="2031"/>
    </row>
    <row r="25" spans="1:20" s="331" customFormat="1" ht="12.75" customHeight="1">
      <c r="A25" s="274"/>
      <c r="B25" s="721"/>
      <c r="C25" s="660" t="s">
        <v>1834</v>
      </c>
      <c r="D25" s="387"/>
      <c r="E25" s="723" t="s">
        <v>235</v>
      </c>
      <c r="F25" s="716">
        <v>1087</v>
      </c>
      <c r="G25" s="278">
        <v>5.57</v>
      </c>
      <c r="H25" s="187">
        <f t="shared" si="0"/>
        <v>6054.59</v>
      </c>
      <c r="J25" s="2058" t="s">
        <v>6486</v>
      </c>
      <c r="K25" s="2064" t="str">
        <f>VLOOKUP(J25,'FICHE RATIOS'!C:D,2,FALSE)</f>
        <v>Faux Planchers</v>
      </c>
      <c r="M25" s="2034"/>
      <c r="N25" s="2031"/>
      <c r="P25" s="2034"/>
      <c r="Q25" s="2031"/>
      <c r="S25" s="2034"/>
      <c r="T25" s="2031"/>
    </row>
    <row r="26" spans="1:20" s="331" customFormat="1" ht="12.75" customHeight="1">
      <c r="A26" s="274"/>
      <c r="B26" s="721"/>
      <c r="C26" s="660"/>
      <c r="D26" s="387"/>
      <c r="E26" s="720"/>
      <c r="F26" s="716">
        <v>0</v>
      </c>
      <c r="G26" s="278" t="s">
        <v>179</v>
      </c>
      <c r="H26" s="187" t="str">
        <f t="shared" si="0"/>
        <v/>
      </c>
      <c r="J26" s="2058" t="s">
        <v>6486</v>
      </c>
      <c r="K26" s="2064" t="str">
        <f>VLOOKUP(J26,'FICHE RATIOS'!C:D,2,FALSE)</f>
        <v>Faux Planchers</v>
      </c>
      <c r="M26" s="2034"/>
      <c r="N26" s="2031"/>
      <c r="P26" s="2034"/>
      <c r="Q26" s="2031"/>
      <c r="S26" s="2034"/>
      <c r="T26" s="2031"/>
    </row>
    <row r="27" spans="1:20" s="331" customFormat="1" ht="12" customHeight="1">
      <c r="A27" s="274"/>
      <c r="B27" s="721"/>
      <c r="C27" s="660"/>
      <c r="D27" s="387"/>
      <c r="E27" s="720"/>
      <c r="F27" s="716">
        <v>0</v>
      </c>
      <c r="G27" s="278" t="s">
        <v>179</v>
      </c>
      <c r="H27" s="187" t="str">
        <f t="shared" si="0"/>
        <v/>
      </c>
      <c r="J27" s="2058" t="s">
        <v>6486</v>
      </c>
      <c r="K27" s="2064" t="str">
        <f>VLOOKUP(J27,'FICHE RATIOS'!C:D,2,FALSE)</f>
        <v>Faux Planchers</v>
      </c>
      <c r="M27" s="2034"/>
      <c r="N27" s="2031"/>
      <c r="P27" s="2034"/>
      <c r="Q27" s="2031"/>
      <c r="S27" s="2034"/>
      <c r="T27" s="2031"/>
    </row>
    <row r="28" spans="1:20" s="331" customFormat="1" ht="12.75" customHeight="1">
      <c r="A28" s="274"/>
      <c r="B28" s="423" t="s">
        <v>229</v>
      </c>
      <c r="C28" s="715" t="s">
        <v>1008</v>
      </c>
      <c r="D28" s="387"/>
      <c r="E28" s="720"/>
      <c r="F28" s="716">
        <v>0</v>
      </c>
      <c r="G28" s="278" t="s">
        <v>179</v>
      </c>
      <c r="H28" s="187" t="str">
        <f t="shared" si="0"/>
        <v/>
      </c>
      <c r="J28" s="2058" t="s">
        <v>6486</v>
      </c>
      <c r="K28" s="2064" t="str">
        <f>VLOOKUP(J28,'FICHE RATIOS'!C:D,2,FALSE)</f>
        <v>Faux Planchers</v>
      </c>
      <c r="M28" s="2034"/>
      <c r="N28" s="2031"/>
      <c r="P28" s="2034"/>
      <c r="Q28" s="2031"/>
      <c r="S28" s="2034"/>
      <c r="T28" s="2031"/>
    </row>
    <row r="29" spans="1:20" s="331" customFormat="1" ht="12.75" customHeight="1">
      <c r="A29" s="274"/>
      <c r="B29" s="721"/>
      <c r="C29" s="724"/>
      <c r="D29" s="387"/>
      <c r="E29" s="720"/>
      <c r="F29" s="716">
        <v>0</v>
      </c>
      <c r="G29" s="278" t="s">
        <v>179</v>
      </c>
      <c r="H29" s="187" t="str">
        <f t="shared" si="0"/>
        <v/>
      </c>
      <c r="J29" s="2058" t="s">
        <v>6486</v>
      </c>
      <c r="K29" s="2064" t="str">
        <f>VLOOKUP(J29,'FICHE RATIOS'!C:D,2,FALSE)</f>
        <v>Faux Planchers</v>
      </c>
      <c r="M29" s="2034"/>
      <c r="N29" s="2031"/>
      <c r="P29" s="2034"/>
      <c r="Q29" s="2031"/>
      <c r="S29" s="2034"/>
      <c r="T29" s="2031"/>
    </row>
    <row r="30" spans="1:20" s="331" customFormat="1" ht="12.75" customHeight="1">
      <c r="A30" s="274"/>
      <c r="B30" s="423" t="s">
        <v>231</v>
      </c>
      <c r="C30" s="542" t="s">
        <v>1835</v>
      </c>
      <c r="D30" s="387"/>
      <c r="E30" s="720"/>
      <c r="F30" s="725">
        <v>0</v>
      </c>
      <c r="G30" s="278" t="s">
        <v>179</v>
      </c>
      <c r="H30" s="187" t="str">
        <f t="shared" si="0"/>
        <v/>
      </c>
      <c r="J30" s="2058" t="s">
        <v>6486</v>
      </c>
      <c r="K30" s="2064" t="str">
        <f>VLOOKUP(J30,'FICHE RATIOS'!C:D,2,FALSE)</f>
        <v>Faux Planchers</v>
      </c>
      <c r="M30" s="2034"/>
      <c r="N30" s="2031"/>
      <c r="P30" s="2034"/>
      <c r="Q30" s="2031"/>
      <c r="S30" s="2034"/>
      <c r="T30" s="2031"/>
    </row>
    <row r="31" spans="1:20" s="331" customFormat="1" ht="12.75" customHeight="1">
      <c r="A31" s="274"/>
      <c r="B31" s="423"/>
      <c r="C31" s="660" t="s">
        <v>1836</v>
      </c>
      <c r="D31" s="387"/>
      <c r="E31" s="723" t="s">
        <v>235</v>
      </c>
      <c r="F31" s="725">
        <v>1850</v>
      </c>
      <c r="G31" s="278">
        <v>6.83</v>
      </c>
      <c r="H31" s="187">
        <f t="shared" si="0"/>
        <v>12635.5</v>
      </c>
      <c r="J31" s="2058" t="s">
        <v>6486</v>
      </c>
      <c r="K31" s="2064" t="str">
        <f>VLOOKUP(J31,'FICHE RATIOS'!C:D,2,FALSE)</f>
        <v>Faux Planchers</v>
      </c>
      <c r="M31" s="2034"/>
      <c r="N31" s="2031"/>
      <c r="P31" s="2034"/>
      <c r="Q31" s="2031"/>
      <c r="S31" s="2034"/>
      <c r="T31" s="2031"/>
    </row>
    <row r="32" spans="1:20" s="331" customFormat="1" ht="12.75" customHeight="1">
      <c r="A32" s="274"/>
      <c r="B32" s="423"/>
      <c r="C32" s="660" t="s">
        <v>1837</v>
      </c>
      <c r="D32" s="387"/>
      <c r="E32" s="723" t="s">
        <v>235</v>
      </c>
      <c r="F32" s="725">
        <v>594.5</v>
      </c>
      <c r="G32" s="278">
        <v>16.37</v>
      </c>
      <c r="H32" s="187">
        <f t="shared" si="0"/>
        <v>9731.9650000000001</v>
      </c>
      <c r="J32" s="2058" t="s">
        <v>6486</v>
      </c>
      <c r="K32" s="2064" t="str">
        <f>VLOOKUP(J32,'FICHE RATIOS'!C:D,2,FALSE)</f>
        <v>Faux Planchers</v>
      </c>
      <c r="M32" s="2034"/>
      <c r="N32" s="2031"/>
      <c r="P32" s="2034"/>
      <c r="Q32" s="2031"/>
      <c r="S32" s="2034"/>
      <c r="T32" s="2031"/>
    </row>
    <row r="33" spans="1:20" s="331" customFormat="1" ht="12.75" customHeight="1">
      <c r="A33" s="274"/>
      <c r="B33" s="721"/>
      <c r="C33" s="660"/>
      <c r="D33" s="387"/>
      <c r="E33" s="720"/>
      <c r="F33" s="716">
        <v>0</v>
      </c>
      <c r="G33" s="278" t="s">
        <v>179</v>
      </c>
      <c r="H33" s="187" t="str">
        <f t="shared" si="0"/>
        <v/>
      </c>
      <c r="J33" s="2058" t="s">
        <v>6486</v>
      </c>
      <c r="K33" s="2064" t="str">
        <f>VLOOKUP(J33,'FICHE RATIOS'!C:D,2,FALSE)</f>
        <v>Faux Planchers</v>
      </c>
      <c r="M33" s="2034"/>
      <c r="N33" s="2031"/>
      <c r="P33" s="2034"/>
      <c r="Q33" s="2031"/>
      <c r="S33" s="2034"/>
      <c r="T33" s="2031"/>
    </row>
    <row r="34" spans="1:20" s="331" customFormat="1" ht="12.75" customHeight="1">
      <c r="A34" s="274"/>
      <c r="B34" s="423" t="s">
        <v>233</v>
      </c>
      <c r="C34" s="542" t="s">
        <v>1838</v>
      </c>
      <c r="D34" s="387"/>
      <c r="E34" s="720"/>
      <c r="F34" s="716">
        <v>0</v>
      </c>
      <c r="G34" s="278" t="s">
        <v>179</v>
      </c>
      <c r="H34" s="187" t="str">
        <f t="shared" si="0"/>
        <v/>
      </c>
      <c r="J34" s="2058" t="s">
        <v>6486</v>
      </c>
      <c r="K34" s="2064" t="str">
        <f>VLOOKUP(J34,'FICHE RATIOS'!C:D,2,FALSE)</f>
        <v>Faux Planchers</v>
      </c>
      <c r="M34" s="2034"/>
      <c r="N34" s="2031"/>
      <c r="P34" s="2034"/>
      <c r="Q34" s="2031"/>
      <c r="S34" s="2034"/>
      <c r="T34" s="2031"/>
    </row>
    <row r="35" spans="1:20" s="331" customFormat="1" ht="12.75" customHeight="1">
      <c r="A35" s="274"/>
      <c r="B35" s="721"/>
      <c r="C35" s="660" t="s">
        <v>1839</v>
      </c>
      <c r="D35" s="387"/>
      <c r="E35" s="723" t="s">
        <v>218</v>
      </c>
      <c r="F35" s="716">
        <v>227.1</v>
      </c>
      <c r="G35" s="278">
        <v>16.579999999999998</v>
      </c>
      <c r="H35" s="187">
        <f t="shared" si="0"/>
        <v>3765.3179999999993</v>
      </c>
      <c r="J35" s="2058" t="s">
        <v>6486</v>
      </c>
      <c r="K35" s="2064" t="str">
        <f>VLOOKUP(J35,'FICHE RATIOS'!C:D,2,FALSE)</f>
        <v>Faux Planchers</v>
      </c>
      <c r="M35" s="2034"/>
      <c r="N35" s="2031"/>
      <c r="P35" s="2034"/>
      <c r="Q35" s="2031"/>
      <c r="S35" s="2034"/>
      <c r="T35" s="2031"/>
    </row>
    <row r="36" spans="1:20" s="331" customFormat="1" ht="12.75" customHeight="1">
      <c r="A36" s="274"/>
      <c r="B36" s="721"/>
      <c r="C36" s="660" t="s">
        <v>1840</v>
      </c>
      <c r="D36" s="387"/>
      <c r="E36" s="723" t="s">
        <v>218</v>
      </c>
      <c r="F36" s="716">
        <v>1</v>
      </c>
      <c r="G36" s="278">
        <v>16.579999999999998</v>
      </c>
      <c r="H36" s="187">
        <f t="shared" si="0"/>
        <v>16.579999999999998</v>
      </c>
      <c r="J36" s="2058" t="s">
        <v>6486</v>
      </c>
      <c r="K36" s="2064" t="str">
        <f>VLOOKUP(J36,'FICHE RATIOS'!C:D,2,FALSE)</f>
        <v>Faux Planchers</v>
      </c>
      <c r="M36" s="2034"/>
      <c r="N36" s="2031"/>
      <c r="P36" s="2034"/>
      <c r="Q36" s="2031"/>
      <c r="S36" s="2034"/>
      <c r="T36" s="2031"/>
    </row>
    <row r="37" spans="1:20" s="331" customFormat="1" ht="12.75" customHeight="1">
      <c r="A37" s="274"/>
      <c r="B37" s="721"/>
      <c r="C37" s="660" t="s">
        <v>1841</v>
      </c>
      <c r="D37" s="387"/>
      <c r="E37" s="723" t="s">
        <v>36</v>
      </c>
      <c r="F37" s="716">
        <v>2</v>
      </c>
      <c r="G37" s="278">
        <v>22.27</v>
      </c>
      <c r="H37" s="187">
        <f t="shared" si="0"/>
        <v>44.54</v>
      </c>
      <c r="J37" s="2058" t="s">
        <v>6486</v>
      </c>
      <c r="K37" s="2064" t="str">
        <f>VLOOKUP(J37,'FICHE RATIOS'!C:D,2,FALSE)</f>
        <v>Faux Planchers</v>
      </c>
      <c r="M37" s="2034"/>
      <c r="N37" s="2031"/>
      <c r="P37" s="2034"/>
      <c r="Q37" s="2031"/>
      <c r="S37" s="2034"/>
      <c r="T37" s="2031"/>
    </row>
    <row r="38" spans="1:20" s="331" customFormat="1" ht="12.75" customHeight="1">
      <c r="A38" s="274"/>
      <c r="B38" s="553"/>
      <c r="C38" s="660"/>
      <c r="D38" s="387"/>
      <c r="E38" s="720"/>
      <c r="F38" s="716">
        <v>0</v>
      </c>
      <c r="G38" s="278" t="s">
        <v>179</v>
      </c>
      <c r="H38" s="187" t="str">
        <f t="shared" si="0"/>
        <v/>
      </c>
      <c r="J38" s="2058" t="s">
        <v>6486</v>
      </c>
      <c r="K38" s="2064" t="str">
        <f>VLOOKUP(J38,'FICHE RATIOS'!C:D,2,FALSE)</f>
        <v>Faux Planchers</v>
      </c>
      <c r="M38" s="2034"/>
      <c r="N38" s="2031"/>
      <c r="P38" s="2034"/>
      <c r="Q38" s="2031"/>
      <c r="S38" s="2034"/>
      <c r="T38" s="2031"/>
    </row>
    <row r="39" spans="1:20" s="331" customFormat="1" ht="12.75" customHeight="1">
      <c r="A39" s="274"/>
      <c r="B39" s="423" t="s">
        <v>236</v>
      </c>
      <c r="C39" s="715" t="s">
        <v>1032</v>
      </c>
      <c r="D39" s="387"/>
      <c r="E39" s="276"/>
      <c r="F39" s="616">
        <v>0</v>
      </c>
      <c r="G39" s="278" t="s">
        <v>179</v>
      </c>
      <c r="H39" s="187" t="str">
        <f t="shared" si="0"/>
        <v/>
      </c>
      <c r="J39" s="2058" t="s">
        <v>6486</v>
      </c>
      <c r="K39" s="2064" t="str">
        <f>VLOOKUP(J39,'FICHE RATIOS'!C:D,2,FALSE)</f>
        <v>Faux Planchers</v>
      </c>
      <c r="M39" s="2034"/>
      <c r="N39" s="2031"/>
      <c r="P39" s="2034"/>
      <c r="Q39" s="2031"/>
      <c r="S39" s="2034"/>
      <c r="T39" s="2031"/>
    </row>
    <row r="40" spans="1:20" s="331" customFormat="1" ht="12.75" customHeight="1" thickBot="1">
      <c r="A40" s="274"/>
      <c r="B40" s="713"/>
      <c r="C40" s="726"/>
      <c r="D40" s="387"/>
      <c r="E40" s="720"/>
      <c r="F40" s="716">
        <v>0</v>
      </c>
      <c r="G40" s="278" t="s">
        <v>179</v>
      </c>
      <c r="H40" s="187" t="str">
        <f>IF(F40=0,"",G40*F40)</f>
        <v/>
      </c>
      <c r="J40" s="2065" t="s">
        <v>6486</v>
      </c>
      <c r="K40" s="2066" t="str">
        <f>VLOOKUP(J40,'FICHE RATIOS'!C:D,2,FALSE)</f>
        <v>Faux Planchers</v>
      </c>
      <c r="M40" s="2034"/>
      <c r="N40" s="2031"/>
      <c r="P40" s="2034"/>
      <c r="Q40" s="2031"/>
      <c r="S40" s="2034"/>
      <c r="T40" s="2031"/>
    </row>
    <row r="41" spans="1:20" s="331" customFormat="1" ht="12.75" customHeight="1" thickBot="1">
      <c r="A41" s="274"/>
      <c r="B41" s="713"/>
      <c r="C41" s="726"/>
      <c r="D41" s="387"/>
      <c r="E41" s="276"/>
      <c r="F41" s="616">
        <v>0</v>
      </c>
      <c r="G41" s="278" t="s">
        <v>179</v>
      </c>
      <c r="H41" s="187" t="str">
        <f t="shared" si="0"/>
        <v/>
      </c>
      <c r="M41" s="2034"/>
      <c r="N41" s="2031"/>
      <c r="P41" s="2034"/>
      <c r="Q41" s="2031"/>
      <c r="S41" s="2034"/>
      <c r="T41" s="2031"/>
    </row>
    <row r="42" spans="1:20" s="331" customFormat="1" ht="12.75" customHeight="1" thickBot="1">
      <c r="A42" s="359" t="s">
        <v>278</v>
      </c>
      <c r="B42" s="589"/>
      <c r="C42" s="483"/>
      <c r="D42" s="483"/>
      <c r="E42" s="591"/>
      <c r="F42" s="363"/>
      <c r="G42" s="364" t="s">
        <v>179</v>
      </c>
      <c r="H42" s="229">
        <f>SUM(H5:H41)</f>
        <v>1400220.7854000002</v>
      </c>
      <c r="M42" s="2034"/>
      <c r="N42" s="2031"/>
      <c r="P42" s="2034"/>
      <c r="Q42" s="2031"/>
      <c r="S42" s="2034"/>
      <c r="T42" s="2031"/>
    </row>
    <row r="43" spans="1:20" s="331" customFormat="1" ht="12.75" customHeight="1">
      <c r="A43" s="274"/>
      <c r="B43" s="727"/>
      <c r="C43" s="342"/>
      <c r="D43" s="728"/>
      <c r="E43" s="729"/>
      <c r="F43" s="730"/>
      <c r="G43" s="485"/>
      <c r="H43" s="187"/>
      <c r="M43" s="2034"/>
      <c r="N43" s="2031"/>
      <c r="P43" s="2034"/>
      <c r="Q43" s="2031"/>
      <c r="S43" s="2034"/>
      <c r="T43" s="2031"/>
    </row>
    <row r="44" spans="1:20" s="331" customFormat="1" ht="12.75" customHeight="1">
      <c r="A44" s="274"/>
      <c r="B44" s="727"/>
      <c r="C44" s="342"/>
      <c r="D44" s="728"/>
      <c r="E44" s="729"/>
      <c r="F44" s="730"/>
      <c r="G44" s="485"/>
      <c r="H44" s="187"/>
      <c r="M44" s="2034"/>
      <c r="N44" s="2031"/>
      <c r="P44" s="2034"/>
      <c r="Q44" s="2031"/>
      <c r="S44" s="2034"/>
      <c r="T44" s="2031"/>
    </row>
    <row r="45" spans="1:20" s="331" customFormat="1" ht="12.75" customHeight="1">
      <c r="A45" s="274"/>
      <c r="B45" s="727"/>
      <c r="C45" s="342"/>
      <c r="D45" s="728"/>
      <c r="E45" s="729"/>
      <c r="F45" s="730"/>
      <c r="G45" s="485"/>
      <c r="H45" s="187"/>
      <c r="M45" s="2034"/>
      <c r="N45" s="2031"/>
      <c r="P45" s="2034"/>
      <c r="Q45" s="2031"/>
      <c r="S45" s="2034"/>
      <c r="T45" s="2031"/>
    </row>
    <row r="46" spans="1:20" s="331" customFormat="1" ht="12.75" customHeight="1">
      <c r="A46" s="274"/>
      <c r="B46" s="727"/>
      <c r="C46" s="342"/>
      <c r="D46" s="728"/>
      <c r="E46" s="729"/>
      <c r="F46" s="730"/>
      <c r="G46" s="485"/>
      <c r="H46" s="187"/>
      <c r="M46" s="2034"/>
      <c r="N46" s="2031"/>
      <c r="P46" s="2034"/>
      <c r="Q46" s="2031"/>
      <c r="S46" s="2034"/>
      <c r="T46" s="2031"/>
    </row>
    <row r="47" spans="1:20" s="331" customFormat="1" ht="12.75" customHeight="1">
      <c r="A47" s="274"/>
      <c r="B47" s="727"/>
      <c r="C47" s="342"/>
      <c r="D47" s="728"/>
      <c r="E47" s="729"/>
      <c r="F47" s="730"/>
      <c r="G47" s="485"/>
      <c r="H47" s="187"/>
      <c r="M47" s="2034"/>
      <c r="N47" s="2031"/>
      <c r="P47" s="2034"/>
      <c r="Q47" s="2031"/>
      <c r="S47" s="2034"/>
      <c r="T47" s="2031"/>
    </row>
    <row r="48" spans="1:20" s="331" customFormat="1" ht="12.75" customHeight="1">
      <c r="A48" s="274"/>
      <c r="B48" s="727"/>
      <c r="C48" s="342"/>
      <c r="D48" s="728"/>
      <c r="E48" s="729"/>
      <c r="F48" s="730"/>
      <c r="G48" s="485"/>
      <c r="H48" s="187"/>
      <c r="M48" s="2034"/>
      <c r="N48" s="2031"/>
      <c r="P48" s="2034"/>
      <c r="Q48" s="2031"/>
      <c r="S48" s="2034"/>
      <c r="T48" s="2031"/>
    </row>
    <row r="49" spans="1:20" s="331" customFormat="1" ht="12.75" customHeight="1">
      <c r="A49" s="274"/>
      <c r="B49" s="727"/>
      <c r="C49" s="342"/>
      <c r="D49" s="728"/>
      <c r="E49" s="729"/>
      <c r="F49" s="730"/>
      <c r="G49" s="485"/>
      <c r="H49" s="187"/>
      <c r="M49" s="2034"/>
      <c r="N49" s="2031"/>
      <c r="P49" s="2034"/>
      <c r="Q49" s="2031"/>
      <c r="S49" s="2034"/>
      <c r="T49" s="2031"/>
    </row>
    <row r="50" spans="1:20" s="331" customFormat="1" ht="12.75" customHeight="1">
      <c r="A50" s="274"/>
      <c r="B50" s="727"/>
      <c r="C50" s="342"/>
      <c r="D50" s="728"/>
      <c r="E50" s="729"/>
      <c r="F50" s="730"/>
      <c r="G50" s="485"/>
      <c r="H50" s="187"/>
      <c r="M50" s="2034"/>
      <c r="N50" s="2031"/>
      <c r="P50" s="2034"/>
      <c r="Q50" s="2031"/>
      <c r="S50" s="2034"/>
      <c r="T50" s="2031"/>
    </row>
    <row r="51" spans="1:20" s="331" customFormat="1" ht="12.75" customHeight="1">
      <c r="A51" s="274"/>
      <c r="B51" s="727"/>
      <c r="C51" s="342"/>
      <c r="D51" s="728"/>
      <c r="E51" s="729"/>
      <c r="F51" s="730"/>
      <c r="G51" s="485"/>
      <c r="H51" s="187"/>
      <c r="M51" s="2034"/>
      <c r="N51" s="2031"/>
      <c r="P51" s="2034"/>
      <c r="Q51" s="2031"/>
      <c r="S51" s="2034"/>
      <c r="T51" s="2031"/>
    </row>
    <row r="52" spans="1:20" s="331" customFormat="1" ht="12.75" customHeight="1">
      <c r="A52" s="274"/>
      <c r="B52" s="727"/>
      <c r="C52" s="342"/>
      <c r="D52" s="728"/>
      <c r="E52" s="729"/>
      <c r="F52" s="730"/>
      <c r="G52" s="485"/>
      <c r="H52" s="187"/>
      <c r="M52" s="2034"/>
      <c r="N52" s="2031"/>
      <c r="P52" s="2034"/>
      <c r="Q52" s="2031"/>
      <c r="S52" s="2034"/>
      <c r="T52" s="2031"/>
    </row>
    <row r="53" spans="1:20" s="331" customFormat="1" ht="12.75" customHeight="1">
      <c r="A53" s="274"/>
      <c r="B53" s="727"/>
      <c r="C53" s="342"/>
      <c r="D53" s="728"/>
      <c r="E53" s="729"/>
      <c r="F53" s="730"/>
      <c r="G53" s="485"/>
      <c r="H53" s="187"/>
      <c r="M53" s="2034"/>
      <c r="N53" s="2031"/>
      <c r="P53" s="2034"/>
      <c r="Q53" s="2031"/>
      <c r="S53" s="2034"/>
      <c r="T53" s="2031"/>
    </row>
    <row r="54" spans="1:20" s="331" customFormat="1" ht="12.75" customHeight="1">
      <c r="A54" s="274"/>
      <c r="B54" s="727"/>
      <c r="C54" s="342"/>
      <c r="D54" s="728"/>
      <c r="E54" s="729"/>
      <c r="F54" s="730"/>
      <c r="G54" s="485"/>
      <c r="H54" s="187"/>
      <c r="M54" s="2034"/>
      <c r="N54" s="2031"/>
      <c r="P54" s="2034"/>
      <c r="Q54" s="2031"/>
      <c r="S54" s="2034"/>
      <c r="T54" s="2031"/>
    </row>
    <row r="55" spans="1:20" s="331" customFormat="1" ht="12.75" customHeight="1">
      <c r="A55" s="274"/>
      <c r="B55" s="727"/>
      <c r="C55" s="342"/>
      <c r="D55" s="728"/>
      <c r="E55" s="729"/>
      <c r="F55" s="730"/>
      <c r="G55" s="485"/>
      <c r="H55" s="187"/>
      <c r="M55" s="2034"/>
      <c r="N55" s="2031"/>
      <c r="P55" s="2034"/>
      <c r="Q55" s="2031"/>
      <c r="S55" s="2034"/>
      <c r="T55" s="2031"/>
    </row>
    <row r="56" spans="1:20" s="331" customFormat="1" ht="12.75" customHeight="1">
      <c r="A56" s="274"/>
      <c r="B56" s="727"/>
      <c r="C56" s="342"/>
      <c r="D56" s="728"/>
      <c r="E56" s="729"/>
      <c r="F56" s="730"/>
      <c r="G56" s="485"/>
      <c r="H56" s="187"/>
      <c r="M56" s="2034"/>
      <c r="N56" s="2031"/>
      <c r="P56" s="2034"/>
      <c r="Q56" s="2031"/>
      <c r="S56" s="2034"/>
      <c r="T56" s="2031"/>
    </row>
    <row r="57" spans="1:20" s="331" customFormat="1" ht="12.75" customHeight="1">
      <c r="A57" s="274"/>
      <c r="B57" s="727"/>
      <c r="C57" s="342"/>
      <c r="D57" s="728"/>
      <c r="E57" s="729"/>
      <c r="F57" s="730"/>
      <c r="G57" s="485"/>
      <c r="H57" s="187"/>
      <c r="M57" s="2034"/>
      <c r="N57" s="2031"/>
      <c r="P57" s="2034"/>
      <c r="Q57" s="2031"/>
      <c r="S57" s="2034"/>
      <c r="T57" s="2031"/>
    </row>
    <row r="58" spans="1:20" s="331" customFormat="1" ht="12.75" customHeight="1">
      <c r="A58" s="274"/>
      <c r="B58" s="727"/>
      <c r="C58" s="342"/>
      <c r="D58" s="728"/>
      <c r="E58" s="729"/>
      <c r="F58" s="730"/>
      <c r="G58" s="485"/>
      <c r="H58" s="187"/>
      <c r="M58" s="2034"/>
      <c r="N58" s="2031"/>
      <c r="P58" s="2034"/>
      <c r="Q58" s="2031"/>
      <c r="S58" s="2034"/>
      <c r="T58" s="2031"/>
    </row>
    <row r="59" spans="1:20" s="331" customFormat="1" ht="12.75" customHeight="1">
      <c r="A59" s="274"/>
      <c r="B59" s="727"/>
      <c r="C59" s="342"/>
      <c r="D59" s="728"/>
      <c r="E59" s="729"/>
      <c r="F59" s="730"/>
      <c r="G59" s="485"/>
      <c r="H59" s="187"/>
      <c r="M59" s="2034"/>
      <c r="N59" s="2031"/>
      <c r="P59" s="2034"/>
      <c r="Q59" s="2031"/>
      <c r="S59" s="2034"/>
      <c r="T59" s="2031"/>
    </row>
    <row r="60" spans="1:20" s="331" customFormat="1" ht="12.75" customHeight="1">
      <c r="A60" s="274"/>
      <c r="B60" s="727"/>
      <c r="C60" s="342"/>
      <c r="D60" s="728"/>
      <c r="E60" s="729"/>
      <c r="F60" s="730"/>
      <c r="G60" s="485"/>
      <c r="H60" s="187"/>
      <c r="M60" s="2034"/>
      <c r="N60" s="2031"/>
      <c r="P60" s="2034"/>
      <c r="Q60" s="2031"/>
      <c r="S60" s="2034"/>
      <c r="T60" s="2031"/>
    </row>
    <row r="61" spans="1:20" s="331" customFormat="1" ht="12.75" customHeight="1">
      <c r="A61" s="274"/>
      <c r="B61" s="727"/>
      <c r="C61" s="342"/>
      <c r="D61" s="728"/>
      <c r="E61" s="729"/>
      <c r="F61" s="730"/>
      <c r="G61" s="485"/>
      <c r="H61" s="187"/>
      <c r="M61" s="2034"/>
      <c r="N61" s="2031"/>
      <c r="P61" s="2034"/>
      <c r="Q61" s="2031"/>
      <c r="S61" s="2034"/>
      <c r="T61" s="2031"/>
    </row>
    <row r="62" spans="1:20" s="331" customFormat="1" ht="12.75" customHeight="1">
      <c r="A62" s="274"/>
      <c r="B62" s="727"/>
      <c r="C62" s="342"/>
      <c r="D62" s="728"/>
      <c r="E62" s="729"/>
      <c r="F62" s="730"/>
      <c r="G62" s="485"/>
      <c r="H62" s="187"/>
      <c r="M62" s="2034"/>
      <c r="N62" s="2031"/>
      <c r="P62" s="2034"/>
      <c r="Q62" s="2031"/>
      <c r="S62" s="2034"/>
      <c r="T62" s="2031"/>
    </row>
    <row r="63" spans="1:20" s="331" customFormat="1" ht="12.75" customHeight="1">
      <c r="A63" s="274"/>
      <c r="B63" s="727"/>
      <c r="C63" s="342"/>
      <c r="D63" s="728"/>
      <c r="E63" s="729"/>
      <c r="F63" s="730"/>
      <c r="G63" s="485"/>
      <c r="H63" s="187"/>
      <c r="M63" s="2034"/>
      <c r="N63" s="2031"/>
      <c r="P63" s="2034"/>
      <c r="Q63" s="2031"/>
      <c r="S63" s="2034"/>
      <c r="T63" s="2031"/>
    </row>
    <row r="64" spans="1:20" s="331" customFormat="1" ht="12.75" customHeight="1">
      <c r="A64" s="274"/>
      <c r="B64" s="727"/>
      <c r="C64" s="342"/>
      <c r="D64" s="728"/>
      <c r="E64" s="729"/>
      <c r="F64" s="730"/>
      <c r="G64" s="485"/>
      <c r="H64" s="187"/>
      <c r="M64" s="2034"/>
      <c r="N64" s="2031"/>
      <c r="P64" s="2034"/>
      <c r="Q64" s="2031"/>
      <c r="S64" s="2034"/>
      <c r="T64" s="2031"/>
    </row>
    <row r="65" spans="1:20" s="331" customFormat="1" ht="12.75" customHeight="1">
      <c r="A65" s="274"/>
      <c r="B65" s="727"/>
      <c r="C65" s="342"/>
      <c r="D65" s="728"/>
      <c r="E65" s="729"/>
      <c r="F65" s="730"/>
      <c r="G65" s="485"/>
      <c r="H65" s="187"/>
      <c r="M65" s="2034"/>
      <c r="N65" s="2031"/>
      <c r="P65" s="2034"/>
      <c r="Q65" s="2031"/>
      <c r="S65" s="2034"/>
      <c r="T65" s="2031"/>
    </row>
    <row r="66" spans="1:20" s="331" customFormat="1" ht="12.75" customHeight="1">
      <c r="A66" s="274"/>
      <c r="B66" s="727"/>
      <c r="C66" s="342"/>
      <c r="D66" s="728"/>
      <c r="E66" s="729"/>
      <c r="F66" s="730"/>
      <c r="G66" s="485"/>
      <c r="H66" s="187"/>
      <c r="M66" s="2034"/>
      <c r="N66" s="2031"/>
      <c r="P66" s="2034"/>
      <c r="Q66" s="2031"/>
      <c r="S66" s="2034"/>
      <c r="T66" s="2031"/>
    </row>
    <row r="67" spans="1:20" s="331" customFormat="1" ht="12.75" customHeight="1">
      <c r="A67" s="274"/>
      <c r="B67" s="727"/>
      <c r="C67" s="342"/>
      <c r="D67" s="728"/>
      <c r="E67" s="729"/>
      <c r="F67" s="730"/>
      <c r="G67" s="485"/>
      <c r="H67" s="187"/>
      <c r="M67" s="2034"/>
      <c r="N67" s="2031"/>
      <c r="P67" s="2034"/>
      <c r="Q67" s="2031"/>
      <c r="S67" s="2034"/>
      <c r="T67" s="2031"/>
    </row>
    <row r="68" spans="1:20" s="331" customFormat="1" ht="12.75" customHeight="1">
      <c r="A68" s="274"/>
      <c r="B68" s="727"/>
      <c r="C68" s="342"/>
      <c r="D68" s="728"/>
      <c r="E68" s="729"/>
      <c r="F68" s="730"/>
      <c r="G68" s="485"/>
      <c r="H68" s="187"/>
      <c r="M68" s="2034"/>
      <c r="N68" s="2031"/>
      <c r="P68" s="2034"/>
      <c r="Q68" s="2031"/>
      <c r="S68" s="2034"/>
      <c r="T68" s="2031"/>
    </row>
    <row r="69" spans="1:20" s="331" customFormat="1" ht="12.75" customHeight="1">
      <c r="A69" s="274"/>
      <c r="B69" s="727"/>
      <c r="C69" s="342"/>
      <c r="D69" s="728"/>
      <c r="E69" s="729"/>
      <c r="F69" s="730"/>
      <c r="G69" s="485"/>
      <c r="H69" s="187"/>
      <c r="M69" s="2034"/>
      <c r="N69" s="2031"/>
      <c r="P69" s="2034"/>
      <c r="Q69" s="2031"/>
      <c r="S69" s="2034"/>
      <c r="T69" s="2031"/>
    </row>
    <row r="70" spans="1:20" s="331" customFormat="1" ht="12.75" customHeight="1">
      <c r="A70" s="274"/>
      <c r="B70" s="727"/>
      <c r="C70" s="342"/>
      <c r="D70" s="728"/>
      <c r="E70" s="729"/>
      <c r="F70" s="730"/>
      <c r="G70" s="485"/>
      <c r="H70" s="187"/>
      <c r="M70" s="2034"/>
      <c r="N70" s="2031"/>
      <c r="P70" s="2034"/>
      <c r="Q70" s="2031"/>
      <c r="S70" s="2034"/>
      <c r="T70" s="2031"/>
    </row>
    <row r="71" spans="1:20" s="331" customFormat="1" ht="12.75" customHeight="1">
      <c r="A71" s="274"/>
      <c r="B71" s="727"/>
      <c r="C71" s="342"/>
      <c r="D71" s="728"/>
      <c r="E71" s="729"/>
      <c r="F71" s="730"/>
      <c r="G71" s="485"/>
      <c r="H71" s="187"/>
      <c r="M71" s="2034"/>
      <c r="N71" s="2031"/>
      <c r="P71" s="2034"/>
      <c r="Q71" s="2031"/>
      <c r="S71" s="2034"/>
      <c r="T71" s="2031"/>
    </row>
    <row r="72" spans="1:20" s="331" customFormat="1" ht="12.75" customHeight="1">
      <c r="A72" s="274"/>
      <c r="B72" s="727"/>
      <c r="C72" s="342"/>
      <c r="D72" s="728"/>
      <c r="E72" s="729"/>
      <c r="F72" s="730"/>
      <c r="G72" s="485"/>
      <c r="H72" s="187"/>
      <c r="M72" s="2034"/>
      <c r="N72" s="2031"/>
      <c r="P72" s="2034"/>
      <c r="Q72" s="2031"/>
      <c r="S72" s="2034"/>
      <c r="T72" s="2031"/>
    </row>
    <row r="73" spans="1:20" s="331" customFormat="1" ht="12.75" customHeight="1">
      <c r="A73" s="274"/>
      <c r="B73" s="727"/>
      <c r="C73" s="342"/>
      <c r="D73" s="728"/>
      <c r="E73" s="729"/>
      <c r="F73" s="730"/>
      <c r="G73" s="485"/>
      <c r="H73" s="187"/>
      <c r="M73" s="2034"/>
      <c r="N73" s="2031"/>
      <c r="P73" s="2034"/>
      <c r="Q73" s="2031"/>
      <c r="S73" s="2034"/>
      <c r="T73" s="2031"/>
    </row>
    <row r="74" spans="1:20" s="331" customFormat="1" ht="12.75" customHeight="1">
      <c r="A74" s="274"/>
      <c r="B74" s="727"/>
      <c r="C74" s="342"/>
      <c r="D74" s="728"/>
      <c r="E74" s="729"/>
      <c r="F74" s="730"/>
      <c r="G74" s="485"/>
      <c r="H74" s="187"/>
      <c r="M74" s="2034"/>
      <c r="N74" s="2031"/>
      <c r="P74" s="2034"/>
      <c r="Q74" s="2031"/>
      <c r="S74" s="2034"/>
      <c r="T74" s="2031"/>
    </row>
    <row r="75" spans="1:20" s="331" customFormat="1" ht="12.75" customHeight="1">
      <c r="A75" s="274"/>
      <c r="B75" s="727"/>
      <c r="C75" s="342"/>
      <c r="D75" s="728"/>
      <c r="E75" s="729"/>
      <c r="F75" s="730"/>
      <c r="G75" s="485"/>
      <c r="H75" s="187"/>
      <c r="M75" s="2034"/>
      <c r="N75" s="2031"/>
      <c r="P75" s="2034"/>
      <c r="Q75" s="2031"/>
      <c r="S75" s="2034"/>
      <c r="T75" s="2031"/>
    </row>
    <row r="76" spans="1:20" s="331" customFormat="1" ht="12.75" customHeight="1">
      <c r="A76" s="274"/>
      <c r="B76" s="727"/>
      <c r="C76" s="342"/>
      <c r="D76" s="728"/>
      <c r="E76" s="729"/>
      <c r="F76" s="730"/>
      <c r="G76" s="485"/>
      <c r="H76" s="187"/>
      <c r="M76" s="2034"/>
      <c r="N76" s="2031"/>
      <c r="P76" s="2034"/>
      <c r="Q76" s="2031"/>
      <c r="S76" s="2034"/>
      <c r="T76" s="2031"/>
    </row>
    <row r="77" spans="1:20" s="331" customFormat="1" ht="12.75" customHeight="1">
      <c r="A77" s="274"/>
      <c r="B77" s="727"/>
      <c r="C77" s="342"/>
      <c r="D77" s="728"/>
      <c r="E77" s="729"/>
      <c r="F77" s="730"/>
      <c r="G77" s="485"/>
      <c r="H77" s="187"/>
      <c r="M77" s="2034"/>
      <c r="N77" s="2031"/>
      <c r="P77" s="2034"/>
      <c r="Q77" s="2031"/>
      <c r="S77" s="2034"/>
      <c r="T77" s="2031"/>
    </row>
    <row r="78" spans="1:20" s="331" customFormat="1" ht="12.75" customHeight="1">
      <c r="A78" s="274"/>
      <c r="B78" s="727"/>
      <c r="C78" s="342"/>
      <c r="D78" s="728"/>
      <c r="E78" s="729"/>
      <c r="F78" s="730"/>
      <c r="G78" s="485"/>
      <c r="H78" s="187"/>
      <c r="M78" s="2034"/>
      <c r="N78" s="2031"/>
      <c r="P78" s="2034"/>
      <c r="Q78" s="2031"/>
      <c r="S78" s="2034"/>
      <c r="T78" s="2031"/>
    </row>
    <row r="79" spans="1:20" s="331" customFormat="1" ht="12.75" customHeight="1">
      <c r="A79" s="274"/>
      <c r="B79" s="727"/>
      <c r="C79" s="342"/>
      <c r="D79" s="728"/>
      <c r="E79" s="729"/>
      <c r="F79" s="730"/>
      <c r="G79" s="485"/>
      <c r="H79" s="187"/>
      <c r="M79" s="2034"/>
      <c r="N79" s="2031"/>
      <c r="P79" s="2034"/>
      <c r="Q79" s="2031"/>
      <c r="S79" s="2034"/>
      <c r="T79" s="2031"/>
    </row>
    <row r="80" spans="1:20" s="331" customFormat="1" ht="12.75" customHeight="1">
      <c r="A80" s="274"/>
      <c r="B80" s="727"/>
      <c r="C80" s="342"/>
      <c r="D80" s="728"/>
      <c r="E80" s="729"/>
      <c r="F80" s="730"/>
      <c r="G80" s="485"/>
      <c r="H80" s="187"/>
      <c r="M80" s="2034"/>
      <c r="N80" s="2031"/>
      <c r="P80" s="2034"/>
      <c r="Q80" s="2031"/>
      <c r="S80" s="2034"/>
      <c r="T80" s="2031"/>
    </row>
    <row r="81" spans="1:20" s="331" customFormat="1" ht="12.75" customHeight="1">
      <c r="A81" s="274"/>
      <c r="B81" s="727"/>
      <c r="C81" s="342"/>
      <c r="D81" s="728"/>
      <c r="E81" s="729"/>
      <c r="F81" s="730"/>
      <c r="G81" s="485"/>
      <c r="H81" s="187"/>
      <c r="M81" s="2034"/>
      <c r="N81" s="2031"/>
      <c r="P81" s="2034"/>
      <c r="Q81" s="2031"/>
      <c r="S81" s="2034"/>
      <c r="T81" s="2031"/>
    </row>
    <row r="82" spans="1:20" s="331" customFormat="1" ht="12.75" customHeight="1">
      <c r="A82" s="274"/>
      <c r="B82" s="727"/>
      <c r="C82" s="342"/>
      <c r="D82" s="728"/>
      <c r="E82" s="729"/>
      <c r="F82" s="730"/>
      <c r="G82" s="485"/>
      <c r="H82" s="187"/>
      <c r="M82" s="2034"/>
      <c r="N82" s="2031"/>
      <c r="P82" s="2034"/>
      <c r="Q82" s="2031"/>
      <c r="S82" s="2034"/>
      <c r="T82" s="2031"/>
    </row>
    <row r="83" spans="1:20" s="331" customFormat="1" ht="12.75" customHeight="1">
      <c r="A83" s="274"/>
      <c r="B83" s="727"/>
      <c r="C83" s="342"/>
      <c r="D83" s="728"/>
      <c r="E83" s="729"/>
      <c r="F83" s="730"/>
      <c r="G83" s="485"/>
      <c r="H83" s="187"/>
      <c r="M83" s="2034"/>
      <c r="N83" s="2031"/>
      <c r="P83" s="2034"/>
      <c r="Q83" s="2031"/>
      <c r="S83" s="2034"/>
      <c r="T83" s="2031"/>
    </row>
    <row r="84" spans="1:20" s="331" customFormat="1" ht="12.75" customHeight="1">
      <c r="A84" s="274"/>
      <c r="B84" s="727"/>
      <c r="C84" s="342"/>
      <c r="D84" s="728"/>
      <c r="E84" s="729"/>
      <c r="F84" s="730"/>
      <c r="G84" s="485"/>
      <c r="H84" s="187"/>
      <c r="M84" s="2034"/>
      <c r="N84" s="2031"/>
      <c r="P84" s="2034"/>
      <c r="Q84" s="2031"/>
      <c r="S84" s="2034"/>
      <c r="T84" s="2031"/>
    </row>
    <row r="85" spans="1:20" s="331" customFormat="1" ht="12.75" customHeight="1">
      <c r="A85" s="274"/>
      <c r="B85" s="727"/>
      <c r="C85" s="342"/>
      <c r="D85" s="728"/>
      <c r="E85" s="729"/>
      <c r="F85" s="730"/>
      <c r="G85" s="485"/>
      <c r="H85" s="187"/>
      <c r="M85" s="2034"/>
      <c r="N85" s="2031"/>
      <c r="P85" s="2034"/>
      <c r="Q85" s="2031"/>
      <c r="S85" s="2034"/>
      <c r="T85" s="2031"/>
    </row>
    <row r="86" spans="1:20" s="331" customFormat="1" ht="12.75" customHeight="1">
      <c r="A86" s="274"/>
      <c r="B86" s="727"/>
      <c r="C86" s="342"/>
      <c r="D86" s="728"/>
      <c r="E86" s="729"/>
      <c r="F86" s="730"/>
      <c r="G86" s="485"/>
      <c r="H86" s="187"/>
      <c r="M86" s="2034"/>
      <c r="N86" s="2031"/>
      <c r="P86" s="2034"/>
      <c r="Q86" s="2031"/>
      <c r="S86" s="2034"/>
      <c r="T86" s="2031"/>
    </row>
    <row r="87" spans="1:20" s="331" customFormat="1" ht="12.75" customHeight="1">
      <c r="A87" s="274"/>
      <c r="B87" s="727"/>
      <c r="C87" s="342"/>
      <c r="D87" s="728"/>
      <c r="E87" s="729"/>
      <c r="F87" s="730"/>
      <c r="G87" s="485"/>
      <c r="H87" s="187"/>
      <c r="M87" s="2034"/>
      <c r="N87" s="2031"/>
      <c r="P87" s="2034"/>
      <c r="Q87" s="2031"/>
      <c r="S87" s="2034"/>
      <c r="T87" s="2031"/>
    </row>
    <row r="88" spans="1:20" s="331" customFormat="1" ht="12.75" customHeight="1">
      <c r="A88" s="274"/>
      <c r="B88" s="727"/>
      <c r="C88" s="342"/>
      <c r="D88" s="728"/>
      <c r="E88" s="729"/>
      <c r="F88" s="730"/>
      <c r="G88" s="485"/>
      <c r="H88" s="187"/>
      <c r="M88" s="2034"/>
      <c r="N88" s="2031"/>
      <c r="P88" s="2034"/>
      <c r="Q88" s="2031"/>
      <c r="S88" s="2034"/>
      <c r="T88" s="2031"/>
    </row>
    <row r="89" spans="1:20" s="331" customFormat="1" ht="12.75" customHeight="1">
      <c r="A89" s="274"/>
      <c r="B89" s="727"/>
      <c r="C89" s="342"/>
      <c r="D89" s="728"/>
      <c r="E89" s="729"/>
      <c r="F89" s="730"/>
      <c r="G89" s="485"/>
      <c r="H89" s="187"/>
      <c r="M89" s="2034"/>
      <c r="N89" s="2031"/>
      <c r="P89" s="2034"/>
      <c r="Q89" s="2031"/>
      <c r="S89" s="2034"/>
      <c r="T89" s="2031"/>
    </row>
    <row r="90" spans="1:20" s="331" customFormat="1" ht="12.75" customHeight="1">
      <c r="A90" s="274"/>
      <c r="B90" s="727"/>
      <c r="C90" s="342"/>
      <c r="D90" s="728"/>
      <c r="E90" s="729"/>
      <c r="F90" s="730"/>
      <c r="G90" s="485"/>
      <c r="H90" s="187"/>
      <c r="M90" s="2034"/>
      <c r="N90" s="2031"/>
      <c r="P90" s="2034"/>
      <c r="Q90" s="2031"/>
      <c r="S90" s="2034"/>
      <c r="T90" s="2031"/>
    </row>
    <row r="91" spans="1:20" s="331" customFormat="1" ht="12.75" customHeight="1">
      <c r="A91" s="274"/>
      <c r="B91" s="727"/>
      <c r="C91" s="342"/>
      <c r="D91" s="728"/>
      <c r="E91" s="729"/>
      <c r="F91" s="730"/>
      <c r="G91" s="485"/>
      <c r="H91" s="187"/>
      <c r="M91" s="2034"/>
      <c r="N91" s="2031"/>
      <c r="P91" s="2034"/>
      <c r="Q91" s="2031"/>
      <c r="S91" s="2034"/>
      <c r="T91" s="2031"/>
    </row>
    <row r="92" spans="1:20" s="331" customFormat="1" ht="12.75" customHeight="1">
      <c r="A92" s="274"/>
      <c r="B92" s="727"/>
      <c r="C92" s="342"/>
      <c r="D92" s="728"/>
      <c r="E92" s="729"/>
      <c r="F92" s="730"/>
      <c r="G92" s="485"/>
      <c r="H92" s="187"/>
      <c r="M92" s="2034"/>
      <c r="N92" s="2031"/>
      <c r="P92" s="2034"/>
      <c r="Q92" s="2031"/>
      <c r="S92" s="2034"/>
      <c r="T92" s="2031"/>
    </row>
    <row r="93" spans="1:20" s="331" customFormat="1" ht="12.75" customHeight="1">
      <c r="A93" s="274"/>
      <c r="B93" s="727"/>
      <c r="C93" s="342"/>
      <c r="D93" s="728"/>
      <c r="E93" s="729"/>
      <c r="F93" s="730"/>
      <c r="G93" s="485"/>
      <c r="H93" s="187"/>
      <c r="M93" s="2034"/>
      <c r="N93" s="2031"/>
      <c r="P93" s="2034"/>
      <c r="Q93" s="2031"/>
      <c r="S93" s="2034"/>
      <c r="T93" s="2031"/>
    </row>
    <row r="94" spans="1:20" s="331" customFormat="1" ht="12.75" customHeight="1">
      <c r="A94" s="274"/>
      <c r="B94" s="727"/>
      <c r="C94" s="342"/>
      <c r="D94" s="728"/>
      <c r="E94" s="729"/>
      <c r="F94" s="730"/>
      <c r="G94" s="485"/>
      <c r="H94" s="187"/>
      <c r="M94" s="2034"/>
      <c r="N94" s="2031"/>
      <c r="P94" s="2034"/>
      <c r="Q94" s="2031"/>
      <c r="S94" s="2034"/>
      <c r="T94" s="2031"/>
    </row>
    <row r="95" spans="1:20" s="331" customFormat="1" ht="12.75" customHeight="1">
      <c r="A95" s="274"/>
      <c r="B95" s="727"/>
      <c r="C95" s="342"/>
      <c r="D95" s="728"/>
      <c r="E95" s="729"/>
      <c r="F95" s="730"/>
      <c r="G95" s="485"/>
      <c r="H95" s="187"/>
      <c r="M95" s="2034"/>
      <c r="N95" s="2031"/>
      <c r="P95" s="2034"/>
      <c r="Q95" s="2031"/>
      <c r="S95" s="2034"/>
      <c r="T95" s="2031"/>
    </row>
    <row r="96" spans="1:20" s="331" customFormat="1" ht="12.75" customHeight="1">
      <c r="A96" s="274"/>
      <c r="B96" s="727"/>
      <c r="C96" s="342"/>
      <c r="D96" s="728"/>
      <c r="E96" s="729"/>
      <c r="F96" s="730"/>
      <c r="G96" s="485"/>
      <c r="H96" s="187"/>
      <c r="M96" s="2034"/>
      <c r="N96" s="2031"/>
      <c r="P96" s="2034"/>
      <c r="Q96" s="2031"/>
      <c r="S96" s="2034"/>
      <c r="T96" s="2031"/>
    </row>
    <row r="97" spans="1:20" s="331" customFormat="1" ht="12.75" customHeight="1">
      <c r="A97" s="274"/>
      <c r="B97" s="727"/>
      <c r="C97" s="342"/>
      <c r="D97" s="728"/>
      <c r="E97" s="729"/>
      <c r="F97" s="730"/>
      <c r="G97" s="485"/>
      <c r="H97" s="187"/>
      <c r="M97" s="2034"/>
      <c r="N97" s="2031"/>
      <c r="P97" s="2034"/>
      <c r="Q97" s="2031"/>
      <c r="S97" s="2034"/>
      <c r="T97" s="2031"/>
    </row>
    <row r="98" spans="1:20" s="331" customFormat="1" ht="12.75" customHeight="1">
      <c r="A98" s="274"/>
      <c r="B98" s="727"/>
      <c r="C98" s="342"/>
      <c r="D98" s="728"/>
      <c r="E98" s="729"/>
      <c r="F98" s="730"/>
      <c r="G98" s="485"/>
      <c r="H98" s="187"/>
      <c r="M98" s="2034"/>
      <c r="N98" s="2031"/>
      <c r="P98" s="2034"/>
      <c r="Q98" s="2031"/>
      <c r="S98" s="2034"/>
      <c r="T98" s="2031"/>
    </row>
    <row r="99" spans="1:20" s="331" customFormat="1" ht="12.75" customHeight="1">
      <c r="A99" s="274"/>
      <c r="B99" s="727"/>
      <c r="C99" s="342"/>
      <c r="D99" s="728"/>
      <c r="E99" s="729"/>
      <c r="F99" s="730"/>
      <c r="G99" s="485"/>
      <c r="H99" s="187"/>
      <c r="M99" s="2034"/>
      <c r="N99" s="2031"/>
      <c r="P99" s="2034"/>
      <c r="Q99" s="2031"/>
      <c r="S99" s="2034"/>
      <c r="T99" s="2031"/>
    </row>
    <row r="100" spans="1:20" s="331" customFormat="1" ht="12.75" customHeight="1">
      <c r="A100" s="274"/>
      <c r="B100" s="727"/>
      <c r="C100" s="342"/>
      <c r="D100" s="728"/>
      <c r="E100" s="729"/>
      <c r="F100" s="730"/>
      <c r="G100" s="485"/>
      <c r="H100" s="187"/>
      <c r="M100" s="2034"/>
      <c r="N100" s="2031"/>
      <c r="P100" s="2034"/>
      <c r="Q100" s="2031"/>
      <c r="S100" s="2034"/>
      <c r="T100" s="2031"/>
    </row>
    <row r="101" spans="1:20" s="331" customFormat="1" ht="12.75" customHeight="1">
      <c r="A101" s="274"/>
      <c r="B101" s="727"/>
      <c r="C101" s="342"/>
      <c r="D101" s="728"/>
      <c r="E101" s="729"/>
      <c r="F101" s="730"/>
      <c r="G101" s="485"/>
      <c r="H101" s="187"/>
      <c r="M101" s="2034"/>
      <c r="N101" s="2031"/>
      <c r="P101" s="2034"/>
      <c r="Q101" s="2031"/>
      <c r="S101" s="2034"/>
      <c r="T101" s="2031"/>
    </row>
    <row r="102" spans="1:20" s="331" customFormat="1" ht="12.75" customHeight="1">
      <c r="A102" s="274"/>
      <c r="B102" s="727"/>
      <c r="C102" s="342"/>
      <c r="D102" s="728"/>
      <c r="E102" s="729"/>
      <c r="F102" s="730"/>
      <c r="G102" s="485"/>
      <c r="H102" s="187"/>
      <c r="M102" s="2034"/>
      <c r="N102" s="2031"/>
      <c r="P102" s="2034"/>
      <c r="Q102" s="2031"/>
      <c r="S102" s="2034"/>
      <c r="T102" s="2031"/>
    </row>
    <row r="103" spans="1:20" s="331" customFormat="1" ht="12.75" customHeight="1">
      <c r="A103" s="274"/>
      <c r="B103" s="727"/>
      <c r="C103" s="342"/>
      <c r="D103" s="728"/>
      <c r="E103" s="729"/>
      <c r="F103" s="730"/>
      <c r="G103" s="485"/>
      <c r="H103" s="187"/>
      <c r="M103" s="2034"/>
      <c r="N103" s="2031"/>
      <c r="P103" s="2034"/>
      <c r="Q103" s="2031"/>
      <c r="S103" s="2034"/>
      <c r="T103" s="2031"/>
    </row>
    <row r="104" spans="1:20" s="331" customFormat="1" ht="12.75" customHeight="1">
      <c r="A104" s="274"/>
      <c r="B104" s="727"/>
      <c r="C104" s="342"/>
      <c r="D104" s="728"/>
      <c r="E104" s="729"/>
      <c r="F104" s="730"/>
      <c r="G104" s="485"/>
      <c r="H104" s="187"/>
      <c r="M104" s="2034"/>
      <c r="N104" s="2031"/>
      <c r="P104" s="2034"/>
      <c r="Q104" s="2031"/>
      <c r="S104" s="2034"/>
      <c r="T104" s="2031"/>
    </row>
    <row r="105" spans="1:20" s="331" customFormat="1" ht="12.75" customHeight="1">
      <c r="A105" s="274"/>
      <c r="B105" s="727"/>
      <c r="C105" s="342"/>
      <c r="D105" s="728"/>
      <c r="E105" s="729"/>
      <c r="F105" s="730"/>
      <c r="G105" s="485"/>
      <c r="H105" s="187"/>
      <c r="M105" s="2034"/>
      <c r="N105" s="2031"/>
      <c r="P105" s="2034"/>
      <c r="Q105" s="2031"/>
      <c r="S105" s="2034"/>
      <c r="T105" s="2031"/>
    </row>
    <row r="106" spans="1:20" s="331" customFormat="1" ht="12.75" customHeight="1">
      <c r="A106" s="274"/>
      <c r="B106" s="727"/>
      <c r="C106" s="342"/>
      <c r="D106" s="728"/>
      <c r="E106" s="729"/>
      <c r="F106" s="730"/>
      <c r="G106" s="485"/>
      <c r="H106" s="187"/>
      <c r="M106" s="2034"/>
      <c r="N106" s="2031"/>
      <c r="P106" s="2034"/>
      <c r="Q106" s="2031"/>
      <c r="S106" s="2034"/>
      <c r="T106" s="2031"/>
    </row>
    <row r="107" spans="1:20" s="331" customFormat="1" ht="12.75" customHeight="1">
      <c r="A107" s="274"/>
      <c r="B107" s="727"/>
      <c r="C107" s="342"/>
      <c r="D107" s="728"/>
      <c r="E107" s="729"/>
      <c r="F107" s="730"/>
      <c r="G107" s="485"/>
      <c r="H107" s="187"/>
      <c r="M107" s="2034"/>
      <c r="N107" s="2031"/>
      <c r="P107" s="2034"/>
      <c r="Q107" s="2031"/>
      <c r="S107" s="2034"/>
      <c r="T107" s="2031"/>
    </row>
    <row r="108" spans="1:20" s="331" customFormat="1" ht="12.75" customHeight="1">
      <c r="A108" s="274"/>
      <c r="B108" s="727"/>
      <c r="C108" s="342"/>
      <c r="D108" s="728"/>
      <c r="E108" s="729"/>
      <c r="F108" s="730"/>
      <c r="G108" s="485"/>
      <c r="H108" s="187"/>
      <c r="M108" s="2034"/>
      <c r="N108" s="2031"/>
      <c r="P108" s="2034"/>
      <c r="Q108" s="2031"/>
      <c r="S108" s="2034"/>
      <c r="T108" s="2031"/>
    </row>
    <row r="109" spans="1:20" s="331" customFormat="1" ht="12.75" customHeight="1">
      <c r="A109" s="274"/>
      <c r="B109" s="727"/>
      <c r="C109" s="342"/>
      <c r="D109" s="728"/>
      <c r="E109" s="729"/>
      <c r="F109" s="730"/>
      <c r="G109" s="485"/>
      <c r="H109" s="187"/>
      <c r="M109" s="2034"/>
      <c r="N109" s="2031"/>
      <c r="P109" s="2034"/>
      <c r="Q109" s="2031"/>
      <c r="S109" s="2034"/>
      <c r="T109" s="2031"/>
    </row>
    <row r="110" spans="1:20" s="331" customFormat="1" ht="12.75" customHeight="1">
      <c r="A110" s="274"/>
      <c r="B110" s="727"/>
      <c r="C110" s="342"/>
      <c r="D110" s="728"/>
      <c r="E110" s="729"/>
      <c r="F110" s="730"/>
      <c r="G110" s="485"/>
      <c r="H110" s="187"/>
      <c r="M110" s="2034"/>
      <c r="N110" s="2031"/>
      <c r="P110" s="2034"/>
      <c r="Q110" s="2031"/>
      <c r="S110" s="2034"/>
      <c r="T110" s="2031"/>
    </row>
    <row r="111" spans="1:20" s="331" customFormat="1" ht="12.75" customHeight="1">
      <c r="A111" s="274"/>
      <c r="B111" s="727"/>
      <c r="C111" s="342"/>
      <c r="D111" s="728"/>
      <c r="E111" s="729"/>
      <c r="F111" s="730"/>
      <c r="G111" s="485"/>
      <c r="H111" s="187"/>
      <c r="M111" s="2034"/>
      <c r="N111" s="2031"/>
      <c r="P111" s="2034"/>
      <c r="Q111" s="2031"/>
      <c r="S111" s="2034"/>
      <c r="T111" s="2031"/>
    </row>
    <row r="112" spans="1:20" s="331" customFormat="1" ht="12.75" customHeight="1">
      <c r="A112" s="274"/>
      <c r="B112" s="727"/>
      <c r="C112" s="342"/>
      <c r="D112" s="728"/>
      <c r="E112" s="729"/>
      <c r="F112" s="730"/>
      <c r="G112" s="485"/>
      <c r="H112" s="187"/>
      <c r="M112" s="2034"/>
      <c r="N112" s="2031"/>
      <c r="P112" s="2034"/>
      <c r="Q112" s="2031"/>
      <c r="S112" s="2034"/>
      <c r="T112" s="2031"/>
    </row>
    <row r="113" spans="1:20" s="331" customFormat="1" ht="12.75" customHeight="1">
      <c r="A113" s="274"/>
      <c r="B113" s="727"/>
      <c r="C113" s="342"/>
      <c r="D113" s="728"/>
      <c r="E113" s="729"/>
      <c r="F113" s="730"/>
      <c r="G113" s="485"/>
      <c r="H113" s="187"/>
      <c r="M113" s="2034"/>
      <c r="N113" s="2031"/>
      <c r="P113" s="2034"/>
      <c r="Q113" s="2031"/>
      <c r="S113" s="2034"/>
      <c r="T113" s="2031"/>
    </row>
    <row r="114" spans="1:20" s="331" customFormat="1" ht="12.75" customHeight="1">
      <c r="A114" s="274"/>
      <c r="B114" s="727"/>
      <c r="C114" s="342"/>
      <c r="D114" s="728"/>
      <c r="E114" s="729"/>
      <c r="F114" s="730"/>
      <c r="G114" s="485"/>
      <c r="H114" s="187"/>
      <c r="M114" s="2034"/>
      <c r="N114" s="2031"/>
      <c r="P114" s="2034"/>
      <c r="Q114" s="2031"/>
      <c r="S114" s="2034"/>
      <c r="T114" s="2031"/>
    </row>
    <row r="115" spans="1:20" s="331" customFormat="1" ht="12.75" customHeight="1">
      <c r="A115" s="274"/>
      <c r="B115" s="727"/>
      <c r="C115" s="342"/>
      <c r="D115" s="728"/>
      <c r="E115" s="729"/>
      <c r="F115" s="730"/>
      <c r="G115" s="485"/>
      <c r="H115" s="187"/>
      <c r="M115" s="2034"/>
      <c r="N115" s="2031"/>
      <c r="P115" s="2034"/>
      <c r="Q115" s="2031"/>
      <c r="S115" s="2034"/>
      <c r="T115" s="2031"/>
    </row>
    <row r="116" spans="1:20" s="331" customFormat="1" ht="12.75" customHeight="1">
      <c r="A116" s="274"/>
      <c r="B116" s="727"/>
      <c r="C116" s="342"/>
      <c r="D116" s="728"/>
      <c r="E116" s="729"/>
      <c r="F116" s="730"/>
      <c r="G116" s="485"/>
      <c r="H116" s="187"/>
      <c r="M116" s="2034"/>
      <c r="N116" s="2031"/>
      <c r="P116" s="2034"/>
      <c r="Q116" s="2031"/>
      <c r="S116" s="2034"/>
      <c r="T116" s="2031"/>
    </row>
    <row r="117" spans="1:20" s="331" customFormat="1" ht="12.75" customHeight="1">
      <c r="A117" s="274"/>
      <c r="B117" s="727"/>
      <c r="C117" s="342"/>
      <c r="D117" s="728"/>
      <c r="E117" s="729"/>
      <c r="F117" s="730"/>
      <c r="G117" s="485"/>
      <c r="H117" s="187"/>
      <c r="M117" s="2034"/>
      <c r="N117" s="2031"/>
      <c r="P117" s="2034"/>
      <c r="Q117" s="2031"/>
      <c r="S117" s="2034"/>
      <c r="T117" s="2031"/>
    </row>
    <row r="118" spans="1:20" s="331" customFormat="1" ht="12.75" customHeight="1">
      <c r="A118" s="274"/>
      <c r="B118" s="727"/>
      <c r="C118" s="342"/>
      <c r="D118" s="728"/>
      <c r="E118" s="729"/>
      <c r="F118" s="730"/>
      <c r="G118" s="485"/>
      <c r="H118" s="187"/>
      <c r="M118" s="2034"/>
      <c r="N118" s="2031"/>
      <c r="P118" s="2034"/>
      <c r="Q118" s="2031"/>
      <c r="S118" s="2034"/>
      <c r="T118" s="2031"/>
    </row>
    <row r="119" spans="1:20" s="331" customFormat="1" ht="12.75" customHeight="1">
      <c r="A119" s="274"/>
      <c r="B119" s="727"/>
      <c r="C119" s="342"/>
      <c r="D119" s="728"/>
      <c r="E119" s="729"/>
      <c r="F119" s="730"/>
      <c r="G119" s="485"/>
      <c r="H119" s="187"/>
      <c r="M119" s="2034"/>
      <c r="N119" s="2031"/>
      <c r="P119" s="2034"/>
      <c r="Q119" s="2031"/>
      <c r="S119" s="2034"/>
      <c r="T119" s="2031"/>
    </row>
    <row r="120" spans="1:20" s="331" customFormat="1" ht="12.75" customHeight="1">
      <c r="A120" s="274"/>
      <c r="B120" s="727"/>
      <c r="C120" s="342"/>
      <c r="D120" s="728"/>
      <c r="E120" s="729"/>
      <c r="F120" s="730"/>
      <c r="G120" s="485"/>
      <c r="H120" s="187"/>
      <c r="M120" s="2034"/>
      <c r="N120" s="2031"/>
      <c r="P120" s="2034"/>
      <c r="Q120" s="2031"/>
      <c r="S120" s="2034"/>
      <c r="T120" s="2031"/>
    </row>
    <row r="121" spans="1:20" s="331" customFormat="1" ht="12.75" customHeight="1">
      <c r="A121" s="274"/>
      <c r="B121" s="727"/>
      <c r="C121" s="342"/>
      <c r="D121" s="728"/>
      <c r="E121" s="729"/>
      <c r="F121" s="730"/>
      <c r="G121" s="485"/>
      <c r="H121" s="187"/>
      <c r="M121" s="2034"/>
      <c r="N121" s="2031"/>
      <c r="P121" s="2034"/>
      <c r="Q121" s="2031"/>
      <c r="S121" s="2034"/>
      <c r="T121" s="2031"/>
    </row>
    <row r="122" spans="1:20" s="331" customFormat="1" ht="12.75" customHeight="1">
      <c r="A122" s="274"/>
      <c r="B122" s="727"/>
      <c r="C122" s="342"/>
      <c r="D122" s="728"/>
      <c r="E122" s="729"/>
      <c r="F122" s="730"/>
      <c r="G122" s="485"/>
      <c r="H122" s="187"/>
      <c r="M122" s="2034"/>
      <c r="N122" s="2031"/>
      <c r="P122" s="2034"/>
      <c r="Q122" s="2031"/>
      <c r="S122" s="2034"/>
      <c r="T122" s="2031"/>
    </row>
    <row r="123" spans="1:20" s="331" customFormat="1" ht="12.75" customHeight="1">
      <c r="A123" s="274"/>
      <c r="B123" s="727"/>
      <c r="C123" s="342"/>
      <c r="D123" s="728"/>
      <c r="E123" s="729"/>
      <c r="F123" s="730"/>
      <c r="G123" s="485"/>
      <c r="H123" s="187"/>
      <c r="M123" s="2034"/>
      <c r="N123" s="2031"/>
      <c r="P123" s="2034"/>
      <c r="Q123" s="2031"/>
      <c r="S123" s="2034"/>
      <c r="T123" s="2031"/>
    </row>
    <row r="124" spans="1:20" s="331" customFormat="1" ht="12.75" customHeight="1">
      <c r="A124" s="274"/>
      <c r="B124" s="727"/>
      <c r="C124" s="342"/>
      <c r="D124" s="728"/>
      <c r="E124" s="729"/>
      <c r="F124" s="730"/>
      <c r="G124" s="485"/>
      <c r="H124" s="187"/>
      <c r="M124" s="2034"/>
      <c r="N124" s="2031"/>
      <c r="P124" s="2034"/>
      <c r="Q124" s="2031"/>
      <c r="S124" s="2034"/>
      <c r="T124" s="2031"/>
    </row>
    <row r="125" spans="1:20" s="331" customFormat="1" ht="12.75" customHeight="1">
      <c r="A125" s="274"/>
      <c r="B125" s="727"/>
      <c r="C125" s="342"/>
      <c r="D125" s="728"/>
      <c r="E125" s="729"/>
      <c r="F125" s="730"/>
      <c r="G125" s="485"/>
      <c r="H125" s="187"/>
      <c r="M125" s="2034"/>
      <c r="N125" s="2031"/>
      <c r="P125" s="2034"/>
      <c r="Q125" s="2031"/>
      <c r="S125" s="2034"/>
      <c r="T125" s="2031"/>
    </row>
    <row r="126" spans="1:20" s="331" customFormat="1" ht="12.75" customHeight="1">
      <c r="A126" s="274"/>
      <c r="B126" s="727"/>
      <c r="C126" s="342"/>
      <c r="D126" s="728"/>
      <c r="E126" s="729"/>
      <c r="F126" s="730"/>
      <c r="G126" s="485"/>
      <c r="H126" s="187"/>
      <c r="M126" s="2034"/>
      <c r="N126" s="2031"/>
      <c r="P126" s="2034"/>
      <c r="Q126" s="2031"/>
      <c r="S126" s="2034"/>
      <c r="T126" s="2031"/>
    </row>
    <row r="127" spans="1:20" s="331" customFormat="1" ht="12.75" customHeight="1">
      <c r="A127" s="274"/>
      <c r="B127" s="727"/>
      <c r="C127" s="342"/>
      <c r="D127" s="728"/>
      <c r="E127" s="729"/>
      <c r="F127" s="730"/>
      <c r="G127" s="485"/>
      <c r="H127" s="187"/>
      <c r="M127" s="2034"/>
      <c r="N127" s="2031"/>
      <c r="P127" s="2034"/>
      <c r="Q127" s="2031"/>
      <c r="S127" s="2034"/>
      <c r="T127" s="2031"/>
    </row>
    <row r="128" spans="1:20" s="331" customFormat="1" ht="12.75" customHeight="1">
      <c r="A128" s="274"/>
      <c r="B128" s="727"/>
      <c r="C128" s="342"/>
      <c r="D128" s="728"/>
      <c r="E128" s="729"/>
      <c r="F128" s="730"/>
      <c r="G128" s="485"/>
      <c r="H128" s="187"/>
      <c r="M128" s="2034"/>
      <c r="N128" s="2031"/>
      <c r="P128" s="2034"/>
      <c r="Q128" s="2031"/>
      <c r="S128" s="2034"/>
      <c r="T128" s="2031"/>
    </row>
    <row r="129" spans="1:20" s="331" customFormat="1" ht="12.75" customHeight="1">
      <c r="A129" s="274"/>
      <c r="B129" s="727"/>
      <c r="C129" s="342"/>
      <c r="D129" s="728"/>
      <c r="E129" s="729"/>
      <c r="F129" s="730"/>
      <c r="G129" s="485"/>
      <c r="H129" s="187"/>
      <c r="M129" s="2034"/>
      <c r="N129" s="2031"/>
      <c r="P129" s="2034"/>
      <c r="Q129" s="2031"/>
      <c r="S129" s="2034"/>
      <c r="T129" s="2031"/>
    </row>
    <row r="130" spans="1:20" s="331" customFormat="1" ht="12.75" customHeight="1">
      <c r="A130" s="274"/>
      <c r="B130" s="727"/>
      <c r="C130" s="342"/>
      <c r="D130" s="728"/>
      <c r="E130" s="729"/>
      <c r="F130" s="730"/>
      <c r="G130" s="485"/>
      <c r="H130" s="187"/>
      <c r="M130" s="2034"/>
      <c r="N130" s="2031"/>
      <c r="P130" s="2034"/>
      <c r="Q130" s="2031"/>
      <c r="S130" s="2034"/>
      <c r="T130" s="2031"/>
    </row>
    <row r="131" spans="1:20" s="331" customFormat="1" ht="12.75" customHeight="1">
      <c r="A131" s="274"/>
      <c r="B131" s="727"/>
      <c r="C131" s="342"/>
      <c r="D131" s="728"/>
      <c r="E131" s="729"/>
      <c r="F131" s="730"/>
      <c r="G131" s="485"/>
      <c r="H131" s="187"/>
      <c r="M131" s="2034"/>
      <c r="N131" s="2031"/>
      <c r="P131" s="2034"/>
      <c r="Q131" s="2031"/>
      <c r="S131" s="2034"/>
      <c r="T131" s="2031"/>
    </row>
    <row r="132" spans="1:20" s="331" customFormat="1" ht="12.75" customHeight="1">
      <c r="A132" s="274"/>
      <c r="B132" s="727"/>
      <c r="C132" s="342"/>
      <c r="D132" s="728"/>
      <c r="E132" s="729"/>
      <c r="F132" s="730"/>
      <c r="G132" s="485"/>
      <c r="H132" s="187"/>
      <c r="M132" s="2034"/>
      <c r="N132" s="2031"/>
      <c r="P132" s="2034"/>
      <c r="Q132" s="2031"/>
      <c r="S132" s="2034"/>
      <c r="T132" s="2031"/>
    </row>
    <row r="133" spans="1:20" s="331" customFormat="1" ht="12.75" customHeight="1">
      <c r="A133" s="274"/>
      <c r="B133" s="727"/>
      <c r="C133" s="342"/>
      <c r="D133" s="728"/>
      <c r="E133" s="729"/>
      <c r="F133" s="730"/>
      <c r="G133" s="485"/>
      <c r="H133" s="187"/>
      <c r="M133" s="2034"/>
      <c r="N133" s="2031"/>
      <c r="P133" s="2034"/>
      <c r="Q133" s="2031"/>
      <c r="S133" s="2034"/>
      <c r="T133" s="2031"/>
    </row>
    <row r="134" spans="1:20" s="331" customFormat="1" ht="12.75" customHeight="1">
      <c r="A134" s="274"/>
      <c r="B134" s="727"/>
      <c r="C134" s="342"/>
      <c r="D134" s="728"/>
      <c r="E134" s="729"/>
      <c r="F134" s="730"/>
      <c r="G134" s="485"/>
      <c r="H134" s="187"/>
      <c r="M134" s="2034"/>
      <c r="N134" s="2031"/>
      <c r="P134" s="2034"/>
      <c r="Q134" s="2031"/>
      <c r="S134" s="2034"/>
      <c r="T134" s="2031"/>
    </row>
    <row r="135" spans="1:20" s="331" customFormat="1" ht="12.75" customHeight="1">
      <c r="A135" s="274"/>
      <c r="B135" s="727"/>
      <c r="C135" s="342"/>
      <c r="D135" s="728"/>
      <c r="E135" s="729"/>
      <c r="F135" s="730"/>
      <c r="G135" s="485"/>
      <c r="H135" s="187"/>
      <c r="M135" s="2034"/>
      <c r="N135" s="2031"/>
      <c r="P135" s="2034"/>
      <c r="Q135" s="2031"/>
      <c r="S135" s="2034"/>
      <c r="T135" s="2031"/>
    </row>
    <row r="136" spans="1:20" s="331" customFormat="1" ht="12.75" customHeight="1">
      <c r="A136" s="274"/>
      <c r="B136" s="727"/>
      <c r="C136" s="342"/>
      <c r="D136" s="728"/>
      <c r="E136" s="729"/>
      <c r="F136" s="730"/>
      <c r="G136" s="485"/>
      <c r="H136" s="187"/>
      <c r="M136" s="2034"/>
      <c r="N136" s="2031"/>
      <c r="P136" s="2034"/>
      <c r="Q136" s="2031"/>
      <c r="S136" s="2034"/>
      <c r="T136" s="2031"/>
    </row>
    <row r="137" spans="1:20" s="331" customFormat="1" ht="12.75" customHeight="1">
      <c r="A137" s="274"/>
      <c r="B137" s="727"/>
      <c r="C137" s="342"/>
      <c r="D137" s="728"/>
      <c r="E137" s="729"/>
      <c r="F137" s="730"/>
      <c r="G137" s="485"/>
      <c r="H137" s="187"/>
      <c r="M137" s="2034"/>
      <c r="N137" s="2031"/>
      <c r="P137" s="2034"/>
      <c r="Q137" s="2031"/>
      <c r="S137" s="2034"/>
      <c r="T137" s="2031"/>
    </row>
    <row r="138" spans="1:20" s="331" customFormat="1" ht="12.75" customHeight="1">
      <c r="A138" s="274"/>
      <c r="B138" s="727"/>
      <c r="C138" s="342"/>
      <c r="D138" s="728"/>
      <c r="E138" s="729"/>
      <c r="F138" s="730"/>
      <c r="G138" s="485"/>
      <c r="H138" s="187"/>
      <c r="M138" s="2034"/>
      <c r="N138" s="2031"/>
      <c r="P138" s="2034"/>
      <c r="Q138" s="2031"/>
      <c r="S138" s="2034"/>
      <c r="T138" s="2031"/>
    </row>
    <row r="139" spans="1:20" s="331" customFormat="1" ht="12.75" customHeight="1">
      <c r="A139" s="274"/>
      <c r="B139" s="727"/>
      <c r="C139" s="342"/>
      <c r="D139" s="728"/>
      <c r="E139" s="729"/>
      <c r="F139" s="730"/>
      <c r="G139" s="485"/>
      <c r="H139" s="187"/>
      <c r="M139" s="2034"/>
      <c r="N139" s="2031"/>
      <c r="P139" s="2034"/>
      <c r="Q139" s="2031"/>
      <c r="S139" s="2034"/>
      <c r="T139" s="2031"/>
    </row>
    <row r="140" spans="1:20" s="331" customFormat="1" ht="12.75" customHeight="1">
      <c r="A140" s="274"/>
      <c r="B140" s="727"/>
      <c r="C140" s="342"/>
      <c r="D140" s="728"/>
      <c r="E140" s="729"/>
      <c r="F140" s="730"/>
      <c r="G140" s="485"/>
      <c r="H140" s="187"/>
      <c r="M140" s="2034"/>
      <c r="N140" s="2031"/>
      <c r="P140" s="2034"/>
      <c r="Q140" s="2031"/>
      <c r="S140" s="2034"/>
      <c r="T140" s="2031"/>
    </row>
    <row r="141" spans="1:20" s="331" customFormat="1" ht="12.75" customHeight="1">
      <c r="A141" s="274"/>
      <c r="B141" s="727"/>
      <c r="C141" s="342"/>
      <c r="D141" s="728"/>
      <c r="E141" s="729"/>
      <c r="F141" s="730"/>
      <c r="G141" s="485"/>
      <c r="H141" s="187"/>
      <c r="M141" s="2034"/>
      <c r="N141" s="2031"/>
      <c r="P141" s="2034"/>
      <c r="Q141" s="2031"/>
      <c r="S141" s="2034"/>
      <c r="T141" s="2031"/>
    </row>
    <row r="142" spans="1:20" s="331" customFormat="1" ht="12.75" customHeight="1">
      <c r="A142" s="274"/>
      <c r="B142" s="727"/>
      <c r="C142" s="342"/>
      <c r="D142" s="728"/>
      <c r="E142" s="729"/>
      <c r="F142" s="730"/>
      <c r="G142" s="485"/>
      <c r="H142" s="187"/>
      <c r="M142" s="2034"/>
      <c r="N142" s="2031"/>
      <c r="P142" s="2034"/>
      <c r="Q142" s="2031"/>
      <c r="S142" s="2034"/>
      <c r="T142" s="2031"/>
    </row>
    <row r="143" spans="1:20" s="331" customFormat="1" ht="12.75" customHeight="1">
      <c r="A143" s="274"/>
      <c r="B143" s="727"/>
      <c r="C143" s="342"/>
      <c r="D143" s="728"/>
      <c r="E143" s="729"/>
      <c r="F143" s="730"/>
      <c r="G143" s="485"/>
      <c r="H143" s="187"/>
      <c r="M143" s="2034"/>
      <c r="N143" s="2031"/>
      <c r="P143" s="2034"/>
      <c r="Q143" s="2031"/>
      <c r="S143" s="2034"/>
      <c r="T143" s="2031"/>
    </row>
    <row r="144" spans="1:20" s="331" customFormat="1" ht="12.75" customHeight="1">
      <c r="A144" s="274"/>
      <c r="B144" s="727"/>
      <c r="C144" s="342"/>
      <c r="D144" s="728"/>
      <c r="E144" s="729"/>
      <c r="F144" s="730"/>
      <c r="G144" s="485"/>
      <c r="H144" s="187"/>
      <c r="M144" s="2034"/>
      <c r="N144" s="2031"/>
      <c r="P144" s="2034"/>
      <c r="Q144" s="2031"/>
      <c r="S144" s="2034"/>
      <c r="T144" s="2031"/>
    </row>
    <row r="145" spans="1:20" s="331" customFormat="1" ht="12.75" customHeight="1">
      <c r="A145" s="274"/>
      <c r="B145" s="727"/>
      <c r="C145" s="342"/>
      <c r="D145" s="728"/>
      <c r="E145" s="729"/>
      <c r="F145" s="730"/>
      <c r="G145" s="485"/>
      <c r="H145" s="187"/>
      <c r="M145" s="2034"/>
      <c r="N145" s="2031"/>
      <c r="P145" s="2034"/>
      <c r="Q145" s="2031"/>
      <c r="S145" s="2034"/>
      <c r="T145" s="2031"/>
    </row>
    <row r="146" spans="1:20" s="331" customFormat="1" ht="12.75" customHeight="1">
      <c r="A146" s="274"/>
      <c r="B146" s="727"/>
      <c r="C146" s="342"/>
      <c r="D146" s="728"/>
      <c r="E146" s="729"/>
      <c r="F146" s="730"/>
      <c r="G146" s="485"/>
      <c r="H146" s="187"/>
      <c r="M146" s="2034"/>
      <c r="N146" s="2031"/>
      <c r="P146" s="2034"/>
      <c r="Q146" s="2031"/>
      <c r="S146" s="2034"/>
      <c r="T146" s="2031"/>
    </row>
    <row r="147" spans="1:20" s="331" customFormat="1" ht="12.75" customHeight="1">
      <c r="A147" s="274"/>
      <c r="B147" s="727"/>
      <c r="C147" s="342"/>
      <c r="D147" s="728"/>
      <c r="E147" s="729"/>
      <c r="F147" s="730"/>
      <c r="G147" s="485"/>
      <c r="H147" s="187"/>
      <c r="M147" s="2034"/>
      <c r="N147" s="2031"/>
      <c r="P147" s="2034"/>
      <c r="Q147" s="2031"/>
      <c r="S147" s="2034"/>
      <c r="T147" s="2031"/>
    </row>
    <row r="148" spans="1:20" s="331" customFormat="1" ht="12.75" customHeight="1">
      <c r="A148" s="274"/>
      <c r="B148" s="727"/>
      <c r="C148" s="342"/>
      <c r="D148" s="728"/>
      <c r="E148" s="729"/>
      <c r="F148" s="730"/>
      <c r="G148" s="485"/>
      <c r="H148" s="187"/>
      <c r="M148" s="2034"/>
      <c r="N148" s="2031"/>
      <c r="P148" s="2034"/>
      <c r="Q148" s="2031"/>
      <c r="S148" s="2034"/>
      <c r="T148" s="2031"/>
    </row>
    <row r="149" spans="1:20" s="331" customFormat="1" ht="12.75" customHeight="1">
      <c r="A149" s="274"/>
      <c r="B149" s="727"/>
      <c r="C149" s="342"/>
      <c r="D149" s="728"/>
      <c r="E149" s="729"/>
      <c r="F149" s="730"/>
      <c r="G149" s="485"/>
      <c r="H149" s="187"/>
      <c r="M149" s="2034"/>
      <c r="N149" s="2031"/>
      <c r="P149" s="2034"/>
      <c r="Q149" s="2031"/>
      <c r="S149" s="2034"/>
      <c r="T149" s="2031"/>
    </row>
    <row r="150" spans="1:20" s="331" customFormat="1" ht="12.75" customHeight="1">
      <c r="A150" s="274"/>
      <c r="B150" s="727"/>
      <c r="C150" s="342"/>
      <c r="D150" s="728"/>
      <c r="E150" s="729"/>
      <c r="F150" s="730"/>
      <c r="G150" s="485"/>
      <c r="H150" s="187"/>
      <c r="M150" s="2034"/>
      <c r="N150" s="2031"/>
      <c r="P150" s="2034"/>
      <c r="Q150" s="2031"/>
      <c r="S150" s="2034"/>
      <c r="T150" s="2031"/>
    </row>
    <row r="151" spans="1:20" s="331" customFormat="1" ht="12.75" customHeight="1">
      <c r="A151" s="274"/>
      <c r="B151" s="727"/>
      <c r="C151" s="342"/>
      <c r="D151" s="728"/>
      <c r="E151" s="729"/>
      <c r="F151" s="730"/>
      <c r="G151" s="485"/>
      <c r="H151" s="187"/>
      <c r="M151" s="2034"/>
      <c r="N151" s="2031"/>
      <c r="P151" s="2034"/>
      <c r="Q151" s="2031"/>
      <c r="S151" s="2034"/>
      <c r="T151" s="2031"/>
    </row>
    <row r="152" spans="1:20" s="331" customFormat="1" ht="12.75" customHeight="1">
      <c r="A152" s="274"/>
      <c r="B152" s="727"/>
      <c r="C152" s="342"/>
      <c r="D152" s="728"/>
      <c r="E152" s="729"/>
      <c r="F152" s="730"/>
      <c r="G152" s="485"/>
      <c r="H152" s="187"/>
      <c r="M152" s="2034"/>
      <c r="N152" s="2031"/>
      <c r="P152" s="2034"/>
      <c r="Q152" s="2031"/>
      <c r="S152" s="2034"/>
      <c r="T152" s="2031"/>
    </row>
    <row r="153" spans="1:20" s="331" customFormat="1" ht="12.75" customHeight="1">
      <c r="A153" s="274"/>
      <c r="B153" s="727"/>
      <c r="C153" s="342"/>
      <c r="D153" s="728"/>
      <c r="E153" s="729"/>
      <c r="F153" s="730"/>
      <c r="G153" s="485"/>
      <c r="H153" s="187"/>
      <c r="M153" s="2034"/>
      <c r="N153" s="2031"/>
      <c r="P153" s="2034"/>
      <c r="Q153" s="2031"/>
      <c r="S153" s="2034"/>
      <c r="T153" s="2031"/>
    </row>
    <row r="154" spans="1:20" s="331" customFormat="1" ht="12.75" customHeight="1">
      <c r="A154" s="274"/>
      <c r="B154" s="727"/>
      <c r="C154" s="342"/>
      <c r="D154" s="728"/>
      <c r="E154" s="729"/>
      <c r="F154" s="730"/>
      <c r="G154" s="485"/>
      <c r="H154" s="187"/>
      <c r="M154" s="2034"/>
      <c r="N154" s="2031"/>
      <c r="P154" s="2034"/>
      <c r="Q154" s="2031"/>
      <c r="S154" s="2034"/>
      <c r="T154" s="2031"/>
    </row>
    <row r="155" spans="1:20" s="331" customFormat="1" ht="12.75" customHeight="1">
      <c r="A155" s="274"/>
      <c r="B155" s="727"/>
      <c r="C155" s="342"/>
      <c r="D155" s="728"/>
      <c r="E155" s="729"/>
      <c r="F155" s="730"/>
      <c r="G155" s="485"/>
      <c r="H155" s="187"/>
      <c r="M155" s="2034"/>
      <c r="N155" s="2031"/>
      <c r="P155" s="2034"/>
      <c r="Q155" s="2031"/>
      <c r="S155" s="2034"/>
      <c r="T155" s="2031"/>
    </row>
    <row r="156" spans="1:20" s="331" customFormat="1" ht="12.75" customHeight="1">
      <c r="A156" s="274"/>
      <c r="B156" s="727"/>
      <c r="C156" s="342"/>
      <c r="D156" s="728"/>
      <c r="E156" s="729"/>
      <c r="F156" s="730"/>
      <c r="G156" s="485"/>
      <c r="H156" s="187"/>
      <c r="M156" s="2034"/>
      <c r="N156" s="2031"/>
      <c r="P156" s="2034"/>
      <c r="Q156" s="2031"/>
      <c r="S156" s="2034"/>
      <c r="T156" s="2031"/>
    </row>
    <row r="157" spans="1:20" s="331" customFormat="1" ht="12.75" customHeight="1">
      <c r="A157" s="274"/>
      <c r="B157" s="727"/>
      <c r="C157" s="342"/>
      <c r="D157" s="728"/>
      <c r="E157" s="729"/>
      <c r="F157" s="730"/>
      <c r="G157" s="485"/>
      <c r="H157" s="187"/>
      <c r="M157" s="2034"/>
      <c r="N157" s="2031"/>
      <c r="P157" s="2034"/>
      <c r="Q157" s="2031"/>
      <c r="S157" s="2034"/>
      <c r="T157" s="2031"/>
    </row>
    <row r="158" spans="1:20" s="331" customFormat="1" ht="12.75" customHeight="1">
      <c r="A158" s="274"/>
      <c r="B158" s="727"/>
      <c r="C158" s="342"/>
      <c r="D158" s="728"/>
      <c r="E158" s="729"/>
      <c r="F158" s="730"/>
      <c r="G158" s="485"/>
      <c r="H158" s="187"/>
      <c r="M158" s="2034"/>
      <c r="N158" s="2031"/>
      <c r="P158" s="2034"/>
      <c r="Q158" s="2031"/>
      <c r="S158" s="2034"/>
      <c r="T158" s="2031"/>
    </row>
    <row r="159" spans="1:20" s="331" customFormat="1" ht="12.75" customHeight="1">
      <c r="A159" s="274"/>
      <c r="B159" s="727"/>
      <c r="C159" s="342"/>
      <c r="D159" s="728"/>
      <c r="E159" s="729"/>
      <c r="F159" s="730"/>
      <c r="G159" s="485"/>
      <c r="H159" s="187"/>
      <c r="M159" s="2034"/>
      <c r="N159" s="2031"/>
      <c r="P159" s="2034"/>
      <c r="Q159" s="2031"/>
      <c r="S159" s="2034"/>
      <c r="T159" s="2031"/>
    </row>
    <row r="160" spans="1:20" s="331" customFormat="1" ht="12.75" customHeight="1">
      <c r="A160" s="274"/>
      <c r="B160" s="727"/>
      <c r="C160" s="342"/>
      <c r="D160" s="728"/>
      <c r="E160" s="729"/>
      <c r="F160" s="730"/>
      <c r="G160" s="485"/>
      <c r="H160" s="187"/>
      <c r="M160" s="2034"/>
      <c r="N160" s="2031"/>
      <c r="P160" s="2034"/>
      <c r="Q160" s="2031"/>
      <c r="S160" s="2034"/>
      <c r="T160" s="2031"/>
    </row>
    <row r="161" spans="1:20" s="331" customFormat="1" ht="12.75" customHeight="1" thickBot="1">
      <c r="A161" s="274"/>
      <c r="B161" s="727"/>
      <c r="C161" s="342"/>
      <c r="D161" s="728"/>
      <c r="E161" s="729"/>
      <c r="F161" s="730"/>
      <c r="G161" s="485"/>
      <c r="H161" s="187"/>
      <c r="M161" s="2037"/>
      <c r="N161" s="2038"/>
      <c r="P161" s="2037"/>
      <c r="Q161" s="2038"/>
      <c r="S161" s="2037"/>
      <c r="T161" s="2038"/>
    </row>
    <row r="162" spans="1:20" s="331" customFormat="1" ht="12.75" customHeight="1">
      <c r="A162" s="274"/>
      <c r="B162" s="727"/>
      <c r="C162" s="342"/>
      <c r="D162" s="728"/>
      <c r="E162" s="729"/>
      <c r="F162" s="730"/>
      <c r="G162" s="485"/>
      <c r="H162" s="187"/>
    </row>
    <row r="163" spans="1:20" s="331" customFormat="1" ht="12.75" customHeight="1">
      <c r="A163" s="274"/>
      <c r="B163" s="727"/>
      <c r="C163" s="342"/>
      <c r="D163" s="728"/>
      <c r="E163" s="729"/>
      <c r="F163" s="730"/>
      <c r="G163" s="485"/>
      <c r="H163" s="187"/>
    </row>
    <row r="164" spans="1:20" s="331" customFormat="1" ht="12.75" customHeight="1">
      <c r="A164" s="274"/>
      <c r="B164" s="727"/>
      <c r="C164" s="342"/>
      <c r="D164" s="728"/>
      <c r="E164" s="729"/>
      <c r="F164" s="730"/>
      <c r="G164" s="485"/>
      <c r="H164" s="187"/>
    </row>
    <row r="165" spans="1:20" s="331" customFormat="1" ht="12.75" customHeight="1">
      <c r="A165" s="274"/>
      <c r="B165" s="727"/>
      <c r="C165" s="342"/>
      <c r="D165" s="728"/>
      <c r="E165" s="729"/>
      <c r="F165" s="730"/>
      <c r="G165" s="485"/>
      <c r="H165" s="187"/>
    </row>
    <row r="166" spans="1:20" s="331" customFormat="1" ht="12.75" customHeight="1">
      <c r="A166" s="274"/>
      <c r="B166" s="727"/>
      <c r="C166" s="342"/>
      <c r="D166" s="728"/>
      <c r="E166" s="729"/>
      <c r="F166" s="730"/>
      <c r="G166" s="485"/>
      <c r="H166" s="187"/>
    </row>
    <row r="167" spans="1:20" s="331" customFormat="1" ht="12.75" customHeight="1">
      <c r="A167" s="274"/>
      <c r="B167" s="727"/>
      <c r="C167" s="342"/>
      <c r="D167" s="728"/>
      <c r="E167" s="729"/>
      <c r="F167" s="730"/>
      <c r="G167" s="485"/>
      <c r="H167" s="187"/>
    </row>
    <row r="168" spans="1:20" s="331" customFormat="1" ht="12.75" customHeight="1">
      <c r="A168" s="274"/>
      <c r="B168" s="727"/>
      <c r="C168" s="342"/>
      <c r="D168" s="728"/>
      <c r="E168" s="729"/>
      <c r="F168" s="730"/>
      <c r="G168" s="485"/>
      <c r="H168" s="187"/>
    </row>
    <row r="169" spans="1:20" s="331" customFormat="1" ht="12.75" customHeight="1">
      <c r="A169" s="274"/>
      <c r="B169" s="727"/>
      <c r="C169" s="342"/>
      <c r="D169" s="728"/>
      <c r="E169" s="729"/>
      <c r="F169" s="730"/>
      <c r="G169" s="485"/>
      <c r="H169" s="187"/>
    </row>
    <row r="170" spans="1:20" s="331" customFormat="1" ht="12.75" customHeight="1">
      <c r="A170" s="274"/>
      <c r="B170" s="727"/>
      <c r="C170" s="342"/>
      <c r="D170" s="728"/>
      <c r="E170" s="729"/>
      <c r="F170" s="730"/>
      <c r="G170" s="485"/>
      <c r="H170" s="187"/>
    </row>
    <row r="171" spans="1:20" s="331" customFormat="1" ht="12.75" customHeight="1">
      <c r="A171" s="274"/>
      <c r="B171" s="727"/>
      <c r="C171" s="342"/>
      <c r="D171" s="728"/>
      <c r="E171" s="729"/>
      <c r="F171" s="730"/>
      <c r="G171" s="485"/>
      <c r="H171" s="187"/>
    </row>
    <row r="172" spans="1:20" s="331" customFormat="1" ht="12.75" customHeight="1">
      <c r="A172" s="274"/>
      <c r="B172" s="727"/>
      <c r="C172" s="342"/>
      <c r="D172" s="728"/>
      <c r="E172" s="729"/>
      <c r="F172" s="730"/>
      <c r="G172" s="485"/>
      <c r="H172" s="187"/>
    </row>
    <row r="173" spans="1:20" s="331" customFormat="1" ht="12.75" customHeight="1">
      <c r="A173" s="274"/>
      <c r="B173" s="727"/>
      <c r="C173" s="342"/>
      <c r="D173" s="728"/>
      <c r="E173" s="729"/>
      <c r="F173" s="730"/>
      <c r="G173" s="485"/>
      <c r="H173" s="187"/>
    </row>
    <row r="174" spans="1:20" s="331" customFormat="1" ht="12.75" customHeight="1">
      <c r="A174" s="274"/>
      <c r="B174" s="727"/>
      <c r="C174" s="342"/>
      <c r="D174" s="728"/>
      <c r="E174" s="729"/>
      <c r="F174" s="730"/>
      <c r="G174" s="485"/>
      <c r="H174" s="187"/>
    </row>
    <row r="175" spans="1:20" s="331" customFormat="1" ht="12.75" customHeight="1">
      <c r="A175" s="274"/>
      <c r="B175" s="727"/>
      <c r="C175" s="342"/>
      <c r="D175" s="728"/>
      <c r="E175" s="729"/>
      <c r="F175" s="730"/>
      <c r="G175" s="485"/>
      <c r="H175" s="187"/>
    </row>
    <row r="176" spans="1:20" s="331" customFormat="1" ht="12.75" customHeight="1">
      <c r="A176" s="274"/>
      <c r="B176" s="727"/>
      <c r="C176" s="342"/>
      <c r="D176" s="728"/>
      <c r="E176" s="729"/>
      <c r="F176" s="730"/>
      <c r="G176" s="485"/>
      <c r="H176" s="187"/>
    </row>
    <row r="177" spans="1:8" s="331" customFormat="1" ht="12.75" customHeight="1">
      <c r="A177" s="274"/>
      <c r="B177" s="727"/>
      <c r="C177" s="342"/>
      <c r="D177" s="728"/>
      <c r="E177" s="729"/>
      <c r="F177" s="730"/>
      <c r="G177" s="485"/>
      <c r="H177" s="187"/>
    </row>
    <row r="178" spans="1:8" s="331" customFormat="1" ht="12.75" customHeight="1">
      <c r="A178" s="274"/>
      <c r="B178" s="727"/>
      <c r="C178" s="342"/>
      <c r="D178" s="728"/>
      <c r="E178" s="729"/>
      <c r="F178" s="730"/>
      <c r="G178" s="485"/>
      <c r="H178" s="187"/>
    </row>
    <row r="179" spans="1:8" s="331" customFormat="1" ht="12.75" customHeight="1">
      <c r="A179" s="274"/>
      <c r="B179" s="727"/>
      <c r="C179" s="342"/>
      <c r="D179" s="728"/>
      <c r="E179" s="729"/>
      <c r="F179" s="730"/>
      <c r="G179" s="485"/>
      <c r="H179" s="187"/>
    </row>
    <row r="180" spans="1:8" s="331" customFormat="1" ht="12.75" customHeight="1">
      <c r="A180" s="274"/>
      <c r="B180" s="727"/>
      <c r="C180" s="342"/>
      <c r="D180" s="728"/>
      <c r="E180" s="729"/>
      <c r="F180" s="730"/>
      <c r="G180" s="485"/>
      <c r="H180" s="187"/>
    </row>
    <row r="181" spans="1:8" s="331" customFormat="1" ht="12.75" customHeight="1">
      <c r="A181" s="274"/>
      <c r="B181" s="727"/>
      <c r="C181" s="342"/>
      <c r="D181" s="728"/>
      <c r="E181" s="729"/>
      <c r="F181" s="730"/>
      <c r="G181" s="485"/>
      <c r="H181" s="187"/>
    </row>
    <row r="182" spans="1:8" s="331" customFormat="1" ht="12.75" customHeight="1">
      <c r="A182" s="274"/>
      <c r="B182" s="727"/>
      <c r="C182" s="342"/>
      <c r="D182" s="728"/>
      <c r="E182" s="729"/>
      <c r="F182" s="730"/>
      <c r="G182" s="485"/>
      <c r="H182" s="187"/>
    </row>
    <row r="183" spans="1:8" s="331" customFormat="1" ht="12.75" customHeight="1">
      <c r="A183" s="274"/>
      <c r="B183" s="727"/>
      <c r="C183" s="342"/>
      <c r="D183" s="728"/>
      <c r="E183" s="729"/>
      <c r="F183" s="730"/>
      <c r="G183" s="485"/>
      <c r="H183" s="187"/>
    </row>
    <row r="184" spans="1:8" s="331" customFormat="1" ht="12.75" customHeight="1">
      <c r="A184" s="274"/>
      <c r="B184" s="727"/>
      <c r="C184" s="342"/>
      <c r="D184" s="728"/>
      <c r="E184" s="729"/>
      <c r="F184" s="730"/>
      <c r="G184" s="485"/>
      <c r="H184" s="187"/>
    </row>
    <row r="185" spans="1:8" s="331" customFormat="1" ht="12.75" customHeight="1">
      <c r="A185" s="274"/>
      <c r="B185" s="727"/>
      <c r="C185" s="342"/>
      <c r="D185" s="728"/>
      <c r="E185" s="729"/>
      <c r="F185" s="730"/>
      <c r="G185" s="485"/>
      <c r="H185" s="187"/>
    </row>
    <row r="186" spans="1:8" s="331" customFormat="1" ht="12.75" customHeight="1">
      <c r="A186" s="274"/>
      <c r="B186" s="727"/>
      <c r="C186" s="342"/>
      <c r="D186" s="728"/>
      <c r="E186" s="729"/>
      <c r="F186" s="730"/>
      <c r="G186" s="485"/>
      <c r="H186" s="187"/>
    </row>
    <row r="187" spans="1:8" s="331" customFormat="1" ht="12.75" customHeight="1">
      <c r="A187" s="274"/>
      <c r="B187" s="727"/>
      <c r="C187" s="342"/>
      <c r="D187" s="728"/>
      <c r="E187" s="729"/>
      <c r="F187" s="730"/>
      <c r="G187" s="485"/>
      <c r="H187" s="187"/>
    </row>
    <row r="188" spans="1:8" s="331" customFormat="1" ht="12.75" customHeight="1">
      <c r="A188" s="274"/>
      <c r="B188" s="727"/>
      <c r="C188" s="342"/>
      <c r="D188" s="728"/>
      <c r="E188" s="729"/>
      <c r="F188" s="730"/>
      <c r="G188" s="485"/>
      <c r="H188" s="187"/>
    </row>
    <row r="189" spans="1:8" s="331" customFormat="1" ht="12.75" customHeight="1">
      <c r="A189" s="274"/>
      <c r="B189" s="727"/>
      <c r="C189" s="342"/>
      <c r="D189" s="728"/>
      <c r="E189" s="729"/>
      <c r="F189" s="730"/>
      <c r="G189" s="485"/>
      <c r="H189" s="187"/>
    </row>
    <row r="190" spans="1:8" s="331" customFormat="1" ht="12.75" customHeight="1">
      <c r="A190" s="274"/>
      <c r="B190" s="727"/>
      <c r="C190" s="342"/>
      <c r="D190" s="728"/>
      <c r="E190" s="729"/>
      <c r="F190" s="730"/>
      <c r="G190" s="485"/>
      <c r="H190" s="187"/>
    </row>
    <row r="191" spans="1:8" s="331" customFormat="1" ht="12.75" customHeight="1">
      <c r="A191" s="274"/>
      <c r="B191" s="727"/>
      <c r="C191" s="342"/>
      <c r="D191" s="728"/>
      <c r="E191" s="729"/>
      <c r="F191" s="730"/>
      <c r="G191" s="485"/>
      <c r="H191" s="187"/>
    </row>
    <row r="192" spans="1:8" s="331" customFormat="1" ht="12.75" customHeight="1">
      <c r="A192" s="274"/>
      <c r="B192" s="727"/>
      <c r="C192" s="342"/>
      <c r="D192" s="728"/>
      <c r="E192" s="729"/>
      <c r="F192" s="730"/>
      <c r="G192" s="485"/>
      <c r="H192" s="187"/>
    </row>
    <row r="193" spans="1:8" s="331" customFormat="1" ht="12.75" customHeight="1">
      <c r="A193" s="274"/>
      <c r="B193" s="727"/>
      <c r="C193" s="342"/>
      <c r="D193" s="728"/>
      <c r="E193" s="729"/>
      <c r="F193" s="730"/>
      <c r="G193" s="485"/>
      <c r="H193" s="187"/>
    </row>
    <row r="194" spans="1:8" s="331" customFormat="1" ht="12.75" customHeight="1">
      <c r="A194" s="274"/>
      <c r="B194" s="727"/>
      <c r="C194" s="342"/>
      <c r="D194" s="728"/>
      <c r="E194" s="729"/>
      <c r="F194" s="730"/>
      <c r="G194" s="485"/>
      <c r="H194" s="187"/>
    </row>
    <row r="195" spans="1:8" s="331" customFormat="1" ht="12.75" customHeight="1">
      <c r="A195" s="274"/>
      <c r="B195" s="727"/>
      <c r="C195" s="342"/>
      <c r="D195" s="728"/>
      <c r="E195" s="729"/>
      <c r="F195" s="730"/>
      <c r="G195" s="485"/>
      <c r="H195" s="187"/>
    </row>
    <row r="196" spans="1:8" s="331" customFormat="1" ht="12.75" customHeight="1">
      <c r="A196" s="274"/>
      <c r="B196" s="727"/>
      <c r="C196" s="342"/>
      <c r="D196" s="728"/>
      <c r="E196" s="729"/>
      <c r="F196" s="730"/>
      <c r="G196" s="485"/>
      <c r="H196" s="187"/>
    </row>
    <row r="197" spans="1:8" s="331" customFormat="1" ht="12.75" customHeight="1">
      <c r="A197" s="274"/>
      <c r="B197" s="727"/>
      <c r="C197" s="342"/>
      <c r="D197" s="728"/>
      <c r="E197" s="729"/>
      <c r="F197" s="730"/>
      <c r="G197" s="485"/>
      <c r="H197" s="187"/>
    </row>
    <row r="198" spans="1:8" s="331" customFormat="1" ht="12.75" customHeight="1">
      <c r="A198" s="274"/>
      <c r="B198" s="727"/>
      <c r="C198" s="342"/>
      <c r="D198" s="728"/>
      <c r="E198" s="729"/>
      <c r="F198" s="730"/>
      <c r="G198" s="485"/>
      <c r="H198" s="187"/>
    </row>
    <row r="199" spans="1:8" s="331" customFormat="1" ht="12.75" customHeight="1">
      <c r="A199" s="274"/>
      <c r="B199" s="727"/>
      <c r="C199" s="342"/>
      <c r="D199" s="728"/>
      <c r="E199" s="729"/>
      <c r="F199" s="730"/>
      <c r="G199" s="485"/>
      <c r="H199" s="187"/>
    </row>
    <row r="200" spans="1:8" s="331" customFormat="1" ht="12.75" customHeight="1">
      <c r="A200" s="274"/>
      <c r="B200" s="727"/>
      <c r="C200" s="342"/>
      <c r="D200" s="728"/>
      <c r="E200" s="729"/>
      <c r="F200" s="730"/>
      <c r="G200" s="485"/>
      <c r="H200" s="187"/>
    </row>
    <row r="201" spans="1:8" s="331" customFormat="1" ht="12.75" customHeight="1">
      <c r="A201" s="274"/>
      <c r="B201" s="727"/>
      <c r="C201" s="342"/>
      <c r="D201" s="728"/>
      <c r="E201" s="729"/>
      <c r="F201" s="730"/>
      <c r="G201" s="485"/>
      <c r="H201" s="187"/>
    </row>
    <row r="202" spans="1:8" s="331" customFormat="1" ht="12.75" customHeight="1">
      <c r="A202" s="274"/>
      <c r="B202" s="727"/>
      <c r="C202" s="342"/>
      <c r="D202" s="728"/>
      <c r="E202" s="729"/>
      <c r="F202" s="730"/>
      <c r="G202" s="485"/>
      <c r="H202" s="187"/>
    </row>
    <row r="203" spans="1:8" s="331" customFormat="1" ht="12.75" customHeight="1">
      <c r="A203" s="274"/>
      <c r="B203" s="727"/>
      <c r="C203" s="342"/>
      <c r="D203" s="728"/>
      <c r="E203" s="729"/>
      <c r="F203" s="730"/>
      <c r="G203" s="485"/>
      <c r="H203" s="187"/>
    </row>
    <row r="204" spans="1:8" s="331" customFormat="1" ht="12.75" customHeight="1">
      <c r="A204" s="274"/>
      <c r="B204" s="727"/>
      <c r="C204" s="342"/>
      <c r="D204" s="728"/>
      <c r="E204" s="729"/>
      <c r="F204" s="730"/>
      <c r="G204" s="485"/>
      <c r="H204" s="187"/>
    </row>
    <row r="205" spans="1:8" s="331" customFormat="1" ht="12.75" customHeight="1">
      <c r="A205" s="274"/>
      <c r="B205" s="727"/>
      <c r="C205" s="342"/>
      <c r="D205" s="728"/>
      <c r="E205" s="729"/>
      <c r="F205" s="730"/>
      <c r="G205" s="485"/>
      <c r="H205" s="187"/>
    </row>
    <row r="206" spans="1:8" s="331" customFormat="1" ht="12.75" customHeight="1">
      <c r="A206" s="274"/>
      <c r="B206" s="727"/>
      <c r="C206" s="342"/>
      <c r="D206" s="728"/>
      <c r="E206" s="729"/>
      <c r="F206" s="730"/>
      <c r="G206" s="485"/>
      <c r="H206" s="187"/>
    </row>
    <row r="207" spans="1:8" s="331" customFormat="1" ht="12.75" customHeight="1">
      <c r="A207" s="274"/>
      <c r="B207" s="727"/>
      <c r="C207" s="342"/>
      <c r="D207" s="728"/>
      <c r="E207" s="729"/>
      <c r="F207" s="730"/>
      <c r="G207" s="485"/>
      <c r="H207" s="187"/>
    </row>
    <row r="208" spans="1:8" s="331" customFormat="1" ht="12.75" customHeight="1">
      <c r="A208" s="274"/>
      <c r="B208" s="727"/>
      <c r="C208" s="342"/>
      <c r="D208" s="728"/>
      <c r="E208" s="729"/>
      <c r="F208" s="730"/>
      <c r="G208" s="485"/>
      <c r="H208" s="187"/>
    </row>
    <row r="209" spans="1:8" s="331" customFormat="1" ht="12.75" customHeight="1">
      <c r="A209" s="274"/>
      <c r="B209" s="727"/>
      <c r="C209" s="342"/>
      <c r="D209" s="728"/>
      <c r="E209" s="729"/>
      <c r="F209" s="730"/>
      <c r="G209" s="485"/>
      <c r="H209" s="187"/>
    </row>
    <row r="210" spans="1:8" s="331" customFormat="1" ht="12.75" customHeight="1">
      <c r="A210" s="274"/>
      <c r="B210" s="727"/>
      <c r="C210" s="342"/>
      <c r="D210" s="728"/>
      <c r="E210" s="729"/>
      <c r="F210" s="730"/>
      <c r="G210" s="485"/>
      <c r="H210" s="187"/>
    </row>
    <row r="211" spans="1:8" s="331" customFormat="1" ht="12.75" customHeight="1">
      <c r="A211" s="274"/>
      <c r="B211" s="727"/>
      <c r="C211" s="342"/>
      <c r="D211" s="728"/>
      <c r="E211" s="729"/>
      <c r="F211" s="730"/>
      <c r="G211" s="485"/>
      <c r="H211" s="187"/>
    </row>
    <row r="212" spans="1:8" s="331" customFormat="1" ht="12.75" customHeight="1">
      <c r="A212" s="274"/>
      <c r="B212" s="727"/>
      <c r="C212" s="342"/>
      <c r="D212" s="728"/>
      <c r="E212" s="729"/>
      <c r="F212" s="730"/>
      <c r="G212" s="485"/>
      <c r="H212" s="187"/>
    </row>
    <row r="213" spans="1:8" s="331" customFormat="1" ht="12.75" customHeight="1">
      <c r="A213" s="274"/>
      <c r="B213" s="727"/>
      <c r="C213" s="342"/>
      <c r="D213" s="728"/>
      <c r="E213" s="729"/>
      <c r="F213" s="730"/>
      <c r="G213" s="485"/>
      <c r="H213" s="187"/>
    </row>
    <row r="214" spans="1:8" s="331" customFormat="1" ht="12.75" customHeight="1">
      <c r="A214" s="274"/>
      <c r="B214" s="727"/>
      <c r="C214" s="342"/>
      <c r="D214" s="728"/>
      <c r="E214" s="729"/>
      <c r="F214" s="730"/>
      <c r="G214" s="485"/>
      <c r="H214" s="187"/>
    </row>
    <row r="215" spans="1:8" s="331" customFormat="1" ht="12.75" customHeight="1">
      <c r="A215" s="274"/>
      <c r="B215" s="727"/>
      <c r="C215" s="342"/>
      <c r="D215" s="728"/>
      <c r="E215" s="729"/>
      <c r="F215" s="730"/>
      <c r="G215" s="485"/>
      <c r="H215" s="187"/>
    </row>
    <row r="216" spans="1:8" s="331" customFormat="1" ht="12.75" customHeight="1">
      <c r="A216" s="274"/>
      <c r="B216" s="727"/>
      <c r="C216" s="342"/>
      <c r="D216" s="728"/>
      <c r="E216" s="729"/>
      <c r="F216" s="730"/>
      <c r="G216" s="485"/>
      <c r="H216" s="187"/>
    </row>
    <row r="217" spans="1:8" s="331" customFormat="1" ht="12.75" customHeight="1">
      <c r="A217" s="274"/>
      <c r="B217" s="727"/>
      <c r="C217" s="342"/>
      <c r="D217" s="728"/>
      <c r="E217" s="729"/>
      <c r="F217" s="730"/>
      <c r="G217" s="485"/>
      <c r="H217" s="187"/>
    </row>
    <row r="218" spans="1:8" s="331" customFormat="1" ht="12.75" customHeight="1">
      <c r="A218" s="274"/>
      <c r="B218" s="727"/>
      <c r="C218" s="342"/>
      <c r="D218" s="728"/>
      <c r="E218" s="729"/>
      <c r="F218" s="730"/>
      <c r="G218" s="485"/>
      <c r="H218" s="187"/>
    </row>
    <row r="219" spans="1:8" s="331" customFormat="1" ht="12.75" customHeight="1">
      <c r="A219" s="274"/>
      <c r="B219" s="727"/>
      <c r="C219" s="342"/>
      <c r="D219" s="728"/>
      <c r="E219" s="729"/>
      <c r="F219" s="730"/>
      <c r="G219" s="485"/>
      <c r="H219" s="187"/>
    </row>
    <row r="220" spans="1:8" s="331" customFormat="1" ht="12.75" customHeight="1">
      <c r="A220" s="274"/>
      <c r="B220" s="727"/>
      <c r="C220" s="342"/>
      <c r="D220" s="728"/>
      <c r="E220" s="729"/>
      <c r="F220" s="730"/>
      <c r="G220" s="485"/>
      <c r="H220" s="187"/>
    </row>
    <row r="221" spans="1:8" s="331" customFormat="1" ht="12.75" customHeight="1">
      <c r="A221" s="274"/>
      <c r="B221" s="727"/>
      <c r="C221" s="342"/>
      <c r="D221" s="728"/>
      <c r="E221" s="729"/>
      <c r="F221" s="730"/>
      <c r="G221" s="485"/>
      <c r="H221" s="187"/>
    </row>
    <row r="222" spans="1:8" s="331" customFormat="1" ht="12.75" customHeight="1">
      <c r="A222" s="274"/>
      <c r="B222" s="727"/>
      <c r="C222" s="342"/>
      <c r="D222" s="728"/>
      <c r="E222" s="729"/>
      <c r="F222" s="730"/>
      <c r="G222" s="485"/>
      <c r="H222" s="187"/>
    </row>
    <row r="223" spans="1:8" s="331" customFormat="1" ht="12.75" customHeight="1">
      <c r="A223" s="274"/>
      <c r="B223" s="727"/>
      <c r="C223" s="342"/>
      <c r="D223" s="728"/>
      <c r="E223" s="729"/>
      <c r="F223" s="730"/>
      <c r="G223" s="485"/>
      <c r="H223" s="187"/>
    </row>
    <row r="224" spans="1:8" s="331" customFormat="1" ht="12.75" customHeight="1">
      <c r="A224" s="274"/>
      <c r="B224" s="727"/>
      <c r="C224" s="342"/>
      <c r="D224" s="728"/>
      <c r="E224" s="729"/>
      <c r="F224" s="730"/>
      <c r="G224" s="485"/>
      <c r="H224" s="187"/>
    </row>
    <row r="225" spans="1:8" s="331" customFormat="1" ht="12.75" customHeight="1">
      <c r="A225" s="274"/>
      <c r="B225" s="727"/>
      <c r="C225" s="342"/>
      <c r="D225" s="728"/>
      <c r="E225" s="729"/>
      <c r="F225" s="730"/>
      <c r="G225" s="485"/>
      <c r="H225" s="187"/>
    </row>
    <row r="226" spans="1:8" s="331" customFormat="1" ht="12.75" customHeight="1">
      <c r="A226" s="274"/>
      <c r="B226" s="727"/>
      <c r="C226" s="342"/>
      <c r="D226" s="728"/>
      <c r="E226" s="729"/>
      <c r="F226" s="730"/>
      <c r="G226" s="485"/>
      <c r="H226" s="187"/>
    </row>
    <row r="227" spans="1:8" s="331" customFormat="1" ht="12.75" customHeight="1">
      <c r="A227" s="274"/>
      <c r="B227" s="727"/>
      <c r="C227" s="342"/>
      <c r="D227" s="728"/>
      <c r="E227" s="729"/>
      <c r="F227" s="730"/>
      <c r="G227" s="485"/>
      <c r="H227" s="187"/>
    </row>
    <row r="228" spans="1:8" s="331" customFormat="1" ht="12.75" customHeight="1">
      <c r="A228" s="274"/>
      <c r="B228" s="727"/>
      <c r="C228" s="342"/>
      <c r="D228" s="728"/>
      <c r="E228" s="729"/>
      <c r="F228" s="730"/>
      <c r="G228" s="485"/>
      <c r="H228" s="187"/>
    </row>
    <row r="229" spans="1:8" s="331" customFormat="1" ht="12.75" customHeight="1">
      <c r="A229" s="274"/>
      <c r="B229" s="727"/>
      <c r="C229" s="342"/>
      <c r="D229" s="728"/>
      <c r="E229" s="729"/>
      <c r="F229" s="730"/>
      <c r="G229" s="485"/>
      <c r="H229" s="187"/>
    </row>
    <row r="230" spans="1:8" s="331" customFormat="1" ht="12.75" customHeight="1">
      <c r="A230" s="274"/>
      <c r="B230" s="727"/>
      <c r="C230" s="342"/>
      <c r="D230" s="728"/>
      <c r="E230" s="729"/>
      <c r="F230" s="730"/>
      <c r="G230" s="485"/>
      <c r="H230" s="187"/>
    </row>
    <row r="231" spans="1:8" s="331" customFormat="1" ht="12.75" customHeight="1">
      <c r="A231" s="274"/>
      <c r="B231" s="727"/>
      <c r="C231" s="342"/>
      <c r="D231" s="728"/>
      <c r="E231" s="729"/>
      <c r="F231" s="730"/>
      <c r="G231" s="485"/>
      <c r="H231" s="187"/>
    </row>
    <row r="232" spans="1:8" s="331" customFormat="1" ht="12.75" customHeight="1">
      <c r="A232" s="274"/>
      <c r="B232" s="727"/>
      <c r="C232" s="342"/>
      <c r="D232" s="728"/>
      <c r="E232" s="729"/>
      <c r="F232" s="730"/>
      <c r="G232" s="485"/>
      <c r="H232" s="187"/>
    </row>
    <row r="233" spans="1:8" s="331" customFormat="1" ht="12.75" customHeight="1">
      <c r="A233" s="274"/>
      <c r="B233" s="727"/>
      <c r="C233" s="342"/>
      <c r="D233" s="728"/>
      <c r="E233" s="729"/>
      <c r="F233" s="730"/>
      <c r="G233" s="485"/>
      <c r="H233" s="187"/>
    </row>
    <row r="234" spans="1:8" s="331" customFormat="1" ht="12.75" customHeight="1">
      <c r="A234" s="274"/>
      <c r="B234" s="727"/>
      <c r="C234" s="342"/>
      <c r="D234" s="728"/>
      <c r="E234" s="729"/>
      <c r="F234" s="730"/>
      <c r="G234" s="485"/>
      <c r="H234" s="187"/>
    </row>
    <row r="235" spans="1:8" s="331" customFormat="1" ht="12.75" customHeight="1">
      <c r="A235" s="274"/>
      <c r="B235" s="727"/>
      <c r="C235" s="342"/>
      <c r="D235" s="728"/>
      <c r="E235" s="729"/>
      <c r="F235" s="730"/>
      <c r="G235" s="485"/>
      <c r="H235" s="187"/>
    </row>
    <row r="236" spans="1:8" s="331" customFormat="1" ht="12.75" customHeight="1">
      <c r="A236" s="274"/>
      <c r="B236" s="727"/>
      <c r="C236" s="342"/>
      <c r="D236" s="728"/>
      <c r="E236" s="729"/>
      <c r="F236" s="730"/>
      <c r="G236" s="485"/>
      <c r="H236" s="187"/>
    </row>
    <row r="237" spans="1:8" s="331" customFormat="1" ht="12.75" customHeight="1">
      <c r="A237" s="274"/>
      <c r="B237" s="727"/>
      <c r="C237" s="342"/>
      <c r="D237" s="728"/>
      <c r="E237" s="729"/>
      <c r="F237" s="730"/>
      <c r="G237" s="485"/>
      <c r="H237" s="187"/>
    </row>
    <row r="238" spans="1:8" s="331" customFormat="1" ht="12.75" customHeight="1">
      <c r="A238" s="274"/>
      <c r="B238" s="727"/>
      <c r="C238" s="342"/>
      <c r="D238" s="728"/>
      <c r="E238" s="729"/>
      <c r="F238" s="730"/>
      <c r="G238" s="485"/>
      <c r="H238" s="187"/>
    </row>
    <row r="239" spans="1:8" s="331" customFormat="1" ht="12.75" customHeight="1">
      <c r="A239" s="274"/>
      <c r="B239" s="727"/>
      <c r="C239" s="342"/>
      <c r="D239" s="728"/>
      <c r="E239" s="729"/>
      <c r="F239" s="730"/>
      <c r="G239" s="485"/>
      <c r="H239" s="187"/>
    </row>
    <row r="240" spans="1:8" s="331" customFormat="1" ht="12.75" customHeight="1">
      <c r="A240" s="274"/>
      <c r="B240" s="727"/>
      <c r="C240" s="342"/>
      <c r="D240" s="728"/>
      <c r="E240" s="729"/>
      <c r="F240" s="730"/>
      <c r="G240" s="485"/>
      <c r="H240" s="187"/>
    </row>
    <row r="241" spans="1:8" s="331" customFormat="1" ht="12.75" customHeight="1">
      <c r="A241" s="274"/>
      <c r="B241" s="727"/>
      <c r="C241" s="342"/>
      <c r="D241" s="728"/>
      <c r="E241" s="729"/>
      <c r="F241" s="730"/>
      <c r="G241" s="485"/>
      <c r="H241" s="187"/>
    </row>
    <row r="242" spans="1:8" s="331" customFormat="1" ht="12.75" customHeight="1">
      <c r="A242" s="274"/>
      <c r="B242" s="727"/>
      <c r="C242" s="342"/>
      <c r="D242" s="728"/>
      <c r="E242" s="729"/>
      <c r="F242" s="730"/>
      <c r="G242" s="485"/>
      <c r="H242" s="187"/>
    </row>
    <row r="243" spans="1:8" s="331" customFormat="1" ht="12.75" customHeight="1">
      <c r="A243" s="274"/>
      <c r="B243" s="727"/>
      <c r="C243" s="342"/>
      <c r="D243" s="728"/>
      <c r="E243" s="729"/>
      <c r="F243" s="730"/>
      <c r="G243" s="485"/>
      <c r="H243" s="187"/>
    </row>
    <row r="244" spans="1:8" s="331" customFormat="1" ht="12.75" customHeight="1">
      <c r="A244" s="274"/>
      <c r="B244" s="727"/>
      <c r="C244" s="342"/>
      <c r="D244" s="728"/>
      <c r="E244" s="729"/>
      <c r="F244" s="730"/>
      <c r="G244" s="485"/>
      <c r="H244" s="187"/>
    </row>
    <row r="245" spans="1:8" s="331" customFormat="1" ht="12.75" customHeight="1">
      <c r="A245" s="274"/>
      <c r="B245" s="727"/>
      <c r="C245" s="342"/>
      <c r="D245" s="728"/>
      <c r="E245" s="729"/>
      <c r="F245" s="730"/>
      <c r="G245" s="485"/>
      <c r="H245" s="187"/>
    </row>
    <row r="246" spans="1:8" s="331" customFormat="1" ht="12.75" customHeight="1">
      <c r="A246" s="274"/>
      <c r="B246" s="727"/>
      <c r="C246" s="342"/>
      <c r="D246" s="728"/>
      <c r="E246" s="729"/>
      <c r="F246" s="730"/>
      <c r="G246" s="485"/>
      <c r="H246" s="187"/>
    </row>
    <row r="247" spans="1:8" s="331" customFormat="1" ht="12.75" customHeight="1">
      <c r="A247" s="274"/>
      <c r="B247" s="727"/>
      <c r="C247" s="342"/>
      <c r="D247" s="728"/>
      <c r="E247" s="729"/>
      <c r="F247" s="730"/>
      <c r="G247" s="485"/>
      <c r="H247" s="187"/>
    </row>
    <row r="248" spans="1:8" s="331" customFormat="1" ht="12.75" customHeight="1">
      <c r="A248" s="274"/>
      <c r="B248" s="727"/>
      <c r="C248" s="342"/>
      <c r="D248" s="728"/>
      <c r="E248" s="729"/>
      <c r="F248" s="730"/>
      <c r="G248" s="485"/>
      <c r="H248" s="187"/>
    </row>
    <row r="249" spans="1:8" s="331" customFormat="1" ht="12.75" customHeight="1">
      <c r="A249" s="274"/>
      <c r="B249" s="727"/>
      <c r="C249" s="342"/>
      <c r="D249" s="728"/>
      <c r="E249" s="729"/>
      <c r="F249" s="730"/>
      <c r="G249" s="485"/>
      <c r="H249" s="187"/>
    </row>
    <row r="250" spans="1:8" s="331" customFormat="1" ht="12.75" customHeight="1">
      <c r="A250" s="274"/>
      <c r="B250" s="727"/>
      <c r="C250" s="342"/>
      <c r="D250" s="728"/>
      <c r="E250" s="729"/>
      <c r="F250" s="730"/>
      <c r="G250" s="485"/>
      <c r="H250" s="187"/>
    </row>
    <row r="251" spans="1:8" s="331" customFormat="1" ht="12.75" customHeight="1">
      <c r="A251" s="274"/>
      <c r="B251" s="727"/>
      <c r="C251" s="342"/>
      <c r="D251" s="728"/>
      <c r="E251" s="729"/>
      <c r="F251" s="730"/>
      <c r="G251" s="485"/>
      <c r="H251" s="187"/>
    </row>
    <row r="252" spans="1:8" s="331" customFormat="1" ht="12.75" customHeight="1">
      <c r="A252" s="274"/>
      <c r="B252" s="727"/>
      <c r="C252" s="342"/>
      <c r="D252" s="728"/>
      <c r="E252" s="729"/>
      <c r="F252" s="730"/>
      <c r="G252" s="485"/>
      <c r="H252" s="187"/>
    </row>
    <row r="253" spans="1:8" s="331" customFormat="1" ht="12.75" customHeight="1">
      <c r="A253" s="274"/>
      <c r="B253" s="727"/>
      <c r="C253" s="342"/>
      <c r="D253" s="728"/>
      <c r="E253" s="729"/>
      <c r="F253" s="730"/>
      <c r="G253" s="485"/>
      <c r="H253" s="187"/>
    </row>
    <row r="254" spans="1:8" s="331" customFormat="1" ht="12.75" customHeight="1">
      <c r="A254" s="274"/>
      <c r="B254" s="727"/>
      <c r="C254" s="342"/>
      <c r="D254" s="728"/>
      <c r="E254" s="729"/>
      <c r="F254" s="730"/>
      <c r="G254" s="485"/>
      <c r="H254" s="187"/>
    </row>
    <row r="255" spans="1:8" s="331" customFormat="1" ht="12.75" customHeight="1">
      <c r="A255" s="274"/>
      <c r="B255" s="727"/>
      <c r="C255" s="342"/>
      <c r="D255" s="728"/>
      <c r="E255" s="729"/>
      <c r="F255" s="730"/>
      <c r="G255" s="485"/>
      <c r="H255" s="187"/>
    </row>
    <row r="256" spans="1:8" s="331" customFormat="1" ht="12.75" customHeight="1">
      <c r="A256" s="274"/>
      <c r="B256" s="727"/>
      <c r="C256" s="342"/>
      <c r="D256" s="728"/>
      <c r="E256" s="729"/>
      <c r="F256" s="730"/>
      <c r="G256" s="485"/>
      <c r="H256" s="187"/>
    </row>
    <row r="257" spans="1:8" s="331" customFormat="1" ht="12.75" customHeight="1">
      <c r="A257" s="274"/>
      <c r="B257" s="727"/>
      <c r="C257" s="342"/>
      <c r="D257" s="728"/>
      <c r="E257" s="729"/>
      <c r="F257" s="730"/>
      <c r="G257" s="485"/>
      <c r="H257" s="187"/>
    </row>
    <row r="258" spans="1:8" s="331" customFormat="1" ht="12.75" customHeight="1">
      <c r="A258" s="274"/>
      <c r="B258" s="727"/>
      <c r="C258" s="342"/>
      <c r="D258" s="728"/>
      <c r="E258" s="729"/>
      <c r="F258" s="730"/>
      <c r="G258" s="485"/>
      <c r="H258" s="187"/>
    </row>
    <row r="259" spans="1:8" s="331" customFormat="1" ht="12.75" customHeight="1">
      <c r="A259" s="274"/>
      <c r="B259" s="727"/>
      <c r="C259" s="342"/>
      <c r="D259" s="728"/>
      <c r="E259" s="729"/>
      <c r="F259" s="730"/>
      <c r="G259" s="485"/>
      <c r="H259" s="187"/>
    </row>
    <row r="260" spans="1:8" s="331" customFormat="1" ht="12.75" customHeight="1">
      <c r="A260" s="274"/>
      <c r="B260" s="727"/>
      <c r="C260" s="342"/>
      <c r="D260" s="728"/>
      <c r="E260" s="729"/>
      <c r="F260" s="730"/>
      <c r="G260" s="485"/>
      <c r="H260" s="187"/>
    </row>
    <row r="261" spans="1:8" s="331" customFormat="1" ht="12.75" customHeight="1">
      <c r="A261" s="274"/>
      <c r="B261" s="727"/>
      <c r="C261" s="342"/>
      <c r="D261" s="728"/>
      <c r="E261" s="729"/>
      <c r="F261" s="730"/>
      <c r="G261" s="485"/>
      <c r="H261" s="187"/>
    </row>
    <row r="262" spans="1:8" s="331" customFormat="1" ht="12.75" customHeight="1">
      <c r="A262" s="274"/>
      <c r="B262" s="727"/>
      <c r="C262" s="342"/>
      <c r="D262" s="728"/>
      <c r="E262" s="729"/>
      <c r="F262" s="730"/>
      <c r="G262" s="485"/>
      <c r="H262" s="187"/>
    </row>
    <row r="263" spans="1:8" s="331" customFormat="1" ht="12.75" customHeight="1">
      <c r="A263" s="274"/>
      <c r="B263" s="727"/>
      <c r="C263" s="342"/>
      <c r="D263" s="728"/>
      <c r="E263" s="729"/>
      <c r="F263" s="730"/>
      <c r="G263" s="485"/>
      <c r="H263" s="187"/>
    </row>
    <row r="264" spans="1:8" s="331" customFormat="1" ht="12.75" customHeight="1">
      <c r="A264" s="274"/>
      <c r="B264" s="727"/>
      <c r="C264" s="342"/>
      <c r="D264" s="728"/>
      <c r="E264" s="729"/>
      <c r="F264" s="730"/>
      <c r="G264" s="485"/>
      <c r="H264" s="187"/>
    </row>
    <row r="265" spans="1:8" s="331" customFormat="1" ht="12.75" customHeight="1">
      <c r="A265" s="274"/>
      <c r="B265" s="727"/>
      <c r="C265" s="342"/>
      <c r="D265" s="728"/>
      <c r="E265" s="729"/>
      <c r="F265" s="730"/>
      <c r="G265" s="485"/>
      <c r="H265" s="187"/>
    </row>
    <row r="266" spans="1:8" s="331" customFormat="1" ht="12.75" customHeight="1">
      <c r="A266" s="274"/>
      <c r="B266" s="727"/>
      <c r="C266" s="342"/>
      <c r="D266" s="728"/>
      <c r="E266" s="729"/>
      <c r="F266" s="730"/>
      <c r="G266" s="485"/>
      <c r="H266" s="187"/>
    </row>
    <row r="267" spans="1:8" s="331" customFormat="1" ht="12.75" customHeight="1">
      <c r="A267" s="274"/>
      <c r="B267" s="727"/>
      <c r="C267" s="342"/>
      <c r="D267" s="728"/>
      <c r="E267" s="729"/>
      <c r="F267" s="730"/>
      <c r="G267" s="485"/>
      <c r="H267" s="187"/>
    </row>
    <row r="268" spans="1:8" s="331" customFormat="1" ht="12.75" customHeight="1">
      <c r="A268" s="274"/>
      <c r="B268" s="727"/>
      <c r="C268" s="342"/>
      <c r="D268" s="728"/>
      <c r="E268" s="729"/>
      <c r="F268" s="730"/>
      <c r="G268" s="485"/>
      <c r="H268" s="187"/>
    </row>
    <row r="269" spans="1:8" s="331" customFormat="1" ht="12.75" customHeight="1">
      <c r="A269" s="274"/>
      <c r="B269" s="727"/>
      <c r="C269" s="342"/>
      <c r="D269" s="728"/>
      <c r="E269" s="729"/>
      <c r="F269" s="730"/>
      <c r="G269" s="485"/>
      <c r="H269" s="187"/>
    </row>
    <row r="270" spans="1:8" s="331" customFormat="1" ht="12.75" customHeight="1">
      <c r="A270" s="274"/>
      <c r="B270" s="727"/>
      <c r="C270" s="342"/>
      <c r="D270" s="728"/>
      <c r="E270" s="729"/>
      <c r="F270" s="730"/>
      <c r="G270" s="485"/>
      <c r="H270" s="187"/>
    </row>
    <row r="271" spans="1:8" s="331" customFormat="1" ht="12.75" customHeight="1">
      <c r="A271" s="274"/>
      <c r="B271" s="727"/>
      <c r="C271" s="342"/>
      <c r="D271" s="728"/>
      <c r="E271" s="729"/>
      <c r="F271" s="730"/>
      <c r="G271" s="485"/>
      <c r="H271" s="187"/>
    </row>
    <row r="272" spans="1:8" s="331" customFormat="1" ht="12.75" customHeight="1">
      <c r="A272" s="274"/>
      <c r="B272" s="727"/>
      <c r="C272" s="342"/>
      <c r="D272" s="728"/>
      <c r="E272" s="729"/>
      <c r="F272" s="730"/>
      <c r="G272" s="485"/>
      <c r="H272" s="187"/>
    </row>
    <row r="273" spans="1:8" s="331" customFormat="1" ht="12.75" customHeight="1">
      <c r="A273" s="274"/>
      <c r="B273" s="727"/>
      <c r="C273" s="342"/>
      <c r="D273" s="728"/>
      <c r="E273" s="729"/>
      <c r="F273" s="730"/>
      <c r="G273" s="485"/>
      <c r="H273" s="187"/>
    </row>
    <row r="274" spans="1:8" s="331" customFormat="1" ht="12.75" customHeight="1">
      <c r="A274" s="274"/>
      <c r="B274" s="727"/>
      <c r="C274" s="342"/>
      <c r="D274" s="728"/>
      <c r="E274" s="729"/>
      <c r="F274" s="730"/>
      <c r="G274" s="485"/>
      <c r="H274" s="187"/>
    </row>
    <row r="275" spans="1:8" s="331" customFormat="1" ht="12.75" customHeight="1">
      <c r="A275" s="274"/>
      <c r="B275" s="727"/>
      <c r="C275" s="342"/>
      <c r="D275" s="728"/>
      <c r="E275" s="729"/>
      <c r="F275" s="730"/>
      <c r="G275" s="485"/>
      <c r="H275" s="187"/>
    </row>
    <row r="276" spans="1:8" s="331" customFormat="1" ht="12.75" customHeight="1">
      <c r="A276" s="274"/>
      <c r="B276" s="727"/>
      <c r="C276" s="342"/>
      <c r="D276" s="728"/>
      <c r="E276" s="729"/>
      <c r="F276" s="730"/>
      <c r="G276" s="485"/>
      <c r="H276" s="187"/>
    </row>
    <row r="277" spans="1:8" s="331" customFormat="1" ht="12.75" customHeight="1">
      <c r="A277" s="274"/>
      <c r="B277" s="727"/>
      <c r="C277" s="342"/>
      <c r="D277" s="728"/>
      <c r="E277" s="729"/>
      <c r="F277" s="730"/>
      <c r="G277" s="485"/>
      <c r="H277" s="187"/>
    </row>
    <row r="278" spans="1:8" s="331" customFormat="1" ht="12.75" customHeight="1">
      <c r="A278" s="274"/>
      <c r="B278" s="727"/>
      <c r="C278" s="342"/>
      <c r="D278" s="728"/>
      <c r="E278" s="729"/>
      <c r="F278" s="730"/>
      <c r="G278" s="485"/>
      <c r="H278" s="187"/>
    </row>
    <row r="279" spans="1:8" s="331" customFormat="1" ht="12.75" customHeight="1">
      <c r="A279" s="274"/>
      <c r="B279" s="727"/>
      <c r="C279" s="342"/>
      <c r="D279" s="728"/>
      <c r="E279" s="729"/>
      <c r="F279" s="730"/>
      <c r="G279" s="485"/>
      <c r="H279" s="187"/>
    </row>
    <row r="280" spans="1:8" s="331" customFormat="1" ht="12.75" customHeight="1">
      <c r="A280" s="274"/>
      <c r="B280" s="727"/>
      <c r="C280" s="342"/>
      <c r="D280" s="728"/>
      <c r="E280" s="729"/>
      <c r="F280" s="730"/>
      <c r="G280" s="485"/>
      <c r="H280" s="187"/>
    </row>
    <row r="281" spans="1:8" s="331" customFormat="1" ht="12.75" customHeight="1">
      <c r="A281" s="274"/>
      <c r="B281" s="727"/>
      <c r="C281" s="342"/>
      <c r="D281" s="728"/>
      <c r="E281" s="729"/>
      <c r="F281" s="730"/>
      <c r="G281" s="485"/>
      <c r="H281" s="187"/>
    </row>
    <row r="282" spans="1:8" s="331" customFormat="1" ht="12.75" customHeight="1">
      <c r="A282" s="274"/>
      <c r="B282" s="727"/>
      <c r="C282" s="342"/>
      <c r="D282" s="728"/>
      <c r="E282" s="729"/>
      <c r="F282" s="730"/>
      <c r="G282" s="485"/>
      <c r="H282" s="187"/>
    </row>
    <row r="283" spans="1:8" s="331" customFormat="1" ht="12.75" customHeight="1">
      <c r="A283" s="274"/>
      <c r="B283" s="727"/>
      <c r="C283" s="342"/>
      <c r="D283" s="728"/>
      <c r="E283" s="729"/>
      <c r="F283" s="730"/>
      <c r="G283" s="485"/>
      <c r="H283" s="187"/>
    </row>
    <row r="284" spans="1:8" s="331" customFormat="1" ht="12.75" customHeight="1">
      <c r="A284" s="274"/>
      <c r="B284" s="727"/>
      <c r="C284" s="342"/>
      <c r="D284" s="728"/>
      <c r="E284" s="729"/>
      <c r="F284" s="730"/>
      <c r="G284" s="485"/>
      <c r="H284" s="187"/>
    </row>
    <row r="285" spans="1:8" s="331" customFormat="1" ht="12.75" customHeight="1">
      <c r="A285" s="274"/>
      <c r="B285" s="727"/>
      <c r="C285" s="342"/>
      <c r="D285" s="728"/>
      <c r="E285" s="729"/>
      <c r="F285" s="730"/>
      <c r="G285" s="485"/>
      <c r="H285" s="187"/>
    </row>
    <row r="286" spans="1:8" s="331" customFormat="1" ht="12.75" customHeight="1">
      <c r="A286" s="274"/>
      <c r="B286" s="727"/>
      <c r="C286" s="342"/>
      <c r="D286" s="728"/>
      <c r="E286" s="729"/>
      <c r="F286" s="730"/>
      <c r="G286" s="485"/>
      <c r="H286" s="187"/>
    </row>
    <row r="287" spans="1:8" s="331" customFormat="1" ht="12.75" customHeight="1">
      <c r="A287" s="274"/>
      <c r="B287" s="727"/>
      <c r="C287" s="342"/>
      <c r="D287" s="728"/>
      <c r="E287" s="729"/>
      <c r="F287" s="730"/>
      <c r="G287" s="485"/>
      <c r="H287" s="187"/>
    </row>
    <row r="288" spans="1:8" s="331" customFormat="1" ht="12.75" customHeight="1">
      <c r="A288" s="274"/>
      <c r="B288" s="727"/>
      <c r="C288" s="342"/>
      <c r="D288" s="728"/>
      <c r="E288" s="729"/>
      <c r="F288" s="730"/>
      <c r="G288" s="485"/>
      <c r="H288" s="187"/>
    </row>
    <row r="289" spans="1:8" s="331" customFormat="1" ht="12.75" customHeight="1">
      <c r="A289" s="274"/>
      <c r="B289" s="727"/>
      <c r="C289" s="342"/>
      <c r="D289" s="728"/>
      <c r="E289" s="729"/>
      <c r="F289" s="730"/>
      <c r="G289" s="485"/>
      <c r="H289" s="187"/>
    </row>
    <row r="290" spans="1:8" s="331" customFormat="1" ht="12.75" customHeight="1">
      <c r="A290" s="274"/>
      <c r="B290" s="727"/>
      <c r="C290" s="342"/>
      <c r="D290" s="728"/>
      <c r="E290" s="729"/>
      <c r="F290" s="730"/>
      <c r="G290" s="485"/>
      <c r="H290" s="187"/>
    </row>
    <row r="291" spans="1:8" s="331" customFormat="1" ht="12.75" customHeight="1">
      <c r="A291" s="274"/>
      <c r="B291" s="727"/>
      <c r="C291" s="342"/>
      <c r="D291" s="728"/>
      <c r="E291" s="729"/>
      <c r="F291" s="730"/>
      <c r="G291" s="485"/>
      <c r="H291" s="187"/>
    </row>
    <row r="292" spans="1:8" s="331" customFormat="1" ht="12.75" customHeight="1">
      <c r="A292" s="274"/>
      <c r="B292" s="727"/>
      <c r="C292" s="342"/>
      <c r="D292" s="728"/>
      <c r="E292" s="729"/>
      <c r="F292" s="730"/>
      <c r="G292" s="485"/>
      <c r="H292" s="187"/>
    </row>
    <row r="293" spans="1:8" s="331" customFormat="1" ht="12.75" customHeight="1">
      <c r="A293" s="274"/>
      <c r="B293" s="727"/>
      <c r="C293" s="342"/>
      <c r="D293" s="728"/>
      <c r="E293" s="729"/>
      <c r="F293" s="730"/>
      <c r="G293" s="485"/>
      <c r="H293" s="187"/>
    </row>
    <row r="294" spans="1:8" s="331" customFormat="1" ht="12.75" customHeight="1">
      <c r="A294" s="274"/>
      <c r="B294" s="727"/>
      <c r="C294" s="342"/>
      <c r="D294" s="728"/>
      <c r="E294" s="729"/>
      <c r="F294" s="730"/>
      <c r="G294" s="485"/>
      <c r="H294" s="187"/>
    </row>
    <row r="295" spans="1:8" s="331" customFormat="1" ht="12.75" customHeight="1">
      <c r="A295" s="274"/>
      <c r="B295" s="727"/>
      <c r="C295" s="342"/>
      <c r="D295" s="728"/>
      <c r="E295" s="729"/>
      <c r="F295" s="730"/>
      <c r="G295" s="485"/>
      <c r="H295" s="187"/>
    </row>
    <row r="296" spans="1:8" s="331" customFormat="1" ht="12.75" customHeight="1">
      <c r="A296" s="274"/>
      <c r="B296" s="727"/>
      <c r="C296" s="342"/>
      <c r="D296" s="728"/>
      <c r="E296" s="729"/>
      <c r="F296" s="730"/>
      <c r="G296" s="485"/>
      <c r="H296" s="187"/>
    </row>
    <row r="297" spans="1:8" s="331" customFormat="1" ht="12.75" customHeight="1">
      <c r="A297" s="274"/>
      <c r="B297" s="727"/>
      <c r="C297" s="342"/>
      <c r="D297" s="728"/>
      <c r="E297" s="729"/>
      <c r="F297" s="730"/>
      <c r="G297" s="485"/>
      <c r="H297" s="187"/>
    </row>
    <row r="298" spans="1:8" s="331" customFormat="1" ht="12.75" customHeight="1">
      <c r="A298" s="274"/>
      <c r="B298" s="727"/>
      <c r="C298" s="342"/>
      <c r="D298" s="728"/>
      <c r="E298" s="729"/>
      <c r="F298" s="730"/>
      <c r="G298" s="485"/>
      <c r="H298" s="187"/>
    </row>
    <row r="299" spans="1:8" s="331" customFormat="1" ht="12.75" customHeight="1">
      <c r="A299" s="274"/>
      <c r="B299" s="727"/>
      <c r="C299" s="342"/>
      <c r="D299" s="728"/>
      <c r="E299" s="729"/>
      <c r="F299" s="730"/>
      <c r="G299" s="485"/>
      <c r="H299" s="187"/>
    </row>
    <row r="300" spans="1:8" s="331" customFormat="1" ht="12.75" customHeight="1">
      <c r="A300" s="274"/>
      <c r="B300" s="727"/>
      <c r="C300" s="342"/>
      <c r="D300" s="728"/>
      <c r="E300" s="729"/>
      <c r="F300" s="730"/>
      <c r="G300" s="485"/>
      <c r="H300" s="187"/>
    </row>
    <row r="301" spans="1:8">
      <c r="F301" s="731"/>
      <c r="G301" s="731"/>
      <c r="H301" s="732"/>
    </row>
    <row r="302" spans="1:8">
      <c r="F302" s="731"/>
      <c r="G302" s="731"/>
      <c r="H302" s="732"/>
    </row>
    <row r="303" spans="1:8">
      <c r="H303" s="733"/>
    </row>
    <row r="304" spans="1:8">
      <c r="H304" s="733"/>
    </row>
    <row r="305" spans="8:8">
      <c r="H305" s="733"/>
    </row>
    <row r="306" spans="8:8">
      <c r="H306" s="733"/>
    </row>
    <row r="307" spans="8:8">
      <c r="H307" s="733"/>
    </row>
    <row r="308" spans="8:8">
      <c r="H308" s="733"/>
    </row>
    <row r="309" spans="8:8">
      <c r="H309" s="733"/>
    </row>
    <row r="310" spans="8:8">
      <c r="H310" s="733"/>
    </row>
    <row r="311" spans="8:8">
      <c r="H311" s="733"/>
    </row>
    <row r="312" spans="8:8">
      <c r="H312" s="733"/>
    </row>
    <row r="313" spans="8:8">
      <c r="H313" s="733"/>
    </row>
    <row r="314" spans="8:8">
      <c r="H314" s="733"/>
    </row>
    <row r="315" spans="8:8">
      <c r="H315" s="733"/>
    </row>
    <row r="316" spans="8:8">
      <c r="H316" s="733"/>
    </row>
    <row r="317" spans="8:8">
      <c r="H317" s="733"/>
    </row>
    <row r="318" spans="8:8">
      <c r="H318" s="733"/>
    </row>
    <row r="319" spans="8:8">
      <c r="H319" s="733"/>
    </row>
    <row r="320" spans="8:8">
      <c r="H320" s="733"/>
    </row>
    <row r="321" spans="8:8">
      <c r="H321" s="733"/>
    </row>
    <row r="322" spans="8:8">
      <c r="H322" s="733"/>
    </row>
    <row r="323" spans="8:8">
      <c r="H323" s="733"/>
    </row>
    <row r="324" spans="8:8">
      <c r="H324" s="733"/>
    </row>
    <row r="325" spans="8:8">
      <c r="H325" s="733"/>
    </row>
    <row r="326" spans="8:8">
      <c r="H326" s="733"/>
    </row>
    <row r="327" spans="8:8">
      <c r="H327" s="733"/>
    </row>
    <row r="328" spans="8:8">
      <c r="H328" s="733"/>
    </row>
    <row r="329" spans="8:8">
      <c r="H329" s="733"/>
    </row>
    <row r="330" spans="8:8">
      <c r="H330" s="733"/>
    </row>
    <row r="331" spans="8:8">
      <c r="H331" s="733"/>
    </row>
    <row r="332" spans="8:8">
      <c r="H332" s="733"/>
    </row>
    <row r="333" spans="8:8">
      <c r="H333" s="733"/>
    </row>
    <row r="334" spans="8:8">
      <c r="H334" s="733"/>
    </row>
    <row r="335" spans="8:8">
      <c r="H335" s="733"/>
    </row>
    <row r="336" spans="8:8">
      <c r="H336" s="733"/>
    </row>
    <row r="337" spans="8:8">
      <c r="H337" s="733"/>
    </row>
    <row r="338" spans="8:8">
      <c r="H338" s="733"/>
    </row>
    <row r="339" spans="8:8">
      <c r="H339" s="733"/>
    </row>
    <row r="340" spans="8:8">
      <c r="H340" s="733"/>
    </row>
    <row r="341" spans="8:8">
      <c r="H341" s="733"/>
    </row>
    <row r="342" spans="8:8">
      <c r="H342" s="733"/>
    </row>
    <row r="343" spans="8:8">
      <c r="H343" s="733"/>
    </row>
    <row r="344" spans="8:8">
      <c r="H344" s="733"/>
    </row>
    <row r="345" spans="8:8">
      <c r="H345" s="733"/>
    </row>
    <row r="346" spans="8:8">
      <c r="H346" s="733"/>
    </row>
    <row r="347" spans="8:8">
      <c r="H347" s="733"/>
    </row>
    <row r="348" spans="8:8">
      <c r="H348" s="733"/>
    </row>
    <row r="349" spans="8:8">
      <c r="H349" s="733"/>
    </row>
    <row r="350" spans="8:8">
      <c r="H350" s="733"/>
    </row>
    <row r="351" spans="8:8">
      <c r="H351" s="733"/>
    </row>
    <row r="352" spans="8:8">
      <c r="H352" s="733"/>
    </row>
    <row r="353" spans="8:8">
      <c r="H353" s="733"/>
    </row>
    <row r="354" spans="8:8">
      <c r="H354" s="733"/>
    </row>
    <row r="355" spans="8:8">
      <c r="H355" s="733"/>
    </row>
    <row r="356" spans="8:8">
      <c r="H356" s="733"/>
    </row>
    <row r="357" spans="8:8">
      <c r="H357" s="733"/>
    </row>
    <row r="358" spans="8:8">
      <c r="H358" s="733"/>
    </row>
    <row r="359" spans="8:8">
      <c r="H359" s="733"/>
    </row>
    <row r="360" spans="8:8">
      <c r="H360" s="733"/>
    </row>
    <row r="361" spans="8:8">
      <c r="H361" s="733"/>
    </row>
    <row r="362" spans="8:8">
      <c r="H362" s="733"/>
    </row>
    <row r="363" spans="8:8">
      <c r="H363" s="733"/>
    </row>
    <row r="364" spans="8:8">
      <c r="H364" s="733"/>
    </row>
    <row r="365" spans="8:8">
      <c r="H365" s="733"/>
    </row>
    <row r="366" spans="8:8">
      <c r="H366" s="733"/>
    </row>
    <row r="367" spans="8:8">
      <c r="H367" s="733"/>
    </row>
    <row r="368" spans="8:8">
      <c r="H368" s="733"/>
    </row>
    <row r="369" spans="8:8">
      <c r="H369" s="733"/>
    </row>
    <row r="370" spans="8:8">
      <c r="H370" s="733"/>
    </row>
    <row r="371" spans="8:8">
      <c r="H371" s="733"/>
    </row>
    <row r="372" spans="8:8">
      <c r="H372" s="733"/>
    </row>
    <row r="373" spans="8:8">
      <c r="H373" s="733"/>
    </row>
    <row r="374" spans="8:8">
      <c r="H374" s="733"/>
    </row>
    <row r="375" spans="8:8">
      <c r="H375" s="733"/>
    </row>
    <row r="376" spans="8:8">
      <c r="H376" s="733"/>
    </row>
    <row r="377" spans="8:8">
      <c r="H377" s="733"/>
    </row>
    <row r="378" spans="8:8">
      <c r="H378" s="733"/>
    </row>
    <row r="379" spans="8:8">
      <c r="H379" s="733"/>
    </row>
    <row r="380" spans="8:8">
      <c r="H380" s="733"/>
    </row>
    <row r="381" spans="8:8">
      <c r="H381" s="733"/>
    </row>
    <row r="382" spans="8:8">
      <c r="H382" s="733"/>
    </row>
    <row r="383" spans="8:8">
      <c r="H383" s="733"/>
    </row>
    <row r="384" spans="8:8">
      <c r="H384" s="733"/>
    </row>
    <row r="385" spans="8:8">
      <c r="H385" s="733"/>
    </row>
    <row r="386" spans="8:8">
      <c r="H386" s="733"/>
    </row>
    <row r="387" spans="8:8">
      <c r="H387" s="733"/>
    </row>
    <row r="388" spans="8:8">
      <c r="H388" s="733"/>
    </row>
    <row r="389" spans="8:8">
      <c r="H389" s="733"/>
    </row>
    <row r="390" spans="8:8">
      <c r="H390" s="733"/>
    </row>
    <row r="391" spans="8:8">
      <c r="H391" s="733"/>
    </row>
    <row r="392" spans="8:8">
      <c r="H392" s="733"/>
    </row>
    <row r="393" spans="8:8">
      <c r="H393" s="733"/>
    </row>
    <row r="394" spans="8:8">
      <c r="H394" s="733"/>
    </row>
    <row r="395" spans="8:8">
      <c r="H395" s="733"/>
    </row>
    <row r="396" spans="8:8">
      <c r="H396" s="733"/>
    </row>
    <row r="397" spans="8:8">
      <c r="H397" s="733"/>
    </row>
    <row r="398" spans="8:8">
      <c r="H398" s="733"/>
    </row>
    <row r="399" spans="8:8">
      <c r="H399" s="733"/>
    </row>
    <row r="400" spans="8:8">
      <c r="H400" s="733"/>
    </row>
    <row r="401" spans="8:8">
      <c r="H401" s="733"/>
    </row>
    <row r="402" spans="8:8">
      <c r="H402" s="733"/>
    </row>
    <row r="403" spans="8:8">
      <c r="H403" s="733"/>
    </row>
    <row r="404" spans="8:8">
      <c r="H404" s="733"/>
    </row>
    <row r="405" spans="8:8">
      <c r="H405" s="733"/>
    </row>
    <row r="406" spans="8:8">
      <c r="H406" s="733"/>
    </row>
    <row r="407" spans="8:8">
      <c r="H407" s="733"/>
    </row>
    <row r="408" spans="8:8">
      <c r="H408" s="733"/>
    </row>
    <row r="409" spans="8:8">
      <c r="H409" s="733"/>
    </row>
    <row r="410" spans="8:8">
      <c r="H410" s="733"/>
    </row>
    <row r="411" spans="8:8">
      <c r="H411" s="733"/>
    </row>
    <row r="412" spans="8:8">
      <c r="H412" s="733"/>
    </row>
    <row r="413" spans="8:8">
      <c r="H413" s="733"/>
    </row>
    <row r="414" spans="8:8">
      <c r="H414" s="733"/>
    </row>
    <row r="415" spans="8:8">
      <c r="H415" s="733"/>
    </row>
    <row r="416" spans="8:8">
      <c r="H416" s="733"/>
    </row>
    <row r="417" spans="8:8">
      <c r="H417" s="733"/>
    </row>
  </sheetData>
  <mergeCells count="5">
    <mergeCell ref="F3:H3"/>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tabColor theme="4" tint="-0.499984740745262"/>
  </sheetPr>
  <dimension ref="A1:T553"/>
  <sheetViews>
    <sheetView showZeros="0" view="pageBreakPreview" zoomScale="55" zoomScaleNormal="80" zoomScaleSheetLayoutView="55" workbookViewId="0">
      <selection activeCell="J25" sqref="J25"/>
    </sheetView>
  </sheetViews>
  <sheetFormatPr baseColWidth="10" defaultColWidth="11.42578125" defaultRowHeight="14.25"/>
  <cols>
    <col min="1" max="1" width="3.140625" style="261" customWidth="1"/>
    <col min="2" max="2" width="5.42578125" style="487" customWidth="1"/>
    <col min="3" max="3" width="54.28515625" style="263" customWidth="1"/>
    <col min="4" max="4" width="46.140625" style="261" hidden="1" customWidth="1"/>
    <col min="5" max="5" width="3.7109375" style="261" customWidth="1"/>
    <col min="6" max="6" width="8.42578125" style="813" customWidth="1"/>
    <col min="7" max="7" width="8.42578125" style="261" customWidth="1"/>
    <col min="8" max="8" width="13.28515625" style="261" customWidth="1"/>
    <col min="9" max="10" width="11.42578125" style="261"/>
    <col min="11" max="11" width="26.28515625" style="261" customWidth="1"/>
    <col min="12" max="16384" width="11.42578125" style="261"/>
  </cols>
  <sheetData>
    <row r="1" spans="1:20" s="258" customFormat="1" ht="18" customHeight="1">
      <c r="A1" s="260"/>
      <c r="B1" s="734"/>
      <c r="C1" s="735"/>
      <c r="D1" s="260"/>
      <c r="E1" s="736"/>
      <c r="F1" s="644"/>
      <c r="G1" s="260"/>
      <c r="H1" s="260"/>
    </row>
    <row r="2" spans="1:20" s="258" customFormat="1" ht="15.75">
      <c r="A2" s="641"/>
      <c r="B2" s="643" t="s">
        <v>825</v>
      </c>
      <c r="C2" s="737" t="s">
        <v>1842</v>
      </c>
      <c r="D2" s="643"/>
      <c r="E2" s="736"/>
      <c r="F2" s="644"/>
      <c r="G2" s="644"/>
      <c r="H2" s="738"/>
    </row>
    <row r="3" spans="1:20" ht="15.75" thickBot="1">
      <c r="A3" s="265"/>
      <c r="B3" s="739"/>
      <c r="C3" s="740"/>
      <c r="D3" s="265"/>
      <c r="E3" s="265"/>
      <c r="F3" s="741"/>
      <c r="G3" s="2726"/>
      <c r="H3" s="2726"/>
    </row>
    <row r="4" spans="1:20" s="745" customFormat="1" ht="21.75" customHeight="1" thickBot="1">
      <c r="A4" s="742" t="s">
        <v>1843</v>
      </c>
      <c r="B4" s="743"/>
      <c r="C4" s="744" t="s">
        <v>175</v>
      </c>
      <c r="D4" s="650" t="s">
        <v>175</v>
      </c>
      <c r="E4" s="651" t="s">
        <v>36</v>
      </c>
      <c r="F4" s="652" t="s">
        <v>176</v>
      </c>
      <c r="G4" s="651" t="s">
        <v>177</v>
      </c>
      <c r="H4" s="651" t="s">
        <v>178</v>
      </c>
      <c r="J4" s="2692" t="s">
        <v>6774</v>
      </c>
      <c r="K4" s="2693"/>
      <c r="L4" s="179"/>
      <c r="M4" s="2692" t="s">
        <v>6775</v>
      </c>
      <c r="N4" s="2693"/>
      <c r="O4" s="179"/>
      <c r="P4" s="2692" t="s">
        <v>6776</v>
      </c>
      <c r="Q4" s="2693"/>
      <c r="R4" s="179"/>
      <c r="S4" s="2692" t="s">
        <v>6777</v>
      </c>
      <c r="T4" s="2693"/>
    </row>
    <row r="5" spans="1:20" s="331" customFormat="1" ht="12.75" customHeight="1">
      <c r="A5" s="453"/>
      <c r="B5" s="746"/>
      <c r="C5" s="455"/>
      <c r="D5" s="387"/>
      <c r="E5" s="456"/>
      <c r="F5" s="394"/>
      <c r="G5" s="312">
        <v>0</v>
      </c>
      <c r="H5" s="279"/>
    </row>
    <row r="6" spans="1:20" s="331" customFormat="1" ht="12.75" customHeight="1">
      <c r="A6" s="459"/>
      <c r="B6" s="747">
        <v>3.1</v>
      </c>
      <c r="C6" s="748" t="s">
        <v>1844</v>
      </c>
      <c r="D6" s="549"/>
      <c r="E6" s="456"/>
      <c r="F6" s="394"/>
      <c r="G6" s="312" t="s">
        <v>179</v>
      </c>
      <c r="H6" s="279" t="str">
        <f>IF(F6=0,"",G6*F6)</f>
        <v/>
      </c>
    </row>
    <row r="7" spans="1:20" s="331" customFormat="1" ht="12.75" customHeight="1">
      <c r="A7" s="459"/>
      <c r="B7" s="747"/>
      <c r="C7" s="749"/>
      <c r="D7" s="549"/>
      <c r="E7" s="456"/>
      <c r="F7" s="394"/>
      <c r="G7" s="312" t="s">
        <v>179</v>
      </c>
      <c r="H7" s="279" t="str">
        <f>IF(F7=0,"",G7*F7)</f>
        <v/>
      </c>
    </row>
    <row r="8" spans="1:20" s="331" customFormat="1" ht="12.75" customHeight="1" thickBot="1">
      <c r="A8" s="459"/>
      <c r="B8" s="747" t="s">
        <v>222</v>
      </c>
      <c r="C8" s="750" t="s">
        <v>311</v>
      </c>
      <c r="D8" s="549"/>
      <c r="E8" s="456"/>
      <c r="F8" s="394"/>
      <c r="G8" s="312" t="s">
        <v>179</v>
      </c>
      <c r="H8" s="279" t="str">
        <f>IF(F8=0,"",G8*F8)</f>
        <v/>
      </c>
    </row>
    <row r="9" spans="1:20" s="331" customFormat="1" ht="12.75" customHeight="1" thickBot="1">
      <c r="A9" s="459"/>
      <c r="B9" s="747"/>
      <c r="C9" s="751"/>
      <c r="D9" s="549"/>
      <c r="E9" s="456"/>
      <c r="F9" s="394"/>
      <c r="G9" s="312" t="s">
        <v>179</v>
      </c>
      <c r="H9" s="279" t="str">
        <f>IF(F9=0,"",G9*F9)</f>
        <v/>
      </c>
      <c r="M9" s="2028"/>
      <c r="N9" s="2029"/>
      <c r="P9" s="2028"/>
      <c r="Q9" s="2029"/>
      <c r="S9" s="2028"/>
      <c r="T9" s="2029"/>
    </row>
    <row r="10" spans="1:20" s="331" customFormat="1" ht="12.75" customHeight="1">
      <c r="A10" s="459"/>
      <c r="B10" s="752" t="s">
        <v>1845</v>
      </c>
      <c r="C10" s="751" t="s">
        <v>1846</v>
      </c>
      <c r="D10" s="549"/>
      <c r="E10" s="753" t="s">
        <v>1847</v>
      </c>
      <c r="F10" s="394"/>
      <c r="G10" s="312"/>
      <c r="H10" s="279"/>
      <c r="J10" s="2056" t="s">
        <v>6394</v>
      </c>
      <c r="K10" s="2063" t="str">
        <f>VLOOKUP(J10,'FICHE RATIOS'!C:D,2,FALSE)</f>
        <v>Serurerie - Miroiterie - Métallerie</v>
      </c>
      <c r="M10" s="2030"/>
      <c r="N10" s="2031"/>
      <c r="P10" s="2030"/>
      <c r="Q10" s="2031"/>
      <c r="S10" s="2030"/>
      <c r="T10" s="2031"/>
    </row>
    <row r="11" spans="1:20" s="331" customFormat="1" ht="12.75" customHeight="1">
      <c r="A11" s="459"/>
      <c r="B11" s="752" t="s">
        <v>1848</v>
      </c>
      <c r="C11" s="751" t="s">
        <v>1261</v>
      </c>
      <c r="D11" s="549"/>
      <c r="E11" s="753" t="s">
        <v>1847</v>
      </c>
      <c r="F11" s="394"/>
      <c r="G11" s="312"/>
      <c r="H11" s="279"/>
      <c r="J11" s="2058" t="s">
        <v>6394</v>
      </c>
      <c r="K11" s="2064" t="str">
        <f>VLOOKUP(J11,'FICHE RATIOS'!C:D,2,FALSE)</f>
        <v>Serurerie - Miroiterie - Métallerie</v>
      </c>
      <c r="M11" s="2030"/>
      <c r="N11" s="2031"/>
      <c r="P11" s="2030"/>
      <c r="Q11" s="2031"/>
      <c r="S11" s="2030"/>
      <c r="T11" s="2031"/>
    </row>
    <row r="12" spans="1:20" s="331" customFormat="1" ht="12.75" customHeight="1">
      <c r="A12" s="459"/>
      <c r="B12" s="752" t="s">
        <v>1260</v>
      </c>
      <c r="C12" s="751" t="s">
        <v>1849</v>
      </c>
      <c r="D12" s="549"/>
      <c r="E12" s="753" t="s">
        <v>1847</v>
      </c>
      <c r="F12" s="394"/>
      <c r="G12" s="312"/>
      <c r="H12" s="279"/>
      <c r="J12" s="2058" t="s">
        <v>6394</v>
      </c>
      <c r="K12" s="2064" t="str">
        <f>VLOOKUP(J12,'FICHE RATIOS'!C:D,2,FALSE)</f>
        <v>Serurerie - Miroiterie - Métallerie</v>
      </c>
      <c r="M12" s="2032"/>
      <c r="N12" s="2031"/>
      <c r="P12" s="2032"/>
      <c r="Q12" s="2031"/>
      <c r="S12" s="2032"/>
      <c r="T12" s="2031"/>
    </row>
    <row r="13" spans="1:20" s="331" customFormat="1" ht="12.75" customHeight="1">
      <c r="A13" s="459"/>
      <c r="B13" s="752" t="s">
        <v>1264</v>
      </c>
      <c r="C13" s="751" t="s">
        <v>1263</v>
      </c>
      <c r="D13" s="549"/>
      <c r="E13" s="753" t="s">
        <v>1847</v>
      </c>
      <c r="F13" s="394"/>
      <c r="G13" s="312"/>
      <c r="H13" s="279"/>
      <c r="J13" s="2058" t="s">
        <v>6394</v>
      </c>
      <c r="K13" s="2064" t="str">
        <f>VLOOKUP(J13,'FICHE RATIOS'!C:D,2,FALSE)</f>
        <v>Serurerie - Miroiterie - Métallerie</v>
      </c>
      <c r="M13" s="2030"/>
      <c r="N13" s="2031"/>
      <c r="P13" s="2030"/>
      <c r="Q13" s="2031"/>
      <c r="S13" s="2030"/>
      <c r="T13" s="2031"/>
    </row>
    <row r="14" spans="1:20" s="331" customFormat="1" ht="12.75" customHeight="1">
      <c r="A14" s="459"/>
      <c r="B14" s="752" t="s">
        <v>1266</v>
      </c>
      <c r="C14" s="754" t="s">
        <v>1267</v>
      </c>
      <c r="D14" s="549"/>
      <c r="E14" s="753" t="s">
        <v>1847</v>
      </c>
      <c r="F14" s="394"/>
      <c r="G14" s="312"/>
      <c r="H14" s="279"/>
      <c r="J14" s="2058" t="s">
        <v>6394</v>
      </c>
      <c r="K14" s="2064" t="str">
        <f>VLOOKUP(J14,'FICHE RATIOS'!C:D,2,FALSE)</f>
        <v>Serurerie - Miroiterie - Métallerie</v>
      </c>
      <c r="M14" s="2030"/>
      <c r="N14" s="2031"/>
      <c r="P14" s="2030"/>
      <c r="Q14" s="2031"/>
      <c r="S14" s="2030"/>
      <c r="T14" s="2031"/>
    </row>
    <row r="15" spans="1:20" s="331" customFormat="1" ht="12.75" customHeight="1">
      <c r="A15" s="459"/>
      <c r="B15" s="747"/>
      <c r="C15" s="751"/>
      <c r="D15" s="549"/>
      <c r="E15" s="753"/>
      <c r="F15" s="394"/>
      <c r="G15" s="312"/>
      <c r="H15" s="279"/>
      <c r="J15" s="2058" t="s">
        <v>6394</v>
      </c>
      <c r="K15" s="2064" t="str">
        <f>VLOOKUP(J15,'FICHE RATIOS'!C:D,2,FALSE)</f>
        <v>Serurerie - Miroiterie - Métallerie</v>
      </c>
      <c r="M15" s="2030"/>
      <c r="N15" s="2031"/>
      <c r="P15" s="2030"/>
      <c r="Q15" s="2031"/>
      <c r="S15" s="2030"/>
      <c r="T15" s="2031"/>
    </row>
    <row r="16" spans="1:20" s="331" customFormat="1" ht="12.75" customHeight="1">
      <c r="A16" s="459"/>
      <c r="B16" s="752" t="s">
        <v>1293</v>
      </c>
      <c r="C16" s="754" t="s">
        <v>1294</v>
      </c>
      <c r="D16" s="549"/>
      <c r="E16" s="753" t="s">
        <v>1847</v>
      </c>
      <c r="F16" s="394"/>
      <c r="G16" s="312"/>
      <c r="H16" s="279"/>
      <c r="J16" s="2058" t="s">
        <v>6394</v>
      </c>
      <c r="K16" s="2064" t="str">
        <f>VLOOKUP(J16,'FICHE RATIOS'!C:D,2,FALSE)</f>
        <v>Serurerie - Miroiterie - Métallerie</v>
      </c>
      <c r="M16" s="2030"/>
      <c r="N16" s="2031"/>
      <c r="P16" s="2030"/>
      <c r="Q16" s="2031"/>
      <c r="S16" s="2030"/>
      <c r="T16" s="2031"/>
    </row>
    <row r="17" spans="1:20" s="331" customFormat="1" ht="12.75" customHeight="1">
      <c r="A17" s="459"/>
      <c r="B17" s="747"/>
      <c r="C17" s="751"/>
      <c r="D17" s="549"/>
      <c r="E17" s="456"/>
      <c r="F17" s="394"/>
      <c r="G17" s="312" t="s">
        <v>179</v>
      </c>
      <c r="H17" s="279" t="str">
        <f t="shared" ref="H17:H45" si="0">IF(F17=0,"",G17*F17)</f>
        <v/>
      </c>
      <c r="J17" s="2058" t="s">
        <v>6394</v>
      </c>
      <c r="K17" s="2064" t="str">
        <f>VLOOKUP(J17,'FICHE RATIOS'!C:D,2,FALSE)</f>
        <v>Serurerie - Miroiterie - Métallerie</v>
      </c>
      <c r="M17" s="2032"/>
      <c r="N17" s="2031"/>
      <c r="P17" s="2032"/>
      <c r="Q17" s="2031"/>
      <c r="S17" s="2032"/>
      <c r="T17" s="2031"/>
    </row>
    <row r="18" spans="1:20" s="331" customFormat="1" ht="12.75" customHeight="1">
      <c r="A18" s="459"/>
      <c r="B18" s="747"/>
      <c r="C18" s="755" t="s">
        <v>1850</v>
      </c>
      <c r="D18" s="549"/>
      <c r="E18" s="456" t="s">
        <v>66</v>
      </c>
      <c r="F18" s="394">
        <v>6</v>
      </c>
      <c r="G18" s="312">
        <v>325.33</v>
      </c>
      <c r="H18" s="279">
        <f t="shared" si="0"/>
        <v>1951.98</v>
      </c>
      <c r="J18" s="2058" t="s">
        <v>6394</v>
      </c>
      <c r="K18" s="2064" t="str">
        <f>VLOOKUP(J18,'FICHE RATIOS'!C:D,2,FALSE)</f>
        <v>Serurerie - Miroiterie - Métallerie</v>
      </c>
      <c r="M18" s="2030"/>
      <c r="N18" s="2031"/>
      <c r="P18" s="2030"/>
      <c r="Q18" s="2031"/>
      <c r="S18" s="2030"/>
      <c r="T18" s="2031"/>
    </row>
    <row r="19" spans="1:20" s="331" customFormat="1" ht="12.75" customHeight="1">
      <c r="A19" s="459"/>
      <c r="B19" s="747"/>
      <c r="C19" s="755" t="s">
        <v>1851</v>
      </c>
      <c r="D19" s="549"/>
      <c r="E19" s="456" t="s">
        <v>1535</v>
      </c>
      <c r="F19" s="394"/>
      <c r="G19" s="312" t="s">
        <v>179</v>
      </c>
      <c r="H19" s="279" t="str">
        <f t="shared" si="0"/>
        <v/>
      </c>
      <c r="J19" s="2058" t="s">
        <v>6394</v>
      </c>
      <c r="K19" s="2064" t="str">
        <f>VLOOKUP(J19,'FICHE RATIOS'!C:D,2,FALSE)</f>
        <v>Serurerie - Miroiterie - Métallerie</v>
      </c>
      <c r="M19" s="2033"/>
      <c r="N19" s="2031"/>
      <c r="P19" s="2033"/>
      <c r="Q19" s="2031"/>
      <c r="S19" s="2033"/>
      <c r="T19" s="2031"/>
    </row>
    <row r="20" spans="1:20" s="331" customFormat="1" ht="12.75" customHeight="1">
      <c r="A20" s="459"/>
      <c r="B20" s="747"/>
      <c r="C20" s="755" t="s">
        <v>1852</v>
      </c>
      <c r="D20" s="549"/>
      <c r="E20" s="456" t="s">
        <v>66</v>
      </c>
      <c r="F20" s="394">
        <v>150</v>
      </c>
      <c r="G20" s="312">
        <v>23.66</v>
      </c>
      <c r="H20" s="279">
        <f t="shared" si="0"/>
        <v>3549</v>
      </c>
      <c r="J20" s="2058" t="s">
        <v>6394</v>
      </c>
      <c r="K20" s="2064" t="str">
        <f>VLOOKUP(J20,'FICHE RATIOS'!C:D,2,FALSE)</f>
        <v>Serurerie - Miroiterie - Métallerie</v>
      </c>
      <c r="M20" s="2034"/>
      <c r="N20" s="2031"/>
      <c r="P20" s="2034"/>
      <c r="Q20" s="2031"/>
      <c r="S20" s="2034"/>
      <c r="T20" s="2031"/>
    </row>
    <row r="21" spans="1:20" s="331" customFormat="1" ht="12.75" customHeight="1">
      <c r="A21" s="459"/>
      <c r="B21" s="747"/>
      <c r="C21" s="756"/>
      <c r="D21" s="549"/>
      <c r="E21" s="456"/>
      <c r="F21" s="394"/>
      <c r="G21" s="312" t="s">
        <v>179</v>
      </c>
      <c r="H21" s="279" t="str">
        <f t="shared" si="0"/>
        <v/>
      </c>
      <c r="J21" s="2058" t="s">
        <v>6394</v>
      </c>
      <c r="K21" s="2064" t="str">
        <f>VLOOKUP(J21,'FICHE RATIOS'!C:D,2,FALSE)</f>
        <v>Serurerie - Miroiterie - Métallerie</v>
      </c>
      <c r="M21" s="2033"/>
      <c r="N21" s="2031"/>
      <c r="P21" s="2033"/>
      <c r="Q21" s="2031"/>
      <c r="S21" s="2033"/>
      <c r="T21" s="2031"/>
    </row>
    <row r="22" spans="1:20" s="331" customFormat="1" ht="12.75" customHeight="1">
      <c r="A22" s="459"/>
      <c r="B22" s="752" t="s">
        <v>1309</v>
      </c>
      <c r="C22" s="754" t="s">
        <v>1310</v>
      </c>
      <c r="D22" s="549"/>
      <c r="E22" s="456"/>
      <c r="F22" s="394"/>
      <c r="G22" s="312" t="s">
        <v>179</v>
      </c>
      <c r="H22" s="279" t="str">
        <f t="shared" si="0"/>
        <v/>
      </c>
      <c r="J22" s="2058" t="s">
        <v>6394</v>
      </c>
      <c r="K22" s="2064" t="str">
        <f>VLOOKUP(J22,'FICHE RATIOS'!C:D,2,FALSE)</f>
        <v>Serurerie - Miroiterie - Métallerie</v>
      </c>
      <c r="M22" s="2035"/>
      <c r="N22" s="2031"/>
      <c r="P22" s="2035"/>
      <c r="Q22" s="2031"/>
      <c r="S22" s="2035"/>
      <c r="T22" s="2031"/>
    </row>
    <row r="23" spans="1:20" s="331" customFormat="1" ht="12.75" customHeight="1">
      <c r="A23" s="459"/>
      <c r="B23" s="747"/>
      <c r="C23" s="751"/>
      <c r="D23" s="549"/>
      <c r="E23" s="456"/>
      <c r="F23" s="394"/>
      <c r="G23" s="312" t="s">
        <v>179</v>
      </c>
      <c r="H23" s="279" t="str">
        <f t="shared" si="0"/>
        <v/>
      </c>
      <c r="J23" s="2058" t="s">
        <v>6394</v>
      </c>
      <c r="K23" s="2064" t="str">
        <f>VLOOKUP(J23,'FICHE RATIOS'!C:D,2,FALSE)</f>
        <v>Serurerie - Miroiterie - Métallerie</v>
      </c>
      <c r="M23" s="2036"/>
      <c r="N23" s="2031"/>
      <c r="P23" s="2036"/>
      <c r="Q23" s="2031"/>
      <c r="S23" s="2036"/>
      <c r="T23" s="2031"/>
    </row>
    <row r="24" spans="1:20" s="331" customFormat="1" ht="12.75" customHeight="1">
      <c r="A24" s="459"/>
      <c r="B24" s="747"/>
      <c r="C24" s="755" t="s">
        <v>1853</v>
      </c>
      <c r="D24" s="681"/>
      <c r="E24" s="456" t="s">
        <v>66</v>
      </c>
      <c r="F24" s="394">
        <v>1</v>
      </c>
      <c r="G24" s="312">
        <v>2839.2</v>
      </c>
      <c r="H24" s="279">
        <f t="shared" si="0"/>
        <v>2839.2</v>
      </c>
      <c r="J24" s="2058" t="s">
        <v>6394</v>
      </c>
      <c r="K24" s="2064" t="str">
        <f>VLOOKUP(J24,'FICHE RATIOS'!C:D,2,FALSE)</f>
        <v>Serurerie - Miroiterie - Métallerie</v>
      </c>
      <c r="M24" s="2034"/>
      <c r="N24" s="2031"/>
      <c r="P24" s="2034"/>
      <c r="Q24" s="2031"/>
      <c r="S24" s="2034"/>
      <c r="T24" s="2031"/>
    </row>
    <row r="25" spans="1:20" s="331" customFormat="1" ht="12.75" customHeight="1">
      <c r="A25" s="459"/>
      <c r="B25" s="747"/>
      <c r="C25" s="756"/>
      <c r="D25" s="549"/>
      <c r="E25" s="456"/>
      <c r="F25" s="394"/>
      <c r="G25" s="312" t="s">
        <v>179</v>
      </c>
      <c r="H25" s="279" t="str">
        <f t="shared" si="0"/>
        <v/>
      </c>
      <c r="J25" s="2058" t="s">
        <v>6394</v>
      </c>
      <c r="K25" s="2064" t="str">
        <f>VLOOKUP(J25,'FICHE RATIOS'!C:D,2,FALSE)</f>
        <v>Serurerie - Miroiterie - Métallerie</v>
      </c>
      <c r="M25" s="2034"/>
      <c r="N25" s="2031"/>
      <c r="P25" s="2034"/>
      <c r="Q25" s="2031"/>
      <c r="S25" s="2034"/>
      <c r="T25" s="2031"/>
    </row>
    <row r="26" spans="1:20" s="331" customFormat="1" ht="12.75" customHeight="1">
      <c r="A26" s="459"/>
      <c r="B26" s="747"/>
      <c r="C26" s="755" t="s">
        <v>1854</v>
      </c>
      <c r="D26" s="681"/>
      <c r="E26" s="456" t="s">
        <v>66</v>
      </c>
      <c r="F26" s="394">
        <v>16</v>
      </c>
      <c r="G26" s="312">
        <v>2839.2</v>
      </c>
      <c r="H26" s="279">
        <f t="shared" si="0"/>
        <v>45427.199999999997</v>
      </c>
      <c r="J26" s="2058" t="s">
        <v>6394</v>
      </c>
      <c r="K26" s="2064" t="str">
        <f>VLOOKUP(J26,'FICHE RATIOS'!C:D,2,FALSE)</f>
        <v>Serurerie - Miroiterie - Métallerie</v>
      </c>
      <c r="M26" s="2034"/>
      <c r="N26" s="2031"/>
      <c r="P26" s="2034"/>
      <c r="Q26" s="2031"/>
      <c r="S26" s="2034"/>
      <c r="T26" s="2031"/>
    </row>
    <row r="27" spans="1:20" s="331" customFormat="1" ht="12.75" customHeight="1">
      <c r="A27" s="459"/>
      <c r="B27" s="747"/>
      <c r="C27" s="755"/>
      <c r="D27" s="549"/>
      <c r="E27" s="456"/>
      <c r="F27" s="394"/>
      <c r="G27" s="312" t="s">
        <v>179</v>
      </c>
      <c r="H27" s="279" t="str">
        <f t="shared" si="0"/>
        <v/>
      </c>
      <c r="J27" s="2058" t="s">
        <v>6394</v>
      </c>
      <c r="K27" s="2064" t="str">
        <f>VLOOKUP(J27,'FICHE RATIOS'!C:D,2,FALSE)</f>
        <v>Serurerie - Miroiterie - Métallerie</v>
      </c>
      <c r="M27" s="2034"/>
      <c r="N27" s="2031"/>
      <c r="P27" s="2034"/>
      <c r="Q27" s="2031"/>
      <c r="S27" s="2034"/>
      <c r="T27" s="2031"/>
    </row>
    <row r="28" spans="1:20" s="331" customFormat="1" ht="12.75" customHeight="1">
      <c r="A28" s="459"/>
      <c r="B28" s="747"/>
      <c r="C28" s="755" t="s">
        <v>1855</v>
      </c>
      <c r="D28" s="681"/>
      <c r="E28" s="456" t="s">
        <v>1535</v>
      </c>
      <c r="F28" s="394"/>
      <c r="G28" s="312" t="s">
        <v>179</v>
      </c>
      <c r="H28" s="279" t="str">
        <f t="shared" si="0"/>
        <v/>
      </c>
      <c r="J28" s="2058" t="s">
        <v>6394</v>
      </c>
      <c r="K28" s="2064" t="str">
        <f>VLOOKUP(J28,'FICHE RATIOS'!C:D,2,FALSE)</f>
        <v>Serurerie - Miroiterie - Métallerie</v>
      </c>
      <c r="M28" s="2034"/>
      <c r="N28" s="2031"/>
      <c r="P28" s="2034"/>
      <c r="Q28" s="2031"/>
      <c r="S28" s="2034"/>
      <c r="T28" s="2031"/>
    </row>
    <row r="29" spans="1:20" s="331" customFormat="1" ht="12.75" customHeight="1">
      <c r="A29" s="459"/>
      <c r="B29" s="747"/>
      <c r="C29" s="755"/>
      <c r="D29" s="549"/>
      <c r="E29" s="456"/>
      <c r="F29" s="394"/>
      <c r="G29" s="312" t="s">
        <v>179</v>
      </c>
      <c r="H29" s="279" t="str">
        <f t="shared" si="0"/>
        <v/>
      </c>
      <c r="J29" s="2058" t="s">
        <v>6394</v>
      </c>
      <c r="K29" s="2064" t="str">
        <f>VLOOKUP(J29,'FICHE RATIOS'!C:D,2,FALSE)</f>
        <v>Serurerie - Miroiterie - Métallerie</v>
      </c>
      <c r="M29" s="2034"/>
      <c r="N29" s="2031"/>
      <c r="P29" s="2034"/>
      <c r="Q29" s="2031"/>
      <c r="S29" s="2034"/>
      <c r="T29" s="2031"/>
    </row>
    <row r="30" spans="1:20" s="331" customFormat="1" ht="12.75" customHeight="1">
      <c r="A30" s="459"/>
      <c r="B30" s="752" t="s">
        <v>1312</v>
      </c>
      <c r="C30" s="757" t="s">
        <v>1313</v>
      </c>
      <c r="D30" s="549"/>
      <c r="E30" s="456"/>
      <c r="F30" s="394"/>
      <c r="G30" s="312" t="s">
        <v>179</v>
      </c>
      <c r="H30" s="279" t="str">
        <f t="shared" si="0"/>
        <v/>
      </c>
      <c r="J30" s="2058" t="s">
        <v>6394</v>
      </c>
      <c r="K30" s="2064" t="str">
        <f>VLOOKUP(J30,'FICHE RATIOS'!C:D,2,FALSE)</f>
        <v>Serurerie - Miroiterie - Métallerie</v>
      </c>
      <c r="M30" s="2034"/>
      <c r="N30" s="2031"/>
      <c r="P30" s="2034"/>
      <c r="Q30" s="2031"/>
      <c r="S30" s="2034"/>
      <c r="T30" s="2031"/>
    </row>
    <row r="31" spans="1:20" s="331" customFormat="1" ht="12.75" customHeight="1">
      <c r="A31" s="459"/>
      <c r="B31" s="747"/>
      <c r="C31" s="755" t="s">
        <v>1315</v>
      </c>
      <c r="D31" s="549"/>
      <c r="E31" s="456" t="s">
        <v>66</v>
      </c>
      <c r="F31" s="394"/>
      <c r="G31" s="312" t="s">
        <v>179</v>
      </c>
      <c r="H31" s="326" t="s">
        <v>226</v>
      </c>
      <c r="J31" s="2058" t="s">
        <v>6394</v>
      </c>
      <c r="K31" s="2064" t="str">
        <f>VLOOKUP(J31,'FICHE RATIOS'!C:D,2,FALSE)</f>
        <v>Serurerie - Miroiterie - Métallerie</v>
      </c>
      <c r="M31" s="2034"/>
      <c r="N31" s="2031"/>
      <c r="P31" s="2034"/>
      <c r="Q31" s="2031"/>
      <c r="S31" s="2034"/>
      <c r="T31" s="2031"/>
    </row>
    <row r="32" spans="1:20" s="331" customFormat="1" ht="12.75" customHeight="1">
      <c r="A32" s="459"/>
      <c r="B32" s="747"/>
      <c r="C32" s="755"/>
      <c r="D32" s="549"/>
      <c r="E32" s="456"/>
      <c r="F32" s="394"/>
      <c r="G32" s="312" t="s">
        <v>179</v>
      </c>
      <c r="H32" s="279" t="str">
        <f t="shared" si="0"/>
        <v/>
      </c>
      <c r="J32" s="2058" t="s">
        <v>6394</v>
      </c>
      <c r="K32" s="2064" t="str">
        <f>VLOOKUP(J32,'FICHE RATIOS'!C:D,2,FALSE)</f>
        <v>Serurerie - Miroiterie - Métallerie</v>
      </c>
      <c r="M32" s="2034"/>
      <c r="N32" s="2031"/>
      <c r="P32" s="2034"/>
      <c r="Q32" s="2031"/>
      <c r="S32" s="2034"/>
      <c r="T32" s="2031"/>
    </row>
    <row r="33" spans="1:20" s="331" customFormat="1" ht="12.75" customHeight="1">
      <c r="A33" s="459"/>
      <c r="B33" s="747" t="s">
        <v>224</v>
      </c>
      <c r="C33" s="758" t="s">
        <v>1856</v>
      </c>
      <c r="D33" s="549"/>
      <c r="E33" s="456"/>
      <c r="F33" s="394"/>
      <c r="G33" s="312" t="s">
        <v>179</v>
      </c>
      <c r="H33" s="1887">
        <f>F37+F41+F62+F63+F67+F68+F72+F76+F77+F81+F85+F90+F91+F95+F96+F100+F103</f>
        <v>88</v>
      </c>
      <c r="J33" s="2058" t="s">
        <v>6394</v>
      </c>
      <c r="K33" s="2064" t="str">
        <f>VLOOKUP(J33,'FICHE RATIOS'!C:D,2,FALSE)</f>
        <v>Serurerie - Miroiterie - Métallerie</v>
      </c>
      <c r="M33" s="2034"/>
      <c r="N33" s="2031"/>
      <c r="P33" s="2034"/>
      <c r="Q33" s="2031"/>
      <c r="S33" s="2034"/>
      <c r="T33" s="2031"/>
    </row>
    <row r="34" spans="1:20" s="331" customFormat="1" ht="12.75" customHeight="1">
      <c r="A34" s="459"/>
      <c r="B34" s="747"/>
      <c r="C34" s="755"/>
      <c r="D34" s="549"/>
      <c r="E34" s="456"/>
      <c r="F34" s="394"/>
      <c r="G34" s="312" t="s">
        <v>179</v>
      </c>
      <c r="H34" s="279" t="str">
        <f t="shared" si="0"/>
        <v/>
      </c>
      <c r="J34" s="2058" t="s">
        <v>6394</v>
      </c>
      <c r="K34" s="2064" t="str">
        <f>VLOOKUP(J34,'FICHE RATIOS'!C:D,2,FALSE)</f>
        <v>Serurerie - Miroiterie - Métallerie</v>
      </c>
      <c r="M34" s="2034"/>
      <c r="N34" s="2031"/>
      <c r="P34" s="2034"/>
      <c r="Q34" s="2031"/>
      <c r="S34" s="2034"/>
      <c r="T34" s="2031"/>
    </row>
    <row r="35" spans="1:20" s="331" customFormat="1" ht="12.75" customHeight="1">
      <c r="A35" s="459"/>
      <c r="B35" s="747" t="s">
        <v>1857</v>
      </c>
      <c r="C35" s="759" t="s">
        <v>1858</v>
      </c>
      <c r="D35" s="681"/>
      <c r="E35" s="456"/>
      <c r="F35" s="394"/>
      <c r="G35" s="312" t="s">
        <v>179</v>
      </c>
      <c r="H35" s="279" t="str">
        <f t="shared" si="0"/>
        <v/>
      </c>
      <c r="J35" s="2058" t="s">
        <v>6394</v>
      </c>
      <c r="K35" s="2064" t="str">
        <f>VLOOKUP(J35,'FICHE RATIOS'!C:D,2,FALSE)</f>
        <v>Serurerie - Miroiterie - Métallerie</v>
      </c>
      <c r="M35" s="2034"/>
      <c r="N35" s="2031"/>
      <c r="P35" s="2034"/>
      <c r="Q35" s="2031"/>
      <c r="S35" s="2034"/>
      <c r="T35" s="2031"/>
    </row>
    <row r="36" spans="1:20" s="331" customFormat="1" ht="12.75" customHeight="1">
      <c r="A36" s="459"/>
      <c r="B36" s="747"/>
      <c r="C36" s="755"/>
      <c r="D36" s="549"/>
      <c r="E36" s="456"/>
      <c r="F36" s="394"/>
      <c r="G36" s="312" t="s">
        <v>179</v>
      </c>
      <c r="H36" s="279" t="str">
        <f t="shared" si="0"/>
        <v/>
      </c>
      <c r="J36" s="2058" t="s">
        <v>6394</v>
      </c>
      <c r="K36" s="2064" t="str">
        <f>VLOOKUP(J36,'FICHE RATIOS'!C:D,2,FALSE)</f>
        <v>Serurerie - Miroiterie - Métallerie</v>
      </c>
      <c r="M36" s="2034"/>
      <c r="N36" s="2031"/>
      <c r="P36" s="2034"/>
      <c r="Q36" s="2031"/>
      <c r="S36" s="2034"/>
      <c r="T36" s="2031"/>
    </row>
    <row r="37" spans="1:20" s="331" customFormat="1" ht="12.75" customHeight="1">
      <c r="A37" s="459"/>
      <c r="B37" s="747"/>
      <c r="C37" s="435" t="s">
        <v>1859</v>
      </c>
      <c r="D37" s="681"/>
      <c r="E37" s="456" t="s">
        <v>66</v>
      </c>
      <c r="F37" s="394">
        <v>3</v>
      </c>
      <c r="G37" s="312">
        <v>1774.5</v>
      </c>
      <c r="H37" s="279">
        <f t="shared" si="0"/>
        <v>5323.5</v>
      </c>
      <c r="J37" s="2058" t="s">
        <v>6394</v>
      </c>
      <c r="K37" s="2064" t="str">
        <f>VLOOKUP(J37,'FICHE RATIOS'!C:D,2,FALSE)</f>
        <v>Serurerie - Miroiterie - Métallerie</v>
      </c>
      <c r="M37" s="2034"/>
      <c r="N37" s="2031"/>
      <c r="P37" s="2034"/>
      <c r="Q37" s="2031"/>
      <c r="S37" s="2034"/>
      <c r="T37" s="2031"/>
    </row>
    <row r="38" spans="1:20" s="331" customFormat="1" ht="12.75" customHeight="1">
      <c r="A38" s="459"/>
      <c r="B38" s="747"/>
      <c r="C38" s="755"/>
      <c r="D38" s="549"/>
      <c r="E38" s="456"/>
      <c r="F38" s="394"/>
      <c r="G38" s="312" t="s">
        <v>179</v>
      </c>
      <c r="H38" s="279" t="str">
        <f t="shared" si="0"/>
        <v/>
      </c>
      <c r="J38" s="2058" t="s">
        <v>6394</v>
      </c>
      <c r="K38" s="2064" t="str">
        <f>VLOOKUP(J38,'FICHE RATIOS'!C:D,2,FALSE)</f>
        <v>Serurerie - Miroiterie - Métallerie</v>
      </c>
      <c r="M38" s="2034"/>
      <c r="N38" s="2031"/>
      <c r="P38" s="2034"/>
      <c r="Q38" s="2031"/>
      <c r="S38" s="2034"/>
      <c r="T38" s="2031"/>
    </row>
    <row r="39" spans="1:20" s="331" customFormat="1" ht="12.75" customHeight="1">
      <c r="A39" s="459"/>
      <c r="B39" s="747" t="s">
        <v>1347</v>
      </c>
      <c r="C39" s="759" t="s">
        <v>1860</v>
      </c>
      <c r="D39" s="681"/>
      <c r="E39" s="456"/>
      <c r="F39" s="394"/>
      <c r="G39" s="312" t="s">
        <v>179</v>
      </c>
      <c r="H39" s="279" t="str">
        <f t="shared" si="0"/>
        <v/>
      </c>
      <c r="J39" s="2058" t="s">
        <v>6394</v>
      </c>
      <c r="K39" s="2064" t="str">
        <f>VLOOKUP(J39,'FICHE RATIOS'!C:D,2,FALSE)</f>
        <v>Serurerie - Miroiterie - Métallerie</v>
      </c>
      <c r="M39" s="2034"/>
      <c r="N39" s="2031"/>
      <c r="P39" s="2034"/>
      <c r="Q39" s="2031"/>
      <c r="S39" s="2034"/>
      <c r="T39" s="2031"/>
    </row>
    <row r="40" spans="1:20" s="331" customFormat="1" ht="12.75" customHeight="1">
      <c r="A40" s="459"/>
      <c r="B40" s="760"/>
      <c r="C40" s="756"/>
      <c r="D40" s="681"/>
      <c r="E40" s="456"/>
      <c r="F40" s="394"/>
      <c r="G40" s="312" t="s">
        <v>179</v>
      </c>
      <c r="H40" s="279" t="str">
        <f t="shared" si="0"/>
        <v/>
      </c>
      <c r="J40" s="2058" t="s">
        <v>6394</v>
      </c>
      <c r="K40" s="2064" t="str">
        <f>VLOOKUP(J40,'FICHE RATIOS'!C:D,2,FALSE)</f>
        <v>Serurerie - Miroiterie - Métallerie</v>
      </c>
      <c r="M40" s="2034"/>
      <c r="N40" s="2031"/>
      <c r="P40" s="2034"/>
      <c r="Q40" s="2031"/>
      <c r="S40" s="2034"/>
      <c r="T40" s="2031"/>
    </row>
    <row r="41" spans="1:20" s="331" customFormat="1" ht="12.75" customHeight="1">
      <c r="A41" s="459"/>
      <c r="B41" s="747"/>
      <c r="C41" s="435" t="s">
        <v>1861</v>
      </c>
      <c r="D41" s="681"/>
      <c r="E41" s="456" t="s">
        <v>66</v>
      </c>
      <c r="F41" s="394">
        <v>2</v>
      </c>
      <c r="G41" s="312">
        <v>2011.1</v>
      </c>
      <c r="H41" s="279">
        <f t="shared" si="0"/>
        <v>4022.2</v>
      </c>
      <c r="J41" s="2058" t="s">
        <v>6394</v>
      </c>
      <c r="K41" s="2064" t="str">
        <f>VLOOKUP(J41,'FICHE RATIOS'!C:D,2,FALSE)</f>
        <v>Serurerie - Miroiterie - Métallerie</v>
      </c>
      <c r="M41" s="2034"/>
      <c r="N41" s="2031"/>
      <c r="P41" s="2034"/>
      <c r="Q41" s="2031"/>
      <c r="S41" s="2034"/>
      <c r="T41" s="2031"/>
    </row>
    <row r="42" spans="1:20" s="331" customFormat="1" ht="12.75" customHeight="1">
      <c r="A42" s="459"/>
      <c r="B42" s="747"/>
      <c r="C42" s="435"/>
      <c r="D42" s="681"/>
      <c r="E42" s="761"/>
      <c r="F42" s="394"/>
      <c r="G42" s="312" t="s">
        <v>179</v>
      </c>
      <c r="H42" s="279" t="str">
        <f t="shared" si="0"/>
        <v/>
      </c>
      <c r="J42" s="2058" t="s">
        <v>6394</v>
      </c>
      <c r="K42" s="2064" t="str">
        <f>VLOOKUP(J42,'FICHE RATIOS'!C:D,2,FALSE)</f>
        <v>Serurerie - Miroiterie - Métallerie</v>
      </c>
      <c r="M42" s="2034"/>
      <c r="N42" s="2031"/>
      <c r="P42" s="2034"/>
      <c r="Q42" s="2031"/>
      <c r="S42" s="2034"/>
      <c r="T42" s="2031"/>
    </row>
    <row r="43" spans="1:20" s="331" customFormat="1" ht="12.75" customHeight="1">
      <c r="A43" s="459"/>
      <c r="B43" s="747"/>
      <c r="C43" s="756"/>
      <c r="D43" s="681"/>
      <c r="E43" s="456"/>
      <c r="F43" s="394"/>
      <c r="G43" s="312" t="s">
        <v>179</v>
      </c>
      <c r="H43" s="279" t="str">
        <f t="shared" si="0"/>
        <v/>
      </c>
      <c r="J43" s="2058" t="s">
        <v>6394</v>
      </c>
      <c r="K43" s="2064" t="str">
        <f>VLOOKUP(J43,'FICHE RATIOS'!C:D,2,FALSE)</f>
        <v>Serurerie - Miroiterie - Métallerie</v>
      </c>
      <c r="M43" s="2034"/>
      <c r="N43" s="2031"/>
      <c r="P43" s="2034"/>
      <c r="Q43" s="2031"/>
      <c r="S43" s="2034"/>
      <c r="T43" s="2031"/>
    </row>
    <row r="44" spans="1:20" s="331" customFormat="1" ht="12.75" customHeight="1">
      <c r="A44" s="459"/>
      <c r="B44" s="760" t="s">
        <v>227</v>
      </c>
      <c r="C44" s="748" t="s">
        <v>1862</v>
      </c>
      <c r="D44" s="762"/>
      <c r="E44" s="456"/>
      <c r="F44" s="394"/>
      <c r="G44" s="312" t="s">
        <v>179</v>
      </c>
      <c r="H44" s="279" t="str">
        <f t="shared" si="0"/>
        <v/>
      </c>
      <c r="J44" s="2058" t="s">
        <v>6394</v>
      </c>
      <c r="K44" s="2064" t="str">
        <f>VLOOKUP(J44,'FICHE RATIOS'!C:D,2,FALSE)</f>
        <v>Serurerie - Miroiterie - Métallerie</v>
      </c>
      <c r="M44" s="2034"/>
      <c r="N44" s="2031"/>
      <c r="P44" s="2034"/>
      <c r="Q44" s="2031"/>
      <c r="S44" s="2034"/>
      <c r="T44" s="2031"/>
    </row>
    <row r="45" spans="1:20" s="331" customFormat="1" ht="12.75" customHeight="1">
      <c r="A45" s="459"/>
      <c r="B45" s="747"/>
      <c r="C45" s="763"/>
      <c r="D45" s="654"/>
      <c r="E45" s="456"/>
      <c r="F45" s="394"/>
      <c r="G45" s="312" t="s">
        <v>179</v>
      </c>
      <c r="H45" s="279" t="str">
        <f t="shared" si="0"/>
        <v/>
      </c>
      <c r="J45" s="2058" t="s">
        <v>6394</v>
      </c>
      <c r="K45" s="2064" t="str">
        <f>VLOOKUP(J45,'FICHE RATIOS'!C:D,2,FALSE)</f>
        <v>Serurerie - Miroiterie - Métallerie</v>
      </c>
      <c r="M45" s="2034"/>
      <c r="N45" s="2031"/>
      <c r="P45" s="2034"/>
      <c r="Q45" s="2031"/>
      <c r="S45" s="2034"/>
      <c r="T45" s="2031"/>
    </row>
    <row r="46" spans="1:20" s="331" customFormat="1" ht="12.75" customHeight="1">
      <c r="A46" s="459"/>
      <c r="B46" s="760" t="s">
        <v>1863</v>
      </c>
      <c r="C46" s="764" t="s">
        <v>1864</v>
      </c>
      <c r="D46" s="654"/>
      <c r="E46" s="456" t="s">
        <v>51</v>
      </c>
      <c r="F46" s="394"/>
      <c r="G46" s="312" t="s">
        <v>179</v>
      </c>
      <c r="H46" s="326" t="s">
        <v>8</v>
      </c>
      <c r="J46" s="2058" t="s">
        <v>6394</v>
      </c>
      <c r="K46" s="2064" t="str">
        <f>VLOOKUP(J46,'FICHE RATIOS'!C:D,2,FALSE)</f>
        <v>Serurerie - Miroiterie - Métallerie</v>
      </c>
      <c r="M46" s="2034"/>
      <c r="N46" s="2031"/>
      <c r="P46" s="2034"/>
      <c r="Q46" s="2031"/>
      <c r="S46" s="2034"/>
      <c r="T46" s="2031"/>
    </row>
    <row r="47" spans="1:20" s="331" customFormat="1" ht="12.75" customHeight="1">
      <c r="A47" s="459"/>
      <c r="B47" s="747"/>
      <c r="C47" s="435"/>
      <c r="D47" s="681"/>
      <c r="E47" s="761"/>
      <c r="F47" s="394"/>
      <c r="G47" s="312" t="s">
        <v>179</v>
      </c>
      <c r="H47" s="279" t="str">
        <f>IF(F47=0,"",G47*F47)</f>
        <v/>
      </c>
      <c r="J47" s="2058" t="s">
        <v>6394</v>
      </c>
      <c r="K47" s="2064" t="str">
        <f>VLOOKUP(J47,'FICHE RATIOS'!C:D,2,FALSE)</f>
        <v>Serurerie - Miroiterie - Métallerie</v>
      </c>
      <c r="M47" s="2034"/>
      <c r="N47" s="2031"/>
      <c r="P47" s="2034"/>
      <c r="Q47" s="2031"/>
      <c r="S47" s="2034"/>
      <c r="T47" s="2031"/>
    </row>
    <row r="48" spans="1:20" s="331" customFormat="1" ht="12.75" customHeight="1">
      <c r="A48" s="459"/>
      <c r="B48" s="760" t="s">
        <v>1865</v>
      </c>
      <c r="C48" s="764" t="s">
        <v>1866</v>
      </c>
      <c r="D48" s="654"/>
      <c r="E48" s="456" t="s">
        <v>51</v>
      </c>
      <c r="F48" s="394"/>
      <c r="G48" s="312" t="s">
        <v>179</v>
      </c>
      <c r="H48" s="326" t="s">
        <v>8</v>
      </c>
      <c r="J48" s="2058" t="s">
        <v>6394</v>
      </c>
      <c r="K48" s="2064" t="str">
        <f>VLOOKUP(J48,'FICHE RATIOS'!C:D,2,FALSE)</f>
        <v>Serurerie - Miroiterie - Métallerie</v>
      </c>
      <c r="M48" s="2034"/>
      <c r="N48" s="2031"/>
      <c r="P48" s="2034"/>
      <c r="Q48" s="2031"/>
      <c r="S48" s="2034"/>
      <c r="T48" s="2031"/>
    </row>
    <row r="49" spans="1:20" s="331" customFormat="1" ht="12.75" customHeight="1">
      <c r="A49" s="459"/>
      <c r="B49" s="747"/>
      <c r="C49" s="435"/>
      <c r="D49" s="681"/>
      <c r="E49" s="761"/>
      <c r="F49" s="394"/>
      <c r="G49" s="312" t="s">
        <v>179</v>
      </c>
      <c r="H49" s="279" t="str">
        <f>IF(F49=0,"",G49*F49)</f>
        <v/>
      </c>
      <c r="J49" s="2058" t="s">
        <v>6394</v>
      </c>
      <c r="K49" s="2064" t="str">
        <f>VLOOKUP(J49,'FICHE RATIOS'!C:D,2,FALSE)</f>
        <v>Serurerie - Miroiterie - Métallerie</v>
      </c>
      <c r="M49" s="2034"/>
      <c r="N49" s="2031"/>
      <c r="P49" s="2034"/>
      <c r="Q49" s="2031"/>
      <c r="S49" s="2034"/>
      <c r="T49" s="2031"/>
    </row>
    <row r="50" spans="1:20" s="331" customFormat="1" ht="12.75" customHeight="1">
      <c r="A50" s="459"/>
      <c r="B50" s="760" t="s">
        <v>1867</v>
      </c>
      <c r="C50" s="764" t="s">
        <v>1868</v>
      </c>
      <c r="D50" s="654"/>
      <c r="E50" s="456" t="s">
        <v>51</v>
      </c>
      <c r="F50" s="394"/>
      <c r="G50" s="312" t="s">
        <v>179</v>
      </c>
      <c r="H50" s="326" t="s">
        <v>8</v>
      </c>
      <c r="J50" s="2058" t="s">
        <v>6394</v>
      </c>
      <c r="K50" s="2064" t="str">
        <f>VLOOKUP(J50,'FICHE RATIOS'!C:D,2,FALSE)</f>
        <v>Serurerie - Miroiterie - Métallerie</v>
      </c>
      <c r="M50" s="2034"/>
      <c r="N50" s="2031"/>
      <c r="P50" s="2034"/>
      <c r="Q50" s="2031"/>
      <c r="S50" s="2034"/>
      <c r="T50" s="2031"/>
    </row>
    <row r="51" spans="1:20" s="331" customFormat="1" ht="12.75" customHeight="1">
      <c r="A51" s="459"/>
      <c r="B51" s="747"/>
      <c r="C51" s="435"/>
      <c r="D51" s="681"/>
      <c r="E51" s="761"/>
      <c r="F51" s="394"/>
      <c r="G51" s="312" t="s">
        <v>179</v>
      </c>
      <c r="H51" s="279" t="str">
        <f>IF(F51=0,"",G51*F51)</f>
        <v/>
      </c>
      <c r="J51" s="2058" t="s">
        <v>6394</v>
      </c>
      <c r="K51" s="2064" t="str">
        <f>VLOOKUP(J51,'FICHE RATIOS'!C:D,2,FALSE)</f>
        <v>Serurerie - Miroiterie - Métallerie</v>
      </c>
      <c r="M51" s="2034"/>
      <c r="N51" s="2031"/>
      <c r="P51" s="2034"/>
      <c r="Q51" s="2031"/>
      <c r="S51" s="2034"/>
      <c r="T51" s="2031"/>
    </row>
    <row r="52" spans="1:20" s="331" customFormat="1" ht="12.75" customHeight="1">
      <c r="A52" s="459"/>
      <c r="B52" s="760" t="s">
        <v>1869</v>
      </c>
      <c r="C52" s="764" t="s">
        <v>1870</v>
      </c>
      <c r="D52" s="654"/>
      <c r="E52" s="456" t="s">
        <v>51</v>
      </c>
      <c r="F52" s="394"/>
      <c r="G52" s="312" t="s">
        <v>179</v>
      </c>
      <c r="H52" s="326" t="s">
        <v>8</v>
      </c>
      <c r="J52" s="2058" t="s">
        <v>6394</v>
      </c>
      <c r="K52" s="2064" t="str">
        <f>VLOOKUP(J52,'FICHE RATIOS'!C:D,2,FALSE)</f>
        <v>Serurerie - Miroiterie - Métallerie</v>
      </c>
      <c r="M52" s="2034"/>
      <c r="N52" s="2031"/>
      <c r="P52" s="2034"/>
      <c r="Q52" s="2031"/>
      <c r="S52" s="2034"/>
      <c r="T52" s="2031"/>
    </row>
    <row r="53" spans="1:20" s="331" customFormat="1" ht="12.75" customHeight="1">
      <c r="A53" s="459"/>
      <c r="B53" s="747"/>
      <c r="C53" s="435"/>
      <c r="D53" s="681"/>
      <c r="E53" s="761"/>
      <c r="F53" s="394"/>
      <c r="G53" s="312" t="s">
        <v>179</v>
      </c>
      <c r="H53" s="279" t="str">
        <f>IF(F53=0,"",G53*F53)</f>
        <v/>
      </c>
      <c r="J53" s="2058" t="s">
        <v>6394</v>
      </c>
      <c r="K53" s="2064" t="str">
        <f>VLOOKUP(J53,'FICHE RATIOS'!C:D,2,FALSE)</f>
        <v>Serurerie - Miroiterie - Métallerie</v>
      </c>
      <c r="M53" s="2034"/>
      <c r="N53" s="2031"/>
      <c r="P53" s="2034"/>
      <c r="Q53" s="2031"/>
      <c r="S53" s="2034"/>
      <c r="T53" s="2031"/>
    </row>
    <row r="54" spans="1:20" s="331" customFormat="1" ht="12.75" customHeight="1">
      <c r="A54" s="459"/>
      <c r="B54" s="760" t="s">
        <v>1871</v>
      </c>
      <c r="C54" s="764" t="s">
        <v>1872</v>
      </c>
      <c r="D54" s="654"/>
      <c r="E54" s="456" t="s">
        <v>51</v>
      </c>
      <c r="F54" s="394"/>
      <c r="G54" s="312" t="s">
        <v>179</v>
      </c>
      <c r="H54" s="326" t="s">
        <v>8</v>
      </c>
      <c r="J54" s="2058" t="s">
        <v>6394</v>
      </c>
      <c r="K54" s="2064" t="str">
        <f>VLOOKUP(J54,'FICHE RATIOS'!C:D,2,FALSE)</f>
        <v>Serurerie - Miroiterie - Métallerie</v>
      </c>
      <c r="M54" s="2034"/>
      <c r="N54" s="2031"/>
      <c r="P54" s="2034"/>
      <c r="Q54" s="2031"/>
      <c r="S54" s="2034"/>
      <c r="T54" s="2031"/>
    </row>
    <row r="55" spans="1:20" s="331" customFormat="1" ht="12.75" customHeight="1">
      <c r="A55" s="459"/>
      <c r="B55" s="747"/>
      <c r="C55" s="435"/>
      <c r="D55" s="681"/>
      <c r="E55" s="761"/>
      <c r="F55" s="394"/>
      <c r="G55" s="312" t="s">
        <v>179</v>
      </c>
      <c r="H55" s="279" t="str">
        <f>IF(F55=0,"",G55*F55)</f>
        <v/>
      </c>
      <c r="J55" s="2058" t="s">
        <v>6394</v>
      </c>
      <c r="K55" s="2064" t="str">
        <f>VLOOKUP(J55,'FICHE RATIOS'!C:D,2,FALSE)</f>
        <v>Serurerie - Miroiterie - Métallerie</v>
      </c>
      <c r="M55" s="2034"/>
      <c r="N55" s="2031"/>
      <c r="P55" s="2034"/>
      <c r="Q55" s="2031"/>
      <c r="S55" s="2034"/>
      <c r="T55" s="2031"/>
    </row>
    <row r="56" spans="1:20" s="331" customFormat="1" ht="12.75" customHeight="1">
      <c r="A56" s="459"/>
      <c r="B56" s="760" t="s">
        <v>1873</v>
      </c>
      <c r="C56" s="764" t="s">
        <v>1874</v>
      </c>
      <c r="D56" s="681"/>
      <c r="E56" s="456" t="s">
        <v>51</v>
      </c>
      <c r="F56" s="394"/>
      <c r="G56" s="312" t="s">
        <v>179</v>
      </c>
      <c r="H56" s="326" t="s">
        <v>8</v>
      </c>
      <c r="J56" s="2058" t="s">
        <v>6394</v>
      </c>
      <c r="K56" s="2064" t="str">
        <f>VLOOKUP(J56,'FICHE RATIOS'!C:D,2,FALSE)</f>
        <v>Serurerie - Miroiterie - Métallerie</v>
      </c>
      <c r="M56" s="2034"/>
      <c r="N56" s="2031"/>
      <c r="P56" s="2034"/>
      <c r="Q56" s="2031"/>
      <c r="S56" s="2034"/>
      <c r="T56" s="2031"/>
    </row>
    <row r="57" spans="1:20" s="331" customFormat="1" ht="12.75" customHeight="1">
      <c r="A57" s="459"/>
      <c r="B57" s="747"/>
      <c r="C57" s="435"/>
      <c r="D57" s="681"/>
      <c r="E57" s="456"/>
      <c r="F57" s="394"/>
      <c r="G57" s="312" t="s">
        <v>179</v>
      </c>
      <c r="H57" s="279" t="str">
        <f>IF(F57=0,"",G57*F57)</f>
        <v/>
      </c>
      <c r="J57" s="2058" t="s">
        <v>6394</v>
      </c>
      <c r="K57" s="2064" t="str">
        <f>VLOOKUP(J57,'FICHE RATIOS'!C:D,2,FALSE)</f>
        <v>Serurerie - Miroiterie - Métallerie</v>
      </c>
      <c r="M57" s="2034"/>
      <c r="N57" s="2031"/>
      <c r="P57" s="2034"/>
      <c r="Q57" s="2031"/>
      <c r="S57" s="2034"/>
      <c r="T57" s="2031"/>
    </row>
    <row r="58" spans="1:20" s="331" customFormat="1" ht="12.75" customHeight="1">
      <c r="A58" s="459"/>
      <c r="B58" s="760" t="s">
        <v>1875</v>
      </c>
      <c r="C58" s="764" t="s">
        <v>1876</v>
      </c>
      <c r="D58" s="681"/>
      <c r="E58" s="456" t="s">
        <v>51</v>
      </c>
      <c r="F58" s="394"/>
      <c r="G58" s="312" t="s">
        <v>179</v>
      </c>
      <c r="H58" s="326" t="s">
        <v>8</v>
      </c>
      <c r="J58" s="2058" t="s">
        <v>6394</v>
      </c>
      <c r="K58" s="2064" t="str">
        <f>VLOOKUP(J58,'FICHE RATIOS'!C:D,2,FALSE)</f>
        <v>Serurerie - Miroiterie - Métallerie</v>
      </c>
      <c r="M58" s="2034"/>
      <c r="N58" s="2031"/>
      <c r="P58" s="2034"/>
      <c r="Q58" s="2031"/>
      <c r="S58" s="2034"/>
      <c r="T58" s="2031"/>
    </row>
    <row r="59" spans="1:20" s="331" customFormat="1" ht="12.75" customHeight="1">
      <c r="A59" s="459"/>
      <c r="B59" s="747"/>
      <c r="C59" s="435"/>
      <c r="D59" s="681"/>
      <c r="E59" s="456"/>
      <c r="F59" s="394"/>
      <c r="G59" s="312" t="s">
        <v>179</v>
      </c>
      <c r="H59" s="279" t="str">
        <f t="shared" ref="H59:H85" si="1">IF(F59=0,"",G59*F59)</f>
        <v/>
      </c>
      <c r="J59" s="2058" t="s">
        <v>6394</v>
      </c>
      <c r="K59" s="2064" t="str">
        <f>VLOOKUP(J59,'FICHE RATIOS'!C:D,2,FALSE)</f>
        <v>Serurerie - Miroiterie - Métallerie</v>
      </c>
      <c r="M59" s="2034"/>
      <c r="N59" s="2031"/>
      <c r="P59" s="2034"/>
      <c r="Q59" s="2031"/>
      <c r="S59" s="2034"/>
      <c r="T59" s="2031"/>
    </row>
    <row r="60" spans="1:20" s="331" customFormat="1" ht="12.75" customHeight="1">
      <c r="A60" s="459"/>
      <c r="B60" s="760" t="s">
        <v>1877</v>
      </c>
      <c r="C60" s="764" t="s">
        <v>1878</v>
      </c>
      <c r="D60" s="681"/>
      <c r="E60" s="456"/>
      <c r="F60" s="394"/>
      <c r="G60" s="312" t="s">
        <v>179</v>
      </c>
      <c r="H60" s="279" t="str">
        <f t="shared" si="1"/>
        <v/>
      </c>
      <c r="J60" s="2058" t="s">
        <v>6394</v>
      </c>
      <c r="K60" s="2064" t="str">
        <f>VLOOKUP(J60,'FICHE RATIOS'!C:D,2,FALSE)</f>
        <v>Serurerie - Miroiterie - Métallerie</v>
      </c>
      <c r="M60" s="2034"/>
      <c r="N60" s="2031"/>
      <c r="P60" s="2034"/>
      <c r="Q60" s="2031"/>
      <c r="S60" s="2034"/>
      <c r="T60" s="2031"/>
    </row>
    <row r="61" spans="1:20" s="331" customFormat="1" ht="12.75" customHeight="1">
      <c r="A61" s="459"/>
      <c r="B61" s="760"/>
      <c r="C61" s="764"/>
      <c r="D61" s="681"/>
      <c r="E61" s="456"/>
      <c r="F61" s="394"/>
      <c r="G61" s="312" t="s">
        <v>179</v>
      </c>
      <c r="H61" s="279" t="str">
        <f t="shared" si="1"/>
        <v/>
      </c>
      <c r="J61" s="2058" t="s">
        <v>6394</v>
      </c>
      <c r="K61" s="2064" t="str">
        <f>VLOOKUP(J61,'FICHE RATIOS'!C:D,2,FALSE)</f>
        <v>Serurerie - Miroiterie - Métallerie</v>
      </c>
      <c r="M61" s="2034"/>
      <c r="N61" s="2031"/>
      <c r="P61" s="2034"/>
      <c r="Q61" s="2031"/>
      <c r="S61" s="2034"/>
      <c r="T61" s="2031"/>
    </row>
    <row r="62" spans="1:20" s="331" customFormat="1" ht="12.75" customHeight="1">
      <c r="A62" s="459"/>
      <c r="B62" s="747"/>
      <c r="C62" s="435" t="s">
        <v>1879</v>
      </c>
      <c r="D62" s="681"/>
      <c r="E62" s="456" t="s">
        <v>66</v>
      </c>
      <c r="F62" s="394">
        <v>6</v>
      </c>
      <c r="G62" s="312">
        <v>2366</v>
      </c>
      <c r="H62" s="279">
        <f t="shared" si="1"/>
        <v>14196</v>
      </c>
      <c r="J62" s="2058" t="s">
        <v>6394</v>
      </c>
      <c r="K62" s="2064" t="str">
        <f>VLOOKUP(J62,'FICHE RATIOS'!C:D,2,FALSE)</f>
        <v>Serurerie - Miroiterie - Métallerie</v>
      </c>
      <c r="M62" s="2034"/>
      <c r="N62" s="2031"/>
      <c r="P62" s="2034"/>
      <c r="Q62" s="2031"/>
      <c r="S62" s="2034"/>
      <c r="T62" s="2031"/>
    </row>
    <row r="63" spans="1:20" s="331" customFormat="1" ht="12.75" customHeight="1">
      <c r="A63" s="459"/>
      <c r="B63" s="747"/>
      <c r="C63" s="435" t="s">
        <v>1880</v>
      </c>
      <c r="D63" s="681"/>
      <c r="E63" s="456" t="s">
        <v>66</v>
      </c>
      <c r="F63" s="394">
        <v>1</v>
      </c>
      <c r="G63" s="312">
        <v>2602.6</v>
      </c>
      <c r="H63" s="279">
        <f t="shared" si="1"/>
        <v>2602.6</v>
      </c>
      <c r="J63" s="2058" t="s">
        <v>6394</v>
      </c>
      <c r="K63" s="2064" t="str">
        <f>VLOOKUP(J63,'FICHE RATIOS'!C:D,2,FALSE)</f>
        <v>Serurerie - Miroiterie - Métallerie</v>
      </c>
      <c r="M63" s="2034"/>
      <c r="N63" s="2031"/>
      <c r="P63" s="2034"/>
      <c r="Q63" s="2031"/>
      <c r="S63" s="2034"/>
      <c r="T63" s="2031"/>
    </row>
    <row r="64" spans="1:20" s="331" customFormat="1" ht="12.75" customHeight="1">
      <c r="A64" s="459"/>
      <c r="B64" s="747"/>
      <c r="C64" s="435"/>
      <c r="D64" s="681"/>
      <c r="E64" s="456"/>
      <c r="F64" s="394"/>
      <c r="G64" s="312" t="s">
        <v>179</v>
      </c>
      <c r="H64" s="279" t="str">
        <f t="shared" si="1"/>
        <v/>
      </c>
      <c r="J64" s="2058" t="s">
        <v>6394</v>
      </c>
      <c r="K64" s="2064" t="str">
        <f>VLOOKUP(J64,'FICHE RATIOS'!C:D,2,FALSE)</f>
        <v>Serurerie - Miroiterie - Métallerie</v>
      </c>
      <c r="M64" s="2034"/>
      <c r="N64" s="2031"/>
      <c r="P64" s="2034"/>
      <c r="Q64" s="2031"/>
      <c r="S64" s="2034"/>
      <c r="T64" s="2031"/>
    </row>
    <row r="65" spans="1:20" s="331" customFormat="1" ht="12.75" customHeight="1">
      <c r="A65" s="459"/>
      <c r="B65" s="760" t="s">
        <v>1347</v>
      </c>
      <c r="C65" s="764" t="s">
        <v>1881</v>
      </c>
      <c r="D65" s="681"/>
      <c r="E65" s="456"/>
      <c r="F65" s="394"/>
      <c r="G65" s="312" t="s">
        <v>179</v>
      </c>
      <c r="H65" s="279" t="str">
        <f t="shared" si="1"/>
        <v/>
      </c>
      <c r="J65" s="2058" t="s">
        <v>6394</v>
      </c>
      <c r="K65" s="2064" t="str">
        <f>VLOOKUP(J65,'FICHE RATIOS'!C:D,2,FALSE)</f>
        <v>Serurerie - Miroiterie - Métallerie</v>
      </c>
      <c r="M65" s="2034"/>
      <c r="N65" s="2031"/>
      <c r="P65" s="2034"/>
      <c r="Q65" s="2031"/>
      <c r="S65" s="2034"/>
      <c r="T65" s="2031"/>
    </row>
    <row r="66" spans="1:20" s="331" customFormat="1" ht="12.75" customHeight="1">
      <c r="A66" s="459"/>
      <c r="B66" s="760"/>
      <c r="C66" s="764"/>
      <c r="D66" s="681"/>
      <c r="E66" s="456"/>
      <c r="F66" s="394"/>
      <c r="G66" s="312" t="s">
        <v>179</v>
      </c>
      <c r="H66" s="279" t="str">
        <f t="shared" si="1"/>
        <v/>
      </c>
      <c r="J66" s="2058" t="s">
        <v>6394</v>
      </c>
      <c r="K66" s="2064" t="str">
        <f>VLOOKUP(J66,'FICHE RATIOS'!C:D,2,FALSE)</f>
        <v>Serurerie - Miroiterie - Métallerie</v>
      </c>
      <c r="M66" s="2034"/>
      <c r="N66" s="2031"/>
      <c r="P66" s="2034"/>
      <c r="Q66" s="2031"/>
      <c r="S66" s="2034"/>
      <c r="T66" s="2031"/>
    </row>
    <row r="67" spans="1:20" s="331" customFormat="1" ht="12.75" customHeight="1">
      <c r="A67" s="459"/>
      <c r="B67" s="760"/>
      <c r="C67" s="756" t="s">
        <v>1882</v>
      </c>
      <c r="D67" s="681"/>
      <c r="E67" s="456" t="s">
        <v>66</v>
      </c>
      <c r="F67" s="394">
        <v>25</v>
      </c>
      <c r="G67" s="312">
        <v>3253.25</v>
      </c>
      <c r="H67" s="279">
        <f t="shared" si="1"/>
        <v>81331.25</v>
      </c>
      <c r="J67" s="2058" t="s">
        <v>6394</v>
      </c>
      <c r="K67" s="2064" t="str">
        <f>VLOOKUP(J67,'FICHE RATIOS'!C:D,2,FALSE)</f>
        <v>Serurerie - Miroiterie - Métallerie</v>
      </c>
      <c r="M67" s="2034"/>
      <c r="N67" s="2031"/>
      <c r="P67" s="2034"/>
      <c r="Q67" s="2031"/>
      <c r="S67" s="2034"/>
      <c r="T67" s="2031"/>
    </row>
    <row r="68" spans="1:20" s="331" customFormat="1" ht="12.75" customHeight="1">
      <c r="A68" s="459"/>
      <c r="B68" s="760"/>
      <c r="C68" s="756" t="s">
        <v>1883</v>
      </c>
      <c r="D68" s="681"/>
      <c r="E68" s="456" t="s">
        <v>66</v>
      </c>
      <c r="F68" s="394">
        <v>15</v>
      </c>
      <c r="G68" s="312">
        <v>3430.7</v>
      </c>
      <c r="H68" s="279">
        <f t="shared" si="1"/>
        <v>51460.5</v>
      </c>
      <c r="J68" s="2058" t="s">
        <v>6394</v>
      </c>
      <c r="K68" s="2064" t="str">
        <f>VLOOKUP(J68,'FICHE RATIOS'!C:D,2,FALSE)</f>
        <v>Serurerie - Miroiterie - Métallerie</v>
      </c>
      <c r="M68" s="2034"/>
      <c r="N68" s="2031"/>
      <c r="P68" s="2034"/>
      <c r="Q68" s="2031"/>
      <c r="S68" s="2034"/>
      <c r="T68" s="2031"/>
    </row>
    <row r="69" spans="1:20" s="331" customFormat="1" ht="12.75" customHeight="1">
      <c r="A69" s="459"/>
      <c r="B69" s="747"/>
      <c r="C69" s="435"/>
      <c r="D69" s="681"/>
      <c r="E69" s="761"/>
      <c r="F69" s="394"/>
      <c r="G69" s="312" t="s">
        <v>179</v>
      </c>
      <c r="H69" s="279" t="str">
        <f t="shared" si="1"/>
        <v/>
      </c>
      <c r="J69" s="2058" t="s">
        <v>6394</v>
      </c>
      <c r="K69" s="2064" t="str">
        <f>VLOOKUP(J69,'FICHE RATIOS'!C:D,2,FALSE)</f>
        <v>Serurerie - Miroiterie - Métallerie</v>
      </c>
      <c r="M69" s="2034"/>
      <c r="N69" s="2031"/>
      <c r="P69" s="2034"/>
      <c r="Q69" s="2031"/>
      <c r="S69" s="2034"/>
      <c r="T69" s="2031"/>
    </row>
    <row r="70" spans="1:20" s="331" customFormat="1" ht="12.75" customHeight="1">
      <c r="A70" s="459"/>
      <c r="B70" s="760" t="s">
        <v>1347</v>
      </c>
      <c r="C70" s="764" t="s">
        <v>1884</v>
      </c>
      <c r="D70" s="681"/>
      <c r="E70" s="456"/>
      <c r="F70" s="394"/>
      <c r="G70" s="312" t="s">
        <v>179</v>
      </c>
      <c r="H70" s="279" t="str">
        <f t="shared" si="1"/>
        <v/>
      </c>
      <c r="J70" s="2058" t="s">
        <v>6394</v>
      </c>
      <c r="K70" s="2064" t="str">
        <f>VLOOKUP(J70,'FICHE RATIOS'!C:D,2,FALSE)</f>
        <v>Serurerie - Miroiterie - Métallerie</v>
      </c>
      <c r="M70" s="2034"/>
      <c r="N70" s="2031"/>
      <c r="P70" s="2034"/>
      <c r="Q70" s="2031"/>
      <c r="S70" s="2034"/>
      <c r="T70" s="2031"/>
    </row>
    <row r="71" spans="1:20" s="331" customFormat="1" ht="12.75" customHeight="1">
      <c r="A71" s="459"/>
      <c r="B71" s="760"/>
      <c r="C71" s="764"/>
      <c r="D71" s="681"/>
      <c r="E71" s="456"/>
      <c r="F71" s="394"/>
      <c r="G71" s="312" t="s">
        <v>179</v>
      </c>
      <c r="H71" s="279" t="str">
        <f t="shared" si="1"/>
        <v/>
      </c>
      <c r="J71" s="2058" t="s">
        <v>6394</v>
      </c>
      <c r="K71" s="2064" t="str">
        <f>VLOOKUP(J71,'FICHE RATIOS'!C:D,2,FALSE)</f>
        <v>Serurerie - Miroiterie - Métallerie</v>
      </c>
      <c r="M71" s="2034"/>
      <c r="N71" s="2031"/>
      <c r="P71" s="2034"/>
      <c r="Q71" s="2031"/>
      <c r="S71" s="2034"/>
      <c r="T71" s="2031"/>
    </row>
    <row r="72" spans="1:20" s="331" customFormat="1" ht="12.75" customHeight="1">
      <c r="A72" s="459"/>
      <c r="B72" s="747"/>
      <c r="C72" s="435" t="s">
        <v>1885</v>
      </c>
      <c r="D72" s="681"/>
      <c r="E72" s="456" t="s">
        <v>66</v>
      </c>
      <c r="F72" s="394">
        <v>1</v>
      </c>
      <c r="G72" s="312">
        <v>1774.5</v>
      </c>
      <c r="H72" s="279">
        <f t="shared" si="1"/>
        <v>1774.5</v>
      </c>
      <c r="J72" s="2058" t="s">
        <v>6394</v>
      </c>
      <c r="K72" s="2064" t="str">
        <f>VLOOKUP(J72,'FICHE RATIOS'!C:D,2,FALSE)</f>
        <v>Serurerie - Miroiterie - Métallerie</v>
      </c>
      <c r="M72" s="2034"/>
      <c r="N72" s="2031"/>
      <c r="P72" s="2034"/>
      <c r="Q72" s="2031"/>
      <c r="S72" s="2034"/>
      <c r="T72" s="2031"/>
    </row>
    <row r="73" spans="1:20" s="331" customFormat="1" ht="12.75" customHeight="1">
      <c r="A73" s="459"/>
      <c r="B73" s="760"/>
      <c r="C73" s="764"/>
      <c r="D73" s="681"/>
      <c r="E73" s="456"/>
      <c r="F73" s="394"/>
      <c r="G73" s="312" t="s">
        <v>179</v>
      </c>
      <c r="H73" s="279" t="str">
        <f t="shared" si="1"/>
        <v/>
      </c>
      <c r="J73" s="2058" t="s">
        <v>6394</v>
      </c>
      <c r="K73" s="2064" t="str">
        <f>VLOOKUP(J73,'FICHE RATIOS'!C:D,2,FALSE)</f>
        <v>Serurerie - Miroiterie - Métallerie</v>
      </c>
      <c r="M73" s="2034"/>
      <c r="N73" s="2031"/>
      <c r="P73" s="2034"/>
      <c r="Q73" s="2031"/>
      <c r="S73" s="2034"/>
      <c r="T73" s="2031"/>
    </row>
    <row r="74" spans="1:20" s="331" customFormat="1" ht="12.75" customHeight="1">
      <c r="A74" s="459"/>
      <c r="B74" s="760" t="s">
        <v>1347</v>
      </c>
      <c r="C74" s="764" t="s">
        <v>1886</v>
      </c>
      <c r="D74" s="681"/>
      <c r="E74" s="456"/>
      <c r="F74" s="394"/>
      <c r="G74" s="312" t="s">
        <v>179</v>
      </c>
      <c r="H74" s="279" t="str">
        <f t="shared" si="1"/>
        <v/>
      </c>
      <c r="J74" s="2058" t="s">
        <v>6394</v>
      </c>
      <c r="K74" s="2064" t="str">
        <f>VLOOKUP(J74,'FICHE RATIOS'!C:D,2,FALSE)</f>
        <v>Serurerie - Miroiterie - Métallerie</v>
      </c>
      <c r="M74" s="2034"/>
      <c r="N74" s="2031"/>
      <c r="P74" s="2034"/>
      <c r="Q74" s="2031"/>
      <c r="S74" s="2034"/>
      <c r="T74" s="2031"/>
    </row>
    <row r="75" spans="1:20" s="331" customFormat="1" ht="12.75" customHeight="1">
      <c r="A75" s="459"/>
      <c r="B75" s="760"/>
      <c r="C75" s="764"/>
      <c r="D75" s="681"/>
      <c r="E75" s="456"/>
      <c r="F75" s="394"/>
      <c r="G75" s="312" t="s">
        <v>179</v>
      </c>
      <c r="H75" s="279" t="str">
        <f t="shared" si="1"/>
        <v/>
      </c>
      <c r="J75" s="2058" t="s">
        <v>6394</v>
      </c>
      <c r="K75" s="2064" t="str">
        <f>VLOOKUP(J75,'FICHE RATIOS'!C:D,2,FALSE)</f>
        <v>Serurerie - Miroiterie - Métallerie</v>
      </c>
      <c r="M75" s="2034"/>
      <c r="N75" s="2031"/>
      <c r="P75" s="2034"/>
      <c r="Q75" s="2031"/>
      <c r="S75" s="2034"/>
      <c r="T75" s="2031"/>
    </row>
    <row r="76" spans="1:20" s="331" customFormat="1" ht="12.75" customHeight="1">
      <c r="A76" s="459"/>
      <c r="B76" s="747"/>
      <c r="C76" s="435" t="s">
        <v>1882</v>
      </c>
      <c r="D76" s="681"/>
      <c r="E76" s="456" t="s">
        <v>66</v>
      </c>
      <c r="F76" s="394">
        <v>1</v>
      </c>
      <c r="G76" s="312">
        <v>2306.85</v>
      </c>
      <c r="H76" s="279">
        <f t="shared" si="1"/>
        <v>2306.85</v>
      </c>
      <c r="J76" s="2058" t="s">
        <v>6394</v>
      </c>
      <c r="K76" s="2064" t="str">
        <f>VLOOKUP(J76,'FICHE RATIOS'!C:D,2,FALSE)</f>
        <v>Serurerie - Miroiterie - Métallerie</v>
      </c>
      <c r="M76" s="2034"/>
      <c r="N76" s="2031"/>
      <c r="P76" s="2034"/>
      <c r="Q76" s="2031"/>
      <c r="S76" s="2034"/>
      <c r="T76" s="2031"/>
    </row>
    <row r="77" spans="1:20" s="331" customFormat="1" ht="12.75" customHeight="1">
      <c r="A77" s="459"/>
      <c r="B77" s="747"/>
      <c r="C77" s="435" t="s">
        <v>1883</v>
      </c>
      <c r="D77" s="681"/>
      <c r="E77" s="456" t="s">
        <v>66</v>
      </c>
      <c r="F77" s="394">
        <v>1</v>
      </c>
      <c r="G77" s="312">
        <v>2484.3000000000002</v>
      </c>
      <c r="H77" s="279">
        <f t="shared" si="1"/>
        <v>2484.3000000000002</v>
      </c>
      <c r="J77" s="2058" t="s">
        <v>6394</v>
      </c>
      <c r="K77" s="2064" t="str">
        <f>VLOOKUP(J77,'FICHE RATIOS'!C:D,2,FALSE)</f>
        <v>Serurerie - Miroiterie - Métallerie</v>
      </c>
      <c r="M77" s="2034"/>
      <c r="N77" s="2031"/>
      <c r="P77" s="2034"/>
      <c r="Q77" s="2031"/>
      <c r="S77" s="2034"/>
      <c r="T77" s="2031"/>
    </row>
    <row r="78" spans="1:20" s="331" customFormat="1" ht="12.75" customHeight="1">
      <c r="A78" s="459"/>
      <c r="B78" s="747"/>
      <c r="C78" s="435"/>
      <c r="D78" s="681"/>
      <c r="E78" s="761"/>
      <c r="F78" s="394"/>
      <c r="G78" s="312" t="s">
        <v>179</v>
      </c>
      <c r="H78" s="279" t="str">
        <f t="shared" si="1"/>
        <v/>
      </c>
      <c r="J78" s="2058" t="s">
        <v>6394</v>
      </c>
      <c r="K78" s="2064" t="str">
        <f>VLOOKUP(J78,'FICHE RATIOS'!C:D,2,FALSE)</f>
        <v>Serurerie - Miroiterie - Métallerie</v>
      </c>
      <c r="M78" s="2034"/>
      <c r="N78" s="2031"/>
      <c r="P78" s="2034"/>
      <c r="Q78" s="2031"/>
      <c r="S78" s="2034"/>
      <c r="T78" s="2031"/>
    </row>
    <row r="79" spans="1:20" s="331" customFormat="1" ht="12.75" customHeight="1">
      <c r="A79" s="459"/>
      <c r="B79" s="760" t="s">
        <v>1347</v>
      </c>
      <c r="C79" s="764" t="s">
        <v>1887</v>
      </c>
      <c r="D79" s="681"/>
      <c r="E79" s="456"/>
      <c r="F79" s="394"/>
      <c r="G79" s="312"/>
      <c r="H79" s="279"/>
      <c r="J79" s="2058" t="s">
        <v>6394</v>
      </c>
      <c r="K79" s="2064" t="str">
        <f>VLOOKUP(J79,'FICHE RATIOS'!C:D,2,FALSE)</f>
        <v>Serurerie - Miroiterie - Métallerie</v>
      </c>
      <c r="M79" s="2034"/>
      <c r="N79" s="2031"/>
      <c r="P79" s="2034"/>
      <c r="Q79" s="2031"/>
      <c r="S79" s="2034"/>
      <c r="T79" s="2031"/>
    </row>
    <row r="80" spans="1:20" s="331" customFormat="1" ht="12.75" customHeight="1">
      <c r="A80" s="459"/>
      <c r="B80" s="760"/>
      <c r="C80" s="764"/>
      <c r="D80" s="681"/>
      <c r="E80" s="456"/>
      <c r="F80" s="394"/>
      <c r="G80" s="312" t="s">
        <v>179</v>
      </c>
      <c r="H80" s="279" t="str">
        <f t="shared" si="1"/>
        <v/>
      </c>
      <c r="J80" s="2058" t="s">
        <v>6394</v>
      </c>
      <c r="K80" s="2064" t="str">
        <f>VLOOKUP(J80,'FICHE RATIOS'!C:D,2,FALSE)</f>
        <v>Serurerie - Miroiterie - Métallerie</v>
      </c>
      <c r="M80" s="2034"/>
      <c r="N80" s="2031"/>
      <c r="P80" s="2034"/>
      <c r="Q80" s="2031"/>
      <c r="S80" s="2034"/>
      <c r="T80" s="2031"/>
    </row>
    <row r="81" spans="1:20" s="331" customFormat="1" ht="12.75" customHeight="1">
      <c r="A81" s="459"/>
      <c r="B81" s="747"/>
      <c r="C81" s="435" t="s">
        <v>1882</v>
      </c>
      <c r="D81" s="681"/>
      <c r="E81" s="456" t="s">
        <v>66</v>
      </c>
      <c r="F81" s="394">
        <v>3</v>
      </c>
      <c r="G81" s="312">
        <v>2306.85</v>
      </c>
      <c r="H81" s="279">
        <f t="shared" si="1"/>
        <v>6920.5499999999993</v>
      </c>
      <c r="J81" s="2058" t="s">
        <v>6394</v>
      </c>
      <c r="K81" s="2064" t="str">
        <f>VLOOKUP(J81,'FICHE RATIOS'!C:D,2,FALSE)</f>
        <v>Serurerie - Miroiterie - Métallerie</v>
      </c>
      <c r="M81" s="2034"/>
      <c r="N81" s="2031"/>
      <c r="P81" s="2034"/>
      <c r="Q81" s="2031"/>
      <c r="S81" s="2034"/>
      <c r="T81" s="2031"/>
    </row>
    <row r="82" spans="1:20" s="331" customFormat="1" ht="12.75" customHeight="1">
      <c r="A82" s="459"/>
      <c r="B82" s="760"/>
      <c r="C82" s="764"/>
      <c r="D82" s="681"/>
      <c r="E82" s="456"/>
      <c r="F82" s="394"/>
      <c r="G82" s="312" t="s">
        <v>179</v>
      </c>
      <c r="H82" s="279" t="str">
        <f t="shared" si="1"/>
        <v/>
      </c>
      <c r="J82" s="2058" t="s">
        <v>6394</v>
      </c>
      <c r="K82" s="2064" t="str">
        <f>VLOOKUP(J82,'FICHE RATIOS'!C:D,2,FALSE)</f>
        <v>Serurerie - Miroiterie - Métallerie</v>
      </c>
      <c r="M82" s="2034"/>
      <c r="N82" s="2031"/>
      <c r="P82" s="2034"/>
      <c r="Q82" s="2031"/>
      <c r="S82" s="2034"/>
      <c r="T82" s="2031"/>
    </row>
    <row r="83" spans="1:20" s="331" customFormat="1" ht="12.75" customHeight="1">
      <c r="A83" s="459"/>
      <c r="B83" s="760" t="s">
        <v>1347</v>
      </c>
      <c r="C83" s="764" t="s">
        <v>1888</v>
      </c>
      <c r="D83" s="681"/>
      <c r="E83" s="456"/>
      <c r="F83" s="394"/>
      <c r="G83" s="312" t="s">
        <v>179</v>
      </c>
      <c r="H83" s="279" t="str">
        <f t="shared" si="1"/>
        <v/>
      </c>
      <c r="J83" s="2058" t="s">
        <v>6394</v>
      </c>
      <c r="K83" s="2064" t="str">
        <f>VLOOKUP(J83,'FICHE RATIOS'!C:D,2,FALSE)</f>
        <v>Serurerie - Miroiterie - Métallerie</v>
      </c>
      <c r="M83" s="2034"/>
      <c r="N83" s="2031"/>
      <c r="P83" s="2034"/>
      <c r="Q83" s="2031"/>
      <c r="S83" s="2034"/>
      <c r="T83" s="2031"/>
    </row>
    <row r="84" spans="1:20" s="331" customFormat="1" ht="12.75" customHeight="1">
      <c r="A84" s="459"/>
      <c r="B84" s="760"/>
      <c r="C84" s="764"/>
      <c r="D84" s="681"/>
      <c r="E84" s="456"/>
      <c r="F84" s="394"/>
      <c r="G84" s="312" t="s">
        <v>179</v>
      </c>
      <c r="H84" s="279" t="str">
        <f t="shared" si="1"/>
        <v/>
      </c>
      <c r="J84" s="2058" t="s">
        <v>6394</v>
      </c>
      <c r="K84" s="2064" t="str">
        <f>VLOOKUP(J84,'FICHE RATIOS'!C:D,2,FALSE)</f>
        <v>Serurerie - Miroiterie - Métallerie</v>
      </c>
      <c r="M84" s="2034"/>
      <c r="N84" s="2031"/>
      <c r="P84" s="2034"/>
      <c r="Q84" s="2031"/>
      <c r="S84" s="2034"/>
      <c r="T84" s="2031"/>
    </row>
    <row r="85" spans="1:20" s="331" customFormat="1" ht="12.75" customHeight="1">
      <c r="A85" s="459"/>
      <c r="B85" s="760"/>
      <c r="C85" s="756" t="s">
        <v>1889</v>
      </c>
      <c r="D85" s="681"/>
      <c r="E85" s="456" t="s">
        <v>66</v>
      </c>
      <c r="F85" s="394">
        <v>8</v>
      </c>
      <c r="G85" s="312">
        <v>4732</v>
      </c>
      <c r="H85" s="279">
        <f t="shared" si="1"/>
        <v>37856</v>
      </c>
      <c r="J85" s="2058" t="s">
        <v>6394</v>
      </c>
      <c r="K85" s="2064" t="str">
        <f>VLOOKUP(J85,'FICHE RATIOS'!C:D,2,FALSE)</f>
        <v>Serurerie - Miroiterie - Métallerie</v>
      </c>
      <c r="M85" s="2034"/>
      <c r="N85" s="2031"/>
      <c r="P85" s="2034"/>
      <c r="Q85" s="2031"/>
      <c r="S85" s="2034"/>
      <c r="T85" s="2031"/>
    </row>
    <row r="86" spans="1:20" s="331" customFormat="1" ht="12.75">
      <c r="A86" s="459"/>
      <c r="B86" s="529"/>
      <c r="C86" s="455"/>
      <c r="D86" s="549"/>
      <c r="E86" s="456"/>
      <c r="F86" s="394"/>
      <c r="G86" s="312">
        <v>0</v>
      </c>
      <c r="H86" s="279" t="str">
        <f t="shared" ref="H86:H91" si="2">IF(F86=0,"",G86*F86)</f>
        <v/>
      </c>
      <c r="J86" s="2058" t="s">
        <v>6394</v>
      </c>
      <c r="K86" s="2064" t="str">
        <f>VLOOKUP(J86,'FICHE RATIOS'!C:D,2,FALSE)</f>
        <v>Serurerie - Miroiterie - Métallerie</v>
      </c>
      <c r="M86" s="2034"/>
      <c r="N86" s="2031"/>
      <c r="P86" s="2034"/>
      <c r="Q86" s="2031"/>
      <c r="S86" s="2034"/>
      <c r="T86" s="2031"/>
    </row>
    <row r="87" spans="1:20" s="331" customFormat="1" ht="24">
      <c r="A87" s="459"/>
      <c r="B87" s="760" t="s">
        <v>1890</v>
      </c>
      <c r="C87" s="764" t="s">
        <v>1891</v>
      </c>
      <c r="D87" s="681"/>
      <c r="E87" s="456"/>
      <c r="F87" s="394"/>
      <c r="G87" s="312" t="s">
        <v>179</v>
      </c>
      <c r="H87" s="279" t="str">
        <f t="shared" si="2"/>
        <v/>
      </c>
      <c r="J87" s="2058" t="s">
        <v>6394</v>
      </c>
      <c r="K87" s="2064" t="str">
        <f>VLOOKUP(J87,'FICHE RATIOS'!C:D,2,FALSE)</f>
        <v>Serurerie - Miroiterie - Métallerie</v>
      </c>
      <c r="M87" s="2034"/>
      <c r="N87" s="2031"/>
      <c r="P87" s="2034"/>
      <c r="Q87" s="2031"/>
      <c r="S87" s="2034"/>
      <c r="T87" s="2031"/>
    </row>
    <row r="88" spans="1:20" s="331" customFormat="1" ht="12.75" customHeight="1">
      <c r="A88" s="459"/>
      <c r="B88" s="765"/>
      <c r="C88" s="766"/>
      <c r="D88" s="661"/>
      <c r="E88" s="311"/>
      <c r="F88" s="394"/>
      <c r="G88" s="312" t="s">
        <v>179</v>
      </c>
      <c r="H88" s="279" t="str">
        <f t="shared" si="2"/>
        <v/>
      </c>
      <c r="J88" s="2058" t="s">
        <v>6394</v>
      </c>
      <c r="K88" s="2064" t="str">
        <f>VLOOKUP(J88,'FICHE RATIOS'!C:D,2,FALSE)</f>
        <v>Serurerie - Miroiterie - Métallerie</v>
      </c>
      <c r="M88" s="2034"/>
      <c r="N88" s="2031"/>
      <c r="P88" s="2034"/>
      <c r="Q88" s="2031"/>
      <c r="S88" s="2034"/>
      <c r="T88" s="2031"/>
    </row>
    <row r="89" spans="1:20" s="331" customFormat="1" ht="12.75" customHeight="1">
      <c r="A89" s="459"/>
      <c r="B89" s="765"/>
      <c r="C89" s="766" t="s">
        <v>1892</v>
      </c>
      <c r="D89" s="661"/>
      <c r="E89" s="311"/>
      <c r="F89" s="394"/>
      <c r="G89" s="312" t="s">
        <v>179</v>
      </c>
      <c r="H89" s="279" t="str">
        <f t="shared" si="2"/>
        <v/>
      </c>
      <c r="J89" s="2058" t="s">
        <v>6394</v>
      </c>
      <c r="K89" s="2064" t="str">
        <f>VLOOKUP(J89,'FICHE RATIOS'!C:D,2,FALSE)</f>
        <v>Serurerie - Miroiterie - Métallerie</v>
      </c>
      <c r="M89" s="2034"/>
      <c r="N89" s="2031"/>
      <c r="P89" s="2034"/>
      <c r="Q89" s="2031"/>
      <c r="S89" s="2034"/>
      <c r="T89" s="2031"/>
    </row>
    <row r="90" spans="1:20" s="331" customFormat="1" ht="12.75" customHeight="1">
      <c r="A90" s="459"/>
      <c r="B90" s="765"/>
      <c r="C90" s="766" t="s">
        <v>1893</v>
      </c>
      <c r="D90" s="661"/>
      <c r="E90" s="311" t="s">
        <v>66</v>
      </c>
      <c r="F90" s="394">
        <v>1</v>
      </c>
      <c r="G90" s="312">
        <v>7200</v>
      </c>
      <c r="H90" s="279">
        <f t="shared" si="2"/>
        <v>7200</v>
      </c>
      <c r="J90" s="2058" t="s">
        <v>6394</v>
      </c>
      <c r="K90" s="2064" t="str">
        <f>VLOOKUP(J90,'FICHE RATIOS'!C:D,2,FALSE)</f>
        <v>Serurerie - Miroiterie - Métallerie</v>
      </c>
      <c r="M90" s="2034"/>
      <c r="N90" s="2031"/>
      <c r="P90" s="2034"/>
      <c r="Q90" s="2031"/>
      <c r="S90" s="2034"/>
      <c r="T90" s="2031"/>
    </row>
    <row r="91" spans="1:20" s="331" customFormat="1" ht="12.75">
      <c r="A91" s="459"/>
      <c r="B91" s="529" t="s">
        <v>1347</v>
      </c>
      <c r="C91" s="455" t="s">
        <v>1894</v>
      </c>
      <c r="D91" s="549"/>
      <c r="E91" s="456" t="s">
        <v>66</v>
      </c>
      <c r="F91" s="394">
        <v>2</v>
      </c>
      <c r="G91" s="312">
        <v>6000</v>
      </c>
      <c r="H91" s="279">
        <f t="shared" si="2"/>
        <v>12000</v>
      </c>
      <c r="J91" s="2058" t="s">
        <v>6394</v>
      </c>
      <c r="K91" s="2064" t="str">
        <f>VLOOKUP(J91,'FICHE RATIOS'!C:D,2,FALSE)</f>
        <v>Serurerie - Miroiterie - Métallerie</v>
      </c>
      <c r="M91" s="2034"/>
      <c r="N91" s="2031"/>
      <c r="P91" s="2034"/>
      <c r="Q91" s="2031"/>
      <c r="S91" s="2034"/>
      <c r="T91" s="2031"/>
    </row>
    <row r="92" spans="1:20" s="331" customFormat="1" ht="12.75" customHeight="1">
      <c r="A92" s="459"/>
      <c r="B92" s="760"/>
      <c r="C92" s="764"/>
      <c r="D92" s="681"/>
      <c r="E92" s="456"/>
      <c r="F92" s="394"/>
      <c r="G92" s="312" t="s">
        <v>179</v>
      </c>
      <c r="H92" s="279" t="str">
        <f t="shared" ref="H92:H101" si="3">IF(F92=0,"",G92*F92)</f>
        <v/>
      </c>
      <c r="J92" s="2058" t="s">
        <v>6394</v>
      </c>
      <c r="K92" s="2064" t="str">
        <f>VLOOKUP(J92,'FICHE RATIOS'!C:D,2,FALSE)</f>
        <v>Serurerie - Miroiterie - Métallerie</v>
      </c>
      <c r="M92" s="2034"/>
      <c r="N92" s="2031"/>
      <c r="P92" s="2034"/>
      <c r="Q92" s="2031"/>
      <c r="S92" s="2034"/>
      <c r="T92" s="2031"/>
    </row>
    <row r="93" spans="1:20" s="331" customFormat="1" ht="12.75" customHeight="1">
      <c r="A93" s="459"/>
      <c r="B93" s="760" t="s">
        <v>1895</v>
      </c>
      <c r="C93" s="764" t="s">
        <v>1896</v>
      </c>
      <c r="D93" s="681"/>
      <c r="E93" s="456"/>
      <c r="F93" s="394"/>
      <c r="G93" s="312" t="s">
        <v>179</v>
      </c>
      <c r="H93" s="279" t="str">
        <f t="shared" si="3"/>
        <v/>
      </c>
      <c r="J93" s="2058" t="s">
        <v>6394</v>
      </c>
      <c r="K93" s="2064" t="str">
        <f>VLOOKUP(J93,'FICHE RATIOS'!C:D,2,FALSE)</f>
        <v>Serurerie - Miroiterie - Métallerie</v>
      </c>
      <c r="M93" s="2034"/>
      <c r="N93" s="2031"/>
      <c r="P93" s="2034"/>
      <c r="Q93" s="2031"/>
      <c r="S93" s="2034"/>
      <c r="T93" s="2031"/>
    </row>
    <row r="94" spans="1:20" s="331" customFormat="1" ht="12.75" customHeight="1">
      <c r="A94" s="459"/>
      <c r="B94" s="765"/>
      <c r="C94" s="766"/>
      <c r="D94" s="661"/>
      <c r="E94" s="311"/>
      <c r="F94" s="394"/>
      <c r="G94" s="312" t="s">
        <v>179</v>
      </c>
      <c r="H94" s="279" t="str">
        <f t="shared" si="3"/>
        <v/>
      </c>
      <c r="J94" s="2058" t="s">
        <v>6394</v>
      </c>
      <c r="K94" s="2064" t="str">
        <f>VLOOKUP(J94,'FICHE RATIOS'!C:D,2,FALSE)</f>
        <v>Serurerie - Miroiterie - Métallerie</v>
      </c>
      <c r="M94" s="2034"/>
      <c r="N94" s="2031"/>
      <c r="P94" s="2034"/>
      <c r="Q94" s="2031"/>
      <c r="S94" s="2034"/>
      <c r="T94" s="2031"/>
    </row>
    <row r="95" spans="1:20" s="331" customFormat="1" ht="12.75" customHeight="1">
      <c r="A95" s="459"/>
      <c r="B95" s="765"/>
      <c r="C95" s="766" t="s">
        <v>1897</v>
      </c>
      <c r="D95" s="661"/>
      <c r="E95" s="311" t="s">
        <v>66</v>
      </c>
      <c r="F95" s="394">
        <v>8</v>
      </c>
      <c r="G95" s="312">
        <v>1774.5</v>
      </c>
      <c r="H95" s="279">
        <f t="shared" si="3"/>
        <v>14196</v>
      </c>
      <c r="J95" s="2058" t="s">
        <v>6394</v>
      </c>
      <c r="K95" s="2064" t="str">
        <f>VLOOKUP(J95,'FICHE RATIOS'!C:D,2,FALSE)</f>
        <v>Serurerie - Miroiterie - Métallerie</v>
      </c>
      <c r="M95" s="2034"/>
      <c r="N95" s="2031"/>
      <c r="P95" s="2034"/>
      <c r="Q95" s="2031"/>
      <c r="S95" s="2034"/>
      <c r="T95" s="2031"/>
    </row>
    <row r="96" spans="1:20" s="331" customFormat="1" ht="12.75" customHeight="1">
      <c r="A96" s="459"/>
      <c r="B96" s="765"/>
      <c r="C96" s="766" t="s">
        <v>1898</v>
      </c>
      <c r="D96" s="661"/>
      <c r="E96" s="311" t="s">
        <v>66</v>
      </c>
      <c r="F96" s="394">
        <v>6</v>
      </c>
      <c r="G96" s="312">
        <v>2366</v>
      </c>
      <c r="H96" s="279">
        <f t="shared" si="3"/>
        <v>14196</v>
      </c>
      <c r="J96" s="2058" t="s">
        <v>6394</v>
      </c>
      <c r="K96" s="2064" t="str">
        <f>VLOOKUP(J96,'FICHE RATIOS'!C:D,2,FALSE)</f>
        <v>Serurerie - Miroiterie - Métallerie</v>
      </c>
      <c r="M96" s="2034"/>
      <c r="N96" s="2031"/>
      <c r="P96" s="2034"/>
      <c r="Q96" s="2031"/>
      <c r="S96" s="2034"/>
      <c r="T96" s="2031"/>
    </row>
    <row r="97" spans="1:20" s="331" customFormat="1" ht="12.75" customHeight="1">
      <c r="A97" s="459"/>
      <c r="B97" s="760"/>
      <c r="C97" s="764"/>
      <c r="D97" s="681"/>
      <c r="E97" s="456"/>
      <c r="F97" s="394"/>
      <c r="G97" s="312" t="s">
        <v>179</v>
      </c>
      <c r="H97" s="279" t="str">
        <f t="shared" si="3"/>
        <v/>
      </c>
      <c r="J97" s="2058" t="s">
        <v>6394</v>
      </c>
      <c r="K97" s="2064" t="str">
        <f>VLOOKUP(J97,'FICHE RATIOS'!C:D,2,FALSE)</f>
        <v>Serurerie - Miroiterie - Métallerie</v>
      </c>
      <c r="M97" s="2034"/>
      <c r="N97" s="2031"/>
      <c r="P97" s="2034"/>
      <c r="Q97" s="2031"/>
      <c r="S97" s="2034"/>
      <c r="T97" s="2031"/>
    </row>
    <row r="98" spans="1:20" s="331" customFormat="1" ht="27.75" customHeight="1">
      <c r="A98" s="459"/>
      <c r="B98" s="760" t="s">
        <v>1899</v>
      </c>
      <c r="C98" s="2727" t="s">
        <v>1900</v>
      </c>
      <c r="D98" s="2728"/>
      <c r="E98" s="456"/>
      <c r="F98" s="394"/>
      <c r="G98" s="312" t="s">
        <v>179</v>
      </c>
      <c r="H98" s="279" t="str">
        <f t="shared" si="3"/>
        <v/>
      </c>
      <c r="J98" s="2058" t="s">
        <v>6394</v>
      </c>
      <c r="K98" s="2064" t="str">
        <f>VLOOKUP(J98,'FICHE RATIOS'!C:D,2,FALSE)</f>
        <v>Serurerie - Miroiterie - Métallerie</v>
      </c>
      <c r="M98" s="2034"/>
      <c r="N98" s="2031"/>
      <c r="P98" s="2034"/>
      <c r="Q98" s="2031"/>
      <c r="S98" s="2034"/>
      <c r="T98" s="2031"/>
    </row>
    <row r="99" spans="1:20" s="331" customFormat="1" ht="12.75" customHeight="1">
      <c r="A99" s="459"/>
      <c r="B99" s="747"/>
      <c r="C99" s="681" t="s">
        <v>1901</v>
      </c>
      <c r="D99" s="681"/>
      <c r="E99" s="456"/>
      <c r="F99" s="394"/>
      <c r="G99" s="312" t="s">
        <v>179</v>
      </c>
      <c r="H99" s="279" t="str">
        <f t="shared" si="3"/>
        <v/>
      </c>
      <c r="J99" s="2058" t="s">
        <v>6394</v>
      </c>
      <c r="K99" s="2064" t="str">
        <f>VLOOKUP(J99,'FICHE RATIOS'!C:D,2,FALSE)</f>
        <v>Serurerie - Miroiterie - Métallerie</v>
      </c>
      <c r="M99" s="2034"/>
      <c r="N99" s="2031"/>
      <c r="P99" s="2034"/>
      <c r="Q99" s="2031"/>
      <c r="S99" s="2034"/>
      <c r="T99" s="2031"/>
    </row>
    <row r="100" spans="1:20" s="331" customFormat="1" ht="12.75" customHeight="1">
      <c r="A100" s="767"/>
      <c r="B100" s="752" t="s">
        <v>1902</v>
      </c>
      <c r="C100" s="435" t="s">
        <v>1903</v>
      </c>
      <c r="D100" s="681"/>
      <c r="E100" s="456"/>
      <c r="F100" s="394">
        <v>1</v>
      </c>
      <c r="G100" s="312">
        <v>3253.25</v>
      </c>
      <c r="H100" s="279">
        <f t="shared" si="3"/>
        <v>3253.25</v>
      </c>
      <c r="J100" s="2058" t="s">
        <v>6394</v>
      </c>
      <c r="K100" s="2064" t="str">
        <f>VLOOKUP(J100,'FICHE RATIOS'!C:D,2,FALSE)</f>
        <v>Serurerie - Miroiterie - Métallerie</v>
      </c>
      <c r="M100" s="2034"/>
      <c r="N100" s="2031"/>
      <c r="P100" s="2034"/>
      <c r="Q100" s="2031"/>
      <c r="S100" s="2034"/>
      <c r="T100" s="2031"/>
    </row>
    <row r="101" spans="1:20" s="331" customFormat="1" ht="12.75" customHeight="1">
      <c r="A101" s="459"/>
      <c r="B101" s="747"/>
      <c r="C101" s="751"/>
      <c r="D101" s="549"/>
      <c r="E101" s="456"/>
      <c r="F101" s="394"/>
      <c r="G101" s="312" t="s">
        <v>179</v>
      </c>
      <c r="H101" s="279" t="str">
        <f t="shared" si="3"/>
        <v/>
      </c>
      <c r="J101" s="2058" t="s">
        <v>6394</v>
      </c>
      <c r="K101" s="2064" t="str">
        <f>VLOOKUP(J101,'FICHE RATIOS'!C:D,2,FALSE)</f>
        <v>Serurerie - Miroiterie - Métallerie</v>
      </c>
      <c r="M101" s="2034"/>
      <c r="N101" s="2031"/>
      <c r="P101" s="2034"/>
      <c r="Q101" s="2031"/>
      <c r="S101" s="2034"/>
      <c r="T101" s="2031"/>
    </row>
    <row r="102" spans="1:20" s="331" customFormat="1" ht="12.75">
      <c r="A102" s="459"/>
      <c r="B102" s="768" t="s">
        <v>1904</v>
      </c>
      <c r="C102" s="769" t="s">
        <v>1905</v>
      </c>
      <c r="D102" s="549"/>
      <c r="E102" s="456"/>
      <c r="F102" s="394"/>
      <c r="G102" s="312" t="s">
        <v>179</v>
      </c>
      <c r="H102" s="279" t="str">
        <f>IF(F102=0,"",G102*F102)</f>
        <v/>
      </c>
      <c r="J102" s="2058" t="s">
        <v>6394</v>
      </c>
      <c r="K102" s="2064" t="str">
        <f>VLOOKUP(J102,'FICHE RATIOS'!C:D,2,FALSE)</f>
        <v>Serurerie - Miroiterie - Métallerie</v>
      </c>
      <c r="M102" s="2034"/>
      <c r="N102" s="2031"/>
      <c r="P102" s="2034"/>
      <c r="Q102" s="2031"/>
      <c r="S102" s="2034"/>
      <c r="T102" s="2031"/>
    </row>
    <row r="103" spans="1:20" s="331" customFormat="1" ht="12.75">
      <c r="A103" s="459"/>
      <c r="B103" s="529"/>
      <c r="C103" s="455" t="s">
        <v>1906</v>
      </c>
      <c r="D103" s="549"/>
      <c r="E103" s="456" t="s">
        <v>66</v>
      </c>
      <c r="F103" s="394">
        <v>4</v>
      </c>
      <c r="G103" s="312">
        <v>19297.05</v>
      </c>
      <c r="H103" s="279">
        <f>IF(F103=0,"",G103*F103)</f>
        <v>77188.2</v>
      </c>
      <c r="J103" s="2058" t="s">
        <v>6394</v>
      </c>
      <c r="K103" s="2064" t="str">
        <f>VLOOKUP(J103,'FICHE RATIOS'!C:D,2,FALSE)</f>
        <v>Serurerie - Miroiterie - Métallerie</v>
      </c>
      <c r="M103" s="2034"/>
      <c r="N103" s="2031"/>
      <c r="P103" s="2034"/>
      <c r="Q103" s="2031"/>
      <c r="S103" s="2034"/>
      <c r="T103" s="2031"/>
    </row>
    <row r="104" spans="1:20" s="331" customFormat="1" ht="12.75" customHeight="1">
      <c r="A104" s="459"/>
      <c r="B104" s="747"/>
      <c r="C104" s="751"/>
      <c r="D104" s="549"/>
      <c r="E104" s="456"/>
      <c r="F104" s="394"/>
      <c r="G104" s="312" t="s">
        <v>179</v>
      </c>
      <c r="H104" s="279" t="str">
        <f t="shared" ref="H104:H156" si="4">IF(F104=0,"",G104*F104)</f>
        <v/>
      </c>
      <c r="J104" s="2058" t="s">
        <v>6394</v>
      </c>
      <c r="K104" s="2064" t="str">
        <f>VLOOKUP(J104,'FICHE RATIOS'!C:D,2,FALSE)</f>
        <v>Serurerie - Miroiterie - Métallerie</v>
      </c>
      <c r="M104" s="2034"/>
      <c r="N104" s="2031"/>
      <c r="P104" s="2034"/>
      <c r="Q104" s="2031"/>
      <c r="S104" s="2034"/>
      <c r="T104" s="2031"/>
    </row>
    <row r="105" spans="1:20" s="331" customFormat="1" ht="12.75" customHeight="1">
      <c r="A105" s="459"/>
      <c r="B105" s="747" t="s">
        <v>229</v>
      </c>
      <c r="C105" s="748" t="s">
        <v>1907</v>
      </c>
      <c r="D105" s="549"/>
      <c r="E105" s="456"/>
      <c r="F105" s="394"/>
      <c r="G105" s="312" t="s">
        <v>179</v>
      </c>
      <c r="H105" s="1887">
        <f>F110+F111+F112+F113+F114+F119</f>
        <v>8</v>
      </c>
      <c r="J105" s="2058" t="s">
        <v>6394</v>
      </c>
      <c r="K105" s="2064" t="str">
        <f>VLOOKUP(J105,'FICHE RATIOS'!C:D,2,FALSE)</f>
        <v>Serurerie - Miroiterie - Métallerie</v>
      </c>
      <c r="M105" s="2034"/>
      <c r="N105" s="2031"/>
      <c r="P105" s="2034"/>
      <c r="Q105" s="2031"/>
      <c r="S105" s="2034"/>
      <c r="T105" s="2031"/>
    </row>
    <row r="106" spans="1:20" s="331" customFormat="1" ht="12.75" customHeight="1">
      <c r="A106" s="459"/>
      <c r="B106" s="770"/>
      <c r="C106" s="749"/>
      <c r="D106" s="549"/>
      <c r="E106" s="456"/>
      <c r="F106" s="394"/>
      <c r="G106" s="312" t="s">
        <v>179</v>
      </c>
      <c r="H106" s="279" t="str">
        <f t="shared" si="4"/>
        <v/>
      </c>
      <c r="J106" s="2058" t="s">
        <v>6394</v>
      </c>
      <c r="K106" s="2064" t="str">
        <f>VLOOKUP(J106,'FICHE RATIOS'!C:D,2,FALSE)</f>
        <v>Serurerie - Miroiterie - Métallerie</v>
      </c>
      <c r="M106" s="2034"/>
      <c r="N106" s="2031"/>
      <c r="P106" s="2034"/>
      <c r="Q106" s="2031"/>
      <c r="S106" s="2034"/>
      <c r="T106" s="2031"/>
    </row>
    <row r="107" spans="1:20" s="331" customFormat="1" ht="12.75" customHeight="1">
      <c r="A107" s="459"/>
      <c r="B107" s="747" t="s">
        <v>231</v>
      </c>
      <c r="C107" s="748" t="s">
        <v>1908</v>
      </c>
      <c r="D107" s="549"/>
      <c r="E107" s="456"/>
      <c r="F107" s="394"/>
      <c r="G107" s="312" t="s">
        <v>179</v>
      </c>
      <c r="H107" s="279" t="str">
        <f t="shared" si="4"/>
        <v/>
      </c>
      <c r="J107" s="2058" t="s">
        <v>6394</v>
      </c>
      <c r="K107" s="2064" t="str">
        <f>VLOOKUP(J107,'FICHE RATIOS'!C:D,2,FALSE)</f>
        <v>Serurerie - Miroiterie - Métallerie</v>
      </c>
      <c r="M107" s="2034"/>
      <c r="N107" s="2031"/>
      <c r="P107" s="2034"/>
      <c r="Q107" s="2031"/>
      <c r="S107" s="2034"/>
      <c r="T107" s="2031"/>
    </row>
    <row r="108" spans="1:20" s="331" customFormat="1" ht="12.75" customHeight="1">
      <c r="A108" s="459"/>
      <c r="B108" s="747"/>
      <c r="C108" s="435" t="s">
        <v>1909</v>
      </c>
      <c r="D108" s="549"/>
      <c r="E108" s="456"/>
      <c r="F108" s="394"/>
      <c r="G108" s="312" t="s">
        <v>179</v>
      </c>
      <c r="H108" s="279" t="str">
        <f t="shared" si="4"/>
        <v/>
      </c>
      <c r="J108" s="2058" t="s">
        <v>6394</v>
      </c>
      <c r="K108" s="2064" t="str">
        <f>VLOOKUP(J108,'FICHE RATIOS'!C:D,2,FALSE)</f>
        <v>Serurerie - Miroiterie - Métallerie</v>
      </c>
      <c r="M108" s="2034"/>
      <c r="N108" s="2031"/>
      <c r="P108" s="2034"/>
      <c r="Q108" s="2031"/>
      <c r="S108" s="2034"/>
      <c r="T108" s="2031"/>
    </row>
    <row r="109" spans="1:20" s="331" customFormat="1" ht="12.75" customHeight="1">
      <c r="A109" s="459"/>
      <c r="B109" s="747"/>
      <c r="C109" s="435"/>
      <c r="D109" s="549"/>
      <c r="E109" s="456"/>
      <c r="F109" s="394"/>
      <c r="G109" s="312" t="s">
        <v>179</v>
      </c>
      <c r="H109" s="279" t="str">
        <f t="shared" si="4"/>
        <v/>
      </c>
      <c r="J109" s="2058" t="s">
        <v>6394</v>
      </c>
      <c r="K109" s="2064" t="str">
        <f>VLOOKUP(J109,'FICHE RATIOS'!C:D,2,FALSE)</f>
        <v>Serurerie - Miroiterie - Métallerie</v>
      </c>
      <c r="M109" s="2034"/>
      <c r="N109" s="2031"/>
      <c r="P109" s="2034"/>
      <c r="Q109" s="2031"/>
      <c r="S109" s="2034"/>
      <c r="T109" s="2031"/>
    </row>
    <row r="110" spans="1:20" s="331" customFormat="1" ht="12.75" customHeight="1">
      <c r="A110" s="459"/>
      <c r="B110" s="747"/>
      <c r="C110" s="435" t="s">
        <v>1910</v>
      </c>
      <c r="D110" s="549"/>
      <c r="E110" s="456" t="s">
        <v>66</v>
      </c>
      <c r="F110" s="394">
        <v>1</v>
      </c>
      <c r="G110" s="312">
        <v>5713.89</v>
      </c>
      <c r="H110" s="279">
        <f t="shared" si="4"/>
        <v>5713.89</v>
      </c>
      <c r="J110" s="2058" t="s">
        <v>6394</v>
      </c>
      <c r="K110" s="2064" t="str">
        <f>VLOOKUP(J110,'FICHE RATIOS'!C:D,2,FALSE)</f>
        <v>Serurerie - Miroiterie - Métallerie</v>
      </c>
      <c r="M110" s="2034"/>
      <c r="N110" s="2031"/>
      <c r="P110" s="2034"/>
      <c r="Q110" s="2031"/>
      <c r="S110" s="2034"/>
      <c r="T110" s="2031"/>
    </row>
    <row r="111" spans="1:20" s="331" customFormat="1" ht="12.75" customHeight="1">
      <c r="A111" s="459"/>
      <c r="B111" s="747"/>
      <c r="C111" s="435" t="s">
        <v>1911</v>
      </c>
      <c r="D111" s="549"/>
      <c r="E111" s="456" t="s">
        <v>66</v>
      </c>
      <c r="F111" s="394">
        <v>1</v>
      </c>
      <c r="G111" s="312">
        <v>6831.83</v>
      </c>
      <c r="H111" s="279">
        <f t="shared" si="4"/>
        <v>6831.83</v>
      </c>
      <c r="J111" s="2058" t="s">
        <v>6394</v>
      </c>
      <c r="K111" s="2064" t="str">
        <f>VLOOKUP(J111,'FICHE RATIOS'!C:D,2,FALSE)</f>
        <v>Serurerie - Miroiterie - Métallerie</v>
      </c>
      <c r="M111" s="2034"/>
      <c r="N111" s="2031"/>
      <c r="P111" s="2034"/>
      <c r="Q111" s="2031"/>
      <c r="S111" s="2034"/>
      <c r="T111" s="2031"/>
    </row>
    <row r="112" spans="1:20" s="331" customFormat="1" ht="12.75" customHeight="1">
      <c r="A112" s="459"/>
      <c r="B112" s="747"/>
      <c r="C112" s="435" t="s">
        <v>1912</v>
      </c>
      <c r="D112" s="549"/>
      <c r="E112" s="456" t="s">
        <v>66</v>
      </c>
      <c r="F112" s="394">
        <v>1</v>
      </c>
      <c r="G112" s="312">
        <v>10105.780000000001</v>
      </c>
      <c r="H112" s="279">
        <f t="shared" si="4"/>
        <v>10105.780000000001</v>
      </c>
      <c r="J112" s="2058" t="s">
        <v>6394</v>
      </c>
      <c r="K112" s="2064" t="str">
        <f>VLOOKUP(J112,'FICHE RATIOS'!C:D,2,FALSE)</f>
        <v>Serurerie - Miroiterie - Métallerie</v>
      </c>
      <c r="M112" s="2034"/>
      <c r="N112" s="2031"/>
      <c r="P112" s="2034"/>
      <c r="Q112" s="2031"/>
      <c r="S112" s="2034"/>
      <c r="T112" s="2031"/>
    </row>
    <row r="113" spans="1:20" s="331" customFormat="1" ht="12.75" customHeight="1">
      <c r="A113" s="459"/>
      <c r="B113" s="747"/>
      <c r="C113" s="435" t="s">
        <v>1913</v>
      </c>
      <c r="D113" s="549"/>
      <c r="E113" s="456" t="s">
        <v>66</v>
      </c>
      <c r="F113" s="394">
        <v>1</v>
      </c>
      <c r="G113" s="312">
        <v>7985.25</v>
      </c>
      <c r="H113" s="279">
        <f t="shared" si="4"/>
        <v>7985.25</v>
      </c>
      <c r="J113" s="2058" t="s">
        <v>6394</v>
      </c>
      <c r="K113" s="2064" t="str">
        <f>VLOOKUP(J113,'FICHE RATIOS'!C:D,2,FALSE)</f>
        <v>Serurerie - Miroiterie - Métallerie</v>
      </c>
      <c r="M113" s="2034"/>
      <c r="N113" s="2031"/>
      <c r="P113" s="2034"/>
      <c r="Q113" s="2031"/>
      <c r="S113" s="2034"/>
      <c r="T113" s="2031"/>
    </row>
    <row r="114" spans="1:20" s="331" customFormat="1" ht="12.75" customHeight="1">
      <c r="A114" s="459"/>
      <c r="B114" s="747"/>
      <c r="C114" s="435" t="s">
        <v>1914</v>
      </c>
      <c r="D114" s="549"/>
      <c r="E114" s="456" t="s">
        <v>66</v>
      </c>
      <c r="F114" s="394">
        <v>1</v>
      </c>
      <c r="G114" s="312">
        <v>10700.24</v>
      </c>
      <c r="H114" s="279">
        <f t="shared" si="4"/>
        <v>10700.24</v>
      </c>
      <c r="J114" s="2058" t="s">
        <v>6394</v>
      </c>
      <c r="K114" s="2064" t="str">
        <f>VLOOKUP(J114,'FICHE RATIOS'!C:D,2,FALSE)</f>
        <v>Serurerie - Miroiterie - Métallerie</v>
      </c>
      <c r="M114" s="2034"/>
      <c r="N114" s="2031"/>
      <c r="P114" s="2034"/>
      <c r="Q114" s="2031"/>
      <c r="S114" s="2034"/>
      <c r="T114" s="2031"/>
    </row>
    <row r="115" spans="1:20" s="331" customFormat="1" ht="12.75" customHeight="1">
      <c r="A115" s="459"/>
      <c r="B115" s="747"/>
      <c r="C115" s="435"/>
      <c r="D115" s="549"/>
      <c r="E115" s="456"/>
      <c r="F115" s="394"/>
      <c r="G115" s="312" t="s">
        <v>179</v>
      </c>
      <c r="H115" s="279" t="str">
        <f t="shared" si="4"/>
        <v/>
      </c>
      <c r="J115" s="2058" t="s">
        <v>6394</v>
      </c>
      <c r="K115" s="2064" t="str">
        <f>VLOOKUP(J115,'FICHE RATIOS'!C:D,2,FALSE)</f>
        <v>Serurerie - Miroiterie - Métallerie</v>
      </c>
      <c r="M115" s="2034"/>
      <c r="N115" s="2031"/>
      <c r="P115" s="2034"/>
      <c r="Q115" s="2031"/>
      <c r="S115" s="2034"/>
      <c r="T115" s="2031"/>
    </row>
    <row r="116" spans="1:20" s="331" customFormat="1" ht="12.75" customHeight="1">
      <c r="A116" s="459"/>
      <c r="B116" s="747" t="s">
        <v>1347</v>
      </c>
      <c r="C116" s="748" t="s">
        <v>1915</v>
      </c>
      <c r="D116" s="549"/>
      <c r="E116" s="456"/>
      <c r="F116" s="394"/>
      <c r="G116" s="312" t="s">
        <v>179</v>
      </c>
      <c r="H116" s="279" t="str">
        <f t="shared" si="4"/>
        <v/>
      </c>
      <c r="J116" s="2058" t="s">
        <v>6394</v>
      </c>
      <c r="K116" s="2064" t="str">
        <f>VLOOKUP(J116,'FICHE RATIOS'!C:D,2,FALSE)</f>
        <v>Serurerie - Miroiterie - Métallerie</v>
      </c>
      <c r="M116" s="2034"/>
      <c r="N116" s="2031"/>
      <c r="P116" s="2034"/>
      <c r="Q116" s="2031"/>
      <c r="S116" s="2034"/>
      <c r="T116" s="2031"/>
    </row>
    <row r="117" spans="1:20" s="331" customFormat="1" ht="12.75" customHeight="1">
      <c r="A117" s="459"/>
      <c r="B117" s="747"/>
      <c r="C117" s="435"/>
      <c r="D117" s="549"/>
      <c r="E117" s="456"/>
      <c r="F117" s="394"/>
      <c r="G117" s="312" t="s">
        <v>179</v>
      </c>
      <c r="H117" s="279" t="str">
        <f t="shared" si="4"/>
        <v/>
      </c>
      <c r="J117" s="2058" t="s">
        <v>6394</v>
      </c>
      <c r="K117" s="2064" t="str">
        <f>VLOOKUP(J117,'FICHE RATIOS'!C:D,2,FALSE)</f>
        <v>Serurerie - Miroiterie - Métallerie</v>
      </c>
      <c r="M117" s="2034"/>
      <c r="N117" s="2031"/>
      <c r="P117" s="2034"/>
      <c r="Q117" s="2031"/>
      <c r="S117" s="2034"/>
      <c r="T117" s="2031"/>
    </row>
    <row r="118" spans="1:20" s="331" customFormat="1" ht="12.75" customHeight="1">
      <c r="A118" s="459"/>
      <c r="B118" s="747"/>
      <c r="C118" s="435" t="s">
        <v>1909</v>
      </c>
      <c r="D118" s="549"/>
      <c r="E118" s="456"/>
      <c r="F118" s="394"/>
      <c r="G118" s="312" t="s">
        <v>179</v>
      </c>
      <c r="H118" s="279" t="str">
        <f t="shared" si="4"/>
        <v/>
      </c>
      <c r="J118" s="2058" t="s">
        <v>6394</v>
      </c>
      <c r="K118" s="2064" t="str">
        <f>VLOOKUP(J118,'FICHE RATIOS'!C:D,2,FALSE)</f>
        <v>Serurerie - Miroiterie - Métallerie</v>
      </c>
      <c r="M118" s="2034"/>
      <c r="N118" s="2031"/>
      <c r="P118" s="2034"/>
      <c r="Q118" s="2031"/>
      <c r="S118" s="2034"/>
      <c r="T118" s="2031"/>
    </row>
    <row r="119" spans="1:20" s="331" customFormat="1" ht="12.75" customHeight="1">
      <c r="A119" s="459"/>
      <c r="B119" s="747"/>
      <c r="C119" s="435" t="s">
        <v>1916</v>
      </c>
      <c r="D119" s="549"/>
      <c r="E119" s="456" t="s">
        <v>66</v>
      </c>
      <c r="F119" s="394">
        <v>3</v>
      </c>
      <c r="G119" s="312">
        <v>3204.75</v>
      </c>
      <c r="H119" s="279">
        <f t="shared" si="4"/>
        <v>9614.25</v>
      </c>
      <c r="J119" s="2058" t="s">
        <v>6394</v>
      </c>
      <c r="K119" s="2064" t="str">
        <f>VLOOKUP(J119,'FICHE RATIOS'!C:D,2,FALSE)</f>
        <v>Serurerie - Miroiterie - Métallerie</v>
      </c>
      <c r="M119" s="2034"/>
      <c r="N119" s="2031"/>
      <c r="P119" s="2034"/>
      <c r="Q119" s="2031"/>
      <c r="S119" s="2034"/>
      <c r="T119" s="2031"/>
    </row>
    <row r="120" spans="1:20" s="331" customFormat="1" ht="12.75" customHeight="1">
      <c r="A120" s="459"/>
      <c r="B120" s="747"/>
      <c r="C120" s="751"/>
      <c r="D120" s="549"/>
      <c r="E120" s="456"/>
      <c r="F120" s="394"/>
      <c r="G120" s="312">
        <v>0</v>
      </c>
      <c r="H120" s="279" t="str">
        <f t="shared" si="4"/>
        <v/>
      </c>
      <c r="J120" s="2058" t="s">
        <v>6394</v>
      </c>
      <c r="K120" s="2064" t="str">
        <f>VLOOKUP(J120,'FICHE RATIOS'!C:D,2,FALSE)</f>
        <v>Serurerie - Miroiterie - Métallerie</v>
      </c>
      <c r="M120" s="2034"/>
      <c r="N120" s="2031"/>
      <c r="P120" s="2034"/>
      <c r="Q120" s="2031"/>
      <c r="S120" s="2034"/>
      <c r="T120" s="2031"/>
    </row>
    <row r="121" spans="1:20" s="331" customFormat="1" ht="12.75" customHeight="1">
      <c r="A121" s="459"/>
      <c r="B121" s="747" t="s">
        <v>236</v>
      </c>
      <c r="C121" s="748" t="s">
        <v>1917</v>
      </c>
      <c r="D121" s="549"/>
      <c r="E121" s="456"/>
      <c r="F121" s="394"/>
      <c r="G121" s="312">
        <v>0</v>
      </c>
      <c r="H121" s="279" t="str">
        <f t="shared" si="4"/>
        <v/>
      </c>
      <c r="J121" s="2058" t="s">
        <v>6394</v>
      </c>
      <c r="K121" s="2064" t="str">
        <f>VLOOKUP(J121,'FICHE RATIOS'!C:D,2,FALSE)</f>
        <v>Serurerie - Miroiterie - Métallerie</v>
      </c>
      <c r="M121" s="2034"/>
      <c r="N121" s="2031"/>
      <c r="P121" s="2034"/>
      <c r="Q121" s="2031"/>
      <c r="S121" s="2034"/>
      <c r="T121" s="2031"/>
    </row>
    <row r="122" spans="1:20" s="331" customFormat="1" ht="12.75" customHeight="1">
      <c r="A122" s="459"/>
      <c r="B122" s="747"/>
      <c r="C122" s="751"/>
      <c r="D122" s="549"/>
      <c r="E122" s="456"/>
      <c r="F122" s="394"/>
      <c r="G122" s="312">
        <v>0</v>
      </c>
      <c r="H122" s="279" t="str">
        <f t="shared" si="4"/>
        <v/>
      </c>
      <c r="J122" s="2058" t="s">
        <v>6394</v>
      </c>
      <c r="K122" s="2064" t="str">
        <f>VLOOKUP(J122,'FICHE RATIOS'!C:D,2,FALSE)</f>
        <v>Serurerie - Miroiterie - Métallerie</v>
      </c>
      <c r="M122" s="2034"/>
      <c r="N122" s="2031"/>
      <c r="P122" s="2034"/>
      <c r="Q122" s="2031"/>
      <c r="S122" s="2034"/>
      <c r="T122" s="2031"/>
    </row>
    <row r="123" spans="1:20" s="331" customFormat="1" ht="12.75" customHeight="1">
      <c r="A123" s="459"/>
      <c r="B123" s="747" t="s">
        <v>238</v>
      </c>
      <c r="C123" s="748" t="s">
        <v>1918</v>
      </c>
      <c r="D123" s="549"/>
      <c r="E123" s="456"/>
      <c r="F123" s="394"/>
      <c r="G123" s="312">
        <v>0</v>
      </c>
      <c r="H123" s="279" t="str">
        <f t="shared" si="4"/>
        <v/>
      </c>
      <c r="J123" s="2058" t="s">
        <v>6394</v>
      </c>
      <c r="K123" s="2064" t="str">
        <f>VLOOKUP(J123,'FICHE RATIOS'!C:D,2,FALSE)</f>
        <v>Serurerie - Miroiterie - Métallerie</v>
      </c>
      <c r="M123" s="2034"/>
      <c r="N123" s="2031"/>
      <c r="P123" s="2034"/>
      <c r="Q123" s="2031"/>
      <c r="S123" s="2034"/>
      <c r="T123" s="2031"/>
    </row>
    <row r="124" spans="1:20" s="331" customFormat="1" ht="12.6" customHeight="1">
      <c r="A124" s="459"/>
      <c r="B124" s="747" t="s">
        <v>1919</v>
      </c>
      <c r="C124" s="2729" t="s">
        <v>1920</v>
      </c>
      <c r="D124" s="2730"/>
      <c r="E124" s="456"/>
      <c r="F124" s="394"/>
      <c r="G124" s="312">
        <v>0</v>
      </c>
      <c r="H124" s="279" t="str">
        <f t="shared" si="4"/>
        <v/>
      </c>
      <c r="J124" s="2058" t="s">
        <v>6394</v>
      </c>
      <c r="K124" s="2064" t="str">
        <f>VLOOKUP(J124,'FICHE RATIOS'!C:D,2,FALSE)</f>
        <v>Serurerie - Miroiterie - Métallerie</v>
      </c>
      <c r="M124" s="2034"/>
      <c r="N124" s="2031"/>
      <c r="P124" s="2034"/>
      <c r="Q124" s="2031"/>
      <c r="S124" s="2034"/>
      <c r="T124" s="2031"/>
    </row>
    <row r="125" spans="1:20" s="331" customFormat="1" ht="12.75" customHeight="1">
      <c r="A125" s="459"/>
      <c r="B125" s="747"/>
      <c r="C125" s="771"/>
      <c r="D125" s="549"/>
      <c r="E125" s="456"/>
      <c r="F125" s="394"/>
      <c r="G125" s="312">
        <v>0</v>
      </c>
      <c r="H125" s="279" t="str">
        <f t="shared" si="4"/>
        <v/>
      </c>
      <c r="J125" s="2058" t="s">
        <v>6394</v>
      </c>
      <c r="K125" s="2064" t="str">
        <f>VLOOKUP(J125,'FICHE RATIOS'!C:D,2,FALSE)</f>
        <v>Serurerie - Miroiterie - Métallerie</v>
      </c>
      <c r="M125" s="2034"/>
      <c r="N125" s="2031"/>
      <c r="P125" s="2034"/>
      <c r="Q125" s="2031"/>
      <c r="S125" s="2034"/>
      <c r="T125" s="2031"/>
    </row>
    <row r="126" spans="1:20" s="331" customFormat="1" ht="12.75" customHeight="1">
      <c r="A126" s="459"/>
      <c r="B126" s="772"/>
      <c r="C126" s="754" t="s">
        <v>1921</v>
      </c>
      <c r="D126" s="549"/>
      <c r="E126" s="456"/>
      <c r="F126" s="421"/>
      <c r="G126" s="312">
        <v>0</v>
      </c>
      <c r="H126" s="279" t="str">
        <f t="shared" si="4"/>
        <v/>
      </c>
      <c r="J126" s="2058" t="s">
        <v>6394</v>
      </c>
      <c r="K126" s="2064" t="str">
        <f>VLOOKUP(J126,'FICHE RATIOS'!C:D,2,FALSE)</f>
        <v>Serurerie - Miroiterie - Métallerie</v>
      </c>
      <c r="M126" s="2034"/>
      <c r="N126" s="2031"/>
      <c r="P126" s="2034"/>
      <c r="Q126" s="2031"/>
      <c r="S126" s="2034"/>
      <c r="T126" s="2031"/>
    </row>
    <row r="127" spans="1:20" s="331" customFormat="1" ht="12.75" customHeight="1">
      <c r="A127" s="459"/>
      <c r="B127" s="747"/>
      <c r="C127" s="751" t="s">
        <v>1922</v>
      </c>
      <c r="D127" s="549"/>
      <c r="E127" s="456" t="s">
        <v>235</v>
      </c>
      <c r="F127" s="394">
        <v>1021.4</v>
      </c>
      <c r="G127" s="312">
        <v>94.64</v>
      </c>
      <c r="H127" s="279">
        <f t="shared" si="4"/>
        <v>96665.296000000002</v>
      </c>
      <c r="J127" s="2058" t="s">
        <v>6394</v>
      </c>
      <c r="K127" s="2064" t="str">
        <f>VLOOKUP(J127,'FICHE RATIOS'!C:D,2,FALSE)</f>
        <v>Serurerie - Miroiterie - Métallerie</v>
      </c>
      <c r="M127" s="2034"/>
      <c r="N127" s="2031"/>
      <c r="P127" s="2034"/>
      <c r="Q127" s="2031"/>
      <c r="S127" s="2034"/>
      <c r="T127" s="2031"/>
    </row>
    <row r="128" spans="1:20" s="331" customFormat="1" ht="12.75" customHeight="1">
      <c r="A128" s="459"/>
      <c r="B128" s="747"/>
      <c r="C128" s="751" t="s">
        <v>1923</v>
      </c>
      <c r="D128" s="549"/>
      <c r="E128" s="456" t="s">
        <v>235</v>
      </c>
      <c r="F128" s="394">
        <v>77.099999999999994</v>
      </c>
      <c r="G128" s="312">
        <v>118.3</v>
      </c>
      <c r="H128" s="279">
        <f t="shared" si="4"/>
        <v>9120.9299999999985</v>
      </c>
      <c r="J128" s="2058" t="s">
        <v>6394</v>
      </c>
      <c r="K128" s="2064" t="str">
        <f>VLOOKUP(J128,'FICHE RATIOS'!C:D,2,FALSE)</f>
        <v>Serurerie - Miroiterie - Métallerie</v>
      </c>
      <c r="M128" s="2034"/>
      <c r="N128" s="2031"/>
      <c r="P128" s="2034"/>
      <c r="Q128" s="2031"/>
      <c r="S128" s="2034"/>
      <c r="T128" s="2031"/>
    </row>
    <row r="129" spans="1:20" s="331" customFormat="1" ht="12.75" customHeight="1">
      <c r="A129" s="459"/>
      <c r="B129" s="770"/>
      <c r="C129" s="751"/>
      <c r="D129" s="549"/>
      <c r="E129" s="456"/>
      <c r="F129" s="394"/>
      <c r="G129" s="312">
        <v>0</v>
      </c>
      <c r="H129" s="279" t="str">
        <f t="shared" si="4"/>
        <v/>
      </c>
      <c r="J129" s="2058" t="s">
        <v>6394</v>
      </c>
      <c r="K129" s="2064" t="str">
        <f>VLOOKUP(J129,'FICHE RATIOS'!C:D,2,FALSE)</f>
        <v>Serurerie - Miroiterie - Métallerie</v>
      </c>
      <c r="M129" s="2034"/>
      <c r="N129" s="2031"/>
      <c r="P129" s="2034"/>
      <c r="Q129" s="2031"/>
      <c r="S129" s="2034"/>
      <c r="T129" s="2031"/>
    </row>
    <row r="130" spans="1:20" s="331" customFormat="1" ht="12.75" customHeight="1">
      <c r="A130" s="459"/>
      <c r="B130" s="747" t="s">
        <v>1924</v>
      </c>
      <c r="C130" s="748" t="s">
        <v>1925</v>
      </c>
      <c r="D130" s="549"/>
      <c r="E130" s="456"/>
      <c r="F130" s="394"/>
      <c r="G130" s="312">
        <v>0</v>
      </c>
      <c r="H130" s="279" t="str">
        <f t="shared" si="4"/>
        <v/>
      </c>
      <c r="J130" s="2058" t="s">
        <v>6394</v>
      </c>
      <c r="K130" s="2064" t="str">
        <f>VLOOKUP(J130,'FICHE RATIOS'!C:D,2,FALSE)</f>
        <v>Serurerie - Miroiterie - Métallerie</v>
      </c>
      <c r="M130" s="2034"/>
      <c r="N130" s="2031"/>
      <c r="P130" s="2034"/>
      <c r="Q130" s="2031"/>
      <c r="S130" s="2034"/>
      <c r="T130" s="2031"/>
    </row>
    <row r="131" spans="1:20" s="331" customFormat="1" ht="12.75" customHeight="1">
      <c r="A131" s="459"/>
      <c r="B131" s="747"/>
      <c r="C131" s="751" t="s">
        <v>1926</v>
      </c>
      <c r="D131" s="549"/>
      <c r="E131" s="456" t="s">
        <v>235</v>
      </c>
      <c r="F131" s="394">
        <v>21.7</v>
      </c>
      <c r="G131" s="312">
        <v>177.45</v>
      </c>
      <c r="H131" s="279">
        <f t="shared" si="4"/>
        <v>3850.6649999999995</v>
      </c>
      <c r="J131" s="2058" t="s">
        <v>6394</v>
      </c>
      <c r="K131" s="2064" t="str">
        <f>VLOOKUP(J131,'FICHE RATIOS'!C:D,2,FALSE)</f>
        <v>Serurerie - Miroiterie - Métallerie</v>
      </c>
      <c r="M131" s="2034"/>
      <c r="N131" s="2031"/>
      <c r="P131" s="2034"/>
      <c r="Q131" s="2031"/>
      <c r="S131" s="2034"/>
      <c r="T131" s="2031"/>
    </row>
    <row r="132" spans="1:20" s="331" customFormat="1" ht="12.75" customHeight="1">
      <c r="A132" s="459"/>
      <c r="B132" s="747"/>
      <c r="C132" s="751"/>
      <c r="D132" s="549"/>
      <c r="E132" s="456"/>
      <c r="F132" s="394"/>
      <c r="G132" s="312">
        <v>0</v>
      </c>
      <c r="H132" s="279" t="str">
        <f t="shared" si="4"/>
        <v/>
      </c>
      <c r="J132" s="2058" t="s">
        <v>6394</v>
      </c>
      <c r="K132" s="2064" t="str">
        <f>VLOOKUP(J132,'FICHE RATIOS'!C:D,2,FALSE)</f>
        <v>Serurerie - Miroiterie - Métallerie</v>
      </c>
      <c r="M132" s="2034"/>
      <c r="N132" s="2031"/>
      <c r="P132" s="2034"/>
      <c r="Q132" s="2031"/>
      <c r="S132" s="2034"/>
      <c r="T132" s="2031"/>
    </row>
    <row r="133" spans="1:20" s="331" customFormat="1" ht="12.75" customHeight="1">
      <c r="A133" s="459"/>
      <c r="B133" s="747" t="s">
        <v>240</v>
      </c>
      <c r="C133" s="748" t="s">
        <v>1927</v>
      </c>
      <c r="D133" s="549"/>
      <c r="E133" s="456"/>
      <c r="F133" s="394"/>
      <c r="G133" s="312">
        <v>0</v>
      </c>
      <c r="H133" s="279" t="str">
        <f t="shared" si="4"/>
        <v/>
      </c>
      <c r="J133" s="2058" t="s">
        <v>6394</v>
      </c>
      <c r="K133" s="2064" t="str">
        <f>VLOOKUP(J133,'FICHE RATIOS'!C:D,2,FALSE)</f>
        <v>Serurerie - Miroiterie - Métallerie</v>
      </c>
      <c r="M133" s="2034"/>
      <c r="N133" s="2031"/>
      <c r="P133" s="2034"/>
      <c r="Q133" s="2031"/>
      <c r="S133" s="2034"/>
      <c r="T133" s="2031"/>
    </row>
    <row r="134" spans="1:20" s="331" customFormat="1" ht="16.899999999999999" customHeight="1">
      <c r="A134" s="459"/>
      <c r="B134" s="747" t="s">
        <v>1928</v>
      </c>
      <c r="C134" s="2729" t="s">
        <v>1929</v>
      </c>
      <c r="D134" s="2730"/>
      <c r="E134" s="456"/>
      <c r="F134" s="394"/>
      <c r="G134" s="312">
        <v>0</v>
      </c>
      <c r="H134" s="279" t="str">
        <f t="shared" si="4"/>
        <v/>
      </c>
      <c r="J134" s="2058" t="s">
        <v>6394</v>
      </c>
      <c r="K134" s="2064" t="str">
        <f>VLOOKUP(J134,'FICHE RATIOS'!C:D,2,FALSE)</f>
        <v>Serurerie - Miroiterie - Métallerie</v>
      </c>
      <c r="M134" s="2034"/>
      <c r="N134" s="2031"/>
      <c r="P134" s="2034"/>
      <c r="Q134" s="2031"/>
      <c r="S134" s="2034"/>
      <c r="T134" s="2031"/>
    </row>
    <row r="135" spans="1:20" s="331" customFormat="1" ht="12.75" customHeight="1">
      <c r="A135" s="459"/>
      <c r="B135" s="747"/>
      <c r="C135" s="771"/>
      <c r="D135" s="549"/>
      <c r="E135" s="456"/>
      <c r="F135" s="394"/>
      <c r="G135" s="312">
        <v>0</v>
      </c>
      <c r="H135" s="279" t="str">
        <f t="shared" si="4"/>
        <v/>
      </c>
      <c r="J135" s="2058" t="s">
        <v>6394</v>
      </c>
      <c r="K135" s="2064" t="str">
        <f>VLOOKUP(J135,'FICHE RATIOS'!C:D,2,FALSE)</f>
        <v>Serurerie - Miroiterie - Métallerie</v>
      </c>
      <c r="M135" s="2034"/>
      <c r="N135" s="2031"/>
      <c r="P135" s="2034"/>
      <c r="Q135" s="2031"/>
      <c r="S135" s="2034"/>
      <c r="T135" s="2031"/>
    </row>
    <row r="136" spans="1:20" s="331" customFormat="1" ht="12.75" customHeight="1">
      <c r="A136" s="459"/>
      <c r="B136" s="772"/>
      <c r="C136" s="751" t="s">
        <v>1930</v>
      </c>
      <c r="D136" s="549"/>
      <c r="E136" s="456" t="s">
        <v>235</v>
      </c>
      <c r="F136" s="394">
        <v>90.1</v>
      </c>
      <c r="G136" s="312">
        <v>106.47</v>
      </c>
      <c r="H136" s="279">
        <f t="shared" si="4"/>
        <v>9592.9470000000001</v>
      </c>
      <c r="J136" s="2058" t="s">
        <v>6394</v>
      </c>
      <c r="K136" s="2064" t="str">
        <f>VLOOKUP(J136,'FICHE RATIOS'!C:D,2,FALSE)</f>
        <v>Serurerie - Miroiterie - Métallerie</v>
      </c>
      <c r="M136" s="2034"/>
      <c r="N136" s="2031"/>
      <c r="P136" s="2034"/>
      <c r="Q136" s="2031"/>
      <c r="S136" s="2034"/>
      <c r="T136" s="2031"/>
    </row>
    <row r="137" spans="1:20" s="331" customFormat="1" ht="12.75" customHeight="1">
      <c r="A137" s="459"/>
      <c r="B137" s="747"/>
      <c r="C137" s="749"/>
      <c r="D137" s="549"/>
      <c r="E137" s="456"/>
      <c r="F137" s="394"/>
      <c r="G137" s="312">
        <v>0</v>
      </c>
      <c r="H137" s="279" t="str">
        <f t="shared" si="4"/>
        <v/>
      </c>
      <c r="J137" s="2058" t="s">
        <v>6394</v>
      </c>
      <c r="K137" s="2064" t="str">
        <f>VLOOKUP(J137,'FICHE RATIOS'!C:D,2,FALSE)</f>
        <v>Serurerie - Miroiterie - Métallerie</v>
      </c>
      <c r="M137" s="2034"/>
      <c r="N137" s="2031"/>
      <c r="P137" s="2034"/>
      <c r="Q137" s="2031"/>
      <c r="S137" s="2034"/>
      <c r="T137" s="2031"/>
    </row>
    <row r="138" spans="1:20" s="331" customFormat="1" ht="12.75" customHeight="1">
      <c r="A138" s="459"/>
      <c r="B138" s="747" t="s">
        <v>1080</v>
      </c>
      <c r="C138" s="748" t="s">
        <v>1931</v>
      </c>
      <c r="D138" s="549"/>
      <c r="E138" s="456"/>
      <c r="F138" s="394"/>
      <c r="G138" s="312">
        <v>0</v>
      </c>
      <c r="H138" s="279" t="str">
        <f t="shared" si="4"/>
        <v/>
      </c>
      <c r="J138" s="2058" t="s">
        <v>6394</v>
      </c>
      <c r="K138" s="2064" t="str">
        <f>VLOOKUP(J138,'FICHE RATIOS'!C:D,2,FALSE)</f>
        <v>Serurerie - Miroiterie - Métallerie</v>
      </c>
      <c r="M138" s="2034"/>
      <c r="N138" s="2031"/>
      <c r="P138" s="2034"/>
      <c r="Q138" s="2031"/>
      <c r="S138" s="2034"/>
      <c r="T138" s="2031"/>
    </row>
    <row r="139" spans="1:20" s="331" customFormat="1" ht="12.75" customHeight="1">
      <c r="A139" s="459"/>
      <c r="B139" s="747"/>
      <c r="C139" s="756"/>
      <c r="D139" s="549"/>
      <c r="E139" s="456"/>
      <c r="F139" s="394"/>
      <c r="G139" s="312">
        <v>0</v>
      </c>
      <c r="H139" s="279" t="str">
        <f t="shared" si="4"/>
        <v/>
      </c>
      <c r="J139" s="2058" t="s">
        <v>6394</v>
      </c>
      <c r="K139" s="2064" t="str">
        <f>VLOOKUP(J139,'FICHE RATIOS'!C:D,2,FALSE)</f>
        <v>Serurerie - Miroiterie - Métallerie</v>
      </c>
      <c r="M139" s="2034"/>
      <c r="N139" s="2031"/>
      <c r="P139" s="2034"/>
      <c r="Q139" s="2031"/>
      <c r="S139" s="2034"/>
      <c r="T139" s="2031"/>
    </row>
    <row r="140" spans="1:20" s="331" customFormat="1" ht="12.75" customHeight="1">
      <c r="A140" s="459"/>
      <c r="B140" s="747" t="s">
        <v>1082</v>
      </c>
      <c r="C140" s="748" t="s">
        <v>1932</v>
      </c>
      <c r="D140" s="549"/>
      <c r="E140" s="456"/>
      <c r="F140" s="394"/>
      <c r="G140" s="312">
        <v>0</v>
      </c>
      <c r="H140" s="279" t="str">
        <f t="shared" si="4"/>
        <v/>
      </c>
      <c r="J140" s="2058" t="s">
        <v>6394</v>
      </c>
      <c r="K140" s="2064" t="str">
        <f>VLOOKUP(J140,'FICHE RATIOS'!C:D,2,FALSE)</f>
        <v>Serurerie - Miroiterie - Métallerie</v>
      </c>
      <c r="M140" s="2034"/>
      <c r="N140" s="2031"/>
      <c r="P140" s="2034"/>
      <c r="Q140" s="2031"/>
      <c r="S140" s="2034"/>
      <c r="T140" s="2031"/>
    </row>
    <row r="141" spans="1:20" s="331" customFormat="1" ht="28.15" customHeight="1">
      <c r="A141" s="459"/>
      <c r="B141" s="747"/>
      <c r="C141" s="2731" t="s">
        <v>1933</v>
      </c>
      <c r="D141" s="2732"/>
      <c r="E141" s="456"/>
      <c r="F141" s="394"/>
      <c r="G141" s="312">
        <v>0</v>
      </c>
      <c r="H141" s="279" t="str">
        <f t="shared" si="4"/>
        <v/>
      </c>
      <c r="J141" s="2058" t="s">
        <v>6394</v>
      </c>
      <c r="K141" s="2064" t="str">
        <f>VLOOKUP(J141,'FICHE RATIOS'!C:D,2,FALSE)</f>
        <v>Serurerie - Miroiterie - Métallerie</v>
      </c>
      <c r="M141" s="2034"/>
      <c r="N141" s="2031"/>
      <c r="P141" s="2034"/>
      <c r="Q141" s="2031"/>
      <c r="S141" s="2034"/>
      <c r="T141" s="2031"/>
    </row>
    <row r="142" spans="1:20" s="331" customFormat="1" ht="12.75" customHeight="1">
      <c r="A142" s="459"/>
      <c r="B142" s="747"/>
      <c r="C142" s="756"/>
      <c r="D142" s="549"/>
      <c r="E142" s="456"/>
      <c r="F142" s="394"/>
      <c r="G142" s="312">
        <v>0</v>
      </c>
      <c r="H142" s="279" t="str">
        <f t="shared" si="4"/>
        <v/>
      </c>
      <c r="J142" s="2058" t="s">
        <v>6394</v>
      </c>
      <c r="K142" s="2064" t="str">
        <f>VLOOKUP(J142,'FICHE RATIOS'!C:D,2,FALSE)</f>
        <v>Serurerie - Miroiterie - Métallerie</v>
      </c>
      <c r="M142" s="2034"/>
      <c r="N142" s="2031"/>
      <c r="P142" s="2034"/>
      <c r="Q142" s="2031"/>
      <c r="S142" s="2034"/>
      <c r="T142" s="2031"/>
    </row>
    <row r="143" spans="1:20" s="331" customFormat="1" ht="12.75" customHeight="1">
      <c r="A143" s="459"/>
      <c r="B143" s="773"/>
      <c r="C143" s="750" t="s">
        <v>1934</v>
      </c>
      <c r="D143" s="654"/>
      <c r="E143" s="456" t="s">
        <v>235</v>
      </c>
      <c r="F143" s="421">
        <v>1643.3</v>
      </c>
      <c r="G143" s="312">
        <v>278.01</v>
      </c>
      <c r="H143" s="279">
        <f t="shared" si="4"/>
        <v>456853.83299999998</v>
      </c>
      <c r="J143" s="2058" t="s">
        <v>6394</v>
      </c>
      <c r="K143" s="2064" t="str">
        <f>VLOOKUP(J143,'FICHE RATIOS'!C:D,2,FALSE)</f>
        <v>Serurerie - Miroiterie - Métallerie</v>
      </c>
      <c r="M143" s="2034"/>
      <c r="N143" s="2031"/>
      <c r="P143" s="2034"/>
      <c r="Q143" s="2031"/>
      <c r="S143" s="2034"/>
      <c r="T143" s="2031"/>
    </row>
    <row r="144" spans="1:20" s="331" customFormat="1" ht="12.75" customHeight="1">
      <c r="A144" s="459"/>
      <c r="B144" s="774"/>
      <c r="C144" s="756"/>
      <c r="D144" s="549"/>
      <c r="E144" s="456"/>
      <c r="F144" s="394"/>
      <c r="G144" s="312">
        <v>0</v>
      </c>
      <c r="H144" s="279" t="str">
        <f t="shared" si="4"/>
        <v/>
      </c>
      <c r="J144" s="2058" t="s">
        <v>6394</v>
      </c>
      <c r="K144" s="2064" t="str">
        <f>VLOOKUP(J144,'FICHE RATIOS'!C:D,2,FALSE)</f>
        <v>Serurerie - Miroiterie - Métallerie</v>
      </c>
      <c r="M144" s="2034"/>
      <c r="N144" s="2031"/>
      <c r="P144" s="2034"/>
      <c r="Q144" s="2031"/>
      <c r="S144" s="2034"/>
      <c r="T144" s="2031"/>
    </row>
    <row r="145" spans="1:20" s="331" customFormat="1" ht="12.75" customHeight="1">
      <c r="A145" s="459"/>
      <c r="B145" s="770"/>
      <c r="C145" s="775" t="s">
        <v>1935</v>
      </c>
      <c r="D145" s="549"/>
      <c r="E145" s="456"/>
      <c r="F145" s="394"/>
      <c r="G145" s="312">
        <v>0</v>
      </c>
      <c r="H145" s="279" t="str">
        <f t="shared" si="4"/>
        <v/>
      </c>
      <c r="J145" s="2058" t="s">
        <v>6394</v>
      </c>
      <c r="K145" s="2064" t="str">
        <f>VLOOKUP(J145,'FICHE RATIOS'!C:D,2,FALSE)</f>
        <v>Serurerie - Miroiterie - Métallerie</v>
      </c>
      <c r="M145" s="2034"/>
      <c r="N145" s="2031"/>
      <c r="P145" s="2034"/>
      <c r="Q145" s="2031"/>
      <c r="S145" s="2034"/>
      <c r="T145" s="2031"/>
    </row>
    <row r="146" spans="1:20" s="331" customFormat="1" ht="12.75" customHeight="1">
      <c r="A146" s="459"/>
      <c r="B146" s="774"/>
      <c r="C146" s="775" t="s">
        <v>1936</v>
      </c>
      <c r="D146" s="549"/>
      <c r="E146" s="776" t="s">
        <v>66</v>
      </c>
      <c r="F146" s="394">
        <v>1</v>
      </c>
      <c r="G146" s="312">
        <v>1183</v>
      </c>
      <c r="H146" s="279">
        <f t="shared" si="4"/>
        <v>1183</v>
      </c>
      <c r="J146" s="2058" t="s">
        <v>6394</v>
      </c>
      <c r="K146" s="2064" t="str">
        <f>VLOOKUP(J146,'FICHE RATIOS'!C:D,2,FALSE)</f>
        <v>Serurerie - Miroiterie - Métallerie</v>
      </c>
      <c r="M146" s="2034"/>
      <c r="N146" s="2031"/>
      <c r="P146" s="2034"/>
      <c r="Q146" s="2031"/>
      <c r="S146" s="2034"/>
      <c r="T146" s="2031"/>
    </row>
    <row r="147" spans="1:20" s="331" customFormat="1" ht="12.75" customHeight="1">
      <c r="A147" s="459"/>
      <c r="B147" s="770"/>
      <c r="C147" s="775"/>
      <c r="D147" s="549"/>
      <c r="E147" s="776"/>
      <c r="F147" s="394"/>
      <c r="G147" s="312">
        <v>0</v>
      </c>
      <c r="H147" s="279" t="str">
        <f t="shared" si="4"/>
        <v/>
      </c>
      <c r="J147" s="2058" t="s">
        <v>6394</v>
      </c>
      <c r="K147" s="2064" t="str">
        <f>VLOOKUP(J147,'FICHE RATIOS'!C:D,2,FALSE)</f>
        <v>Serurerie - Miroiterie - Métallerie</v>
      </c>
      <c r="M147" s="2034"/>
      <c r="N147" s="2031"/>
      <c r="P147" s="2034"/>
      <c r="Q147" s="2031"/>
      <c r="S147" s="2034"/>
      <c r="T147" s="2031"/>
    </row>
    <row r="148" spans="1:20" s="331" customFormat="1" ht="12.75" customHeight="1">
      <c r="A148" s="459"/>
      <c r="B148" s="774"/>
      <c r="C148" s="775" t="s">
        <v>1937</v>
      </c>
      <c r="D148" s="549"/>
      <c r="E148" s="776"/>
      <c r="F148" s="394"/>
      <c r="G148" s="312">
        <v>0</v>
      </c>
      <c r="H148" s="279" t="str">
        <f t="shared" si="4"/>
        <v/>
      </c>
      <c r="J148" s="2058" t="s">
        <v>6394</v>
      </c>
      <c r="K148" s="2064" t="str">
        <f>VLOOKUP(J148,'FICHE RATIOS'!C:D,2,FALSE)</f>
        <v>Serurerie - Miroiterie - Métallerie</v>
      </c>
      <c r="M148" s="2034"/>
      <c r="N148" s="2031"/>
      <c r="P148" s="2034"/>
      <c r="Q148" s="2031"/>
      <c r="S148" s="2034"/>
      <c r="T148" s="2031"/>
    </row>
    <row r="149" spans="1:20" s="331" customFormat="1" ht="12.75" customHeight="1">
      <c r="A149" s="459"/>
      <c r="B149" s="770"/>
      <c r="C149" s="775" t="s">
        <v>1938</v>
      </c>
      <c r="D149" s="549"/>
      <c r="E149" s="776" t="s">
        <v>66</v>
      </c>
      <c r="F149" s="394">
        <v>1</v>
      </c>
      <c r="G149" s="312">
        <v>1774.5</v>
      </c>
      <c r="H149" s="279">
        <f t="shared" si="4"/>
        <v>1774.5</v>
      </c>
      <c r="J149" s="2058" t="s">
        <v>6394</v>
      </c>
      <c r="K149" s="2064" t="str">
        <f>VLOOKUP(J149,'FICHE RATIOS'!C:D,2,FALSE)</f>
        <v>Serurerie - Miroiterie - Métallerie</v>
      </c>
      <c r="M149" s="2034"/>
      <c r="N149" s="2031"/>
      <c r="P149" s="2034"/>
      <c r="Q149" s="2031"/>
      <c r="S149" s="2034"/>
      <c r="T149" s="2031"/>
    </row>
    <row r="150" spans="1:20" s="331" customFormat="1" ht="12.75" customHeight="1">
      <c r="A150" s="459"/>
      <c r="B150" s="774"/>
      <c r="C150" s="775" t="s">
        <v>1939</v>
      </c>
      <c r="D150" s="549"/>
      <c r="E150" s="776" t="s">
        <v>66</v>
      </c>
      <c r="F150" s="394">
        <v>1</v>
      </c>
      <c r="G150" s="312">
        <v>1774.5</v>
      </c>
      <c r="H150" s="279">
        <f t="shared" si="4"/>
        <v>1774.5</v>
      </c>
      <c r="J150" s="2058" t="s">
        <v>6394</v>
      </c>
      <c r="K150" s="2064" t="str">
        <f>VLOOKUP(J150,'FICHE RATIOS'!C:D,2,FALSE)</f>
        <v>Serurerie - Miroiterie - Métallerie</v>
      </c>
      <c r="M150" s="2034"/>
      <c r="N150" s="2031"/>
      <c r="P150" s="2034"/>
      <c r="Q150" s="2031"/>
      <c r="S150" s="2034"/>
      <c r="T150" s="2031"/>
    </row>
    <row r="151" spans="1:20" s="331" customFormat="1" ht="12.75" customHeight="1">
      <c r="A151" s="459"/>
      <c r="B151" s="770"/>
      <c r="C151" s="756"/>
      <c r="D151" s="549"/>
      <c r="E151" s="456"/>
      <c r="F151" s="394"/>
      <c r="G151" s="312">
        <v>0</v>
      </c>
      <c r="H151" s="279" t="str">
        <f t="shared" si="4"/>
        <v/>
      </c>
      <c r="J151" s="2058" t="s">
        <v>6394</v>
      </c>
      <c r="K151" s="2064" t="str">
        <f>VLOOKUP(J151,'FICHE RATIOS'!C:D,2,FALSE)</f>
        <v>Serurerie - Miroiterie - Métallerie</v>
      </c>
      <c r="M151" s="2034"/>
      <c r="N151" s="2031"/>
      <c r="P151" s="2034"/>
      <c r="Q151" s="2031"/>
      <c r="S151" s="2034"/>
      <c r="T151" s="2031"/>
    </row>
    <row r="152" spans="1:20" s="331" customFormat="1" ht="12.75" customHeight="1">
      <c r="A152" s="459"/>
      <c r="B152" s="777"/>
      <c r="C152" s="778" t="s">
        <v>1940</v>
      </c>
      <c r="D152" s="654"/>
      <c r="E152" s="456"/>
      <c r="F152" s="421"/>
      <c r="G152" s="312">
        <v>0</v>
      </c>
      <c r="H152" s="279" t="str">
        <f t="shared" si="4"/>
        <v/>
      </c>
      <c r="J152" s="2058" t="s">
        <v>6394</v>
      </c>
      <c r="K152" s="2064" t="str">
        <f>VLOOKUP(J152,'FICHE RATIOS'!C:D,2,FALSE)</f>
        <v>Serurerie - Miroiterie - Métallerie</v>
      </c>
      <c r="M152" s="2034"/>
      <c r="N152" s="2031"/>
      <c r="P152" s="2034"/>
      <c r="Q152" s="2031"/>
      <c r="S152" s="2034"/>
      <c r="T152" s="2031"/>
    </row>
    <row r="153" spans="1:20" s="331" customFormat="1" ht="12.75" customHeight="1">
      <c r="A153" s="459"/>
      <c r="B153" s="777"/>
      <c r="C153" s="779" t="s">
        <v>1941</v>
      </c>
      <c r="D153" s="549"/>
      <c r="E153" s="456" t="s">
        <v>235</v>
      </c>
      <c r="F153" s="394">
        <v>59.8</v>
      </c>
      <c r="G153" s="312">
        <v>301.67</v>
      </c>
      <c r="H153" s="279">
        <f t="shared" si="4"/>
        <v>18039.866000000002</v>
      </c>
      <c r="J153" s="2058" t="s">
        <v>6394</v>
      </c>
      <c r="K153" s="2064" t="str">
        <f>VLOOKUP(J153,'FICHE RATIOS'!C:D,2,FALSE)</f>
        <v>Serurerie - Miroiterie - Métallerie</v>
      </c>
      <c r="M153" s="2034"/>
      <c r="N153" s="2031"/>
      <c r="P153" s="2034"/>
      <c r="Q153" s="2031"/>
      <c r="S153" s="2034"/>
      <c r="T153" s="2031"/>
    </row>
    <row r="154" spans="1:20" s="331" customFormat="1" ht="12.75" customHeight="1">
      <c r="A154" s="459"/>
      <c r="B154" s="774"/>
      <c r="C154" s="779" t="s">
        <v>1942</v>
      </c>
      <c r="D154" s="549"/>
      <c r="E154" s="456" t="s">
        <v>235</v>
      </c>
      <c r="F154" s="394">
        <v>69</v>
      </c>
      <c r="G154" s="312">
        <v>301.67</v>
      </c>
      <c r="H154" s="279">
        <f t="shared" si="4"/>
        <v>20815.23</v>
      </c>
      <c r="J154" s="2058" t="s">
        <v>6394</v>
      </c>
      <c r="K154" s="2064" t="str">
        <f>VLOOKUP(J154,'FICHE RATIOS'!C:D,2,FALSE)</f>
        <v>Serurerie - Miroiterie - Métallerie</v>
      </c>
      <c r="M154" s="2034"/>
      <c r="N154" s="2031"/>
      <c r="P154" s="2034"/>
      <c r="Q154" s="2031"/>
      <c r="S154" s="2034"/>
      <c r="T154" s="2031"/>
    </row>
    <row r="155" spans="1:20" s="331" customFormat="1" ht="12.75" customHeight="1">
      <c r="A155" s="459"/>
      <c r="B155" s="774"/>
      <c r="C155" s="779" t="s">
        <v>1943</v>
      </c>
      <c r="D155" s="549"/>
      <c r="E155" s="456" t="s">
        <v>235</v>
      </c>
      <c r="F155" s="394">
        <v>25.3</v>
      </c>
      <c r="G155" s="312">
        <v>301.67</v>
      </c>
      <c r="H155" s="279">
        <f t="shared" si="4"/>
        <v>7632.2510000000002</v>
      </c>
      <c r="J155" s="2058" t="s">
        <v>6394</v>
      </c>
      <c r="K155" s="2064" t="str">
        <f>VLOOKUP(J155,'FICHE RATIOS'!C:D,2,FALSE)</f>
        <v>Serurerie - Miroiterie - Métallerie</v>
      </c>
      <c r="M155" s="2034"/>
      <c r="N155" s="2031"/>
      <c r="P155" s="2034"/>
      <c r="Q155" s="2031"/>
      <c r="S155" s="2034"/>
      <c r="T155" s="2031"/>
    </row>
    <row r="156" spans="1:20" s="331" customFormat="1" ht="12.75" customHeight="1">
      <c r="A156" s="459"/>
      <c r="B156" s="774"/>
      <c r="C156" s="779" t="s">
        <v>1944</v>
      </c>
      <c r="D156" s="549"/>
      <c r="E156" s="456" t="s">
        <v>235</v>
      </c>
      <c r="F156" s="394">
        <v>25.3</v>
      </c>
      <c r="G156" s="312">
        <v>301.67</v>
      </c>
      <c r="H156" s="279">
        <f t="shared" si="4"/>
        <v>7632.2510000000002</v>
      </c>
      <c r="J156" s="2058" t="s">
        <v>6394</v>
      </c>
      <c r="K156" s="2064" t="str">
        <f>VLOOKUP(J156,'FICHE RATIOS'!C:D,2,FALSE)</f>
        <v>Serurerie - Miroiterie - Métallerie</v>
      </c>
      <c r="M156" s="2034"/>
      <c r="N156" s="2031"/>
      <c r="P156" s="2034"/>
      <c r="Q156" s="2031"/>
      <c r="S156" s="2034"/>
      <c r="T156" s="2031"/>
    </row>
    <row r="157" spans="1:20" s="331" customFormat="1" ht="12.75" customHeight="1">
      <c r="A157" s="459"/>
      <c r="B157" s="774"/>
      <c r="C157" s="779" t="s">
        <v>1945</v>
      </c>
      <c r="D157" s="549"/>
      <c r="E157" s="456"/>
      <c r="F157" s="394"/>
      <c r="G157" s="312"/>
      <c r="H157" s="326" t="s">
        <v>8</v>
      </c>
      <c r="J157" s="2058" t="s">
        <v>6394</v>
      </c>
      <c r="K157" s="2064" t="str">
        <f>VLOOKUP(J157,'FICHE RATIOS'!C:D,2,FALSE)</f>
        <v>Serurerie - Miroiterie - Métallerie</v>
      </c>
      <c r="M157" s="2034"/>
      <c r="N157" s="2031"/>
      <c r="P157" s="2034"/>
      <c r="Q157" s="2031"/>
      <c r="S157" s="2034"/>
      <c r="T157" s="2031"/>
    </row>
    <row r="158" spans="1:20" s="331" customFormat="1" ht="12.75" customHeight="1">
      <c r="A158" s="459"/>
      <c r="B158" s="774"/>
      <c r="C158" s="779" t="s">
        <v>1946</v>
      </c>
      <c r="D158" s="549"/>
      <c r="E158" s="456"/>
      <c r="F158" s="394"/>
      <c r="G158" s="312"/>
      <c r="H158" s="326" t="s">
        <v>8</v>
      </c>
      <c r="J158" s="2058" t="s">
        <v>6394</v>
      </c>
      <c r="K158" s="2064" t="str">
        <f>VLOOKUP(J158,'FICHE RATIOS'!C:D,2,FALSE)</f>
        <v>Serurerie - Miroiterie - Métallerie</v>
      </c>
      <c r="M158" s="2034"/>
      <c r="N158" s="2031"/>
      <c r="P158" s="2034"/>
      <c r="Q158" s="2031"/>
      <c r="S158" s="2034"/>
      <c r="T158" s="2031"/>
    </row>
    <row r="159" spans="1:20" s="331" customFormat="1" ht="12.75" customHeight="1">
      <c r="A159" s="459"/>
      <c r="B159" s="774"/>
      <c r="C159" s="779" t="s">
        <v>1947</v>
      </c>
      <c r="D159" s="549"/>
      <c r="E159" s="456"/>
      <c r="F159" s="394"/>
      <c r="G159" s="312"/>
      <c r="H159" s="326" t="s">
        <v>8</v>
      </c>
      <c r="J159" s="2058" t="s">
        <v>6394</v>
      </c>
      <c r="K159" s="2064" t="str">
        <f>VLOOKUP(J159,'FICHE RATIOS'!C:D,2,FALSE)</f>
        <v>Serurerie - Miroiterie - Métallerie</v>
      </c>
      <c r="M159" s="2034"/>
      <c r="N159" s="2031"/>
      <c r="P159" s="2034"/>
      <c r="Q159" s="2031"/>
      <c r="S159" s="2034"/>
      <c r="T159" s="2031"/>
    </row>
    <row r="160" spans="1:20" s="331" customFormat="1" ht="12.75" customHeight="1">
      <c r="A160" s="459"/>
      <c r="B160" s="774"/>
      <c r="C160" s="779" t="s">
        <v>1948</v>
      </c>
      <c r="D160" s="549"/>
      <c r="E160" s="456" t="s">
        <v>235</v>
      </c>
      <c r="F160" s="394">
        <v>39.299999999999997</v>
      </c>
      <c r="G160" s="312">
        <v>301.67</v>
      </c>
      <c r="H160" s="279">
        <f t="shared" ref="H160:H179" si="5">IF(F160=0,"",G160*F160)</f>
        <v>11855.630999999999</v>
      </c>
      <c r="J160" s="2058" t="s">
        <v>6394</v>
      </c>
      <c r="K160" s="2064" t="str">
        <f>VLOOKUP(J160,'FICHE RATIOS'!C:D,2,FALSE)</f>
        <v>Serurerie - Miroiterie - Métallerie</v>
      </c>
      <c r="M160" s="2034"/>
      <c r="N160" s="2031"/>
      <c r="P160" s="2034"/>
      <c r="Q160" s="2031"/>
      <c r="S160" s="2034"/>
      <c r="T160" s="2031"/>
    </row>
    <row r="161" spans="1:20" s="331" customFormat="1" ht="12.75" customHeight="1">
      <c r="A161" s="459"/>
      <c r="B161" s="774"/>
      <c r="C161" s="779" t="s">
        <v>1949</v>
      </c>
      <c r="D161" s="549"/>
      <c r="E161" s="456" t="s">
        <v>235</v>
      </c>
      <c r="F161" s="394">
        <v>7.8</v>
      </c>
      <c r="G161" s="312">
        <v>301.67</v>
      </c>
      <c r="H161" s="279">
        <f t="shared" si="5"/>
        <v>2353.0260000000003</v>
      </c>
      <c r="J161" s="2058" t="s">
        <v>6394</v>
      </c>
      <c r="K161" s="2064" t="str">
        <f>VLOOKUP(J161,'FICHE RATIOS'!C:D,2,FALSE)</f>
        <v>Serurerie - Miroiterie - Métallerie</v>
      </c>
      <c r="M161" s="2034"/>
      <c r="N161" s="2031"/>
      <c r="P161" s="2034"/>
      <c r="Q161" s="2031"/>
      <c r="S161" s="2034"/>
      <c r="T161" s="2031"/>
    </row>
    <row r="162" spans="1:20" s="331" customFormat="1" ht="12.75" customHeight="1">
      <c r="A162" s="459"/>
      <c r="B162" s="774"/>
      <c r="C162" s="779" t="s">
        <v>1950</v>
      </c>
      <c r="D162" s="549"/>
      <c r="E162" s="456"/>
      <c r="F162" s="394"/>
      <c r="G162" s="312"/>
      <c r="H162" s="326" t="s">
        <v>8</v>
      </c>
      <c r="J162" s="2058" t="s">
        <v>6394</v>
      </c>
      <c r="K162" s="2064" t="str">
        <f>VLOOKUP(J162,'FICHE RATIOS'!C:D,2,FALSE)</f>
        <v>Serurerie - Miroiterie - Métallerie</v>
      </c>
      <c r="M162" s="2034"/>
      <c r="N162" s="2031"/>
      <c r="P162" s="2034"/>
      <c r="Q162" s="2031"/>
      <c r="S162" s="2034"/>
      <c r="T162" s="2031"/>
    </row>
    <row r="163" spans="1:20" s="331" customFormat="1" ht="12.75" customHeight="1" thickBot="1">
      <c r="A163" s="459"/>
      <c r="B163" s="774"/>
      <c r="C163" s="756"/>
      <c r="D163" s="549"/>
      <c r="E163" s="456"/>
      <c r="F163" s="394"/>
      <c r="G163" s="312">
        <v>0</v>
      </c>
      <c r="H163" s="279" t="str">
        <f t="shared" si="5"/>
        <v/>
      </c>
      <c r="J163" s="2058" t="s">
        <v>6394</v>
      </c>
      <c r="K163" s="2064" t="str">
        <f>VLOOKUP(J163,'FICHE RATIOS'!C:D,2,FALSE)</f>
        <v>Serurerie - Miroiterie - Métallerie</v>
      </c>
      <c r="M163" s="2037"/>
      <c r="N163" s="2038"/>
      <c r="P163" s="2037"/>
      <c r="Q163" s="2038"/>
      <c r="S163" s="2037"/>
      <c r="T163" s="2038"/>
    </row>
    <row r="164" spans="1:20" s="331" customFormat="1" ht="12.75" customHeight="1">
      <c r="A164" s="459"/>
      <c r="B164" s="774" t="s">
        <v>1084</v>
      </c>
      <c r="C164" s="780" t="s">
        <v>1951</v>
      </c>
      <c r="D164" s="549"/>
      <c r="E164" s="456"/>
      <c r="F164" s="394"/>
      <c r="G164" s="312">
        <v>0</v>
      </c>
      <c r="H164" s="279" t="str">
        <f t="shared" si="5"/>
        <v/>
      </c>
      <c r="J164" s="2058" t="s">
        <v>6394</v>
      </c>
      <c r="K164" s="2064" t="str">
        <f>VLOOKUP(J164,'FICHE RATIOS'!C:D,2,FALSE)</f>
        <v>Serurerie - Miroiterie - Métallerie</v>
      </c>
    </row>
    <row r="165" spans="1:20" s="331" customFormat="1" ht="12.75" customHeight="1">
      <c r="A165" s="459"/>
      <c r="B165" s="774"/>
      <c r="C165" s="756"/>
      <c r="D165" s="549"/>
      <c r="E165" s="456"/>
      <c r="F165" s="394"/>
      <c r="G165" s="312">
        <v>0</v>
      </c>
      <c r="H165" s="279" t="str">
        <f t="shared" si="5"/>
        <v/>
      </c>
      <c r="J165" s="2058" t="s">
        <v>6394</v>
      </c>
      <c r="K165" s="2064" t="str">
        <f>VLOOKUP(J165,'FICHE RATIOS'!C:D,2,FALSE)</f>
        <v>Serurerie - Miroiterie - Métallerie</v>
      </c>
    </row>
    <row r="166" spans="1:20" s="331" customFormat="1" ht="12.75" customHeight="1">
      <c r="A166" s="459"/>
      <c r="B166" s="774" t="s">
        <v>1952</v>
      </c>
      <c r="C166" s="780" t="s">
        <v>1953</v>
      </c>
      <c r="D166" s="549"/>
      <c r="E166" s="456"/>
      <c r="F166" s="394"/>
      <c r="G166" s="312">
        <v>0</v>
      </c>
      <c r="H166" s="279" t="str">
        <f t="shared" si="5"/>
        <v/>
      </c>
      <c r="J166" s="2058" t="s">
        <v>6394</v>
      </c>
      <c r="K166" s="2064" t="str">
        <f>VLOOKUP(J166,'FICHE RATIOS'!C:D,2,FALSE)</f>
        <v>Serurerie - Miroiterie - Métallerie</v>
      </c>
    </row>
    <row r="167" spans="1:20" s="331" customFormat="1" ht="12.75" customHeight="1">
      <c r="A167" s="459"/>
      <c r="B167" s="774"/>
      <c r="C167" s="779" t="s">
        <v>1954</v>
      </c>
      <c r="D167" s="549"/>
      <c r="E167" s="456" t="s">
        <v>235</v>
      </c>
      <c r="F167" s="394">
        <v>836.7</v>
      </c>
      <c r="G167" s="312">
        <v>325.33</v>
      </c>
      <c r="H167" s="279">
        <f t="shared" si="5"/>
        <v>272203.61099999998</v>
      </c>
      <c r="J167" s="2058" t="s">
        <v>6394</v>
      </c>
      <c r="K167" s="2064" t="str">
        <f>VLOOKUP(J167,'FICHE RATIOS'!C:D,2,FALSE)</f>
        <v>Serurerie - Miroiterie - Métallerie</v>
      </c>
    </row>
    <row r="168" spans="1:20" s="331" customFormat="1" ht="12.75" customHeight="1">
      <c r="A168" s="459"/>
      <c r="B168" s="774"/>
      <c r="C168" s="756"/>
      <c r="D168" s="549"/>
      <c r="E168" s="456"/>
      <c r="F168" s="394"/>
      <c r="G168" s="312">
        <v>0</v>
      </c>
      <c r="H168" s="279" t="str">
        <f t="shared" si="5"/>
        <v/>
      </c>
      <c r="J168" s="2058" t="s">
        <v>6394</v>
      </c>
      <c r="K168" s="2064" t="str">
        <f>VLOOKUP(J168,'FICHE RATIOS'!C:D,2,FALSE)</f>
        <v>Serurerie - Miroiterie - Métallerie</v>
      </c>
    </row>
    <row r="169" spans="1:20" s="331" customFormat="1" ht="12.75" customHeight="1">
      <c r="A169" s="459"/>
      <c r="B169" s="774" t="s">
        <v>1955</v>
      </c>
      <c r="C169" s="780" t="s">
        <v>1956</v>
      </c>
      <c r="D169" s="549"/>
      <c r="E169" s="456"/>
      <c r="F169" s="394"/>
      <c r="G169" s="312"/>
      <c r="H169" s="279" t="str">
        <f t="shared" si="5"/>
        <v/>
      </c>
      <c r="J169" s="2058" t="s">
        <v>6394</v>
      </c>
      <c r="K169" s="2064" t="str">
        <f>VLOOKUP(J169,'FICHE RATIOS'!C:D,2,FALSE)</f>
        <v>Serurerie - Miroiterie - Métallerie</v>
      </c>
    </row>
    <row r="170" spans="1:20" s="331" customFormat="1" ht="12.75" customHeight="1">
      <c r="A170" s="459"/>
      <c r="B170" s="774"/>
      <c r="C170" s="779" t="s">
        <v>1954</v>
      </c>
      <c r="D170" s="549"/>
      <c r="E170" s="456" t="s">
        <v>235</v>
      </c>
      <c r="F170" s="394">
        <v>940.2</v>
      </c>
      <c r="G170" s="312">
        <v>325.33</v>
      </c>
      <c r="H170" s="279">
        <f t="shared" si="5"/>
        <v>305875.266</v>
      </c>
      <c r="J170" s="2058" t="s">
        <v>6394</v>
      </c>
      <c r="K170" s="2064" t="str">
        <f>VLOOKUP(J170,'FICHE RATIOS'!C:D,2,FALSE)</f>
        <v>Serurerie - Miroiterie - Métallerie</v>
      </c>
    </row>
    <row r="171" spans="1:20" s="331" customFormat="1" ht="12.75" customHeight="1">
      <c r="A171" s="459"/>
      <c r="B171" s="774"/>
      <c r="C171" s="780"/>
      <c r="D171" s="387"/>
      <c r="E171" s="456"/>
      <c r="F171" s="394"/>
      <c r="G171" s="312">
        <v>0</v>
      </c>
      <c r="H171" s="279" t="str">
        <f t="shared" si="5"/>
        <v/>
      </c>
      <c r="J171" s="2058" t="s">
        <v>6394</v>
      </c>
      <c r="K171" s="2064" t="str">
        <f>VLOOKUP(J171,'FICHE RATIOS'!C:D,2,FALSE)</f>
        <v>Serurerie - Miroiterie - Métallerie</v>
      </c>
    </row>
    <row r="172" spans="1:20" s="331" customFormat="1" ht="12.75" customHeight="1">
      <c r="A172" s="459"/>
      <c r="B172" s="781" t="s">
        <v>1086</v>
      </c>
      <c r="C172" s="780" t="s">
        <v>1957</v>
      </c>
      <c r="D172" s="387"/>
      <c r="E172" s="456"/>
      <c r="F172" s="394"/>
      <c r="G172" s="312">
        <v>0</v>
      </c>
      <c r="H172" s="279" t="str">
        <f t="shared" si="5"/>
        <v/>
      </c>
      <c r="J172" s="2058" t="s">
        <v>6394</v>
      </c>
      <c r="K172" s="2064" t="str">
        <f>VLOOKUP(J172,'FICHE RATIOS'!C:D,2,FALSE)</f>
        <v>Serurerie - Miroiterie - Métallerie</v>
      </c>
    </row>
    <row r="173" spans="1:20" s="331" customFormat="1" ht="12.75" customHeight="1">
      <c r="A173" s="459"/>
      <c r="B173" s="774"/>
      <c r="C173" s="779" t="s">
        <v>1954</v>
      </c>
      <c r="D173" s="387"/>
      <c r="E173" s="456" t="s">
        <v>235</v>
      </c>
      <c r="F173" s="394">
        <v>86</v>
      </c>
      <c r="G173" s="312">
        <v>319.41000000000003</v>
      </c>
      <c r="H173" s="279">
        <f t="shared" si="5"/>
        <v>27469.260000000002</v>
      </c>
      <c r="J173" s="2058" t="s">
        <v>6394</v>
      </c>
      <c r="K173" s="2064" t="str">
        <f>VLOOKUP(J173,'FICHE RATIOS'!C:D,2,FALSE)</f>
        <v>Serurerie - Miroiterie - Métallerie</v>
      </c>
    </row>
    <row r="174" spans="1:20" s="331" customFormat="1" ht="12.75" customHeight="1">
      <c r="A174" s="459"/>
      <c r="B174" s="774"/>
      <c r="C174" s="779"/>
      <c r="D174" s="782"/>
      <c r="E174" s="456"/>
      <c r="F174" s="394"/>
      <c r="G174" s="312">
        <v>0</v>
      </c>
      <c r="H174" s="279" t="str">
        <f t="shared" si="5"/>
        <v/>
      </c>
      <c r="J174" s="2058" t="s">
        <v>6394</v>
      </c>
      <c r="K174" s="2064" t="str">
        <f>VLOOKUP(J174,'FICHE RATIOS'!C:D,2,FALSE)</f>
        <v>Serurerie - Miroiterie - Métallerie</v>
      </c>
    </row>
    <row r="175" spans="1:20" s="331" customFormat="1" ht="12.75" customHeight="1">
      <c r="A175" s="459"/>
      <c r="B175" s="781" t="s">
        <v>1114</v>
      </c>
      <c r="C175" s="780" t="s">
        <v>1958</v>
      </c>
      <c r="D175" s="387"/>
      <c r="E175" s="456"/>
      <c r="F175" s="394"/>
      <c r="G175" s="312">
        <v>0</v>
      </c>
      <c r="H175" s="279" t="str">
        <f t="shared" si="5"/>
        <v/>
      </c>
      <c r="J175" s="2058" t="s">
        <v>6394</v>
      </c>
      <c r="K175" s="2064" t="str">
        <f>VLOOKUP(J175,'FICHE RATIOS'!C:D,2,FALSE)</f>
        <v>Serurerie - Miroiterie - Métallerie</v>
      </c>
    </row>
    <row r="176" spans="1:20" s="331" customFormat="1" ht="12.75" customHeight="1">
      <c r="A176" s="459"/>
      <c r="B176" s="774"/>
      <c r="C176" s="779"/>
      <c r="D176" s="387"/>
      <c r="E176" s="456"/>
      <c r="F176" s="394"/>
      <c r="G176" s="312">
        <v>0</v>
      </c>
      <c r="H176" s="279" t="str">
        <f t="shared" si="5"/>
        <v/>
      </c>
      <c r="J176" s="2058" t="s">
        <v>6394</v>
      </c>
      <c r="K176" s="2064" t="str">
        <f>VLOOKUP(J176,'FICHE RATIOS'!C:D,2,FALSE)</f>
        <v>Serurerie - Miroiterie - Métallerie</v>
      </c>
    </row>
    <row r="177" spans="1:11" s="331" customFormat="1" ht="12.75" customHeight="1">
      <c r="A177" s="459"/>
      <c r="B177" s="781" t="s">
        <v>1116</v>
      </c>
      <c r="C177" s="780" t="s">
        <v>1959</v>
      </c>
      <c r="D177" s="387"/>
      <c r="E177" s="456"/>
      <c r="F177" s="394"/>
      <c r="G177" s="312">
        <v>0</v>
      </c>
      <c r="H177" s="279" t="str">
        <f t="shared" si="5"/>
        <v/>
      </c>
      <c r="J177" s="2058" t="s">
        <v>6394</v>
      </c>
      <c r="K177" s="2064" t="str">
        <f>VLOOKUP(J177,'FICHE RATIOS'!C:D,2,FALSE)</f>
        <v>Serurerie - Miroiterie - Métallerie</v>
      </c>
    </row>
    <row r="178" spans="1:11" s="331" customFormat="1" ht="12.75" customHeight="1">
      <c r="A178" s="459"/>
      <c r="B178" s="774"/>
      <c r="C178" s="778" t="s">
        <v>1960</v>
      </c>
      <c r="D178" s="387"/>
      <c r="E178" s="456"/>
      <c r="F178" s="394"/>
      <c r="G178" s="312">
        <v>0</v>
      </c>
      <c r="H178" s="279" t="str">
        <f t="shared" si="5"/>
        <v/>
      </c>
      <c r="J178" s="2058" t="s">
        <v>6394</v>
      </c>
      <c r="K178" s="2064" t="str">
        <f>VLOOKUP(J178,'FICHE RATIOS'!C:D,2,FALSE)</f>
        <v>Serurerie - Miroiterie - Métallerie</v>
      </c>
    </row>
    <row r="179" spans="1:11" s="331" customFormat="1" ht="12.75" customHeight="1">
      <c r="A179" s="459"/>
      <c r="B179" s="774"/>
      <c r="C179" s="783" t="s">
        <v>1961</v>
      </c>
      <c r="D179" s="387"/>
      <c r="E179" s="456"/>
      <c r="F179" s="394"/>
      <c r="G179" s="312">
        <v>0</v>
      </c>
      <c r="H179" s="279" t="str">
        <f t="shared" si="5"/>
        <v/>
      </c>
      <c r="J179" s="2058" t="s">
        <v>6394</v>
      </c>
      <c r="K179" s="2064" t="str">
        <f>VLOOKUP(J179,'FICHE RATIOS'!C:D,2,FALSE)</f>
        <v>Serurerie - Miroiterie - Métallerie</v>
      </c>
    </row>
    <row r="180" spans="1:11" s="331" customFormat="1" ht="12.75" customHeight="1">
      <c r="A180" s="459"/>
      <c r="B180" s="772"/>
      <c r="C180" s="779" t="s">
        <v>1962</v>
      </c>
      <c r="D180" s="387"/>
      <c r="E180" s="456" t="s">
        <v>218</v>
      </c>
      <c r="F180" s="394">
        <v>320.60000000000002</v>
      </c>
      <c r="G180" s="312">
        <v>1283</v>
      </c>
      <c r="H180" s="279">
        <f t="shared" ref="H180:H194" si="6">IF(F180=0,"",G180*F180)</f>
        <v>411329.80000000005</v>
      </c>
      <c r="J180" s="2058" t="s">
        <v>6394</v>
      </c>
      <c r="K180" s="2064" t="str">
        <f>VLOOKUP(J180,'FICHE RATIOS'!C:D,2,FALSE)</f>
        <v>Serurerie - Miroiterie - Métallerie</v>
      </c>
    </row>
    <row r="181" spans="1:11" s="331" customFormat="1" ht="12.75" customHeight="1">
      <c r="A181" s="459"/>
      <c r="B181" s="774"/>
      <c r="C181" s="779" t="s">
        <v>1963</v>
      </c>
      <c r="D181" s="387"/>
      <c r="E181" s="456" t="s">
        <v>218</v>
      </c>
      <c r="F181" s="394">
        <v>40.5</v>
      </c>
      <c r="G181" s="312">
        <v>100.56</v>
      </c>
      <c r="H181" s="279">
        <f t="shared" si="6"/>
        <v>4072.6800000000003</v>
      </c>
      <c r="J181" s="2058" t="s">
        <v>6394</v>
      </c>
      <c r="K181" s="2064" t="str">
        <f>VLOOKUP(J181,'FICHE RATIOS'!C:D,2,FALSE)</f>
        <v>Serurerie - Miroiterie - Métallerie</v>
      </c>
    </row>
    <row r="182" spans="1:11" s="331" customFormat="1" ht="12.75" customHeight="1">
      <c r="A182" s="459"/>
      <c r="B182" s="774"/>
      <c r="C182" s="779"/>
      <c r="D182" s="387"/>
      <c r="E182" s="456"/>
      <c r="F182" s="394"/>
      <c r="G182" s="312">
        <v>0</v>
      </c>
      <c r="H182" s="279" t="str">
        <f t="shared" si="6"/>
        <v/>
      </c>
      <c r="J182" s="2058" t="s">
        <v>6394</v>
      </c>
      <c r="K182" s="2064" t="str">
        <f>VLOOKUP(J182,'FICHE RATIOS'!C:D,2,FALSE)</f>
        <v>Serurerie - Miroiterie - Métallerie</v>
      </c>
    </row>
    <row r="183" spans="1:11" s="331" customFormat="1" ht="12.75" customHeight="1">
      <c r="A183" s="459"/>
      <c r="B183" s="774"/>
      <c r="C183" s="779" t="s">
        <v>1964</v>
      </c>
      <c r="D183" s="387"/>
      <c r="E183" s="456" t="s">
        <v>66</v>
      </c>
      <c r="F183" s="394">
        <v>6</v>
      </c>
      <c r="G183" s="312">
        <v>4732</v>
      </c>
      <c r="H183" s="279">
        <f t="shared" si="6"/>
        <v>28392</v>
      </c>
      <c r="J183" s="2058" t="s">
        <v>6394</v>
      </c>
      <c r="K183" s="2064" t="str">
        <f>VLOOKUP(J183,'FICHE RATIOS'!C:D,2,FALSE)</f>
        <v>Serurerie - Miroiterie - Métallerie</v>
      </c>
    </row>
    <row r="184" spans="1:11" s="331" customFormat="1" ht="12.75" customHeight="1">
      <c r="A184" s="459"/>
      <c r="B184" s="774"/>
      <c r="C184" s="779"/>
      <c r="D184" s="387"/>
      <c r="E184" s="456"/>
      <c r="F184" s="394"/>
      <c r="G184" s="312">
        <v>0</v>
      </c>
      <c r="H184" s="279" t="str">
        <f t="shared" si="6"/>
        <v/>
      </c>
      <c r="J184" s="2058" t="s">
        <v>6394</v>
      </c>
      <c r="K184" s="2064" t="str">
        <f>VLOOKUP(J184,'FICHE RATIOS'!C:D,2,FALSE)</f>
        <v>Serurerie - Miroiterie - Métallerie</v>
      </c>
    </row>
    <row r="185" spans="1:11" s="331" customFormat="1" ht="12.75" customHeight="1">
      <c r="A185" s="459"/>
      <c r="B185" s="774"/>
      <c r="C185" s="778" t="s">
        <v>1965</v>
      </c>
      <c r="D185" s="387"/>
      <c r="E185" s="456"/>
      <c r="F185" s="394"/>
      <c r="G185" s="312">
        <v>0</v>
      </c>
      <c r="H185" s="279" t="str">
        <f t="shared" si="6"/>
        <v/>
      </c>
      <c r="J185" s="2058" t="s">
        <v>6394</v>
      </c>
      <c r="K185" s="2064" t="str">
        <f>VLOOKUP(J185,'FICHE RATIOS'!C:D,2,FALSE)</f>
        <v>Serurerie - Miroiterie - Métallerie</v>
      </c>
    </row>
    <row r="186" spans="1:11" s="331" customFormat="1" ht="12.75" customHeight="1">
      <c r="A186" s="459"/>
      <c r="B186" s="774"/>
      <c r="C186" s="783" t="s">
        <v>1966</v>
      </c>
      <c r="D186" s="387"/>
      <c r="E186" s="456"/>
      <c r="F186" s="394"/>
      <c r="G186" s="312">
        <v>0</v>
      </c>
      <c r="H186" s="279" t="str">
        <f t="shared" si="6"/>
        <v/>
      </c>
      <c r="J186" s="2058" t="s">
        <v>6394</v>
      </c>
      <c r="K186" s="2064" t="str">
        <f>VLOOKUP(J186,'FICHE RATIOS'!C:D,2,FALSE)</f>
        <v>Serurerie - Miroiterie - Métallerie</v>
      </c>
    </row>
    <row r="187" spans="1:11" s="331" customFormat="1" ht="12.75" customHeight="1">
      <c r="A187" s="459"/>
      <c r="B187" s="774"/>
      <c r="C187" s="779" t="s">
        <v>1967</v>
      </c>
      <c r="D187" s="387"/>
      <c r="E187" s="456" t="s">
        <v>218</v>
      </c>
      <c r="F187" s="394">
        <v>42</v>
      </c>
      <c r="G187" s="312">
        <v>1283</v>
      </c>
      <c r="H187" s="279">
        <f t="shared" si="6"/>
        <v>53886</v>
      </c>
      <c r="J187" s="2058" t="s">
        <v>6394</v>
      </c>
      <c r="K187" s="2064" t="str">
        <f>VLOOKUP(J187,'FICHE RATIOS'!C:D,2,FALSE)</f>
        <v>Serurerie - Miroiterie - Métallerie</v>
      </c>
    </row>
    <row r="188" spans="1:11" s="331" customFormat="1" ht="12.75" customHeight="1">
      <c r="A188" s="459"/>
      <c r="B188" s="784"/>
      <c r="C188" s="779" t="s">
        <v>1963</v>
      </c>
      <c r="D188" s="387"/>
      <c r="E188" s="456" t="s">
        <v>218</v>
      </c>
      <c r="F188" s="394">
        <v>6.6</v>
      </c>
      <c r="G188" s="312">
        <v>100.56</v>
      </c>
      <c r="H188" s="279">
        <f t="shared" si="6"/>
        <v>663.69600000000003</v>
      </c>
      <c r="J188" s="2058" t="s">
        <v>6394</v>
      </c>
      <c r="K188" s="2064" t="str">
        <f>VLOOKUP(J188,'FICHE RATIOS'!C:D,2,FALSE)</f>
        <v>Serurerie - Miroiterie - Métallerie</v>
      </c>
    </row>
    <row r="189" spans="1:11" s="331" customFormat="1" ht="12.75" customHeight="1">
      <c r="A189" s="459"/>
      <c r="B189" s="784"/>
      <c r="C189" s="779"/>
      <c r="D189" s="387"/>
      <c r="E189" s="456"/>
      <c r="F189" s="394"/>
      <c r="G189" s="312">
        <v>0</v>
      </c>
      <c r="H189" s="279" t="str">
        <f t="shared" si="6"/>
        <v/>
      </c>
      <c r="J189" s="2058" t="s">
        <v>6394</v>
      </c>
      <c r="K189" s="2064" t="str">
        <f>VLOOKUP(J189,'FICHE RATIOS'!C:D,2,FALSE)</f>
        <v>Serurerie - Miroiterie - Métallerie</v>
      </c>
    </row>
    <row r="190" spans="1:11" s="331" customFormat="1" ht="12.75" customHeight="1">
      <c r="A190" s="459"/>
      <c r="B190" s="784"/>
      <c r="C190" s="779" t="s">
        <v>1968</v>
      </c>
      <c r="D190" s="387"/>
      <c r="E190" s="456" t="s">
        <v>66</v>
      </c>
      <c r="F190" s="394">
        <v>2</v>
      </c>
      <c r="G190" s="312">
        <v>4732</v>
      </c>
      <c r="H190" s="279">
        <f t="shared" si="6"/>
        <v>9464</v>
      </c>
      <c r="J190" s="2058" t="s">
        <v>6394</v>
      </c>
      <c r="K190" s="2064" t="str">
        <f>VLOOKUP(J190,'FICHE RATIOS'!C:D,2,FALSE)</f>
        <v>Serurerie - Miroiterie - Métallerie</v>
      </c>
    </row>
    <row r="191" spans="1:11" s="331" customFormat="1" ht="12.75" customHeight="1">
      <c r="A191" s="459"/>
      <c r="B191" s="784"/>
      <c r="C191" s="779"/>
      <c r="D191" s="387"/>
      <c r="E191" s="456"/>
      <c r="F191" s="394"/>
      <c r="G191" s="312">
        <v>0</v>
      </c>
      <c r="H191" s="279" t="str">
        <f t="shared" si="6"/>
        <v/>
      </c>
      <c r="J191" s="2058" t="s">
        <v>6394</v>
      </c>
      <c r="K191" s="2064" t="str">
        <f>VLOOKUP(J191,'FICHE RATIOS'!C:D,2,FALSE)</f>
        <v>Serurerie - Miroiterie - Métallerie</v>
      </c>
    </row>
    <row r="192" spans="1:11" s="331" customFormat="1" ht="12.75" customHeight="1">
      <c r="A192" s="459"/>
      <c r="B192" s="784"/>
      <c r="C192" s="783" t="s">
        <v>1961</v>
      </c>
      <c r="D192" s="387"/>
      <c r="E192" s="456"/>
      <c r="F192" s="394"/>
      <c r="G192" s="312">
        <v>0</v>
      </c>
      <c r="H192" s="279" t="str">
        <f t="shared" si="6"/>
        <v/>
      </c>
      <c r="J192" s="2058" t="s">
        <v>6394</v>
      </c>
      <c r="K192" s="2064" t="str">
        <f>VLOOKUP(J192,'FICHE RATIOS'!C:D,2,FALSE)</f>
        <v>Serurerie - Miroiterie - Métallerie</v>
      </c>
    </row>
    <row r="193" spans="1:11" s="331" customFormat="1" ht="12.75" customHeight="1">
      <c r="A193" s="459"/>
      <c r="B193" s="784"/>
      <c r="C193" s="779" t="s">
        <v>1962</v>
      </c>
      <c r="D193" s="387"/>
      <c r="E193" s="456" t="s">
        <v>218</v>
      </c>
      <c r="F193" s="394">
        <v>123.19999999999999</v>
      </c>
      <c r="G193" s="312">
        <v>1283</v>
      </c>
      <c r="H193" s="279">
        <f t="shared" si="6"/>
        <v>158065.59999999998</v>
      </c>
      <c r="J193" s="2058" t="s">
        <v>6394</v>
      </c>
      <c r="K193" s="2064" t="str">
        <f>VLOOKUP(J193,'FICHE RATIOS'!C:D,2,FALSE)</f>
        <v>Serurerie - Miroiterie - Métallerie</v>
      </c>
    </row>
    <row r="194" spans="1:11" s="331" customFormat="1" ht="12.75" customHeight="1">
      <c r="A194" s="459"/>
      <c r="B194" s="784"/>
      <c r="C194" s="779" t="s">
        <v>1963</v>
      </c>
      <c r="D194" s="387"/>
      <c r="E194" s="456" t="s">
        <v>218</v>
      </c>
      <c r="F194" s="394">
        <v>11.2</v>
      </c>
      <c r="G194" s="312">
        <v>100.56</v>
      </c>
      <c r="H194" s="279">
        <f t="shared" si="6"/>
        <v>1126.2719999999999</v>
      </c>
      <c r="J194" s="2058" t="s">
        <v>6394</v>
      </c>
      <c r="K194" s="2064" t="str">
        <f>VLOOKUP(J194,'FICHE RATIOS'!C:D,2,FALSE)</f>
        <v>Serurerie - Miroiterie - Métallerie</v>
      </c>
    </row>
    <row r="195" spans="1:11" s="331" customFormat="1" ht="12.75" customHeight="1">
      <c r="A195" s="459"/>
      <c r="B195" s="784"/>
      <c r="C195" s="779"/>
      <c r="D195" s="387"/>
      <c r="E195" s="456"/>
      <c r="F195" s="394"/>
      <c r="G195" s="312">
        <v>0</v>
      </c>
      <c r="H195" s="279" t="str">
        <f t="shared" ref="H195:H204" si="7">IF(F195=0,"",G195*F195)</f>
        <v/>
      </c>
      <c r="J195" s="2058" t="s">
        <v>6394</v>
      </c>
      <c r="K195" s="2064" t="str">
        <f>VLOOKUP(J195,'FICHE RATIOS'!C:D,2,FALSE)</f>
        <v>Serurerie - Miroiterie - Métallerie</v>
      </c>
    </row>
    <row r="196" spans="1:11" s="331" customFormat="1" ht="12.75" customHeight="1">
      <c r="A196" s="459"/>
      <c r="B196" s="784"/>
      <c r="C196" s="779" t="s">
        <v>1968</v>
      </c>
      <c r="D196" s="387"/>
      <c r="E196" s="456" t="s">
        <v>66</v>
      </c>
      <c r="F196" s="394">
        <v>6</v>
      </c>
      <c r="G196" s="312">
        <v>4732</v>
      </c>
      <c r="H196" s="279">
        <f t="shared" si="7"/>
        <v>28392</v>
      </c>
      <c r="J196" s="2058" t="s">
        <v>6394</v>
      </c>
      <c r="K196" s="2064" t="str">
        <f>VLOOKUP(J196,'FICHE RATIOS'!C:D,2,FALSE)</f>
        <v>Serurerie - Miroiterie - Métallerie</v>
      </c>
    </row>
    <row r="197" spans="1:11" s="331" customFormat="1" ht="12.75" customHeight="1">
      <c r="A197" s="459"/>
      <c r="B197" s="784"/>
      <c r="C197" s="779"/>
      <c r="D197" s="387"/>
      <c r="E197" s="456"/>
      <c r="F197" s="394"/>
      <c r="G197" s="312">
        <v>0</v>
      </c>
      <c r="H197" s="279" t="str">
        <f t="shared" si="7"/>
        <v/>
      </c>
      <c r="J197" s="2058" t="s">
        <v>6394</v>
      </c>
      <c r="K197" s="2064" t="str">
        <f>VLOOKUP(J197,'FICHE RATIOS'!C:D,2,FALSE)</f>
        <v>Serurerie - Miroiterie - Métallerie</v>
      </c>
    </row>
    <row r="198" spans="1:11" s="331" customFormat="1" ht="12.75" customHeight="1">
      <c r="A198" s="459"/>
      <c r="B198" s="784"/>
      <c r="C198" s="783" t="s">
        <v>1969</v>
      </c>
      <c r="D198" s="387"/>
      <c r="E198" s="456"/>
      <c r="F198" s="394"/>
      <c r="G198" s="312">
        <v>0</v>
      </c>
      <c r="H198" s="279" t="str">
        <f t="shared" si="7"/>
        <v/>
      </c>
      <c r="J198" s="2058" t="s">
        <v>6394</v>
      </c>
      <c r="K198" s="2064" t="str">
        <f>VLOOKUP(J198,'FICHE RATIOS'!C:D,2,FALSE)</f>
        <v>Serurerie - Miroiterie - Métallerie</v>
      </c>
    </row>
    <row r="199" spans="1:11" s="331" customFormat="1" ht="12.75" customHeight="1">
      <c r="A199" s="459"/>
      <c r="B199" s="784"/>
      <c r="C199" s="779" t="s">
        <v>1970</v>
      </c>
      <c r="D199" s="387"/>
      <c r="E199" s="456" t="s">
        <v>218</v>
      </c>
      <c r="F199" s="394">
        <v>30.2</v>
      </c>
      <c r="G199" s="312">
        <v>1283</v>
      </c>
      <c r="H199" s="279">
        <f t="shared" si="7"/>
        <v>38746.6</v>
      </c>
      <c r="J199" s="2058" t="s">
        <v>6394</v>
      </c>
      <c r="K199" s="2064" t="str">
        <f>VLOOKUP(J199,'FICHE RATIOS'!C:D,2,FALSE)</f>
        <v>Serurerie - Miroiterie - Métallerie</v>
      </c>
    </row>
    <row r="200" spans="1:11" s="331" customFormat="1" ht="12.75" customHeight="1">
      <c r="A200" s="459"/>
      <c r="B200" s="784"/>
      <c r="C200" s="779" t="s">
        <v>1971</v>
      </c>
      <c r="D200" s="387"/>
      <c r="E200" s="456" t="s">
        <v>218</v>
      </c>
      <c r="F200" s="394">
        <v>4.9000000000000004</v>
      </c>
      <c r="G200" s="312">
        <v>100.56</v>
      </c>
      <c r="H200" s="279">
        <f t="shared" si="7"/>
        <v>492.74400000000003</v>
      </c>
      <c r="J200" s="2058" t="s">
        <v>6394</v>
      </c>
      <c r="K200" s="2064" t="str">
        <f>VLOOKUP(J200,'FICHE RATIOS'!C:D,2,FALSE)</f>
        <v>Serurerie - Miroiterie - Métallerie</v>
      </c>
    </row>
    <row r="201" spans="1:11" s="331" customFormat="1" ht="12.75" customHeight="1">
      <c r="A201" s="459"/>
      <c r="B201" s="785"/>
      <c r="C201" s="786"/>
      <c r="D201" s="575"/>
      <c r="E201" s="456"/>
      <c r="F201" s="394"/>
      <c r="G201" s="312">
        <v>0</v>
      </c>
      <c r="H201" s="279" t="str">
        <f t="shared" si="7"/>
        <v/>
      </c>
      <c r="J201" s="2058" t="s">
        <v>6394</v>
      </c>
      <c r="K201" s="2064" t="str">
        <f>VLOOKUP(J201,'FICHE RATIOS'!C:D,2,FALSE)</f>
        <v>Serurerie - Miroiterie - Métallerie</v>
      </c>
    </row>
    <row r="202" spans="1:11" s="331" customFormat="1" ht="12.75" customHeight="1">
      <c r="A202" s="459"/>
      <c r="B202" s="784" t="s">
        <v>1347</v>
      </c>
      <c r="C202" s="780" t="s">
        <v>1972</v>
      </c>
      <c r="D202" s="387"/>
      <c r="E202" s="456"/>
      <c r="F202" s="394"/>
      <c r="G202" s="312">
        <v>0</v>
      </c>
      <c r="H202" s="279" t="str">
        <f t="shared" si="7"/>
        <v/>
      </c>
      <c r="J202" s="2058" t="s">
        <v>6394</v>
      </c>
      <c r="K202" s="2064" t="str">
        <f>VLOOKUP(J202,'FICHE RATIOS'!C:D,2,FALSE)</f>
        <v>Serurerie - Miroiterie - Métallerie</v>
      </c>
    </row>
    <row r="203" spans="1:11" s="331" customFormat="1" ht="12.75" customHeight="1">
      <c r="A203" s="459"/>
      <c r="B203" s="784"/>
      <c r="C203" s="779"/>
      <c r="D203" s="387"/>
      <c r="E203" s="456"/>
      <c r="F203" s="394"/>
      <c r="G203" s="312">
        <v>0</v>
      </c>
      <c r="H203" s="279" t="str">
        <f t="shared" si="7"/>
        <v/>
      </c>
      <c r="J203" s="2058" t="s">
        <v>6394</v>
      </c>
      <c r="K203" s="2064" t="str">
        <f>VLOOKUP(J203,'FICHE RATIOS'!C:D,2,FALSE)</f>
        <v>Serurerie - Miroiterie - Métallerie</v>
      </c>
    </row>
    <row r="204" spans="1:11" s="331" customFormat="1" ht="12.75" customHeight="1">
      <c r="A204" s="459"/>
      <c r="B204" s="784"/>
      <c r="C204" s="783" t="s">
        <v>1966</v>
      </c>
      <c r="D204" s="387"/>
      <c r="E204" s="456"/>
      <c r="F204" s="394"/>
      <c r="G204" s="312">
        <v>0</v>
      </c>
      <c r="H204" s="279" t="str">
        <f t="shared" si="7"/>
        <v/>
      </c>
      <c r="J204" s="2058" t="s">
        <v>6394</v>
      </c>
      <c r="K204" s="2064" t="str">
        <f>VLOOKUP(J204,'FICHE RATIOS'!C:D,2,FALSE)</f>
        <v>Serurerie - Miroiterie - Métallerie</v>
      </c>
    </row>
    <row r="205" spans="1:11" s="331" customFormat="1" ht="12.75" customHeight="1">
      <c r="A205" s="459"/>
      <c r="B205" s="784"/>
      <c r="C205" s="779" t="s">
        <v>1973</v>
      </c>
      <c r="D205" s="387"/>
      <c r="E205" s="456" t="s">
        <v>218</v>
      </c>
      <c r="F205" s="394">
        <v>68.900000000000006</v>
      </c>
      <c r="G205" s="312">
        <v>1283</v>
      </c>
      <c r="H205" s="279">
        <f t="shared" ref="H205:H211" si="8">IF(F205=0,"",G205*F205)</f>
        <v>88398.700000000012</v>
      </c>
      <c r="J205" s="2058" t="s">
        <v>6394</v>
      </c>
      <c r="K205" s="2064" t="str">
        <f>VLOOKUP(J205,'FICHE RATIOS'!C:D,2,FALSE)</f>
        <v>Serurerie - Miroiterie - Métallerie</v>
      </c>
    </row>
    <row r="206" spans="1:11" s="331" customFormat="1" ht="12.75" customHeight="1">
      <c r="A206" s="459"/>
      <c r="B206" s="784"/>
      <c r="C206" s="779" t="s">
        <v>1974</v>
      </c>
      <c r="D206" s="387"/>
      <c r="E206" s="456" t="s">
        <v>218</v>
      </c>
      <c r="F206" s="394">
        <v>10.9</v>
      </c>
      <c r="G206" s="312">
        <v>100.56</v>
      </c>
      <c r="H206" s="279">
        <f t="shared" si="8"/>
        <v>1096.104</v>
      </c>
      <c r="J206" s="2058" t="s">
        <v>6394</v>
      </c>
      <c r="K206" s="2064" t="str">
        <f>VLOOKUP(J206,'FICHE RATIOS'!C:D,2,FALSE)</f>
        <v>Serurerie - Miroiterie - Métallerie</v>
      </c>
    </row>
    <row r="207" spans="1:11" s="331" customFormat="1" ht="12.75" customHeight="1">
      <c r="A207" s="459"/>
      <c r="B207" s="784"/>
      <c r="C207" s="779" t="s">
        <v>1968</v>
      </c>
      <c r="D207" s="387"/>
      <c r="E207" s="456" t="s">
        <v>66</v>
      </c>
      <c r="F207" s="394">
        <v>6</v>
      </c>
      <c r="G207" s="312">
        <v>4732</v>
      </c>
      <c r="H207" s="279">
        <f t="shared" si="8"/>
        <v>28392</v>
      </c>
      <c r="J207" s="2058" t="s">
        <v>6394</v>
      </c>
      <c r="K207" s="2064" t="str">
        <f>VLOOKUP(J207,'FICHE RATIOS'!C:D,2,FALSE)</f>
        <v>Serurerie - Miroiterie - Métallerie</v>
      </c>
    </row>
    <row r="208" spans="1:11" s="331" customFormat="1" ht="12.75" customHeight="1">
      <c r="A208" s="459"/>
      <c r="B208" s="784"/>
      <c r="C208" s="779"/>
      <c r="D208" s="387"/>
      <c r="E208" s="456"/>
      <c r="F208" s="394"/>
      <c r="G208" s="312">
        <v>0</v>
      </c>
      <c r="H208" s="279" t="str">
        <f t="shared" si="8"/>
        <v/>
      </c>
      <c r="J208" s="2058" t="s">
        <v>6394</v>
      </c>
      <c r="K208" s="2064" t="str">
        <f>VLOOKUP(J208,'FICHE RATIOS'!C:D,2,FALSE)</f>
        <v>Serurerie - Miroiterie - Métallerie</v>
      </c>
    </row>
    <row r="209" spans="1:11" s="331" customFormat="1" ht="12.75" customHeight="1">
      <c r="A209" s="459"/>
      <c r="B209" s="784"/>
      <c r="C209" s="783" t="s">
        <v>1961</v>
      </c>
      <c r="D209" s="387"/>
      <c r="E209" s="456"/>
      <c r="F209" s="394"/>
      <c r="G209" s="312">
        <v>0</v>
      </c>
      <c r="H209" s="279" t="str">
        <f t="shared" si="8"/>
        <v/>
      </c>
      <c r="J209" s="2058" t="s">
        <v>6394</v>
      </c>
      <c r="K209" s="2064" t="str">
        <f>VLOOKUP(J209,'FICHE RATIOS'!C:D,2,FALSE)</f>
        <v>Serurerie - Miroiterie - Métallerie</v>
      </c>
    </row>
    <row r="210" spans="1:11" s="331" customFormat="1" ht="12.75" customHeight="1">
      <c r="A210" s="459"/>
      <c r="B210" s="784"/>
      <c r="C210" s="779" t="s">
        <v>1973</v>
      </c>
      <c r="D210" s="387"/>
      <c r="E210" s="456" t="s">
        <v>218</v>
      </c>
      <c r="F210" s="394">
        <v>61.099999999999994</v>
      </c>
      <c r="G210" s="312">
        <v>1283</v>
      </c>
      <c r="H210" s="279">
        <f t="shared" si="8"/>
        <v>78391.299999999988</v>
      </c>
      <c r="J210" s="2058" t="s">
        <v>6394</v>
      </c>
      <c r="K210" s="2064" t="str">
        <f>VLOOKUP(J210,'FICHE RATIOS'!C:D,2,FALSE)</f>
        <v>Serurerie - Miroiterie - Métallerie</v>
      </c>
    </row>
    <row r="211" spans="1:11" s="331" customFormat="1" ht="12.75" customHeight="1">
      <c r="A211" s="459"/>
      <c r="B211" s="784"/>
      <c r="C211" s="779" t="s">
        <v>1975</v>
      </c>
      <c r="D211" s="387"/>
      <c r="E211" s="456" t="s">
        <v>218</v>
      </c>
      <c r="F211" s="394">
        <v>8.5</v>
      </c>
      <c r="G211" s="312">
        <v>100.56</v>
      </c>
      <c r="H211" s="279">
        <f t="shared" si="8"/>
        <v>854.76</v>
      </c>
      <c r="J211" s="2058" t="s">
        <v>6394</v>
      </c>
      <c r="K211" s="2064" t="str">
        <f>VLOOKUP(J211,'FICHE RATIOS'!C:D,2,FALSE)</f>
        <v>Serurerie - Miroiterie - Métallerie</v>
      </c>
    </row>
    <row r="212" spans="1:11" s="331" customFormat="1" ht="12.75" customHeight="1">
      <c r="A212" s="459"/>
      <c r="B212" s="784"/>
      <c r="C212" s="779" t="s">
        <v>1968</v>
      </c>
      <c r="D212" s="387"/>
      <c r="E212" s="456" t="s">
        <v>66</v>
      </c>
      <c r="F212" s="394">
        <v>5</v>
      </c>
      <c r="G212" s="312">
        <v>4732</v>
      </c>
      <c r="H212" s="279">
        <f t="shared" ref="H212:H248" si="9">IF(F212=0,"",G212*F212)</f>
        <v>23660</v>
      </c>
      <c r="J212" s="2058" t="s">
        <v>6394</v>
      </c>
      <c r="K212" s="2064" t="str">
        <f>VLOOKUP(J212,'FICHE RATIOS'!C:D,2,FALSE)</f>
        <v>Serurerie - Miroiterie - Métallerie</v>
      </c>
    </row>
    <row r="213" spans="1:11" s="331" customFormat="1" ht="12.75" customHeight="1">
      <c r="A213" s="459"/>
      <c r="B213" s="774"/>
      <c r="C213" s="780"/>
      <c r="D213" s="387"/>
      <c r="E213" s="456"/>
      <c r="F213" s="394"/>
      <c r="G213" s="312">
        <v>0</v>
      </c>
      <c r="H213" s="279" t="str">
        <f t="shared" si="9"/>
        <v/>
      </c>
      <c r="J213" s="2058" t="s">
        <v>6394</v>
      </c>
      <c r="K213" s="2064" t="str">
        <f>VLOOKUP(J213,'FICHE RATIOS'!C:D,2,FALSE)</f>
        <v>Serurerie - Miroiterie - Métallerie</v>
      </c>
    </row>
    <row r="214" spans="1:11" s="331" customFormat="1" ht="12.75" customHeight="1">
      <c r="A214" s="459"/>
      <c r="B214" s="781" t="s">
        <v>1119</v>
      </c>
      <c r="C214" s="780" t="s">
        <v>1976</v>
      </c>
      <c r="D214" s="387"/>
      <c r="E214" s="456"/>
      <c r="F214" s="394"/>
      <c r="G214" s="312">
        <v>0</v>
      </c>
      <c r="H214" s="279" t="str">
        <f t="shared" si="9"/>
        <v/>
      </c>
      <c r="J214" s="2058" t="s">
        <v>6394</v>
      </c>
      <c r="K214" s="2064" t="str">
        <f>VLOOKUP(J214,'FICHE RATIOS'!C:D,2,FALSE)</f>
        <v>Serurerie - Miroiterie - Métallerie</v>
      </c>
    </row>
    <row r="215" spans="1:11" s="331" customFormat="1" ht="12.75" customHeight="1">
      <c r="A215" s="459"/>
      <c r="B215" s="774"/>
      <c r="C215" s="779" t="s">
        <v>1977</v>
      </c>
      <c r="D215" s="686"/>
      <c r="E215" s="456"/>
      <c r="F215" s="394"/>
      <c r="G215" s="312">
        <v>0</v>
      </c>
      <c r="H215" s="279" t="str">
        <f t="shared" si="9"/>
        <v/>
      </c>
      <c r="J215" s="2058" t="s">
        <v>6394</v>
      </c>
      <c r="K215" s="2064" t="str">
        <f>VLOOKUP(J215,'FICHE RATIOS'!C:D,2,FALSE)</f>
        <v>Serurerie - Miroiterie - Métallerie</v>
      </c>
    </row>
    <row r="216" spans="1:11" s="331" customFormat="1" ht="12.75" customHeight="1">
      <c r="A216" s="459"/>
      <c r="B216" s="774"/>
      <c r="C216" s="778" t="s">
        <v>1960</v>
      </c>
      <c r="D216" s="387"/>
      <c r="E216" s="456"/>
      <c r="F216" s="394"/>
      <c r="G216" s="312">
        <v>0</v>
      </c>
      <c r="H216" s="279" t="str">
        <f t="shared" si="9"/>
        <v/>
      </c>
      <c r="J216" s="2058" t="s">
        <v>6394</v>
      </c>
      <c r="K216" s="2064" t="str">
        <f>VLOOKUP(J216,'FICHE RATIOS'!C:D,2,FALSE)</f>
        <v>Serurerie - Miroiterie - Métallerie</v>
      </c>
    </row>
    <row r="217" spans="1:11" s="331" customFormat="1" ht="12.75" customHeight="1">
      <c r="A217" s="459"/>
      <c r="B217" s="774"/>
      <c r="C217" s="779" t="s">
        <v>1978</v>
      </c>
      <c r="D217" s="387"/>
      <c r="E217" s="456"/>
      <c r="F217" s="394"/>
      <c r="G217" s="312">
        <v>0</v>
      </c>
      <c r="H217" s="279" t="str">
        <f t="shared" si="9"/>
        <v/>
      </c>
      <c r="J217" s="2058" t="s">
        <v>6394</v>
      </c>
      <c r="K217" s="2064" t="str">
        <f>VLOOKUP(J217,'FICHE RATIOS'!C:D,2,FALSE)</f>
        <v>Serurerie - Miroiterie - Métallerie</v>
      </c>
    </row>
    <row r="218" spans="1:11" s="331" customFormat="1" ht="12.75" customHeight="1">
      <c r="A218" s="459"/>
      <c r="B218" s="774"/>
      <c r="C218" s="779" t="s">
        <v>1979</v>
      </c>
      <c r="D218" s="387"/>
      <c r="E218" s="456" t="s">
        <v>218</v>
      </c>
      <c r="F218" s="394">
        <v>3.5</v>
      </c>
      <c r="G218" s="312">
        <v>650.65</v>
      </c>
      <c r="H218" s="279">
        <f t="shared" si="9"/>
        <v>2277.2750000000001</v>
      </c>
      <c r="J218" s="2058" t="s">
        <v>6394</v>
      </c>
      <c r="K218" s="2064" t="str">
        <f>VLOOKUP(J218,'FICHE RATIOS'!C:D,2,FALSE)</f>
        <v>Serurerie - Miroiterie - Métallerie</v>
      </c>
    </row>
    <row r="219" spans="1:11" s="331" customFormat="1" ht="12.75" customHeight="1">
      <c r="A219" s="459"/>
      <c r="B219" s="774"/>
      <c r="C219" s="780"/>
      <c r="D219" s="387"/>
      <c r="E219" s="456"/>
      <c r="F219" s="394"/>
      <c r="G219" s="312">
        <v>0</v>
      </c>
      <c r="H219" s="279" t="str">
        <f t="shared" si="9"/>
        <v/>
      </c>
      <c r="J219" s="2058" t="s">
        <v>6394</v>
      </c>
      <c r="K219" s="2064" t="str">
        <f>VLOOKUP(J219,'FICHE RATIOS'!C:D,2,FALSE)</f>
        <v>Serurerie - Miroiterie - Métallerie</v>
      </c>
    </row>
    <row r="220" spans="1:11" s="331" customFormat="1" ht="12.75" customHeight="1">
      <c r="A220" s="459"/>
      <c r="B220" s="774"/>
      <c r="C220" s="778" t="s">
        <v>1965</v>
      </c>
      <c r="D220" s="387"/>
      <c r="E220" s="456"/>
      <c r="F220" s="394"/>
      <c r="G220" s="312">
        <v>0</v>
      </c>
      <c r="H220" s="279" t="str">
        <f t="shared" si="9"/>
        <v/>
      </c>
      <c r="J220" s="2058" t="s">
        <v>6394</v>
      </c>
      <c r="K220" s="2064" t="str">
        <f>VLOOKUP(J220,'FICHE RATIOS'!C:D,2,FALSE)</f>
        <v>Serurerie - Miroiterie - Métallerie</v>
      </c>
    </row>
    <row r="221" spans="1:11" s="331" customFormat="1" ht="12.75" customHeight="1">
      <c r="A221" s="459"/>
      <c r="B221" s="774"/>
      <c r="C221" s="779" t="s">
        <v>1980</v>
      </c>
      <c r="D221" s="387"/>
      <c r="E221" s="456"/>
      <c r="F221" s="394"/>
      <c r="G221" s="312">
        <v>0</v>
      </c>
      <c r="H221" s="279" t="str">
        <f t="shared" si="9"/>
        <v/>
      </c>
      <c r="J221" s="2058" t="s">
        <v>6394</v>
      </c>
      <c r="K221" s="2064" t="str">
        <f>VLOOKUP(J221,'FICHE RATIOS'!C:D,2,FALSE)</f>
        <v>Serurerie - Miroiterie - Métallerie</v>
      </c>
    </row>
    <row r="222" spans="1:11" s="331" customFormat="1" ht="12.75" customHeight="1">
      <c r="A222" s="459"/>
      <c r="B222" s="774"/>
      <c r="C222" s="779" t="s">
        <v>1979</v>
      </c>
      <c r="D222" s="387"/>
      <c r="E222" s="456" t="s">
        <v>218</v>
      </c>
      <c r="F222" s="394">
        <v>15.8</v>
      </c>
      <c r="G222" s="312">
        <v>650.65</v>
      </c>
      <c r="H222" s="279">
        <f t="shared" si="9"/>
        <v>10280.27</v>
      </c>
      <c r="J222" s="2058" t="s">
        <v>6394</v>
      </c>
      <c r="K222" s="2064" t="str">
        <f>VLOOKUP(J222,'FICHE RATIOS'!C:D,2,FALSE)</f>
        <v>Serurerie - Miroiterie - Métallerie</v>
      </c>
    </row>
    <row r="223" spans="1:11" s="331" customFormat="1" ht="12.75" customHeight="1">
      <c r="A223" s="459"/>
      <c r="B223" s="774"/>
      <c r="C223" s="780"/>
      <c r="D223" s="387"/>
      <c r="E223" s="456"/>
      <c r="F223" s="394"/>
      <c r="G223" s="312">
        <v>0</v>
      </c>
      <c r="H223" s="279" t="str">
        <f t="shared" si="9"/>
        <v/>
      </c>
      <c r="J223" s="2058" t="s">
        <v>6394</v>
      </c>
      <c r="K223" s="2064" t="str">
        <f>VLOOKUP(J223,'FICHE RATIOS'!C:D,2,FALSE)</f>
        <v>Serurerie - Miroiterie - Métallerie</v>
      </c>
    </row>
    <row r="224" spans="1:11" s="331" customFormat="1" ht="12.75" customHeight="1">
      <c r="A224" s="459"/>
      <c r="B224" s="781" t="s">
        <v>1122</v>
      </c>
      <c r="C224" s="780" t="s">
        <v>1981</v>
      </c>
      <c r="D224" s="387"/>
      <c r="E224" s="456"/>
      <c r="F224" s="394"/>
      <c r="G224" s="312">
        <v>0</v>
      </c>
      <c r="H224" s="279" t="str">
        <f t="shared" si="9"/>
        <v/>
      </c>
      <c r="J224" s="2058" t="s">
        <v>6423</v>
      </c>
      <c r="K224" s="2064" t="str">
        <f>VLOOKUP(J224,'FICHE RATIOS'!C:D,2,FALSE)</f>
        <v>Agencement Mobilier Intérieur</v>
      </c>
    </row>
    <row r="225" spans="1:11" s="331" customFormat="1" ht="12.75" customHeight="1">
      <c r="A225" s="459"/>
      <c r="B225" s="774"/>
      <c r="C225" s="779" t="s">
        <v>1982</v>
      </c>
      <c r="D225" s="686"/>
      <c r="E225" s="456"/>
      <c r="F225" s="394"/>
      <c r="G225" s="312">
        <v>0</v>
      </c>
      <c r="H225" s="279" t="str">
        <f t="shared" si="9"/>
        <v/>
      </c>
      <c r="J225" s="2058" t="s">
        <v>6423</v>
      </c>
      <c r="K225" s="2064" t="str">
        <f>VLOOKUP(J225,'FICHE RATIOS'!C:D,2,FALSE)</f>
        <v>Agencement Mobilier Intérieur</v>
      </c>
    </row>
    <row r="226" spans="1:11" s="331" customFormat="1" ht="12.75" customHeight="1">
      <c r="A226" s="459"/>
      <c r="B226" s="774"/>
      <c r="C226" s="778" t="s">
        <v>1965</v>
      </c>
      <c r="D226" s="387"/>
      <c r="E226" s="456"/>
      <c r="F226" s="394"/>
      <c r="G226" s="312">
        <v>0</v>
      </c>
      <c r="H226" s="279" t="str">
        <f t="shared" si="9"/>
        <v/>
      </c>
      <c r="J226" s="2058" t="s">
        <v>6423</v>
      </c>
      <c r="K226" s="2064" t="str">
        <f>VLOOKUP(J226,'FICHE RATIOS'!C:D,2,FALSE)</f>
        <v>Agencement Mobilier Intérieur</v>
      </c>
    </row>
    <row r="227" spans="1:11" s="331" customFormat="1" ht="12.75" customHeight="1">
      <c r="A227" s="459"/>
      <c r="B227" s="774"/>
      <c r="C227" s="779" t="s">
        <v>1983</v>
      </c>
      <c r="D227" s="387"/>
      <c r="E227" s="456"/>
      <c r="F227" s="394"/>
      <c r="G227" s="312">
        <v>0</v>
      </c>
      <c r="H227" s="279" t="str">
        <f t="shared" si="9"/>
        <v/>
      </c>
      <c r="J227" s="2058" t="s">
        <v>6423</v>
      </c>
      <c r="K227" s="2064" t="str">
        <f>VLOOKUP(J227,'FICHE RATIOS'!C:D,2,FALSE)</f>
        <v>Agencement Mobilier Intérieur</v>
      </c>
    </row>
    <row r="228" spans="1:11" s="331" customFormat="1" ht="12.75" customHeight="1">
      <c r="A228" s="459"/>
      <c r="B228" s="774"/>
      <c r="C228" s="779" t="s">
        <v>1984</v>
      </c>
      <c r="D228" s="387"/>
      <c r="E228" s="456" t="s">
        <v>218</v>
      </c>
      <c r="F228" s="394">
        <v>14.2</v>
      </c>
      <c r="G228" s="312">
        <v>236.6</v>
      </c>
      <c r="H228" s="279">
        <f t="shared" si="9"/>
        <v>3359.72</v>
      </c>
      <c r="J228" s="2058" t="s">
        <v>6423</v>
      </c>
      <c r="K228" s="2064" t="str">
        <f>VLOOKUP(J228,'FICHE RATIOS'!C:D,2,FALSE)</f>
        <v>Agencement Mobilier Intérieur</v>
      </c>
    </row>
    <row r="229" spans="1:11" s="331" customFormat="1" ht="12.75" customHeight="1">
      <c r="A229" s="459"/>
      <c r="B229" s="774"/>
      <c r="C229" s="779" t="s">
        <v>1985</v>
      </c>
      <c r="D229" s="387"/>
      <c r="E229" s="456" t="s">
        <v>218</v>
      </c>
      <c r="F229" s="394">
        <v>34.08</v>
      </c>
      <c r="G229" s="312">
        <v>485.03</v>
      </c>
      <c r="H229" s="279">
        <f t="shared" si="9"/>
        <v>16529.822399999997</v>
      </c>
      <c r="J229" s="2058" t="s">
        <v>6423</v>
      </c>
      <c r="K229" s="2064" t="str">
        <f>VLOOKUP(J229,'FICHE RATIOS'!C:D,2,FALSE)</f>
        <v>Agencement Mobilier Intérieur</v>
      </c>
    </row>
    <row r="230" spans="1:11" s="331" customFormat="1" ht="12.75" customHeight="1">
      <c r="A230" s="459"/>
      <c r="B230" s="774"/>
      <c r="C230" s="779" t="s">
        <v>1986</v>
      </c>
      <c r="D230" s="387"/>
      <c r="E230" s="456" t="s">
        <v>218</v>
      </c>
      <c r="F230" s="394">
        <v>8.6</v>
      </c>
      <c r="G230" s="312">
        <v>236.6</v>
      </c>
      <c r="H230" s="279">
        <f t="shared" si="9"/>
        <v>2034.7599999999998</v>
      </c>
      <c r="J230" s="2058" t="s">
        <v>6423</v>
      </c>
      <c r="K230" s="2064" t="str">
        <f>VLOOKUP(J230,'FICHE RATIOS'!C:D,2,FALSE)</f>
        <v>Agencement Mobilier Intérieur</v>
      </c>
    </row>
    <row r="231" spans="1:11" s="331" customFormat="1" ht="12.75" customHeight="1">
      <c r="A231" s="459"/>
      <c r="B231" s="774"/>
      <c r="C231" s="779" t="s">
        <v>1987</v>
      </c>
      <c r="D231" s="387"/>
      <c r="E231" s="456" t="s">
        <v>218</v>
      </c>
      <c r="F231" s="394">
        <v>12.8</v>
      </c>
      <c r="G231" s="312">
        <v>485.03</v>
      </c>
      <c r="H231" s="279">
        <f t="shared" si="9"/>
        <v>6208.384</v>
      </c>
      <c r="J231" s="2058" t="s">
        <v>6423</v>
      </c>
      <c r="K231" s="2064" t="str">
        <f>VLOOKUP(J231,'FICHE RATIOS'!C:D,2,FALSE)</f>
        <v>Agencement Mobilier Intérieur</v>
      </c>
    </row>
    <row r="232" spans="1:11" s="331" customFormat="1" ht="12.75" customHeight="1">
      <c r="A232" s="459"/>
      <c r="B232" s="774"/>
      <c r="C232" s="779"/>
      <c r="D232" s="387"/>
      <c r="E232" s="456"/>
      <c r="F232" s="394"/>
      <c r="G232" s="312">
        <v>0</v>
      </c>
      <c r="H232" s="279" t="str">
        <f t="shared" si="9"/>
        <v/>
      </c>
      <c r="J232" s="2058" t="s">
        <v>6423</v>
      </c>
      <c r="K232" s="2064" t="str">
        <f>VLOOKUP(J232,'FICHE RATIOS'!C:D,2,FALSE)</f>
        <v>Agencement Mobilier Intérieur</v>
      </c>
    </row>
    <row r="233" spans="1:11" s="331" customFormat="1" ht="12.75" customHeight="1">
      <c r="A233" s="459"/>
      <c r="B233" s="781" t="s">
        <v>1126</v>
      </c>
      <c r="C233" s="780" t="s">
        <v>1988</v>
      </c>
      <c r="D233" s="387"/>
      <c r="E233" s="456"/>
      <c r="F233" s="394"/>
      <c r="G233" s="312">
        <v>0</v>
      </c>
      <c r="H233" s="279" t="str">
        <f t="shared" si="9"/>
        <v/>
      </c>
      <c r="J233" s="2058" t="s">
        <v>6423</v>
      </c>
      <c r="K233" s="2064" t="str">
        <f>VLOOKUP(J233,'FICHE RATIOS'!C:D,2,FALSE)</f>
        <v>Agencement Mobilier Intérieur</v>
      </c>
    </row>
    <row r="234" spans="1:11" s="331" customFormat="1" ht="12.75" customHeight="1">
      <c r="A234" s="459"/>
      <c r="B234" s="774"/>
      <c r="C234" s="779" t="s">
        <v>1989</v>
      </c>
      <c r="D234" s="387"/>
      <c r="E234" s="456"/>
      <c r="F234" s="394"/>
      <c r="G234" s="312">
        <v>0</v>
      </c>
      <c r="H234" s="279" t="str">
        <f t="shared" si="9"/>
        <v/>
      </c>
      <c r="J234" s="2058" t="s">
        <v>6423</v>
      </c>
      <c r="K234" s="2064" t="str">
        <f>VLOOKUP(J234,'FICHE RATIOS'!C:D,2,FALSE)</f>
        <v>Agencement Mobilier Intérieur</v>
      </c>
    </row>
    <row r="235" spans="1:11" s="331" customFormat="1" ht="12.75" customHeight="1">
      <c r="A235" s="459"/>
      <c r="B235" s="774"/>
      <c r="C235" s="779" t="s">
        <v>1990</v>
      </c>
      <c r="D235" s="387"/>
      <c r="E235" s="456" t="s">
        <v>66</v>
      </c>
      <c r="F235" s="394">
        <v>5</v>
      </c>
      <c r="G235" s="312">
        <v>1649.1</v>
      </c>
      <c r="H235" s="279">
        <f t="shared" si="9"/>
        <v>8245.5</v>
      </c>
      <c r="J235" s="2058" t="s">
        <v>6423</v>
      </c>
      <c r="K235" s="2064" t="str">
        <f>VLOOKUP(J235,'FICHE RATIOS'!C:D,2,FALSE)</f>
        <v>Agencement Mobilier Intérieur</v>
      </c>
    </row>
    <row r="236" spans="1:11" s="331" customFormat="1" ht="12.75" customHeight="1">
      <c r="A236" s="459"/>
      <c r="B236" s="774"/>
      <c r="C236" s="779"/>
      <c r="D236" s="387"/>
      <c r="E236" s="456"/>
      <c r="F236" s="394"/>
      <c r="G236" s="312">
        <v>0</v>
      </c>
      <c r="H236" s="279" t="str">
        <f t="shared" si="9"/>
        <v/>
      </c>
      <c r="J236" s="2058" t="s">
        <v>6394</v>
      </c>
      <c r="K236" s="2064" t="str">
        <f>VLOOKUP(J236,'FICHE RATIOS'!C:D,2,FALSE)</f>
        <v>Serurerie - Miroiterie - Métallerie</v>
      </c>
    </row>
    <row r="237" spans="1:11" s="331" customFormat="1" ht="12.75" customHeight="1">
      <c r="A237" s="459"/>
      <c r="B237" s="781" t="s">
        <v>1129</v>
      </c>
      <c r="C237" s="780" t="s">
        <v>1991</v>
      </c>
      <c r="D237" s="387"/>
      <c r="E237" s="456"/>
      <c r="F237" s="394"/>
      <c r="G237" s="312">
        <v>0</v>
      </c>
      <c r="H237" s="279" t="str">
        <f t="shared" si="9"/>
        <v/>
      </c>
      <c r="J237" s="2058" t="s">
        <v>6394</v>
      </c>
      <c r="K237" s="2064" t="str">
        <f>VLOOKUP(J237,'FICHE RATIOS'!C:D,2,FALSE)</f>
        <v>Serurerie - Miroiterie - Métallerie</v>
      </c>
    </row>
    <row r="238" spans="1:11" s="331" customFormat="1" ht="12.75" customHeight="1">
      <c r="A238" s="459"/>
      <c r="B238" s="781"/>
      <c r="C238" s="779" t="s">
        <v>1992</v>
      </c>
      <c r="D238" s="387"/>
      <c r="E238" s="456" t="s">
        <v>235</v>
      </c>
      <c r="F238" s="394">
        <v>68.5</v>
      </c>
      <c r="G238" s="312">
        <v>1156.43</v>
      </c>
      <c r="H238" s="279">
        <f t="shared" si="9"/>
        <v>79215.455000000002</v>
      </c>
      <c r="J238" s="2058" t="s">
        <v>6394</v>
      </c>
      <c r="K238" s="2064" t="str">
        <f>VLOOKUP(J238,'FICHE RATIOS'!C:D,2,FALSE)</f>
        <v>Serurerie - Miroiterie - Métallerie</v>
      </c>
    </row>
    <row r="239" spans="1:11" s="331" customFormat="1" ht="12.75" customHeight="1">
      <c r="A239" s="459"/>
      <c r="B239" s="787"/>
      <c r="C239" s="779" t="s">
        <v>1993</v>
      </c>
      <c r="D239" s="387"/>
      <c r="E239" s="456" t="s">
        <v>235</v>
      </c>
      <c r="F239" s="394">
        <v>8.3000000000000007</v>
      </c>
      <c r="G239" s="312">
        <v>2366</v>
      </c>
      <c r="H239" s="279">
        <f t="shared" si="9"/>
        <v>19637.800000000003</v>
      </c>
      <c r="J239" s="2058" t="s">
        <v>6394</v>
      </c>
      <c r="K239" s="2064" t="str">
        <f>VLOOKUP(J239,'FICHE RATIOS'!C:D,2,FALSE)</f>
        <v>Serurerie - Miroiterie - Métallerie</v>
      </c>
    </row>
    <row r="240" spans="1:11" s="331" customFormat="1" ht="12.75" customHeight="1">
      <c r="A240" s="459"/>
      <c r="B240" s="787"/>
      <c r="C240" s="779" t="s">
        <v>1994</v>
      </c>
      <c r="D240" s="387"/>
      <c r="E240" s="456" t="s">
        <v>235</v>
      </c>
      <c r="F240" s="394">
        <v>21.7</v>
      </c>
      <c r="G240" s="312">
        <v>2366</v>
      </c>
      <c r="H240" s="279">
        <f t="shared" si="9"/>
        <v>51342.2</v>
      </c>
      <c r="J240" s="2058" t="s">
        <v>6394</v>
      </c>
      <c r="K240" s="2064" t="str">
        <f>VLOOKUP(J240,'FICHE RATIOS'!C:D,2,FALSE)</f>
        <v>Serurerie - Miroiterie - Métallerie</v>
      </c>
    </row>
    <row r="241" spans="1:11" s="331" customFormat="1" ht="12.75" customHeight="1">
      <c r="A241" s="459"/>
      <c r="B241" s="781"/>
      <c r="C241" s="779" t="s">
        <v>1995</v>
      </c>
      <c r="D241" s="387"/>
      <c r="E241" s="456" t="s">
        <v>235</v>
      </c>
      <c r="F241" s="394">
        <v>32.5</v>
      </c>
      <c r="G241" s="312">
        <v>1156.43</v>
      </c>
      <c r="H241" s="279">
        <f t="shared" si="9"/>
        <v>37583.974999999999</v>
      </c>
      <c r="J241" s="2058" t="s">
        <v>6394</v>
      </c>
      <c r="K241" s="2064" t="str">
        <f>VLOOKUP(J241,'FICHE RATIOS'!C:D,2,FALSE)</f>
        <v>Serurerie - Miroiterie - Métallerie</v>
      </c>
    </row>
    <row r="242" spans="1:11" s="331" customFormat="1" ht="12.75" customHeight="1">
      <c r="A242" s="459"/>
      <c r="B242" s="781"/>
      <c r="C242" s="779"/>
      <c r="D242" s="387"/>
      <c r="E242" s="456"/>
      <c r="F242" s="394"/>
      <c r="G242" s="312">
        <v>0</v>
      </c>
      <c r="H242" s="279" t="str">
        <f t="shared" si="9"/>
        <v/>
      </c>
      <c r="J242" s="2058" t="s">
        <v>6394</v>
      </c>
      <c r="K242" s="2064" t="str">
        <f>VLOOKUP(J242,'FICHE RATIOS'!C:D,2,FALSE)</f>
        <v>Serurerie - Miroiterie - Métallerie</v>
      </c>
    </row>
    <row r="243" spans="1:11" s="331" customFormat="1" ht="12">
      <c r="A243" s="459"/>
      <c r="B243" s="777" t="s">
        <v>1131</v>
      </c>
      <c r="C243" s="780" t="s">
        <v>1996</v>
      </c>
      <c r="D243" s="549"/>
      <c r="E243" s="456"/>
      <c r="F243" s="394"/>
      <c r="G243" s="312">
        <v>0</v>
      </c>
      <c r="H243" s="279"/>
      <c r="J243" s="2058" t="s">
        <v>6394</v>
      </c>
      <c r="K243" s="2064" t="str">
        <f>VLOOKUP(J243,'FICHE RATIOS'!C:D,2,FALSE)</f>
        <v>Serurerie - Miroiterie - Métallerie</v>
      </c>
    </row>
    <row r="244" spans="1:11" s="331" customFormat="1" ht="12">
      <c r="A244" s="459"/>
      <c r="B244" s="777"/>
      <c r="C244" s="779"/>
      <c r="D244" s="549"/>
      <c r="E244" s="456"/>
      <c r="F244" s="394"/>
      <c r="G244" s="312">
        <v>0</v>
      </c>
      <c r="H244" s="279" t="str">
        <f t="shared" si="9"/>
        <v/>
      </c>
      <c r="J244" s="2058" t="s">
        <v>6394</v>
      </c>
      <c r="K244" s="2064" t="str">
        <f>VLOOKUP(J244,'FICHE RATIOS'!C:D,2,FALSE)</f>
        <v>Serurerie - Miroiterie - Métallerie</v>
      </c>
    </row>
    <row r="245" spans="1:11" s="331" customFormat="1" ht="12">
      <c r="A245" s="459"/>
      <c r="B245" s="777" t="s">
        <v>1133</v>
      </c>
      <c r="C245" s="780" t="s">
        <v>1997</v>
      </c>
      <c r="D245" s="549"/>
      <c r="E245" s="456"/>
      <c r="F245" s="394"/>
      <c r="G245" s="312">
        <v>0</v>
      </c>
      <c r="H245" s="279" t="str">
        <f t="shared" si="9"/>
        <v/>
      </c>
      <c r="J245" s="2058" t="s">
        <v>6394</v>
      </c>
      <c r="K245" s="2064" t="str">
        <f>VLOOKUP(J245,'FICHE RATIOS'!C:D,2,FALSE)</f>
        <v>Serurerie - Miroiterie - Métallerie</v>
      </c>
    </row>
    <row r="246" spans="1:11" s="331" customFormat="1" ht="12">
      <c r="A246" s="459"/>
      <c r="B246" s="777"/>
      <c r="C246" s="779" t="s">
        <v>1561</v>
      </c>
      <c r="D246" s="549"/>
      <c r="E246" s="456" t="s">
        <v>235</v>
      </c>
      <c r="F246" s="394">
        <v>32.75</v>
      </c>
      <c r="G246" s="312">
        <v>496.86</v>
      </c>
      <c r="H246" s="279">
        <f t="shared" si="9"/>
        <v>16272.165000000001</v>
      </c>
      <c r="J246" s="2058" t="s">
        <v>6394</v>
      </c>
      <c r="K246" s="2064" t="str">
        <f>VLOOKUP(J246,'FICHE RATIOS'!C:D,2,FALSE)</f>
        <v>Serurerie - Miroiterie - Métallerie</v>
      </c>
    </row>
    <row r="247" spans="1:11" s="331" customFormat="1" ht="12">
      <c r="A247" s="459"/>
      <c r="B247" s="777"/>
      <c r="C247" s="779" t="s">
        <v>1617</v>
      </c>
      <c r="D247" s="549"/>
      <c r="E247" s="456" t="s">
        <v>235</v>
      </c>
      <c r="F247" s="394">
        <v>19.799999999999997</v>
      </c>
      <c r="G247" s="312">
        <v>496.86</v>
      </c>
      <c r="H247" s="279">
        <f t="shared" si="9"/>
        <v>9837.8279999999995</v>
      </c>
      <c r="J247" s="2058" t="s">
        <v>6394</v>
      </c>
      <c r="K247" s="2064" t="str">
        <f>VLOOKUP(J247,'FICHE RATIOS'!C:D,2,FALSE)</f>
        <v>Serurerie - Miroiterie - Métallerie</v>
      </c>
    </row>
    <row r="248" spans="1:11" s="331" customFormat="1" ht="12">
      <c r="A248" s="459"/>
      <c r="B248" s="777"/>
      <c r="C248" s="779"/>
      <c r="D248" s="549"/>
      <c r="E248" s="456"/>
      <c r="F248" s="394"/>
      <c r="G248" s="312">
        <v>0</v>
      </c>
      <c r="H248" s="279" t="str">
        <f t="shared" si="9"/>
        <v/>
      </c>
      <c r="J248" s="2058" t="s">
        <v>6394</v>
      </c>
      <c r="K248" s="2064" t="str">
        <f>VLOOKUP(J248,'FICHE RATIOS'!C:D,2,FALSE)</f>
        <v>Serurerie - Miroiterie - Métallerie</v>
      </c>
    </row>
    <row r="249" spans="1:11" s="331" customFormat="1" ht="36">
      <c r="A249" s="459"/>
      <c r="B249" s="777" t="s">
        <v>1135</v>
      </c>
      <c r="C249" s="780" t="s">
        <v>1998</v>
      </c>
      <c r="D249" s="549"/>
      <c r="E249" s="456"/>
      <c r="F249" s="394"/>
      <c r="G249" s="312">
        <v>0</v>
      </c>
      <c r="H249" s="462" t="s">
        <v>1671</v>
      </c>
      <c r="J249" s="2058" t="s">
        <v>6394</v>
      </c>
      <c r="K249" s="2064" t="str">
        <f>VLOOKUP(J249,'FICHE RATIOS'!C:D,2,FALSE)</f>
        <v>Serurerie - Miroiterie - Métallerie</v>
      </c>
    </row>
    <row r="250" spans="1:11" s="331" customFormat="1" ht="12">
      <c r="A250" s="459"/>
      <c r="B250" s="777"/>
      <c r="C250" s="779"/>
      <c r="D250" s="549"/>
      <c r="E250" s="456"/>
      <c r="F250" s="394"/>
      <c r="G250" s="312">
        <v>0</v>
      </c>
      <c r="H250" s="279" t="str">
        <f t="shared" ref="H250:H310" si="10">IF(F250=0,"",G250*F250)</f>
        <v/>
      </c>
      <c r="J250" s="2058" t="s">
        <v>6394</v>
      </c>
      <c r="K250" s="2064" t="str">
        <f>VLOOKUP(J250,'FICHE RATIOS'!C:D,2,FALSE)</f>
        <v>Serurerie - Miroiterie - Métallerie</v>
      </c>
    </row>
    <row r="251" spans="1:11" s="331" customFormat="1" ht="12">
      <c r="A251" s="459"/>
      <c r="B251" s="777" t="s">
        <v>1148</v>
      </c>
      <c r="C251" s="780" t="s">
        <v>1999</v>
      </c>
      <c r="D251" s="549"/>
      <c r="E251" s="456"/>
      <c r="F251" s="394"/>
      <c r="G251" s="312">
        <v>0</v>
      </c>
      <c r="H251" s="279" t="str">
        <f t="shared" si="10"/>
        <v/>
      </c>
      <c r="J251" s="2058" t="s">
        <v>6394</v>
      </c>
      <c r="K251" s="2064" t="str">
        <f>VLOOKUP(J251,'FICHE RATIOS'!C:D,2,FALSE)</f>
        <v>Serurerie - Miroiterie - Métallerie</v>
      </c>
    </row>
    <row r="252" spans="1:11" s="331" customFormat="1" ht="12">
      <c r="A252" s="459"/>
      <c r="B252" s="777"/>
      <c r="C252" s="779"/>
      <c r="D252" s="549"/>
      <c r="E252" s="456"/>
      <c r="F252" s="394"/>
      <c r="G252" s="312">
        <v>0</v>
      </c>
      <c r="H252" s="279" t="str">
        <f t="shared" si="10"/>
        <v/>
      </c>
      <c r="J252" s="2058" t="s">
        <v>6394</v>
      </c>
      <c r="K252" s="2064" t="str">
        <f>VLOOKUP(J252,'FICHE RATIOS'!C:D,2,FALSE)</f>
        <v>Serurerie - Miroiterie - Métallerie</v>
      </c>
    </row>
    <row r="253" spans="1:11" s="331" customFormat="1" ht="12">
      <c r="A253" s="459"/>
      <c r="B253" s="777" t="s">
        <v>1537</v>
      </c>
      <c r="C253" s="780" t="s">
        <v>2000</v>
      </c>
      <c r="D253" s="549"/>
      <c r="E253" s="753" t="s">
        <v>2001</v>
      </c>
      <c r="F253" s="394"/>
      <c r="G253" s="312"/>
      <c r="H253" s="279"/>
      <c r="J253" s="2058" t="s">
        <v>6394</v>
      </c>
      <c r="K253" s="2064" t="str">
        <f>VLOOKUP(J253,'FICHE RATIOS'!C:D,2,FALSE)</f>
        <v>Serurerie - Miroiterie - Métallerie</v>
      </c>
    </row>
    <row r="254" spans="1:11" s="331" customFormat="1" ht="12">
      <c r="A254" s="459"/>
      <c r="B254" s="777"/>
      <c r="C254" s="779"/>
      <c r="D254" s="549"/>
      <c r="E254" s="456"/>
      <c r="F254" s="394"/>
      <c r="G254" s="312">
        <v>0</v>
      </c>
      <c r="H254" s="279" t="str">
        <f t="shared" si="10"/>
        <v/>
      </c>
      <c r="J254" s="2058" t="s">
        <v>6394</v>
      </c>
      <c r="K254" s="2064" t="str">
        <f>VLOOKUP(J254,'FICHE RATIOS'!C:D,2,FALSE)</f>
        <v>Serurerie - Miroiterie - Métallerie</v>
      </c>
    </row>
    <row r="255" spans="1:11" s="331" customFormat="1" ht="12">
      <c r="A255" s="459"/>
      <c r="B255" s="777" t="s">
        <v>1541</v>
      </c>
      <c r="C255" s="780" t="s">
        <v>2002</v>
      </c>
      <c r="D255" s="549"/>
      <c r="E255" s="456"/>
      <c r="F255" s="394"/>
      <c r="G255" s="312">
        <v>0</v>
      </c>
      <c r="H255" s="279" t="str">
        <f t="shared" si="10"/>
        <v/>
      </c>
      <c r="J255" s="2058" t="s">
        <v>6394</v>
      </c>
      <c r="K255" s="2064" t="str">
        <f>VLOOKUP(J255,'FICHE RATIOS'!C:D,2,FALSE)</f>
        <v>Serurerie - Miroiterie - Métallerie</v>
      </c>
    </row>
    <row r="256" spans="1:11" s="331" customFormat="1" ht="12">
      <c r="A256" s="459"/>
      <c r="B256" s="777"/>
      <c r="C256" s="779" t="s">
        <v>2003</v>
      </c>
      <c r="D256" s="697"/>
      <c r="E256" s="456" t="s">
        <v>235</v>
      </c>
      <c r="F256" s="394">
        <v>149.6</v>
      </c>
      <c r="G256" s="312">
        <v>118.3</v>
      </c>
      <c r="H256" s="279">
        <f t="shared" si="10"/>
        <v>17697.68</v>
      </c>
      <c r="J256" s="2058" t="s">
        <v>6394</v>
      </c>
      <c r="K256" s="2064" t="str">
        <f>VLOOKUP(J256,'FICHE RATIOS'!C:D,2,FALSE)</f>
        <v>Serurerie - Miroiterie - Métallerie</v>
      </c>
    </row>
    <row r="257" spans="1:11" s="331" customFormat="1" ht="12">
      <c r="A257" s="459"/>
      <c r="B257" s="777"/>
      <c r="C257" s="780"/>
      <c r="D257" s="549"/>
      <c r="E257" s="456"/>
      <c r="F257" s="394"/>
      <c r="G257" s="312">
        <v>0</v>
      </c>
      <c r="H257" s="279" t="str">
        <f t="shared" si="10"/>
        <v/>
      </c>
      <c r="J257" s="2058" t="s">
        <v>6394</v>
      </c>
      <c r="K257" s="2064" t="str">
        <f>VLOOKUP(J257,'FICHE RATIOS'!C:D,2,FALSE)</f>
        <v>Serurerie - Miroiterie - Métallerie</v>
      </c>
    </row>
    <row r="258" spans="1:11" s="331" customFormat="1" ht="12">
      <c r="A258" s="459"/>
      <c r="B258" s="777" t="s">
        <v>1558</v>
      </c>
      <c r="C258" s="779" t="s">
        <v>2004</v>
      </c>
      <c r="D258" s="549"/>
      <c r="E258" s="456"/>
      <c r="F258" s="394"/>
      <c r="G258" s="312">
        <v>0</v>
      </c>
      <c r="H258" s="279" t="str">
        <f t="shared" si="10"/>
        <v/>
      </c>
      <c r="J258" s="2058" t="s">
        <v>6394</v>
      </c>
      <c r="K258" s="2064" t="str">
        <f>VLOOKUP(J258,'FICHE RATIOS'!C:D,2,FALSE)</f>
        <v>Serurerie - Miroiterie - Métallerie</v>
      </c>
    </row>
    <row r="259" spans="1:11" s="331" customFormat="1" ht="12">
      <c r="A259" s="459"/>
      <c r="B259" s="777"/>
      <c r="C259" s="779" t="s">
        <v>2005</v>
      </c>
      <c r="D259" s="549"/>
      <c r="E259" s="456"/>
      <c r="F259" s="394"/>
      <c r="G259" s="312">
        <v>0</v>
      </c>
      <c r="H259" s="279" t="str">
        <f t="shared" si="10"/>
        <v/>
      </c>
      <c r="J259" s="2058" t="s">
        <v>6394</v>
      </c>
      <c r="K259" s="2064" t="str">
        <f>VLOOKUP(J259,'FICHE RATIOS'!C:D,2,FALSE)</f>
        <v>Serurerie - Miroiterie - Métallerie</v>
      </c>
    </row>
    <row r="260" spans="1:11" s="331" customFormat="1" ht="12">
      <c r="A260" s="459"/>
      <c r="B260" s="777"/>
      <c r="C260" s="779" t="s">
        <v>2006</v>
      </c>
      <c r="D260" s="549"/>
      <c r="E260" s="456" t="s">
        <v>235</v>
      </c>
      <c r="F260" s="394">
        <v>15.7</v>
      </c>
      <c r="G260" s="312">
        <v>591.5</v>
      </c>
      <c r="H260" s="279">
        <f t="shared" si="10"/>
        <v>9286.5499999999993</v>
      </c>
      <c r="J260" s="2058" t="s">
        <v>6394</v>
      </c>
      <c r="K260" s="2064" t="str">
        <f>VLOOKUP(J260,'FICHE RATIOS'!C:D,2,FALSE)</f>
        <v>Serurerie - Miroiterie - Métallerie</v>
      </c>
    </row>
    <row r="261" spans="1:11" s="331" customFormat="1" ht="12">
      <c r="A261" s="459"/>
      <c r="B261" s="777"/>
      <c r="C261" s="788"/>
      <c r="D261" s="549"/>
      <c r="E261" s="456"/>
      <c r="F261" s="394"/>
      <c r="G261" s="312">
        <v>0</v>
      </c>
      <c r="H261" s="279" t="str">
        <f t="shared" si="10"/>
        <v/>
      </c>
      <c r="J261" s="2058" t="s">
        <v>6394</v>
      </c>
      <c r="K261" s="2064" t="str">
        <f>VLOOKUP(J261,'FICHE RATIOS'!C:D,2,FALSE)</f>
        <v>Serurerie - Miroiterie - Métallerie</v>
      </c>
    </row>
    <row r="262" spans="1:11" s="331" customFormat="1" ht="12">
      <c r="A262" s="459"/>
      <c r="B262" s="777" t="s">
        <v>2007</v>
      </c>
      <c r="C262" s="789" t="s">
        <v>2008</v>
      </c>
      <c r="D262" s="549"/>
      <c r="E262" s="456"/>
      <c r="F262" s="394"/>
      <c r="G262" s="312">
        <v>0</v>
      </c>
      <c r="H262" s="279" t="str">
        <f t="shared" si="10"/>
        <v/>
      </c>
      <c r="J262" s="2058" t="s">
        <v>6394</v>
      </c>
      <c r="K262" s="2064" t="str">
        <f>VLOOKUP(J262,'FICHE RATIOS'!C:D,2,FALSE)</f>
        <v>Serurerie - Miroiterie - Métallerie</v>
      </c>
    </row>
    <row r="263" spans="1:11" s="331" customFormat="1" ht="12">
      <c r="A263" s="459"/>
      <c r="B263" s="777"/>
      <c r="C263" s="788"/>
      <c r="D263" s="549"/>
      <c r="E263" s="456"/>
      <c r="F263" s="394"/>
      <c r="G263" s="312">
        <v>0</v>
      </c>
      <c r="H263" s="279" t="str">
        <f t="shared" si="10"/>
        <v/>
      </c>
      <c r="J263" s="2058" t="s">
        <v>6394</v>
      </c>
      <c r="K263" s="2064" t="str">
        <f>VLOOKUP(J263,'FICHE RATIOS'!C:D,2,FALSE)</f>
        <v>Serurerie - Miroiterie - Métallerie</v>
      </c>
    </row>
    <row r="264" spans="1:11" s="331" customFormat="1" ht="12">
      <c r="A264" s="459"/>
      <c r="B264" s="777" t="s">
        <v>1566</v>
      </c>
      <c r="C264" s="788" t="s">
        <v>2009</v>
      </c>
      <c r="D264" s="549"/>
      <c r="E264" s="456"/>
      <c r="F264" s="394"/>
      <c r="G264" s="312">
        <v>0</v>
      </c>
      <c r="H264" s="279" t="str">
        <f t="shared" si="10"/>
        <v/>
      </c>
      <c r="J264" s="2058" t="s">
        <v>6394</v>
      </c>
      <c r="K264" s="2064" t="str">
        <f>VLOOKUP(J264,'FICHE RATIOS'!C:D,2,FALSE)</f>
        <v>Serurerie - Miroiterie - Métallerie</v>
      </c>
    </row>
    <row r="265" spans="1:11" s="331" customFormat="1" ht="12">
      <c r="A265" s="459"/>
      <c r="B265" s="777"/>
      <c r="C265" s="788" t="s">
        <v>2010</v>
      </c>
      <c r="D265" s="549"/>
      <c r="E265" s="456" t="s">
        <v>235</v>
      </c>
      <c r="F265" s="394">
        <v>31.4</v>
      </c>
      <c r="G265" s="312">
        <v>3016.65</v>
      </c>
      <c r="H265" s="279">
        <f t="shared" si="10"/>
        <v>94722.81</v>
      </c>
      <c r="J265" s="2058" t="s">
        <v>6394</v>
      </c>
      <c r="K265" s="2064" t="str">
        <f>VLOOKUP(J265,'FICHE RATIOS'!C:D,2,FALSE)</f>
        <v>Serurerie - Miroiterie - Métallerie</v>
      </c>
    </row>
    <row r="266" spans="1:11" s="331" customFormat="1" ht="12">
      <c r="A266" s="459"/>
      <c r="B266" s="777"/>
      <c r="C266" s="788"/>
      <c r="D266" s="549"/>
      <c r="E266" s="456"/>
      <c r="F266" s="394"/>
      <c r="G266" s="312">
        <v>0</v>
      </c>
      <c r="H266" s="279" t="str">
        <f t="shared" si="10"/>
        <v/>
      </c>
      <c r="J266" s="2058" t="s">
        <v>6394</v>
      </c>
      <c r="K266" s="2064" t="str">
        <f>VLOOKUP(J266,'FICHE RATIOS'!C:D,2,FALSE)</f>
        <v>Serurerie - Miroiterie - Métallerie</v>
      </c>
    </row>
    <row r="267" spans="1:11" s="331" customFormat="1" ht="12">
      <c r="A267" s="459"/>
      <c r="B267" s="777" t="s">
        <v>1568</v>
      </c>
      <c r="C267" s="788" t="s">
        <v>2011</v>
      </c>
      <c r="D267" s="549"/>
      <c r="E267" s="456" t="s">
        <v>66</v>
      </c>
      <c r="F267" s="394">
        <v>1</v>
      </c>
      <c r="G267" s="312">
        <v>19909.89</v>
      </c>
      <c r="H267" s="279">
        <f t="shared" si="10"/>
        <v>19909.89</v>
      </c>
      <c r="J267" s="2058" t="s">
        <v>6394</v>
      </c>
      <c r="K267" s="2064" t="str">
        <f>VLOOKUP(J267,'FICHE RATIOS'!C:D,2,FALSE)</f>
        <v>Serurerie - Miroiterie - Métallerie</v>
      </c>
    </row>
    <row r="268" spans="1:11" s="331" customFormat="1" ht="12">
      <c r="A268" s="459" t="s">
        <v>2012</v>
      </c>
      <c r="B268" s="777"/>
      <c r="C268" s="788" t="s">
        <v>2013</v>
      </c>
      <c r="D268" s="549"/>
      <c r="E268" s="456"/>
      <c r="F268" s="394"/>
      <c r="G268" s="312">
        <v>0</v>
      </c>
      <c r="H268" s="279" t="str">
        <f t="shared" si="10"/>
        <v/>
      </c>
      <c r="J268" s="2058" t="s">
        <v>6394</v>
      </c>
      <c r="K268" s="2064" t="str">
        <f>VLOOKUP(J268,'FICHE RATIOS'!C:D,2,FALSE)</f>
        <v>Serurerie - Miroiterie - Métallerie</v>
      </c>
    </row>
    <row r="269" spans="1:11" s="331" customFormat="1" ht="12">
      <c r="A269" s="459"/>
      <c r="B269" s="777"/>
      <c r="C269" s="788" t="s">
        <v>2014</v>
      </c>
      <c r="D269" s="549"/>
      <c r="E269" s="456"/>
      <c r="F269" s="394"/>
      <c r="G269" s="312">
        <v>0</v>
      </c>
      <c r="H269" s="279" t="str">
        <f t="shared" si="10"/>
        <v/>
      </c>
      <c r="J269" s="2058" t="s">
        <v>6394</v>
      </c>
      <c r="K269" s="2064" t="str">
        <f>VLOOKUP(J269,'FICHE RATIOS'!C:D,2,FALSE)</f>
        <v>Serurerie - Miroiterie - Métallerie</v>
      </c>
    </row>
    <row r="270" spans="1:11" s="331" customFormat="1" ht="12">
      <c r="A270" s="459"/>
      <c r="B270" s="777"/>
      <c r="C270" s="790" t="s">
        <v>2015</v>
      </c>
      <c r="D270" s="549"/>
      <c r="E270" s="456"/>
      <c r="F270" s="394"/>
      <c r="G270" s="312">
        <v>0</v>
      </c>
      <c r="H270" s="279" t="str">
        <f t="shared" si="10"/>
        <v/>
      </c>
      <c r="J270" s="2058" t="s">
        <v>6394</v>
      </c>
      <c r="K270" s="2064" t="str">
        <f>VLOOKUP(J270,'FICHE RATIOS'!C:D,2,FALSE)</f>
        <v>Serurerie - Miroiterie - Métallerie</v>
      </c>
    </row>
    <row r="271" spans="1:11" s="331" customFormat="1" ht="12">
      <c r="A271" s="459"/>
      <c r="B271" s="777"/>
      <c r="C271" s="788"/>
      <c r="D271" s="549"/>
      <c r="E271" s="456"/>
      <c r="F271" s="394"/>
      <c r="G271" s="312">
        <v>0</v>
      </c>
      <c r="H271" s="279" t="str">
        <f t="shared" si="10"/>
        <v/>
      </c>
      <c r="J271" s="2058" t="s">
        <v>6394</v>
      </c>
      <c r="K271" s="2064" t="str">
        <f>VLOOKUP(J271,'FICHE RATIOS'!C:D,2,FALSE)</f>
        <v>Serurerie - Miroiterie - Métallerie</v>
      </c>
    </row>
    <row r="272" spans="1:11" s="331" customFormat="1" ht="12">
      <c r="A272" s="459"/>
      <c r="B272" s="777" t="s">
        <v>2016</v>
      </c>
      <c r="C272" s="780" t="s">
        <v>2017</v>
      </c>
      <c r="D272" s="549"/>
      <c r="E272" s="456"/>
      <c r="F272" s="394"/>
      <c r="G272" s="312">
        <v>0</v>
      </c>
      <c r="H272" s="279" t="str">
        <f t="shared" si="10"/>
        <v/>
      </c>
      <c r="J272" s="2058" t="s">
        <v>6394</v>
      </c>
      <c r="K272" s="2064" t="str">
        <f>VLOOKUP(J272,'FICHE RATIOS'!C:D,2,FALSE)</f>
        <v>Serurerie - Miroiterie - Métallerie</v>
      </c>
    </row>
    <row r="273" spans="1:11" s="331" customFormat="1" ht="12">
      <c r="A273" s="459"/>
      <c r="B273" s="777"/>
      <c r="C273" s="788"/>
      <c r="D273" s="549"/>
      <c r="E273" s="456"/>
      <c r="F273" s="394"/>
      <c r="G273" s="312">
        <v>0</v>
      </c>
      <c r="H273" s="279" t="str">
        <f t="shared" si="10"/>
        <v/>
      </c>
      <c r="J273" s="2058" t="s">
        <v>6394</v>
      </c>
      <c r="K273" s="2064" t="str">
        <f>VLOOKUP(J273,'FICHE RATIOS'!C:D,2,FALSE)</f>
        <v>Serurerie - Miroiterie - Métallerie</v>
      </c>
    </row>
    <row r="274" spans="1:11" s="331" customFormat="1" ht="24">
      <c r="A274" s="459"/>
      <c r="B274" s="777" t="s">
        <v>1578</v>
      </c>
      <c r="C274" s="780" t="s">
        <v>2018</v>
      </c>
      <c r="D274" s="695"/>
      <c r="E274" s="456"/>
      <c r="F274" s="394"/>
      <c r="G274" s="312">
        <v>0</v>
      </c>
      <c r="H274" s="279" t="str">
        <f t="shared" si="10"/>
        <v/>
      </c>
      <c r="J274" s="2058" t="s">
        <v>6394</v>
      </c>
      <c r="K274" s="2064" t="str">
        <f>VLOOKUP(J274,'FICHE RATIOS'!C:D,2,FALSE)</f>
        <v>Serurerie - Miroiterie - Métallerie</v>
      </c>
    </row>
    <row r="275" spans="1:11" s="331" customFormat="1" ht="24">
      <c r="A275" s="459"/>
      <c r="B275" s="777"/>
      <c r="C275" s="779" t="s">
        <v>2019</v>
      </c>
      <c r="D275" s="697"/>
      <c r="E275" s="456"/>
      <c r="F275" s="394"/>
      <c r="G275" s="312">
        <v>0</v>
      </c>
      <c r="H275" s="279" t="str">
        <f t="shared" si="10"/>
        <v/>
      </c>
      <c r="J275" s="2058" t="s">
        <v>6394</v>
      </c>
      <c r="K275" s="2064" t="str">
        <f>VLOOKUP(J275,'FICHE RATIOS'!C:D,2,FALSE)</f>
        <v>Serurerie - Miroiterie - Métallerie</v>
      </c>
    </row>
    <row r="276" spans="1:11" s="331" customFormat="1" ht="12">
      <c r="A276" s="459"/>
      <c r="B276" s="777"/>
      <c r="C276" s="779" t="s">
        <v>2020</v>
      </c>
      <c r="D276" s="697"/>
      <c r="E276" s="456" t="s">
        <v>399</v>
      </c>
      <c r="F276" s="394"/>
      <c r="G276" s="312">
        <v>0</v>
      </c>
      <c r="H276" s="279" t="str">
        <f t="shared" si="10"/>
        <v/>
      </c>
      <c r="J276" s="2058" t="s">
        <v>6394</v>
      </c>
      <c r="K276" s="2064" t="str">
        <f>VLOOKUP(J276,'FICHE RATIOS'!C:D,2,FALSE)</f>
        <v>Serurerie - Miroiterie - Métallerie</v>
      </c>
    </row>
    <row r="277" spans="1:11" s="331" customFormat="1" ht="12">
      <c r="A277" s="459"/>
      <c r="B277" s="777"/>
      <c r="C277" s="779"/>
      <c r="D277" s="549"/>
      <c r="E277" s="456"/>
      <c r="F277" s="394"/>
      <c r="G277" s="312">
        <v>0</v>
      </c>
      <c r="H277" s="279" t="str">
        <f t="shared" si="10"/>
        <v/>
      </c>
      <c r="J277" s="2058" t="s">
        <v>6394</v>
      </c>
      <c r="K277" s="2064" t="str">
        <f>VLOOKUP(J277,'FICHE RATIOS'!C:D,2,FALSE)</f>
        <v>Serurerie - Miroiterie - Métallerie</v>
      </c>
    </row>
    <row r="278" spans="1:11" s="331" customFormat="1" ht="12">
      <c r="A278" s="459"/>
      <c r="B278" s="777"/>
      <c r="C278" s="783" t="s">
        <v>2021</v>
      </c>
      <c r="D278" s="549"/>
      <c r="E278" s="456" t="s">
        <v>57</v>
      </c>
      <c r="F278" s="394">
        <v>1</v>
      </c>
      <c r="G278" s="312">
        <v>16100.63</v>
      </c>
      <c r="H278" s="279">
        <f t="shared" si="10"/>
        <v>16100.63</v>
      </c>
      <c r="J278" s="2058" t="s">
        <v>6394</v>
      </c>
      <c r="K278" s="2064" t="str">
        <f>VLOOKUP(J278,'FICHE RATIOS'!C:D,2,FALSE)</f>
        <v>Serurerie - Miroiterie - Métallerie</v>
      </c>
    </row>
    <row r="279" spans="1:11" s="331" customFormat="1" ht="12">
      <c r="A279" s="459"/>
      <c r="B279" s="777"/>
      <c r="C279" s="779" t="s">
        <v>2022</v>
      </c>
      <c r="D279" s="549"/>
      <c r="E279" s="456"/>
      <c r="F279" s="394"/>
      <c r="G279" s="312">
        <v>0</v>
      </c>
      <c r="H279" s="279" t="str">
        <f t="shared" si="10"/>
        <v/>
      </c>
      <c r="J279" s="2058" t="s">
        <v>6394</v>
      </c>
      <c r="K279" s="2064" t="str">
        <f>VLOOKUP(J279,'FICHE RATIOS'!C:D,2,FALSE)</f>
        <v>Serurerie - Miroiterie - Métallerie</v>
      </c>
    </row>
    <row r="280" spans="1:11" s="331" customFormat="1" ht="12">
      <c r="A280" s="459"/>
      <c r="B280" s="777"/>
      <c r="C280" s="779" t="s">
        <v>2023</v>
      </c>
      <c r="D280" s="549"/>
      <c r="E280" s="456"/>
      <c r="F280" s="394"/>
      <c r="G280" s="312">
        <v>0</v>
      </c>
      <c r="H280" s="279" t="str">
        <f t="shared" si="10"/>
        <v/>
      </c>
      <c r="J280" s="2058" t="s">
        <v>6394</v>
      </c>
      <c r="K280" s="2064" t="str">
        <f>VLOOKUP(J280,'FICHE RATIOS'!C:D,2,FALSE)</f>
        <v>Serurerie - Miroiterie - Métallerie</v>
      </c>
    </row>
    <row r="281" spans="1:11" s="331" customFormat="1" ht="12">
      <c r="A281" s="459"/>
      <c r="B281" s="777"/>
      <c r="C281" s="779" t="s">
        <v>2024</v>
      </c>
      <c r="D281" s="549"/>
      <c r="E281" s="456"/>
      <c r="F281" s="394"/>
      <c r="G281" s="312">
        <v>0</v>
      </c>
      <c r="H281" s="279" t="str">
        <f t="shared" si="10"/>
        <v/>
      </c>
      <c r="J281" s="2058" t="s">
        <v>6394</v>
      </c>
      <c r="K281" s="2064" t="str">
        <f>VLOOKUP(J281,'FICHE RATIOS'!C:D,2,FALSE)</f>
        <v>Serurerie - Miroiterie - Métallerie</v>
      </c>
    </row>
    <row r="282" spans="1:11" s="331" customFormat="1" ht="12">
      <c r="A282" s="459"/>
      <c r="B282" s="777"/>
      <c r="C282" s="779"/>
      <c r="D282" s="549"/>
      <c r="E282" s="456"/>
      <c r="F282" s="394"/>
      <c r="G282" s="312">
        <v>0</v>
      </c>
      <c r="H282" s="279" t="str">
        <f t="shared" si="10"/>
        <v/>
      </c>
      <c r="J282" s="2058" t="s">
        <v>6394</v>
      </c>
      <c r="K282" s="2064" t="str">
        <f>VLOOKUP(J282,'FICHE RATIOS'!C:D,2,FALSE)</f>
        <v>Serurerie - Miroiterie - Métallerie</v>
      </c>
    </row>
    <row r="283" spans="1:11" s="331" customFormat="1" ht="12">
      <c r="A283" s="459"/>
      <c r="B283" s="777"/>
      <c r="C283" s="783" t="s">
        <v>2025</v>
      </c>
      <c r="D283" s="549"/>
      <c r="E283" s="456" t="s">
        <v>57</v>
      </c>
      <c r="F283" s="394">
        <v>1</v>
      </c>
      <c r="G283" s="312">
        <v>18000</v>
      </c>
      <c r="H283" s="279">
        <f t="shared" si="10"/>
        <v>18000</v>
      </c>
      <c r="J283" s="2058" t="s">
        <v>6394</v>
      </c>
      <c r="K283" s="2064" t="str">
        <f>VLOOKUP(J283,'FICHE RATIOS'!C:D,2,FALSE)</f>
        <v>Serurerie - Miroiterie - Métallerie</v>
      </c>
    </row>
    <row r="284" spans="1:11" s="331" customFormat="1" ht="12">
      <c r="A284" s="459"/>
      <c r="B284" s="777"/>
      <c r="C284" s="779" t="s">
        <v>2026</v>
      </c>
      <c r="D284" s="549"/>
      <c r="E284" s="456"/>
      <c r="F284" s="394"/>
      <c r="G284" s="312">
        <v>0</v>
      </c>
      <c r="H284" s="279" t="str">
        <f t="shared" si="10"/>
        <v/>
      </c>
      <c r="J284" s="2058" t="s">
        <v>6394</v>
      </c>
      <c r="K284" s="2064" t="str">
        <f>VLOOKUP(J284,'FICHE RATIOS'!C:D,2,FALSE)</f>
        <v>Serurerie - Miroiterie - Métallerie</v>
      </c>
    </row>
    <row r="285" spans="1:11" s="331" customFormat="1" ht="12">
      <c r="A285" s="459"/>
      <c r="B285" s="777"/>
      <c r="C285" s="779" t="s">
        <v>2024</v>
      </c>
      <c r="D285" s="549"/>
      <c r="E285" s="456"/>
      <c r="F285" s="394"/>
      <c r="G285" s="312">
        <v>0</v>
      </c>
      <c r="H285" s="279" t="str">
        <f t="shared" si="10"/>
        <v/>
      </c>
      <c r="J285" s="2058" t="s">
        <v>6394</v>
      </c>
      <c r="K285" s="2064" t="str">
        <f>VLOOKUP(J285,'FICHE RATIOS'!C:D,2,FALSE)</f>
        <v>Serurerie - Miroiterie - Métallerie</v>
      </c>
    </row>
    <row r="286" spans="1:11" s="331" customFormat="1" ht="12">
      <c r="A286" s="459"/>
      <c r="B286" s="777"/>
      <c r="C286" s="779"/>
      <c r="D286" s="549"/>
      <c r="E286" s="456"/>
      <c r="F286" s="394"/>
      <c r="G286" s="312">
        <v>0</v>
      </c>
      <c r="H286" s="279" t="str">
        <f t="shared" si="10"/>
        <v/>
      </c>
      <c r="J286" s="2058" t="s">
        <v>6394</v>
      </c>
      <c r="K286" s="2064" t="str">
        <f>VLOOKUP(J286,'FICHE RATIOS'!C:D,2,FALSE)</f>
        <v>Serurerie - Miroiterie - Métallerie</v>
      </c>
    </row>
    <row r="287" spans="1:11" s="331" customFormat="1" ht="12">
      <c r="A287" s="459"/>
      <c r="B287" s="777"/>
      <c r="C287" s="783" t="s">
        <v>2027</v>
      </c>
      <c r="D287" s="549"/>
      <c r="E287" s="456" t="s">
        <v>57</v>
      </c>
      <c r="F287" s="394">
        <v>1</v>
      </c>
      <c r="G287" s="312">
        <v>26000</v>
      </c>
      <c r="H287" s="279">
        <f t="shared" si="10"/>
        <v>26000</v>
      </c>
      <c r="J287" s="2058" t="s">
        <v>6394</v>
      </c>
      <c r="K287" s="2064" t="str">
        <f>VLOOKUP(J287,'FICHE RATIOS'!C:D,2,FALSE)</f>
        <v>Serurerie - Miroiterie - Métallerie</v>
      </c>
    </row>
    <row r="288" spans="1:11" s="331" customFormat="1" ht="12">
      <c r="A288" s="459"/>
      <c r="B288" s="777"/>
      <c r="C288" s="779" t="s">
        <v>2028</v>
      </c>
      <c r="D288" s="549"/>
      <c r="E288" s="456"/>
      <c r="F288" s="394"/>
      <c r="G288" s="312">
        <v>0</v>
      </c>
      <c r="H288" s="279" t="str">
        <f t="shared" si="10"/>
        <v/>
      </c>
      <c r="J288" s="2058" t="s">
        <v>6394</v>
      </c>
      <c r="K288" s="2064" t="str">
        <f>VLOOKUP(J288,'FICHE RATIOS'!C:D,2,FALSE)</f>
        <v>Serurerie - Miroiterie - Métallerie</v>
      </c>
    </row>
    <row r="289" spans="1:11" s="331" customFormat="1" ht="12">
      <c r="A289" s="459"/>
      <c r="B289" s="777"/>
      <c r="C289" s="779" t="s">
        <v>2024</v>
      </c>
      <c r="D289" s="549"/>
      <c r="E289" s="456"/>
      <c r="F289" s="394"/>
      <c r="G289" s="312">
        <v>0</v>
      </c>
      <c r="H289" s="279" t="str">
        <f t="shared" si="10"/>
        <v/>
      </c>
      <c r="J289" s="2058" t="s">
        <v>6394</v>
      </c>
      <c r="K289" s="2064" t="str">
        <f>VLOOKUP(J289,'FICHE RATIOS'!C:D,2,FALSE)</f>
        <v>Serurerie - Miroiterie - Métallerie</v>
      </c>
    </row>
    <row r="290" spans="1:11" s="331" customFormat="1" ht="12">
      <c r="A290" s="459"/>
      <c r="B290" s="777"/>
      <c r="C290" s="779"/>
      <c r="D290" s="549"/>
      <c r="E290" s="456"/>
      <c r="F290" s="394"/>
      <c r="G290" s="312">
        <v>0</v>
      </c>
      <c r="H290" s="279" t="str">
        <f t="shared" si="10"/>
        <v/>
      </c>
      <c r="J290" s="2058" t="s">
        <v>6394</v>
      </c>
      <c r="K290" s="2064" t="str">
        <f>VLOOKUP(J290,'FICHE RATIOS'!C:D,2,FALSE)</f>
        <v>Serurerie - Miroiterie - Métallerie</v>
      </c>
    </row>
    <row r="291" spans="1:11" s="331" customFormat="1" ht="24">
      <c r="A291" s="459"/>
      <c r="B291" s="777" t="s">
        <v>1581</v>
      </c>
      <c r="C291" s="780" t="s">
        <v>2029</v>
      </c>
      <c r="D291" s="549"/>
      <c r="E291" s="456"/>
      <c r="F291" s="394"/>
      <c r="G291" s="312">
        <v>0</v>
      </c>
      <c r="H291" s="279" t="str">
        <f t="shared" si="10"/>
        <v/>
      </c>
      <c r="J291" s="2058" t="s">
        <v>6394</v>
      </c>
      <c r="K291" s="2064" t="str">
        <f>VLOOKUP(J291,'FICHE RATIOS'!C:D,2,FALSE)</f>
        <v>Serurerie - Miroiterie - Métallerie</v>
      </c>
    </row>
    <row r="292" spans="1:11" s="331" customFormat="1" ht="24">
      <c r="A292" s="459"/>
      <c r="B292" s="777"/>
      <c r="C292" s="779" t="s">
        <v>2030</v>
      </c>
      <c r="D292" s="697"/>
      <c r="E292" s="456"/>
      <c r="F292" s="394"/>
      <c r="G292" s="312">
        <v>0</v>
      </c>
      <c r="H292" s="279" t="str">
        <f t="shared" si="10"/>
        <v/>
      </c>
      <c r="J292" s="2058" t="s">
        <v>6394</v>
      </c>
      <c r="K292" s="2064" t="str">
        <f>VLOOKUP(J292,'FICHE RATIOS'!C:D,2,FALSE)</f>
        <v>Serurerie - Miroiterie - Métallerie</v>
      </c>
    </row>
    <row r="293" spans="1:11" s="331" customFormat="1" ht="24">
      <c r="A293" s="459"/>
      <c r="B293" s="777"/>
      <c r="C293" s="780" t="s">
        <v>2020</v>
      </c>
      <c r="D293" s="549"/>
      <c r="E293" s="456"/>
      <c r="F293" s="394"/>
      <c r="G293" s="312">
        <v>0</v>
      </c>
      <c r="H293" s="279" t="str">
        <f t="shared" si="10"/>
        <v/>
      </c>
      <c r="J293" s="2058" t="s">
        <v>6394</v>
      </c>
      <c r="K293" s="2064" t="str">
        <f>VLOOKUP(J293,'FICHE RATIOS'!C:D,2,FALSE)</f>
        <v>Serurerie - Miroiterie - Métallerie</v>
      </c>
    </row>
    <row r="294" spans="1:11" s="331" customFormat="1" ht="12">
      <c r="A294" s="459"/>
      <c r="B294" s="777"/>
      <c r="C294" s="779"/>
      <c r="D294" s="791"/>
      <c r="E294" s="456"/>
      <c r="F294" s="394"/>
      <c r="G294" s="312">
        <v>0</v>
      </c>
      <c r="H294" s="279" t="str">
        <f t="shared" si="10"/>
        <v/>
      </c>
      <c r="J294" s="2058" t="s">
        <v>6394</v>
      </c>
      <c r="K294" s="2064" t="str">
        <f>VLOOKUP(J294,'FICHE RATIOS'!C:D,2,FALSE)</f>
        <v>Serurerie - Miroiterie - Métallerie</v>
      </c>
    </row>
    <row r="295" spans="1:11" s="331" customFormat="1" ht="24">
      <c r="A295" s="459"/>
      <c r="B295" s="777"/>
      <c r="C295" s="792" t="s">
        <v>2031</v>
      </c>
      <c r="D295" s="791"/>
      <c r="E295" s="663" t="s">
        <v>66</v>
      </c>
      <c r="F295" s="394">
        <v>2</v>
      </c>
      <c r="G295" s="312">
        <v>23281.439999999999</v>
      </c>
      <c r="H295" s="279">
        <f t="shared" si="10"/>
        <v>46562.879999999997</v>
      </c>
      <c r="J295" s="2058" t="s">
        <v>6394</v>
      </c>
      <c r="K295" s="2064" t="str">
        <f>VLOOKUP(J295,'FICHE RATIOS'!C:D,2,FALSE)</f>
        <v>Serurerie - Miroiterie - Métallerie</v>
      </c>
    </row>
    <row r="296" spans="1:11" s="331" customFormat="1" ht="12">
      <c r="A296" s="459"/>
      <c r="B296" s="777"/>
      <c r="C296" s="793" t="s">
        <v>2032</v>
      </c>
      <c r="D296" s="791"/>
      <c r="E296" s="663"/>
      <c r="F296" s="394"/>
      <c r="G296" s="312">
        <v>0</v>
      </c>
      <c r="H296" s="279" t="str">
        <f t="shared" si="10"/>
        <v/>
      </c>
      <c r="J296" s="2058" t="s">
        <v>6394</v>
      </c>
      <c r="K296" s="2064" t="str">
        <f>VLOOKUP(J296,'FICHE RATIOS'!C:D,2,FALSE)</f>
        <v>Serurerie - Miroiterie - Métallerie</v>
      </c>
    </row>
    <row r="297" spans="1:11" s="331" customFormat="1" ht="12">
      <c r="A297" s="459"/>
      <c r="B297" s="777"/>
      <c r="C297" s="793" t="s">
        <v>2024</v>
      </c>
      <c r="D297" s="791"/>
      <c r="E297" s="794"/>
      <c r="F297" s="394"/>
      <c r="G297" s="312">
        <v>0</v>
      </c>
      <c r="H297" s="279" t="str">
        <f t="shared" si="10"/>
        <v/>
      </c>
      <c r="J297" s="2058" t="s">
        <v>6394</v>
      </c>
      <c r="K297" s="2064" t="str">
        <f>VLOOKUP(J297,'FICHE RATIOS'!C:D,2,FALSE)</f>
        <v>Serurerie - Miroiterie - Métallerie</v>
      </c>
    </row>
    <row r="298" spans="1:11" s="331" customFormat="1" ht="12">
      <c r="A298" s="459"/>
      <c r="B298" s="777"/>
      <c r="C298" s="793"/>
      <c r="D298" s="791"/>
      <c r="E298" s="794"/>
      <c r="F298" s="394"/>
      <c r="G298" s="312">
        <v>0</v>
      </c>
      <c r="H298" s="279" t="str">
        <f t="shared" si="10"/>
        <v/>
      </c>
      <c r="J298" s="2058" t="s">
        <v>6394</v>
      </c>
      <c r="K298" s="2064" t="str">
        <f>VLOOKUP(J298,'FICHE RATIOS'!C:D,2,FALSE)</f>
        <v>Serurerie - Miroiterie - Métallerie</v>
      </c>
    </row>
    <row r="299" spans="1:11" s="331" customFormat="1" ht="24">
      <c r="A299" s="459"/>
      <c r="B299" s="777"/>
      <c r="C299" s="783" t="s">
        <v>2033</v>
      </c>
      <c r="D299" s="549"/>
      <c r="E299" s="456" t="s">
        <v>57</v>
      </c>
      <c r="F299" s="394">
        <v>2</v>
      </c>
      <c r="G299" s="312">
        <v>23281.439999999999</v>
      </c>
      <c r="H299" s="279">
        <f t="shared" si="10"/>
        <v>46562.879999999997</v>
      </c>
      <c r="J299" s="2058" t="s">
        <v>6394</v>
      </c>
      <c r="K299" s="2064" t="str">
        <f>VLOOKUP(J299,'FICHE RATIOS'!C:D,2,FALSE)</f>
        <v>Serurerie - Miroiterie - Métallerie</v>
      </c>
    </row>
    <row r="300" spans="1:11" s="331" customFormat="1" ht="12">
      <c r="A300" s="459"/>
      <c r="B300" s="777"/>
      <c r="C300" s="779" t="s">
        <v>2034</v>
      </c>
      <c r="D300" s="549"/>
      <c r="E300" s="456"/>
      <c r="F300" s="394"/>
      <c r="G300" s="312">
        <v>0</v>
      </c>
      <c r="H300" s="279" t="str">
        <f t="shared" si="10"/>
        <v/>
      </c>
      <c r="J300" s="2058" t="s">
        <v>6394</v>
      </c>
      <c r="K300" s="2064" t="str">
        <f>VLOOKUP(J300,'FICHE RATIOS'!C:D,2,FALSE)</f>
        <v>Serurerie - Miroiterie - Métallerie</v>
      </c>
    </row>
    <row r="301" spans="1:11" s="331" customFormat="1" ht="12">
      <c r="A301" s="459"/>
      <c r="B301" s="777"/>
      <c r="C301" s="779" t="s">
        <v>2024</v>
      </c>
      <c r="D301" s="549"/>
      <c r="E301" s="456"/>
      <c r="F301" s="394"/>
      <c r="G301" s="312">
        <v>0</v>
      </c>
      <c r="H301" s="279" t="str">
        <f t="shared" si="10"/>
        <v/>
      </c>
      <c r="J301" s="2058" t="s">
        <v>6394</v>
      </c>
      <c r="K301" s="2064" t="str">
        <f>VLOOKUP(J301,'FICHE RATIOS'!C:D,2,FALSE)</f>
        <v>Serurerie - Miroiterie - Métallerie</v>
      </c>
    </row>
    <row r="302" spans="1:11" s="331" customFormat="1" ht="12">
      <c r="A302" s="459"/>
      <c r="B302" s="777"/>
      <c r="C302" s="779"/>
      <c r="D302" s="549"/>
      <c r="E302" s="456"/>
      <c r="F302" s="394"/>
      <c r="G302" s="312">
        <v>0</v>
      </c>
      <c r="H302" s="279" t="str">
        <f t="shared" si="10"/>
        <v/>
      </c>
      <c r="J302" s="2058" t="s">
        <v>6394</v>
      </c>
      <c r="K302" s="2064" t="str">
        <f>VLOOKUP(J302,'FICHE RATIOS'!C:D,2,FALSE)</f>
        <v>Serurerie - Miroiterie - Métallerie</v>
      </c>
    </row>
    <row r="303" spans="1:11" s="331" customFormat="1" ht="12">
      <c r="A303" s="459"/>
      <c r="B303" s="777"/>
      <c r="C303" s="783" t="s">
        <v>2035</v>
      </c>
      <c r="D303" s="549"/>
      <c r="E303" s="456" t="s">
        <v>57</v>
      </c>
      <c r="F303" s="394">
        <v>1</v>
      </c>
      <c r="G303" s="312">
        <v>23281.439999999999</v>
      </c>
      <c r="H303" s="279">
        <f t="shared" si="10"/>
        <v>23281.439999999999</v>
      </c>
      <c r="J303" s="2058" t="s">
        <v>6394</v>
      </c>
      <c r="K303" s="2064" t="str">
        <f>VLOOKUP(J303,'FICHE RATIOS'!C:D,2,FALSE)</f>
        <v>Serurerie - Miroiterie - Métallerie</v>
      </c>
    </row>
    <row r="304" spans="1:11" s="331" customFormat="1" ht="12">
      <c r="A304" s="459"/>
      <c r="B304" s="777"/>
      <c r="C304" s="779" t="s">
        <v>2036</v>
      </c>
      <c r="D304" s="549"/>
      <c r="E304" s="456"/>
      <c r="F304" s="394"/>
      <c r="G304" s="312">
        <v>0</v>
      </c>
      <c r="H304" s="279" t="str">
        <f t="shared" si="10"/>
        <v/>
      </c>
      <c r="J304" s="2058" t="s">
        <v>6394</v>
      </c>
      <c r="K304" s="2064" t="str">
        <f>VLOOKUP(J304,'FICHE RATIOS'!C:D,2,FALSE)</f>
        <v>Serurerie - Miroiterie - Métallerie</v>
      </c>
    </row>
    <row r="305" spans="1:11" s="331" customFormat="1" ht="12">
      <c r="A305" s="459"/>
      <c r="B305" s="777"/>
      <c r="C305" s="779" t="s">
        <v>2024</v>
      </c>
      <c r="D305" s="549"/>
      <c r="E305" s="456"/>
      <c r="F305" s="394"/>
      <c r="G305" s="312">
        <v>0</v>
      </c>
      <c r="H305" s="279" t="str">
        <f t="shared" si="10"/>
        <v/>
      </c>
      <c r="J305" s="2058" t="s">
        <v>6394</v>
      </c>
      <c r="K305" s="2064" t="str">
        <f>VLOOKUP(J305,'FICHE RATIOS'!C:D,2,FALSE)</f>
        <v>Serurerie - Miroiterie - Métallerie</v>
      </c>
    </row>
    <row r="306" spans="1:11" s="331" customFormat="1" ht="12">
      <c r="A306" s="459"/>
      <c r="B306" s="777"/>
      <c r="C306" s="779"/>
      <c r="D306" s="549"/>
      <c r="E306" s="456"/>
      <c r="F306" s="394"/>
      <c r="G306" s="312">
        <v>0</v>
      </c>
      <c r="H306" s="279" t="str">
        <f t="shared" si="10"/>
        <v/>
      </c>
      <c r="J306" s="2058" t="s">
        <v>6394</v>
      </c>
      <c r="K306" s="2064" t="str">
        <f>VLOOKUP(J306,'FICHE RATIOS'!C:D,2,FALSE)</f>
        <v>Serurerie - Miroiterie - Métallerie</v>
      </c>
    </row>
    <row r="307" spans="1:11" s="331" customFormat="1" ht="12">
      <c r="A307" s="459"/>
      <c r="B307" s="777"/>
      <c r="C307" s="783" t="s">
        <v>2037</v>
      </c>
      <c r="D307" s="549"/>
      <c r="E307" s="456" t="s">
        <v>57</v>
      </c>
      <c r="F307" s="394">
        <v>1</v>
      </c>
      <c r="G307" s="312">
        <v>23281.439999999999</v>
      </c>
      <c r="H307" s="279">
        <f t="shared" si="10"/>
        <v>23281.439999999999</v>
      </c>
      <c r="J307" s="2058" t="s">
        <v>6394</v>
      </c>
      <c r="K307" s="2064" t="str">
        <f>VLOOKUP(J307,'FICHE RATIOS'!C:D,2,FALSE)</f>
        <v>Serurerie - Miroiterie - Métallerie</v>
      </c>
    </row>
    <row r="308" spans="1:11" s="331" customFormat="1" ht="12">
      <c r="A308" s="459"/>
      <c r="B308" s="777"/>
      <c r="C308" s="779" t="s">
        <v>2038</v>
      </c>
      <c r="D308" s="549"/>
      <c r="E308" s="456"/>
      <c r="F308" s="394"/>
      <c r="G308" s="312">
        <v>0</v>
      </c>
      <c r="H308" s="279" t="str">
        <f t="shared" si="10"/>
        <v/>
      </c>
      <c r="J308" s="2058" t="s">
        <v>6394</v>
      </c>
      <c r="K308" s="2064" t="str">
        <f>VLOOKUP(J308,'FICHE RATIOS'!C:D,2,FALSE)</f>
        <v>Serurerie - Miroiterie - Métallerie</v>
      </c>
    </row>
    <row r="309" spans="1:11" s="331" customFormat="1" ht="12">
      <c r="A309" s="459"/>
      <c r="B309" s="777"/>
      <c r="C309" s="779" t="s">
        <v>2024</v>
      </c>
      <c r="D309" s="549"/>
      <c r="E309" s="456"/>
      <c r="F309" s="394"/>
      <c r="G309" s="312">
        <v>0</v>
      </c>
      <c r="H309" s="279" t="str">
        <f t="shared" si="10"/>
        <v/>
      </c>
      <c r="J309" s="2058" t="s">
        <v>6394</v>
      </c>
      <c r="K309" s="2064" t="str">
        <f>VLOOKUP(J309,'FICHE RATIOS'!C:D,2,FALSE)</f>
        <v>Serurerie - Miroiterie - Métallerie</v>
      </c>
    </row>
    <row r="310" spans="1:11" s="331" customFormat="1" ht="12">
      <c r="A310" s="459"/>
      <c r="B310" s="777"/>
      <c r="C310" s="779"/>
      <c r="D310" s="549"/>
      <c r="E310" s="456"/>
      <c r="F310" s="394"/>
      <c r="G310" s="312">
        <v>0</v>
      </c>
      <c r="H310" s="279" t="str">
        <f t="shared" si="10"/>
        <v/>
      </c>
      <c r="J310" s="2058" t="s">
        <v>6394</v>
      </c>
      <c r="K310" s="2064" t="str">
        <f>VLOOKUP(J310,'FICHE RATIOS'!C:D,2,FALSE)</f>
        <v>Serurerie - Miroiterie - Métallerie</v>
      </c>
    </row>
    <row r="311" spans="1:11" s="331" customFormat="1" ht="12">
      <c r="A311" s="459"/>
      <c r="B311" s="777"/>
      <c r="C311" s="779" t="s">
        <v>2039</v>
      </c>
      <c r="D311" s="549"/>
      <c r="E311" s="456" t="s">
        <v>57</v>
      </c>
      <c r="F311" s="394" t="s">
        <v>2040</v>
      </c>
      <c r="G311" s="312">
        <v>0</v>
      </c>
      <c r="H311" s="326" t="s">
        <v>2041</v>
      </c>
      <c r="J311" s="2058" t="s">
        <v>6394</v>
      </c>
      <c r="K311" s="2064" t="str">
        <f>VLOOKUP(J311,'FICHE RATIOS'!C:D,2,FALSE)</f>
        <v>Serurerie - Miroiterie - Métallerie</v>
      </c>
    </row>
    <row r="312" spans="1:11" s="331" customFormat="1" ht="12">
      <c r="A312" s="459"/>
      <c r="B312" s="777"/>
      <c r="C312" s="779"/>
      <c r="D312" s="549"/>
      <c r="E312" s="456"/>
      <c r="F312" s="394"/>
      <c r="G312" s="312">
        <v>0</v>
      </c>
      <c r="H312" s="279" t="str">
        <f>IF(F312=0,"",G312*F312)</f>
        <v/>
      </c>
      <c r="J312" s="2058" t="s">
        <v>6394</v>
      </c>
      <c r="K312" s="2064" t="str">
        <f>VLOOKUP(J312,'FICHE RATIOS'!C:D,2,FALSE)</f>
        <v>Serurerie - Miroiterie - Métallerie</v>
      </c>
    </row>
    <row r="313" spans="1:11" s="331" customFormat="1" ht="12">
      <c r="A313" s="459"/>
      <c r="B313" s="777"/>
      <c r="C313" s="779" t="s">
        <v>2042</v>
      </c>
      <c r="D313" s="549"/>
      <c r="E313" s="456" t="s">
        <v>57</v>
      </c>
      <c r="F313" s="394" t="s">
        <v>2040</v>
      </c>
      <c r="G313" s="312"/>
      <c r="H313" s="326" t="s">
        <v>2041</v>
      </c>
      <c r="J313" s="2058" t="s">
        <v>6394</v>
      </c>
      <c r="K313" s="2064" t="str">
        <f>VLOOKUP(J313,'FICHE RATIOS'!C:D,2,FALSE)</f>
        <v>Serurerie - Miroiterie - Métallerie</v>
      </c>
    </row>
    <row r="314" spans="1:11" s="331" customFormat="1" ht="12">
      <c r="A314" s="459"/>
      <c r="B314" s="777"/>
      <c r="C314" s="780"/>
      <c r="D314" s="549"/>
      <c r="E314" s="456"/>
      <c r="F314" s="394"/>
      <c r="G314" s="312">
        <v>0</v>
      </c>
      <c r="H314" s="279" t="str">
        <f t="shared" ref="H314:H334" si="11">IF(F314=0,"",G314*F314)</f>
        <v/>
      </c>
      <c r="J314" s="2058" t="s">
        <v>6394</v>
      </c>
      <c r="K314" s="2064" t="str">
        <f>VLOOKUP(J314,'FICHE RATIOS'!C:D,2,FALSE)</f>
        <v>Serurerie - Miroiterie - Métallerie</v>
      </c>
    </row>
    <row r="315" spans="1:11" s="331" customFormat="1" ht="12">
      <c r="A315" s="459"/>
      <c r="B315" s="777" t="s">
        <v>1584</v>
      </c>
      <c r="C315" s="780" t="s">
        <v>2043</v>
      </c>
      <c r="D315" s="549"/>
      <c r="E315" s="456"/>
      <c r="F315" s="394"/>
      <c r="G315" s="312">
        <v>0</v>
      </c>
      <c r="H315" s="279" t="str">
        <f t="shared" si="11"/>
        <v/>
      </c>
      <c r="J315" s="2058" t="s">
        <v>6394</v>
      </c>
      <c r="K315" s="2064" t="str">
        <f>VLOOKUP(J315,'FICHE RATIOS'!C:D,2,FALSE)</f>
        <v>Serurerie - Miroiterie - Métallerie</v>
      </c>
    </row>
    <row r="316" spans="1:11" s="331" customFormat="1" ht="12">
      <c r="A316" s="459"/>
      <c r="B316" s="777"/>
      <c r="C316" s="779" t="s">
        <v>2044</v>
      </c>
      <c r="D316" s="549"/>
      <c r="E316" s="456" t="s">
        <v>70</v>
      </c>
      <c r="F316" s="394">
        <v>21.6</v>
      </c>
      <c r="G316" s="312">
        <v>272.08999999999997</v>
      </c>
      <c r="H316" s="279">
        <f t="shared" si="11"/>
        <v>5877.1440000000002</v>
      </c>
      <c r="J316" s="2058" t="s">
        <v>6394</v>
      </c>
      <c r="K316" s="2064" t="str">
        <f>VLOOKUP(J316,'FICHE RATIOS'!C:D,2,FALSE)</f>
        <v>Serurerie - Miroiterie - Métallerie</v>
      </c>
    </row>
    <row r="317" spans="1:11" s="331" customFormat="1" ht="12">
      <c r="A317" s="459"/>
      <c r="B317" s="777"/>
      <c r="C317" s="779" t="s">
        <v>2045</v>
      </c>
      <c r="D317" s="549"/>
      <c r="E317" s="456" t="s">
        <v>66</v>
      </c>
      <c r="F317" s="394">
        <v>12</v>
      </c>
      <c r="G317" s="312">
        <v>638.82000000000005</v>
      </c>
      <c r="H317" s="279">
        <f t="shared" si="11"/>
        <v>7665.84</v>
      </c>
      <c r="J317" s="2058" t="s">
        <v>6394</v>
      </c>
      <c r="K317" s="2064" t="str">
        <f>VLOOKUP(J317,'FICHE RATIOS'!C:D,2,FALSE)</f>
        <v>Serurerie - Miroiterie - Métallerie</v>
      </c>
    </row>
    <row r="318" spans="1:11" s="331" customFormat="1" ht="12">
      <c r="A318" s="459"/>
      <c r="B318" s="529"/>
      <c r="C318" s="455" t="s">
        <v>2046</v>
      </c>
      <c r="D318" s="549"/>
      <c r="E318" s="456" t="s">
        <v>66</v>
      </c>
      <c r="F318" s="394">
        <v>6</v>
      </c>
      <c r="G318" s="312">
        <v>2572.94</v>
      </c>
      <c r="H318" s="279">
        <f>IF(F318=0,"",G318*F318)</f>
        <v>15437.64</v>
      </c>
      <c r="J318" s="2058" t="s">
        <v>6394</v>
      </c>
      <c r="K318" s="2064" t="str">
        <f>VLOOKUP(J318,'FICHE RATIOS'!C:D,2,FALSE)</f>
        <v>Serurerie - Miroiterie - Métallerie</v>
      </c>
    </row>
    <row r="319" spans="1:11" s="331" customFormat="1" ht="12">
      <c r="A319" s="459"/>
      <c r="B319" s="777"/>
      <c r="C319" s="780"/>
      <c r="D319" s="549"/>
      <c r="E319" s="456"/>
      <c r="F319" s="394"/>
      <c r="G319" s="312">
        <v>0</v>
      </c>
      <c r="H319" s="279" t="str">
        <f t="shared" si="11"/>
        <v/>
      </c>
      <c r="J319" s="2058" t="s">
        <v>6394</v>
      </c>
      <c r="K319" s="2064" t="str">
        <f>VLOOKUP(J319,'FICHE RATIOS'!C:D,2,FALSE)</f>
        <v>Serurerie - Miroiterie - Métallerie</v>
      </c>
    </row>
    <row r="320" spans="1:11" s="331" customFormat="1" ht="12">
      <c r="A320" s="459"/>
      <c r="B320" s="777" t="s">
        <v>1588</v>
      </c>
      <c r="C320" s="780" t="s">
        <v>2047</v>
      </c>
      <c r="D320" s="549"/>
      <c r="E320" s="456"/>
      <c r="F320" s="394"/>
      <c r="G320" s="312">
        <v>0</v>
      </c>
      <c r="H320" s="279" t="str">
        <f t="shared" si="11"/>
        <v/>
      </c>
      <c r="J320" s="2058" t="s">
        <v>6394</v>
      </c>
      <c r="K320" s="2064" t="str">
        <f>VLOOKUP(J320,'FICHE RATIOS'!C:D,2,FALSE)</f>
        <v>Serurerie - Miroiterie - Métallerie</v>
      </c>
    </row>
    <row r="321" spans="1:11" s="331" customFormat="1" ht="12">
      <c r="A321" s="459"/>
      <c r="B321" s="777"/>
      <c r="C321" s="780"/>
      <c r="D321" s="549"/>
      <c r="E321" s="456"/>
      <c r="F321" s="394"/>
      <c r="G321" s="312">
        <v>0</v>
      </c>
      <c r="H321" s="279" t="str">
        <f t="shared" si="11"/>
        <v/>
      </c>
      <c r="J321" s="2058" t="s">
        <v>6394</v>
      </c>
      <c r="K321" s="2064" t="str">
        <f>VLOOKUP(J321,'FICHE RATIOS'!C:D,2,FALSE)</f>
        <v>Serurerie - Miroiterie - Métallerie</v>
      </c>
    </row>
    <row r="322" spans="1:11" s="331" customFormat="1" ht="12">
      <c r="A322" s="459"/>
      <c r="B322" s="777"/>
      <c r="C322" s="780" t="s">
        <v>2048</v>
      </c>
      <c r="D322" s="549"/>
      <c r="E322" s="456"/>
      <c r="F322" s="394"/>
      <c r="G322" s="312">
        <v>0</v>
      </c>
      <c r="H322" s="279" t="str">
        <f t="shared" si="11"/>
        <v/>
      </c>
      <c r="J322" s="2058" t="s">
        <v>6394</v>
      </c>
      <c r="K322" s="2064" t="str">
        <f>VLOOKUP(J322,'FICHE RATIOS'!C:D,2,FALSE)</f>
        <v>Serurerie - Miroiterie - Métallerie</v>
      </c>
    </row>
    <row r="323" spans="1:11" s="331" customFormat="1" ht="12">
      <c r="A323" s="459"/>
      <c r="B323" s="777"/>
      <c r="C323" s="783"/>
      <c r="D323" s="549"/>
      <c r="E323" s="456"/>
      <c r="F323" s="394"/>
      <c r="G323" s="312">
        <v>0</v>
      </c>
      <c r="H323" s="279" t="str">
        <f t="shared" si="11"/>
        <v/>
      </c>
      <c r="J323" s="2058" t="s">
        <v>6394</v>
      </c>
      <c r="K323" s="2064" t="str">
        <f>VLOOKUP(J323,'FICHE RATIOS'!C:D,2,FALSE)</f>
        <v>Serurerie - Miroiterie - Métallerie</v>
      </c>
    </row>
    <row r="324" spans="1:11" s="331" customFormat="1" ht="12">
      <c r="A324" s="459"/>
      <c r="B324" s="777"/>
      <c r="C324" s="779" t="s">
        <v>2049</v>
      </c>
      <c r="D324" s="549"/>
      <c r="E324" s="456" t="s">
        <v>66</v>
      </c>
      <c r="F324" s="394">
        <v>30</v>
      </c>
      <c r="G324" s="312">
        <v>230.69</v>
      </c>
      <c r="H324" s="279">
        <f t="shared" si="11"/>
        <v>6920.7</v>
      </c>
      <c r="J324" s="2058" t="s">
        <v>6394</v>
      </c>
      <c r="K324" s="2064" t="str">
        <f>VLOOKUP(J324,'FICHE RATIOS'!C:D,2,FALSE)</f>
        <v>Serurerie - Miroiterie - Métallerie</v>
      </c>
    </row>
    <row r="325" spans="1:11" s="331" customFormat="1" ht="12">
      <c r="A325" s="459"/>
      <c r="B325" s="777"/>
      <c r="C325" s="779" t="s">
        <v>2050</v>
      </c>
      <c r="D325" s="549"/>
      <c r="E325" s="456" t="s">
        <v>66</v>
      </c>
      <c r="F325" s="394">
        <v>2</v>
      </c>
      <c r="G325" s="312">
        <v>230.69</v>
      </c>
      <c r="H325" s="279">
        <f t="shared" si="11"/>
        <v>461.38</v>
      </c>
      <c r="J325" s="2058" t="s">
        <v>6394</v>
      </c>
      <c r="K325" s="2064" t="str">
        <f>VLOOKUP(J325,'FICHE RATIOS'!C:D,2,FALSE)</f>
        <v>Serurerie - Miroiterie - Métallerie</v>
      </c>
    </row>
    <row r="326" spans="1:11" s="331" customFormat="1" ht="12">
      <c r="A326" s="459"/>
      <c r="B326" s="777"/>
      <c r="C326" s="779"/>
      <c r="D326" s="549"/>
      <c r="E326" s="456"/>
      <c r="F326" s="394"/>
      <c r="G326" s="312">
        <v>0</v>
      </c>
      <c r="H326" s="279" t="str">
        <f t="shared" si="11"/>
        <v/>
      </c>
      <c r="J326" s="2058" t="s">
        <v>6394</v>
      </c>
      <c r="K326" s="2064" t="str">
        <f>VLOOKUP(J326,'FICHE RATIOS'!C:D,2,FALSE)</f>
        <v>Serurerie - Miroiterie - Métallerie</v>
      </c>
    </row>
    <row r="327" spans="1:11" s="331" customFormat="1" ht="12">
      <c r="A327" s="459"/>
      <c r="B327" s="777" t="s">
        <v>2051</v>
      </c>
      <c r="C327" s="780" t="s">
        <v>2052</v>
      </c>
      <c r="D327" s="549"/>
      <c r="E327" s="456" t="s">
        <v>66</v>
      </c>
      <c r="F327" s="394">
        <v>1</v>
      </c>
      <c r="G327" s="312">
        <v>1277.6400000000001</v>
      </c>
      <c r="H327" s="279">
        <f t="shared" si="11"/>
        <v>1277.6400000000001</v>
      </c>
      <c r="J327" s="2058" t="s">
        <v>6394</v>
      </c>
      <c r="K327" s="2064" t="str">
        <f>VLOOKUP(J327,'FICHE RATIOS'!C:D,2,FALSE)</f>
        <v>Serurerie - Miroiterie - Métallerie</v>
      </c>
    </row>
    <row r="328" spans="1:11" s="331" customFormat="1" ht="12">
      <c r="A328" s="459"/>
      <c r="B328" s="777"/>
      <c r="C328" s="779"/>
      <c r="D328" s="549"/>
      <c r="E328" s="456"/>
      <c r="F328" s="394"/>
      <c r="G328" s="312">
        <v>0</v>
      </c>
      <c r="H328" s="279" t="str">
        <f t="shared" si="11"/>
        <v/>
      </c>
      <c r="J328" s="2058" t="s">
        <v>6394</v>
      </c>
      <c r="K328" s="2064" t="str">
        <f>VLOOKUP(J328,'FICHE RATIOS'!C:D,2,FALSE)</f>
        <v>Serurerie - Miroiterie - Métallerie</v>
      </c>
    </row>
    <row r="329" spans="1:11" s="331" customFormat="1" ht="12">
      <c r="A329" s="459"/>
      <c r="B329" s="777" t="s">
        <v>2053</v>
      </c>
      <c r="C329" s="780" t="s">
        <v>2054</v>
      </c>
      <c r="D329" s="549"/>
      <c r="E329" s="456"/>
      <c r="F329" s="394"/>
      <c r="G329" s="312">
        <v>0</v>
      </c>
      <c r="H329" s="279" t="str">
        <f t="shared" si="11"/>
        <v/>
      </c>
      <c r="J329" s="2058" t="s">
        <v>6394</v>
      </c>
      <c r="K329" s="2064" t="str">
        <f>VLOOKUP(J329,'FICHE RATIOS'!C:D,2,FALSE)</f>
        <v>Serurerie - Miroiterie - Métallerie</v>
      </c>
    </row>
    <row r="330" spans="1:11" s="331" customFormat="1" ht="12">
      <c r="A330" s="459"/>
      <c r="B330" s="777"/>
      <c r="C330" s="783" t="s">
        <v>2055</v>
      </c>
      <c r="D330" s="549"/>
      <c r="E330" s="456"/>
      <c r="F330" s="394"/>
      <c r="G330" s="312">
        <v>0</v>
      </c>
      <c r="H330" s="279" t="str">
        <f t="shared" si="11"/>
        <v/>
      </c>
      <c r="J330" s="2058" t="s">
        <v>6394</v>
      </c>
      <c r="K330" s="2064" t="str">
        <f>VLOOKUP(J330,'FICHE RATIOS'!C:D,2,FALSE)</f>
        <v>Serurerie - Miroiterie - Métallerie</v>
      </c>
    </row>
    <row r="331" spans="1:11" s="331" customFormat="1" ht="12">
      <c r="A331" s="459"/>
      <c r="B331" s="777"/>
      <c r="C331" s="779" t="s">
        <v>2056</v>
      </c>
      <c r="D331" s="549"/>
      <c r="E331" s="456" t="s">
        <v>66</v>
      </c>
      <c r="F331" s="394">
        <v>5</v>
      </c>
      <c r="G331" s="312">
        <v>230.69</v>
      </c>
      <c r="H331" s="279">
        <f t="shared" si="11"/>
        <v>1153.45</v>
      </c>
      <c r="J331" s="2058" t="s">
        <v>6394</v>
      </c>
      <c r="K331" s="2064" t="str">
        <f>VLOOKUP(J331,'FICHE RATIOS'!C:D,2,FALSE)</f>
        <v>Serurerie - Miroiterie - Métallerie</v>
      </c>
    </row>
    <row r="332" spans="1:11" s="331" customFormat="1" ht="12">
      <c r="A332" s="459"/>
      <c r="B332" s="777"/>
      <c r="C332" s="779"/>
      <c r="D332" s="549"/>
      <c r="E332" s="456"/>
      <c r="F332" s="394"/>
      <c r="G332" s="312">
        <v>0</v>
      </c>
      <c r="H332" s="279" t="str">
        <f t="shared" si="11"/>
        <v/>
      </c>
      <c r="J332" s="2058" t="s">
        <v>6394</v>
      </c>
      <c r="K332" s="2064" t="str">
        <f>VLOOKUP(J332,'FICHE RATIOS'!C:D,2,FALSE)</f>
        <v>Serurerie - Miroiterie - Métallerie</v>
      </c>
    </row>
    <row r="333" spans="1:11" s="331" customFormat="1" ht="12">
      <c r="A333" s="459"/>
      <c r="B333" s="777" t="s">
        <v>2057</v>
      </c>
      <c r="C333" s="780" t="s">
        <v>2058</v>
      </c>
      <c r="D333" s="549"/>
      <c r="E333" s="456"/>
      <c r="F333" s="394"/>
      <c r="G333" s="312">
        <v>0</v>
      </c>
      <c r="H333" s="279" t="str">
        <f t="shared" si="11"/>
        <v/>
      </c>
      <c r="J333" s="2058" t="s">
        <v>6394</v>
      </c>
      <c r="K333" s="2064" t="str">
        <f>VLOOKUP(J333,'FICHE RATIOS'!C:D,2,FALSE)</f>
        <v>Serurerie - Miroiterie - Métallerie</v>
      </c>
    </row>
    <row r="334" spans="1:11" s="331" customFormat="1" ht="12">
      <c r="A334" s="459"/>
      <c r="B334" s="777"/>
      <c r="C334" s="780"/>
      <c r="D334" s="549"/>
      <c r="E334" s="456"/>
      <c r="F334" s="394"/>
      <c r="G334" s="312">
        <v>0</v>
      </c>
      <c r="H334" s="279" t="str">
        <f t="shared" si="11"/>
        <v/>
      </c>
      <c r="J334" s="2058" t="s">
        <v>6394</v>
      </c>
      <c r="K334" s="2064" t="str">
        <f>VLOOKUP(J334,'FICHE RATIOS'!C:D,2,FALSE)</f>
        <v>Serurerie - Miroiterie - Métallerie</v>
      </c>
    </row>
    <row r="335" spans="1:11" s="331" customFormat="1" ht="12">
      <c r="A335" s="459"/>
      <c r="B335" s="777" t="s">
        <v>2059</v>
      </c>
      <c r="C335" s="780" t="s">
        <v>2060</v>
      </c>
      <c r="D335" s="549"/>
      <c r="E335" s="456"/>
      <c r="F335" s="394"/>
      <c r="G335" s="312">
        <v>0</v>
      </c>
      <c r="H335" s="279" t="s">
        <v>2061</v>
      </c>
      <c r="J335" s="2058" t="s">
        <v>6394</v>
      </c>
      <c r="K335" s="2064" t="str">
        <f>VLOOKUP(J335,'FICHE RATIOS'!C:D,2,FALSE)</f>
        <v>Serurerie - Miroiterie - Métallerie</v>
      </c>
    </row>
    <row r="336" spans="1:11" s="331" customFormat="1" ht="12">
      <c r="A336" s="459"/>
      <c r="B336" s="777"/>
      <c r="C336" s="780"/>
      <c r="D336" s="549"/>
      <c r="E336" s="456"/>
      <c r="F336" s="394"/>
      <c r="G336" s="312">
        <v>0</v>
      </c>
      <c r="H336" s="279" t="str">
        <f t="shared" ref="H336:H360" si="12">IF(F336=0,"",G336*F336)</f>
        <v/>
      </c>
      <c r="J336" s="2058" t="s">
        <v>6394</v>
      </c>
      <c r="K336" s="2064" t="str">
        <f>VLOOKUP(J336,'FICHE RATIOS'!C:D,2,FALSE)</f>
        <v>Serurerie - Miroiterie - Métallerie</v>
      </c>
    </row>
    <row r="337" spans="1:11" s="331" customFormat="1" ht="12">
      <c r="A337" s="459"/>
      <c r="B337" s="777" t="s">
        <v>2062</v>
      </c>
      <c r="C337" s="780" t="s">
        <v>2063</v>
      </c>
      <c r="D337" s="549"/>
      <c r="E337" s="456" t="s">
        <v>70</v>
      </c>
      <c r="F337" s="394">
        <f>90.1+18.3</f>
        <v>108.39999999999999</v>
      </c>
      <c r="G337" s="312">
        <v>331.24</v>
      </c>
      <c r="H337" s="279">
        <f t="shared" si="12"/>
        <v>35906.415999999997</v>
      </c>
      <c r="J337" s="2058" t="s">
        <v>6394</v>
      </c>
      <c r="K337" s="2064" t="str">
        <f>VLOOKUP(J337,'FICHE RATIOS'!C:D,2,FALSE)</f>
        <v>Serurerie - Miroiterie - Métallerie</v>
      </c>
    </row>
    <row r="338" spans="1:11" s="331" customFormat="1" ht="12">
      <c r="A338" s="459"/>
      <c r="B338" s="777"/>
      <c r="C338" s="780"/>
      <c r="D338" s="549"/>
      <c r="E338" s="456"/>
      <c r="F338" s="394"/>
      <c r="G338" s="312">
        <v>0</v>
      </c>
      <c r="H338" s="279" t="str">
        <f t="shared" si="12"/>
        <v/>
      </c>
      <c r="J338" s="2058" t="s">
        <v>6394</v>
      </c>
      <c r="K338" s="2064" t="str">
        <f>VLOOKUP(J338,'FICHE RATIOS'!C:D,2,FALSE)</f>
        <v>Serurerie - Miroiterie - Métallerie</v>
      </c>
    </row>
    <row r="339" spans="1:11" s="331" customFormat="1" ht="12">
      <c r="A339" s="459"/>
      <c r="B339" s="777" t="s">
        <v>2064</v>
      </c>
      <c r="C339" s="780" t="s">
        <v>2065</v>
      </c>
      <c r="D339" s="549"/>
      <c r="E339" s="456"/>
      <c r="F339" s="394"/>
      <c r="G339" s="312">
        <v>0</v>
      </c>
      <c r="H339" s="279" t="str">
        <f t="shared" si="12"/>
        <v/>
      </c>
      <c r="J339" s="2058" t="s">
        <v>6394</v>
      </c>
      <c r="K339" s="2064" t="str">
        <f>VLOOKUP(J339,'FICHE RATIOS'!C:D,2,FALSE)</f>
        <v>Serurerie - Miroiterie - Métallerie</v>
      </c>
    </row>
    <row r="340" spans="1:11" s="331" customFormat="1" ht="24">
      <c r="A340" s="459"/>
      <c r="B340" s="777"/>
      <c r="C340" s="779" t="s">
        <v>2066</v>
      </c>
      <c r="D340" s="697"/>
      <c r="E340" s="456"/>
      <c r="F340" s="394"/>
      <c r="G340" s="312">
        <v>0</v>
      </c>
      <c r="H340" s="279" t="str">
        <f t="shared" si="12"/>
        <v/>
      </c>
      <c r="J340" s="2058" t="s">
        <v>6394</v>
      </c>
      <c r="K340" s="2064" t="str">
        <f>VLOOKUP(J340,'FICHE RATIOS'!C:D,2,FALSE)</f>
        <v>Serurerie - Miroiterie - Métallerie</v>
      </c>
    </row>
    <row r="341" spans="1:11" s="331" customFormat="1" ht="12">
      <c r="A341" s="459"/>
      <c r="B341" s="777"/>
      <c r="C341" s="783" t="s">
        <v>2067</v>
      </c>
      <c r="D341" s="549"/>
      <c r="E341" s="456" t="s">
        <v>218</v>
      </c>
      <c r="F341" s="394">
        <v>104</v>
      </c>
      <c r="G341" s="312">
        <v>337.16</v>
      </c>
      <c r="H341" s="279">
        <f t="shared" si="12"/>
        <v>35064.639999999999</v>
      </c>
      <c r="J341" s="2058" t="s">
        <v>6394</v>
      </c>
      <c r="K341" s="2064" t="str">
        <f>VLOOKUP(J341,'FICHE RATIOS'!C:D,2,FALSE)</f>
        <v>Serurerie - Miroiterie - Métallerie</v>
      </c>
    </row>
    <row r="342" spans="1:11" s="331" customFormat="1" ht="12">
      <c r="A342" s="459"/>
      <c r="B342" s="777"/>
      <c r="C342" s="780"/>
      <c r="D342" s="549"/>
      <c r="E342" s="456"/>
      <c r="F342" s="394"/>
      <c r="G342" s="312">
        <v>0</v>
      </c>
      <c r="H342" s="279" t="str">
        <f t="shared" si="12"/>
        <v/>
      </c>
      <c r="J342" s="2058" t="s">
        <v>6394</v>
      </c>
      <c r="K342" s="2064" t="str">
        <f>VLOOKUP(J342,'FICHE RATIOS'!C:D,2,FALSE)</f>
        <v>Serurerie - Miroiterie - Métallerie</v>
      </c>
    </row>
    <row r="343" spans="1:11" s="331" customFormat="1" ht="12">
      <c r="A343" s="459"/>
      <c r="B343" s="777" t="s">
        <v>2068</v>
      </c>
      <c r="C343" s="780" t="s">
        <v>2069</v>
      </c>
      <c r="D343" s="549"/>
      <c r="E343" s="456" t="s">
        <v>70</v>
      </c>
      <c r="F343" s="394">
        <v>49.2</v>
      </c>
      <c r="G343" s="312">
        <v>337.16</v>
      </c>
      <c r="H343" s="279">
        <f t="shared" si="12"/>
        <v>16588.272000000001</v>
      </c>
      <c r="J343" s="2058" t="s">
        <v>6394</v>
      </c>
      <c r="K343" s="2064" t="str">
        <f>VLOOKUP(J343,'FICHE RATIOS'!C:D,2,FALSE)</f>
        <v>Serurerie - Miroiterie - Métallerie</v>
      </c>
    </row>
    <row r="344" spans="1:11" s="331" customFormat="1" ht="12">
      <c r="A344" s="459"/>
      <c r="B344" s="777"/>
      <c r="C344" s="780"/>
      <c r="D344" s="549"/>
      <c r="E344" s="456"/>
      <c r="F344" s="394"/>
      <c r="G344" s="312">
        <v>0</v>
      </c>
      <c r="H344" s="279" t="str">
        <f t="shared" si="12"/>
        <v/>
      </c>
      <c r="J344" s="2058" t="s">
        <v>6394</v>
      </c>
      <c r="K344" s="2064" t="str">
        <f>VLOOKUP(J344,'FICHE RATIOS'!C:D,2,FALSE)</f>
        <v>Serurerie - Miroiterie - Métallerie</v>
      </c>
    </row>
    <row r="345" spans="1:11" s="331" customFormat="1" ht="12">
      <c r="A345" s="459"/>
      <c r="B345" s="777" t="s">
        <v>2070</v>
      </c>
      <c r="C345" s="780" t="s">
        <v>2071</v>
      </c>
      <c r="D345" s="549"/>
      <c r="E345" s="456"/>
      <c r="F345" s="394"/>
      <c r="G345" s="312">
        <v>0</v>
      </c>
      <c r="H345" s="279" t="str">
        <f t="shared" si="12"/>
        <v/>
      </c>
      <c r="J345" s="2058" t="s">
        <v>6394</v>
      </c>
      <c r="K345" s="2064" t="str">
        <f>VLOOKUP(J345,'FICHE RATIOS'!C:D,2,FALSE)</f>
        <v>Serurerie - Miroiterie - Métallerie</v>
      </c>
    </row>
    <row r="346" spans="1:11" s="331" customFormat="1" ht="36">
      <c r="A346" s="459"/>
      <c r="B346" s="777"/>
      <c r="C346" s="779" t="s">
        <v>2072</v>
      </c>
      <c r="D346" s="697"/>
      <c r="E346" s="456"/>
      <c r="F346" s="394"/>
      <c r="G346" s="312">
        <v>0</v>
      </c>
      <c r="H346" s="279" t="str">
        <f t="shared" si="12"/>
        <v/>
      </c>
      <c r="J346" s="2058" t="s">
        <v>6394</v>
      </c>
      <c r="K346" s="2064" t="str">
        <f>VLOOKUP(J346,'FICHE RATIOS'!C:D,2,FALSE)</f>
        <v>Serurerie - Miroiterie - Métallerie</v>
      </c>
    </row>
    <row r="347" spans="1:11" s="331" customFormat="1" ht="12">
      <c r="A347" s="459"/>
      <c r="B347" s="777"/>
      <c r="C347" s="778" t="s">
        <v>2073</v>
      </c>
      <c r="D347" s="549"/>
      <c r="E347" s="456"/>
      <c r="F347" s="394"/>
      <c r="G347" s="312">
        <v>0</v>
      </c>
      <c r="H347" s="279" t="str">
        <f t="shared" si="12"/>
        <v/>
      </c>
      <c r="J347" s="2058" t="s">
        <v>6394</v>
      </c>
      <c r="K347" s="2064" t="str">
        <f>VLOOKUP(J347,'FICHE RATIOS'!C:D,2,FALSE)</f>
        <v>Serurerie - Miroiterie - Métallerie</v>
      </c>
    </row>
    <row r="348" spans="1:11" s="331" customFormat="1" ht="12">
      <c r="A348" s="459"/>
      <c r="B348" s="795"/>
      <c r="C348" s="779" t="s">
        <v>2074</v>
      </c>
      <c r="D348" s="549"/>
      <c r="E348" s="456" t="s">
        <v>66</v>
      </c>
      <c r="F348" s="394">
        <v>3</v>
      </c>
      <c r="G348" s="312">
        <v>7512.05</v>
      </c>
      <c r="H348" s="279">
        <f t="shared" si="12"/>
        <v>22536.15</v>
      </c>
      <c r="J348" s="2058" t="s">
        <v>6394</v>
      </c>
      <c r="K348" s="2064" t="str">
        <f>VLOOKUP(J348,'FICHE RATIOS'!C:D,2,FALSE)</f>
        <v>Serurerie - Miroiterie - Métallerie</v>
      </c>
    </row>
    <row r="349" spans="1:11" s="331" customFormat="1" ht="12">
      <c r="A349" s="459"/>
      <c r="B349" s="795"/>
      <c r="C349" s="779" t="s">
        <v>2075</v>
      </c>
      <c r="D349" s="549"/>
      <c r="E349" s="456" t="s">
        <v>66</v>
      </c>
      <c r="F349" s="394">
        <v>1</v>
      </c>
      <c r="G349" s="312">
        <v>7512.05</v>
      </c>
      <c r="H349" s="279">
        <f t="shared" si="12"/>
        <v>7512.05</v>
      </c>
      <c r="J349" s="2058" t="s">
        <v>6394</v>
      </c>
      <c r="K349" s="2064" t="str">
        <f>VLOOKUP(J349,'FICHE RATIOS'!C:D,2,FALSE)</f>
        <v>Serurerie - Miroiterie - Métallerie</v>
      </c>
    </row>
    <row r="350" spans="1:11" s="331" customFormat="1" ht="12">
      <c r="A350" s="459"/>
      <c r="B350" s="777"/>
      <c r="C350" s="779"/>
      <c r="D350" s="549"/>
      <c r="E350" s="456"/>
      <c r="F350" s="394"/>
      <c r="G350" s="312">
        <v>0</v>
      </c>
      <c r="H350" s="279" t="str">
        <f t="shared" si="12"/>
        <v/>
      </c>
      <c r="J350" s="2058" t="s">
        <v>6394</v>
      </c>
      <c r="K350" s="2064" t="str">
        <f>VLOOKUP(J350,'FICHE RATIOS'!C:D,2,FALSE)</f>
        <v>Serurerie - Miroiterie - Métallerie</v>
      </c>
    </row>
    <row r="351" spans="1:11" s="331" customFormat="1" ht="12">
      <c r="A351" s="459"/>
      <c r="B351" s="777"/>
      <c r="C351" s="778" t="s">
        <v>2076</v>
      </c>
      <c r="D351" s="549"/>
      <c r="E351" s="456"/>
      <c r="F351" s="394"/>
      <c r="G351" s="312">
        <v>0</v>
      </c>
      <c r="H351" s="279" t="str">
        <f t="shared" si="12"/>
        <v/>
      </c>
      <c r="J351" s="2058" t="s">
        <v>6394</v>
      </c>
      <c r="K351" s="2064" t="str">
        <f>VLOOKUP(J351,'FICHE RATIOS'!C:D,2,FALSE)</f>
        <v>Serurerie - Miroiterie - Métallerie</v>
      </c>
    </row>
    <row r="352" spans="1:11" s="331" customFormat="1" ht="12">
      <c r="A352" s="459"/>
      <c r="B352" s="795"/>
      <c r="C352" s="779" t="s">
        <v>2074</v>
      </c>
      <c r="D352" s="549"/>
      <c r="E352" s="456" t="s">
        <v>66</v>
      </c>
      <c r="F352" s="394">
        <v>2</v>
      </c>
      <c r="G352" s="312">
        <v>7512.05</v>
      </c>
      <c r="H352" s="279">
        <f t="shared" si="12"/>
        <v>15024.1</v>
      </c>
      <c r="J352" s="2058" t="s">
        <v>6394</v>
      </c>
      <c r="K352" s="2064" t="str">
        <f>VLOOKUP(J352,'FICHE RATIOS'!C:D,2,FALSE)</f>
        <v>Serurerie - Miroiterie - Métallerie</v>
      </c>
    </row>
    <row r="353" spans="1:11" s="331" customFormat="1" ht="12">
      <c r="A353" s="459"/>
      <c r="B353" s="795"/>
      <c r="C353" s="779" t="s">
        <v>2075</v>
      </c>
      <c r="D353" s="549"/>
      <c r="E353" s="456" t="s">
        <v>66</v>
      </c>
      <c r="F353" s="394">
        <v>1</v>
      </c>
      <c r="G353" s="312">
        <v>7512.05</v>
      </c>
      <c r="H353" s="279">
        <f t="shared" si="12"/>
        <v>7512.05</v>
      </c>
      <c r="J353" s="2058" t="s">
        <v>6394</v>
      </c>
      <c r="K353" s="2064" t="str">
        <f>VLOOKUP(J353,'FICHE RATIOS'!C:D,2,FALSE)</f>
        <v>Serurerie - Miroiterie - Métallerie</v>
      </c>
    </row>
    <row r="354" spans="1:11" s="331" customFormat="1" ht="12">
      <c r="A354" s="459"/>
      <c r="B354" s="795"/>
      <c r="C354" s="779" t="s">
        <v>2077</v>
      </c>
      <c r="D354" s="549"/>
      <c r="E354" s="456" t="s">
        <v>66</v>
      </c>
      <c r="F354" s="394">
        <v>1</v>
      </c>
      <c r="G354" s="312">
        <v>4035.21</v>
      </c>
      <c r="H354" s="279">
        <f t="shared" si="12"/>
        <v>4035.21</v>
      </c>
      <c r="J354" s="2058" t="s">
        <v>6394</v>
      </c>
      <c r="K354" s="2064" t="str">
        <f>VLOOKUP(J354,'FICHE RATIOS'!C:D,2,FALSE)</f>
        <v>Serurerie - Miroiterie - Métallerie</v>
      </c>
    </row>
    <row r="355" spans="1:11" s="331" customFormat="1" ht="12">
      <c r="A355" s="459"/>
      <c r="B355" s="777"/>
      <c r="C355" s="779"/>
      <c r="D355" s="549"/>
      <c r="E355" s="456"/>
      <c r="F355" s="394"/>
      <c r="G355" s="312">
        <v>0</v>
      </c>
      <c r="H355" s="279" t="str">
        <f>IF(F355=0,"",G355*F355)</f>
        <v/>
      </c>
      <c r="J355" s="2058" t="s">
        <v>6394</v>
      </c>
      <c r="K355" s="2064" t="str">
        <f>VLOOKUP(J355,'FICHE RATIOS'!C:D,2,FALSE)</f>
        <v>Serurerie - Miroiterie - Métallerie</v>
      </c>
    </row>
    <row r="356" spans="1:11" s="331" customFormat="1" ht="12">
      <c r="A356" s="459"/>
      <c r="B356" s="777"/>
      <c r="C356" s="778" t="s">
        <v>2078</v>
      </c>
      <c r="D356" s="549"/>
      <c r="E356" s="456"/>
      <c r="F356" s="394"/>
      <c r="G356" s="312">
        <v>0</v>
      </c>
      <c r="H356" s="796"/>
      <c r="J356" s="2058" t="s">
        <v>6394</v>
      </c>
      <c r="K356" s="2064" t="str">
        <f>VLOOKUP(J356,'FICHE RATIOS'!C:D,2,FALSE)</f>
        <v>Serurerie - Miroiterie - Métallerie</v>
      </c>
    </row>
    <row r="357" spans="1:11" s="331" customFormat="1" ht="24">
      <c r="A357" s="459"/>
      <c r="B357" s="777"/>
      <c r="C357" s="779" t="s">
        <v>2079</v>
      </c>
      <c r="D357" s="549"/>
      <c r="E357" s="456" t="s">
        <v>66</v>
      </c>
      <c r="F357" s="394">
        <v>1</v>
      </c>
      <c r="G357" s="312">
        <v>5750</v>
      </c>
      <c r="H357" s="279">
        <f>IF(F357=0,"",G357*F357)</f>
        <v>5750</v>
      </c>
      <c r="J357" s="2058" t="s">
        <v>6394</v>
      </c>
      <c r="K357" s="2064" t="str">
        <f>VLOOKUP(J357,'FICHE RATIOS'!C:D,2,FALSE)</f>
        <v>Serurerie - Miroiterie - Métallerie</v>
      </c>
    </row>
    <row r="358" spans="1:11" s="331" customFormat="1" ht="12">
      <c r="A358" s="459"/>
      <c r="B358" s="777"/>
      <c r="C358" s="779" t="s">
        <v>2080</v>
      </c>
      <c r="D358" s="549"/>
      <c r="E358" s="456" t="s">
        <v>66</v>
      </c>
      <c r="F358" s="394">
        <v>1</v>
      </c>
      <c r="G358" s="312">
        <v>9200</v>
      </c>
      <c r="H358" s="279">
        <f>IF(F358=0,"",G358*F358)</f>
        <v>9200</v>
      </c>
      <c r="J358" s="2058" t="s">
        <v>6394</v>
      </c>
      <c r="K358" s="2064" t="str">
        <f>VLOOKUP(J358,'FICHE RATIOS'!C:D,2,FALSE)</f>
        <v>Serurerie - Miroiterie - Métallerie</v>
      </c>
    </row>
    <row r="359" spans="1:11" s="331" customFormat="1" ht="12">
      <c r="A359" s="459"/>
      <c r="B359" s="777"/>
      <c r="C359" s="779" t="s">
        <v>2081</v>
      </c>
      <c r="D359" s="549"/>
      <c r="E359" s="456" t="s">
        <v>66</v>
      </c>
      <c r="F359" s="394">
        <v>1</v>
      </c>
      <c r="G359" s="312">
        <v>5750</v>
      </c>
      <c r="H359" s="279">
        <f>IF(F359=0,"",G359*F359)</f>
        <v>5750</v>
      </c>
      <c r="J359" s="2058" t="s">
        <v>6394</v>
      </c>
      <c r="K359" s="2064" t="str">
        <f>VLOOKUP(J359,'FICHE RATIOS'!C:D,2,FALSE)</f>
        <v>Serurerie - Miroiterie - Métallerie</v>
      </c>
    </row>
    <row r="360" spans="1:11" s="331" customFormat="1" ht="12">
      <c r="A360" s="459"/>
      <c r="B360" s="777"/>
      <c r="C360" s="779" t="s">
        <v>1496</v>
      </c>
      <c r="D360" s="549"/>
      <c r="E360" s="456" t="s">
        <v>66</v>
      </c>
      <c r="F360" s="394">
        <v>1</v>
      </c>
      <c r="G360" s="312">
        <v>14662.5</v>
      </c>
      <c r="H360" s="279">
        <f t="shared" si="12"/>
        <v>14662.5</v>
      </c>
      <c r="J360" s="2058" t="s">
        <v>6394</v>
      </c>
      <c r="K360" s="2064" t="str">
        <f>VLOOKUP(J360,'FICHE RATIOS'!C:D,2,FALSE)</f>
        <v>Serurerie - Miroiterie - Métallerie</v>
      </c>
    </row>
    <row r="361" spans="1:11" s="331" customFormat="1" ht="12">
      <c r="A361" s="459"/>
      <c r="B361" s="777"/>
      <c r="C361" s="780"/>
      <c r="D361" s="549"/>
      <c r="E361" s="456"/>
      <c r="F361" s="394"/>
      <c r="G361" s="312">
        <v>0</v>
      </c>
      <c r="H361" s="796"/>
      <c r="J361" s="2058" t="s">
        <v>6394</v>
      </c>
      <c r="K361" s="2064" t="str">
        <f>VLOOKUP(J361,'FICHE RATIOS'!C:D,2,FALSE)</f>
        <v>Serurerie - Miroiterie - Métallerie</v>
      </c>
    </row>
    <row r="362" spans="1:11" s="331" customFormat="1" ht="12">
      <c r="A362" s="459"/>
      <c r="B362" s="777" t="s">
        <v>2082</v>
      </c>
      <c r="C362" s="780" t="s">
        <v>2083</v>
      </c>
      <c r="D362" s="549"/>
      <c r="E362" s="456"/>
      <c r="F362" s="394"/>
      <c r="G362" s="312">
        <v>0</v>
      </c>
      <c r="H362" s="279" t="str">
        <f t="shared" ref="H362:H425" si="13">IF(F362=0,"",G362*F362)</f>
        <v/>
      </c>
      <c r="J362" s="2058" t="s">
        <v>6394</v>
      </c>
      <c r="K362" s="2064" t="str">
        <f>VLOOKUP(J362,'FICHE RATIOS'!C:D,2,FALSE)</f>
        <v>Serurerie - Miroiterie - Métallerie</v>
      </c>
    </row>
    <row r="363" spans="1:11" s="331" customFormat="1" ht="12">
      <c r="A363" s="459"/>
      <c r="B363" s="777"/>
      <c r="C363" s="779" t="s">
        <v>2084</v>
      </c>
      <c r="D363" s="549"/>
      <c r="E363" s="456"/>
      <c r="F363" s="394"/>
      <c r="G363" s="312">
        <v>0</v>
      </c>
      <c r="H363" s="279" t="str">
        <f t="shared" si="13"/>
        <v/>
      </c>
      <c r="J363" s="2058" t="s">
        <v>6394</v>
      </c>
      <c r="K363" s="2064" t="str">
        <f>VLOOKUP(J363,'FICHE RATIOS'!C:D,2,FALSE)</f>
        <v>Serurerie - Miroiterie - Métallerie</v>
      </c>
    </row>
    <row r="364" spans="1:11" s="331" customFormat="1" ht="12">
      <c r="A364" s="459"/>
      <c r="B364" s="777"/>
      <c r="C364" s="783" t="s">
        <v>2085</v>
      </c>
      <c r="D364" s="549"/>
      <c r="E364" s="456"/>
      <c r="F364" s="394"/>
      <c r="G364" s="312">
        <v>0</v>
      </c>
      <c r="H364" s="279" t="str">
        <f t="shared" si="13"/>
        <v/>
      </c>
      <c r="J364" s="2058" t="s">
        <v>6394</v>
      </c>
      <c r="K364" s="2064" t="str">
        <f>VLOOKUP(J364,'FICHE RATIOS'!C:D,2,FALSE)</f>
        <v>Serurerie - Miroiterie - Métallerie</v>
      </c>
    </row>
    <row r="365" spans="1:11" s="331" customFormat="1" ht="12">
      <c r="A365" s="459"/>
      <c r="B365" s="777"/>
      <c r="C365" s="779" t="s">
        <v>2086</v>
      </c>
      <c r="D365" s="549"/>
      <c r="E365" s="456" t="s">
        <v>66</v>
      </c>
      <c r="F365" s="394">
        <v>3</v>
      </c>
      <c r="G365" s="312">
        <v>4672.8500000000004</v>
      </c>
      <c r="H365" s="279">
        <f t="shared" si="13"/>
        <v>14018.550000000001</v>
      </c>
      <c r="J365" s="2058" t="s">
        <v>6394</v>
      </c>
      <c r="K365" s="2064" t="str">
        <f>VLOOKUP(J365,'FICHE RATIOS'!C:D,2,FALSE)</f>
        <v>Serurerie - Miroiterie - Métallerie</v>
      </c>
    </row>
    <row r="366" spans="1:11" s="331" customFormat="1" ht="12">
      <c r="A366" s="459"/>
      <c r="B366" s="777"/>
      <c r="C366" s="779"/>
      <c r="D366" s="549"/>
      <c r="E366" s="456"/>
      <c r="F366" s="394"/>
      <c r="G366" s="312">
        <v>0</v>
      </c>
      <c r="H366" s="279" t="str">
        <f t="shared" si="13"/>
        <v/>
      </c>
      <c r="J366" s="2058" t="s">
        <v>6394</v>
      </c>
      <c r="K366" s="2064" t="str">
        <f>VLOOKUP(J366,'FICHE RATIOS'!C:D,2,FALSE)</f>
        <v>Serurerie - Miroiterie - Métallerie</v>
      </c>
    </row>
    <row r="367" spans="1:11" s="331" customFormat="1" ht="12">
      <c r="A367" s="459"/>
      <c r="B367" s="777"/>
      <c r="C367" s="783" t="s">
        <v>2087</v>
      </c>
      <c r="D367" s="549"/>
      <c r="E367" s="456"/>
      <c r="F367" s="394"/>
      <c r="G367" s="312">
        <v>0</v>
      </c>
      <c r="H367" s="279" t="str">
        <f t="shared" si="13"/>
        <v/>
      </c>
      <c r="J367" s="2058" t="s">
        <v>6394</v>
      </c>
      <c r="K367" s="2064" t="str">
        <f>VLOOKUP(J367,'FICHE RATIOS'!C:D,2,FALSE)</f>
        <v>Serurerie - Miroiterie - Métallerie</v>
      </c>
    </row>
    <row r="368" spans="1:11" s="331" customFormat="1" ht="12">
      <c r="A368" s="459"/>
      <c r="B368" s="777"/>
      <c r="C368" s="779" t="s">
        <v>2086</v>
      </c>
      <c r="D368" s="549"/>
      <c r="E368" s="456" t="s">
        <v>66</v>
      </c>
      <c r="F368" s="394">
        <v>1</v>
      </c>
      <c r="G368" s="312">
        <v>4850.3</v>
      </c>
      <c r="H368" s="279">
        <f t="shared" si="13"/>
        <v>4850.3</v>
      </c>
      <c r="J368" s="2058" t="s">
        <v>6394</v>
      </c>
      <c r="K368" s="2064" t="str">
        <f>VLOOKUP(J368,'FICHE RATIOS'!C:D,2,FALSE)</f>
        <v>Serurerie - Miroiterie - Métallerie</v>
      </c>
    </row>
    <row r="369" spans="1:11" s="331" customFormat="1" ht="12">
      <c r="A369" s="459"/>
      <c r="B369" s="777"/>
      <c r="C369" s="779"/>
      <c r="D369" s="549"/>
      <c r="E369" s="456"/>
      <c r="F369" s="394"/>
      <c r="G369" s="312">
        <v>0</v>
      </c>
      <c r="H369" s="279" t="str">
        <f t="shared" si="13"/>
        <v/>
      </c>
      <c r="J369" s="2058" t="s">
        <v>6394</v>
      </c>
      <c r="K369" s="2064" t="str">
        <f>VLOOKUP(J369,'FICHE RATIOS'!C:D,2,FALSE)</f>
        <v>Serurerie - Miroiterie - Métallerie</v>
      </c>
    </row>
    <row r="370" spans="1:11" s="331" customFormat="1" ht="12">
      <c r="A370" s="459"/>
      <c r="B370" s="777"/>
      <c r="C370" s="783" t="s">
        <v>2088</v>
      </c>
      <c r="D370" s="549"/>
      <c r="E370" s="456"/>
      <c r="F370" s="394"/>
      <c r="G370" s="312">
        <v>0</v>
      </c>
      <c r="H370" s="279" t="str">
        <f t="shared" si="13"/>
        <v/>
      </c>
      <c r="J370" s="2058" t="s">
        <v>6394</v>
      </c>
      <c r="K370" s="2064" t="str">
        <f>VLOOKUP(J370,'FICHE RATIOS'!C:D,2,FALSE)</f>
        <v>Serurerie - Miroiterie - Métallerie</v>
      </c>
    </row>
    <row r="371" spans="1:11" s="331" customFormat="1" ht="12">
      <c r="A371" s="459"/>
      <c r="B371" s="777"/>
      <c r="C371" s="779" t="s">
        <v>2086</v>
      </c>
      <c r="D371" s="549"/>
      <c r="E371" s="456" t="s">
        <v>66</v>
      </c>
      <c r="F371" s="394">
        <v>2</v>
      </c>
      <c r="G371" s="312">
        <v>4672.8500000000004</v>
      </c>
      <c r="H371" s="279">
        <f t="shared" si="13"/>
        <v>9345.7000000000007</v>
      </c>
      <c r="J371" s="2058" t="s">
        <v>6394</v>
      </c>
      <c r="K371" s="2064" t="str">
        <f>VLOOKUP(J371,'FICHE RATIOS'!C:D,2,FALSE)</f>
        <v>Serurerie - Miroiterie - Métallerie</v>
      </c>
    </row>
    <row r="372" spans="1:11" s="331" customFormat="1" ht="12">
      <c r="A372" s="459"/>
      <c r="B372" s="777"/>
      <c r="C372" s="780"/>
      <c r="D372" s="549"/>
      <c r="E372" s="456"/>
      <c r="F372" s="394"/>
      <c r="G372" s="312">
        <v>0</v>
      </c>
      <c r="H372" s="279" t="str">
        <f t="shared" si="13"/>
        <v/>
      </c>
      <c r="J372" s="2058" t="s">
        <v>6394</v>
      </c>
      <c r="K372" s="2064" t="str">
        <f>VLOOKUP(J372,'FICHE RATIOS'!C:D,2,FALSE)</f>
        <v>Serurerie - Miroiterie - Métallerie</v>
      </c>
    </row>
    <row r="373" spans="1:11" s="331" customFormat="1" ht="12">
      <c r="A373" s="459"/>
      <c r="B373" s="777" t="s">
        <v>2089</v>
      </c>
      <c r="C373" s="780" t="s">
        <v>2090</v>
      </c>
      <c r="D373" s="549"/>
      <c r="E373" s="456"/>
      <c r="F373" s="394"/>
      <c r="G373" s="312">
        <v>0</v>
      </c>
      <c r="H373" s="279" t="str">
        <f t="shared" si="13"/>
        <v/>
      </c>
      <c r="J373" s="2058" t="s">
        <v>6394</v>
      </c>
      <c r="K373" s="2064" t="str">
        <f>VLOOKUP(J373,'FICHE RATIOS'!C:D,2,FALSE)</f>
        <v>Serurerie - Miroiterie - Métallerie</v>
      </c>
    </row>
    <row r="374" spans="1:11" s="331" customFormat="1" ht="12">
      <c r="A374" s="459"/>
      <c r="B374" s="777"/>
      <c r="C374" s="783" t="s">
        <v>2091</v>
      </c>
      <c r="D374" s="549"/>
      <c r="E374" s="456"/>
      <c r="F374" s="394"/>
      <c r="G374" s="312">
        <v>0</v>
      </c>
      <c r="H374" s="279" t="str">
        <f t="shared" si="13"/>
        <v/>
      </c>
      <c r="J374" s="2058" t="s">
        <v>6394</v>
      </c>
      <c r="K374" s="2064" t="str">
        <f>VLOOKUP(J374,'FICHE RATIOS'!C:D,2,FALSE)</f>
        <v>Serurerie - Miroiterie - Métallerie</v>
      </c>
    </row>
    <row r="375" spans="1:11" s="331" customFormat="1" ht="12">
      <c r="A375" s="459"/>
      <c r="B375" s="777"/>
      <c r="C375" s="779" t="s">
        <v>2092</v>
      </c>
      <c r="D375" s="549"/>
      <c r="E375" s="456" t="s">
        <v>66</v>
      </c>
      <c r="F375" s="394">
        <v>2</v>
      </c>
      <c r="G375" s="312">
        <v>12074.88</v>
      </c>
      <c r="H375" s="279">
        <f t="shared" si="13"/>
        <v>24149.759999999998</v>
      </c>
      <c r="J375" s="2058" t="s">
        <v>6394</v>
      </c>
      <c r="K375" s="2064" t="str">
        <f>VLOOKUP(J375,'FICHE RATIOS'!C:D,2,FALSE)</f>
        <v>Serurerie - Miroiterie - Métallerie</v>
      </c>
    </row>
    <row r="376" spans="1:11" s="331" customFormat="1" ht="12">
      <c r="A376" s="459"/>
      <c r="B376" s="777"/>
      <c r="C376" s="779"/>
      <c r="D376" s="549"/>
      <c r="E376" s="456"/>
      <c r="F376" s="394"/>
      <c r="G376" s="312">
        <v>0</v>
      </c>
      <c r="H376" s="279" t="str">
        <f t="shared" si="13"/>
        <v/>
      </c>
      <c r="J376" s="2058" t="s">
        <v>6394</v>
      </c>
      <c r="K376" s="2064" t="str">
        <f>VLOOKUP(J376,'FICHE RATIOS'!C:D,2,FALSE)</f>
        <v>Serurerie - Miroiterie - Métallerie</v>
      </c>
    </row>
    <row r="377" spans="1:11" s="331" customFormat="1" ht="12">
      <c r="A377" s="459"/>
      <c r="B377" s="777"/>
      <c r="C377" s="783" t="s">
        <v>2093</v>
      </c>
      <c r="D377" s="549"/>
      <c r="E377" s="456"/>
      <c r="F377" s="394"/>
      <c r="G377" s="312">
        <v>0</v>
      </c>
      <c r="H377" s="279" t="str">
        <f t="shared" si="13"/>
        <v/>
      </c>
      <c r="J377" s="2058" t="s">
        <v>6394</v>
      </c>
      <c r="K377" s="2064" t="str">
        <f>VLOOKUP(J377,'FICHE RATIOS'!C:D,2,FALSE)</f>
        <v>Serurerie - Miroiterie - Métallerie</v>
      </c>
    </row>
    <row r="378" spans="1:11" s="331" customFormat="1" ht="24">
      <c r="A378" s="459"/>
      <c r="B378" s="777"/>
      <c r="C378" s="779" t="s">
        <v>2094</v>
      </c>
      <c r="D378" s="549"/>
      <c r="E378" s="456" t="s">
        <v>66</v>
      </c>
      <c r="F378" s="394">
        <v>1</v>
      </c>
      <c r="G378" s="312">
        <v>15132.94</v>
      </c>
      <c r="H378" s="279">
        <f t="shared" si="13"/>
        <v>15132.94</v>
      </c>
      <c r="J378" s="2058" t="s">
        <v>6394</v>
      </c>
      <c r="K378" s="2064" t="str">
        <f>VLOOKUP(J378,'FICHE RATIOS'!C:D,2,FALSE)</f>
        <v>Serurerie - Miroiterie - Métallerie</v>
      </c>
    </row>
    <row r="379" spans="1:11" s="331" customFormat="1" ht="12">
      <c r="A379" s="459"/>
      <c r="B379" s="777"/>
      <c r="C379" s="779"/>
      <c r="D379" s="549"/>
      <c r="E379" s="456"/>
      <c r="F379" s="394"/>
      <c r="G379" s="312">
        <v>0</v>
      </c>
      <c r="H379" s="279" t="str">
        <f t="shared" si="13"/>
        <v/>
      </c>
      <c r="J379" s="2058" t="s">
        <v>6394</v>
      </c>
      <c r="K379" s="2064" t="str">
        <f>VLOOKUP(J379,'FICHE RATIOS'!C:D,2,FALSE)</f>
        <v>Serurerie - Miroiterie - Métallerie</v>
      </c>
    </row>
    <row r="380" spans="1:11" s="331" customFormat="1" ht="12">
      <c r="A380" s="459"/>
      <c r="B380" s="795" t="s">
        <v>2095</v>
      </c>
      <c r="C380" s="779" t="s">
        <v>2096</v>
      </c>
      <c r="D380" s="549"/>
      <c r="E380" s="456" t="s">
        <v>66</v>
      </c>
      <c r="F380" s="394">
        <v>1</v>
      </c>
      <c r="G380" s="312">
        <v>2366</v>
      </c>
      <c r="H380" s="279">
        <f t="shared" si="13"/>
        <v>2366</v>
      </c>
      <c r="J380" s="2058" t="s">
        <v>6394</v>
      </c>
      <c r="K380" s="2064" t="str">
        <f>VLOOKUP(J380,'FICHE RATIOS'!C:D,2,FALSE)</f>
        <v>Serurerie - Miroiterie - Métallerie</v>
      </c>
    </row>
    <row r="381" spans="1:11" s="331" customFormat="1" ht="12">
      <c r="A381" s="459"/>
      <c r="B381" s="777"/>
      <c r="C381" s="780"/>
      <c r="D381" s="549"/>
      <c r="E381" s="456"/>
      <c r="F381" s="394"/>
      <c r="G381" s="312">
        <v>0</v>
      </c>
      <c r="H381" s="279" t="str">
        <f t="shared" si="13"/>
        <v/>
      </c>
      <c r="J381" s="2058" t="s">
        <v>6394</v>
      </c>
      <c r="K381" s="2064" t="str">
        <f>VLOOKUP(J381,'FICHE RATIOS'!C:D,2,FALSE)</f>
        <v>Serurerie - Miroiterie - Métallerie</v>
      </c>
    </row>
    <row r="382" spans="1:11" s="331" customFormat="1" ht="12">
      <c r="A382" s="459"/>
      <c r="B382" s="797" t="s">
        <v>2097</v>
      </c>
      <c r="C382" s="780" t="s">
        <v>2098</v>
      </c>
      <c r="D382" s="549"/>
      <c r="E382" s="456"/>
      <c r="F382" s="394"/>
      <c r="G382" s="312">
        <v>0</v>
      </c>
      <c r="H382" s="279" t="str">
        <f t="shared" si="13"/>
        <v/>
      </c>
      <c r="J382" s="2058" t="s">
        <v>6394</v>
      </c>
      <c r="K382" s="2064" t="str">
        <f>VLOOKUP(J382,'FICHE RATIOS'!C:D,2,FALSE)</f>
        <v>Serurerie - Miroiterie - Métallerie</v>
      </c>
    </row>
    <row r="383" spans="1:11" s="331" customFormat="1" ht="12">
      <c r="A383" s="459"/>
      <c r="B383" s="777"/>
      <c r="C383" s="798"/>
      <c r="D383" s="697"/>
      <c r="E383" s="456"/>
      <c r="F383" s="394"/>
      <c r="G383" s="312">
        <v>0</v>
      </c>
      <c r="H383" s="279" t="str">
        <f t="shared" si="13"/>
        <v/>
      </c>
      <c r="J383" s="2058" t="s">
        <v>6394</v>
      </c>
      <c r="K383" s="2064" t="str">
        <f>VLOOKUP(J383,'FICHE RATIOS'!C:D,2,FALSE)</f>
        <v>Serurerie - Miroiterie - Métallerie</v>
      </c>
    </row>
    <row r="384" spans="1:11" s="331" customFormat="1" ht="24">
      <c r="A384" s="459"/>
      <c r="B384" s="777"/>
      <c r="C384" s="783" t="s">
        <v>2099</v>
      </c>
      <c r="D384" s="799"/>
      <c r="E384" s="456"/>
      <c r="F384" s="394"/>
      <c r="G384" s="312">
        <v>0</v>
      </c>
      <c r="H384" s="279" t="str">
        <f t="shared" si="13"/>
        <v/>
      </c>
      <c r="J384" s="2058" t="s">
        <v>6394</v>
      </c>
      <c r="K384" s="2064" t="str">
        <f>VLOOKUP(J384,'FICHE RATIOS'!C:D,2,FALSE)</f>
        <v>Serurerie - Miroiterie - Métallerie</v>
      </c>
    </row>
    <row r="385" spans="1:11" s="331" customFormat="1" ht="12">
      <c r="A385" s="459"/>
      <c r="B385" s="777"/>
      <c r="C385" s="779" t="s">
        <v>2100</v>
      </c>
      <c r="D385" s="549"/>
      <c r="E385" s="456" t="s">
        <v>66</v>
      </c>
      <c r="F385" s="394"/>
      <c r="G385" s="312">
        <v>0</v>
      </c>
      <c r="H385" s="279" t="str">
        <f t="shared" si="13"/>
        <v/>
      </c>
      <c r="J385" s="2058" t="s">
        <v>6394</v>
      </c>
      <c r="K385" s="2064" t="str">
        <f>VLOOKUP(J385,'FICHE RATIOS'!C:D,2,FALSE)</f>
        <v>Serurerie - Miroiterie - Métallerie</v>
      </c>
    </row>
    <row r="386" spans="1:11" s="331" customFormat="1" ht="12">
      <c r="A386" s="459"/>
      <c r="B386" s="777"/>
      <c r="C386" s="2697" t="s">
        <v>2101</v>
      </c>
      <c r="D386" s="2698"/>
      <c r="E386" s="456"/>
      <c r="F386" s="394"/>
      <c r="G386" s="312">
        <v>0</v>
      </c>
      <c r="H386" s="279" t="str">
        <f t="shared" si="13"/>
        <v/>
      </c>
      <c r="J386" s="2058" t="s">
        <v>6394</v>
      </c>
      <c r="K386" s="2064" t="str">
        <f>VLOOKUP(J386,'FICHE RATIOS'!C:D,2,FALSE)</f>
        <v>Serurerie - Miroiterie - Métallerie</v>
      </c>
    </row>
    <row r="387" spans="1:11" s="331" customFormat="1" ht="12">
      <c r="A387" s="459"/>
      <c r="B387" s="777"/>
      <c r="C387" s="779" t="s">
        <v>2102</v>
      </c>
      <c r="D387" s="549"/>
      <c r="E387" s="456" t="s">
        <v>66</v>
      </c>
      <c r="F387" s="394">
        <v>1</v>
      </c>
      <c r="G387" s="312">
        <v>3549</v>
      </c>
      <c r="H387" s="279">
        <f t="shared" si="13"/>
        <v>3549</v>
      </c>
      <c r="J387" s="2058" t="s">
        <v>6394</v>
      </c>
      <c r="K387" s="2064" t="str">
        <f>VLOOKUP(J387,'FICHE RATIOS'!C:D,2,FALSE)</f>
        <v>Serurerie - Miroiterie - Métallerie</v>
      </c>
    </row>
    <row r="388" spans="1:11" s="331" customFormat="1" ht="12">
      <c r="A388" s="459"/>
      <c r="B388" s="777"/>
      <c r="C388" s="2697" t="s">
        <v>2103</v>
      </c>
      <c r="D388" s="2698"/>
      <c r="E388" s="456"/>
      <c r="F388" s="394"/>
      <c r="G388" s="312">
        <v>0</v>
      </c>
      <c r="H388" s="279" t="str">
        <f t="shared" si="13"/>
        <v/>
      </c>
      <c r="J388" s="2058" t="s">
        <v>6394</v>
      </c>
      <c r="K388" s="2064" t="str">
        <f>VLOOKUP(J388,'FICHE RATIOS'!C:D,2,FALSE)</f>
        <v>Serurerie - Miroiterie - Métallerie</v>
      </c>
    </row>
    <row r="389" spans="1:11" s="331" customFormat="1" ht="25.5" customHeight="1">
      <c r="A389" s="459"/>
      <c r="B389" s="777"/>
      <c r="C389" s="2697" t="s">
        <v>2104</v>
      </c>
      <c r="D389" s="2698"/>
      <c r="E389" s="456" t="s">
        <v>66</v>
      </c>
      <c r="F389" s="394">
        <v>1</v>
      </c>
      <c r="G389" s="312">
        <v>11830</v>
      </c>
      <c r="H389" s="279">
        <f t="shared" si="13"/>
        <v>11830</v>
      </c>
      <c r="J389" s="2058" t="s">
        <v>6394</v>
      </c>
      <c r="K389" s="2064" t="str">
        <f>VLOOKUP(J389,'FICHE RATIOS'!C:D,2,FALSE)</f>
        <v>Serurerie - Miroiterie - Métallerie</v>
      </c>
    </row>
    <row r="390" spans="1:11" s="331" customFormat="1" ht="12">
      <c r="A390" s="459"/>
      <c r="B390" s="777"/>
      <c r="C390" s="2697" t="s">
        <v>2105</v>
      </c>
      <c r="D390" s="2698"/>
      <c r="E390" s="456"/>
      <c r="F390" s="394"/>
      <c r="G390" s="312">
        <v>0</v>
      </c>
      <c r="H390" s="279" t="str">
        <f t="shared" si="13"/>
        <v/>
      </c>
      <c r="J390" s="2058" t="s">
        <v>6394</v>
      </c>
      <c r="K390" s="2064" t="str">
        <f>VLOOKUP(J390,'FICHE RATIOS'!C:D,2,FALSE)</f>
        <v>Serurerie - Miroiterie - Métallerie</v>
      </c>
    </row>
    <row r="391" spans="1:11" s="331" customFormat="1" ht="12">
      <c r="A391" s="459"/>
      <c r="B391" s="777"/>
      <c r="C391" s="779" t="s">
        <v>2106</v>
      </c>
      <c r="D391" s="549"/>
      <c r="E391" s="456" t="s">
        <v>66</v>
      </c>
      <c r="F391" s="394">
        <v>1</v>
      </c>
      <c r="G391" s="312">
        <v>10055.5</v>
      </c>
      <c r="H391" s="279">
        <f t="shared" si="13"/>
        <v>10055.5</v>
      </c>
      <c r="J391" s="2058" t="s">
        <v>6394</v>
      </c>
      <c r="K391" s="2064" t="str">
        <f>VLOOKUP(J391,'FICHE RATIOS'!C:D,2,FALSE)</f>
        <v>Serurerie - Miroiterie - Métallerie</v>
      </c>
    </row>
    <row r="392" spans="1:11" s="331" customFormat="1" ht="12">
      <c r="A392" s="459"/>
      <c r="B392" s="777"/>
      <c r="C392" s="779"/>
      <c r="D392" s="549"/>
      <c r="E392" s="456"/>
      <c r="F392" s="394"/>
      <c r="G392" s="312">
        <v>0</v>
      </c>
      <c r="H392" s="279" t="str">
        <f t="shared" si="13"/>
        <v/>
      </c>
      <c r="J392" s="2058" t="s">
        <v>6394</v>
      </c>
      <c r="K392" s="2064" t="str">
        <f>VLOOKUP(J392,'FICHE RATIOS'!C:D,2,FALSE)</f>
        <v>Serurerie - Miroiterie - Métallerie</v>
      </c>
    </row>
    <row r="393" spans="1:11" s="331" customFormat="1" ht="24">
      <c r="A393" s="459"/>
      <c r="B393" s="777"/>
      <c r="C393" s="783" t="s">
        <v>2107</v>
      </c>
      <c r="D393" s="799"/>
      <c r="E393" s="456"/>
      <c r="F393" s="394"/>
      <c r="G393" s="312">
        <v>0</v>
      </c>
      <c r="H393" s="279" t="str">
        <f t="shared" si="13"/>
        <v/>
      </c>
      <c r="J393" s="2058" t="s">
        <v>6394</v>
      </c>
      <c r="K393" s="2064" t="str">
        <f>VLOOKUP(J393,'FICHE RATIOS'!C:D,2,FALSE)</f>
        <v>Serurerie - Miroiterie - Métallerie</v>
      </c>
    </row>
    <row r="394" spans="1:11" s="331" customFormat="1" ht="12">
      <c r="A394" s="459"/>
      <c r="B394" s="777"/>
      <c r="C394" s="779" t="s">
        <v>2108</v>
      </c>
      <c r="D394" s="549"/>
      <c r="E394" s="456" t="s">
        <v>66</v>
      </c>
      <c r="F394" s="394"/>
      <c r="G394" s="312">
        <v>0</v>
      </c>
      <c r="H394" s="279" t="str">
        <f t="shared" si="13"/>
        <v/>
      </c>
      <c r="J394" s="2058" t="s">
        <v>6394</v>
      </c>
      <c r="K394" s="2064" t="str">
        <f>VLOOKUP(J394,'FICHE RATIOS'!C:D,2,FALSE)</f>
        <v>Serurerie - Miroiterie - Métallerie</v>
      </c>
    </row>
    <row r="395" spans="1:11" s="331" customFormat="1" ht="25.5" customHeight="1">
      <c r="A395" s="459"/>
      <c r="B395" s="777"/>
      <c r="C395" s="2697" t="s">
        <v>2109</v>
      </c>
      <c r="D395" s="2698"/>
      <c r="E395" s="456"/>
      <c r="F395" s="800">
        <v>1</v>
      </c>
      <c r="G395" s="312">
        <v>5500.95</v>
      </c>
      <c r="H395" s="279">
        <f t="shared" si="13"/>
        <v>5500.95</v>
      </c>
      <c r="J395" s="2058" t="s">
        <v>6394</v>
      </c>
      <c r="K395" s="2064" t="str">
        <f>VLOOKUP(J395,'FICHE RATIOS'!C:D,2,FALSE)</f>
        <v>Serurerie - Miroiterie - Métallerie</v>
      </c>
    </row>
    <row r="396" spans="1:11" s="331" customFormat="1" ht="12">
      <c r="A396" s="459"/>
      <c r="B396" s="777"/>
      <c r="C396" s="779"/>
      <c r="D396" s="549"/>
      <c r="E396" s="456"/>
      <c r="F396" s="394"/>
      <c r="G396" s="312">
        <v>0</v>
      </c>
      <c r="H396" s="279" t="str">
        <f t="shared" si="13"/>
        <v/>
      </c>
      <c r="J396" s="2058" t="s">
        <v>6394</v>
      </c>
      <c r="K396" s="2064" t="str">
        <f>VLOOKUP(J396,'FICHE RATIOS'!C:D,2,FALSE)</f>
        <v>Serurerie - Miroiterie - Métallerie</v>
      </c>
    </row>
    <row r="397" spans="1:11" s="331" customFormat="1" ht="24">
      <c r="A397" s="459"/>
      <c r="B397" s="777"/>
      <c r="C397" s="783" t="s">
        <v>2110</v>
      </c>
      <c r="D397" s="799"/>
      <c r="E397" s="456"/>
      <c r="F397" s="394"/>
      <c r="G397" s="312">
        <v>0</v>
      </c>
      <c r="H397" s="279" t="str">
        <f t="shared" si="13"/>
        <v/>
      </c>
      <c r="J397" s="2058" t="s">
        <v>6394</v>
      </c>
      <c r="K397" s="2064" t="str">
        <f>VLOOKUP(J397,'FICHE RATIOS'!C:D,2,FALSE)</f>
        <v>Serurerie - Miroiterie - Métallerie</v>
      </c>
    </row>
    <row r="398" spans="1:11" s="331" customFormat="1" ht="12">
      <c r="A398" s="459"/>
      <c r="B398" s="777"/>
      <c r="C398" s="779" t="s">
        <v>2111</v>
      </c>
      <c r="D398" s="549"/>
      <c r="E398" s="456" t="s">
        <v>66</v>
      </c>
      <c r="F398" s="394"/>
      <c r="G398" s="312">
        <v>0</v>
      </c>
      <c r="H398" s="279" t="str">
        <f t="shared" si="13"/>
        <v/>
      </c>
      <c r="J398" s="2058" t="s">
        <v>6394</v>
      </c>
      <c r="K398" s="2064" t="str">
        <f>VLOOKUP(J398,'FICHE RATIOS'!C:D,2,FALSE)</f>
        <v>Serurerie - Miroiterie - Métallerie</v>
      </c>
    </row>
    <row r="399" spans="1:11" s="331" customFormat="1" ht="24">
      <c r="A399" s="459"/>
      <c r="B399" s="777"/>
      <c r="C399" s="779" t="s">
        <v>2112</v>
      </c>
      <c r="D399" s="549"/>
      <c r="E399" s="456" t="s">
        <v>66</v>
      </c>
      <c r="F399" s="394">
        <v>1</v>
      </c>
      <c r="G399" s="312">
        <v>2366</v>
      </c>
      <c r="H399" s="279">
        <f t="shared" si="13"/>
        <v>2366</v>
      </c>
      <c r="J399" s="2058" t="s">
        <v>6394</v>
      </c>
      <c r="K399" s="2064" t="str">
        <f>VLOOKUP(J399,'FICHE RATIOS'!C:D,2,FALSE)</f>
        <v>Serurerie - Miroiterie - Métallerie</v>
      </c>
    </row>
    <row r="400" spans="1:11" s="331" customFormat="1" ht="12">
      <c r="A400" s="459"/>
      <c r="B400" s="777"/>
      <c r="C400" s="780"/>
      <c r="D400" s="549"/>
      <c r="E400" s="456"/>
      <c r="F400" s="394"/>
      <c r="G400" s="312">
        <v>0</v>
      </c>
      <c r="H400" s="279" t="str">
        <f t="shared" si="13"/>
        <v/>
      </c>
      <c r="J400" s="2058" t="s">
        <v>6394</v>
      </c>
      <c r="K400" s="2064" t="str">
        <f>VLOOKUP(J400,'FICHE RATIOS'!C:D,2,FALSE)</f>
        <v>Serurerie - Miroiterie - Métallerie</v>
      </c>
    </row>
    <row r="401" spans="1:11" s="331" customFormat="1" ht="12">
      <c r="A401" s="459"/>
      <c r="B401" s="777" t="s">
        <v>2113</v>
      </c>
      <c r="C401" s="780" t="s">
        <v>2114</v>
      </c>
      <c r="D401" s="549"/>
      <c r="E401" s="456"/>
      <c r="F401" s="394"/>
      <c r="G401" s="312">
        <v>0</v>
      </c>
      <c r="H401" s="279" t="str">
        <f t="shared" si="13"/>
        <v/>
      </c>
      <c r="J401" s="2058" t="s">
        <v>6394</v>
      </c>
      <c r="K401" s="2064" t="str">
        <f>VLOOKUP(J401,'FICHE RATIOS'!C:D,2,FALSE)</f>
        <v>Serurerie - Miroiterie - Métallerie</v>
      </c>
    </row>
    <row r="402" spans="1:11" s="331" customFormat="1" ht="24">
      <c r="A402" s="459"/>
      <c r="B402" s="777"/>
      <c r="C402" s="779" t="s">
        <v>2115</v>
      </c>
      <c r="D402" s="697"/>
      <c r="E402" s="456"/>
      <c r="F402" s="394"/>
      <c r="G402" s="312">
        <v>0</v>
      </c>
      <c r="H402" s="279" t="str">
        <f t="shared" si="13"/>
        <v/>
      </c>
      <c r="J402" s="2058" t="s">
        <v>6394</v>
      </c>
      <c r="K402" s="2064" t="str">
        <f>VLOOKUP(J402,'FICHE RATIOS'!C:D,2,FALSE)</f>
        <v>Serurerie - Miroiterie - Métallerie</v>
      </c>
    </row>
    <row r="403" spans="1:11" s="331" customFormat="1" ht="24">
      <c r="A403" s="459"/>
      <c r="B403" s="777"/>
      <c r="C403" s="783" t="s">
        <v>2099</v>
      </c>
      <c r="D403" s="799"/>
      <c r="E403" s="456"/>
      <c r="F403" s="394"/>
      <c r="G403" s="312">
        <v>0</v>
      </c>
      <c r="H403" s="279" t="str">
        <f t="shared" si="13"/>
        <v/>
      </c>
      <c r="J403" s="2058" t="s">
        <v>6394</v>
      </c>
      <c r="K403" s="2064" t="str">
        <f>VLOOKUP(J403,'FICHE RATIOS'!C:D,2,FALSE)</f>
        <v>Serurerie - Miroiterie - Métallerie</v>
      </c>
    </row>
    <row r="404" spans="1:11" s="331" customFormat="1" ht="12">
      <c r="A404" s="459"/>
      <c r="B404" s="777"/>
      <c r="C404" s="779" t="s">
        <v>2116</v>
      </c>
      <c r="D404" s="549"/>
      <c r="E404" s="456" t="s">
        <v>66</v>
      </c>
      <c r="F404" s="394"/>
      <c r="G404" s="312">
        <v>0</v>
      </c>
      <c r="H404" s="279" t="str">
        <f t="shared" si="13"/>
        <v/>
      </c>
      <c r="J404" s="2058" t="s">
        <v>6394</v>
      </c>
      <c r="K404" s="2064" t="str">
        <f>VLOOKUP(J404,'FICHE RATIOS'!C:D,2,FALSE)</f>
        <v>Serurerie - Miroiterie - Métallerie</v>
      </c>
    </row>
    <row r="405" spans="1:11" s="331" customFormat="1" ht="12">
      <c r="A405" s="459"/>
      <c r="B405" s="777"/>
      <c r="C405" s="779" t="s">
        <v>2117</v>
      </c>
      <c r="D405" s="549"/>
      <c r="E405" s="456" t="s">
        <v>66</v>
      </c>
      <c r="F405" s="394"/>
      <c r="G405" s="312">
        <v>0</v>
      </c>
      <c r="H405" s="279" t="str">
        <f t="shared" si="13"/>
        <v/>
      </c>
      <c r="J405" s="2058" t="s">
        <v>6394</v>
      </c>
      <c r="K405" s="2064" t="str">
        <f>VLOOKUP(J405,'FICHE RATIOS'!C:D,2,FALSE)</f>
        <v>Serurerie - Miroiterie - Métallerie</v>
      </c>
    </row>
    <row r="406" spans="1:11" s="331" customFormat="1" ht="12">
      <c r="A406" s="459"/>
      <c r="B406" s="777"/>
      <c r="C406" s="779" t="s">
        <v>2118</v>
      </c>
      <c r="D406" s="549"/>
      <c r="E406" s="456" t="s">
        <v>66</v>
      </c>
      <c r="F406" s="394">
        <v>1</v>
      </c>
      <c r="G406" s="312">
        <v>23638.71</v>
      </c>
      <c r="H406" s="279">
        <f t="shared" si="13"/>
        <v>23638.71</v>
      </c>
      <c r="J406" s="2058" t="s">
        <v>6394</v>
      </c>
      <c r="K406" s="2064" t="str">
        <f>VLOOKUP(J406,'FICHE RATIOS'!C:D,2,FALSE)</f>
        <v>Serurerie - Miroiterie - Métallerie</v>
      </c>
    </row>
    <row r="407" spans="1:11" s="331" customFormat="1" ht="12">
      <c r="A407" s="459"/>
      <c r="B407" s="777"/>
      <c r="C407" s="780"/>
      <c r="D407" s="549"/>
      <c r="E407" s="456"/>
      <c r="F407" s="394"/>
      <c r="G407" s="312">
        <v>0</v>
      </c>
      <c r="H407" s="279" t="str">
        <f t="shared" si="13"/>
        <v/>
      </c>
      <c r="J407" s="2058" t="s">
        <v>6394</v>
      </c>
      <c r="K407" s="2064" t="str">
        <f>VLOOKUP(J407,'FICHE RATIOS'!C:D,2,FALSE)</f>
        <v>Serurerie - Miroiterie - Métallerie</v>
      </c>
    </row>
    <row r="408" spans="1:11" s="331" customFormat="1" ht="24">
      <c r="A408" s="459"/>
      <c r="B408" s="777"/>
      <c r="C408" s="783" t="s">
        <v>2119</v>
      </c>
      <c r="D408" s="799"/>
      <c r="E408" s="456"/>
      <c r="F408" s="394"/>
      <c r="G408" s="312">
        <v>0</v>
      </c>
      <c r="H408" s="279" t="str">
        <f t="shared" si="13"/>
        <v/>
      </c>
      <c r="J408" s="2058" t="s">
        <v>6394</v>
      </c>
      <c r="K408" s="2064" t="str">
        <f>VLOOKUP(J408,'FICHE RATIOS'!C:D,2,FALSE)</f>
        <v>Serurerie - Miroiterie - Métallerie</v>
      </c>
    </row>
    <row r="409" spans="1:11" s="331" customFormat="1" ht="12">
      <c r="A409" s="459"/>
      <c r="B409" s="777"/>
      <c r="C409" s="779" t="s">
        <v>2120</v>
      </c>
      <c r="D409" s="549"/>
      <c r="E409" s="456" t="s">
        <v>66</v>
      </c>
      <c r="F409" s="394"/>
      <c r="G409" s="312">
        <v>0</v>
      </c>
      <c r="H409" s="279" t="str">
        <f t="shared" si="13"/>
        <v/>
      </c>
      <c r="J409" s="2058" t="s">
        <v>6394</v>
      </c>
      <c r="K409" s="2064" t="str">
        <f>VLOOKUP(J409,'FICHE RATIOS'!C:D,2,FALSE)</f>
        <v>Serurerie - Miroiterie - Métallerie</v>
      </c>
    </row>
    <row r="410" spans="1:11" s="331" customFormat="1" ht="12">
      <c r="A410" s="459"/>
      <c r="B410" s="777"/>
      <c r="C410" s="779" t="s">
        <v>2121</v>
      </c>
      <c r="D410" s="549"/>
      <c r="E410" s="456" t="s">
        <v>66</v>
      </c>
      <c r="F410" s="394">
        <v>1</v>
      </c>
      <c r="G410" s="312">
        <v>14830.09</v>
      </c>
      <c r="H410" s="279">
        <f t="shared" si="13"/>
        <v>14830.09</v>
      </c>
      <c r="J410" s="2058" t="s">
        <v>6394</v>
      </c>
      <c r="K410" s="2064" t="str">
        <f>VLOOKUP(J410,'FICHE RATIOS'!C:D,2,FALSE)</f>
        <v>Serurerie - Miroiterie - Métallerie</v>
      </c>
    </row>
    <row r="411" spans="1:11" s="331" customFormat="1" ht="12">
      <c r="A411" s="459"/>
      <c r="B411" s="777"/>
      <c r="C411" s="780"/>
      <c r="D411" s="549"/>
      <c r="E411" s="456"/>
      <c r="F411" s="394"/>
      <c r="G411" s="312">
        <v>0</v>
      </c>
      <c r="H411" s="279" t="str">
        <f t="shared" si="13"/>
        <v/>
      </c>
      <c r="J411" s="2058" t="s">
        <v>6394</v>
      </c>
      <c r="K411" s="2064" t="str">
        <f>VLOOKUP(J411,'FICHE RATIOS'!C:D,2,FALSE)</f>
        <v>Serurerie - Miroiterie - Métallerie</v>
      </c>
    </row>
    <row r="412" spans="1:11" s="331" customFormat="1" ht="24">
      <c r="A412" s="459"/>
      <c r="B412" s="777"/>
      <c r="C412" s="783" t="s">
        <v>2122</v>
      </c>
      <c r="D412" s="799"/>
      <c r="E412" s="456"/>
      <c r="F412" s="394"/>
      <c r="G412" s="312">
        <v>0</v>
      </c>
      <c r="H412" s="279" t="str">
        <f t="shared" si="13"/>
        <v/>
      </c>
      <c r="J412" s="2058" t="s">
        <v>6394</v>
      </c>
      <c r="K412" s="2064" t="str">
        <f>VLOOKUP(J412,'FICHE RATIOS'!C:D,2,FALSE)</f>
        <v>Serurerie - Miroiterie - Métallerie</v>
      </c>
    </row>
    <row r="413" spans="1:11" s="331" customFormat="1" ht="12">
      <c r="A413" s="459"/>
      <c r="B413" s="777"/>
      <c r="C413" s="779" t="s">
        <v>2123</v>
      </c>
      <c r="D413" s="549"/>
      <c r="E413" s="456" t="s">
        <v>66</v>
      </c>
      <c r="F413" s="394"/>
      <c r="G413" s="312">
        <v>0</v>
      </c>
      <c r="H413" s="279" t="str">
        <f t="shared" si="13"/>
        <v/>
      </c>
      <c r="J413" s="2058" t="s">
        <v>6394</v>
      </c>
      <c r="K413" s="2064" t="str">
        <f>VLOOKUP(J413,'FICHE RATIOS'!C:D,2,FALSE)</f>
        <v>Serurerie - Miroiterie - Métallerie</v>
      </c>
    </row>
    <row r="414" spans="1:11" s="331" customFormat="1" ht="12">
      <c r="A414" s="459"/>
      <c r="B414" s="777"/>
      <c r="C414" s="779" t="s">
        <v>2124</v>
      </c>
      <c r="D414" s="549"/>
      <c r="E414" s="456" t="s">
        <v>66</v>
      </c>
      <c r="F414" s="394">
        <v>1</v>
      </c>
      <c r="G414" s="312">
        <v>17120.38</v>
      </c>
      <c r="H414" s="279">
        <f t="shared" si="13"/>
        <v>17120.38</v>
      </c>
      <c r="J414" s="2058" t="s">
        <v>6394</v>
      </c>
      <c r="K414" s="2064" t="str">
        <f>VLOOKUP(J414,'FICHE RATIOS'!C:D,2,FALSE)</f>
        <v>Serurerie - Miroiterie - Métallerie</v>
      </c>
    </row>
    <row r="415" spans="1:11" s="331" customFormat="1" ht="12">
      <c r="A415" s="459"/>
      <c r="B415" s="777"/>
      <c r="C415" s="780"/>
      <c r="D415" s="549"/>
      <c r="E415" s="456"/>
      <c r="F415" s="394"/>
      <c r="G415" s="312">
        <v>0</v>
      </c>
      <c r="H415" s="279" t="str">
        <f t="shared" si="13"/>
        <v/>
      </c>
      <c r="J415" s="2058" t="s">
        <v>6394</v>
      </c>
      <c r="K415" s="2064" t="str">
        <f>VLOOKUP(J415,'FICHE RATIOS'!C:D,2,FALSE)</f>
        <v>Serurerie - Miroiterie - Métallerie</v>
      </c>
    </row>
    <row r="416" spans="1:11" s="556" customFormat="1" ht="12">
      <c r="A416" s="459"/>
      <c r="B416" s="777" t="s">
        <v>2125</v>
      </c>
      <c r="C416" s="780" t="s">
        <v>2126</v>
      </c>
      <c r="D416" s="549"/>
      <c r="E416" s="456"/>
      <c r="F416" s="394"/>
      <c r="G416" s="312">
        <v>0</v>
      </c>
      <c r="H416" s="279" t="str">
        <f t="shared" si="13"/>
        <v/>
      </c>
      <c r="J416" s="2058" t="s">
        <v>6394</v>
      </c>
      <c r="K416" s="2064" t="str">
        <f>VLOOKUP(J416,'FICHE RATIOS'!C:D,2,FALSE)</f>
        <v>Serurerie - Miroiterie - Métallerie</v>
      </c>
    </row>
    <row r="417" spans="1:11" s="556" customFormat="1" ht="24">
      <c r="A417" s="459"/>
      <c r="B417" s="777"/>
      <c r="C417" s="779" t="s">
        <v>2127</v>
      </c>
      <c r="D417" s="697"/>
      <c r="E417" s="456"/>
      <c r="F417" s="394"/>
      <c r="G417" s="312">
        <v>0</v>
      </c>
      <c r="H417" s="279" t="str">
        <f t="shared" si="13"/>
        <v/>
      </c>
      <c r="J417" s="2058" t="s">
        <v>6394</v>
      </c>
      <c r="K417" s="2064" t="str">
        <f>VLOOKUP(J417,'FICHE RATIOS'!C:D,2,FALSE)</f>
        <v>Serurerie - Miroiterie - Métallerie</v>
      </c>
    </row>
    <row r="418" spans="1:11" s="556" customFormat="1" ht="12">
      <c r="A418" s="459"/>
      <c r="B418" s="777"/>
      <c r="C418" s="783" t="s">
        <v>2128</v>
      </c>
      <c r="D418" s="549"/>
      <c r="E418" s="456"/>
      <c r="F418" s="394"/>
      <c r="G418" s="312">
        <v>0</v>
      </c>
      <c r="H418" s="279" t="str">
        <f t="shared" si="13"/>
        <v/>
      </c>
      <c r="J418" s="2058" t="s">
        <v>6394</v>
      </c>
      <c r="K418" s="2064" t="str">
        <f>VLOOKUP(J418,'FICHE RATIOS'!C:D,2,FALSE)</f>
        <v>Serurerie - Miroiterie - Métallerie</v>
      </c>
    </row>
    <row r="419" spans="1:11" s="556" customFormat="1" ht="12">
      <c r="A419" s="459"/>
      <c r="B419" s="777"/>
      <c r="C419" s="779" t="s">
        <v>2129</v>
      </c>
      <c r="D419" s="549"/>
      <c r="E419" s="456" t="s">
        <v>235</v>
      </c>
      <c r="F419" s="394">
        <v>15.5</v>
      </c>
      <c r="G419" s="312">
        <v>722.81</v>
      </c>
      <c r="H419" s="279">
        <f t="shared" si="13"/>
        <v>11203.554999999998</v>
      </c>
      <c r="J419" s="2058" t="s">
        <v>6394</v>
      </c>
      <c r="K419" s="2064" t="str">
        <f>VLOOKUP(J419,'FICHE RATIOS'!C:D,2,FALSE)</f>
        <v>Serurerie - Miroiterie - Métallerie</v>
      </c>
    </row>
    <row r="420" spans="1:11" s="556" customFormat="1" ht="12">
      <c r="A420" s="459"/>
      <c r="B420" s="777"/>
      <c r="C420" s="780"/>
      <c r="D420" s="549"/>
      <c r="E420" s="456"/>
      <c r="F420" s="394"/>
      <c r="G420" s="312">
        <v>0</v>
      </c>
      <c r="H420" s="279" t="str">
        <f t="shared" si="13"/>
        <v/>
      </c>
      <c r="J420" s="2058" t="s">
        <v>6394</v>
      </c>
      <c r="K420" s="2064" t="str">
        <f>VLOOKUP(J420,'FICHE RATIOS'!C:D,2,FALSE)</f>
        <v>Serurerie - Miroiterie - Métallerie</v>
      </c>
    </row>
    <row r="421" spans="1:11" s="556" customFormat="1" ht="12">
      <c r="A421" s="459"/>
      <c r="B421" s="777"/>
      <c r="C421" s="783" t="s">
        <v>2130</v>
      </c>
      <c r="D421" s="549"/>
      <c r="E421" s="456"/>
      <c r="F421" s="394"/>
      <c r="G421" s="312">
        <v>0</v>
      </c>
      <c r="H421" s="279" t="str">
        <f t="shared" si="13"/>
        <v/>
      </c>
      <c r="J421" s="2058" t="s">
        <v>6394</v>
      </c>
      <c r="K421" s="2064" t="str">
        <f>VLOOKUP(J421,'FICHE RATIOS'!C:D,2,FALSE)</f>
        <v>Serurerie - Miroiterie - Métallerie</v>
      </c>
    </row>
    <row r="422" spans="1:11" s="556" customFormat="1" ht="12">
      <c r="A422" s="459"/>
      <c r="B422" s="777"/>
      <c r="C422" s="779" t="s">
        <v>2131</v>
      </c>
      <c r="D422" s="549"/>
      <c r="E422" s="456" t="s">
        <v>235</v>
      </c>
      <c r="F422" s="394">
        <v>23</v>
      </c>
      <c r="G422" s="312">
        <v>722.81</v>
      </c>
      <c r="H422" s="279">
        <f t="shared" si="13"/>
        <v>16624.629999999997</v>
      </c>
      <c r="J422" s="2058" t="s">
        <v>6394</v>
      </c>
      <c r="K422" s="2064" t="str">
        <f>VLOOKUP(J422,'FICHE RATIOS'!C:D,2,FALSE)</f>
        <v>Serurerie - Miroiterie - Métallerie</v>
      </c>
    </row>
    <row r="423" spans="1:11" s="556" customFormat="1" ht="12">
      <c r="A423" s="459"/>
      <c r="B423" s="777"/>
      <c r="C423" s="780"/>
      <c r="D423" s="549"/>
      <c r="E423" s="456"/>
      <c r="F423" s="394"/>
      <c r="G423" s="312">
        <v>0</v>
      </c>
      <c r="H423" s="279" t="str">
        <f t="shared" si="13"/>
        <v/>
      </c>
      <c r="J423" s="2058" t="s">
        <v>6394</v>
      </c>
      <c r="K423" s="2064" t="str">
        <f>VLOOKUP(J423,'FICHE RATIOS'!C:D,2,FALSE)</f>
        <v>Serurerie - Miroiterie - Métallerie</v>
      </c>
    </row>
    <row r="424" spans="1:11" s="556" customFormat="1" ht="12">
      <c r="A424" s="459"/>
      <c r="B424" s="777"/>
      <c r="C424" s="783" t="s">
        <v>2132</v>
      </c>
      <c r="D424" s="549"/>
      <c r="E424" s="456"/>
      <c r="F424" s="394"/>
      <c r="G424" s="312">
        <v>0</v>
      </c>
      <c r="H424" s="279" t="str">
        <f t="shared" si="13"/>
        <v/>
      </c>
      <c r="J424" s="2058" t="s">
        <v>6394</v>
      </c>
      <c r="K424" s="2064" t="str">
        <f>VLOOKUP(J424,'FICHE RATIOS'!C:D,2,FALSE)</f>
        <v>Serurerie - Miroiterie - Métallerie</v>
      </c>
    </row>
    <row r="425" spans="1:11" s="556" customFormat="1" ht="12">
      <c r="A425" s="459"/>
      <c r="B425" s="777"/>
      <c r="C425" s="779" t="s">
        <v>2133</v>
      </c>
      <c r="D425" s="549"/>
      <c r="E425" s="456" t="s">
        <v>235</v>
      </c>
      <c r="F425" s="394">
        <v>14</v>
      </c>
      <c r="G425" s="312">
        <v>611.61</v>
      </c>
      <c r="H425" s="279">
        <f t="shared" si="13"/>
        <v>8562.5400000000009</v>
      </c>
      <c r="J425" s="2058" t="s">
        <v>6394</v>
      </c>
      <c r="K425" s="2064" t="str">
        <f>VLOOKUP(J425,'FICHE RATIOS'!C:D,2,FALSE)</f>
        <v>Serurerie - Miroiterie - Métallerie</v>
      </c>
    </row>
    <row r="426" spans="1:11" s="556" customFormat="1" ht="12">
      <c r="A426" s="459"/>
      <c r="B426" s="777"/>
      <c r="C426" s="780"/>
      <c r="D426" s="549"/>
      <c r="E426" s="456"/>
      <c r="F426" s="394"/>
      <c r="G426" s="312">
        <v>0</v>
      </c>
      <c r="H426" s="279" t="str">
        <f t="shared" ref="H426:H489" si="14">IF(F426=0,"",G426*F426)</f>
        <v/>
      </c>
      <c r="J426" s="2058" t="s">
        <v>6394</v>
      </c>
      <c r="K426" s="2064" t="str">
        <f>VLOOKUP(J426,'FICHE RATIOS'!C:D,2,FALSE)</f>
        <v>Serurerie - Miroiterie - Métallerie</v>
      </c>
    </row>
    <row r="427" spans="1:11" s="556" customFormat="1" ht="12">
      <c r="A427" s="459"/>
      <c r="B427" s="777"/>
      <c r="C427" s="783" t="s">
        <v>2134</v>
      </c>
      <c r="D427" s="549"/>
      <c r="E427" s="456"/>
      <c r="F427" s="394"/>
      <c r="G427" s="312">
        <v>0</v>
      </c>
      <c r="H427" s="279" t="str">
        <f t="shared" si="14"/>
        <v/>
      </c>
      <c r="J427" s="2058" t="s">
        <v>6394</v>
      </c>
      <c r="K427" s="2064" t="str">
        <f>VLOOKUP(J427,'FICHE RATIOS'!C:D,2,FALSE)</f>
        <v>Serurerie - Miroiterie - Métallerie</v>
      </c>
    </row>
    <row r="428" spans="1:11" s="556" customFormat="1" ht="12">
      <c r="A428" s="459"/>
      <c r="B428" s="777"/>
      <c r="C428" s="779" t="s">
        <v>2135</v>
      </c>
      <c r="D428" s="549"/>
      <c r="E428" s="456" t="s">
        <v>235</v>
      </c>
      <c r="F428" s="394">
        <v>2</v>
      </c>
      <c r="G428" s="312">
        <v>722.81</v>
      </c>
      <c r="H428" s="279">
        <f t="shared" si="14"/>
        <v>1445.62</v>
      </c>
      <c r="J428" s="2058" t="s">
        <v>6394</v>
      </c>
      <c r="K428" s="2064" t="str">
        <f>VLOOKUP(J428,'FICHE RATIOS'!C:D,2,FALSE)</f>
        <v>Serurerie - Miroiterie - Métallerie</v>
      </c>
    </row>
    <row r="429" spans="1:11" s="556" customFormat="1" ht="12">
      <c r="A429" s="459"/>
      <c r="B429" s="777"/>
      <c r="C429" s="780"/>
      <c r="D429" s="549"/>
      <c r="E429" s="456"/>
      <c r="F429" s="394"/>
      <c r="G429" s="312">
        <v>0</v>
      </c>
      <c r="H429" s="279" t="str">
        <f t="shared" si="14"/>
        <v/>
      </c>
      <c r="J429" s="2058" t="s">
        <v>6394</v>
      </c>
      <c r="K429" s="2064" t="str">
        <f>VLOOKUP(J429,'FICHE RATIOS'!C:D,2,FALSE)</f>
        <v>Serurerie - Miroiterie - Métallerie</v>
      </c>
    </row>
    <row r="430" spans="1:11" s="331" customFormat="1" ht="12">
      <c r="A430" s="459"/>
      <c r="B430" s="777" t="s">
        <v>2125</v>
      </c>
      <c r="C430" s="780" t="s">
        <v>2136</v>
      </c>
      <c r="D430" s="549"/>
      <c r="E430" s="456"/>
      <c r="F430" s="394"/>
      <c r="G430" s="312">
        <v>0</v>
      </c>
      <c r="H430" s="279" t="str">
        <f t="shared" si="14"/>
        <v/>
      </c>
      <c r="J430" s="2058" t="s">
        <v>6394</v>
      </c>
      <c r="K430" s="2064" t="str">
        <f>VLOOKUP(J430,'FICHE RATIOS'!C:D,2,FALSE)</f>
        <v>Serurerie - Miroiterie - Métallerie</v>
      </c>
    </row>
    <row r="431" spans="1:11" s="331" customFormat="1" ht="24">
      <c r="A431" s="459"/>
      <c r="B431" s="777"/>
      <c r="C431" s="779" t="s">
        <v>2127</v>
      </c>
      <c r="D431" s="697"/>
      <c r="E431" s="456"/>
      <c r="F431" s="394"/>
      <c r="G431" s="312">
        <v>0</v>
      </c>
      <c r="H431" s="279" t="str">
        <f t="shared" si="14"/>
        <v/>
      </c>
      <c r="J431" s="2058" t="s">
        <v>6394</v>
      </c>
      <c r="K431" s="2064" t="str">
        <f>VLOOKUP(J431,'FICHE RATIOS'!C:D,2,FALSE)</f>
        <v>Serurerie - Miroiterie - Métallerie</v>
      </c>
    </row>
    <row r="432" spans="1:11" s="331" customFormat="1" ht="12">
      <c r="A432" s="459"/>
      <c r="B432" s="777"/>
      <c r="C432" s="780"/>
      <c r="D432" s="549"/>
      <c r="E432" s="456"/>
      <c r="F432" s="394"/>
      <c r="G432" s="312">
        <v>0</v>
      </c>
      <c r="H432" s="279" t="str">
        <f t="shared" si="14"/>
        <v/>
      </c>
      <c r="J432" s="2058" t="s">
        <v>6394</v>
      </c>
      <c r="K432" s="2064" t="str">
        <f>VLOOKUP(J432,'FICHE RATIOS'!C:D,2,FALSE)</f>
        <v>Serurerie - Miroiterie - Métallerie</v>
      </c>
    </row>
    <row r="433" spans="1:11" s="331" customFormat="1" ht="12">
      <c r="A433" s="459"/>
      <c r="B433" s="777"/>
      <c r="C433" s="783" t="s">
        <v>2132</v>
      </c>
      <c r="D433" s="549"/>
      <c r="E433" s="456"/>
      <c r="F433" s="394"/>
      <c r="G433" s="312">
        <v>0</v>
      </c>
      <c r="H433" s="279" t="str">
        <f t="shared" si="14"/>
        <v/>
      </c>
      <c r="J433" s="2058" t="s">
        <v>6394</v>
      </c>
      <c r="K433" s="2064" t="str">
        <f>VLOOKUP(J433,'FICHE RATIOS'!C:D,2,FALSE)</f>
        <v>Serurerie - Miroiterie - Métallerie</v>
      </c>
    </row>
    <row r="434" spans="1:11" s="331" customFormat="1" ht="12">
      <c r="A434" s="459"/>
      <c r="B434" s="777"/>
      <c r="C434" s="779" t="s">
        <v>2131</v>
      </c>
      <c r="D434" s="549"/>
      <c r="E434" s="456" t="s">
        <v>235</v>
      </c>
      <c r="F434" s="394">
        <v>12.5</v>
      </c>
      <c r="G434" s="312">
        <v>556.01</v>
      </c>
      <c r="H434" s="279">
        <f t="shared" si="14"/>
        <v>6950.125</v>
      </c>
      <c r="J434" s="2058" t="s">
        <v>6394</v>
      </c>
      <c r="K434" s="2064" t="str">
        <f>VLOOKUP(J434,'FICHE RATIOS'!C:D,2,FALSE)</f>
        <v>Serurerie - Miroiterie - Métallerie</v>
      </c>
    </row>
    <row r="435" spans="1:11" s="331" customFormat="1" ht="12">
      <c r="A435" s="459"/>
      <c r="B435" s="777"/>
      <c r="C435" s="780"/>
      <c r="D435" s="549"/>
      <c r="E435" s="456"/>
      <c r="F435" s="394"/>
      <c r="G435" s="312">
        <v>0</v>
      </c>
      <c r="H435" s="279" t="str">
        <f t="shared" si="14"/>
        <v/>
      </c>
      <c r="J435" s="2058" t="s">
        <v>6394</v>
      </c>
      <c r="K435" s="2064" t="str">
        <f>VLOOKUP(J435,'FICHE RATIOS'!C:D,2,FALSE)</f>
        <v>Serurerie - Miroiterie - Métallerie</v>
      </c>
    </row>
    <row r="436" spans="1:11" s="331" customFormat="1" ht="12">
      <c r="A436" s="459"/>
      <c r="B436" s="777"/>
      <c r="C436" s="783" t="s">
        <v>2134</v>
      </c>
      <c r="D436" s="549"/>
      <c r="E436" s="456"/>
      <c r="F436" s="394"/>
      <c r="G436" s="312">
        <v>0</v>
      </c>
      <c r="H436" s="279" t="str">
        <f t="shared" si="14"/>
        <v/>
      </c>
      <c r="J436" s="2058" t="s">
        <v>6394</v>
      </c>
      <c r="K436" s="2064" t="str">
        <f>VLOOKUP(J436,'FICHE RATIOS'!C:D,2,FALSE)</f>
        <v>Serurerie - Miroiterie - Métallerie</v>
      </c>
    </row>
    <row r="437" spans="1:11" s="331" customFormat="1" ht="12">
      <c r="A437" s="459"/>
      <c r="B437" s="777"/>
      <c r="C437" s="779" t="s">
        <v>2137</v>
      </c>
      <c r="D437" s="549"/>
      <c r="E437" s="456" t="s">
        <v>235</v>
      </c>
      <c r="F437" s="394">
        <v>31.5</v>
      </c>
      <c r="G437" s="312">
        <v>573.76</v>
      </c>
      <c r="H437" s="279">
        <f t="shared" si="14"/>
        <v>18073.439999999999</v>
      </c>
      <c r="J437" s="2058" t="s">
        <v>6394</v>
      </c>
      <c r="K437" s="2064" t="str">
        <f>VLOOKUP(J437,'FICHE RATIOS'!C:D,2,FALSE)</f>
        <v>Serurerie - Miroiterie - Métallerie</v>
      </c>
    </row>
    <row r="438" spans="1:11" s="331" customFormat="1" ht="12">
      <c r="A438" s="459"/>
      <c r="B438" s="777"/>
      <c r="C438" s="779"/>
      <c r="D438" s="549" t="s">
        <v>1009</v>
      </c>
      <c r="E438" s="456"/>
      <c r="F438" s="394"/>
      <c r="G438" s="312">
        <v>0</v>
      </c>
      <c r="H438" s="279" t="str">
        <f t="shared" si="14"/>
        <v/>
      </c>
      <c r="J438" s="2058" t="s">
        <v>6394</v>
      </c>
      <c r="K438" s="2064" t="str">
        <f>VLOOKUP(J438,'FICHE RATIOS'!C:D,2,FALSE)</f>
        <v>Serurerie - Miroiterie - Métallerie</v>
      </c>
    </row>
    <row r="439" spans="1:11" s="331" customFormat="1" ht="12">
      <c r="A439" s="459"/>
      <c r="B439" s="777" t="s">
        <v>2138</v>
      </c>
      <c r="C439" s="780" t="s">
        <v>2139</v>
      </c>
      <c r="D439" s="549"/>
      <c r="E439" s="456"/>
      <c r="F439" s="394"/>
      <c r="G439" s="312">
        <v>0</v>
      </c>
      <c r="H439" s="279" t="str">
        <f t="shared" si="14"/>
        <v/>
      </c>
      <c r="J439" s="2058" t="s">
        <v>6394</v>
      </c>
      <c r="K439" s="2064" t="str">
        <f>VLOOKUP(J439,'FICHE RATIOS'!C:D,2,FALSE)</f>
        <v>Serurerie - Miroiterie - Métallerie</v>
      </c>
    </row>
    <row r="440" spans="1:11" s="331" customFormat="1" ht="12">
      <c r="A440" s="459"/>
      <c r="B440" s="777"/>
      <c r="C440" s="779" t="s">
        <v>2140</v>
      </c>
      <c r="D440" s="549"/>
      <c r="E440" s="456"/>
      <c r="F440" s="394"/>
      <c r="G440" s="312">
        <v>0</v>
      </c>
      <c r="H440" s="279" t="str">
        <f t="shared" si="14"/>
        <v/>
      </c>
      <c r="J440" s="2058" t="s">
        <v>6394</v>
      </c>
      <c r="K440" s="2064" t="str">
        <f>VLOOKUP(J440,'FICHE RATIOS'!C:D,2,FALSE)</f>
        <v>Serurerie - Miroiterie - Métallerie</v>
      </c>
    </row>
    <row r="441" spans="1:11" s="331" customFormat="1" ht="12">
      <c r="A441" s="459"/>
      <c r="B441" s="777"/>
      <c r="C441" s="783" t="s">
        <v>2141</v>
      </c>
      <c r="D441" s="549"/>
      <c r="E441" s="456"/>
      <c r="F441" s="394"/>
      <c r="G441" s="312">
        <v>0</v>
      </c>
      <c r="H441" s="279" t="str">
        <f t="shared" si="14"/>
        <v/>
      </c>
      <c r="J441" s="2058" t="s">
        <v>6394</v>
      </c>
      <c r="K441" s="2064" t="str">
        <f>VLOOKUP(J441,'FICHE RATIOS'!C:D,2,FALSE)</f>
        <v>Serurerie - Miroiterie - Métallerie</v>
      </c>
    </row>
    <row r="442" spans="1:11" s="331" customFormat="1" ht="12">
      <c r="A442" s="459"/>
      <c r="B442" s="777"/>
      <c r="C442" s="779" t="s">
        <v>2142</v>
      </c>
      <c r="D442" s="549"/>
      <c r="E442" s="456" t="s">
        <v>235</v>
      </c>
      <c r="F442" s="394">
        <v>99</v>
      </c>
      <c r="G442" s="312">
        <v>141.96</v>
      </c>
      <c r="H442" s="279">
        <f t="shared" si="14"/>
        <v>14054.04</v>
      </c>
      <c r="J442" s="2058" t="s">
        <v>6394</v>
      </c>
      <c r="K442" s="2064" t="str">
        <f>VLOOKUP(J442,'FICHE RATIOS'!C:D,2,FALSE)</f>
        <v>Serurerie - Miroiterie - Métallerie</v>
      </c>
    </row>
    <row r="443" spans="1:11" s="331" customFormat="1" ht="12">
      <c r="A443" s="459"/>
      <c r="B443" s="777"/>
      <c r="C443" s="780"/>
      <c r="D443" s="549"/>
      <c r="E443" s="456"/>
      <c r="F443" s="394"/>
      <c r="G443" s="312">
        <v>0</v>
      </c>
      <c r="H443" s="279" t="str">
        <f t="shared" si="14"/>
        <v/>
      </c>
      <c r="J443" s="2058" t="s">
        <v>6394</v>
      </c>
      <c r="K443" s="2064" t="str">
        <f>VLOOKUP(J443,'FICHE RATIOS'!C:D,2,FALSE)</f>
        <v>Serurerie - Miroiterie - Métallerie</v>
      </c>
    </row>
    <row r="444" spans="1:11" s="331" customFormat="1" ht="12">
      <c r="A444" s="459"/>
      <c r="B444" s="777" t="s">
        <v>2143</v>
      </c>
      <c r="C444" s="780" t="s">
        <v>2144</v>
      </c>
      <c r="D444" s="549"/>
      <c r="E444" s="456"/>
      <c r="F444" s="394"/>
      <c r="G444" s="312">
        <v>0</v>
      </c>
      <c r="H444" s="279" t="str">
        <f t="shared" si="14"/>
        <v/>
      </c>
      <c r="J444" s="2058" t="s">
        <v>6394</v>
      </c>
      <c r="K444" s="2064" t="str">
        <f>VLOOKUP(J444,'FICHE RATIOS'!C:D,2,FALSE)</f>
        <v>Serurerie - Miroiterie - Métallerie</v>
      </c>
    </row>
    <row r="445" spans="1:11" s="331" customFormat="1" ht="12">
      <c r="A445" s="459"/>
      <c r="B445" s="777"/>
      <c r="C445" s="779" t="s">
        <v>2145</v>
      </c>
      <c r="D445" s="549"/>
      <c r="E445" s="456"/>
      <c r="F445" s="394"/>
      <c r="G445" s="312">
        <v>0</v>
      </c>
      <c r="H445" s="279" t="str">
        <f t="shared" si="14"/>
        <v/>
      </c>
      <c r="J445" s="2058" t="s">
        <v>6394</v>
      </c>
      <c r="K445" s="2064" t="str">
        <f>VLOOKUP(J445,'FICHE RATIOS'!C:D,2,FALSE)</f>
        <v>Serurerie - Miroiterie - Métallerie</v>
      </c>
    </row>
    <row r="446" spans="1:11" s="331" customFormat="1" ht="14.25" customHeight="1">
      <c r="A446" s="459"/>
      <c r="B446" s="777"/>
      <c r="C446" s="779" t="s">
        <v>2146</v>
      </c>
      <c r="D446" s="549"/>
      <c r="E446" s="456" t="s">
        <v>66</v>
      </c>
      <c r="F446" s="394">
        <v>1</v>
      </c>
      <c r="G446" s="312">
        <v>59150.01</v>
      </c>
      <c r="H446" s="279">
        <f t="shared" si="14"/>
        <v>59150.01</v>
      </c>
      <c r="J446" s="2058" t="s">
        <v>6394</v>
      </c>
      <c r="K446" s="2064" t="str">
        <f>VLOOKUP(J446,'FICHE RATIOS'!C:D,2,FALSE)</f>
        <v>Serurerie - Miroiterie - Métallerie</v>
      </c>
    </row>
    <row r="447" spans="1:11" s="331" customFormat="1" ht="12">
      <c r="A447" s="459"/>
      <c r="B447" s="777"/>
      <c r="C447" s="780"/>
      <c r="D447" s="549"/>
      <c r="E447" s="456"/>
      <c r="F447" s="394"/>
      <c r="G447" s="312">
        <v>0</v>
      </c>
      <c r="H447" s="279" t="str">
        <f t="shared" si="14"/>
        <v/>
      </c>
      <c r="J447" s="2058" t="s">
        <v>6394</v>
      </c>
      <c r="K447" s="2064" t="str">
        <f>VLOOKUP(J447,'FICHE RATIOS'!C:D,2,FALSE)</f>
        <v>Serurerie - Miroiterie - Métallerie</v>
      </c>
    </row>
    <row r="448" spans="1:11" s="331" customFormat="1" ht="12">
      <c r="A448" s="459"/>
      <c r="B448" s="777" t="s">
        <v>2147</v>
      </c>
      <c r="C448" s="780" t="s">
        <v>2148</v>
      </c>
      <c r="D448" s="549"/>
      <c r="E448" s="456"/>
      <c r="F448" s="394"/>
      <c r="G448" s="312">
        <v>0</v>
      </c>
      <c r="H448" s="279" t="str">
        <f t="shared" si="14"/>
        <v/>
      </c>
      <c r="J448" s="2058" t="s">
        <v>6394</v>
      </c>
      <c r="K448" s="2064" t="str">
        <f>VLOOKUP(J448,'FICHE RATIOS'!C:D,2,FALSE)</f>
        <v>Serurerie - Miroiterie - Métallerie</v>
      </c>
    </row>
    <row r="449" spans="1:11" s="331" customFormat="1" ht="12">
      <c r="A449" s="459"/>
      <c r="B449" s="777"/>
      <c r="C449" s="779" t="s">
        <v>2149</v>
      </c>
      <c r="D449" s="549"/>
      <c r="E449" s="456" t="s">
        <v>66</v>
      </c>
      <c r="F449" s="394">
        <v>1</v>
      </c>
      <c r="G449" s="312">
        <v>23660</v>
      </c>
      <c r="H449" s="279">
        <f t="shared" si="14"/>
        <v>23660</v>
      </c>
      <c r="J449" s="2058" t="s">
        <v>6394</v>
      </c>
      <c r="K449" s="2064" t="str">
        <f>VLOOKUP(J449,'FICHE RATIOS'!C:D,2,FALSE)</f>
        <v>Serurerie - Miroiterie - Métallerie</v>
      </c>
    </row>
    <row r="450" spans="1:11" s="331" customFormat="1" ht="12">
      <c r="A450" s="459"/>
      <c r="B450" s="777"/>
      <c r="C450" s="780"/>
      <c r="D450" s="549"/>
      <c r="E450" s="456"/>
      <c r="F450" s="394"/>
      <c r="G450" s="312">
        <v>0</v>
      </c>
      <c r="H450" s="279" t="str">
        <f t="shared" si="14"/>
        <v/>
      </c>
      <c r="J450" s="2058" t="s">
        <v>6394</v>
      </c>
      <c r="K450" s="2064" t="str">
        <f>VLOOKUP(J450,'FICHE RATIOS'!C:D,2,FALSE)</f>
        <v>Serurerie - Miroiterie - Métallerie</v>
      </c>
    </row>
    <row r="451" spans="1:11" s="331" customFormat="1" ht="12">
      <c r="A451" s="459"/>
      <c r="B451" s="777" t="s">
        <v>2150</v>
      </c>
      <c r="C451" s="780" t="s">
        <v>2151</v>
      </c>
      <c r="D451" s="549"/>
      <c r="E451" s="456"/>
      <c r="F451" s="394"/>
      <c r="G451" s="312">
        <v>0</v>
      </c>
      <c r="H451" s="279" t="str">
        <f t="shared" si="14"/>
        <v/>
      </c>
      <c r="J451" s="2058" t="s">
        <v>6394</v>
      </c>
      <c r="K451" s="2064" t="str">
        <f>VLOOKUP(J451,'FICHE RATIOS'!C:D,2,FALSE)</f>
        <v>Serurerie - Miroiterie - Métallerie</v>
      </c>
    </row>
    <row r="452" spans="1:11" s="331" customFormat="1" ht="24">
      <c r="A452" s="459"/>
      <c r="B452" s="777"/>
      <c r="C452" s="779" t="s">
        <v>2152</v>
      </c>
      <c r="D452" s="697"/>
      <c r="E452" s="456"/>
      <c r="F452" s="394"/>
      <c r="G452" s="312">
        <v>0</v>
      </c>
      <c r="H452" s="279" t="str">
        <f t="shared" si="14"/>
        <v/>
      </c>
      <c r="J452" s="2058" t="s">
        <v>6394</v>
      </c>
      <c r="K452" s="2064" t="str">
        <f>VLOOKUP(J452,'FICHE RATIOS'!C:D,2,FALSE)</f>
        <v>Serurerie - Miroiterie - Métallerie</v>
      </c>
    </row>
    <row r="453" spans="1:11" s="331" customFormat="1" ht="12">
      <c r="A453" s="459"/>
      <c r="B453" s="777"/>
      <c r="C453" s="779" t="s">
        <v>2153</v>
      </c>
      <c r="D453" s="549"/>
      <c r="E453" s="456" t="s">
        <v>235</v>
      </c>
      <c r="F453" s="394">
        <v>20.2</v>
      </c>
      <c r="G453" s="312">
        <v>165.62</v>
      </c>
      <c r="H453" s="279">
        <f t="shared" si="14"/>
        <v>3345.5239999999999</v>
      </c>
      <c r="J453" s="2058" t="s">
        <v>6394</v>
      </c>
      <c r="K453" s="2064" t="str">
        <f>VLOOKUP(J453,'FICHE RATIOS'!C:D,2,FALSE)</f>
        <v>Serurerie - Miroiterie - Métallerie</v>
      </c>
    </row>
    <row r="454" spans="1:11" s="331" customFormat="1" ht="12">
      <c r="A454" s="459"/>
      <c r="B454" s="777"/>
      <c r="C454" s="779" t="s">
        <v>2154</v>
      </c>
      <c r="D454" s="549"/>
      <c r="E454" s="456" t="s">
        <v>235</v>
      </c>
      <c r="F454" s="394">
        <v>11</v>
      </c>
      <c r="G454" s="312">
        <v>165.62</v>
      </c>
      <c r="H454" s="279">
        <f t="shared" si="14"/>
        <v>1821.8200000000002</v>
      </c>
      <c r="J454" s="2058" t="s">
        <v>6394</v>
      </c>
      <c r="K454" s="2064" t="str">
        <f>VLOOKUP(J454,'FICHE RATIOS'!C:D,2,FALSE)</f>
        <v>Serurerie - Miroiterie - Métallerie</v>
      </c>
    </row>
    <row r="455" spans="1:11" s="331" customFormat="1" ht="12">
      <c r="A455" s="459"/>
      <c r="B455" s="777"/>
      <c r="C455" s="780"/>
      <c r="D455" s="549"/>
      <c r="E455" s="456"/>
      <c r="F455" s="394"/>
      <c r="G455" s="312">
        <v>0</v>
      </c>
      <c r="H455" s="279" t="str">
        <f t="shared" si="14"/>
        <v/>
      </c>
      <c r="J455" s="2058" t="s">
        <v>6394</v>
      </c>
      <c r="K455" s="2064" t="str">
        <f>VLOOKUP(J455,'FICHE RATIOS'!C:D,2,FALSE)</f>
        <v>Serurerie - Miroiterie - Métallerie</v>
      </c>
    </row>
    <row r="456" spans="1:11" s="331" customFormat="1" ht="12">
      <c r="A456" s="459"/>
      <c r="B456" s="777" t="s">
        <v>2155</v>
      </c>
      <c r="C456" s="780" t="s">
        <v>2156</v>
      </c>
      <c r="D456" s="549"/>
      <c r="E456" s="456"/>
      <c r="F456" s="394"/>
      <c r="G456" s="312">
        <v>0</v>
      </c>
      <c r="H456" s="279" t="str">
        <f t="shared" si="14"/>
        <v/>
      </c>
      <c r="J456" s="2058" t="s">
        <v>6394</v>
      </c>
      <c r="K456" s="2064" t="str">
        <f>VLOOKUP(J456,'FICHE RATIOS'!C:D,2,FALSE)</f>
        <v>Serurerie - Miroiterie - Métallerie</v>
      </c>
    </row>
    <row r="457" spans="1:11" s="331" customFormat="1" ht="16.149999999999999" customHeight="1">
      <c r="A457" s="459"/>
      <c r="B457" s="777"/>
      <c r="C457" s="779" t="s">
        <v>2157</v>
      </c>
      <c r="D457" s="697"/>
      <c r="E457" s="456"/>
      <c r="F457" s="394"/>
      <c r="G457" s="312">
        <v>0</v>
      </c>
      <c r="H457" s="279" t="str">
        <f t="shared" si="14"/>
        <v/>
      </c>
      <c r="J457" s="2058" t="s">
        <v>6394</v>
      </c>
      <c r="K457" s="2064" t="str">
        <f>VLOOKUP(J457,'FICHE RATIOS'!C:D,2,FALSE)</f>
        <v>Serurerie - Miroiterie - Métallerie</v>
      </c>
    </row>
    <row r="458" spans="1:11" s="331" customFormat="1" ht="12">
      <c r="A458" s="459"/>
      <c r="B458" s="777"/>
      <c r="C458" s="779" t="s">
        <v>2158</v>
      </c>
      <c r="D458" s="549"/>
      <c r="E458" s="456" t="s">
        <v>66</v>
      </c>
      <c r="F458" s="394">
        <v>95</v>
      </c>
      <c r="G458" s="312">
        <v>189.28</v>
      </c>
      <c r="H458" s="279">
        <f t="shared" si="14"/>
        <v>17981.599999999999</v>
      </c>
      <c r="J458" s="2058" t="s">
        <v>6394</v>
      </c>
      <c r="K458" s="2064" t="str">
        <f>VLOOKUP(J458,'FICHE RATIOS'!C:D,2,FALSE)</f>
        <v>Serurerie - Miroiterie - Métallerie</v>
      </c>
    </row>
    <row r="459" spans="1:11" s="331" customFormat="1" ht="12">
      <c r="A459" s="459"/>
      <c r="B459" s="777"/>
      <c r="C459" s="779" t="s">
        <v>2159</v>
      </c>
      <c r="D459" s="549"/>
      <c r="E459" s="456" t="s">
        <v>66</v>
      </c>
      <c r="F459" s="394">
        <v>95</v>
      </c>
      <c r="G459" s="312">
        <v>189.28</v>
      </c>
      <c r="H459" s="279">
        <f t="shared" si="14"/>
        <v>17981.599999999999</v>
      </c>
      <c r="J459" s="2058" t="s">
        <v>6394</v>
      </c>
      <c r="K459" s="2064" t="str">
        <f>VLOOKUP(J459,'FICHE RATIOS'!C:D,2,FALSE)</f>
        <v>Serurerie - Miroiterie - Métallerie</v>
      </c>
    </row>
    <row r="460" spans="1:11" s="331" customFormat="1" ht="12">
      <c r="A460" s="459"/>
      <c r="B460" s="777"/>
      <c r="C460" s="780" t="s">
        <v>2160</v>
      </c>
      <c r="D460" s="549"/>
      <c r="E460" s="456"/>
      <c r="F460" s="394"/>
      <c r="G460" s="312">
        <v>0</v>
      </c>
      <c r="H460" s="279" t="str">
        <f t="shared" si="14"/>
        <v/>
      </c>
      <c r="J460" s="2058" t="s">
        <v>6394</v>
      </c>
      <c r="K460" s="2064" t="str">
        <f>VLOOKUP(J460,'FICHE RATIOS'!C:D,2,FALSE)</f>
        <v>Serurerie - Miroiterie - Métallerie</v>
      </c>
    </row>
    <row r="461" spans="1:11" s="331" customFormat="1" ht="12">
      <c r="A461" s="459"/>
      <c r="B461" s="777"/>
      <c r="C461" s="780"/>
      <c r="D461" s="549"/>
      <c r="E461" s="456"/>
      <c r="F461" s="394"/>
      <c r="G461" s="312">
        <v>0</v>
      </c>
      <c r="H461" s="279" t="str">
        <f t="shared" si="14"/>
        <v/>
      </c>
      <c r="J461" s="2058" t="s">
        <v>6394</v>
      </c>
      <c r="K461" s="2064" t="str">
        <f>VLOOKUP(J461,'FICHE RATIOS'!C:D,2,FALSE)</f>
        <v>Serurerie - Miroiterie - Métallerie</v>
      </c>
    </row>
    <row r="462" spans="1:11" s="331" customFormat="1" ht="12">
      <c r="A462" s="459"/>
      <c r="B462" s="777" t="s">
        <v>2161</v>
      </c>
      <c r="C462" s="780" t="s">
        <v>2162</v>
      </c>
      <c r="D462" s="549"/>
      <c r="E462" s="456"/>
      <c r="F462" s="394"/>
      <c r="G462" s="312">
        <v>0</v>
      </c>
      <c r="H462" s="279" t="str">
        <f t="shared" si="14"/>
        <v/>
      </c>
      <c r="J462" s="2058" t="s">
        <v>6394</v>
      </c>
      <c r="K462" s="2064" t="str">
        <f>VLOOKUP(J462,'FICHE RATIOS'!C:D,2,FALSE)</f>
        <v>Serurerie - Miroiterie - Métallerie</v>
      </c>
    </row>
    <row r="463" spans="1:11" s="331" customFormat="1" ht="12">
      <c r="A463" s="459"/>
      <c r="B463" s="777"/>
      <c r="C463" s="779" t="s">
        <v>2163</v>
      </c>
      <c r="D463" s="549"/>
      <c r="E463" s="456" t="s">
        <v>51</v>
      </c>
      <c r="F463" s="394">
        <v>2</v>
      </c>
      <c r="G463" s="312">
        <v>798.53</v>
      </c>
      <c r="H463" s="279">
        <f t="shared" si="14"/>
        <v>1597.06</v>
      </c>
      <c r="J463" s="2058" t="s">
        <v>6394</v>
      </c>
      <c r="K463" s="2064" t="str">
        <f>VLOOKUP(J463,'FICHE RATIOS'!C:D,2,FALSE)</f>
        <v>Serurerie - Miroiterie - Métallerie</v>
      </c>
    </row>
    <row r="464" spans="1:11" s="331" customFormat="1" ht="12">
      <c r="A464" s="459"/>
      <c r="B464" s="777"/>
      <c r="C464" s="780"/>
      <c r="D464" s="549"/>
      <c r="E464" s="456"/>
      <c r="F464" s="394"/>
      <c r="G464" s="312">
        <v>0</v>
      </c>
      <c r="H464" s="279" t="str">
        <f t="shared" si="14"/>
        <v/>
      </c>
      <c r="J464" s="2058" t="s">
        <v>6394</v>
      </c>
      <c r="K464" s="2064" t="str">
        <f>VLOOKUP(J464,'FICHE RATIOS'!C:D,2,FALSE)</f>
        <v>Serurerie - Miroiterie - Métallerie</v>
      </c>
    </row>
    <row r="465" spans="1:11" s="331" customFormat="1" ht="12">
      <c r="A465" s="459"/>
      <c r="B465" s="777" t="s">
        <v>2164</v>
      </c>
      <c r="C465" s="780" t="s">
        <v>2165</v>
      </c>
      <c r="D465" s="549"/>
      <c r="E465" s="456"/>
      <c r="F465" s="394"/>
      <c r="G465" s="312">
        <v>0</v>
      </c>
      <c r="H465" s="279" t="str">
        <f t="shared" si="14"/>
        <v/>
      </c>
      <c r="J465" s="2058" t="s">
        <v>6394</v>
      </c>
      <c r="K465" s="2064" t="str">
        <f>VLOOKUP(J465,'FICHE RATIOS'!C:D,2,FALSE)</f>
        <v>Serurerie - Miroiterie - Métallerie</v>
      </c>
    </row>
    <row r="466" spans="1:11" s="331" customFormat="1" ht="24">
      <c r="A466" s="459"/>
      <c r="B466" s="777"/>
      <c r="C466" s="779" t="s">
        <v>2166</v>
      </c>
      <c r="D466" s="697"/>
      <c r="E466" s="456"/>
      <c r="F466" s="394"/>
      <c r="G466" s="312">
        <v>0</v>
      </c>
      <c r="H466" s="279" t="str">
        <f t="shared" si="14"/>
        <v/>
      </c>
      <c r="J466" s="2058" t="s">
        <v>6394</v>
      </c>
      <c r="K466" s="2064" t="str">
        <f>VLOOKUP(J466,'FICHE RATIOS'!C:D,2,FALSE)</f>
        <v>Serurerie - Miroiterie - Métallerie</v>
      </c>
    </row>
    <row r="467" spans="1:11" s="331" customFormat="1" ht="15.6" customHeight="1">
      <c r="A467" s="459"/>
      <c r="B467" s="777"/>
      <c r="C467" s="779" t="s">
        <v>2167</v>
      </c>
      <c r="D467" s="697"/>
      <c r="E467" s="456" t="s">
        <v>235</v>
      </c>
      <c r="F467" s="394">
        <v>23.8</v>
      </c>
      <c r="G467" s="312">
        <v>147.88</v>
      </c>
      <c r="H467" s="279">
        <f t="shared" si="14"/>
        <v>3519.5439999999999</v>
      </c>
      <c r="J467" s="2058" t="s">
        <v>6394</v>
      </c>
      <c r="K467" s="2064" t="str">
        <f>VLOOKUP(J467,'FICHE RATIOS'!C:D,2,FALSE)</f>
        <v>Serurerie - Miroiterie - Métallerie</v>
      </c>
    </row>
    <row r="468" spans="1:11" s="331" customFormat="1" ht="12">
      <c r="A468" s="459"/>
      <c r="B468" s="777"/>
      <c r="C468" s="779"/>
      <c r="D468" s="549"/>
      <c r="E468" s="456"/>
      <c r="F468" s="394"/>
      <c r="G468" s="312">
        <v>0</v>
      </c>
      <c r="H468" s="279" t="str">
        <f t="shared" si="14"/>
        <v/>
      </c>
      <c r="J468" s="2058" t="s">
        <v>6394</v>
      </c>
      <c r="K468" s="2064" t="str">
        <f>VLOOKUP(J468,'FICHE RATIOS'!C:D,2,FALSE)</f>
        <v>Serurerie - Miroiterie - Métallerie</v>
      </c>
    </row>
    <row r="469" spans="1:11" s="331" customFormat="1" ht="12">
      <c r="A469" s="459"/>
      <c r="B469" s="777" t="s">
        <v>2168</v>
      </c>
      <c r="C469" s="780" t="s">
        <v>2169</v>
      </c>
      <c r="D469" s="549"/>
      <c r="E469" s="456"/>
      <c r="F469" s="394"/>
      <c r="G469" s="312">
        <v>0</v>
      </c>
      <c r="H469" s="279" t="str">
        <f t="shared" si="14"/>
        <v/>
      </c>
      <c r="J469" s="2058" t="s">
        <v>6394</v>
      </c>
      <c r="K469" s="2064" t="str">
        <f>VLOOKUP(J469,'FICHE RATIOS'!C:D,2,FALSE)</f>
        <v>Serurerie - Miroiterie - Métallerie</v>
      </c>
    </row>
    <row r="470" spans="1:11" s="331" customFormat="1" ht="24">
      <c r="A470" s="459"/>
      <c r="B470" s="777"/>
      <c r="C470" s="779" t="s">
        <v>2170</v>
      </c>
      <c r="D470" s="697"/>
      <c r="E470" s="456"/>
      <c r="F470" s="394"/>
      <c r="G470" s="312">
        <v>0</v>
      </c>
      <c r="H470" s="279" t="str">
        <f t="shared" si="14"/>
        <v/>
      </c>
      <c r="J470" s="2058" t="s">
        <v>6394</v>
      </c>
      <c r="K470" s="2064" t="str">
        <f>VLOOKUP(J470,'FICHE RATIOS'!C:D,2,FALSE)</f>
        <v>Serurerie - Miroiterie - Métallerie</v>
      </c>
    </row>
    <row r="471" spans="1:11" s="331" customFormat="1" ht="12">
      <c r="A471" s="459"/>
      <c r="B471" s="777"/>
      <c r="C471" s="779" t="s">
        <v>2171</v>
      </c>
      <c r="D471" s="549"/>
      <c r="E471" s="456" t="s">
        <v>66</v>
      </c>
      <c r="F471" s="394">
        <v>20</v>
      </c>
      <c r="G471" s="312">
        <v>177.45</v>
      </c>
      <c r="H471" s="279">
        <f t="shared" si="14"/>
        <v>3549</v>
      </c>
      <c r="J471" s="2058" t="s">
        <v>6394</v>
      </c>
      <c r="K471" s="2064" t="str">
        <f>VLOOKUP(J471,'FICHE RATIOS'!C:D,2,FALSE)</f>
        <v>Serurerie - Miroiterie - Métallerie</v>
      </c>
    </row>
    <row r="472" spans="1:11" s="331" customFormat="1" ht="12">
      <c r="A472" s="459"/>
      <c r="B472" s="777"/>
      <c r="C472" s="779" t="s">
        <v>2172</v>
      </c>
      <c r="D472" s="549"/>
      <c r="E472" s="456" t="s">
        <v>66</v>
      </c>
      <c r="F472" s="394">
        <v>20</v>
      </c>
      <c r="G472" s="312">
        <v>177.45</v>
      </c>
      <c r="H472" s="279">
        <f t="shared" si="14"/>
        <v>3549</v>
      </c>
      <c r="J472" s="2058" t="s">
        <v>6394</v>
      </c>
      <c r="K472" s="2064" t="str">
        <f>VLOOKUP(J472,'FICHE RATIOS'!C:D,2,FALSE)</f>
        <v>Serurerie - Miroiterie - Métallerie</v>
      </c>
    </row>
    <row r="473" spans="1:11" s="331" customFormat="1" ht="12">
      <c r="A473" s="459"/>
      <c r="B473" s="777"/>
      <c r="C473" s="780"/>
      <c r="D473" s="549"/>
      <c r="E473" s="456"/>
      <c r="F473" s="394"/>
      <c r="G473" s="312">
        <v>0</v>
      </c>
      <c r="H473" s="279" t="str">
        <f t="shared" si="14"/>
        <v/>
      </c>
      <c r="J473" s="2058" t="s">
        <v>6394</v>
      </c>
      <c r="K473" s="2064" t="str">
        <f>VLOOKUP(J473,'FICHE RATIOS'!C:D,2,FALSE)</f>
        <v>Serurerie - Miroiterie - Métallerie</v>
      </c>
    </row>
    <row r="474" spans="1:11" s="331" customFormat="1" ht="12">
      <c r="A474" s="459"/>
      <c r="B474" s="777" t="s">
        <v>2173</v>
      </c>
      <c r="C474" s="780" t="s">
        <v>2174</v>
      </c>
      <c r="D474" s="549"/>
      <c r="E474" s="456"/>
      <c r="F474" s="394"/>
      <c r="G474" s="312">
        <v>0</v>
      </c>
      <c r="H474" s="279" t="str">
        <f t="shared" si="14"/>
        <v/>
      </c>
      <c r="J474" s="2058" t="s">
        <v>6394</v>
      </c>
      <c r="K474" s="2064" t="str">
        <f>VLOOKUP(J474,'FICHE RATIOS'!C:D,2,FALSE)</f>
        <v>Serurerie - Miroiterie - Métallerie</v>
      </c>
    </row>
    <row r="475" spans="1:11" s="331" customFormat="1" ht="12">
      <c r="A475" s="459"/>
      <c r="B475" s="777"/>
      <c r="C475" s="779" t="s">
        <v>2175</v>
      </c>
      <c r="D475" s="549"/>
      <c r="E475" s="456"/>
      <c r="F475" s="394"/>
      <c r="G475" s="312">
        <v>0</v>
      </c>
      <c r="H475" s="279" t="str">
        <f t="shared" si="14"/>
        <v/>
      </c>
      <c r="J475" s="2058" t="s">
        <v>6394</v>
      </c>
      <c r="K475" s="2064" t="str">
        <f>VLOOKUP(J475,'FICHE RATIOS'!C:D,2,FALSE)</f>
        <v>Serurerie - Miroiterie - Métallerie</v>
      </c>
    </row>
    <row r="476" spans="1:11" s="331" customFormat="1" ht="12">
      <c r="A476" s="459"/>
      <c r="B476" s="777"/>
      <c r="C476" s="783" t="s">
        <v>2176</v>
      </c>
      <c r="D476" s="549"/>
      <c r="E476" s="456"/>
      <c r="F476" s="394"/>
      <c r="G476" s="312">
        <v>0</v>
      </c>
      <c r="H476" s="279" t="str">
        <f t="shared" si="14"/>
        <v/>
      </c>
      <c r="J476" s="2058" t="s">
        <v>6394</v>
      </c>
      <c r="K476" s="2064" t="str">
        <f>VLOOKUP(J476,'FICHE RATIOS'!C:D,2,FALSE)</f>
        <v>Serurerie - Miroiterie - Métallerie</v>
      </c>
    </row>
    <row r="477" spans="1:11" s="331" customFormat="1" ht="12">
      <c r="A477" s="459"/>
      <c r="B477" s="777"/>
      <c r="C477" s="779" t="s">
        <v>2177</v>
      </c>
      <c r="D477" s="549"/>
      <c r="E477" s="456" t="s">
        <v>66</v>
      </c>
      <c r="F477" s="394">
        <v>1</v>
      </c>
      <c r="G477" s="312">
        <v>3963.05</v>
      </c>
      <c r="H477" s="279">
        <f t="shared" si="14"/>
        <v>3963.05</v>
      </c>
      <c r="J477" s="2058" t="s">
        <v>6394</v>
      </c>
      <c r="K477" s="2064" t="str">
        <f>VLOOKUP(J477,'FICHE RATIOS'!C:D,2,FALSE)</f>
        <v>Serurerie - Miroiterie - Métallerie</v>
      </c>
    </row>
    <row r="478" spans="1:11" s="331" customFormat="1" ht="12">
      <c r="A478" s="459"/>
      <c r="B478" s="777"/>
      <c r="C478" s="779" t="s">
        <v>2178</v>
      </c>
      <c r="D478" s="549"/>
      <c r="E478" s="456" t="s">
        <v>66</v>
      </c>
      <c r="F478" s="394">
        <v>1</v>
      </c>
      <c r="G478" s="312">
        <v>3963.05</v>
      </c>
      <c r="H478" s="279">
        <f t="shared" si="14"/>
        <v>3963.05</v>
      </c>
      <c r="J478" s="2058" t="s">
        <v>6394</v>
      </c>
      <c r="K478" s="2064" t="str">
        <f>VLOOKUP(J478,'FICHE RATIOS'!C:D,2,FALSE)</f>
        <v>Serurerie - Miroiterie - Métallerie</v>
      </c>
    </row>
    <row r="479" spans="1:11" s="331" customFormat="1" ht="12">
      <c r="A479" s="459"/>
      <c r="B479" s="777"/>
      <c r="C479" s="779"/>
      <c r="D479" s="549"/>
      <c r="E479" s="456"/>
      <c r="F479" s="394"/>
      <c r="G479" s="312">
        <v>0</v>
      </c>
      <c r="H479" s="279" t="str">
        <f t="shared" si="14"/>
        <v/>
      </c>
      <c r="J479" s="2058" t="s">
        <v>6394</v>
      </c>
      <c r="K479" s="2064" t="str">
        <f>VLOOKUP(J479,'FICHE RATIOS'!C:D,2,FALSE)</f>
        <v>Serurerie - Miroiterie - Métallerie</v>
      </c>
    </row>
    <row r="480" spans="1:11" s="331" customFormat="1" ht="12">
      <c r="A480" s="459"/>
      <c r="B480" s="777"/>
      <c r="C480" s="783" t="s">
        <v>2179</v>
      </c>
      <c r="D480" s="549"/>
      <c r="E480" s="456"/>
      <c r="F480" s="394"/>
      <c r="G480" s="312">
        <v>0</v>
      </c>
      <c r="H480" s="279" t="str">
        <f t="shared" si="14"/>
        <v/>
      </c>
      <c r="J480" s="2058" t="s">
        <v>6394</v>
      </c>
      <c r="K480" s="2064" t="str">
        <f>VLOOKUP(J480,'FICHE RATIOS'!C:D,2,FALSE)</f>
        <v>Serurerie - Miroiterie - Métallerie</v>
      </c>
    </row>
    <row r="481" spans="1:11" s="331" customFormat="1" ht="12">
      <c r="A481" s="459"/>
      <c r="B481" s="777"/>
      <c r="C481" s="779" t="s">
        <v>2180</v>
      </c>
      <c r="D481" s="549"/>
      <c r="E481" s="456" t="s">
        <v>66</v>
      </c>
      <c r="F481" s="394">
        <v>1</v>
      </c>
      <c r="G481" s="312">
        <v>3466.19</v>
      </c>
      <c r="H481" s="279">
        <f t="shared" si="14"/>
        <v>3466.19</v>
      </c>
      <c r="J481" s="2058" t="s">
        <v>6394</v>
      </c>
      <c r="K481" s="2064" t="str">
        <f>VLOOKUP(J481,'FICHE RATIOS'!C:D,2,FALSE)</f>
        <v>Serurerie - Miroiterie - Métallerie</v>
      </c>
    </row>
    <row r="482" spans="1:11" s="331" customFormat="1" ht="12">
      <c r="A482" s="459"/>
      <c r="B482" s="777"/>
      <c r="C482" s="779" t="s">
        <v>2181</v>
      </c>
      <c r="D482" s="549"/>
      <c r="E482" s="456" t="s">
        <v>66</v>
      </c>
      <c r="F482" s="394">
        <v>1</v>
      </c>
      <c r="G482" s="312">
        <v>3466.19</v>
      </c>
      <c r="H482" s="279">
        <f t="shared" si="14"/>
        <v>3466.19</v>
      </c>
      <c r="J482" s="2058" t="s">
        <v>6394</v>
      </c>
      <c r="K482" s="2064" t="str">
        <f>VLOOKUP(J482,'FICHE RATIOS'!C:D,2,FALSE)</f>
        <v>Serurerie - Miroiterie - Métallerie</v>
      </c>
    </row>
    <row r="483" spans="1:11" s="331" customFormat="1" ht="12">
      <c r="A483" s="459"/>
      <c r="B483" s="777"/>
      <c r="C483" s="779"/>
      <c r="D483" s="549"/>
      <c r="E483" s="456"/>
      <c r="F483" s="394"/>
      <c r="G483" s="312">
        <v>0</v>
      </c>
      <c r="H483" s="279" t="str">
        <f t="shared" si="14"/>
        <v/>
      </c>
      <c r="J483" s="2058" t="s">
        <v>6394</v>
      </c>
      <c r="K483" s="2064" t="str">
        <f>VLOOKUP(J483,'FICHE RATIOS'!C:D,2,FALSE)</f>
        <v>Serurerie - Miroiterie - Métallerie</v>
      </c>
    </row>
    <row r="484" spans="1:11" s="331" customFormat="1" ht="12">
      <c r="A484" s="459"/>
      <c r="B484" s="777"/>
      <c r="C484" s="783" t="s">
        <v>2182</v>
      </c>
      <c r="D484" s="549"/>
      <c r="E484" s="456" t="s">
        <v>66</v>
      </c>
      <c r="F484" s="394">
        <v>2</v>
      </c>
      <c r="G484" s="312">
        <v>7926.1</v>
      </c>
      <c r="H484" s="279">
        <f t="shared" si="14"/>
        <v>15852.2</v>
      </c>
      <c r="J484" s="2058" t="s">
        <v>6394</v>
      </c>
      <c r="K484" s="2064" t="str">
        <f>VLOOKUP(J484,'FICHE RATIOS'!C:D,2,FALSE)</f>
        <v>Serurerie - Miroiterie - Métallerie</v>
      </c>
    </row>
    <row r="485" spans="1:11" s="331" customFormat="1" ht="12">
      <c r="A485" s="459"/>
      <c r="B485" s="777"/>
      <c r="C485" s="783"/>
      <c r="D485" s="549"/>
      <c r="E485" s="456"/>
      <c r="F485" s="394"/>
      <c r="G485" s="312"/>
      <c r="H485" s="279"/>
      <c r="J485" s="2058" t="s">
        <v>6394</v>
      </c>
      <c r="K485" s="2064" t="str">
        <f>VLOOKUP(J485,'FICHE RATIOS'!C:D,2,FALSE)</f>
        <v>Serurerie - Miroiterie - Métallerie</v>
      </c>
    </row>
    <row r="486" spans="1:11" s="331" customFormat="1" ht="12">
      <c r="A486" s="459"/>
      <c r="B486" s="777"/>
      <c r="C486" s="783" t="s">
        <v>2183</v>
      </c>
      <c r="D486" s="549"/>
      <c r="E486" s="456"/>
      <c r="F486" s="394"/>
      <c r="G486" s="312"/>
      <c r="H486" s="279"/>
      <c r="J486" s="2058" t="s">
        <v>6394</v>
      </c>
      <c r="K486" s="2064" t="str">
        <f>VLOOKUP(J486,'FICHE RATIOS'!C:D,2,FALSE)</f>
        <v>Serurerie - Miroiterie - Métallerie</v>
      </c>
    </row>
    <row r="487" spans="1:11" s="556" customFormat="1" ht="12">
      <c r="A487" s="459"/>
      <c r="B487" s="777"/>
      <c r="C487" s="779" t="s">
        <v>2184</v>
      </c>
      <c r="D487" s="549"/>
      <c r="E487" s="456" t="s">
        <v>66</v>
      </c>
      <c r="F487" s="394">
        <v>9</v>
      </c>
      <c r="G487" s="312">
        <v>3963.05</v>
      </c>
      <c r="H487" s="279">
        <f t="shared" si="14"/>
        <v>35667.450000000004</v>
      </c>
      <c r="J487" s="2058" t="s">
        <v>6394</v>
      </c>
      <c r="K487" s="2064" t="str">
        <f>VLOOKUP(J487,'FICHE RATIOS'!C:D,2,FALSE)</f>
        <v>Serurerie - Miroiterie - Métallerie</v>
      </c>
    </row>
    <row r="488" spans="1:11" s="556" customFormat="1" ht="12">
      <c r="A488" s="459"/>
      <c r="B488" s="777"/>
      <c r="C488" s="779" t="s">
        <v>2185</v>
      </c>
      <c r="D488" s="549"/>
      <c r="E488" s="456" t="s">
        <v>66</v>
      </c>
      <c r="F488" s="394">
        <v>9</v>
      </c>
      <c r="G488" s="312">
        <v>177.45</v>
      </c>
      <c r="H488" s="279">
        <f t="shared" si="14"/>
        <v>1597.05</v>
      </c>
      <c r="J488" s="2058" t="s">
        <v>6394</v>
      </c>
      <c r="K488" s="2064" t="str">
        <f>VLOOKUP(J488,'FICHE RATIOS'!C:D,2,FALSE)</f>
        <v>Serurerie - Miroiterie - Métallerie</v>
      </c>
    </row>
    <row r="489" spans="1:11" s="556" customFormat="1" ht="12">
      <c r="A489" s="459"/>
      <c r="B489" s="777"/>
      <c r="C489" s="779" t="s">
        <v>2186</v>
      </c>
      <c r="D489" s="549"/>
      <c r="E489" s="456" t="s">
        <v>70</v>
      </c>
      <c r="F489" s="394">
        <v>14</v>
      </c>
      <c r="G489" s="312">
        <v>331.24</v>
      </c>
      <c r="H489" s="279">
        <f t="shared" si="14"/>
        <v>4637.3600000000006</v>
      </c>
      <c r="J489" s="2058" t="s">
        <v>6394</v>
      </c>
      <c r="K489" s="2064" t="str">
        <f>VLOOKUP(J489,'FICHE RATIOS'!C:D,2,FALSE)</f>
        <v>Serurerie - Miroiterie - Métallerie</v>
      </c>
    </row>
    <row r="490" spans="1:11" s="331" customFormat="1" ht="12">
      <c r="A490" s="459"/>
      <c r="B490" s="777"/>
      <c r="C490" s="780"/>
      <c r="D490" s="549"/>
      <c r="E490" s="456"/>
      <c r="F490" s="394"/>
      <c r="G490" s="312">
        <v>0</v>
      </c>
      <c r="H490" s="279" t="str">
        <f t="shared" ref="H490:H539" si="15">IF(F490=0,"",G490*F490)</f>
        <v/>
      </c>
      <c r="J490" s="2058" t="s">
        <v>6394</v>
      </c>
      <c r="K490" s="2064" t="str">
        <f>VLOOKUP(J490,'FICHE RATIOS'!C:D,2,FALSE)</f>
        <v>Serurerie - Miroiterie - Métallerie</v>
      </c>
    </row>
    <row r="491" spans="1:11" s="331" customFormat="1" ht="12">
      <c r="A491" s="459"/>
      <c r="B491" s="777" t="s">
        <v>2187</v>
      </c>
      <c r="C491" s="780" t="s">
        <v>2185</v>
      </c>
      <c r="D491" s="549"/>
      <c r="E491" s="456"/>
      <c r="F491" s="394"/>
      <c r="G491" s="312">
        <v>0</v>
      </c>
      <c r="H491" s="279" t="str">
        <f t="shared" si="15"/>
        <v/>
      </c>
      <c r="J491" s="2058" t="s">
        <v>6394</v>
      </c>
      <c r="K491" s="2064" t="str">
        <f>VLOOKUP(J491,'FICHE RATIOS'!C:D,2,FALSE)</f>
        <v>Serurerie - Miroiterie - Métallerie</v>
      </c>
    </row>
    <row r="492" spans="1:11" s="331" customFormat="1" ht="12">
      <c r="A492" s="459"/>
      <c r="B492" s="777"/>
      <c r="C492" s="779" t="s">
        <v>2188</v>
      </c>
      <c r="D492" s="549"/>
      <c r="E492" s="456"/>
      <c r="F492" s="394"/>
      <c r="G492" s="312">
        <v>0</v>
      </c>
      <c r="H492" s="279" t="str">
        <f t="shared" si="15"/>
        <v/>
      </c>
      <c r="J492" s="2058" t="s">
        <v>6394</v>
      </c>
      <c r="K492" s="2064" t="str">
        <f>VLOOKUP(J492,'FICHE RATIOS'!C:D,2,FALSE)</f>
        <v>Serurerie - Miroiterie - Métallerie</v>
      </c>
    </row>
    <row r="493" spans="1:11" s="331" customFormat="1" ht="12">
      <c r="A493" s="459"/>
      <c r="B493" s="777"/>
      <c r="C493" s="783" t="s">
        <v>2176</v>
      </c>
      <c r="D493" s="549"/>
      <c r="E493" s="456"/>
      <c r="F493" s="394"/>
      <c r="G493" s="312">
        <v>0</v>
      </c>
      <c r="H493" s="279" t="str">
        <f t="shared" si="15"/>
        <v/>
      </c>
      <c r="J493" s="2058" t="s">
        <v>6394</v>
      </c>
      <c r="K493" s="2064" t="str">
        <f>VLOOKUP(J493,'FICHE RATIOS'!C:D,2,FALSE)</f>
        <v>Serurerie - Miroiterie - Métallerie</v>
      </c>
    </row>
    <row r="494" spans="1:11" s="331" customFormat="1" ht="12">
      <c r="A494" s="459"/>
      <c r="B494" s="777"/>
      <c r="C494" s="779" t="s">
        <v>2177</v>
      </c>
      <c r="D494" s="549"/>
      <c r="E494" s="456" t="s">
        <v>66</v>
      </c>
      <c r="F494" s="394">
        <v>1</v>
      </c>
      <c r="G494" s="312">
        <v>177.45</v>
      </c>
      <c r="H494" s="279">
        <f t="shared" si="15"/>
        <v>177.45</v>
      </c>
      <c r="J494" s="2058" t="s">
        <v>6394</v>
      </c>
      <c r="K494" s="2064" t="str">
        <f>VLOOKUP(J494,'FICHE RATIOS'!C:D,2,FALSE)</f>
        <v>Serurerie - Miroiterie - Métallerie</v>
      </c>
    </row>
    <row r="495" spans="1:11" s="331" customFormat="1" ht="12">
      <c r="A495" s="459"/>
      <c r="B495" s="777"/>
      <c r="C495" s="779" t="s">
        <v>2189</v>
      </c>
      <c r="D495" s="549"/>
      <c r="E495" s="456" t="s">
        <v>66</v>
      </c>
      <c r="F495" s="394">
        <v>1</v>
      </c>
      <c r="G495" s="312">
        <v>177.45</v>
      </c>
      <c r="H495" s="279">
        <f t="shared" si="15"/>
        <v>177.45</v>
      </c>
      <c r="J495" s="2058" t="s">
        <v>6394</v>
      </c>
      <c r="K495" s="2064" t="str">
        <f>VLOOKUP(J495,'FICHE RATIOS'!C:D,2,FALSE)</f>
        <v>Serurerie - Miroiterie - Métallerie</v>
      </c>
    </row>
    <row r="496" spans="1:11" s="331" customFormat="1" ht="12">
      <c r="A496" s="459"/>
      <c r="B496" s="777"/>
      <c r="C496" s="779"/>
      <c r="D496" s="549"/>
      <c r="E496" s="456"/>
      <c r="F496" s="394"/>
      <c r="G496" s="312">
        <v>0</v>
      </c>
      <c r="H496" s="279" t="str">
        <f t="shared" si="15"/>
        <v/>
      </c>
      <c r="J496" s="2058" t="s">
        <v>6394</v>
      </c>
      <c r="K496" s="2064" t="str">
        <f>VLOOKUP(J496,'FICHE RATIOS'!C:D,2,FALSE)</f>
        <v>Serurerie - Miroiterie - Métallerie</v>
      </c>
    </row>
    <row r="497" spans="1:11" s="331" customFormat="1" ht="12">
      <c r="A497" s="459"/>
      <c r="B497" s="777"/>
      <c r="C497" s="783" t="s">
        <v>2179</v>
      </c>
      <c r="D497" s="549"/>
      <c r="E497" s="456"/>
      <c r="F497" s="394"/>
      <c r="G497" s="312">
        <v>0</v>
      </c>
      <c r="H497" s="279" t="str">
        <f t="shared" si="15"/>
        <v/>
      </c>
      <c r="J497" s="2058" t="s">
        <v>6394</v>
      </c>
      <c r="K497" s="2064" t="str">
        <f>VLOOKUP(J497,'FICHE RATIOS'!C:D,2,FALSE)</f>
        <v>Serurerie - Miroiterie - Métallerie</v>
      </c>
    </row>
    <row r="498" spans="1:11" s="331" customFormat="1" ht="12">
      <c r="A498" s="459"/>
      <c r="B498" s="777"/>
      <c r="C498" s="779" t="s">
        <v>2180</v>
      </c>
      <c r="D498" s="549"/>
      <c r="E498" s="456" t="s">
        <v>66</v>
      </c>
      <c r="F498" s="394">
        <v>1</v>
      </c>
      <c r="G498" s="312">
        <v>177.45</v>
      </c>
      <c r="H498" s="279">
        <f t="shared" si="15"/>
        <v>177.45</v>
      </c>
      <c r="J498" s="2058" t="s">
        <v>6394</v>
      </c>
      <c r="K498" s="2064" t="str">
        <f>VLOOKUP(J498,'FICHE RATIOS'!C:D,2,FALSE)</f>
        <v>Serurerie - Miroiterie - Métallerie</v>
      </c>
    </row>
    <row r="499" spans="1:11" s="331" customFormat="1" ht="12">
      <c r="A499" s="459"/>
      <c r="B499" s="777"/>
      <c r="C499" s="779" t="s">
        <v>2181</v>
      </c>
      <c r="D499" s="549"/>
      <c r="E499" s="456" t="s">
        <v>66</v>
      </c>
      <c r="F499" s="394">
        <v>1</v>
      </c>
      <c r="G499" s="312">
        <v>177.45</v>
      </c>
      <c r="H499" s="279">
        <f t="shared" si="15"/>
        <v>177.45</v>
      </c>
      <c r="J499" s="2058" t="s">
        <v>6394</v>
      </c>
      <c r="K499" s="2064" t="str">
        <f>VLOOKUP(J499,'FICHE RATIOS'!C:D,2,FALSE)</f>
        <v>Serurerie - Miroiterie - Métallerie</v>
      </c>
    </row>
    <row r="500" spans="1:11" s="331" customFormat="1" ht="12">
      <c r="A500" s="459"/>
      <c r="B500" s="777"/>
      <c r="C500" s="779"/>
      <c r="D500" s="549"/>
      <c r="E500" s="456"/>
      <c r="F500" s="394"/>
      <c r="G500" s="312">
        <v>0</v>
      </c>
      <c r="H500" s="279" t="str">
        <f t="shared" si="15"/>
        <v/>
      </c>
      <c r="J500" s="2058" t="s">
        <v>6394</v>
      </c>
      <c r="K500" s="2064" t="str">
        <f>VLOOKUP(J500,'FICHE RATIOS'!C:D,2,FALSE)</f>
        <v>Serurerie - Miroiterie - Métallerie</v>
      </c>
    </row>
    <row r="501" spans="1:11" s="331" customFormat="1" ht="12">
      <c r="A501" s="459"/>
      <c r="B501" s="777"/>
      <c r="C501" s="783" t="s">
        <v>2182</v>
      </c>
      <c r="D501" s="549"/>
      <c r="E501" s="456" t="s">
        <v>66</v>
      </c>
      <c r="F501" s="394">
        <v>2</v>
      </c>
      <c r="G501" s="312">
        <v>177.45</v>
      </c>
      <c r="H501" s="279">
        <f t="shared" si="15"/>
        <v>354.9</v>
      </c>
      <c r="J501" s="2058" t="s">
        <v>6394</v>
      </c>
      <c r="K501" s="2064" t="str">
        <f>VLOOKUP(J501,'FICHE RATIOS'!C:D,2,FALSE)</f>
        <v>Serurerie - Miroiterie - Métallerie</v>
      </c>
    </row>
    <row r="502" spans="1:11" s="331" customFormat="1" ht="12">
      <c r="A502" s="459"/>
      <c r="B502" s="777"/>
      <c r="C502" s="780"/>
      <c r="D502" s="549"/>
      <c r="E502" s="456"/>
      <c r="F502" s="394"/>
      <c r="G502" s="312">
        <v>0</v>
      </c>
      <c r="H502" s="279" t="str">
        <f t="shared" si="15"/>
        <v/>
      </c>
      <c r="J502" s="2058" t="s">
        <v>6394</v>
      </c>
      <c r="K502" s="2064" t="str">
        <f>VLOOKUP(J502,'FICHE RATIOS'!C:D,2,FALSE)</f>
        <v>Serurerie - Miroiterie - Métallerie</v>
      </c>
    </row>
    <row r="503" spans="1:11" s="331" customFormat="1" ht="12">
      <c r="A503" s="459"/>
      <c r="B503" s="777" t="s">
        <v>2190</v>
      </c>
      <c r="C503" s="780" t="s">
        <v>2191</v>
      </c>
      <c r="D503" s="549"/>
      <c r="E503" s="456"/>
      <c r="F503" s="394"/>
      <c r="G503" s="312">
        <v>0</v>
      </c>
      <c r="H503" s="279" t="str">
        <f t="shared" si="15"/>
        <v/>
      </c>
      <c r="J503" s="2058" t="s">
        <v>6394</v>
      </c>
      <c r="K503" s="2064" t="str">
        <f>VLOOKUP(J503,'FICHE RATIOS'!C:D,2,FALSE)</f>
        <v>Serurerie - Miroiterie - Métallerie</v>
      </c>
    </row>
    <row r="504" spans="1:11" s="331" customFormat="1" ht="24">
      <c r="A504" s="459"/>
      <c r="B504" s="777"/>
      <c r="C504" s="779" t="s">
        <v>2192</v>
      </c>
      <c r="D504" s="697"/>
      <c r="E504" s="456"/>
      <c r="F504" s="394"/>
      <c r="G504" s="312">
        <v>0</v>
      </c>
      <c r="H504" s="279" t="str">
        <f t="shared" si="15"/>
        <v/>
      </c>
      <c r="J504" s="2058" t="s">
        <v>6394</v>
      </c>
      <c r="K504" s="2064" t="str">
        <f>VLOOKUP(J504,'FICHE RATIOS'!C:D,2,FALSE)</f>
        <v>Serurerie - Miroiterie - Métallerie</v>
      </c>
    </row>
    <row r="505" spans="1:11" s="331" customFormat="1" ht="24">
      <c r="A505" s="459"/>
      <c r="B505" s="777"/>
      <c r="C505" s="779" t="s">
        <v>2193</v>
      </c>
      <c r="D505" s="697"/>
      <c r="E505" s="456" t="s">
        <v>66</v>
      </c>
      <c r="F505" s="394">
        <v>9</v>
      </c>
      <c r="G505" s="312">
        <v>532.35</v>
      </c>
      <c r="H505" s="279">
        <f t="shared" si="15"/>
        <v>4791.1500000000005</v>
      </c>
      <c r="J505" s="2058" t="s">
        <v>6394</v>
      </c>
      <c r="K505" s="2064" t="str">
        <f>VLOOKUP(J505,'FICHE RATIOS'!C:D,2,FALSE)</f>
        <v>Serurerie - Miroiterie - Métallerie</v>
      </c>
    </row>
    <row r="506" spans="1:11" s="331" customFormat="1" ht="12">
      <c r="A506" s="459"/>
      <c r="B506" s="777"/>
      <c r="C506" s="779"/>
      <c r="D506" s="549"/>
      <c r="E506" s="456"/>
      <c r="F506" s="394"/>
      <c r="G506" s="312">
        <v>0</v>
      </c>
      <c r="H506" s="279" t="str">
        <f t="shared" si="15"/>
        <v/>
      </c>
      <c r="J506" s="2058" t="s">
        <v>6394</v>
      </c>
      <c r="K506" s="2064" t="str">
        <f>VLOOKUP(J506,'FICHE RATIOS'!C:D,2,FALSE)</f>
        <v>Serurerie - Miroiterie - Métallerie</v>
      </c>
    </row>
    <row r="507" spans="1:11" s="331" customFormat="1" ht="12">
      <c r="A507" s="459"/>
      <c r="B507" s="777" t="s">
        <v>2194</v>
      </c>
      <c r="C507" s="780" t="s">
        <v>2195</v>
      </c>
      <c r="D507" s="549"/>
      <c r="E507" s="456"/>
      <c r="F507" s="394"/>
      <c r="G507" s="312">
        <v>0</v>
      </c>
      <c r="H507" s="279" t="str">
        <f t="shared" si="15"/>
        <v/>
      </c>
      <c r="J507" s="2058" t="s">
        <v>6394</v>
      </c>
      <c r="K507" s="2064" t="str">
        <f>VLOOKUP(J507,'FICHE RATIOS'!C:D,2,FALSE)</f>
        <v>Serurerie - Miroiterie - Métallerie</v>
      </c>
    </row>
    <row r="508" spans="1:11" s="331" customFormat="1" ht="13.15" customHeight="1">
      <c r="A508" s="459"/>
      <c r="B508" s="777"/>
      <c r="C508" s="779" t="s">
        <v>2196</v>
      </c>
      <c r="D508" s="549"/>
      <c r="E508" s="456" t="s">
        <v>66</v>
      </c>
      <c r="F508" s="394">
        <v>8</v>
      </c>
      <c r="G508" s="312">
        <v>1774.5</v>
      </c>
      <c r="H508" s="279">
        <f t="shared" si="15"/>
        <v>14196</v>
      </c>
      <c r="J508" s="2058" t="s">
        <v>6394</v>
      </c>
      <c r="K508" s="2064" t="str">
        <f>VLOOKUP(J508,'FICHE RATIOS'!C:D,2,FALSE)</f>
        <v>Serurerie - Miroiterie - Métallerie</v>
      </c>
    </row>
    <row r="509" spans="1:11" s="331" customFormat="1" ht="12">
      <c r="A509" s="459"/>
      <c r="B509" s="777"/>
      <c r="C509" s="780"/>
      <c r="D509" s="549"/>
      <c r="E509" s="456"/>
      <c r="F509" s="394"/>
      <c r="G509" s="312">
        <v>0</v>
      </c>
      <c r="H509" s="279" t="str">
        <f t="shared" si="15"/>
        <v/>
      </c>
      <c r="J509" s="2058" t="s">
        <v>6394</v>
      </c>
      <c r="K509" s="2064" t="str">
        <f>VLOOKUP(J509,'FICHE RATIOS'!C:D,2,FALSE)</f>
        <v>Serurerie - Miroiterie - Métallerie</v>
      </c>
    </row>
    <row r="510" spans="1:11" s="331" customFormat="1" ht="12">
      <c r="A510" s="459"/>
      <c r="B510" s="777" t="s">
        <v>2197</v>
      </c>
      <c r="C510" s="780" t="s">
        <v>2198</v>
      </c>
      <c r="D510" s="549"/>
      <c r="E510" s="456"/>
      <c r="F510" s="394"/>
      <c r="G510" s="312">
        <v>0</v>
      </c>
      <c r="H510" s="279" t="str">
        <f t="shared" si="15"/>
        <v/>
      </c>
      <c r="J510" s="2058" t="s">
        <v>6394</v>
      </c>
      <c r="K510" s="2064" t="str">
        <f>VLOOKUP(J510,'FICHE RATIOS'!C:D,2,FALSE)</f>
        <v>Serurerie - Miroiterie - Métallerie</v>
      </c>
    </row>
    <row r="511" spans="1:11" s="331" customFormat="1" ht="24">
      <c r="A511" s="459"/>
      <c r="B511" s="777"/>
      <c r="C511" s="779" t="s">
        <v>2199</v>
      </c>
      <c r="D511" s="697"/>
      <c r="E511" s="456"/>
      <c r="F511" s="394"/>
      <c r="G511" s="312">
        <v>0</v>
      </c>
      <c r="H511" s="279" t="str">
        <f t="shared" si="15"/>
        <v/>
      </c>
      <c r="J511" s="2058" t="s">
        <v>6394</v>
      </c>
      <c r="K511" s="2064" t="str">
        <f>VLOOKUP(J511,'FICHE RATIOS'!C:D,2,FALSE)</f>
        <v>Serurerie - Miroiterie - Métallerie</v>
      </c>
    </row>
    <row r="512" spans="1:11" s="331" customFormat="1" ht="12">
      <c r="A512" s="459"/>
      <c r="B512" s="777"/>
      <c r="C512" s="783" t="s">
        <v>2200</v>
      </c>
      <c r="D512" s="549"/>
      <c r="E512" s="456"/>
      <c r="F512" s="394"/>
      <c r="G512" s="312">
        <v>0</v>
      </c>
      <c r="H512" s="279" t="str">
        <f t="shared" si="15"/>
        <v/>
      </c>
      <c r="J512" s="2058" t="s">
        <v>6394</v>
      </c>
      <c r="K512" s="2064" t="str">
        <f>VLOOKUP(J512,'FICHE RATIOS'!C:D,2,FALSE)</f>
        <v>Serurerie - Miroiterie - Métallerie</v>
      </c>
    </row>
    <row r="513" spans="1:11" s="331" customFormat="1" ht="12">
      <c r="A513" s="459"/>
      <c r="B513" s="777"/>
      <c r="C513" s="779" t="s">
        <v>2201</v>
      </c>
      <c r="D513" s="549"/>
      <c r="E513" s="456" t="s">
        <v>51</v>
      </c>
      <c r="F513" s="394">
        <v>1</v>
      </c>
      <c r="G513" s="312">
        <v>1461.01</v>
      </c>
      <c r="H513" s="279">
        <f t="shared" si="15"/>
        <v>1461.01</v>
      </c>
      <c r="J513" s="2058" t="s">
        <v>6394</v>
      </c>
      <c r="K513" s="2064" t="str">
        <f>VLOOKUP(J513,'FICHE RATIOS'!C:D,2,FALSE)</f>
        <v>Serurerie - Miroiterie - Métallerie</v>
      </c>
    </row>
    <row r="514" spans="1:11" s="331" customFormat="1" ht="12">
      <c r="A514" s="459"/>
      <c r="B514" s="777"/>
      <c r="C514" s="779" t="s">
        <v>2202</v>
      </c>
      <c r="D514" s="549"/>
      <c r="E514" s="456" t="s">
        <v>51</v>
      </c>
      <c r="F514" s="394">
        <v>1</v>
      </c>
      <c r="G514" s="312">
        <v>692.06</v>
      </c>
      <c r="H514" s="279">
        <f t="shared" si="15"/>
        <v>692.06</v>
      </c>
      <c r="J514" s="2058" t="s">
        <v>6394</v>
      </c>
      <c r="K514" s="2064" t="str">
        <f>VLOOKUP(J514,'FICHE RATIOS'!C:D,2,FALSE)</f>
        <v>Serurerie - Miroiterie - Métallerie</v>
      </c>
    </row>
    <row r="515" spans="1:11" s="331" customFormat="1" ht="12">
      <c r="A515" s="459"/>
      <c r="B515" s="777"/>
      <c r="C515" s="779" t="s">
        <v>2203</v>
      </c>
      <c r="D515" s="549"/>
      <c r="E515" s="456" t="s">
        <v>51</v>
      </c>
      <c r="F515" s="394">
        <v>1</v>
      </c>
      <c r="G515" s="312">
        <v>1768.69</v>
      </c>
      <c r="H515" s="279">
        <f t="shared" si="15"/>
        <v>1768.69</v>
      </c>
      <c r="J515" s="2058" t="s">
        <v>6394</v>
      </c>
      <c r="K515" s="2064" t="str">
        <f>VLOOKUP(J515,'FICHE RATIOS'!C:D,2,FALSE)</f>
        <v>Serurerie - Miroiterie - Métallerie</v>
      </c>
    </row>
    <row r="516" spans="1:11" s="331" customFormat="1" ht="12">
      <c r="A516" s="459"/>
      <c r="B516" s="777"/>
      <c r="C516" s="779" t="s">
        <v>2204</v>
      </c>
      <c r="D516" s="549"/>
      <c r="E516" s="456" t="s">
        <v>51</v>
      </c>
      <c r="F516" s="394">
        <v>1</v>
      </c>
      <c r="G516" s="312">
        <v>2306.25</v>
      </c>
      <c r="H516" s="279">
        <f t="shared" si="15"/>
        <v>2306.25</v>
      </c>
      <c r="J516" s="2058" t="s">
        <v>6394</v>
      </c>
      <c r="K516" s="2064" t="str">
        <f>VLOOKUP(J516,'FICHE RATIOS'!C:D,2,FALSE)</f>
        <v>Serurerie - Miroiterie - Métallerie</v>
      </c>
    </row>
    <row r="517" spans="1:11" s="331" customFormat="1" ht="12">
      <c r="A517" s="459"/>
      <c r="B517" s="777"/>
      <c r="C517" s="779" t="s">
        <v>2205</v>
      </c>
      <c r="D517" s="549"/>
      <c r="E517" s="456" t="s">
        <v>51</v>
      </c>
      <c r="F517" s="394">
        <v>1</v>
      </c>
      <c r="G517" s="312">
        <v>2229.96</v>
      </c>
      <c r="H517" s="279">
        <f t="shared" si="15"/>
        <v>2229.96</v>
      </c>
      <c r="J517" s="2058" t="s">
        <v>6394</v>
      </c>
      <c r="K517" s="2064" t="str">
        <f>VLOOKUP(J517,'FICHE RATIOS'!C:D,2,FALSE)</f>
        <v>Serurerie - Miroiterie - Métallerie</v>
      </c>
    </row>
    <row r="518" spans="1:11" s="331" customFormat="1" ht="12">
      <c r="A518" s="459"/>
      <c r="B518" s="777"/>
      <c r="C518" s="779" t="s">
        <v>2206</v>
      </c>
      <c r="D518" s="549"/>
      <c r="E518" s="456" t="s">
        <v>51</v>
      </c>
      <c r="F518" s="394">
        <v>1</v>
      </c>
      <c r="G518" s="312">
        <v>2306.25</v>
      </c>
      <c r="H518" s="279">
        <f t="shared" si="15"/>
        <v>2306.25</v>
      </c>
      <c r="J518" s="2058" t="s">
        <v>6394</v>
      </c>
      <c r="K518" s="2064" t="str">
        <f>VLOOKUP(J518,'FICHE RATIOS'!C:D,2,FALSE)</f>
        <v>Serurerie - Miroiterie - Métallerie</v>
      </c>
    </row>
    <row r="519" spans="1:11" s="331" customFormat="1" ht="12">
      <c r="A519" s="459"/>
      <c r="B519" s="777"/>
      <c r="C519" s="779" t="s">
        <v>2207</v>
      </c>
      <c r="D519" s="549"/>
      <c r="E519" s="456" t="s">
        <v>51</v>
      </c>
      <c r="F519" s="394">
        <v>1</v>
      </c>
      <c r="G519" s="312">
        <v>2229.96</v>
      </c>
      <c r="H519" s="279">
        <f t="shared" si="15"/>
        <v>2229.96</v>
      </c>
      <c r="J519" s="2058" t="s">
        <v>6394</v>
      </c>
      <c r="K519" s="2064" t="str">
        <f>VLOOKUP(J519,'FICHE RATIOS'!C:D,2,FALSE)</f>
        <v>Serurerie - Miroiterie - Métallerie</v>
      </c>
    </row>
    <row r="520" spans="1:11" s="331" customFormat="1" ht="12">
      <c r="A520" s="459"/>
      <c r="B520" s="777"/>
      <c r="C520" s="779" t="s">
        <v>2208</v>
      </c>
      <c r="D520" s="549"/>
      <c r="E520" s="456" t="s">
        <v>51</v>
      </c>
      <c r="F520" s="394">
        <v>1</v>
      </c>
      <c r="G520" s="312">
        <v>2229.96</v>
      </c>
      <c r="H520" s="279">
        <f t="shared" si="15"/>
        <v>2229.96</v>
      </c>
      <c r="J520" s="2058" t="s">
        <v>6394</v>
      </c>
      <c r="K520" s="2064" t="str">
        <f>VLOOKUP(J520,'FICHE RATIOS'!C:D,2,FALSE)</f>
        <v>Serurerie - Miroiterie - Métallerie</v>
      </c>
    </row>
    <row r="521" spans="1:11" s="331" customFormat="1" ht="12">
      <c r="A521" s="459"/>
      <c r="B521" s="777"/>
      <c r="C521" s="779" t="s">
        <v>2209</v>
      </c>
      <c r="D521" s="549"/>
      <c r="E521" s="456" t="s">
        <v>51</v>
      </c>
      <c r="F521" s="394">
        <v>1</v>
      </c>
      <c r="G521" s="312">
        <v>1999.27</v>
      </c>
      <c r="H521" s="279">
        <f t="shared" si="15"/>
        <v>1999.27</v>
      </c>
      <c r="J521" s="2058" t="s">
        <v>6394</v>
      </c>
      <c r="K521" s="2064" t="str">
        <f>VLOOKUP(J521,'FICHE RATIOS'!C:D,2,FALSE)</f>
        <v>Serurerie - Miroiterie - Métallerie</v>
      </c>
    </row>
    <row r="522" spans="1:11" s="331" customFormat="1" ht="12">
      <c r="A522" s="459"/>
      <c r="B522" s="777"/>
      <c r="C522" s="779" t="s">
        <v>2210</v>
      </c>
      <c r="D522" s="549"/>
      <c r="E522" s="456" t="s">
        <v>51</v>
      </c>
      <c r="F522" s="394">
        <v>1</v>
      </c>
      <c r="G522" s="312">
        <v>1999.27</v>
      </c>
      <c r="H522" s="279">
        <f t="shared" si="15"/>
        <v>1999.27</v>
      </c>
      <c r="J522" s="2058" t="s">
        <v>6394</v>
      </c>
      <c r="K522" s="2064" t="str">
        <f>VLOOKUP(J522,'FICHE RATIOS'!C:D,2,FALSE)</f>
        <v>Serurerie - Miroiterie - Métallerie</v>
      </c>
    </row>
    <row r="523" spans="1:11" s="331" customFormat="1" ht="12">
      <c r="A523" s="459"/>
      <c r="B523" s="777"/>
      <c r="C523" s="798"/>
      <c r="D523" s="549"/>
      <c r="E523" s="456"/>
      <c r="F523" s="394"/>
      <c r="G523" s="312">
        <v>0</v>
      </c>
      <c r="H523" s="279" t="str">
        <f t="shared" si="15"/>
        <v/>
      </c>
      <c r="J523" s="2058" t="s">
        <v>6394</v>
      </c>
      <c r="K523" s="2064" t="str">
        <f>VLOOKUP(J523,'FICHE RATIOS'!C:D,2,FALSE)</f>
        <v>Serurerie - Miroiterie - Métallerie</v>
      </c>
    </row>
    <row r="524" spans="1:11" s="331" customFormat="1" ht="12">
      <c r="A524" s="459"/>
      <c r="B524" s="777"/>
      <c r="C524" s="779" t="s">
        <v>2211</v>
      </c>
      <c r="D524" s="549"/>
      <c r="E524" s="456" t="s">
        <v>51</v>
      </c>
      <c r="F524" s="394">
        <v>1</v>
      </c>
      <c r="G524" s="312">
        <v>3921.65</v>
      </c>
      <c r="H524" s="279">
        <f t="shared" si="15"/>
        <v>3921.65</v>
      </c>
      <c r="J524" s="2058" t="s">
        <v>6394</v>
      </c>
      <c r="K524" s="2064" t="str">
        <f>VLOOKUP(J524,'FICHE RATIOS'!C:D,2,FALSE)</f>
        <v>Serurerie - Miroiterie - Métallerie</v>
      </c>
    </row>
    <row r="525" spans="1:11" s="331" customFormat="1" ht="12">
      <c r="A525" s="459"/>
      <c r="B525" s="777"/>
      <c r="C525" s="780"/>
      <c r="D525" s="549"/>
      <c r="E525" s="456"/>
      <c r="F525" s="394"/>
      <c r="G525" s="312">
        <v>0</v>
      </c>
      <c r="H525" s="279" t="str">
        <f t="shared" si="15"/>
        <v/>
      </c>
      <c r="J525" s="2058" t="s">
        <v>6394</v>
      </c>
      <c r="K525" s="2064" t="str">
        <f>VLOOKUP(J525,'FICHE RATIOS'!C:D,2,FALSE)</f>
        <v>Serurerie - Miroiterie - Métallerie</v>
      </c>
    </row>
    <row r="526" spans="1:11" s="331" customFormat="1" ht="12">
      <c r="A526" s="459"/>
      <c r="B526" s="777" t="s">
        <v>2212</v>
      </c>
      <c r="C526" s="780" t="s">
        <v>2213</v>
      </c>
      <c r="D526" s="549"/>
      <c r="E526" s="456"/>
      <c r="F526" s="394"/>
      <c r="G526" s="312">
        <v>0</v>
      </c>
      <c r="H526" s="279" t="str">
        <f t="shared" si="15"/>
        <v/>
      </c>
      <c r="J526" s="2058" t="s">
        <v>6394</v>
      </c>
      <c r="K526" s="2064" t="str">
        <f>VLOOKUP(J526,'FICHE RATIOS'!C:D,2,FALSE)</f>
        <v>Serurerie - Miroiterie - Métallerie</v>
      </c>
    </row>
    <row r="527" spans="1:11" s="331" customFormat="1" ht="12">
      <c r="A527" s="459"/>
      <c r="B527" s="777"/>
      <c r="C527" s="779" t="s">
        <v>2214</v>
      </c>
      <c r="D527" s="549"/>
      <c r="E527" s="456"/>
      <c r="F527" s="394"/>
      <c r="G527" s="312">
        <v>0</v>
      </c>
      <c r="H527" s="279" t="str">
        <f t="shared" si="15"/>
        <v/>
      </c>
      <c r="J527" s="2058" t="s">
        <v>6394</v>
      </c>
      <c r="K527" s="2064" t="str">
        <f>VLOOKUP(J527,'FICHE RATIOS'!C:D,2,FALSE)</f>
        <v>Serurerie - Miroiterie - Métallerie</v>
      </c>
    </row>
    <row r="528" spans="1:11" s="331" customFormat="1" ht="12">
      <c r="A528" s="459"/>
      <c r="B528" s="777"/>
      <c r="C528" s="779" t="s">
        <v>2215</v>
      </c>
      <c r="D528" s="549"/>
      <c r="E528" s="456" t="s">
        <v>66</v>
      </c>
      <c r="F528" s="394">
        <v>4</v>
      </c>
      <c r="G528" s="312">
        <v>662.48</v>
      </c>
      <c r="H528" s="279">
        <f t="shared" si="15"/>
        <v>2649.92</v>
      </c>
      <c r="J528" s="2058" t="s">
        <v>6394</v>
      </c>
      <c r="K528" s="2064" t="str">
        <f>VLOOKUP(J528,'FICHE RATIOS'!C:D,2,FALSE)</f>
        <v>Serurerie - Miroiterie - Métallerie</v>
      </c>
    </row>
    <row r="529" spans="1:11" s="331" customFormat="1" ht="12">
      <c r="A529" s="459"/>
      <c r="B529" s="777"/>
      <c r="C529" s="780"/>
      <c r="D529" s="549"/>
      <c r="E529" s="456"/>
      <c r="F529" s="394"/>
      <c r="G529" s="312">
        <v>0</v>
      </c>
      <c r="H529" s="279" t="str">
        <f t="shared" si="15"/>
        <v/>
      </c>
      <c r="J529" s="2058" t="s">
        <v>6394</v>
      </c>
      <c r="K529" s="2064" t="str">
        <f>VLOOKUP(J529,'FICHE RATIOS'!C:D,2,FALSE)</f>
        <v>Serurerie - Miroiterie - Métallerie</v>
      </c>
    </row>
    <row r="530" spans="1:11" s="331" customFormat="1" ht="12">
      <c r="A530" s="459"/>
      <c r="B530" s="777" t="s">
        <v>2216</v>
      </c>
      <c r="C530" s="780" t="s">
        <v>2217</v>
      </c>
      <c r="D530" s="549"/>
      <c r="E530" s="456"/>
      <c r="F530" s="394"/>
      <c r="G530" s="312">
        <v>0</v>
      </c>
      <c r="H530" s="279" t="str">
        <f t="shared" si="15"/>
        <v/>
      </c>
      <c r="J530" s="2058" t="s">
        <v>6394</v>
      </c>
      <c r="K530" s="2064" t="str">
        <f>VLOOKUP(J530,'FICHE RATIOS'!C:D,2,FALSE)</f>
        <v>Serurerie - Miroiterie - Métallerie</v>
      </c>
    </row>
    <row r="531" spans="1:11" s="331" customFormat="1" ht="24">
      <c r="A531" s="459"/>
      <c r="B531" s="777"/>
      <c r="C531" s="779" t="s">
        <v>2218</v>
      </c>
      <c r="D531" s="697"/>
      <c r="E531" s="456"/>
      <c r="F531" s="394"/>
      <c r="G531" s="312">
        <v>0</v>
      </c>
      <c r="H531" s="279" t="str">
        <f t="shared" si="15"/>
        <v/>
      </c>
      <c r="J531" s="2058" t="s">
        <v>6394</v>
      </c>
      <c r="K531" s="2064" t="str">
        <f>VLOOKUP(J531,'FICHE RATIOS'!C:D,2,FALSE)</f>
        <v>Serurerie - Miroiterie - Métallerie</v>
      </c>
    </row>
    <row r="532" spans="1:11" s="331" customFormat="1" ht="12">
      <c r="A532" s="459"/>
      <c r="B532" s="777"/>
      <c r="C532" s="783"/>
      <c r="D532" s="549"/>
      <c r="E532" s="456"/>
      <c r="F532" s="394"/>
      <c r="G532" s="312">
        <v>0</v>
      </c>
      <c r="H532" s="279" t="str">
        <f t="shared" si="15"/>
        <v/>
      </c>
      <c r="J532" s="2058" t="s">
        <v>6394</v>
      </c>
      <c r="K532" s="2064" t="str">
        <f>VLOOKUP(J532,'FICHE RATIOS'!C:D,2,FALSE)</f>
        <v>Serurerie - Miroiterie - Métallerie</v>
      </c>
    </row>
    <row r="533" spans="1:11" s="331" customFormat="1" ht="12">
      <c r="A533" s="459"/>
      <c r="B533" s="777"/>
      <c r="C533" s="779" t="s">
        <v>2219</v>
      </c>
      <c r="D533" s="549"/>
      <c r="E533" s="456" t="s">
        <v>70</v>
      </c>
      <c r="F533" s="394">
        <v>421</v>
      </c>
      <c r="G533" s="312">
        <v>201.11</v>
      </c>
      <c r="H533" s="279">
        <f t="shared" si="15"/>
        <v>84667.310000000012</v>
      </c>
      <c r="J533" s="2058" t="s">
        <v>6394</v>
      </c>
      <c r="K533" s="2064" t="str">
        <f>VLOOKUP(J533,'FICHE RATIOS'!C:D,2,FALSE)</f>
        <v>Serurerie - Miroiterie - Métallerie</v>
      </c>
    </row>
    <row r="534" spans="1:11" s="331" customFormat="1" ht="12">
      <c r="A534" s="459"/>
      <c r="B534" s="777"/>
      <c r="C534" s="779" t="s">
        <v>2220</v>
      </c>
      <c r="D534" s="549"/>
      <c r="E534" s="456" t="s">
        <v>70</v>
      </c>
      <c r="F534" s="394">
        <v>240.8</v>
      </c>
      <c r="G534" s="312">
        <v>201.11</v>
      </c>
      <c r="H534" s="279">
        <f t="shared" si="15"/>
        <v>48427.288000000008</v>
      </c>
      <c r="J534" s="2058" t="s">
        <v>6394</v>
      </c>
      <c r="K534" s="2064" t="str">
        <f>VLOOKUP(J534,'FICHE RATIOS'!C:D,2,FALSE)</f>
        <v>Serurerie - Miroiterie - Métallerie</v>
      </c>
    </row>
    <row r="535" spans="1:11" s="331" customFormat="1" ht="12">
      <c r="A535" s="459"/>
      <c r="B535" s="529"/>
      <c r="C535" s="455"/>
      <c r="D535" s="549"/>
      <c r="E535" s="456"/>
      <c r="F535" s="394"/>
      <c r="G535" s="312">
        <v>0</v>
      </c>
      <c r="H535" s="279" t="str">
        <f t="shared" si="15"/>
        <v/>
      </c>
      <c r="J535" s="2058" t="s">
        <v>6394</v>
      </c>
      <c r="K535" s="2064" t="str">
        <f>VLOOKUP(J535,'FICHE RATIOS'!C:D,2,FALSE)</f>
        <v>Serurerie - Miroiterie - Métallerie</v>
      </c>
    </row>
    <row r="536" spans="1:11" s="331" customFormat="1" ht="12">
      <c r="A536" s="459"/>
      <c r="B536" s="777" t="s">
        <v>2221</v>
      </c>
      <c r="C536" s="780" t="s">
        <v>2222</v>
      </c>
      <c r="D536" s="549"/>
      <c r="E536" s="456"/>
      <c r="F536" s="394"/>
      <c r="G536" s="312">
        <v>0</v>
      </c>
      <c r="H536" s="279" t="str">
        <f t="shared" si="15"/>
        <v/>
      </c>
      <c r="J536" s="2058" t="s">
        <v>6394</v>
      </c>
      <c r="K536" s="2064" t="str">
        <f>VLOOKUP(J536,'FICHE RATIOS'!C:D,2,FALSE)</f>
        <v>Serurerie - Miroiterie - Métallerie</v>
      </c>
    </row>
    <row r="537" spans="1:11" s="331" customFormat="1" ht="26.25" customHeight="1">
      <c r="A537" s="459"/>
      <c r="B537" s="777"/>
      <c r="C537" s="2697" t="s">
        <v>2223</v>
      </c>
      <c r="D537" s="2698"/>
      <c r="E537" s="456"/>
      <c r="F537" s="394"/>
      <c r="G537" s="312">
        <v>0</v>
      </c>
      <c r="H537" s="279" t="str">
        <f t="shared" si="15"/>
        <v/>
      </c>
      <c r="J537" s="2058" t="s">
        <v>6394</v>
      </c>
      <c r="K537" s="2064" t="str">
        <f>VLOOKUP(J537,'FICHE RATIOS'!C:D,2,FALSE)</f>
        <v>Serurerie - Miroiterie - Métallerie</v>
      </c>
    </row>
    <row r="538" spans="1:11" s="331" customFormat="1" ht="12">
      <c r="A538" s="459"/>
      <c r="B538" s="777"/>
      <c r="C538" s="779" t="s">
        <v>1046</v>
      </c>
      <c r="D538" s="549"/>
      <c r="E538" s="456" t="s">
        <v>70</v>
      </c>
      <c r="F538" s="394">
        <v>121.3</v>
      </c>
      <c r="G538" s="312">
        <v>375.99</v>
      </c>
      <c r="H538" s="279">
        <f t="shared" si="15"/>
        <v>45607.587</v>
      </c>
      <c r="J538" s="2058" t="s">
        <v>6394</v>
      </c>
      <c r="K538" s="2064" t="str">
        <f>VLOOKUP(J538,'FICHE RATIOS'!C:D,2,FALSE)</f>
        <v>Serurerie - Miroiterie - Métallerie</v>
      </c>
    </row>
    <row r="539" spans="1:11" s="331" customFormat="1" ht="12">
      <c r="A539" s="459"/>
      <c r="B539" s="777"/>
      <c r="C539" s="779"/>
      <c r="D539" s="549"/>
      <c r="E539" s="456"/>
      <c r="F539" s="394"/>
      <c r="G539" s="312">
        <v>0</v>
      </c>
      <c r="H539" s="279" t="str">
        <f t="shared" si="15"/>
        <v/>
      </c>
      <c r="J539" s="2058" t="s">
        <v>6394</v>
      </c>
      <c r="K539" s="2064" t="str">
        <f>VLOOKUP(J539,'FICHE RATIOS'!C:D,2,FALSE)</f>
        <v>Serurerie - Miroiterie - Métallerie</v>
      </c>
    </row>
    <row r="540" spans="1:11" s="331" customFormat="1" ht="12">
      <c r="A540" s="459"/>
      <c r="B540" s="777"/>
      <c r="C540" s="779" t="s">
        <v>2224</v>
      </c>
      <c r="D540" s="549"/>
      <c r="E540" s="456" t="s">
        <v>66</v>
      </c>
      <c r="F540" s="394">
        <v>1</v>
      </c>
      <c r="G540" s="312">
        <v>0</v>
      </c>
      <c r="H540" s="326" t="s">
        <v>1616</v>
      </c>
      <c r="J540" s="2058" t="s">
        <v>6394</v>
      </c>
      <c r="K540" s="2064" t="str">
        <f>VLOOKUP(J540,'FICHE RATIOS'!C:D,2,FALSE)</f>
        <v>Serurerie - Miroiterie - Métallerie</v>
      </c>
    </row>
    <row r="541" spans="1:11" s="331" customFormat="1" ht="12">
      <c r="A541" s="459"/>
      <c r="B541" s="777"/>
      <c r="C541" s="779" t="s">
        <v>2225</v>
      </c>
      <c r="D541" s="549"/>
      <c r="E541" s="456" t="s">
        <v>66</v>
      </c>
      <c r="F541" s="394">
        <v>1</v>
      </c>
      <c r="G541" s="312">
        <v>0</v>
      </c>
      <c r="H541" s="326" t="s">
        <v>1616</v>
      </c>
      <c r="J541" s="2058" t="s">
        <v>6394</v>
      </c>
      <c r="K541" s="2064" t="str">
        <f>VLOOKUP(J541,'FICHE RATIOS'!C:D,2,FALSE)</f>
        <v>Serurerie - Miroiterie - Métallerie</v>
      </c>
    </row>
    <row r="542" spans="1:11" s="331" customFormat="1" ht="12">
      <c r="A542" s="459"/>
      <c r="B542" s="777"/>
      <c r="C542" s="779" t="s">
        <v>2226</v>
      </c>
      <c r="D542" s="549"/>
      <c r="E542" s="456" t="s">
        <v>66</v>
      </c>
      <c r="F542" s="394">
        <v>1</v>
      </c>
      <c r="G542" s="312">
        <v>0</v>
      </c>
      <c r="H542" s="326" t="s">
        <v>1616</v>
      </c>
      <c r="J542" s="2058" t="s">
        <v>6394</v>
      </c>
      <c r="K542" s="2064" t="str">
        <f>VLOOKUP(J542,'FICHE RATIOS'!C:D,2,FALSE)</f>
        <v>Serurerie - Miroiterie - Métallerie</v>
      </c>
    </row>
    <row r="543" spans="1:11" s="331" customFormat="1" ht="12">
      <c r="A543" s="459"/>
      <c r="B543" s="777"/>
      <c r="C543" s="780"/>
      <c r="D543" s="549"/>
      <c r="E543" s="456"/>
      <c r="F543" s="394"/>
      <c r="G543" s="312">
        <v>0</v>
      </c>
      <c r="H543" s="279" t="str">
        <f t="shared" ref="H543:H552" si="16">IF(F543=0,"",G543*F543)</f>
        <v/>
      </c>
      <c r="J543" s="2058" t="s">
        <v>6394</v>
      </c>
      <c r="K543" s="2064" t="str">
        <f>VLOOKUP(J543,'FICHE RATIOS'!C:D,2,FALSE)</f>
        <v>Serurerie - Miroiterie - Métallerie</v>
      </c>
    </row>
    <row r="544" spans="1:11" s="331" customFormat="1" ht="12">
      <c r="A544" s="459"/>
      <c r="B544" s="777" t="s">
        <v>2227</v>
      </c>
      <c r="C544" s="780" t="s">
        <v>2228</v>
      </c>
      <c r="D544" s="549"/>
      <c r="E544" s="456"/>
      <c r="F544" s="394"/>
      <c r="G544" s="312">
        <v>0</v>
      </c>
      <c r="H544" s="279" t="str">
        <f t="shared" si="16"/>
        <v/>
      </c>
      <c r="J544" s="2058" t="s">
        <v>6394</v>
      </c>
      <c r="K544" s="2064" t="str">
        <f>VLOOKUP(J544,'FICHE RATIOS'!C:D,2,FALSE)</f>
        <v>Serurerie - Miroiterie - Métallerie</v>
      </c>
    </row>
    <row r="545" spans="1:11" s="331" customFormat="1" ht="24">
      <c r="A545" s="459"/>
      <c r="B545" s="777"/>
      <c r="C545" s="779" t="s">
        <v>2229</v>
      </c>
      <c r="D545" s="697"/>
      <c r="E545" s="456"/>
      <c r="F545" s="394"/>
      <c r="G545" s="312">
        <v>0</v>
      </c>
      <c r="H545" s="279" t="str">
        <f t="shared" si="16"/>
        <v/>
      </c>
      <c r="J545" s="2058" t="s">
        <v>6394</v>
      </c>
      <c r="K545" s="2064" t="str">
        <f>VLOOKUP(J545,'FICHE RATIOS'!C:D,2,FALSE)</f>
        <v>Serurerie - Miroiterie - Métallerie</v>
      </c>
    </row>
    <row r="546" spans="1:11" s="331" customFormat="1" ht="12">
      <c r="A546" s="459"/>
      <c r="B546" s="777"/>
      <c r="C546" s="779" t="s">
        <v>2230</v>
      </c>
      <c r="D546" s="697"/>
      <c r="E546" s="456" t="s">
        <v>66</v>
      </c>
      <c r="F546" s="394">
        <v>7</v>
      </c>
      <c r="G546" s="312">
        <v>11297.65</v>
      </c>
      <c r="H546" s="279">
        <f t="shared" si="16"/>
        <v>79083.55</v>
      </c>
      <c r="J546" s="2058" t="s">
        <v>6394</v>
      </c>
      <c r="K546" s="2064" t="str">
        <f>VLOOKUP(J546,'FICHE RATIOS'!C:D,2,FALSE)</f>
        <v>Serurerie - Miroiterie - Métallerie</v>
      </c>
    </row>
    <row r="547" spans="1:11" s="331" customFormat="1" ht="12">
      <c r="A547" s="459"/>
      <c r="B547" s="777"/>
      <c r="C547" s="780"/>
      <c r="D547" s="549"/>
      <c r="E547" s="456"/>
      <c r="F547" s="394"/>
      <c r="G547" s="312">
        <v>0</v>
      </c>
      <c r="H547" s="279" t="str">
        <f t="shared" si="16"/>
        <v/>
      </c>
      <c r="J547" s="2058" t="s">
        <v>6394</v>
      </c>
      <c r="K547" s="2064" t="str">
        <f>VLOOKUP(J547,'FICHE RATIOS'!C:D,2,FALSE)</f>
        <v>Serurerie - Miroiterie - Métallerie</v>
      </c>
    </row>
    <row r="548" spans="1:11" s="331" customFormat="1" ht="12">
      <c r="A548" s="459"/>
      <c r="B548" s="777" t="s">
        <v>2231</v>
      </c>
      <c r="C548" s="801" t="s">
        <v>2232</v>
      </c>
      <c r="D548" s="549"/>
      <c r="E548" s="456"/>
      <c r="F548" s="394"/>
      <c r="G548" s="312">
        <v>0</v>
      </c>
      <c r="H548" s="279" t="str">
        <f t="shared" si="16"/>
        <v/>
      </c>
      <c r="J548" s="2058" t="s">
        <v>6394</v>
      </c>
      <c r="K548" s="2064" t="str">
        <f>VLOOKUP(J548,'FICHE RATIOS'!C:D,2,FALSE)</f>
        <v>Serurerie - Miroiterie - Métallerie</v>
      </c>
    </row>
    <row r="549" spans="1:11" s="331" customFormat="1" ht="12">
      <c r="A549" s="459"/>
      <c r="B549" s="529"/>
      <c r="C549" s="455" t="s">
        <v>2233</v>
      </c>
      <c r="D549" s="549"/>
      <c r="E549" s="456" t="s">
        <v>66</v>
      </c>
      <c r="F549" s="394">
        <v>8</v>
      </c>
      <c r="G549" s="312">
        <v>532.35</v>
      </c>
      <c r="H549" s="279">
        <f t="shared" si="16"/>
        <v>4258.8</v>
      </c>
      <c r="J549" s="2058" t="s">
        <v>6394</v>
      </c>
      <c r="K549" s="2064" t="str">
        <f>VLOOKUP(J549,'FICHE RATIOS'!C:D,2,FALSE)</f>
        <v>Serurerie - Miroiterie - Métallerie</v>
      </c>
    </row>
    <row r="550" spans="1:11" s="331" customFormat="1" ht="12">
      <c r="A550" s="459"/>
      <c r="B550" s="529"/>
      <c r="C550" s="455"/>
      <c r="D550" s="549"/>
      <c r="E550" s="456"/>
      <c r="F550" s="394"/>
      <c r="G550" s="312">
        <v>0</v>
      </c>
      <c r="H550" s="279" t="str">
        <f t="shared" si="16"/>
        <v/>
      </c>
      <c r="J550" s="2058" t="s">
        <v>6394</v>
      </c>
      <c r="K550" s="2064" t="str">
        <f>VLOOKUP(J550,'FICHE RATIOS'!C:D,2,FALSE)</f>
        <v>Serurerie - Miroiterie - Métallerie</v>
      </c>
    </row>
    <row r="551" spans="1:11" s="331" customFormat="1" ht="12.75" thickBot="1">
      <c r="A551" s="459"/>
      <c r="B551" s="777"/>
      <c r="C551" s="780"/>
      <c r="D551" s="802"/>
      <c r="E551" s="456"/>
      <c r="F551" s="394"/>
      <c r="G551" s="312">
        <v>0</v>
      </c>
      <c r="H551" s="279" t="str">
        <f t="shared" si="16"/>
        <v/>
      </c>
      <c r="J551" s="2065" t="s">
        <v>6394</v>
      </c>
      <c r="K551" s="2066" t="str">
        <f>VLOOKUP(J551,'FICHE RATIOS'!C:D,2,FALSE)</f>
        <v>Serurerie - Miroiterie - Métallerie</v>
      </c>
    </row>
    <row r="552" spans="1:11" s="331" customFormat="1" ht="12.75" thickBot="1">
      <c r="A552" s="803"/>
      <c r="B552" s="804"/>
      <c r="C552" s="805"/>
      <c r="D552" s="806"/>
      <c r="E552" s="807"/>
      <c r="F552" s="700"/>
      <c r="G552" s="701">
        <v>0</v>
      </c>
      <c r="H552" s="808" t="str">
        <f t="shared" si="16"/>
        <v/>
      </c>
    </row>
    <row r="553" spans="1:11" ht="15" thickBot="1">
      <c r="A553" s="702" t="s">
        <v>278</v>
      </c>
      <c r="B553" s="809"/>
      <c r="C553" s="810"/>
      <c r="D553" s="704"/>
      <c r="E553" s="811"/>
      <c r="F553" s="812"/>
      <c r="G553" s="707"/>
      <c r="H553" s="365">
        <f>SUBTOTAL(9,H5:H552)</f>
        <v>4228135.3383999998</v>
      </c>
    </row>
  </sheetData>
  <mergeCells count="15">
    <mergeCell ref="C388:D388"/>
    <mergeCell ref="C389:D389"/>
    <mergeCell ref="C390:D390"/>
    <mergeCell ref="C395:D395"/>
    <mergeCell ref="C537:D537"/>
    <mergeCell ref="G3:H3"/>
    <mergeCell ref="C98:D98"/>
    <mergeCell ref="C124:D124"/>
    <mergeCell ref="C134:D134"/>
    <mergeCell ref="C141:D141"/>
    <mergeCell ref="J4:K4"/>
    <mergeCell ref="M4:N4"/>
    <mergeCell ref="P4:Q4"/>
    <mergeCell ref="S4:T4"/>
    <mergeCell ref="C386:D386"/>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rowBreaks count="5" manualBreakCount="5">
    <brk id="875" max="7" man="1"/>
    <brk id="959" max="38" man="1"/>
    <brk id="1109" max="38" man="1"/>
    <brk id="1149" max="38" man="1"/>
    <brk id="1364" max="15" man="1"/>
  </row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theme="4" tint="-0.499984740745262"/>
  </sheetPr>
  <dimension ref="A1:T239"/>
  <sheetViews>
    <sheetView showZeros="0" view="pageBreakPreview" zoomScale="55" zoomScaleNormal="70" zoomScaleSheetLayoutView="55" workbookViewId="0">
      <selection activeCell="J25" sqref="J25"/>
    </sheetView>
  </sheetViews>
  <sheetFormatPr baseColWidth="10" defaultColWidth="11.42578125" defaultRowHeight="14.25"/>
  <cols>
    <col min="1" max="1" width="3.140625" style="263" customWidth="1"/>
    <col min="2" max="2" width="5.42578125" style="487" customWidth="1"/>
    <col min="3" max="3" width="54.28515625" style="263" customWidth="1"/>
    <col min="4" max="4" width="46.140625" style="263" hidden="1" customWidth="1"/>
    <col min="5" max="5" width="3.7109375" style="817" customWidth="1"/>
    <col min="6" max="6" width="8.42578125" style="899" customWidth="1"/>
    <col min="7" max="7" width="8.42578125" style="263" customWidth="1"/>
    <col min="8" max="8" width="13.28515625" style="263" customWidth="1"/>
    <col min="9" max="10" width="11.42578125" style="263"/>
    <col min="11" max="11" width="22.42578125" style="263" customWidth="1"/>
    <col min="12" max="16384" width="11.42578125" style="263"/>
  </cols>
  <sheetData>
    <row r="1" spans="1:20" s="444" customFormat="1" ht="15.75">
      <c r="B1" s="486"/>
      <c r="E1" s="814"/>
      <c r="F1" s="815"/>
    </row>
    <row r="2" spans="1:20" s="444" customFormat="1" ht="15.75">
      <c r="A2" s="816"/>
      <c r="B2" s="255" t="s">
        <v>825</v>
      </c>
      <c r="C2" s="445" t="s">
        <v>2234</v>
      </c>
      <c r="D2" s="445"/>
      <c r="E2" s="814"/>
      <c r="F2" s="815"/>
      <c r="G2" s="814"/>
    </row>
    <row r="3" spans="1:20" ht="16.5" customHeight="1" thickBot="1">
      <c r="F3" s="2733"/>
      <c r="G3" s="2733"/>
      <c r="H3" s="2733"/>
    </row>
    <row r="4" spans="1:20" s="349" customFormat="1" ht="15.75" thickBot="1">
      <c r="A4" s="267" t="s">
        <v>1843</v>
      </c>
      <c r="B4" s="488"/>
      <c r="C4" s="270" t="s">
        <v>175</v>
      </c>
      <c r="D4" s="270"/>
      <c r="E4" s="818" t="s">
        <v>36</v>
      </c>
      <c r="F4" s="819" t="s">
        <v>176</v>
      </c>
      <c r="G4" s="820" t="s">
        <v>177</v>
      </c>
      <c r="H4" s="820" t="s">
        <v>178</v>
      </c>
      <c r="J4" s="2692" t="s">
        <v>6774</v>
      </c>
      <c r="K4" s="2693"/>
      <c r="L4" s="179"/>
      <c r="M4" s="2692" t="s">
        <v>6775</v>
      </c>
      <c r="N4" s="2693"/>
      <c r="O4" s="179"/>
      <c r="P4" s="2692" t="s">
        <v>6776</v>
      </c>
      <c r="Q4" s="2693"/>
      <c r="R4" s="179"/>
      <c r="S4" s="2692" t="s">
        <v>6777</v>
      </c>
      <c r="T4" s="2693"/>
    </row>
    <row r="5" spans="1:20" s="290" customFormat="1" ht="12">
      <c r="A5" s="821"/>
      <c r="B5" s="822"/>
      <c r="C5" s="338"/>
      <c r="D5" s="183"/>
      <c r="E5" s="823"/>
      <c r="F5" s="824">
        <v>0</v>
      </c>
      <c r="G5" s="825" t="s">
        <v>179</v>
      </c>
      <c r="H5" s="826" t="str">
        <f>IF(F5=0,"",G5*F5)</f>
        <v/>
      </c>
    </row>
    <row r="6" spans="1:20" s="290" customFormat="1" ht="12">
      <c r="A6" s="827"/>
      <c r="B6" s="828" t="s">
        <v>220</v>
      </c>
      <c r="C6" s="829" t="s">
        <v>2235</v>
      </c>
      <c r="D6" s="830"/>
      <c r="E6" s="831"/>
      <c r="F6" s="824">
        <v>0</v>
      </c>
      <c r="G6" s="825" t="s">
        <v>179</v>
      </c>
      <c r="H6" s="826" t="str">
        <f>IF(F6=0,"",G6*F6)</f>
        <v/>
      </c>
    </row>
    <row r="7" spans="1:20" s="290" customFormat="1" ht="12.75" thickBot="1">
      <c r="A7" s="827"/>
      <c r="B7" s="828"/>
      <c r="C7" s="830"/>
      <c r="D7" s="832"/>
      <c r="E7" s="831"/>
      <c r="F7" s="824">
        <v>0</v>
      </c>
      <c r="G7" s="825" t="s">
        <v>179</v>
      </c>
      <c r="H7" s="826" t="str">
        <f>IF(F7=0,"",G7*F7)</f>
        <v/>
      </c>
    </row>
    <row r="8" spans="1:20" s="290" customFormat="1" ht="12.75">
      <c r="A8" s="827"/>
      <c r="B8" s="828" t="s">
        <v>222</v>
      </c>
      <c r="C8" s="833" t="s">
        <v>2236</v>
      </c>
      <c r="D8" s="832"/>
      <c r="E8" s="831"/>
      <c r="F8" s="824">
        <v>0</v>
      </c>
      <c r="G8" s="825" t="s">
        <v>179</v>
      </c>
      <c r="H8" s="826" t="str">
        <f>IF(F8=0,"",G8*F8)</f>
        <v/>
      </c>
      <c r="J8" s="2067" t="s">
        <v>6393</v>
      </c>
      <c r="K8" s="2068" t="str">
        <f>VLOOKUP(J8,'FICHE RATIOS'!C:D,2,FALSE)</f>
        <v>Revêtement des sols durs</v>
      </c>
      <c r="M8" s="2028"/>
      <c r="N8" s="2029"/>
      <c r="P8" s="2028"/>
      <c r="Q8" s="2029"/>
      <c r="S8" s="2028"/>
      <c r="T8" s="2029"/>
    </row>
    <row r="9" spans="1:20" s="290" customFormat="1" ht="12.75">
      <c r="A9" s="827"/>
      <c r="B9" s="834" t="s">
        <v>1845</v>
      </c>
      <c r="C9" s="835" t="s">
        <v>2236</v>
      </c>
      <c r="D9" s="832"/>
      <c r="E9" s="831"/>
      <c r="F9" s="824">
        <v>0</v>
      </c>
      <c r="G9" s="825" t="s">
        <v>179</v>
      </c>
      <c r="H9" s="826" t="str">
        <f>IF(F9=0,"",G9*F9)</f>
        <v/>
      </c>
      <c r="J9" s="2069" t="s">
        <v>6393</v>
      </c>
      <c r="K9" s="2070" t="str">
        <f>VLOOKUP(J9,'FICHE RATIOS'!C:D,2,FALSE)</f>
        <v>Revêtement des sols durs</v>
      </c>
      <c r="M9" s="2030"/>
      <c r="N9" s="2031"/>
      <c r="P9" s="2030"/>
      <c r="Q9" s="2031"/>
      <c r="S9" s="2030"/>
      <c r="T9" s="2031"/>
    </row>
    <row r="10" spans="1:20" s="290" customFormat="1" ht="12.75">
      <c r="A10" s="827"/>
      <c r="B10" s="828"/>
      <c r="C10" s="836" t="s">
        <v>2237</v>
      </c>
      <c r="D10" s="837"/>
      <c r="E10" s="831" t="s">
        <v>70</v>
      </c>
      <c r="F10" s="824"/>
      <c r="G10" s="825">
        <v>0</v>
      </c>
      <c r="H10" s="838" t="s">
        <v>929</v>
      </c>
      <c r="J10" s="2069" t="s">
        <v>6393</v>
      </c>
      <c r="K10" s="2070" t="str">
        <f>VLOOKUP(J10,'FICHE RATIOS'!C:D,2,FALSE)</f>
        <v>Revêtement des sols durs</v>
      </c>
      <c r="M10" s="2030"/>
      <c r="N10" s="2031"/>
      <c r="P10" s="2030"/>
      <c r="Q10" s="2031"/>
      <c r="S10" s="2030"/>
      <c r="T10" s="2031"/>
    </row>
    <row r="11" spans="1:20" s="290" customFormat="1" ht="12.75">
      <c r="A11" s="827"/>
      <c r="B11" s="828"/>
      <c r="C11" s="836" t="s">
        <v>2238</v>
      </c>
      <c r="D11" s="837"/>
      <c r="E11" s="831" t="s">
        <v>70</v>
      </c>
      <c r="F11" s="824">
        <v>2135.3000000000002</v>
      </c>
      <c r="G11" s="825">
        <v>5.0999999999999996</v>
      </c>
      <c r="H11" s="826">
        <f t="shared" ref="H11:H21" si="0">IF(F11=0,"",G11*F11)</f>
        <v>10890.03</v>
      </c>
      <c r="J11" s="2069" t="s">
        <v>6393</v>
      </c>
      <c r="K11" s="2070" t="str">
        <f>VLOOKUP(J11,'FICHE RATIOS'!C:D,2,FALSE)</f>
        <v>Revêtement des sols durs</v>
      </c>
      <c r="M11" s="2032"/>
      <c r="N11" s="2031"/>
      <c r="P11" s="2032"/>
      <c r="Q11" s="2031"/>
      <c r="S11" s="2032"/>
      <c r="T11" s="2031"/>
    </row>
    <row r="12" spans="1:20" s="290" customFormat="1" ht="12.75">
      <c r="A12" s="827"/>
      <c r="B12" s="828"/>
      <c r="C12" s="830"/>
      <c r="D12" s="830"/>
      <c r="E12" s="831"/>
      <c r="F12" s="824">
        <v>0</v>
      </c>
      <c r="G12" s="825" t="s">
        <v>179</v>
      </c>
      <c r="H12" s="826" t="str">
        <f t="shared" si="0"/>
        <v/>
      </c>
      <c r="J12" s="2069" t="s">
        <v>6393</v>
      </c>
      <c r="K12" s="2070" t="str">
        <f>VLOOKUP(J12,'FICHE RATIOS'!C:D,2,FALSE)</f>
        <v>Revêtement des sols durs</v>
      </c>
      <c r="M12" s="2030"/>
      <c r="N12" s="2031"/>
      <c r="P12" s="2030"/>
      <c r="Q12" s="2031"/>
      <c r="S12" s="2030"/>
      <c r="T12" s="2031"/>
    </row>
    <row r="13" spans="1:20" s="290" customFormat="1" ht="12.75">
      <c r="A13" s="827"/>
      <c r="B13" s="828" t="s">
        <v>224</v>
      </c>
      <c r="C13" s="833" t="s">
        <v>2239</v>
      </c>
      <c r="D13" s="830"/>
      <c r="E13" s="831"/>
      <c r="F13" s="824">
        <v>0</v>
      </c>
      <c r="G13" s="825" t="s">
        <v>179</v>
      </c>
      <c r="H13" s="826" t="str">
        <f t="shared" si="0"/>
        <v/>
      </c>
      <c r="J13" s="2069" t="s">
        <v>6393</v>
      </c>
      <c r="K13" s="2070" t="str">
        <f>VLOOKUP(J13,'FICHE RATIOS'!C:D,2,FALSE)</f>
        <v>Revêtement des sols durs</v>
      </c>
      <c r="M13" s="2030"/>
      <c r="N13" s="2031"/>
      <c r="P13" s="2030"/>
      <c r="Q13" s="2031"/>
      <c r="S13" s="2030"/>
      <c r="T13" s="2031"/>
    </row>
    <row r="14" spans="1:20" s="290" customFormat="1" ht="12.75">
      <c r="A14" s="827"/>
      <c r="B14" s="834" t="s">
        <v>2240</v>
      </c>
      <c r="C14" s="835" t="s">
        <v>2241</v>
      </c>
      <c r="D14" s="832"/>
      <c r="E14" s="831" t="s">
        <v>477</v>
      </c>
      <c r="F14" s="824">
        <v>0</v>
      </c>
      <c r="G14" s="825" t="s">
        <v>179</v>
      </c>
      <c r="H14" s="826" t="str">
        <f t="shared" si="0"/>
        <v/>
      </c>
      <c r="J14" s="2069" t="s">
        <v>6393</v>
      </c>
      <c r="K14" s="2070" t="str">
        <f>VLOOKUP(J14,'FICHE RATIOS'!C:D,2,FALSE)</f>
        <v>Revêtement des sols durs</v>
      </c>
      <c r="M14" s="2030"/>
      <c r="N14" s="2031"/>
      <c r="P14" s="2030"/>
      <c r="Q14" s="2031"/>
      <c r="S14" s="2030"/>
      <c r="T14" s="2031"/>
    </row>
    <row r="15" spans="1:20" s="290" customFormat="1" ht="12.75">
      <c r="A15" s="827"/>
      <c r="B15" s="828"/>
      <c r="C15" s="830"/>
      <c r="D15" s="832"/>
      <c r="E15" s="831"/>
      <c r="F15" s="824">
        <v>0</v>
      </c>
      <c r="G15" s="825" t="s">
        <v>179</v>
      </c>
      <c r="H15" s="826" t="str">
        <f t="shared" si="0"/>
        <v/>
      </c>
      <c r="J15" s="2069" t="s">
        <v>6393</v>
      </c>
      <c r="K15" s="2070" t="str">
        <f>VLOOKUP(J15,'FICHE RATIOS'!C:D,2,FALSE)</f>
        <v>Revêtement des sols durs</v>
      </c>
      <c r="M15" s="2030"/>
      <c r="N15" s="2031"/>
      <c r="P15" s="2030"/>
      <c r="Q15" s="2031"/>
      <c r="S15" s="2030"/>
      <c r="T15" s="2031"/>
    </row>
    <row r="16" spans="1:20" s="290" customFormat="1" ht="12.75">
      <c r="A16" s="827"/>
      <c r="B16" s="828" t="s">
        <v>227</v>
      </c>
      <c r="C16" s="833" t="s">
        <v>2242</v>
      </c>
      <c r="D16" s="832"/>
      <c r="E16" s="831"/>
      <c r="F16" s="824">
        <v>0</v>
      </c>
      <c r="G16" s="825" t="s">
        <v>179</v>
      </c>
      <c r="H16" s="458" t="str">
        <f t="shared" si="0"/>
        <v/>
      </c>
      <c r="J16" s="2069" t="s">
        <v>6393</v>
      </c>
      <c r="K16" s="2070" t="str">
        <f>VLOOKUP(J16,'FICHE RATIOS'!C:D,2,FALSE)</f>
        <v>Revêtement des sols durs</v>
      </c>
      <c r="M16" s="2032"/>
      <c r="N16" s="2031"/>
      <c r="P16" s="2032"/>
      <c r="Q16" s="2031"/>
      <c r="S16" s="2032"/>
      <c r="T16" s="2031"/>
    </row>
    <row r="17" spans="1:20" s="290" customFormat="1" ht="12.75">
      <c r="A17" s="827"/>
      <c r="B17" s="828"/>
      <c r="C17" s="835" t="s">
        <v>2243</v>
      </c>
      <c r="D17" s="832"/>
      <c r="E17" s="831"/>
      <c r="F17" s="824">
        <v>0</v>
      </c>
      <c r="G17" s="825" t="s">
        <v>179</v>
      </c>
      <c r="H17" s="458" t="str">
        <f t="shared" si="0"/>
        <v/>
      </c>
      <c r="J17" s="2069" t="s">
        <v>6393</v>
      </c>
      <c r="K17" s="2070" t="str">
        <f>VLOOKUP(J17,'FICHE RATIOS'!C:D,2,FALSE)</f>
        <v>Revêtement des sols durs</v>
      </c>
      <c r="M17" s="2030"/>
      <c r="N17" s="2031"/>
      <c r="P17" s="2030"/>
      <c r="Q17" s="2031"/>
      <c r="S17" s="2030"/>
      <c r="T17" s="2031"/>
    </row>
    <row r="18" spans="1:20" s="290" customFormat="1" ht="20.25">
      <c r="A18" s="827"/>
      <c r="B18" s="828"/>
      <c r="C18" s="835" t="s">
        <v>2244</v>
      </c>
      <c r="D18" s="832"/>
      <c r="E18" s="831" t="s">
        <v>70</v>
      </c>
      <c r="F18" s="824">
        <v>2034.2</v>
      </c>
      <c r="G18" s="825">
        <v>3.4</v>
      </c>
      <c r="H18" s="458">
        <f t="shared" si="0"/>
        <v>6916.28</v>
      </c>
      <c r="J18" s="2069" t="s">
        <v>6393</v>
      </c>
      <c r="K18" s="2070" t="str">
        <f>VLOOKUP(J18,'FICHE RATIOS'!C:D,2,FALSE)</f>
        <v>Revêtement des sols durs</v>
      </c>
      <c r="M18" s="2033"/>
      <c r="N18" s="2031"/>
      <c r="P18" s="2033"/>
      <c r="Q18" s="2031"/>
      <c r="S18" s="2033"/>
      <c r="T18" s="2031"/>
    </row>
    <row r="19" spans="1:20" s="290" customFormat="1" ht="12.75">
      <c r="A19" s="827"/>
      <c r="B19" s="828"/>
      <c r="C19" s="835" t="s">
        <v>2245</v>
      </c>
      <c r="D19" s="832"/>
      <c r="E19" s="831" t="s">
        <v>70</v>
      </c>
      <c r="F19" s="824">
        <v>57.4</v>
      </c>
      <c r="G19" s="825">
        <v>3.4</v>
      </c>
      <c r="H19" s="458">
        <f t="shared" si="0"/>
        <v>195.16</v>
      </c>
      <c r="J19" s="2069" t="s">
        <v>6393</v>
      </c>
      <c r="K19" s="2070" t="str">
        <f>VLOOKUP(J19,'FICHE RATIOS'!C:D,2,FALSE)</f>
        <v>Revêtement des sols durs</v>
      </c>
      <c r="M19" s="2034"/>
      <c r="N19" s="2031"/>
      <c r="P19" s="2034"/>
      <c r="Q19" s="2031"/>
      <c r="S19" s="2034"/>
      <c r="T19" s="2031"/>
    </row>
    <row r="20" spans="1:20" s="290" customFormat="1" ht="20.25">
      <c r="A20" s="827"/>
      <c r="B20" s="828"/>
      <c r="C20" s="835" t="s">
        <v>1776</v>
      </c>
      <c r="D20" s="832"/>
      <c r="E20" s="831" t="s">
        <v>70</v>
      </c>
      <c r="F20" s="824">
        <v>92</v>
      </c>
      <c r="G20" s="825">
        <v>3.4</v>
      </c>
      <c r="H20" s="458">
        <f t="shared" si="0"/>
        <v>312.8</v>
      </c>
      <c r="J20" s="2069" t="s">
        <v>6393</v>
      </c>
      <c r="K20" s="2070" t="str">
        <f>VLOOKUP(J20,'FICHE RATIOS'!C:D,2,FALSE)</f>
        <v>Revêtement des sols durs</v>
      </c>
      <c r="M20" s="2033"/>
      <c r="N20" s="2031"/>
      <c r="P20" s="2033"/>
      <c r="Q20" s="2031"/>
      <c r="S20" s="2033"/>
      <c r="T20" s="2031"/>
    </row>
    <row r="21" spans="1:20" s="290" customFormat="1" ht="15">
      <c r="A21" s="827"/>
      <c r="B21" s="828"/>
      <c r="C21" s="836" t="s">
        <v>2246</v>
      </c>
      <c r="D21" s="832"/>
      <c r="E21" s="831" t="s">
        <v>70</v>
      </c>
      <c r="F21" s="824">
        <v>2555.5</v>
      </c>
      <c r="G21" s="825">
        <v>3.4</v>
      </c>
      <c r="H21" s="458">
        <f t="shared" si="0"/>
        <v>8688.6999999999989</v>
      </c>
      <c r="J21" s="2069" t="s">
        <v>6393</v>
      </c>
      <c r="K21" s="2070" t="str">
        <f>VLOOKUP(J21,'FICHE RATIOS'!C:D,2,FALSE)</f>
        <v>Revêtement des sols durs</v>
      </c>
      <c r="M21" s="2035"/>
      <c r="N21" s="2031"/>
      <c r="P21" s="2035"/>
      <c r="Q21" s="2031"/>
      <c r="S21" s="2035"/>
      <c r="T21" s="2031"/>
    </row>
    <row r="22" spans="1:20" s="839" customFormat="1" ht="12.75">
      <c r="A22" s="827"/>
      <c r="B22" s="828"/>
      <c r="C22" s="835" t="s">
        <v>2247</v>
      </c>
      <c r="D22" s="832"/>
      <c r="E22" s="831" t="s">
        <v>70</v>
      </c>
      <c r="F22" s="824"/>
      <c r="G22" s="825"/>
      <c r="H22" s="471" t="s">
        <v>929</v>
      </c>
      <c r="J22" s="2069" t="s">
        <v>6393</v>
      </c>
      <c r="K22" s="2070" t="str">
        <f>VLOOKUP(J22,'FICHE RATIOS'!C:D,2,FALSE)</f>
        <v>Revêtement des sols durs</v>
      </c>
      <c r="M22" s="2036"/>
      <c r="N22" s="2031"/>
      <c r="P22" s="2036"/>
      <c r="Q22" s="2031"/>
      <c r="S22" s="2036"/>
      <c r="T22" s="2031"/>
    </row>
    <row r="23" spans="1:20" s="290" customFormat="1" ht="12.75">
      <c r="A23" s="827"/>
      <c r="B23" s="828"/>
      <c r="C23" s="830"/>
      <c r="D23" s="830"/>
      <c r="E23" s="831"/>
      <c r="F23" s="824">
        <v>0</v>
      </c>
      <c r="G23" s="825" t="s">
        <v>179</v>
      </c>
      <c r="H23" s="458" t="str">
        <f>IF(F23=0,"",G23*F23)</f>
        <v/>
      </c>
      <c r="J23" s="2069" t="s">
        <v>6393</v>
      </c>
      <c r="K23" s="2070" t="str">
        <f>VLOOKUP(J23,'FICHE RATIOS'!C:D,2,FALSE)</f>
        <v>Revêtement des sols durs</v>
      </c>
      <c r="M23" s="2034"/>
      <c r="N23" s="2031"/>
      <c r="P23" s="2034"/>
      <c r="Q23" s="2031"/>
      <c r="S23" s="2034"/>
      <c r="T23" s="2031"/>
    </row>
    <row r="24" spans="1:20" s="290" customFormat="1" ht="12.75">
      <c r="A24" s="827"/>
      <c r="B24" s="828" t="s">
        <v>1060</v>
      </c>
      <c r="C24" s="833" t="s">
        <v>2248</v>
      </c>
      <c r="D24" s="832"/>
      <c r="E24" s="831"/>
      <c r="F24" s="824">
        <v>0</v>
      </c>
      <c r="G24" s="825">
        <v>0</v>
      </c>
      <c r="H24" s="826" t="str">
        <f>IF(F24=0,"",G24*F24)</f>
        <v/>
      </c>
      <c r="J24" s="2069" t="s">
        <v>6393</v>
      </c>
      <c r="K24" s="2070" t="str">
        <f>VLOOKUP(J24,'FICHE RATIOS'!C:D,2,FALSE)</f>
        <v>Revêtement des sols durs</v>
      </c>
      <c r="M24" s="2034"/>
      <c r="N24" s="2031"/>
      <c r="P24" s="2034"/>
      <c r="Q24" s="2031"/>
      <c r="S24" s="2034"/>
      <c r="T24" s="2031"/>
    </row>
    <row r="25" spans="1:20" s="290" customFormat="1" ht="12.75">
      <c r="A25" s="827"/>
      <c r="B25" s="828"/>
      <c r="C25" s="836" t="s">
        <v>2249</v>
      </c>
      <c r="D25" s="832"/>
      <c r="E25" s="831" t="s">
        <v>70</v>
      </c>
      <c r="F25" s="824"/>
      <c r="G25" s="825"/>
      <c r="H25" s="838" t="s">
        <v>929</v>
      </c>
      <c r="J25" s="2069" t="s">
        <v>6393</v>
      </c>
      <c r="K25" s="2070" t="str">
        <f>VLOOKUP(J25,'FICHE RATIOS'!C:D,2,FALSE)</f>
        <v>Revêtement des sols durs</v>
      </c>
      <c r="M25" s="2034"/>
      <c r="N25" s="2031"/>
      <c r="P25" s="2034"/>
      <c r="Q25" s="2031"/>
      <c r="S25" s="2034"/>
      <c r="T25" s="2031"/>
    </row>
    <row r="26" spans="1:20" s="841" customFormat="1" ht="12.75">
      <c r="A26" s="827"/>
      <c r="B26" s="828"/>
      <c r="C26" s="836" t="s">
        <v>2250</v>
      </c>
      <c r="D26" s="832"/>
      <c r="E26" s="840" t="s">
        <v>70</v>
      </c>
      <c r="F26" s="824">
        <v>4710</v>
      </c>
      <c r="G26" s="825">
        <v>10.09</v>
      </c>
      <c r="H26" s="826">
        <f t="shared" ref="H26:H40" si="1">IF(F26=0,"",G26*F26)</f>
        <v>47523.9</v>
      </c>
      <c r="J26" s="2069" t="s">
        <v>6393</v>
      </c>
      <c r="K26" s="2070" t="str">
        <f>VLOOKUP(J26,'FICHE RATIOS'!C:D,2,FALSE)</f>
        <v>Revêtement des sols durs</v>
      </c>
      <c r="M26" s="2034"/>
      <c r="N26" s="2031"/>
      <c r="P26" s="2034"/>
      <c r="Q26" s="2031"/>
      <c r="S26" s="2034"/>
      <c r="T26" s="2031"/>
    </row>
    <row r="27" spans="1:20" s="290" customFormat="1" ht="12.75">
      <c r="A27" s="827"/>
      <c r="B27" s="828"/>
      <c r="C27" s="842"/>
      <c r="D27" s="832"/>
      <c r="E27" s="843"/>
      <c r="F27" s="824">
        <v>0</v>
      </c>
      <c r="G27" s="825" t="s">
        <v>179</v>
      </c>
      <c r="H27" s="826" t="str">
        <f t="shared" si="1"/>
        <v/>
      </c>
      <c r="J27" s="2069" t="s">
        <v>6393</v>
      </c>
      <c r="K27" s="2070" t="str">
        <f>VLOOKUP(J27,'FICHE RATIOS'!C:D,2,FALSE)</f>
        <v>Revêtement des sols durs</v>
      </c>
      <c r="M27" s="2034"/>
      <c r="N27" s="2031"/>
      <c r="P27" s="2034"/>
      <c r="Q27" s="2031"/>
      <c r="S27" s="2034"/>
      <c r="T27" s="2031"/>
    </row>
    <row r="28" spans="1:20" s="290" customFormat="1" ht="24">
      <c r="A28" s="827"/>
      <c r="B28" s="828" t="s">
        <v>1063</v>
      </c>
      <c r="C28" s="833" t="s">
        <v>2251</v>
      </c>
      <c r="D28" s="832"/>
      <c r="E28" s="831" t="s">
        <v>51</v>
      </c>
      <c r="F28" s="824">
        <v>72</v>
      </c>
      <c r="G28" s="825">
        <v>56.7</v>
      </c>
      <c r="H28" s="458">
        <f t="shared" si="1"/>
        <v>4082.4</v>
      </c>
      <c r="J28" s="2069" t="s">
        <v>6393</v>
      </c>
      <c r="K28" s="2070" t="str">
        <f>VLOOKUP(J28,'FICHE RATIOS'!C:D,2,FALSE)</f>
        <v>Revêtement des sols durs</v>
      </c>
      <c r="M28" s="2034"/>
      <c r="N28" s="2031"/>
      <c r="P28" s="2034"/>
      <c r="Q28" s="2031"/>
      <c r="S28" s="2034"/>
      <c r="T28" s="2031"/>
    </row>
    <row r="29" spans="1:20" s="290" customFormat="1" ht="12.75">
      <c r="A29" s="827"/>
      <c r="B29" s="828"/>
      <c r="C29" s="835" t="s">
        <v>2252</v>
      </c>
      <c r="D29" s="832"/>
      <c r="E29" s="831"/>
      <c r="F29" s="824"/>
      <c r="G29" s="825"/>
      <c r="H29" s="826"/>
      <c r="J29" s="2069" t="s">
        <v>6393</v>
      </c>
      <c r="K29" s="2070" t="str">
        <f>VLOOKUP(J29,'FICHE RATIOS'!C:D,2,FALSE)</f>
        <v>Revêtement des sols durs</v>
      </c>
      <c r="M29" s="2034"/>
      <c r="N29" s="2031"/>
      <c r="P29" s="2034"/>
      <c r="Q29" s="2031"/>
      <c r="S29" s="2034"/>
      <c r="T29" s="2031"/>
    </row>
    <row r="30" spans="1:20" s="290" customFormat="1" ht="12.75">
      <c r="A30" s="827"/>
      <c r="B30" s="828"/>
      <c r="C30" s="842"/>
      <c r="D30" s="832"/>
      <c r="E30" s="831"/>
      <c r="F30" s="824">
        <v>0</v>
      </c>
      <c r="G30" s="825" t="s">
        <v>179</v>
      </c>
      <c r="H30" s="826" t="str">
        <f t="shared" si="1"/>
        <v/>
      </c>
      <c r="J30" s="2069" t="s">
        <v>6393</v>
      </c>
      <c r="K30" s="2070" t="str">
        <f>VLOOKUP(J30,'FICHE RATIOS'!C:D,2,FALSE)</f>
        <v>Revêtement des sols durs</v>
      </c>
      <c r="M30" s="2034"/>
      <c r="N30" s="2031"/>
      <c r="P30" s="2034"/>
      <c r="Q30" s="2031"/>
      <c r="S30" s="2034"/>
      <c r="T30" s="2031"/>
    </row>
    <row r="31" spans="1:20" s="290" customFormat="1" ht="12.75">
      <c r="A31" s="827"/>
      <c r="B31" s="828" t="s">
        <v>1067</v>
      </c>
      <c r="C31" s="833" t="s">
        <v>2253</v>
      </c>
      <c r="D31" s="832"/>
      <c r="E31" s="831"/>
      <c r="F31" s="824">
        <v>0</v>
      </c>
      <c r="G31" s="825" t="s">
        <v>179</v>
      </c>
      <c r="H31" s="826" t="str">
        <f t="shared" si="1"/>
        <v/>
      </c>
      <c r="J31" s="2069" t="s">
        <v>6393</v>
      </c>
      <c r="K31" s="2070" t="str">
        <f>VLOOKUP(J31,'FICHE RATIOS'!C:D,2,FALSE)</f>
        <v>Revêtement des sols durs</v>
      </c>
      <c r="M31" s="2034"/>
      <c r="N31" s="2031"/>
      <c r="P31" s="2034"/>
      <c r="Q31" s="2031"/>
      <c r="S31" s="2034"/>
      <c r="T31" s="2031"/>
    </row>
    <row r="32" spans="1:20" s="290" customFormat="1" ht="12.75">
      <c r="A32" s="827"/>
      <c r="B32" s="828"/>
      <c r="C32" s="836" t="s">
        <v>2237</v>
      </c>
      <c r="D32" s="837"/>
      <c r="E32" s="831" t="s">
        <v>70</v>
      </c>
      <c r="F32" s="824">
        <v>5887.6</v>
      </c>
      <c r="G32" s="825">
        <v>7.94</v>
      </c>
      <c r="H32" s="826">
        <f t="shared" si="1"/>
        <v>46747.544000000002</v>
      </c>
      <c r="J32" s="2069" t="s">
        <v>6393</v>
      </c>
      <c r="K32" s="2070" t="str">
        <f>VLOOKUP(J32,'FICHE RATIOS'!C:D,2,FALSE)</f>
        <v>Revêtement des sols durs</v>
      </c>
      <c r="M32" s="2034"/>
      <c r="N32" s="2031"/>
      <c r="P32" s="2034"/>
      <c r="Q32" s="2031"/>
      <c r="S32" s="2034"/>
      <c r="T32" s="2031"/>
    </row>
    <row r="33" spans="1:20" s="290" customFormat="1" ht="12.75">
      <c r="A33" s="827"/>
      <c r="B33" s="828"/>
      <c r="C33" s="830"/>
      <c r="D33" s="830"/>
      <c r="E33" s="831"/>
      <c r="F33" s="824">
        <v>0</v>
      </c>
      <c r="G33" s="825" t="s">
        <v>179</v>
      </c>
      <c r="H33" s="826" t="str">
        <f t="shared" si="1"/>
        <v/>
      </c>
      <c r="J33" s="2069" t="s">
        <v>6393</v>
      </c>
      <c r="K33" s="2070" t="str">
        <f>VLOOKUP(J33,'FICHE RATIOS'!C:D,2,FALSE)</f>
        <v>Revêtement des sols durs</v>
      </c>
      <c r="M33" s="2034"/>
      <c r="N33" s="2031"/>
      <c r="P33" s="2034"/>
      <c r="Q33" s="2031"/>
      <c r="S33" s="2034"/>
      <c r="T33" s="2031"/>
    </row>
    <row r="34" spans="1:20" s="290" customFormat="1" ht="12.75">
      <c r="A34" s="827"/>
      <c r="B34" s="828" t="s">
        <v>2254</v>
      </c>
      <c r="C34" s="833" t="s">
        <v>2255</v>
      </c>
      <c r="D34" s="832"/>
      <c r="E34" s="831"/>
      <c r="F34" s="824">
        <v>0</v>
      </c>
      <c r="G34" s="825" t="s">
        <v>179</v>
      </c>
      <c r="H34" s="826" t="str">
        <f t="shared" si="1"/>
        <v/>
      </c>
      <c r="J34" s="2069" t="s">
        <v>6393</v>
      </c>
      <c r="K34" s="2070" t="str">
        <f>VLOOKUP(J34,'FICHE RATIOS'!C:D,2,FALSE)</f>
        <v>Revêtement des sols durs</v>
      </c>
      <c r="M34" s="2034"/>
      <c r="N34" s="2031"/>
      <c r="P34" s="2034"/>
      <c r="Q34" s="2031"/>
      <c r="S34" s="2034"/>
      <c r="T34" s="2031"/>
    </row>
    <row r="35" spans="1:20" s="290" customFormat="1" ht="12.75">
      <c r="A35" s="827"/>
      <c r="B35" s="828"/>
      <c r="C35" s="835" t="s">
        <v>1594</v>
      </c>
      <c r="D35" s="832"/>
      <c r="E35" s="831" t="s">
        <v>70</v>
      </c>
      <c r="F35" s="824">
        <v>2571.5</v>
      </c>
      <c r="G35" s="825">
        <v>28.35</v>
      </c>
      <c r="H35" s="826">
        <f t="shared" si="1"/>
        <v>72902.025000000009</v>
      </c>
      <c r="J35" s="2069" t="s">
        <v>6393</v>
      </c>
      <c r="K35" s="2070" t="str">
        <f>VLOOKUP(J35,'FICHE RATIOS'!C:D,2,FALSE)</f>
        <v>Revêtement des sols durs</v>
      </c>
      <c r="M35" s="2034"/>
      <c r="N35" s="2031"/>
      <c r="P35" s="2034"/>
      <c r="Q35" s="2031"/>
      <c r="S35" s="2034"/>
      <c r="T35" s="2031"/>
    </row>
    <row r="36" spans="1:20" s="290" customFormat="1" ht="12.75">
      <c r="A36" s="827"/>
      <c r="B36" s="828"/>
      <c r="C36" s="835" t="s">
        <v>2256</v>
      </c>
      <c r="D36" s="832"/>
      <c r="E36" s="831" t="s">
        <v>235</v>
      </c>
      <c r="F36" s="824">
        <v>1056.9000000000001</v>
      </c>
      <c r="G36" s="825">
        <v>28.35</v>
      </c>
      <c r="H36" s="826">
        <f t="shared" si="1"/>
        <v>29963.115000000005</v>
      </c>
      <c r="J36" s="2069" t="s">
        <v>6393</v>
      </c>
      <c r="K36" s="2070" t="str">
        <f>VLOOKUP(J36,'FICHE RATIOS'!C:D,2,FALSE)</f>
        <v>Revêtement des sols durs</v>
      </c>
      <c r="M36" s="2034"/>
      <c r="N36" s="2031"/>
      <c r="P36" s="2034"/>
      <c r="Q36" s="2031"/>
      <c r="S36" s="2034"/>
      <c r="T36" s="2031"/>
    </row>
    <row r="37" spans="1:20" s="290" customFormat="1" ht="12.75">
      <c r="A37" s="827"/>
      <c r="B37" s="844"/>
      <c r="C37" s="845"/>
      <c r="D37" s="846"/>
      <c r="E37" s="847"/>
      <c r="F37" s="824">
        <v>0</v>
      </c>
      <c r="G37" s="825" t="s">
        <v>179</v>
      </c>
      <c r="H37" s="826" t="str">
        <f t="shared" si="1"/>
        <v/>
      </c>
      <c r="J37" s="2069" t="s">
        <v>6393</v>
      </c>
      <c r="K37" s="2070" t="str">
        <f>VLOOKUP(J37,'FICHE RATIOS'!C:D,2,FALSE)</f>
        <v>Revêtement des sols durs</v>
      </c>
      <c r="M37" s="2034"/>
      <c r="N37" s="2031"/>
      <c r="P37" s="2034"/>
      <c r="Q37" s="2031"/>
      <c r="S37" s="2034"/>
      <c r="T37" s="2031"/>
    </row>
    <row r="38" spans="1:20" s="290" customFormat="1" ht="12.75">
      <c r="A38" s="827"/>
      <c r="B38" s="828" t="s">
        <v>229</v>
      </c>
      <c r="C38" s="829" t="s">
        <v>2257</v>
      </c>
      <c r="D38" s="832"/>
      <c r="E38" s="831"/>
      <c r="F38" s="824">
        <v>0</v>
      </c>
      <c r="G38" s="825" t="s">
        <v>179</v>
      </c>
      <c r="H38" s="1890">
        <f>F43+F51+F57+F63+F64+F65+F70+F89+F90+F97</f>
        <v>9232.4</v>
      </c>
      <c r="J38" s="2069" t="s">
        <v>6393</v>
      </c>
      <c r="K38" s="2070" t="str">
        <f>VLOOKUP(J38,'FICHE RATIOS'!C:D,2,FALSE)</f>
        <v>Revêtement des sols durs</v>
      </c>
      <c r="M38" s="2034"/>
      <c r="N38" s="2031"/>
      <c r="P38" s="2034"/>
      <c r="Q38" s="2031"/>
      <c r="S38" s="2034"/>
      <c r="T38" s="2031"/>
    </row>
    <row r="39" spans="1:20" s="290" customFormat="1" ht="12.75">
      <c r="A39" s="827"/>
      <c r="B39" s="844"/>
      <c r="C39" s="845"/>
      <c r="D39" s="846"/>
      <c r="E39" s="847"/>
      <c r="F39" s="824">
        <v>0</v>
      </c>
      <c r="G39" s="825" t="s">
        <v>179</v>
      </c>
      <c r="H39" s="826" t="str">
        <f t="shared" si="1"/>
        <v/>
      </c>
      <c r="J39" s="2069" t="s">
        <v>6393</v>
      </c>
      <c r="K39" s="2070" t="str">
        <f>VLOOKUP(J39,'FICHE RATIOS'!C:D,2,FALSE)</f>
        <v>Revêtement des sols durs</v>
      </c>
      <c r="M39" s="2034"/>
      <c r="N39" s="2031"/>
      <c r="P39" s="2034"/>
      <c r="Q39" s="2031"/>
      <c r="S39" s="2034"/>
      <c r="T39" s="2031"/>
    </row>
    <row r="40" spans="1:20" s="290" customFormat="1" ht="12.75">
      <c r="A40" s="827"/>
      <c r="B40" s="828" t="s">
        <v>231</v>
      </c>
      <c r="C40" s="833" t="s">
        <v>2258</v>
      </c>
      <c r="D40" s="846"/>
      <c r="E40" s="847"/>
      <c r="F40" s="824">
        <v>0</v>
      </c>
      <c r="G40" s="825" t="s">
        <v>179</v>
      </c>
      <c r="H40" s="826" t="str">
        <f t="shared" si="1"/>
        <v/>
      </c>
      <c r="J40" s="2069" t="s">
        <v>6393</v>
      </c>
      <c r="K40" s="2070" t="str">
        <f>VLOOKUP(J40,'FICHE RATIOS'!C:D,2,FALSE)</f>
        <v>Revêtement des sols durs</v>
      </c>
      <c r="M40" s="2034"/>
      <c r="N40" s="2031"/>
      <c r="P40" s="2034"/>
      <c r="Q40" s="2031"/>
      <c r="S40" s="2034"/>
      <c r="T40" s="2031"/>
    </row>
    <row r="41" spans="1:20" s="290" customFormat="1" ht="24">
      <c r="A41" s="827"/>
      <c r="B41" s="844"/>
      <c r="C41" s="845" t="s">
        <v>2259</v>
      </c>
      <c r="D41" s="846"/>
      <c r="E41" s="847"/>
      <c r="F41" s="824">
        <v>0</v>
      </c>
      <c r="G41" s="825">
        <v>0</v>
      </c>
      <c r="H41" s="826"/>
      <c r="J41" s="2069" t="s">
        <v>6393</v>
      </c>
      <c r="K41" s="2070" t="str">
        <f>VLOOKUP(J41,'FICHE RATIOS'!C:D,2,FALSE)</f>
        <v>Revêtement des sols durs</v>
      </c>
      <c r="M41" s="2034"/>
      <c r="N41" s="2031"/>
      <c r="P41" s="2034"/>
      <c r="Q41" s="2031"/>
      <c r="S41" s="2034"/>
      <c r="T41" s="2031"/>
    </row>
    <row r="42" spans="1:20" s="290" customFormat="1" ht="12.75">
      <c r="A42" s="827"/>
      <c r="B42" s="834"/>
      <c r="C42" s="848" t="s">
        <v>2260</v>
      </c>
      <c r="D42" s="846"/>
      <c r="E42" s="847"/>
      <c r="F42" s="824">
        <v>0</v>
      </c>
      <c r="G42" s="825" t="s">
        <v>179</v>
      </c>
      <c r="H42" s="826" t="str">
        <f t="shared" ref="H42:H54" si="2">IF(F42=0,"",G42*F42)</f>
        <v/>
      </c>
      <c r="J42" s="2069" t="s">
        <v>6393</v>
      </c>
      <c r="K42" s="2070" t="str">
        <f>VLOOKUP(J42,'FICHE RATIOS'!C:D,2,FALSE)</f>
        <v>Revêtement des sols durs</v>
      </c>
      <c r="M42" s="2034"/>
      <c r="N42" s="2031"/>
      <c r="P42" s="2034"/>
      <c r="Q42" s="2031"/>
      <c r="S42" s="2034"/>
      <c r="T42" s="2031"/>
    </row>
    <row r="43" spans="1:20" s="290" customFormat="1" ht="12.75">
      <c r="A43" s="827"/>
      <c r="B43" s="844"/>
      <c r="C43" s="849" t="s">
        <v>1173</v>
      </c>
      <c r="D43" s="830"/>
      <c r="E43" s="831" t="s">
        <v>70</v>
      </c>
      <c r="F43" s="824">
        <v>2034</v>
      </c>
      <c r="G43" s="825">
        <v>61.59</v>
      </c>
      <c r="H43" s="826">
        <f t="shared" si="2"/>
        <v>125274.06000000001</v>
      </c>
      <c r="J43" s="2069" t="s">
        <v>6393</v>
      </c>
      <c r="K43" s="2070" t="str">
        <f>VLOOKUP(J43,'FICHE RATIOS'!C:D,2,FALSE)</f>
        <v>Revêtement des sols durs</v>
      </c>
      <c r="M43" s="2034"/>
      <c r="N43" s="2031"/>
      <c r="P43" s="2034"/>
      <c r="Q43" s="2031"/>
      <c r="S43" s="2034"/>
      <c r="T43" s="2031"/>
    </row>
    <row r="44" spans="1:20" s="290" customFormat="1" ht="12.75">
      <c r="A44" s="827"/>
      <c r="B44" s="834"/>
      <c r="C44" s="835" t="s">
        <v>1565</v>
      </c>
      <c r="D44" s="830"/>
      <c r="E44" s="831" t="s">
        <v>235</v>
      </c>
      <c r="F44" s="850">
        <v>2315.1</v>
      </c>
      <c r="G44" s="825">
        <v>20.41</v>
      </c>
      <c r="H44" s="826">
        <f t="shared" si="2"/>
        <v>47251.190999999999</v>
      </c>
      <c r="J44" s="2069" t="s">
        <v>6393</v>
      </c>
      <c r="K44" s="2070" t="str">
        <f>VLOOKUP(J44,'FICHE RATIOS'!C:D,2,FALSE)</f>
        <v>Revêtement des sols durs</v>
      </c>
      <c r="M44" s="2034"/>
      <c r="N44" s="2031"/>
      <c r="P44" s="2034"/>
      <c r="Q44" s="2031"/>
      <c r="S44" s="2034"/>
      <c r="T44" s="2031"/>
    </row>
    <row r="45" spans="1:20" s="290" customFormat="1" ht="12.75">
      <c r="A45" s="827"/>
      <c r="B45" s="834"/>
      <c r="C45" s="836"/>
      <c r="D45" s="830"/>
      <c r="E45" s="831"/>
      <c r="F45" s="824">
        <v>0</v>
      </c>
      <c r="G45" s="825" t="s">
        <v>179</v>
      </c>
      <c r="H45" s="826" t="str">
        <f t="shared" si="2"/>
        <v/>
      </c>
      <c r="J45" s="2069" t="s">
        <v>6393</v>
      </c>
      <c r="K45" s="2070" t="str">
        <f>VLOOKUP(J45,'FICHE RATIOS'!C:D,2,FALSE)</f>
        <v>Revêtement des sols durs</v>
      </c>
      <c r="M45" s="2034"/>
      <c r="N45" s="2031"/>
      <c r="P45" s="2034"/>
      <c r="Q45" s="2031"/>
      <c r="S45" s="2034"/>
      <c r="T45" s="2031"/>
    </row>
    <row r="46" spans="1:20" s="290" customFormat="1" ht="12.75">
      <c r="A46" s="827"/>
      <c r="B46" s="828" t="s">
        <v>233</v>
      </c>
      <c r="C46" s="833" t="s">
        <v>2261</v>
      </c>
      <c r="D46" s="830"/>
      <c r="E46" s="831"/>
      <c r="F46" s="824">
        <v>0</v>
      </c>
      <c r="G46" s="825" t="s">
        <v>179</v>
      </c>
      <c r="H46" s="826" t="str">
        <f t="shared" si="2"/>
        <v/>
      </c>
      <c r="J46" s="2069" t="s">
        <v>6393</v>
      </c>
      <c r="K46" s="2070" t="str">
        <f>VLOOKUP(J46,'FICHE RATIOS'!C:D,2,FALSE)</f>
        <v>Revêtement des sols durs</v>
      </c>
      <c r="M46" s="2034"/>
      <c r="N46" s="2031"/>
      <c r="P46" s="2034"/>
      <c r="Q46" s="2031"/>
      <c r="S46" s="2034"/>
      <c r="T46" s="2031"/>
    </row>
    <row r="47" spans="1:20" s="290" customFormat="1" ht="24">
      <c r="A47" s="827"/>
      <c r="B47" s="834"/>
      <c r="C47" s="845" t="s">
        <v>2262</v>
      </c>
      <c r="D47" s="830"/>
      <c r="E47" s="831"/>
      <c r="F47" s="824">
        <v>0</v>
      </c>
      <c r="G47" s="825" t="s">
        <v>179</v>
      </c>
      <c r="H47" s="826" t="str">
        <f t="shared" si="2"/>
        <v/>
      </c>
      <c r="J47" s="2069" t="s">
        <v>6393</v>
      </c>
      <c r="K47" s="2070" t="str">
        <f>VLOOKUP(J47,'FICHE RATIOS'!C:D,2,FALSE)</f>
        <v>Revêtement des sols durs</v>
      </c>
      <c r="M47" s="2034"/>
      <c r="N47" s="2031"/>
      <c r="P47" s="2034"/>
      <c r="Q47" s="2031"/>
      <c r="S47" s="2034"/>
      <c r="T47" s="2031"/>
    </row>
    <row r="48" spans="1:20" s="290" customFormat="1" ht="12.75">
      <c r="A48" s="827"/>
      <c r="B48" s="834"/>
      <c r="C48" s="848" t="s">
        <v>2260</v>
      </c>
      <c r="D48" s="830"/>
      <c r="E48" s="831"/>
      <c r="F48" s="824">
        <v>0</v>
      </c>
      <c r="G48" s="825" t="s">
        <v>179</v>
      </c>
      <c r="H48" s="826" t="str">
        <f t="shared" si="2"/>
        <v/>
      </c>
      <c r="J48" s="2069" t="s">
        <v>6393</v>
      </c>
      <c r="K48" s="2070" t="str">
        <f>VLOOKUP(J48,'FICHE RATIOS'!C:D,2,FALSE)</f>
        <v>Revêtement des sols durs</v>
      </c>
      <c r="M48" s="2034"/>
      <c r="N48" s="2031"/>
      <c r="P48" s="2034"/>
      <c r="Q48" s="2031"/>
      <c r="S48" s="2034"/>
      <c r="T48" s="2031"/>
    </row>
    <row r="49" spans="1:20" s="290" customFormat="1" ht="12.75">
      <c r="A49" s="827"/>
      <c r="B49" s="834"/>
      <c r="C49" s="836" t="s">
        <v>2263</v>
      </c>
      <c r="D49" s="830"/>
      <c r="E49" s="831"/>
      <c r="F49" s="824">
        <v>0</v>
      </c>
      <c r="G49" s="825" t="s">
        <v>179</v>
      </c>
      <c r="H49" s="826" t="str">
        <f t="shared" si="2"/>
        <v/>
      </c>
      <c r="J49" s="2069" t="s">
        <v>6393</v>
      </c>
      <c r="K49" s="2070" t="str">
        <f>VLOOKUP(J49,'FICHE RATIOS'!C:D,2,FALSE)</f>
        <v>Revêtement des sols durs</v>
      </c>
      <c r="M49" s="2034"/>
      <c r="N49" s="2031"/>
      <c r="P49" s="2034"/>
      <c r="Q49" s="2031"/>
      <c r="S49" s="2034"/>
      <c r="T49" s="2031"/>
    </row>
    <row r="50" spans="1:20" s="290" customFormat="1" ht="12.75">
      <c r="A50" s="827"/>
      <c r="B50" s="834"/>
      <c r="C50" s="466" t="s">
        <v>2264</v>
      </c>
      <c r="D50" s="463"/>
      <c r="E50" s="851"/>
      <c r="F50" s="850">
        <v>0</v>
      </c>
      <c r="G50" s="852" t="s">
        <v>179</v>
      </c>
      <c r="H50" s="458" t="str">
        <f t="shared" si="2"/>
        <v/>
      </c>
      <c r="J50" s="2069" t="s">
        <v>6393</v>
      </c>
      <c r="K50" s="2070" t="str">
        <f>VLOOKUP(J50,'FICHE RATIOS'!C:D,2,FALSE)</f>
        <v>Revêtement des sols durs</v>
      </c>
      <c r="M50" s="2034"/>
      <c r="N50" s="2031"/>
      <c r="P50" s="2034"/>
      <c r="Q50" s="2031"/>
      <c r="S50" s="2034"/>
      <c r="T50" s="2031"/>
    </row>
    <row r="51" spans="1:20" s="290" customFormat="1" ht="12.75">
      <c r="A51" s="827"/>
      <c r="B51" s="834"/>
      <c r="C51" s="853" t="s">
        <v>1594</v>
      </c>
      <c r="D51" s="463"/>
      <c r="E51" s="851" t="s">
        <v>70</v>
      </c>
      <c r="F51" s="850">
        <v>81.399999999999991</v>
      </c>
      <c r="G51" s="852">
        <v>73.709999999999994</v>
      </c>
      <c r="H51" s="458">
        <f t="shared" si="2"/>
        <v>5999.9939999999988</v>
      </c>
      <c r="J51" s="2069" t="s">
        <v>6393</v>
      </c>
      <c r="K51" s="2070" t="str">
        <f>VLOOKUP(J51,'FICHE RATIOS'!C:D,2,FALSE)</f>
        <v>Revêtement des sols durs</v>
      </c>
      <c r="M51" s="2034"/>
      <c r="N51" s="2031"/>
      <c r="P51" s="2034"/>
      <c r="Q51" s="2031"/>
      <c r="S51" s="2034"/>
      <c r="T51" s="2031"/>
    </row>
    <row r="52" spans="1:20" s="290" customFormat="1" ht="12.75">
      <c r="A52" s="827"/>
      <c r="B52" s="834"/>
      <c r="C52" s="854" t="s">
        <v>1565</v>
      </c>
      <c r="D52" s="463"/>
      <c r="E52" s="851" t="s">
        <v>235</v>
      </c>
      <c r="F52" s="850">
        <v>115.1</v>
      </c>
      <c r="G52" s="852">
        <v>19.28</v>
      </c>
      <c r="H52" s="458">
        <f t="shared" si="2"/>
        <v>2219.1280000000002</v>
      </c>
      <c r="J52" s="2069" t="s">
        <v>6393</v>
      </c>
      <c r="K52" s="2070" t="str">
        <f>VLOOKUP(J52,'FICHE RATIOS'!C:D,2,FALSE)</f>
        <v>Revêtement des sols durs</v>
      </c>
      <c r="M52" s="2034"/>
      <c r="N52" s="2031"/>
      <c r="P52" s="2034"/>
      <c r="Q52" s="2031"/>
      <c r="S52" s="2034"/>
      <c r="T52" s="2031"/>
    </row>
    <row r="53" spans="1:20" s="290" customFormat="1" ht="12.75">
      <c r="A53" s="827"/>
      <c r="B53" s="834"/>
      <c r="C53" s="466"/>
      <c r="D53" s="463"/>
      <c r="E53" s="851"/>
      <c r="F53" s="850">
        <v>0</v>
      </c>
      <c r="G53" s="852" t="s">
        <v>179</v>
      </c>
      <c r="H53" s="458" t="str">
        <f t="shared" si="2"/>
        <v/>
      </c>
      <c r="J53" s="2069" t="s">
        <v>6393</v>
      </c>
      <c r="K53" s="2070" t="str">
        <f>VLOOKUP(J53,'FICHE RATIOS'!C:D,2,FALSE)</f>
        <v>Revêtement des sols durs</v>
      </c>
      <c r="M53" s="2034"/>
      <c r="N53" s="2031"/>
      <c r="P53" s="2034"/>
      <c r="Q53" s="2031"/>
      <c r="S53" s="2034"/>
      <c r="T53" s="2031"/>
    </row>
    <row r="54" spans="1:20" s="290" customFormat="1" ht="12.75">
      <c r="A54" s="827"/>
      <c r="B54" s="828" t="s">
        <v>1165</v>
      </c>
      <c r="C54" s="855" t="s">
        <v>2265</v>
      </c>
      <c r="D54" s="463"/>
      <c r="E54" s="851"/>
      <c r="F54" s="850">
        <v>0</v>
      </c>
      <c r="G54" s="852" t="s">
        <v>179</v>
      </c>
      <c r="H54" s="458" t="str">
        <f t="shared" si="2"/>
        <v/>
      </c>
      <c r="J54" s="2069" t="s">
        <v>6393</v>
      </c>
      <c r="K54" s="2070" t="str">
        <f>VLOOKUP(J54,'FICHE RATIOS'!C:D,2,FALSE)</f>
        <v>Revêtement des sols durs</v>
      </c>
      <c r="M54" s="2034"/>
      <c r="N54" s="2031"/>
      <c r="P54" s="2034"/>
      <c r="Q54" s="2031"/>
      <c r="S54" s="2034"/>
      <c r="T54" s="2031"/>
    </row>
    <row r="55" spans="1:20" s="290" customFormat="1" ht="24">
      <c r="A55" s="827"/>
      <c r="B55" s="834"/>
      <c r="C55" s="856" t="s">
        <v>2266</v>
      </c>
      <c r="D55" s="463"/>
      <c r="E55" s="851"/>
      <c r="F55" s="850"/>
      <c r="G55" s="852">
        <v>0</v>
      </c>
      <c r="H55" s="458"/>
      <c r="J55" s="2069" t="s">
        <v>6393</v>
      </c>
      <c r="K55" s="2070" t="str">
        <f>VLOOKUP(J55,'FICHE RATIOS'!C:D,2,FALSE)</f>
        <v>Revêtement des sols durs</v>
      </c>
      <c r="M55" s="2034"/>
      <c r="N55" s="2031"/>
      <c r="P55" s="2034"/>
      <c r="Q55" s="2031"/>
      <c r="S55" s="2034"/>
      <c r="T55" s="2031"/>
    </row>
    <row r="56" spans="1:20" s="290" customFormat="1" ht="12.75">
      <c r="A56" s="827"/>
      <c r="B56" s="834"/>
      <c r="C56" s="857" t="s">
        <v>2260</v>
      </c>
      <c r="D56" s="463"/>
      <c r="E56" s="851"/>
      <c r="F56" s="850">
        <v>0</v>
      </c>
      <c r="G56" s="852" t="s">
        <v>179</v>
      </c>
      <c r="H56" s="458" t="str">
        <f>IF(F56=0,"",G56*F56)</f>
        <v/>
      </c>
      <c r="J56" s="2069" t="s">
        <v>6393</v>
      </c>
      <c r="K56" s="2070" t="str">
        <f>VLOOKUP(J56,'FICHE RATIOS'!C:D,2,FALSE)</f>
        <v>Revêtement des sols durs</v>
      </c>
      <c r="M56" s="2034"/>
      <c r="N56" s="2031"/>
      <c r="P56" s="2034"/>
      <c r="Q56" s="2031"/>
      <c r="S56" s="2034"/>
      <c r="T56" s="2031"/>
    </row>
    <row r="57" spans="1:20" s="290" customFormat="1" ht="12.75">
      <c r="A57" s="827"/>
      <c r="B57" s="834"/>
      <c r="C57" s="853" t="s">
        <v>2267</v>
      </c>
      <c r="D57" s="463"/>
      <c r="E57" s="851" t="s">
        <v>70</v>
      </c>
      <c r="F57" s="850">
        <v>239.4</v>
      </c>
      <c r="G57" s="852">
        <v>110</v>
      </c>
      <c r="H57" s="458">
        <f>IF(F57=0,"",G57*F57)</f>
        <v>26334</v>
      </c>
      <c r="J57" s="2069" t="s">
        <v>6393</v>
      </c>
      <c r="K57" s="2070" t="str">
        <f>VLOOKUP(J57,'FICHE RATIOS'!C:D,2,FALSE)</f>
        <v>Revêtement des sols durs</v>
      </c>
      <c r="M57" s="2034"/>
      <c r="N57" s="2031"/>
      <c r="P57" s="2034"/>
      <c r="Q57" s="2031"/>
      <c r="S57" s="2034"/>
      <c r="T57" s="2031"/>
    </row>
    <row r="58" spans="1:20" s="290" customFormat="1" ht="12.75">
      <c r="A58" s="827"/>
      <c r="B58" s="834"/>
      <c r="C58" s="854" t="s">
        <v>1565</v>
      </c>
      <c r="D58" s="463"/>
      <c r="E58" s="851" t="s">
        <v>235</v>
      </c>
      <c r="F58" s="850">
        <v>40.4</v>
      </c>
      <c r="G58" s="852">
        <v>30.62</v>
      </c>
      <c r="H58" s="458">
        <f>IF(F58=0,"",G58*F58)</f>
        <v>1237.048</v>
      </c>
      <c r="J58" s="2069" t="s">
        <v>6393</v>
      </c>
      <c r="K58" s="2070" t="str">
        <f>VLOOKUP(J58,'FICHE RATIOS'!C:D,2,FALSE)</f>
        <v>Revêtement des sols durs</v>
      </c>
      <c r="M58" s="2034"/>
      <c r="N58" s="2031"/>
      <c r="P58" s="2034"/>
      <c r="Q58" s="2031"/>
      <c r="S58" s="2034"/>
      <c r="T58" s="2031"/>
    </row>
    <row r="59" spans="1:20" s="290" customFormat="1" ht="12.75">
      <c r="A59" s="827"/>
      <c r="B59" s="834"/>
      <c r="C59" s="466"/>
      <c r="D59" s="463"/>
      <c r="E59" s="851"/>
      <c r="F59" s="850">
        <v>0</v>
      </c>
      <c r="G59" s="852" t="s">
        <v>179</v>
      </c>
      <c r="H59" s="458" t="str">
        <f>IF(F59=0,"",G59*F59)</f>
        <v/>
      </c>
      <c r="J59" s="2069" t="s">
        <v>6393</v>
      </c>
      <c r="K59" s="2070" t="str">
        <f>VLOOKUP(J59,'FICHE RATIOS'!C:D,2,FALSE)</f>
        <v>Revêtement des sols durs</v>
      </c>
      <c r="M59" s="2034"/>
      <c r="N59" s="2031"/>
      <c r="P59" s="2034"/>
      <c r="Q59" s="2031"/>
      <c r="S59" s="2034"/>
      <c r="T59" s="2031"/>
    </row>
    <row r="60" spans="1:20" s="290" customFormat="1" ht="12.75">
      <c r="A60" s="827"/>
      <c r="B60" s="828" t="s">
        <v>1171</v>
      </c>
      <c r="C60" s="855" t="s">
        <v>2268</v>
      </c>
      <c r="D60" s="463"/>
      <c r="E60" s="851"/>
      <c r="F60" s="850">
        <v>0</v>
      </c>
      <c r="G60" s="852" t="s">
        <v>179</v>
      </c>
      <c r="H60" s="458" t="str">
        <f>IF(F60=0,"",G60*F60)</f>
        <v/>
      </c>
      <c r="J60" s="2069" t="s">
        <v>6393</v>
      </c>
      <c r="K60" s="2070" t="str">
        <f>VLOOKUP(J60,'FICHE RATIOS'!C:D,2,FALSE)</f>
        <v>Revêtement des sols durs</v>
      </c>
      <c r="M60" s="2034"/>
      <c r="N60" s="2031"/>
      <c r="P60" s="2034"/>
      <c r="Q60" s="2031"/>
      <c r="S60" s="2034"/>
      <c r="T60" s="2031"/>
    </row>
    <row r="61" spans="1:20" s="290" customFormat="1" ht="24">
      <c r="A61" s="827"/>
      <c r="B61" s="834"/>
      <c r="C61" s="856" t="s">
        <v>2269</v>
      </c>
      <c r="D61" s="463"/>
      <c r="E61" s="851"/>
      <c r="F61" s="858" t="s">
        <v>2270</v>
      </c>
      <c r="G61" s="859" t="s">
        <v>2271</v>
      </c>
      <c r="H61" s="860" t="s">
        <v>2272</v>
      </c>
      <c r="J61" s="2069" t="s">
        <v>6393</v>
      </c>
      <c r="K61" s="2070" t="str">
        <f>VLOOKUP(J61,'FICHE RATIOS'!C:D,2,FALSE)</f>
        <v>Revêtement des sols durs</v>
      </c>
      <c r="M61" s="2034"/>
      <c r="N61" s="2031"/>
      <c r="P61" s="2034"/>
      <c r="Q61" s="2031"/>
      <c r="S61" s="2034"/>
      <c r="T61" s="2031"/>
    </row>
    <row r="62" spans="1:20" s="290" customFormat="1" ht="12.75">
      <c r="A62" s="827"/>
      <c r="B62" s="834"/>
      <c r="C62" s="848" t="s">
        <v>2241</v>
      </c>
      <c r="D62" s="830"/>
      <c r="E62" s="831"/>
      <c r="F62" s="824">
        <v>0</v>
      </c>
      <c r="G62" s="825" t="s">
        <v>179</v>
      </c>
      <c r="H62" s="826" t="str">
        <f>IF(F62=0,"",G62*F62)</f>
        <v/>
      </c>
      <c r="J62" s="2069" t="s">
        <v>6393</v>
      </c>
      <c r="K62" s="2070" t="str">
        <f>VLOOKUP(J62,'FICHE RATIOS'!C:D,2,FALSE)</f>
        <v>Revêtement des sols durs</v>
      </c>
      <c r="M62" s="2034"/>
      <c r="N62" s="2031"/>
      <c r="P62" s="2034"/>
      <c r="Q62" s="2031"/>
      <c r="S62" s="2034"/>
      <c r="T62" s="2031"/>
    </row>
    <row r="63" spans="1:20" s="290" customFormat="1" ht="12.75">
      <c r="A63" s="827"/>
      <c r="B63" s="834"/>
      <c r="C63" s="849" t="s">
        <v>2273</v>
      </c>
      <c r="D63" s="830"/>
      <c r="E63" s="831" t="s">
        <v>70</v>
      </c>
      <c r="F63" s="824">
        <v>51</v>
      </c>
      <c r="G63" s="825">
        <v>62.37</v>
      </c>
      <c r="H63" s="826">
        <f>IF(F63=0,"",G63*F63)</f>
        <v>3180.87</v>
      </c>
      <c r="J63" s="2069" t="s">
        <v>6393</v>
      </c>
      <c r="K63" s="2070" t="str">
        <f>VLOOKUP(J63,'FICHE RATIOS'!C:D,2,FALSE)</f>
        <v>Revêtement des sols durs</v>
      </c>
      <c r="M63" s="2034"/>
      <c r="N63" s="2031"/>
      <c r="P63" s="2034"/>
      <c r="Q63" s="2031"/>
      <c r="S63" s="2034"/>
      <c r="T63" s="2031"/>
    </row>
    <row r="64" spans="1:20" s="290" customFormat="1" ht="12.75">
      <c r="A64" s="827"/>
      <c r="B64" s="834"/>
      <c r="C64" s="849" t="s">
        <v>2274</v>
      </c>
      <c r="D64" s="846"/>
      <c r="E64" s="831" t="s">
        <v>70</v>
      </c>
      <c r="F64" s="824">
        <v>442.5</v>
      </c>
      <c r="G64" s="825">
        <v>62.37</v>
      </c>
      <c r="H64" s="826">
        <f>IF(F64=0,"",G64*F64)</f>
        <v>27598.724999999999</v>
      </c>
      <c r="J64" s="2069" t="s">
        <v>6393</v>
      </c>
      <c r="K64" s="2070" t="str">
        <f>VLOOKUP(J64,'FICHE RATIOS'!C:D,2,FALSE)</f>
        <v>Revêtement des sols durs</v>
      </c>
      <c r="M64" s="2034"/>
      <c r="N64" s="2031"/>
      <c r="P64" s="2034"/>
      <c r="Q64" s="2031"/>
      <c r="S64" s="2034"/>
      <c r="T64" s="2031"/>
    </row>
    <row r="65" spans="1:20" s="290" customFormat="1" ht="12.75">
      <c r="A65" s="827"/>
      <c r="B65" s="834"/>
      <c r="C65" s="849" t="s">
        <v>2275</v>
      </c>
      <c r="D65" s="846"/>
      <c r="E65" s="831" t="s">
        <v>70</v>
      </c>
      <c r="F65" s="824">
        <v>250</v>
      </c>
      <c r="G65" s="825">
        <v>62.37</v>
      </c>
      <c r="H65" s="826">
        <f>IF(F65=0,"",G65*F65)</f>
        <v>15592.5</v>
      </c>
      <c r="J65" s="2069" t="s">
        <v>6393</v>
      </c>
      <c r="K65" s="2070" t="str">
        <f>VLOOKUP(J65,'FICHE RATIOS'!C:D,2,FALSE)</f>
        <v>Revêtement des sols durs</v>
      </c>
      <c r="M65" s="2034"/>
      <c r="N65" s="2031"/>
      <c r="P65" s="2034"/>
      <c r="Q65" s="2031"/>
      <c r="S65" s="2034"/>
      <c r="T65" s="2031"/>
    </row>
    <row r="66" spans="1:20" s="290" customFormat="1" ht="12.75">
      <c r="A66" s="827"/>
      <c r="B66" s="834"/>
      <c r="C66" s="836"/>
      <c r="D66" s="830"/>
      <c r="E66" s="831"/>
      <c r="F66" s="824">
        <v>0</v>
      </c>
      <c r="G66" s="825" t="s">
        <v>179</v>
      </c>
      <c r="H66" s="826" t="str">
        <f>IF(F66=0,"",G66*F66)</f>
        <v/>
      </c>
      <c r="J66" s="2069" t="s">
        <v>6393</v>
      </c>
      <c r="K66" s="2070" t="str">
        <f>VLOOKUP(J66,'FICHE RATIOS'!C:D,2,FALSE)</f>
        <v>Revêtement des sols durs</v>
      </c>
      <c r="M66" s="2034"/>
      <c r="N66" s="2031"/>
      <c r="P66" s="2034"/>
      <c r="Q66" s="2031"/>
      <c r="S66" s="2034"/>
      <c r="T66" s="2031"/>
    </row>
    <row r="67" spans="1:20" s="290" customFormat="1" ht="24">
      <c r="A67" s="827"/>
      <c r="B67" s="828" t="s">
        <v>1174</v>
      </c>
      <c r="C67" s="833" t="s">
        <v>2276</v>
      </c>
      <c r="D67" s="830"/>
      <c r="E67" s="831"/>
      <c r="F67" s="824">
        <v>0</v>
      </c>
      <c r="G67" s="825">
        <v>0</v>
      </c>
      <c r="H67" s="826"/>
      <c r="J67" s="2069" t="s">
        <v>6393</v>
      </c>
      <c r="K67" s="2070" t="str">
        <f>VLOOKUP(J67,'FICHE RATIOS'!C:D,2,FALSE)</f>
        <v>Revêtement des sols durs</v>
      </c>
      <c r="M67" s="2034"/>
      <c r="N67" s="2031"/>
      <c r="P67" s="2034"/>
      <c r="Q67" s="2031"/>
      <c r="S67" s="2034"/>
      <c r="T67" s="2031"/>
    </row>
    <row r="68" spans="1:20" s="290" customFormat="1" ht="24">
      <c r="A68" s="827"/>
      <c r="B68" s="834"/>
      <c r="C68" s="845" t="s">
        <v>2277</v>
      </c>
      <c r="D68" s="830"/>
      <c r="E68" s="831"/>
      <c r="F68" s="824">
        <v>0</v>
      </c>
      <c r="G68" s="825">
        <v>0</v>
      </c>
      <c r="H68" s="826"/>
      <c r="J68" s="2069" t="s">
        <v>6393</v>
      </c>
      <c r="K68" s="2070" t="str">
        <f>VLOOKUP(J68,'FICHE RATIOS'!C:D,2,FALSE)</f>
        <v>Revêtement des sols durs</v>
      </c>
      <c r="M68" s="2034"/>
      <c r="N68" s="2031"/>
      <c r="P68" s="2034"/>
      <c r="Q68" s="2031"/>
      <c r="S68" s="2034"/>
      <c r="T68" s="2031"/>
    </row>
    <row r="69" spans="1:20" s="290" customFormat="1" ht="12.75">
      <c r="A69" s="827"/>
      <c r="B69" s="834"/>
      <c r="C69" s="848" t="s">
        <v>2278</v>
      </c>
      <c r="D69" s="830"/>
      <c r="E69" s="831"/>
      <c r="F69" s="824">
        <v>0</v>
      </c>
      <c r="G69" s="825" t="s">
        <v>179</v>
      </c>
      <c r="H69" s="826" t="str">
        <f t="shared" ref="H69:H82" si="3">IF(F69=0,"",G69*F69)</f>
        <v/>
      </c>
      <c r="J69" s="2069" t="s">
        <v>6393</v>
      </c>
      <c r="K69" s="2070" t="str">
        <f>VLOOKUP(J69,'FICHE RATIOS'!C:D,2,FALSE)</f>
        <v>Revêtement des sols durs</v>
      </c>
      <c r="M69" s="2034"/>
      <c r="N69" s="2031"/>
      <c r="P69" s="2034"/>
      <c r="Q69" s="2031"/>
      <c r="S69" s="2034"/>
      <c r="T69" s="2031"/>
    </row>
    <row r="70" spans="1:20" s="290" customFormat="1" ht="12.75">
      <c r="A70" s="827"/>
      <c r="B70" s="834"/>
      <c r="C70" s="835" t="s">
        <v>1555</v>
      </c>
      <c r="D70" s="830"/>
      <c r="E70" s="831" t="s">
        <v>70</v>
      </c>
      <c r="F70" s="824">
        <v>1384.8</v>
      </c>
      <c r="G70" s="825">
        <v>58.97</v>
      </c>
      <c r="H70" s="826">
        <f t="shared" si="3"/>
        <v>81661.656000000003</v>
      </c>
      <c r="J70" s="2069" t="s">
        <v>6393</v>
      </c>
      <c r="K70" s="2070" t="str">
        <f>VLOOKUP(J70,'FICHE RATIOS'!C:D,2,FALSE)</f>
        <v>Revêtement des sols durs</v>
      </c>
      <c r="M70" s="2034"/>
      <c r="N70" s="2031"/>
      <c r="P70" s="2034"/>
      <c r="Q70" s="2031"/>
      <c r="S70" s="2034"/>
      <c r="T70" s="2031"/>
    </row>
    <row r="71" spans="1:20" s="290" customFormat="1" ht="12.75">
      <c r="A71" s="827"/>
      <c r="B71" s="834"/>
      <c r="C71" s="848" t="s">
        <v>1177</v>
      </c>
      <c r="D71" s="830"/>
      <c r="E71" s="831"/>
      <c r="F71" s="824"/>
      <c r="G71" s="825"/>
      <c r="H71" s="826" t="str">
        <f t="shared" si="3"/>
        <v/>
      </c>
      <c r="J71" s="2069" t="s">
        <v>6393</v>
      </c>
      <c r="K71" s="2070" t="str">
        <f>VLOOKUP(J71,'FICHE RATIOS'!C:D,2,FALSE)</f>
        <v>Revêtement des sols durs</v>
      </c>
      <c r="M71" s="2034"/>
      <c r="N71" s="2031"/>
      <c r="P71" s="2034"/>
      <c r="Q71" s="2031"/>
      <c r="S71" s="2034"/>
      <c r="T71" s="2031"/>
    </row>
    <row r="72" spans="1:20" s="290" customFormat="1" ht="12.75">
      <c r="A72" s="827"/>
      <c r="B72" s="834"/>
      <c r="C72" s="835" t="s">
        <v>1155</v>
      </c>
      <c r="D72" s="830"/>
      <c r="E72" s="831"/>
      <c r="F72" s="824"/>
      <c r="G72" s="825"/>
      <c r="H72" s="826" t="str">
        <f t="shared" si="3"/>
        <v/>
      </c>
      <c r="J72" s="2069" t="s">
        <v>6393</v>
      </c>
      <c r="K72" s="2070" t="str">
        <f>VLOOKUP(J72,'FICHE RATIOS'!C:D,2,FALSE)</f>
        <v>Revêtement des sols durs</v>
      </c>
      <c r="M72" s="2034"/>
      <c r="N72" s="2031"/>
      <c r="P72" s="2034"/>
      <c r="Q72" s="2031"/>
      <c r="S72" s="2034"/>
      <c r="T72" s="2031"/>
    </row>
    <row r="73" spans="1:20" s="290" customFormat="1" ht="12.75">
      <c r="A73" s="827"/>
      <c r="B73" s="844"/>
      <c r="C73" s="835" t="s">
        <v>2279</v>
      </c>
      <c r="D73" s="830"/>
      <c r="E73" s="831"/>
      <c r="F73" s="824"/>
      <c r="G73" s="825"/>
      <c r="H73" s="826" t="str">
        <f t="shared" si="3"/>
        <v/>
      </c>
      <c r="J73" s="2069" t="s">
        <v>6393</v>
      </c>
      <c r="K73" s="2070" t="str">
        <f>VLOOKUP(J73,'FICHE RATIOS'!C:D,2,FALSE)</f>
        <v>Revêtement des sols durs</v>
      </c>
      <c r="M73" s="2034"/>
      <c r="N73" s="2031"/>
      <c r="P73" s="2034"/>
      <c r="Q73" s="2031"/>
      <c r="S73" s="2034"/>
      <c r="T73" s="2031"/>
    </row>
    <row r="74" spans="1:20" s="290" customFormat="1" ht="12.75">
      <c r="A74" s="827"/>
      <c r="B74" s="844"/>
      <c r="C74" s="835" t="s">
        <v>2280</v>
      </c>
      <c r="D74" s="830"/>
      <c r="E74" s="831"/>
      <c r="F74" s="824"/>
      <c r="G74" s="825"/>
      <c r="H74" s="826" t="str">
        <f t="shared" si="3"/>
        <v/>
      </c>
      <c r="J74" s="2069" t="s">
        <v>6393</v>
      </c>
      <c r="K74" s="2070" t="str">
        <f>VLOOKUP(J74,'FICHE RATIOS'!C:D,2,FALSE)</f>
        <v>Revêtement des sols durs</v>
      </c>
      <c r="M74" s="2034"/>
      <c r="N74" s="2031"/>
      <c r="P74" s="2034"/>
      <c r="Q74" s="2031"/>
      <c r="S74" s="2034"/>
      <c r="T74" s="2031"/>
    </row>
    <row r="75" spans="1:20" s="839" customFormat="1" ht="12.75">
      <c r="A75" s="827"/>
      <c r="B75" s="844"/>
      <c r="C75" s="835" t="s">
        <v>2281</v>
      </c>
      <c r="D75" s="830"/>
      <c r="E75" s="831"/>
      <c r="F75" s="824"/>
      <c r="G75" s="825"/>
      <c r="H75" s="826" t="str">
        <f t="shared" si="3"/>
        <v/>
      </c>
      <c r="J75" s="2069" t="s">
        <v>6393</v>
      </c>
      <c r="K75" s="2070" t="str">
        <f>VLOOKUP(J75,'FICHE RATIOS'!C:D,2,FALSE)</f>
        <v>Revêtement des sols durs</v>
      </c>
      <c r="M75" s="2034"/>
      <c r="N75" s="2031"/>
      <c r="P75" s="2034"/>
      <c r="Q75" s="2031"/>
      <c r="S75" s="2034"/>
      <c r="T75" s="2031"/>
    </row>
    <row r="76" spans="1:20" s="839" customFormat="1" ht="12.75">
      <c r="A76" s="827"/>
      <c r="B76" s="844"/>
      <c r="C76" s="835" t="s">
        <v>1613</v>
      </c>
      <c r="D76" s="830"/>
      <c r="E76" s="831"/>
      <c r="F76" s="824"/>
      <c r="G76" s="825"/>
      <c r="H76" s="826" t="str">
        <f t="shared" si="3"/>
        <v/>
      </c>
      <c r="J76" s="2069" t="s">
        <v>6393</v>
      </c>
      <c r="K76" s="2070" t="str">
        <f>VLOOKUP(J76,'FICHE RATIOS'!C:D,2,FALSE)</f>
        <v>Revêtement des sols durs</v>
      </c>
      <c r="M76" s="2034"/>
      <c r="N76" s="2031"/>
      <c r="P76" s="2034"/>
      <c r="Q76" s="2031"/>
      <c r="S76" s="2034"/>
      <c r="T76" s="2031"/>
    </row>
    <row r="77" spans="1:20" s="839" customFormat="1" ht="12.75">
      <c r="A77" s="827"/>
      <c r="B77" s="844"/>
      <c r="C77" s="835" t="s">
        <v>2282</v>
      </c>
      <c r="D77" s="830"/>
      <c r="E77" s="831"/>
      <c r="F77" s="824"/>
      <c r="G77" s="825"/>
      <c r="H77" s="826" t="str">
        <f t="shared" si="3"/>
        <v/>
      </c>
      <c r="J77" s="2069" t="s">
        <v>6393</v>
      </c>
      <c r="K77" s="2070" t="str">
        <f>VLOOKUP(J77,'FICHE RATIOS'!C:D,2,FALSE)</f>
        <v>Revêtement des sols durs</v>
      </c>
      <c r="M77" s="2034"/>
      <c r="N77" s="2031"/>
      <c r="P77" s="2034"/>
      <c r="Q77" s="2031"/>
      <c r="S77" s="2034"/>
      <c r="T77" s="2031"/>
    </row>
    <row r="78" spans="1:20" s="290" customFormat="1" ht="12.75">
      <c r="A78" s="827"/>
      <c r="B78" s="844"/>
      <c r="C78" s="835" t="s">
        <v>2283</v>
      </c>
      <c r="D78" s="830"/>
      <c r="E78" s="831"/>
      <c r="F78" s="824"/>
      <c r="G78" s="825"/>
      <c r="H78" s="826" t="str">
        <f t="shared" si="3"/>
        <v/>
      </c>
      <c r="J78" s="2069" t="s">
        <v>6393</v>
      </c>
      <c r="K78" s="2070" t="str">
        <f>VLOOKUP(J78,'FICHE RATIOS'!C:D,2,FALSE)</f>
        <v>Revêtement des sols durs</v>
      </c>
      <c r="M78" s="2034"/>
      <c r="N78" s="2031"/>
      <c r="P78" s="2034"/>
      <c r="Q78" s="2031"/>
      <c r="S78" s="2034"/>
      <c r="T78" s="2031"/>
    </row>
    <row r="79" spans="1:20" s="839" customFormat="1" ht="12.75">
      <c r="A79" s="827"/>
      <c r="B79" s="844"/>
      <c r="C79" s="835" t="s">
        <v>2284</v>
      </c>
      <c r="D79" s="830"/>
      <c r="E79" s="831"/>
      <c r="F79" s="824"/>
      <c r="G79" s="825"/>
      <c r="H79" s="826" t="str">
        <f t="shared" si="3"/>
        <v/>
      </c>
      <c r="J79" s="2069" t="s">
        <v>6393</v>
      </c>
      <c r="K79" s="2070" t="str">
        <f>VLOOKUP(J79,'FICHE RATIOS'!C:D,2,FALSE)</f>
        <v>Revêtement des sols durs</v>
      </c>
      <c r="M79" s="2034"/>
      <c r="N79" s="2031"/>
      <c r="P79" s="2034"/>
      <c r="Q79" s="2031"/>
      <c r="S79" s="2034"/>
      <c r="T79" s="2031"/>
    </row>
    <row r="80" spans="1:20" s="290" customFormat="1" ht="12.75">
      <c r="A80" s="827"/>
      <c r="B80" s="834"/>
      <c r="C80" s="835" t="s">
        <v>1158</v>
      </c>
      <c r="D80" s="830"/>
      <c r="E80" s="831"/>
      <c r="F80" s="824"/>
      <c r="G80" s="825"/>
      <c r="H80" s="826" t="str">
        <f t="shared" si="3"/>
        <v/>
      </c>
      <c r="J80" s="2069" t="s">
        <v>6393</v>
      </c>
      <c r="K80" s="2070" t="str">
        <f>VLOOKUP(J80,'FICHE RATIOS'!C:D,2,FALSE)</f>
        <v>Revêtement des sols durs</v>
      </c>
      <c r="M80" s="2034"/>
      <c r="N80" s="2031"/>
      <c r="P80" s="2034"/>
      <c r="Q80" s="2031"/>
      <c r="S80" s="2034"/>
      <c r="T80" s="2031"/>
    </row>
    <row r="81" spans="1:20" s="290" customFormat="1" ht="12.75">
      <c r="A81" s="827"/>
      <c r="B81" s="834"/>
      <c r="C81" s="835" t="s">
        <v>2285</v>
      </c>
      <c r="D81" s="830"/>
      <c r="E81" s="831"/>
      <c r="F81" s="824"/>
      <c r="G81" s="825"/>
      <c r="H81" s="826" t="str">
        <f t="shared" si="3"/>
        <v/>
      </c>
      <c r="J81" s="2069" t="s">
        <v>6393</v>
      </c>
      <c r="K81" s="2070" t="str">
        <f>VLOOKUP(J81,'FICHE RATIOS'!C:D,2,FALSE)</f>
        <v>Revêtement des sols durs</v>
      </c>
      <c r="M81" s="2034"/>
      <c r="N81" s="2031"/>
      <c r="P81" s="2034"/>
      <c r="Q81" s="2031"/>
      <c r="S81" s="2034"/>
      <c r="T81" s="2031"/>
    </row>
    <row r="82" spans="1:20" s="290" customFormat="1" ht="12.75">
      <c r="A82" s="827"/>
      <c r="B82" s="834"/>
      <c r="C82" s="835" t="s">
        <v>2286</v>
      </c>
      <c r="D82" s="830"/>
      <c r="E82" s="831"/>
      <c r="F82" s="824"/>
      <c r="G82" s="825"/>
      <c r="H82" s="826" t="str">
        <f t="shared" si="3"/>
        <v/>
      </c>
      <c r="J82" s="2069" t="s">
        <v>6393</v>
      </c>
      <c r="K82" s="2070" t="str">
        <f>VLOOKUP(J82,'FICHE RATIOS'!C:D,2,FALSE)</f>
        <v>Revêtement des sols durs</v>
      </c>
      <c r="M82" s="2034"/>
      <c r="N82" s="2031"/>
      <c r="P82" s="2034"/>
      <c r="Q82" s="2031"/>
      <c r="S82" s="2034"/>
      <c r="T82" s="2031"/>
    </row>
    <row r="83" spans="1:20" s="290" customFormat="1" ht="12.75">
      <c r="A83" s="827"/>
      <c r="B83" s="834"/>
      <c r="C83" s="836"/>
      <c r="D83" s="830"/>
      <c r="E83" s="831"/>
      <c r="F83" s="824"/>
      <c r="G83" s="825" t="s">
        <v>179</v>
      </c>
      <c r="H83" s="826" t="str">
        <f>IF(F83=0,"",G83*F83)</f>
        <v/>
      </c>
      <c r="J83" s="2069" t="s">
        <v>6393</v>
      </c>
      <c r="K83" s="2070" t="str">
        <f>VLOOKUP(J83,'FICHE RATIOS'!C:D,2,FALSE)</f>
        <v>Revêtement des sols durs</v>
      </c>
      <c r="M83" s="2034"/>
      <c r="N83" s="2031"/>
      <c r="P83" s="2034"/>
      <c r="Q83" s="2031"/>
      <c r="S83" s="2034"/>
      <c r="T83" s="2031"/>
    </row>
    <row r="84" spans="1:20" s="290" customFormat="1" ht="12.75">
      <c r="A84" s="827"/>
      <c r="B84" s="834"/>
      <c r="C84" s="835" t="s">
        <v>1565</v>
      </c>
      <c r="D84" s="830"/>
      <c r="E84" s="831" t="s">
        <v>235</v>
      </c>
      <c r="F84" s="824">
        <v>989.21120000000008</v>
      </c>
      <c r="G84" s="825">
        <v>14.74</v>
      </c>
      <c r="H84" s="826">
        <f>IF(F84=0,"",G84*F84)</f>
        <v>14580.973088000001</v>
      </c>
      <c r="J84" s="2069" t="s">
        <v>6393</v>
      </c>
      <c r="K84" s="2070" t="str">
        <f>VLOOKUP(J84,'FICHE RATIOS'!C:D,2,FALSE)</f>
        <v>Revêtement des sols durs</v>
      </c>
      <c r="M84" s="2034"/>
      <c r="N84" s="2031"/>
      <c r="P84" s="2034"/>
      <c r="Q84" s="2031"/>
      <c r="S84" s="2034"/>
      <c r="T84" s="2031"/>
    </row>
    <row r="85" spans="1:20" s="290" customFormat="1" ht="12.75">
      <c r="A85" s="827"/>
      <c r="B85" s="834"/>
      <c r="C85" s="836"/>
      <c r="D85" s="830"/>
      <c r="E85" s="831"/>
      <c r="F85" s="824">
        <v>0</v>
      </c>
      <c r="G85" s="825" t="s">
        <v>179</v>
      </c>
      <c r="H85" s="826" t="str">
        <f>IF(F85=0,"",G85*F85)</f>
        <v/>
      </c>
      <c r="J85" s="2069" t="s">
        <v>6393</v>
      </c>
      <c r="K85" s="2070" t="str">
        <f>VLOOKUP(J85,'FICHE RATIOS'!C:D,2,FALSE)</f>
        <v>Revêtement des sols durs</v>
      </c>
      <c r="M85" s="2034"/>
      <c r="N85" s="2031"/>
      <c r="P85" s="2034"/>
      <c r="Q85" s="2031"/>
      <c r="S85" s="2034"/>
      <c r="T85" s="2031"/>
    </row>
    <row r="86" spans="1:20" s="839" customFormat="1" ht="12.75">
      <c r="A86" s="827"/>
      <c r="B86" s="828" t="s">
        <v>1188</v>
      </c>
      <c r="C86" s="833" t="s">
        <v>2287</v>
      </c>
      <c r="D86" s="830"/>
      <c r="E86" s="831"/>
      <c r="F86" s="824">
        <v>0</v>
      </c>
      <c r="G86" s="825">
        <v>0</v>
      </c>
      <c r="H86" s="826"/>
      <c r="J86" s="2069" t="s">
        <v>6393</v>
      </c>
      <c r="K86" s="2070" t="str">
        <f>VLOOKUP(J86,'FICHE RATIOS'!C:D,2,FALSE)</f>
        <v>Revêtement des sols durs</v>
      </c>
      <c r="M86" s="2034"/>
      <c r="N86" s="2031"/>
      <c r="P86" s="2034"/>
      <c r="Q86" s="2031"/>
      <c r="S86" s="2034"/>
      <c r="T86" s="2031"/>
    </row>
    <row r="87" spans="1:20" s="839" customFormat="1" ht="12.75">
      <c r="A87" s="827"/>
      <c r="B87" s="834"/>
      <c r="C87" s="2734" t="s">
        <v>2288</v>
      </c>
      <c r="D87" s="2735"/>
      <c r="E87" s="831"/>
      <c r="F87" s="824">
        <v>0</v>
      </c>
      <c r="G87" s="825">
        <v>0</v>
      </c>
      <c r="H87" s="826"/>
      <c r="J87" s="2069" t="s">
        <v>6393</v>
      </c>
      <c r="K87" s="2070" t="str">
        <f>VLOOKUP(J87,'FICHE RATIOS'!C:D,2,FALSE)</f>
        <v>Revêtement des sols durs</v>
      </c>
      <c r="M87" s="2034"/>
      <c r="N87" s="2031"/>
      <c r="P87" s="2034"/>
      <c r="Q87" s="2031"/>
      <c r="S87" s="2034"/>
      <c r="T87" s="2031"/>
    </row>
    <row r="88" spans="1:20" s="839" customFormat="1" ht="12.75">
      <c r="A88" s="827"/>
      <c r="B88" s="834"/>
      <c r="C88" s="848" t="s">
        <v>2289</v>
      </c>
      <c r="D88" s="830"/>
      <c r="E88" s="831"/>
      <c r="F88" s="824">
        <v>0</v>
      </c>
      <c r="G88" s="825" t="s">
        <v>179</v>
      </c>
      <c r="H88" s="826" t="str">
        <f t="shared" ref="H88:H106" si="4">IF(F88=0,"",G88*F88)</f>
        <v/>
      </c>
      <c r="J88" s="2069" t="s">
        <v>6393</v>
      </c>
      <c r="K88" s="2070" t="str">
        <f>VLOOKUP(J88,'FICHE RATIOS'!C:D,2,FALSE)</f>
        <v>Revêtement des sols durs</v>
      </c>
      <c r="M88" s="2034"/>
      <c r="N88" s="2031"/>
      <c r="P88" s="2034"/>
      <c r="Q88" s="2031"/>
      <c r="S88" s="2034"/>
      <c r="T88" s="2031"/>
    </row>
    <row r="89" spans="1:20" s="839" customFormat="1" ht="12.75">
      <c r="A89" s="827"/>
      <c r="B89" s="834"/>
      <c r="C89" s="835" t="s">
        <v>2290</v>
      </c>
      <c r="D89" s="846"/>
      <c r="E89" s="831" t="s">
        <v>70</v>
      </c>
      <c r="F89" s="824">
        <v>19.7</v>
      </c>
      <c r="G89" s="852">
        <v>127.52999999999999</v>
      </c>
      <c r="H89" s="826">
        <f t="shared" si="4"/>
        <v>2512.3409999999994</v>
      </c>
      <c r="J89" s="2069" t="s">
        <v>6393</v>
      </c>
      <c r="K89" s="2070" t="str">
        <f>VLOOKUP(J89,'FICHE RATIOS'!C:D,2,FALSE)</f>
        <v>Revêtement des sols durs</v>
      </c>
      <c r="M89" s="2034"/>
      <c r="N89" s="2031"/>
      <c r="P89" s="2034"/>
      <c r="Q89" s="2031"/>
      <c r="S89" s="2034"/>
      <c r="T89" s="2031"/>
    </row>
    <row r="90" spans="1:20" s="839" customFormat="1" ht="12.75">
      <c r="A90" s="827"/>
      <c r="B90" s="834"/>
      <c r="C90" s="835" t="s">
        <v>2291</v>
      </c>
      <c r="D90" s="846"/>
      <c r="E90" s="831" t="s">
        <v>70</v>
      </c>
      <c r="F90" s="824">
        <v>20.7</v>
      </c>
      <c r="G90" s="852">
        <v>40.949999999999996</v>
      </c>
      <c r="H90" s="826">
        <f t="shared" si="4"/>
        <v>847.66499999999985</v>
      </c>
      <c r="J90" s="2069" t="s">
        <v>6393</v>
      </c>
      <c r="K90" s="2070" t="str">
        <f>VLOOKUP(J90,'FICHE RATIOS'!C:D,2,FALSE)</f>
        <v>Revêtement des sols durs</v>
      </c>
      <c r="M90" s="2034"/>
      <c r="N90" s="2031"/>
      <c r="P90" s="2034"/>
      <c r="Q90" s="2031"/>
      <c r="S90" s="2034"/>
      <c r="T90" s="2031"/>
    </row>
    <row r="91" spans="1:20" s="839" customFormat="1" ht="12.75">
      <c r="A91" s="827"/>
      <c r="B91" s="834"/>
      <c r="C91" s="836"/>
      <c r="D91" s="830"/>
      <c r="E91" s="831"/>
      <c r="F91" s="824">
        <v>0</v>
      </c>
      <c r="G91" s="825" t="s">
        <v>179</v>
      </c>
      <c r="H91" s="826" t="str">
        <f t="shared" si="4"/>
        <v/>
      </c>
      <c r="J91" s="2069" t="s">
        <v>6393</v>
      </c>
      <c r="K91" s="2070" t="str">
        <f>VLOOKUP(J91,'FICHE RATIOS'!C:D,2,FALSE)</f>
        <v>Revêtement des sols durs</v>
      </c>
      <c r="M91" s="2034"/>
      <c r="N91" s="2031"/>
      <c r="P91" s="2034"/>
      <c r="Q91" s="2031"/>
      <c r="S91" s="2034"/>
      <c r="T91" s="2031"/>
    </row>
    <row r="92" spans="1:20" s="290" customFormat="1" ht="12.75">
      <c r="A92" s="827"/>
      <c r="B92" s="828" t="s">
        <v>236</v>
      </c>
      <c r="C92" s="829" t="s">
        <v>2292</v>
      </c>
      <c r="D92" s="832"/>
      <c r="E92" s="831"/>
      <c r="F92" s="824">
        <v>0</v>
      </c>
      <c r="G92" s="825" t="s">
        <v>179</v>
      </c>
      <c r="H92" s="826" t="str">
        <f t="shared" si="4"/>
        <v/>
      </c>
      <c r="J92" s="2069" t="s">
        <v>6393</v>
      </c>
      <c r="K92" s="2070" t="str">
        <f>VLOOKUP(J92,'FICHE RATIOS'!C:D,2,FALSE)</f>
        <v>Revêtement des sols durs</v>
      </c>
      <c r="M92" s="2034"/>
      <c r="N92" s="2031"/>
      <c r="P92" s="2034"/>
      <c r="Q92" s="2031"/>
      <c r="S92" s="2034"/>
      <c r="T92" s="2031"/>
    </row>
    <row r="93" spans="1:20" s="290" customFormat="1" ht="12.75">
      <c r="A93" s="827"/>
      <c r="B93" s="844"/>
      <c r="C93" s="845"/>
      <c r="D93" s="846"/>
      <c r="E93" s="847"/>
      <c r="F93" s="824">
        <v>0</v>
      </c>
      <c r="G93" s="825" t="s">
        <v>179</v>
      </c>
      <c r="H93" s="826" t="str">
        <f t="shared" si="4"/>
        <v/>
      </c>
      <c r="J93" s="2069" t="s">
        <v>6393</v>
      </c>
      <c r="K93" s="2070" t="str">
        <f>VLOOKUP(J93,'FICHE RATIOS'!C:D,2,FALSE)</f>
        <v>Revêtement des sols durs</v>
      </c>
      <c r="M93" s="2034"/>
      <c r="N93" s="2031"/>
      <c r="P93" s="2034"/>
      <c r="Q93" s="2031"/>
      <c r="S93" s="2034"/>
      <c r="T93" s="2031"/>
    </row>
    <row r="94" spans="1:20" s="290" customFormat="1" ht="12.75">
      <c r="A94" s="827"/>
      <c r="B94" s="828" t="s">
        <v>238</v>
      </c>
      <c r="C94" s="833" t="s">
        <v>2293</v>
      </c>
      <c r="D94" s="861"/>
      <c r="E94" s="847"/>
      <c r="F94" s="824">
        <v>0</v>
      </c>
      <c r="G94" s="825" t="s">
        <v>179</v>
      </c>
      <c r="H94" s="826" t="str">
        <f t="shared" si="4"/>
        <v/>
      </c>
      <c r="J94" s="2069" t="s">
        <v>6393</v>
      </c>
      <c r="K94" s="2070" t="str">
        <f>VLOOKUP(J94,'FICHE RATIOS'!C:D,2,FALSE)</f>
        <v>Revêtement des sols durs</v>
      </c>
      <c r="M94" s="2034"/>
      <c r="N94" s="2031"/>
      <c r="P94" s="2034"/>
      <c r="Q94" s="2031"/>
      <c r="S94" s="2034"/>
      <c r="T94" s="2031"/>
    </row>
    <row r="95" spans="1:20" s="290" customFormat="1" ht="12.75">
      <c r="A95" s="827"/>
      <c r="B95" s="834"/>
      <c r="C95" s="845" t="s">
        <v>2294</v>
      </c>
      <c r="D95" s="846"/>
      <c r="E95" s="847"/>
      <c r="F95" s="824">
        <v>0</v>
      </c>
      <c r="G95" s="825" t="s">
        <v>179</v>
      </c>
      <c r="H95" s="826" t="str">
        <f t="shared" si="4"/>
        <v/>
      </c>
      <c r="J95" s="2069" t="s">
        <v>6393</v>
      </c>
      <c r="K95" s="2070" t="str">
        <f>VLOOKUP(J95,'FICHE RATIOS'!C:D,2,FALSE)</f>
        <v>Revêtement des sols durs</v>
      </c>
      <c r="M95" s="2034"/>
      <c r="N95" s="2031"/>
      <c r="P95" s="2034"/>
      <c r="Q95" s="2031"/>
      <c r="S95" s="2034"/>
      <c r="T95" s="2031"/>
    </row>
    <row r="96" spans="1:20" s="290" customFormat="1" ht="12.75">
      <c r="A96" s="827"/>
      <c r="B96" s="844"/>
      <c r="C96" s="862"/>
      <c r="D96" s="830"/>
      <c r="E96" s="831"/>
      <c r="F96" s="824">
        <v>0</v>
      </c>
      <c r="G96" s="825" t="s">
        <v>179</v>
      </c>
      <c r="H96" s="826" t="str">
        <f t="shared" si="4"/>
        <v/>
      </c>
      <c r="J96" s="2069" t="s">
        <v>6393</v>
      </c>
      <c r="K96" s="2070" t="str">
        <f>VLOOKUP(J96,'FICHE RATIOS'!C:D,2,FALSE)</f>
        <v>Revêtement des sols durs</v>
      </c>
      <c r="M96" s="2034"/>
      <c r="N96" s="2031"/>
      <c r="P96" s="2034"/>
      <c r="Q96" s="2031"/>
      <c r="S96" s="2034"/>
      <c r="T96" s="2031"/>
    </row>
    <row r="97" spans="1:20" s="290" customFormat="1" ht="12.75">
      <c r="A97" s="827"/>
      <c r="B97" s="844"/>
      <c r="C97" s="836" t="s">
        <v>1046</v>
      </c>
      <c r="D97" s="830"/>
      <c r="E97" s="831" t="s">
        <v>70</v>
      </c>
      <c r="F97" s="824">
        <v>4708.8999999999996</v>
      </c>
      <c r="G97" s="825">
        <v>138.97999999999999</v>
      </c>
      <c r="H97" s="826">
        <f t="shared" si="4"/>
        <v>654442.9219999999</v>
      </c>
      <c r="J97" s="2069" t="s">
        <v>6393</v>
      </c>
      <c r="K97" s="2070" t="str">
        <f>VLOOKUP(J97,'FICHE RATIOS'!C:D,2,FALSE)</f>
        <v>Revêtement des sols durs</v>
      </c>
      <c r="M97" s="2034"/>
      <c r="N97" s="2031"/>
      <c r="P97" s="2034"/>
      <c r="Q97" s="2031"/>
      <c r="S97" s="2034"/>
      <c r="T97" s="2031"/>
    </row>
    <row r="98" spans="1:20" s="290" customFormat="1" ht="12.75">
      <c r="A98" s="827"/>
      <c r="B98" s="844"/>
      <c r="C98" s="863" t="s">
        <v>1177</v>
      </c>
      <c r="D98" s="830"/>
      <c r="E98" s="831"/>
      <c r="F98" s="824">
        <v>0</v>
      </c>
      <c r="G98" s="825"/>
      <c r="H98" s="826" t="str">
        <f t="shared" si="4"/>
        <v/>
      </c>
      <c r="J98" s="2069" t="s">
        <v>6393</v>
      </c>
      <c r="K98" s="2070" t="str">
        <f>VLOOKUP(J98,'FICHE RATIOS'!C:D,2,FALSE)</f>
        <v>Revêtement des sols durs</v>
      </c>
      <c r="M98" s="2034"/>
      <c r="N98" s="2031"/>
      <c r="P98" s="2034"/>
      <c r="Q98" s="2031"/>
      <c r="S98" s="2034"/>
      <c r="T98" s="2031"/>
    </row>
    <row r="99" spans="1:20" s="290" customFormat="1" ht="12.75">
      <c r="A99" s="827"/>
      <c r="B99" s="834"/>
      <c r="C99" s="849" t="s">
        <v>2295</v>
      </c>
      <c r="D99" s="830"/>
      <c r="E99" s="831"/>
      <c r="F99" s="824"/>
      <c r="G99" s="825"/>
      <c r="H99" s="826" t="str">
        <f t="shared" si="4"/>
        <v/>
      </c>
      <c r="J99" s="2069" t="s">
        <v>6393</v>
      </c>
      <c r="K99" s="2070" t="str">
        <f>VLOOKUP(J99,'FICHE RATIOS'!C:D,2,FALSE)</f>
        <v>Revêtement des sols durs</v>
      </c>
      <c r="M99" s="2034"/>
      <c r="N99" s="2031"/>
      <c r="P99" s="2034"/>
      <c r="Q99" s="2031"/>
      <c r="S99" s="2034"/>
      <c r="T99" s="2031"/>
    </row>
    <row r="100" spans="1:20" s="290" customFormat="1" ht="12.75">
      <c r="A100" s="827"/>
      <c r="B100" s="834"/>
      <c r="C100" s="835" t="s">
        <v>2296</v>
      </c>
      <c r="D100" s="830"/>
      <c r="E100" s="831"/>
      <c r="F100" s="824"/>
      <c r="G100" s="825"/>
      <c r="H100" s="826" t="str">
        <f t="shared" si="4"/>
        <v/>
      </c>
      <c r="J100" s="2069" t="s">
        <v>6393</v>
      </c>
      <c r="K100" s="2070" t="str">
        <f>VLOOKUP(J100,'FICHE RATIOS'!C:D,2,FALSE)</f>
        <v>Revêtement des sols durs</v>
      </c>
      <c r="M100" s="2034"/>
      <c r="N100" s="2031"/>
      <c r="P100" s="2034"/>
      <c r="Q100" s="2031"/>
      <c r="S100" s="2034"/>
      <c r="T100" s="2031"/>
    </row>
    <row r="101" spans="1:20" s="290" customFormat="1" ht="12.75">
      <c r="A101" s="827"/>
      <c r="B101" s="834"/>
      <c r="C101" s="849" t="s">
        <v>2297</v>
      </c>
      <c r="D101" s="830"/>
      <c r="E101" s="831"/>
      <c r="F101" s="824"/>
      <c r="G101" s="825"/>
      <c r="H101" s="826" t="str">
        <f t="shared" si="4"/>
        <v/>
      </c>
      <c r="J101" s="2069" t="s">
        <v>6393</v>
      </c>
      <c r="K101" s="2070" t="str">
        <f>VLOOKUP(J101,'FICHE RATIOS'!C:D,2,FALSE)</f>
        <v>Revêtement des sols durs</v>
      </c>
      <c r="M101" s="2034"/>
      <c r="N101" s="2031"/>
      <c r="P101" s="2034"/>
      <c r="Q101" s="2031"/>
      <c r="S101" s="2034"/>
      <c r="T101" s="2031"/>
    </row>
    <row r="102" spans="1:20" s="839" customFormat="1" ht="12.75">
      <c r="A102" s="827"/>
      <c r="B102" s="834"/>
      <c r="C102" s="849" t="s">
        <v>2298</v>
      </c>
      <c r="D102" s="836"/>
      <c r="E102" s="831"/>
      <c r="F102" s="824"/>
      <c r="G102" s="825"/>
      <c r="H102" s="826" t="str">
        <f t="shared" si="4"/>
        <v/>
      </c>
      <c r="J102" s="2069" t="s">
        <v>6393</v>
      </c>
      <c r="K102" s="2070" t="str">
        <f>VLOOKUP(J102,'FICHE RATIOS'!C:D,2,FALSE)</f>
        <v>Revêtement des sols durs</v>
      </c>
      <c r="M102" s="2034"/>
      <c r="N102" s="2031"/>
      <c r="P102" s="2034"/>
      <c r="Q102" s="2031"/>
      <c r="S102" s="2034"/>
      <c r="T102" s="2031"/>
    </row>
    <row r="103" spans="1:20" s="839" customFormat="1" ht="12.75">
      <c r="A103" s="827"/>
      <c r="B103" s="834"/>
      <c r="C103" s="849" t="s">
        <v>2299</v>
      </c>
      <c r="D103" s="836"/>
      <c r="E103" s="831"/>
      <c r="F103" s="824"/>
      <c r="G103" s="825"/>
      <c r="H103" s="826" t="str">
        <f>IF(F103=0,"",G103*F103)</f>
        <v/>
      </c>
      <c r="J103" s="2069" t="s">
        <v>6393</v>
      </c>
      <c r="K103" s="2070" t="str">
        <f>VLOOKUP(J103,'FICHE RATIOS'!C:D,2,FALSE)</f>
        <v>Revêtement des sols durs</v>
      </c>
      <c r="M103" s="2034"/>
      <c r="N103" s="2031"/>
      <c r="P103" s="2034"/>
      <c r="Q103" s="2031"/>
      <c r="S103" s="2034"/>
      <c r="T103" s="2031"/>
    </row>
    <row r="104" spans="1:20" s="839" customFormat="1" ht="12.75">
      <c r="A104" s="827"/>
      <c r="B104" s="834"/>
      <c r="C104" s="849" t="s">
        <v>2300</v>
      </c>
      <c r="D104" s="836"/>
      <c r="E104" s="831"/>
      <c r="F104" s="824"/>
      <c r="G104" s="825"/>
      <c r="H104" s="826" t="str">
        <f t="shared" si="4"/>
        <v/>
      </c>
      <c r="J104" s="2069" t="s">
        <v>6393</v>
      </c>
      <c r="K104" s="2070" t="str">
        <f>VLOOKUP(J104,'FICHE RATIOS'!C:D,2,FALSE)</f>
        <v>Revêtement des sols durs</v>
      </c>
      <c r="M104" s="2034"/>
      <c r="N104" s="2031"/>
      <c r="P104" s="2034"/>
      <c r="Q104" s="2031"/>
      <c r="S104" s="2034"/>
      <c r="T104" s="2031"/>
    </row>
    <row r="105" spans="1:20" s="839" customFormat="1" ht="12.75">
      <c r="A105" s="827"/>
      <c r="B105" s="834"/>
      <c r="C105" s="849" t="s">
        <v>2301</v>
      </c>
      <c r="D105" s="836"/>
      <c r="E105" s="831"/>
      <c r="F105" s="824"/>
      <c r="G105" s="825"/>
      <c r="H105" s="826" t="str">
        <f t="shared" si="4"/>
        <v/>
      </c>
      <c r="J105" s="2069" t="s">
        <v>6393</v>
      </c>
      <c r="K105" s="2070" t="str">
        <f>VLOOKUP(J105,'FICHE RATIOS'!C:D,2,FALSE)</f>
        <v>Revêtement des sols durs</v>
      </c>
      <c r="M105" s="2034"/>
      <c r="N105" s="2031"/>
      <c r="P105" s="2034"/>
      <c r="Q105" s="2031"/>
      <c r="S105" s="2034"/>
      <c r="T105" s="2031"/>
    </row>
    <row r="106" spans="1:20" s="290" customFormat="1" ht="12.75">
      <c r="A106" s="827"/>
      <c r="B106" s="834"/>
      <c r="C106" s="835" t="s">
        <v>2302</v>
      </c>
      <c r="D106" s="836"/>
      <c r="E106" s="831"/>
      <c r="F106" s="824"/>
      <c r="G106" s="825"/>
      <c r="H106" s="826" t="str">
        <f t="shared" si="4"/>
        <v/>
      </c>
      <c r="J106" s="2069" t="s">
        <v>6393</v>
      </c>
      <c r="K106" s="2070" t="str">
        <f>VLOOKUP(J106,'FICHE RATIOS'!C:D,2,FALSE)</f>
        <v>Revêtement des sols durs</v>
      </c>
      <c r="M106" s="2034"/>
      <c r="N106" s="2031"/>
      <c r="P106" s="2034"/>
      <c r="Q106" s="2031"/>
      <c r="S106" s="2034"/>
      <c r="T106" s="2031"/>
    </row>
    <row r="107" spans="1:20" s="839" customFormat="1" ht="12.75">
      <c r="A107" s="827"/>
      <c r="B107" s="834"/>
      <c r="C107" s="849" t="s">
        <v>2303</v>
      </c>
      <c r="D107" s="836"/>
      <c r="E107" s="831"/>
      <c r="F107" s="824"/>
      <c r="G107" s="825"/>
      <c r="H107" s="826" t="str">
        <f>IF(F107=0,"",G107*F107)</f>
        <v/>
      </c>
      <c r="J107" s="2069" t="s">
        <v>6393</v>
      </c>
      <c r="K107" s="2070" t="str">
        <f>VLOOKUP(J107,'FICHE RATIOS'!C:D,2,FALSE)</f>
        <v>Revêtement des sols durs</v>
      </c>
      <c r="M107" s="2034"/>
      <c r="N107" s="2031"/>
      <c r="P107" s="2034"/>
      <c r="Q107" s="2031"/>
      <c r="S107" s="2034"/>
      <c r="T107" s="2031"/>
    </row>
    <row r="108" spans="1:20" s="290" customFormat="1" ht="12.75">
      <c r="A108" s="827"/>
      <c r="B108" s="834"/>
      <c r="C108" s="849" t="s">
        <v>2304</v>
      </c>
      <c r="D108" s="830"/>
      <c r="E108" s="831"/>
      <c r="F108" s="850"/>
      <c r="G108" s="852"/>
      <c r="H108" s="458" t="str">
        <f t="shared" ref="H108:H134" si="5">IF(F108=0,"",G108*F108)</f>
        <v/>
      </c>
      <c r="J108" s="2069" t="s">
        <v>6393</v>
      </c>
      <c r="K108" s="2070" t="str">
        <f>VLOOKUP(J108,'FICHE RATIOS'!C:D,2,FALSE)</f>
        <v>Revêtement des sols durs</v>
      </c>
      <c r="M108" s="2034"/>
      <c r="N108" s="2031"/>
      <c r="P108" s="2034"/>
      <c r="Q108" s="2031"/>
      <c r="S108" s="2034"/>
      <c r="T108" s="2031"/>
    </row>
    <row r="109" spans="1:20" s="290" customFormat="1" ht="12.75">
      <c r="A109" s="827"/>
      <c r="B109" s="834"/>
      <c r="C109" s="836"/>
      <c r="D109" s="830"/>
      <c r="E109" s="831"/>
      <c r="F109" s="824">
        <v>0</v>
      </c>
      <c r="G109" s="825"/>
      <c r="H109" s="826" t="str">
        <f t="shared" si="5"/>
        <v/>
      </c>
      <c r="J109" s="2069" t="s">
        <v>6393</v>
      </c>
      <c r="K109" s="2070" t="str">
        <f>VLOOKUP(J109,'FICHE RATIOS'!C:D,2,FALSE)</f>
        <v>Revêtement des sols durs</v>
      </c>
      <c r="M109" s="2034"/>
      <c r="N109" s="2031"/>
      <c r="P109" s="2034"/>
      <c r="Q109" s="2031"/>
      <c r="S109" s="2034"/>
      <c r="T109" s="2031"/>
    </row>
    <row r="110" spans="1:20" s="290" customFormat="1" ht="12.75">
      <c r="A110" s="827"/>
      <c r="B110" s="828" t="s">
        <v>240</v>
      </c>
      <c r="C110" s="842" t="s">
        <v>2305</v>
      </c>
      <c r="D110" s="846"/>
      <c r="E110" s="847"/>
      <c r="F110" s="824">
        <v>0</v>
      </c>
      <c r="G110" s="825" t="s">
        <v>179</v>
      </c>
      <c r="H110" s="838" t="s">
        <v>929</v>
      </c>
      <c r="J110" s="2069" t="s">
        <v>6393</v>
      </c>
      <c r="K110" s="2070" t="str">
        <f>VLOOKUP(J110,'FICHE RATIOS'!C:D,2,FALSE)</f>
        <v>Revêtement des sols durs</v>
      </c>
      <c r="M110" s="2034"/>
      <c r="N110" s="2031"/>
      <c r="P110" s="2034"/>
      <c r="Q110" s="2031"/>
      <c r="S110" s="2034"/>
      <c r="T110" s="2031"/>
    </row>
    <row r="111" spans="1:20" s="290" customFormat="1" ht="12.75">
      <c r="A111" s="827"/>
      <c r="B111" s="844"/>
      <c r="C111" s="842"/>
      <c r="D111" s="830"/>
      <c r="E111" s="831"/>
      <c r="F111" s="824">
        <v>0</v>
      </c>
      <c r="G111" s="825" t="s">
        <v>179</v>
      </c>
      <c r="H111" s="826" t="str">
        <f t="shared" si="5"/>
        <v/>
      </c>
      <c r="J111" s="2069" t="s">
        <v>6393</v>
      </c>
      <c r="K111" s="2070" t="str">
        <f>VLOOKUP(J111,'FICHE RATIOS'!C:D,2,FALSE)</f>
        <v>Revêtement des sols durs</v>
      </c>
      <c r="M111" s="2034"/>
      <c r="N111" s="2031"/>
      <c r="P111" s="2034"/>
      <c r="Q111" s="2031"/>
      <c r="S111" s="2034"/>
      <c r="T111" s="2031"/>
    </row>
    <row r="112" spans="1:20" s="290" customFormat="1" ht="12.75">
      <c r="A112" s="827"/>
      <c r="B112" s="828" t="s">
        <v>1080</v>
      </c>
      <c r="C112" s="829" t="s">
        <v>2306</v>
      </c>
      <c r="D112" s="832"/>
      <c r="E112" s="831"/>
      <c r="F112" s="824">
        <v>0</v>
      </c>
      <c r="G112" s="825" t="s">
        <v>179</v>
      </c>
      <c r="H112" s="1890">
        <f>F117+F122+F127+F132+F137+F143+F148+F153+F158+F163+F170+F171+F178</f>
        <v>8495.0400000000009</v>
      </c>
      <c r="J112" s="2069" t="s">
        <v>6393</v>
      </c>
      <c r="K112" s="2070" t="str">
        <f>VLOOKUP(J112,'FICHE RATIOS'!C:D,2,FALSE)</f>
        <v>Revêtement des sols durs</v>
      </c>
      <c r="M112" s="2034"/>
      <c r="N112" s="2031"/>
      <c r="P112" s="2034"/>
      <c r="Q112" s="2031"/>
      <c r="S112" s="2034"/>
      <c r="T112" s="2031"/>
    </row>
    <row r="113" spans="1:20" s="290" customFormat="1" ht="12.75">
      <c r="A113" s="827"/>
      <c r="B113" s="844"/>
      <c r="C113" s="845"/>
      <c r="D113" s="846"/>
      <c r="E113" s="847"/>
      <c r="F113" s="824">
        <v>0</v>
      </c>
      <c r="G113" s="825" t="s">
        <v>179</v>
      </c>
      <c r="H113" s="826" t="str">
        <f t="shared" si="5"/>
        <v/>
      </c>
      <c r="J113" s="2069" t="s">
        <v>6393</v>
      </c>
      <c r="K113" s="2070" t="str">
        <f>VLOOKUP(J113,'FICHE RATIOS'!C:D,2,FALSE)</f>
        <v>Revêtement des sols durs</v>
      </c>
      <c r="M113" s="2034"/>
      <c r="N113" s="2031"/>
      <c r="P113" s="2034"/>
      <c r="Q113" s="2031"/>
      <c r="S113" s="2034"/>
      <c r="T113" s="2031"/>
    </row>
    <row r="114" spans="1:20" s="290" customFormat="1" ht="24">
      <c r="A114" s="827"/>
      <c r="B114" s="828" t="s">
        <v>1082</v>
      </c>
      <c r="C114" s="833" t="s">
        <v>2307</v>
      </c>
      <c r="D114" s="846"/>
      <c r="E114" s="847"/>
      <c r="F114" s="824">
        <v>0</v>
      </c>
      <c r="G114" s="825" t="s">
        <v>179</v>
      </c>
      <c r="H114" s="826" t="str">
        <f t="shared" si="5"/>
        <v/>
      </c>
      <c r="J114" s="2069" t="s">
        <v>6393</v>
      </c>
      <c r="K114" s="2070" t="str">
        <f>VLOOKUP(J114,'FICHE RATIOS'!C:D,2,FALSE)</f>
        <v>Revêtement des sols durs</v>
      </c>
      <c r="M114" s="2034"/>
      <c r="N114" s="2031"/>
      <c r="P114" s="2034"/>
      <c r="Q114" s="2031"/>
      <c r="S114" s="2034"/>
      <c r="T114" s="2031"/>
    </row>
    <row r="115" spans="1:20" s="290" customFormat="1" ht="24">
      <c r="A115" s="827"/>
      <c r="B115" s="844"/>
      <c r="C115" s="845" t="s">
        <v>2308</v>
      </c>
      <c r="D115" s="830"/>
      <c r="E115" s="831"/>
      <c r="F115" s="824">
        <v>0</v>
      </c>
      <c r="G115" s="825" t="s">
        <v>179</v>
      </c>
      <c r="H115" s="826" t="str">
        <f t="shared" si="5"/>
        <v/>
      </c>
      <c r="J115" s="2069" t="s">
        <v>6393</v>
      </c>
      <c r="K115" s="2070" t="str">
        <f>VLOOKUP(J115,'FICHE RATIOS'!C:D,2,FALSE)</f>
        <v>Revêtement des sols durs</v>
      </c>
      <c r="M115" s="2034"/>
      <c r="N115" s="2031"/>
      <c r="P115" s="2034"/>
      <c r="Q115" s="2031"/>
      <c r="S115" s="2034"/>
      <c r="T115" s="2031"/>
    </row>
    <row r="116" spans="1:20" s="290" customFormat="1" ht="12.75">
      <c r="A116" s="827"/>
      <c r="B116" s="834"/>
      <c r="C116" s="864" t="s">
        <v>2260</v>
      </c>
      <c r="D116" s="846"/>
      <c r="E116" s="847"/>
      <c r="F116" s="824">
        <v>0</v>
      </c>
      <c r="G116" s="825" t="s">
        <v>179</v>
      </c>
      <c r="H116" s="826" t="str">
        <f t="shared" si="5"/>
        <v/>
      </c>
      <c r="J116" s="2069" t="s">
        <v>6393</v>
      </c>
      <c r="K116" s="2070" t="str">
        <f>VLOOKUP(J116,'FICHE RATIOS'!C:D,2,FALSE)</f>
        <v>Revêtement des sols durs</v>
      </c>
      <c r="M116" s="2034"/>
      <c r="N116" s="2031"/>
      <c r="P116" s="2034"/>
      <c r="Q116" s="2031"/>
      <c r="S116" s="2034"/>
      <c r="T116" s="2031"/>
    </row>
    <row r="117" spans="1:20" s="290" customFormat="1" ht="12.75">
      <c r="A117" s="827"/>
      <c r="B117" s="834"/>
      <c r="C117" s="835" t="s">
        <v>2309</v>
      </c>
      <c r="D117" s="830"/>
      <c r="E117" s="831" t="s">
        <v>70</v>
      </c>
      <c r="F117" s="824">
        <v>1387.6</v>
      </c>
      <c r="G117" s="825">
        <v>61.59</v>
      </c>
      <c r="H117" s="826">
        <f t="shared" si="5"/>
        <v>85462.284</v>
      </c>
      <c r="J117" s="2069" t="s">
        <v>6393</v>
      </c>
      <c r="K117" s="2070" t="str">
        <f>VLOOKUP(J117,'FICHE RATIOS'!C:D,2,FALSE)</f>
        <v>Revêtement des sols durs</v>
      </c>
      <c r="M117" s="2034"/>
      <c r="N117" s="2031"/>
      <c r="P117" s="2034"/>
      <c r="Q117" s="2031"/>
      <c r="S117" s="2034"/>
      <c r="T117" s="2031"/>
    </row>
    <row r="118" spans="1:20" s="290" customFormat="1" ht="12.75">
      <c r="A118" s="827"/>
      <c r="B118" s="834"/>
      <c r="C118" s="836"/>
      <c r="D118" s="830"/>
      <c r="E118" s="831"/>
      <c r="F118" s="824">
        <v>0</v>
      </c>
      <c r="G118" s="825" t="s">
        <v>179</v>
      </c>
      <c r="H118" s="826" t="str">
        <f t="shared" si="5"/>
        <v/>
      </c>
      <c r="J118" s="2069" t="s">
        <v>6393</v>
      </c>
      <c r="K118" s="2070" t="str">
        <f>VLOOKUP(J118,'FICHE RATIOS'!C:D,2,FALSE)</f>
        <v>Revêtement des sols durs</v>
      </c>
      <c r="M118" s="2034"/>
      <c r="N118" s="2031"/>
      <c r="P118" s="2034"/>
      <c r="Q118" s="2031"/>
      <c r="S118" s="2034"/>
      <c r="T118" s="2031"/>
    </row>
    <row r="119" spans="1:20" s="290" customFormat="1" ht="12.75">
      <c r="A119" s="827"/>
      <c r="B119" s="828" t="s">
        <v>1084</v>
      </c>
      <c r="C119" s="833" t="s">
        <v>2310</v>
      </c>
      <c r="D119" s="830"/>
      <c r="E119" s="831"/>
      <c r="F119" s="824">
        <v>0</v>
      </c>
      <c r="G119" s="825" t="s">
        <v>179</v>
      </c>
      <c r="H119" s="826" t="str">
        <f t="shared" si="5"/>
        <v/>
      </c>
      <c r="J119" s="2069" t="s">
        <v>6393</v>
      </c>
      <c r="K119" s="2070" t="str">
        <f>VLOOKUP(J119,'FICHE RATIOS'!C:D,2,FALSE)</f>
        <v>Revêtement des sols durs</v>
      </c>
      <c r="M119" s="2034"/>
      <c r="N119" s="2031"/>
      <c r="P119" s="2034"/>
      <c r="Q119" s="2031"/>
      <c r="S119" s="2034"/>
      <c r="T119" s="2031"/>
    </row>
    <row r="120" spans="1:20" s="290" customFormat="1" ht="24">
      <c r="A120" s="827"/>
      <c r="B120" s="844"/>
      <c r="C120" s="845" t="s">
        <v>2311</v>
      </c>
      <c r="D120" s="830"/>
      <c r="E120" s="831"/>
      <c r="F120" s="824"/>
      <c r="G120" s="825"/>
      <c r="H120" s="826" t="str">
        <f t="shared" si="5"/>
        <v/>
      </c>
      <c r="J120" s="2069" t="s">
        <v>6393</v>
      </c>
      <c r="K120" s="2070" t="str">
        <f>VLOOKUP(J120,'FICHE RATIOS'!C:D,2,FALSE)</f>
        <v>Revêtement des sols durs</v>
      </c>
      <c r="M120" s="2034"/>
      <c r="N120" s="2031"/>
      <c r="P120" s="2034"/>
      <c r="Q120" s="2031"/>
      <c r="S120" s="2034"/>
      <c r="T120" s="2031"/>
    </row>
    <row r="121" spans="1:20" s="290" customFormat="1" ht="12.75">
      <c r="A121" s="827"/>
      <c r="B121" s="834"/>
      <c r="C121" s="864" t="s">
        <v>2289</v>
      </c>
      <c r="D121" s="830"/>
      <c r="E121" s="831"/>
      <c r="F121" s="824">
        <v>0</v>
      </c>
      <c r="G121" s="825" t="s">
        <v>179</v>
      </c>
      <c r="H121" s="826" t="str">
        <f t="shared" si="5"/>
        <v/>
      </c>
      <c r="J121" s="2069" t="s">
        <v>6393</v>
      </c>
      <c r="K121" s="2070" t="str">
        <f>VLOOKUP(J121,'FICHE RATIOS'!C:D,2,FALSE)</f>
        <v>Revêtement des sols durs</v>
      </c>
      <c r="M121" s="2034"/>
      <c r="N121" s="2031"/>
      <c r="P121" s="2034"/>
      <c r="Q121" s="2031"/>
      <c r="S121" s="2034"/>
      <c r="T121" s="2031"/>
    </row>
    <row r="122" spans="1:20" s="290" customFormat="1" ht="12.75">
      <c r="A122" s="827"/>
      <c r="B122" s="844"/>
      <c r="C122" s="836" t="s">
        <v>2312</v>
      </c>
      <c r="D122" s="830"/>
      <c r="E122" s="831" t="s">
        <v>70</v>
      </c>
      <c r="F122" s="824">
        <v>197.2</v>
      </c>
      <c r="G122" s="825">
        <v>54.43</v>
      </c>
      <c r="H122" s="826">
        <f t="shared" si="5"/>
        <v>10733.596</v>
      </c>
      <c r="J122" s="2069" t="s">
        <v>6393</v>
      </c>
      <c r="K122" s="2070" t="str">
        <f>VLOOKUP(J122,'FICHE RATIOS'!C:D,2,FALSE)</f>
        <v>Revêtement des sols durs</v>
      </c>
      <c r="M122" s="2034"/>
      <c r="N122" s="2031"/>
      <c r="P122" s="2034"/>
      <c r="Q122" s="2031"/>
      <c r="S122" s="2034"/>
      <c r="T122" s="2031"/>
    </row>
    <row r="123" spans="1:20" s="290" customFormat="1" ht="12.75">
      <c r="A123" s="827"/>
      <c r="B123" s="834"/>
      <c r="C123" s="836"/>
      <c r="D123" s="830"/>
      <c r="E123" s="831"/>
      <c r="F123" s="824">
        <v>0</v>
      </c>
      <c r="G123" s="825" t="s">
        <v>179</v>
      </c>
      <c r="H123" s="826" t="str">
        <f t="shared" si="5"/>
        <v/>
      </c>
      <c r="J123" s="2069" t="s">
        <v>6393</v>
      </c>
      <c r="K123" s="2070" t="str">
        <f>VLOOKUP(J123,'FICHE RATIOS'!C:D,2,FALSE)</f>
        <v>Revêtement des sols durs</v>
      </c>
      <c r="M123" s="2034"/>
      <c r="N123" s="2031"/>
      <c r="P123" s="2034"/>
      <c r="Q123" s="2031"/>
      <c r="S123" s="2034"/>
      <c r="T123" s="2031"/>
    </row>
    <row r="124" spans="1:20" s="290" customFormat="1" ht="12.75">
      <c r="A124" s="827"/>
      <c r="B124" s="828" t="s">
        <v>1086</v>
      </c>
      <c r="C124" s="833" t="s">
        <v>2313</v>
      </c>
      <c r="D124" s="832"/>
      <c r="E124" s="831"/>
      <c r="F124" s="824">
        <v>0</v>
      </c>
      <c r="G124" s="825" t="s">
        <v>179</v>
      </c>
      <c r="H124" s="826" t="str">
        <f t="shared" si="5"/>
        <v/>
      </c>
      <c r="J124" s="2069" t="s">
        <v>6393</v>
      </c>
      <c r="K124" s="2070" t="str">
        <f>VLOOKUP(J124,'FICHE RATIOS'!C:D,2,FALSE)</f>
        <v>Revêtement des sols durs</v>
      </c>
      <c r="M124" s="2034"/>
      <c r="N124" s="2031"/>
      <c r="P124" s="2034"/>
      <c r="Q124" s="2031"/>
      <c r="S124" s="2034"/>
      <c r="T124" s="2031"/>
    </row>
    <row r="125" spans="1:20" s="290" customFormat="1" ht="24">
      <c r="A125" s="827"/>
      <c r="B125" s="844"/>
      <c r="C125" s="845" t="s">
        <v>2314</v>
      </c>
      <c r="D125" s="830"/>
      <c r="E125" s="831"/>
      <c r="F125" s="824">
        <v>0</v>
      </c>
      <c r="G125" s="825" t="s">
        <v>179</v>
      </c>
      <c r="H125" s="826" t="str">
        <f t="shared" si="5"/>
        <v/>
      </c>
      <c r="J125" s="2069" t="s">
        <v>6393</v>
      </c>
      <c r="K125" s="2070" t="str">
        <f>VLOOKUP(J125,'FICHE RATIOS'!C:D,2,FALSE)</f>
        <v>Revêtement des sols durs</v>
      </c>
      <c r="M125" s="2034"/>
      <c r="N125" s="2031"/>
      <c r="P125" s="2034"/>
      <c r="Q125" s="2031"/>
      <c r="S125" s="2034"/>
      <c r="T125" s="2031"/>
    </row>
    <row r="126" spans="1:20" s="290" customFormat="1" ht="12.75">
      <c r="A126" s="827"/>
      <c r="B126" s="834"/>
      <c r="C126" s="864" t="s">
        <v>2289</v>
      </c>
      <c r="D126" s="830"/>
      <c r="E126" s="831"/>
      <c r="F126" s="824">
        <v>0</v>
      </c>
      <c r="G126" s="825" t="s">
        <v>179</v>
      </c>
      <c r="H126" s="826" t="str">
        <f t="shared" si="5"/>
        <v/>
      </c>
      <c r="J126" s="2069" t="s">
        <v>6393</v>
      </c>
      <c r="K126" s="2070" t="str">
        <f>VLOOKUP(J126,'FICHE RATIOS'!C:D,2,FALSE)</f>
        <v>Revêtement des sols durs</v>
      </c>
      <c r="M126" s="2034"/>
      <c r="N126" s="2031"/>
      <c r="P126" s="2034"/>
      <c r="Q126" s="2031"/>
      <c r="S126" s="2034"/>
      <c r="T126" s="2031"/>
    </row>
    <row r="127" spans="1:20" s="290" customFormat="1" ht="12.75">
      <c r="A127" s="827"/>
      <c r="B127" s="834"/>
      <c r="C127" s="835" t="s">
        <v>2315</v>
      </c>
      <c r="D127" s="830"/>
      <c r="E127" s="831" t="s">
        <v>70</v>
      </c>
      <c r="F127" s="824">
        <v>2251.84</v>
      </c>
      <c r="G127" s="825">
        <v>34.020000000000003</v>
      </c>
      <c r="H127" s="826">
        <f t="shared" si="5"/>
        <v>76607.596800000014</v>
      </c>
      <c r="J127" s="2069" t="s">
        <v>6393</v>
      </c>
      <c r="K127" s="2070" t="str">
        <f>VLOOKUP(J127,'FICHE RATIOS'!C:D,2,FALSE)</f>
        <v>Revêtement des sols durs</v>
      </c>
      <c r="M127" s="2034"/>
      <c r="N127" s="2031"/>
      <c r="P127" s="2034"/>
      <c r="Q127" s="2031"/>
      <c r="S127" s="2034"/>
      <c r="T127" s="2031"/>
    </row>
    <row r="128" spans="1:20" s="290" customFormat="1" ht="12.75">
      <c r="A128" s="827"/>
      <c r="B128" s="834"/>
      <c r="C128" s="836"/>
      <c r="D128" s="830"/>
      <c r="E128" s="831"/>
      <c r="F128" s="824">
        <v>0</v>
      </c>
      <c r="G128" s="825" t="s">
        <v>179</v>
      </c>
      <c r="H128" s="826" t="str">
        <f t="shared" si="5"/>
        <v/>
      </c>
      <c r="J128" s="2069" t="s">
        <v>6393</v>
      </c>
      <c r="K128" s="2070" t="str">
        <f>VLOOKUP(J128,'FICHE RATIOS'!C:D,2,FALSE)</f>
        <v>Revêtement des sols durs</v>
      </c>
      <c r="M128" s="2034"/>
      <c r="N128" s="2031"/>
      <c r="P128" s="2034"/>
      <c r="Q128" s="2031"/>
      <c r="S128" s="2034"/>
      <c r="T128" s="2031"/>
    </row>
    <row r="129" spans="1:20" s="290" customFormat="1" ht="12.75">
      <c r="A129" s="827"/>
      <c r="B129" s="828" t="s">
        <v>1089</v>
      </c>
      <c r="C129" s="833" t="s">
        <v>2316</v>
      </c>
      <c r="D129" s="830"/>
      <c r="E129" s="831"/>
      <c r="F129" s="824">
        <v>0</v>
      </c>
      <c r="G129" s="825" t="s">
        <v>179</v>
      </c>
      <c r="H129" s="826" t="str">
        <f t="shared" si="5"/>
        <v/>
      </c>
      <c r="J129" s="2069" t="s">
        <v>6393</v>
      </c>
      <c r="K129" s="2070" t="str">
        <f>VLOOKUP(J129,'FICHE RATIOS'!C:D,2,FALSE)</f>
        <v>Revêtement des sols durs</v>
      </c>
      <c r="M129" s="2034"/>
      <c r="N129" s="2031"/>
      <c r="P129" s="2034"/>
      <c r="Q129" s="2031"/>
      <c r="S129" s="2034"/>
      <c r="T129" s="2031"/>
    </row>
    <row r="130" spans="1:20" s="290" customFormat="1" ht="12.75">
      <c r="A130" s="827"/>
      <c r="B130" s="844"/>
      <c r="C130" s="845" t="s">
        <v>2317</v>
      </c>
      <c r="D130" s="830"/>
      <c r="E130" s="831"/>
      <c r="F130" s="824">
        <v>0</v>
      </c>
      <c r="G130" s="825" t="s">
        <v>179</v>
      </c>
      <c r="H130" s="826" t="str">
        <f t="shared" si="5"/>
        <v/>
      </c>
      <c r="J130" s="2069" t="s">
        <v>6393</v>
      </c>
      <c r="K130" s="2070" t="str">
        <f>VLOOKUP(J130,'FICHE RATIOS'!C:D,2,FALSE)</f>
        <v>Revêtement des sols durs</v>
      </c>
      <c r="M130" s="2034"/>
      <c r="N130" s="2031"/>
      <c r="P130" s="2034"/>
      <c r="Q130" s="2031"/>
      <c r="S130" s="2034"/>
      <c r="T130" s="2031"/>
    </row>
    <row r="131" spans="1:20" s="290" customFormat="1" ht="12.75">
      <c r="A131" s="827"/>
      <c r="B131" s="834"/>
      <c r="C131" s="864" t="s">
        <v>2289</v>
      </c>
      <c r="D131" s="830"/>
      <c r="E131" s="831"/>
      <c r="F131" s="824"/>
      <c r="G131" s="825" t="s">
        <v>179</v>
      </c>
      <c r="H131" s="826" t="str">
        <f t="shared" si="5"/>
        <v/>
      </c>
      <c r="J131" s="2069" t="s">
        <v>6393</v>
      </c>
      <c r="K131" s="2070" t="str">
        <f>VLOOKUP(J131,'FICHE RATIOS'!C:D,2,FALSE)</f>
        <v>Revêtement des sols durs</v>
      </c>
      <c r="M131" s="2034"/>
      <c r="N131" s="2031"/>
      <c r="P131" s="2034"/>
      <c r="Q131" s="2031"/>
      <c r="S131" s="2034"/>
      <c r="T131" s="2031"/>
    </row>
    <row r="132" spans="1:20" s="290" customFormat="1" ht="12.75">
      <c r="A132" s="827"/>
      <c r="B132" s="834"/>
      <c r="C132" s="835" t="s">
        <v>2318</v>
      </c>
      <c r="D132" s="830"/>
      <c r="E132" s="831" t="s">
        <v>70</v>
      </c>
      <c r="F132" s="850">
        <v>400.5</v>
      </c>
      <c r="G132" s="825">
        <v>63.51</v>
      </c>
      <c r="H132" s="826">
        <f t="shared" si="5"/>
        <v>25435.755000000001</v>
      </c>
      <c r="J132" s="2069" t="s">
        <v>6393</v>
      </c>
      <c r="K132" s="2070" t="str">
        <f>VLOOKUP(J132,'FICHE RATIOS'!C:D,2,FALSE)</f>
        <v>Revêtement des sols durs</v>
      </c>
      <c r="M132" s="2034"/>
      <c r="N132" s="2031"/>
      <c r="P132" s="2034"/>
      <c r="Q132" s="2031"/>
      <c r="S132" s="2034"/>
      <c r="T132" s="2031"/>
    </row>
    <row r="133" spans="1:20" s="290" customFormat="1" ht="12.75">
      <c r="A133" s="827"/>
      <c r="B133" s="834"/>
      <c r="C133" s="836"/>
      <c r="D133" s="830"/>
      <c r="E133" s="831"/>
      <c r="F133" s="824">
        <v>0</v>
      </c>
      <c r="G133" s="825" t="s">
        <v>179</v>
      </c>
      <c r="H133" s="826" t="str">
        <f t="shared" si="5"/>
        <v/>
      </c>
      <c r="J133" s="2069" t="s">
        <v>6393</v>
      </c>
      <c r="K133" s="2070" t="str">
        <f>VLOOKUP(J133,'FICHE RATIOS'!C:D,2,FALSE)</f>
        <v>Revêtement des sols durs</v>
      </c>
      <c r="M133" s="2034"/>
      <c r="N133" s="2031"/>
      <c r="P133" s="2034"/>
      <c r="Q133" s="2031"/>
      <c r="S133" s="2034"/>
      <c r="T133" s="2031"/>
    </row>
    <row r="134" spans="1:20" s="290" customFormat="1" ht="12.75">
      <c r="A134" s="827"/>
      <c r="B134" s="828" t="s">
        <v>1092</v>
      </c>
      <c r="C134" s="833" t="s">
        <v>2319</v>
      </c>
      <c r="D134" s="830"/>
      <c r="E134" s="831"/>
      <c r="F134" s="824">
        <v>0</v>
      </c>
      <c r="G134" s="825" t="s">
        <v>179</v>
      </c>
      <c r="H134" s="826" t="str">
        <f t="shared" si="5"/>
        <v/>
      </c>
      <c r="J134" s="2069" t="s">
        <v>6393</v>
      </c>
      <c r="K134" s="2070" t="str">
        <f>VLOOKUP(J134,'FICHE RATIOS'!C:D,2,FALSE)</f>
        <v>Revêtement des sols durs</v>
      </c>
      <c r="M134" s="2034"/>
      <c r="N134" s="2031"/>
      <c r="P134" s="2034"/>
      <c r="Q134" s="2031"/>
      <c r="S134" s="2034"/>
      <c r="T134" s="2031"/>
    </row>
    <row r="135" spans="1:20" s="290" customFormat="1" ht="24">
      <c r="A135" s="827"/>
      <c r="B135" s="844"/>
      <c r="C135" s="845" t="s">
        <v>2320</v>
      </c>
      <c r="D135" s="463"/>
      <c r="E135" s="831"/>
      <c r="F135" s="824"/>
      <c r="G135" s="825"/>
      <c r="H135" s="826"/>
      <c r="J135" s="2069" t="s">
        <v>6393</v>
      </c>
      <c r="K135" s="2070" t="str">
        <f>VLOOKUP(J135,'FICHE RATIOS'!C:D,2,FALSE)</f>
        <v>Revêtement des sols durs</v>
      </c>
      <c r="M135" s="2034"/>
      <c r="N135" s="2031"/>
      <c r="P135" s="2034"/>
      <c r="Q135" s="2031"/>
      <c r="S135" s="2034"/>
      <c r="T135" s="2031"/>
    </row>
    <row r="136" spans="1:20" s="290" customFormat="1" ht="12.75">
      <c r="A136" s="827"/>
      <c r="B136" s="834"/>
      <c r="C136" s="864" t="s">
        <v>2289</v>
      </c>
      <c r="D136" s="830"/>
      <c r="E136" s="831"/>
      <c r="F136" s="824">
        <v>0</v>
      </c>
      <c r="G136" s="825" t="s">
        <v>179</v>
      </c>
      <c r="H136" s="826" t="str">
        <f t="shared" ref="H136:H189" si="6">IF(F136=0,"",G136*F136)</f>
        <v/>
      </c>
      <c r="J136" s="2069" t="s">
        <v>6393</v>
      </c>
      <c r="K136" s="2070" t="str">
        <f>VLOOKUP(J136,'FICHE RATIOS'!C:D,2,FALSE)</f>
        <v>Revêtement des sols durs</v>
      </c>
      <c r="M136" s="2034"/>
      <c r="N136" s="2031"/>
      <c r="P136" s="2034"/>
      <c r="Q136" s="2031"/>
      <c r="S136" s="2034"/>
      <c r="T136" s="2031"/>
    </row>
    <row r="137" spans="1:20" s="290" customFormat="1" ht="12.75">
      <c r="A137" s="827"/>
      <c r="B137" s="834"/>
      <c r="C137" s="835" t="s">
        <v>2309</v>
      </c>
      <c r="D137" s="830"/>
      <c r="E137" s="831" t="s">
        <v>70</v>
      </c>
      <c r="F137" s="824">
        <v>1229.7</v>
      </c>
      <c r="G137" s="825">
        <v>105.6</v>
      </c>
      <c r="H137" s="826">
        <f t="shared" si="6"/>
        <v>129856.31999999999</v>
      </c>
      <c r="J137" s="2069" t="s">
        <v>6393</v>
      </c>
      <c r="K137" s="2070" t="str">
        <f>VLOOKUP(J137,'FICHE RATIOS'!C:D,2,FALSE)</f>
        <v>Revêtement des sols durs</v>
      </c>
      <c r="M137" s="2034"/>
      <c r="N137" s="2031"/>
      <c r="P137" s="2034"/>
      <c r="Q137" s="2031"/>
      <c r="S137" s="2034"/>
      <c r="T137" s="2031"/>
    </row>
    <row r="138" spans="1:20" s="841" customFormat="1" ht="12.75">
      <c r="A138" s="827"/>
      <c r="B138" s="834"/>
      <c r="C138" s="836"/>
      <c r="D138" s="830"/>
      <c r="E138" s="831"/>
      <c r="F138" s="824">
        <v>0</v>
      </c>
      <c r="G138" s="825" t="s">
        <v>179</v>
      </c>
      <c r="H138" s="826" t="str">
        <f t="shared" si="6"/>
        <v/>
      </c>
      <c r="J138" s="2069" t="s">
        <v>6393</v>
      </c>
      <c r="K138" s="2070" t="str">
        <f>VLOOKUP(J138,'FICHE RATIOS'!C:D,2,FALSE)</f>
        <v>Revêtement des sols durs</v>
      </c>
      <c r="M138" s="2034"/>
      <c r="N138" s="2031"/>
      <c r="P138" s="2034"/>
      <c r="Q138" s="2031"/>
      <c r="S138" s="2034"/>
      <c r="T138" s="2031"/>
    </row>
    <row r="139" spans="1:20" s="839" customFormat="1" ht="12.75">
      <c r="A139" s="827"/>
      <c r="B139" s="865" t="s">
        <v>1095</v>
      </c>
      <c r="C139" s="866" t="s">
        <v>2321</v>
      </c>
      <c r="D139" s="867"/>
      <c r="E139" s="868"/>
      <c r="F139" s="824">
        <v>0</v>
      </c>
      <c r="G139" s="825" t="s">
        <v>179</v>
      </c>
      <c r="H139" s="826" t="str">
        <f t="shared" si="6"/>
        <v/>
      </c>
      <c r="J139" s="2069" t="s">
        <v>6393</v>
      </c>
      <c r="K139" s="2070" t="str">
        <f>VLOOKUP(J139,'FICHE RATIOS'!C:D,2,FALSE)</f>
        <v>Revêtement des sols durs</v>
      </c>
      <c r="M139" s="2034"/>
      <c r="N139" s="2031"/>
      <c r="P139" s="2034"/>
      <c r="Q139" s="2031"/>
      <c r="S139" s="2034"/>
      <c r="T139" s="2031"/>
    </row>
    <row r="140" spans="1:20" s="839" customFormat="1" ht="12.75">
      <c r="A140" s="827"/>
      <c r="B140" s="869"/>
      <c r="C140" s="870" t="s">
        <v>2322</v>
      </c>
      <c r="D140" s="867"/>
      <c r="E140" s="868"/>
      <c r="F140" s="824">
        <v>0</v>
      </c>
      <c r="G140" s="825" t="s">
        <v>179</v>
      </c>
      <c r="H140" s="826" t="str">
        <f t="shared" si="6"/>
        <v/>
      </c>
      <c r="J140" s="2069" t="s">
        <v>6393</v>
      </c>
      <c r="K140" s="2070" t="str">
        <f>VLOOKUP(J140,'FICHE RATIOS'!C:D,2,FALSE)</f>
        <v>Revêtement des sols durs</v>
      </c>
      <c r="M140" s="2034"/>
      <c r="N140" s="2031"/>
      <c r="P140" s="2034"/>
      <c r="Q140" s="2031"/>
      <c r="S140" s="2034"/>
      <c r="T140" s="2031"/>
    </row>
    <row r="141" spans="1:20" s="839" customFormat="1" ht="12.75">
      <c r="A141" s="827"/>
      <c r="B141" s="871"/>
      <c r="C141" s="872" t="s">
        <v>2289</v>
      </c>
      <c r="D141" s="867"/>
      <c r="E141" s="868"/>
      <c r="F141" s="824">
        <v>0</v>
      </c>
      <c r="G141" s="825">
        <v>0</v>
      </c>
      <c r="H141" s="826" t="str">
        <f t="shared" si="6"/>
        <v/>
      </c>
      <c r="J141" s="2069" t="s">
        <v>6393</v>
      </c>
      <c r="K141" s="2070" t="str">
        <f>VLOOKUP(J141,'FICHE RATIOS'!C:D,2,FALSE)</f>
        <v>Revêtement des sols durs</v>
      </c>
      <c r="M141" s="2034"/>
      <c r="N141" s="2031"/>
      <c r="P141" s="2034"/>
      <c r="Q141" s="2031"/>
      <c r="S141" s="2034"/>
      <c r="T141" s="2031"/>
    </row>
    <row r="142" spans="1:20" s="839" customFormat="1" ht="12.75">
      <c r="A142" s="827"/>
      <c r="B142" s="871"/>
      <c r="C142" s="873" t="s">
        <v>2323</v>
      </c>
      <c r="D142" s="867"/>
      <c r="E142" s="868"/>
      <c r="F142" s="824">
        <v>0</v>
      </c>
      <c r="G142" s="825">
        <v>0</v>
      </c>
      <c r="H142" s="826" t="str">
        <f t="shared" si="6"/>
        <v/>
      </c>
      <c r="J142" s="2069" t="s">
        <v>6393</v>
      </c>
      <c r="K142" s="2070" t="str">
        <f>VLOOKUP(J142,'FICHE RATIOS'!C:D,2,FALSE)</f>
        <v>Revêtement des sols durs</v>
      </c>
      <c r="M142" s="2034"/>
      <c r="N142" s="2031"/>
      <c r="P142" s="2034"/>
      <c r="Q142" s="2031"/>
      <c r="S142" s="2034"/>
      <c r="T142" s="2031"/>
    </row>
    <row r="143" spans="1:20" s="839" customFormat="1" ht="12.75">
      <c r="A143" s="827"/>
      <c r="B143" s="871"/>
      <c r="C143" s="874" t="s">
        <v>2324</v>
      </c>
      <c r="D143" s="867"/>
      <c r="E143" s="868" t="s">
        <v>70</v>
      </c>
      <c r="F143" s="824">
        <v>27.6</v>
      </c>
      <c r="G143" s="852">
        <v>71.399999999999991</v>
      </c>
      <c r="H143" s="826">
        <f t="shared" si="6"/>
        <v>1970.6399999999999</v>
      </c>
      <c r="J143" s="2069" t="s">
        <v>6393</v>
      </c>
      <c r="K143" s="2070" t="str">
        <f>VLOOKUP(J143,'FICHE RATIOS'!C:D,2,FALSE)</f>
        <v>Revêtement des sols durs</v>
      </c>
      <c r="M143" s="2034"/>
      <c r="N143" s="2031"/>
      <c r="P143" s="2034"/>
      <c r="Q143" s="2031"/>
      <c r="S143" s="2034"/>
      <c r="T143" s="2031"/>
    </row>
    <row r="144" spans="1:20" s="841" customFormat="1" ht="12.75">
      <c r="A144" s="827"/>
      <c r="B144" s="871"/>
      <c r="C144" s="875"/>
      <c r="D144" s="867"/>
      <c r="E144" s="868"/>
      <c r="F144" s="824">
        <v>0</v>
      </c>
      <c r="G144" s="825"/>
      <c r="H144" s="826" t="str">
        <f t="shared" si="6"/>
        <v/>
      </c>
      <c r="J144" s="2069" t="s">
        <v>6393</v>
      </c>
      <c r="K144" s="2070" t="str">
        <f>VLOOKUP(J144,'FICHE RATIOS'!C:D,2,FALSE)</f>
        <v>Revêtement des sols durs</v>
      </c>
      <c r="M144" s="2034"/>
      <c r="N144" s="2031"/>
      <c r="P144" s="2034"/>
      <c r="Q144" s="2031"/>
      <c r="S144" s="2034"/>
      <c r="T144" s="2031"/>
    </row>
    <row r="145" spans="1:20" s="839" customFormat="1" ht="12.75">
      <c r="A145" s="827"/>
      <c r="B145" s="865" t="s">
        <v>1099</v>
      </c>
      <c r="C145" s="866" t="s">
        <v>2325</v>
      </c>
      <c r="D145" s="867"/>
      <c r="E145" s="868"/>
      <c r="F145" s="824">
        <v>0</v>
      </c>
      <c r="G145" s="825"/>
      <c r="H145" s="826" t="str">
        <f t="shared" si="6"/>
        <v/>
      </c>
      <c r="J145" s="2069" t="s">
        <v>6393</v>
      </c>
      <c r="K145" s="2070" t="str">
        <f>VLOOKUP(J145,'FICHE RATIOS'!C:D,2,FALSE)</f>
        <v>Revêtement des sols durs</v>
      </c>
      <c r="M145" s="2034"/>
      <c r="N145" s="2031"/>
      <c r="P145" s="2034"/>
      <c r="Q145" s="2031"/>
      <c r="S145" s="2034"/>
      <c r="T145" s="2031"/>
    </row>
    <row r="146" spans="1:20" s="839" customFormat="1" ht="12.75">
      <c r="A146" s="827"/>
      <c r="B146" s="869"/>
      <c r="C146" s="870" t="s">
        <v>2326</v>
      </c>
      <c r="D146" s="867"/>
      <c r="E146" s="868"/>
      <c r="F146" s="824">
        <v>0</v>
      </c>
      <c r="G146" s="825"/>
      <c r="H146" s="826" t="str">
        <f t="shared" si="6"/>
        <v/>
      </c>
      <c r="J146" s="2069" t="s">
        <v>6393</v>
      </c>
      <c r="K146" s="2070" t="str">
        <f>VLOOKUP(J146,'FICHE RATIOS'!C:D,2,FALSE)</f>
        <v>Revêtement des sols durs</v>
      </c>
      <c r="M146" s="2034"/>
      <c r="N146" s="2031"/>
      <c r="P146" s="2034"/>
      <c r="Q146" s="2031"/>
      <c r="S146" s="2034"/>
      <c r="T146" s="2031"/>
    </row>
    <row r="147" spans="1:20" s="839" customFormat="1" ht="12.75">
      <c r="A147" s="827"/>
      <c r="B147" s="871"/>
      <c r="C147" s="872" t="s">
        <v>2289</v>
      </c>
      <c r="D147" s="867"/>
      <c r="E147" s="868"/>
      <c r="F147" s="824">
        <v>0</v>
      </c>
      <c r="G147" s="825"/>
      <c r="H147" s="826" t="str">
        <f t="shared" si="6"/>
        <v/>
      </c>
      <c r="J147" s="2069" t="s">
        <v>6393</v>
      </c>
      <c r="K147" s="2070" t="str">
        <f>VLOOKUP(J147,'FICHE RATIOS'!C:D,2,FALSE)</f>
        <v>Revêtement des sols durs</v>
      </c>
      <c r="M147" s="2034"/>
      <c r="N147" s="2031"/>
      <c r="P147" s="2034"/>
      <c r="Q147" s="2031"/>
      <c r="S147" s="2034"/>
      <c r="T147" s="2031"/>
    </row>
    <row r="148" spans="1:20" s="839" customFormat="1" ht="12.75">
      <c r="A148" s="827"/>
      <c r="B148" s="871"/>
      <c r="C148" s="874" t="s">
        <v>2327</v>
      </c>
      <c r="D148" s="867"/>
      <c r="E148" s="876" t="s">
        <v>70</v>
      </c>
      <c r="F148" s="850">
        <v>220.5</v>
      </c>
      <c r="G148" s="825">
        <v>65.45</v>
      </c>
      <c r="H148" s="826">
        <f t="shared" si="6"/>
        <v>14431.725</v>
      </c>
      <c r="J148" s="2069" t="s">
        <v>6393</v>
      </c>
      <c r="K148" s="2070" t="str">
        <f>VLOOKUP(J148,'FICHE RATIOS'!C:D,2,FALSE)</f>
        <v>Revêtement des sols durs</v>
      </c>
      <c r="M148" s="2034"/>
      <c r="N148" s="2031"/>
      <c r="P148" s="2034"/>
      <c r="Q148" s="2031"/>
      <c r="S148" s="2034"/>
      <c r="T148" s="2031"/>
    </row>
    <row r="149" spans="1:20" s="839" customFormat="1" ht="12.75">
      <c r="A149" s="827"/>
      <c r="B149" s="871"/>
      <c r="C149" s="875"/>
      <c r="D149" s="867"/>
      <c r="E149" s="868"/>
      <c r="F149" s="824">
        <v>0</v>
      </c>
      <c r="G149" s="825">
        <v>0</v>
      </c>
      <c r="H149" s="826" t="str">
        <f t="shared" si="6"/>
        <v/>
      </c>
      <c r="J149" s="2069" t="s">
        <v>6393</v>
      </c>
      <c r="K149" s="2070" t="str">
        <f>VLOOKUP(J149,'FICHE RATIOS'!C:D,2,FALSE)</f>
        <v>Revêtement des sols durs</v>
      </c>
      <c r="M149" s="2034"/>
      <c r="N149" s="2031"/>
      <c r="P149" s="2034"/>
      <c r="Q149" s="2031"/>
      <c r="S149" s="2034"/>
      <c r="T149" s="2031"/>
    </row>
    <row r="150" spans="1:20" s="839" customFormat="1" ht="24">
      <c r="A150" s="827"/>
      <c r="B150" s="865" t="s">
        <v>1102</v>
      </c>
      <c r="C150" s="866" t="s">
        <v>2328</v>
      </c>
      <c r="D150" s="867"/>
      <c r="E150" s="868"/>
      <c r="F150" s="824">
        <v>0</v>
      </c>
      <c r="G150" s="825">
        <v>0</v>
      </c>
      <c r="H150" s="826" t="str">
        <f t="shared" si="6"/>
        <v/>
      </c>
      <c r="J150" s="2069" t="s">
        <v>6393</v>
      </c>
      <c r="K150" s="2070" t="str">
        <f>VLOOKUP(J150,'FICHE RATIOS'!C:D,2,FALSE)</f>
        <v>Revêtement des sols durs</v>
      </c>
      <c r="M150" s="2034"/>
      <c r="N150" s="2031"/>
      <c r="P150" s="2034"/>
      <c r="Q150" s="2031"/>
      <c r="S150" s="2034"/>
      <c r="T150" s="2031"/>
    </row>
    <row r="151" spans="1:20" s="839" customFormat="1" ht="12.75">
      <c r="A151" s="827"/>
      <c r="B151" s="869"/>
      <c r="C151" s="870" t="s">
        <v>2329</v>
      </c>
      <c r="D151" s="867"/>
      <c r="E151" s="868"/>
      <c r="F151" s="824">
        <v>0</v>
      </c>
      <c r="G151" s="825">
        <v>0</v>
      </c>
      <c r="H151" s="826" t="str">
        <f t="shared" si="6"/>
        <v/>
      </c>
      <c r="J151" s="2069" t="s">
        <v>6393</v>
      </c>
      <c r="K151" s="2070" t="str">
        <f>VLOOKUP(J151,'FICHE RATIOS'!C:D,2,FALSE)</f>
        <v>Revêtement des sols durs</v>
      </c>
      <c r="M151" s="2034"/>
      <c r="N151" s="2031"/>
      <c r="P151" s="2034"/>
      <c r="Q151" s="2031"/>
      <c r="S151" s="2034"/>
      <c r="T151" s="2031"/>
    </row>
    <row r="152" spans="1:20" s="839" customFormat="1" ht="12.75">
      <c r="A152" s="827"/>
      <c r="B152" s="871"/>
      <c r="C152" s="872" t="s">
        <v>2289</v>
      </c>
      <c r="D152" s="867"/>
      <c r="E152" s="868"/>
      <c r="F152" s="824">
        <v>0</v>
      </c>
      <c r="G152" s="825">
        <v>0</v>
      </c>
      <c r="H152" s="826" t="str">
        <f t="shared" si="6"/>
        <v/>
      </c>
      <c r="J152" s="2069" t="s">
        <v>6393</v>
      </c>
      <c r="K152" s="2070" t="str">
        <f>VLOOKUP(J152,'FICHE RATIOS'!C:D,2,FALSE)</f>
        <v>Revêtement des sols durs</v>
      </c>
      <c r="M152" s="2034"/>
      <c r="N152" s="2031"/>
      <c r="P152" s="2034"/>
      <c r="Q152" s="2031"/>
      <c r="S152" s="2034"/>
      <c r="T152" s="2031"/>
    </row>
    <row r="153" spans="1:20" s="839" customFormat="1" ht="12.75">
      <c r="A153" s="827"/>
      <c r="B153" s="871"/>
      <c r="C153" s="874" t="s">
        <v>2330</v>
      </c>
      <c r="D153" s="867"/>
      <c r="E153" s="868" t="s">
        <v>70</v>
      </c>
      <c r="F153" s="824">
        <v>28.1</v>
      </c>
      <c r="G153" s="825">
        <v>142.46299999999999</v>
      </c>
      <c r="H153" s="826">
        <f t="shared" si="6"/>
        <v>4003.2103000000002</v>
      </c>
      <c r="J153" s="2069" t="s">
        <v>6393</v>
      </c>
      <c r="K153" s="2070" t="str">
        <f>VLOOKUP(J153,'FICHE RATIOS'!C:D,2,FALSE)</f>
        <v>Revêtement des sols durs</v>
      </c>
      <c r="M153" s="2034"/>
      <c r="N153" s="2031"/>
      <c r="P153" s="2034"/>
      <c r="Q153" s="2031"/>
      <c r="S153" s="2034"/>
      <c r="T153" s="2031"/>
    </row>
    <row r="154" spans="1:20" s="839" customFormat="1" ht="12.75">
      <c r="A154" s="827"/>
      <c r="B154" s="871"/>
      <c r="C154" s="875"/>
      <c r="D154" s="867"/>
      <c r="E154" s="868"/>
      <c r="F154" s="824">
        <v>0</v>
      </c>
      <c r="G154" s="825">
        <v>0</v>
      </c>
      <c r="H154" s="826" t="str">
        <f t="shared" si="6"/>
        <v/>
      </c>
      <c r="J154" s="2069" t="s">
        <v>6393</v>
      </c>
      <c r="K154" s="2070" t="str">
        <f>VLOOKUP(J154,'FICHE RATIOS'!C:D,2,FALSE)</f>
        <v>Revêtement des sols durs</v>
      </c>
      <c r="M154" s="2034"/>
      <c r="N154" s="2031"/>
      <c r="P154" s="2034"/>
      <c r="Q154" s="2031"/>
      <c r="S154" s="2034"/>
      <c r="T154" s="2031"/>
    </row>
    <row r="155" spans="1:20" s="839" customFormat="1" ht="24">
      <c r="A155" s="827"/>
      <c r="B155" s="865" t="s">
        <v>1105</v>
      </c>
      <c r="C155" s="866" t="s">
        <v>2331</v>
      </c>
      <c r="D155" s="867"/>
      <c r="E155" s="868"/>
      <c r="F155" s="824"/>
      <c r="G155" s="825"/>
      <c r="H155" s="826"/>
      <c r="J155" s="2069" t="s">
        <v>6393</v>
      </c>
      <c r="K155" s="2070" t="str">
        <f>VLOOKUP(J155,'FICHE RATIOS'!C:D,2,FALSE)</f>
        <v>Revêtement des sols durs</v>
      </c>
      <c r="M155" s="2034"/>
      <c r="N155" s="2031"/>
      <c r="P155" s="2034"/>
      <c r="Q155" s="2031"/>
      <c r="S155" s="2034"/>
      <c r="T155" s="2031"/>
    </row>
    <row r="156" spans="1:20" s="839" customFormat="1" ht="12.75">
      <c r="A156" s="827"/>
      <c r="B156" s="869"/>
      <c r="C156" s="870" t="s">
        <v>2332</v>
      </c>
      <c r="D156" s="867"/>
      <c r="E156" s="868"/>
      <c r="F156" s="824">
        <v>0</v>
      </c>
      <c r="G156" s="825">
        <v>0</v>
      </c>
      <c r="H156" s="826" t="str">
        <f t="shared" si="6"/>
        <v/>
      </c>
      <c r="J156" s="2069" t="s">
        <v>6393</v>
      </c>
      <c r="K156" s="2070" t="str">
        <f>VLOOKUP(J156,'FICHE RATIOS'!C:D,2,FALSE)</f>
        <v>Revêtement des sols durs</v>
      </c>
      <c r="M156" s="2034"/>
      <c r="N156" s="2031"/>
      <c r="P156" s="2034"/>
      <c r="Q156" s="2031"/>
      <c r="S156" s="2034"/>
      <c r="T156" s="2031"/>
    </row>
    <row r="157" spans="1:20" s="839" customFormat="1" ht="12.75">
      <c r="A157" s="827"/>
      <c r="B157" s="871"/>
      <c r="C157" s="872" t="s">
        <v>2289</v>
      </c>
      <c r="D157" s="867"/>
      <c r="E157" s="868"/>
      <c r="F157" s="824">
        <v>0</v>
      </c>
      <c r="G157" s="825">
        <v>0</v>
      </c>
      <c r="H157" s="826" t="str">
        <f t="shared" si="6"/>
        <v/>
      </c>
      <c r="J157" s="2069" t="s">
        <v>6393</v>
      </c>
      <c r="K157" s="2070" t="str">
        <f>VLOOKUP(J157,'FICHE RATIOS'!C:D,2,FALSE)</f>
        <v>Revêtement des sols durs</v>
      </c>
      <c r="M157" s="2034"/>
      <c r="N157" s="2031"/>
      <c r="P157" s="2034"/>
      <c r="Q157" s="2031"/>
      <c r="S157" s="2034"/>
      <c r="T157" s="2031"/>
    </row>
    <row r="158" spans="1:20" s="839" customFormat="1" ht="12.75">
      <c r="A158" s="827"/>
      <c r="B158" s="871"/>
      <c r="C158" s="874" t="s">
        <v>2333</v>
      </c>
      <c r="D158" s="867"/>
      <c r="E158" s="868" t="s">
        <v>70</v>
      </c>
      <c r="F158" s="824">
        <v>161.1</v>
      </c>
      <c r="G158" s="825">
        <v>47.112000000000002</v>
      </c>
      <c r="H158" s="826">
        <f t="shared" si="6"/>
        <v>7589.7431999999999</v>
      </c>
      <c r="J158" s="2069" t="s">
        <v>6393</v>
      </c>
      <c r="K158" s="2070" t="str">
        <f>VLOOKUP(J158,'FICHE RATIOS'!C:D,2,FALSE)</f>
        <v>Revêtement des sols durs</v>
      </c>
      <c r="M158" s="2034"/>
      <c r="N158" s="2031"/>
      <c r="P158" s="2034"/>
      <c r="Q158" s="2031"/>
      <c r="S158" s="2034"/>
      <c r="T158" s="2031"/>
    </row>
    <row r="159" spans="1:20" s="839" customFormat="1" ht="12.75">
      <c r="A159" s="827"/>
      <c r="B159" s="871"/>
      <c r="C159" s="875"/>
      <c r="D159" s="867"/>
      <c r="E159" s="868"/>
      <c r="F159" s="824">
        <v>0</v>
      </c>
      <c r="G159" s="825">
        <v>0</v>
      </c>
      <c r="H159" s="826" t="str">
        <f t="shared" si="6"/>
        <v/>
      </c>
      <c r="J159" s="2069" t="s">
        <v>6393</v>
      </c>
      <c r="K159" s="2070" t="str">
        <f>VLOOKUP(J159,'FICHE RATIOS'!C:D,2,FALSE)</f>
        <v>Revêtement des sols durs</v>
      </c>
      <c r="M159" s="2034"/>
      <c r="N159" s="2031"/>
      <c r="P159" s="2034"/>
      <c r="Q159" s="2031"/>
      <c r="S159" s="2034"/>
      <c r="T159" s="2031"/>
    </row>
    <row r="160" spans="1:20" s="839" customFormat="1" ht="12.75">
      <c r="A160" s="827"/>
      <c r="B160" s="865" t="s">
        <v>1107</v>
      </c>
      <c r="C160" s="866" t="s">
        <v>2334</v>
      </c>
      <c r="D160" s="867"/>
      <c r="E160" s="868"/>
      <c r="F160" s="824">
        <v>0</v>
      </c>
      <c r="G160" s="825">
        <v>0</v>
      </c>
      <c r="H160" s="826" t="str">
        <f t="shared" si="6"/>
        <v/>
      </c>
      <c r="J160" s="2069" t="s">
        <v>6393</v>
      </c>
      <c r="K160" s="2070" t="str">
        <f>VLOOKUP(J160,'FICHE RATIOS'!C:D,2,FALSE)</f>
        <v>Revêtement des sols durs</v>
      </c>
      <c r="M160" s="2034"/>
      <c r="N160" s="2031"/>
      <c r="P160" s="2034"/>
      <c r="Q160" s="2031"/>
      <c r="S160" s="2034"/>
      <c r="T160" s="2031"/>
    </row>
    <row r="161" spans="1:20" s="839" customFormat="1" ht="12.75">
      <c r="A161" s="827"/>
      <c r="B161" s="869"/>
      <c r="C161" s="870" t="s">
        <v>2335</v>
      </c>
      <c r="D161" s="867"/>
      <c r="E161" s="868"/>
      <c r="F161" s="824">
        <v>0</v>
      </c>
      <c r="G161" s="825">
        <v>0</v>
      </c>
      <c r="H161" s="826" t="str">
        <f t="shared" si="6"/>
        <v/>
      </c>
      <c r="J161" s="2069" t="s">
        <v>6393</v>
      </c>
      <c r="K161" s="2070" t="str">
        <f>VLOOKUP(J161,'FICHE RATIOS'!C:D,2,FALSE)</f>
        <v>Revêtement des sols durs</v>
      </c>
      <c r="M161" s="2034"/>
      <c r="N161" s="2031"/>
      <c r="P161" s="2034"/>
      <c r="Q161" s="2031"/>
      <c r="S161" s="2034"/>
      <c r="T161" s="2031"/>
    </row>
    <row r="162" spans="1:20" s="839" customFormat="1" ht="13.5" thickBot="1">
      <c r="A162" s="827"/>
      <c r="B162" s="871"/>
      <c r="C162" s="872" t="s">
        <v>2289</v>
      </c>
      <c r="D162" s="867"/>
      <c r="E162" s="868"/>
      <c r="F162" s="824">
        <v>0</v>
      </c>
      <c r="G162" s="825">
        <v>0</v>
      </c>
      <c r="H162" s="826" t="str">
        <f t="shared" si="6"/>
        <v/>
      </c>
      <c r="J162" s="2069" t="s">
        <v>6393</v>
      </c>
      <c r="K162" s="2070" t="str">
        <f>VLOOKUP(J162,'FICHE RATIOS'!C:D,2,FALSE)</f>
        <v>Revêtement des sols durs</v>
      </c>
      <c r="M162" s="2037"/>
      <c r="N162" s="2038"/>
      <c r="P162" s="2037"/>
      <c r="Q162" s="2038"/>
      <c r="S162" s="2037"/>
      <c r="T162" s="2038"/>
    </row>
    <row r="163" spans="1:20" s="839" customFormat="1" ht="12">
      <c r="A163" s="827"/>
      <c r="B163" s="871"/>
      <c r="C163" s="874" t="s">
        <v>2336</v>
      </c>
      <c r="D163" s="867"/>
      <c r="E163" s="868" t="s">
        <v>70</v>
      </c>
      <c r="F163" s="824">
        <v>30.5</v>
      </c>
      <c r="G163" s="825">
        <v>215.655</v>
      </c>
      <c r="H163" s="826">
        <f t="shared" si="6"/>
        <v>6577.4775</v>
      </c>
      <c r="J163" s="2069" t="s">
        <v>6393</v>
      </c>
      <c r="K163" s="2070" t="str">
        <f>VLOOKUP(J163,'FICHE RATIOS'!C:D,2,FALSE)</f>
        <v>Revêtement des sols durs</v>
      </c>
    </row>
    <row r="164" spans="1:20" s="839" customFormat="1" ht="12">
      <c r="A164" s="827"/>
      <c r="B164" s="871"/>
      <c r="C164" s="874" t="s">
        <v>2337</v>
      </c>
      <c r="D164" s="867"/>
      <c r="E164" s="877" t="s">
        <v>66</v>
      </c>
      <c r="F164" s="824">
        <v>75</v>
      </c>
      <c r="G164" s="825">
        <v>98.024999999999991</v>
      </c>
      <c r="H164" s="826">
        <f t="shared" si="6"/>
        <v>7351.8749999999991</v>
      </c>
      <c r="J164" s="2069" t="s">
        <v>6393</v>
      </c>
      <c r="K164" s="2070" t="str">
        <f>VLOOKUP(J164,'FICHE RATIOS'!C:D,2,FALSE)</f>
        <v>Revêtement des sols durs</v>
      </c>
    </row>
    <row r="165" spans="1:20" s="841" customFormat="1" ht="12">
      <c r="A165" s="827"/>
      <c r="B165" s="834"/>
      <c r="C165" s="836"/>
      <c r="D165" s="290"/>
      <c r="E165" s="831"/>
      <c r="F165" s="824">
        <v>0</v>
      </c>
      <c r="G165" s="852"/>
      <c r="H165" s="826" t="str">
        <f t="shared" si="6"/>
        <v/>
      </c>
      <c r="J165" s="2069" t="s">
        <v>6393</v>
      </c>
      <c r="K165" s="2070" t="str">
        <f>VLOOKUP(J165,'FICHE RATIOS'!C:D,2,FALSE)</f>
        <v>Revêtement des sols durs</v>
      </c>
    </row>
    <row r="166" spans="1:20" s="841" customFormat="1" ht="12">
      <c r="A166" s="827"/>
      <c r="B166" s="828" t="s">
        <v>1114</v>
      </c>
      <c r="C166" s="829" t="s">
        <v>2338</v>
      </c>
      <c r="D166" s="832"/>
      <c r="E166" s="831"/>
      <c r="F166" s="824">
        <v>0</v>
      </c>
      <c r="G166" s="852" t="s">
        <v>179</v>
      </c>
      <c r="H166" s="826" t="str">
        <f t="shared" si="6"/>
        <v/>
      </c>
      <c r="J166" s="2069" t="s">
        <v>6393</v>
      </c>
      <c r="K166" s="2070" t="str">
        <f>VLOOKUP(J166,'FICHE RATIOS'!C:D,2,FALSE)</f>
        <v>Revêtement des sols durs</v>
      </c>
    </row>
    <row r="167" spans="1:20" s="841" customFormat="1" ht="12">
      <c r="A167" s="827"/>
      <c r="B167" s="828"/>
      <c r="C167" s="845" t="s">
        <v>2339</v>
      </c>
      <c r="D167" s="842"/>
      <c r="E167" s="843"/>
      <c r="F167" s="824">
        <v>0</v>
      </c>
      <c r="G167" s="852" t="s">
        <v>179</v>
      </c>
      <c r="H167" s="826" t="str">
        <f t="shared" si="6"/>
        <v/>
      </c>
      <c r="J167" s="2069" t="s">
        <v>6393</v>
      </c>
      <c r="K167" s="2070" t="str">
        <f>VLOOKUP(J167,'FICHE RATIOS'!C:D,2,FALSE)</f>
        <v>Revêtement des sols durs</v>
      </c>
    </row>
    <row r="168" spans="1:20" s="290" customFormat="1" ht="12">
      <c r="A168" s="827"/>
      <c r="B168" s="828"/>
      <c r="C168" s="842"/>
      <c r="D168" s="832"/>
      <c r="E168" s="843"/>
      <c r="F168" s="824">
        <v>0</v>
      </c>
      <c r="G168" s="852">
        <v>0</v>
      </c>
      <c r="H168" s="826" t="str">
        <f t="shared" si="6"/>
        <v/>
      </c>
      <c r="J168" s="2069" t="s">
        <v>6393</v>
      </c>
      <c r="K168" s="2070" t="str">
        <f>VLOOKUP(J168,'FICHE RATIOS'!C:D,2,FALSE)</f>
        <v>Revêtement des sols durs</v>
      </c>
    </row>
    <row r="169" spans="1:20" s="841" customFormat="1" ht="12">
      <c r="A169" s="878"/>
      <c r="B169" s="834"/>
      <c r="C169" s="863" t="s">
        <v>1177</v>
      </c>
      <c r="D169" s="830"/>
      <c r="E169" s="831"/>
      <c r="F169" s="824"/>
      <c r="G169" s="852">
        <v>0</v>
      </c>
      <c r="H169" s="826" t="str">
        <f t="shared" si="6"/>
        <v/>
      </c>
      <c r="J169" s="2069" t="s">
        <v>6393</v>
      </c>
      <c r="K169" s="2070" t="str">
        <f>VLOOKUP(J169,'FICHE RATIOS'!C:D,2,FALSE)</f>
        <v>Revêtement des sols durs</v>
      </c>
    </row>
    <row r="170" spans="1:20" s="841" customFormat="1" ht="12">
      <c r="A170" s="827"/>
      <c r="B170" s="834"/>
      <c r="C170" s="849" t="s">
        <v>1183</v>
      </c>
      <c r="D170" s="830"/>
      <c r="E170" s="831" t="s">
        <v>70</v>
      </c>
      <c r="F170" s="824">
        <v>1700</v>
      </c>
      <c r="G170" s="852">
        <v>75</v>
      </c>
      <c r="H170" s="826">
        <f t="shared" si="6"/>
        <v>127500</v>
      </c>
      <c r="J170" s="2069" t="s">
        <v>6393</v>
      </c>
      <c r="K170" s="2070" t="str">
        <f>VLOOKUP(J170,'FICHE RATIOS'!C:D,2,FALSE)</f>
        <v>Revêtement des sols durs</v>
      </c>
    </row>
    <row r="171" spans="1:20" s="839" customFormat="1" ht="12">
      <c r="A171" s="827"/>
      <c r="B171" s="834"/>
      <c r="C171" s="849" t="s">
        <v>2340</v>
      </c>
      <c r="D171" s="830"/>
      <c r="E171" s="831" t="s">
        <v>70</v>
      </c>
      <c r="F171" s="824">
        <v>855.5</v>
      </c>
      <c r="G171" s="852">
        <v>75</v>
      </c>
      <c r="H171" s="826">
        <f t="shared" si="6"/>
        <v>64162.5</v>
      </c>
      <c r="J171" s="2069" t="s">
        <v>6393</v>
      </c>
      <c r="K171" s="2070" t="str">
        <f>VLOOKUP(J171,'FICHE RATIOS'!C:D,2,FALSE)</f>
        <v>Revêtement des sols durs</v>
      </c>
    </row>
    <row r="172" spans="1:20" s="841" customFormat="1" ht="12">
      <c r="A172" s="827"/>
      <c r="B172" s="834"/>
      <c r="C172" s="836"/>
      <c r="D172" s="830"/>
      <c r="E172" s="831"/>
      <c r="F172" s="824">
        <v>0</v>
      </c>
      <c r="G172" s="852">
        <v>0</v>
      </c>
      <c r="H172" s="826" t="str">
        <f t="shared" si="6"/>
        <v/>
      </c>
      <c r="J172" s="2069" t="s">
        <v>6393</v>
      </c>
      <c r="K172" s="2070" t="str">
        <f>VLOOKUP(J172,'FICHE RATIOS'!C:D,2,FALSE)</f>
        <v>Revêtement des sols durs</v>
      </c>
    </row>
    <row r="173" spans="1:20" s="841" customFormat="1" ht="12">
      <c r="A173" s="827"/>
      <c r="B173" s="828"/>
      <c r="C173" s="836" t="s">
        <v>2341</v>
      </c>
      <c r="D173" s="832"/>
      <c r="E173" s="840" t="s">
        <v>66</v>
      </c>
      <c r="F173" s="824">
        <v>26</v>
      </c>
      <c r="G173" s="852">
        <v>765.47591190000003</v>
      </c>
      <c r="H173" s="826">
        <f t="shared" si="6"/>
        <v>19902.373709400003</v>
      </c>
      <c r="J173" s="2069" t="s">
        <v>6393</v>
      </c>
      <c r="K173" s="2070" t="str">
        <f>VLOOKUP(J173,'FICHE RATIOS'!C:D,2,FALSE)</f>
        <v>Revêtement des sols durs</v>
      </c>
    </row>
    <row r="174" spans="1:20" s="290" customFormat="1" ht="12">
      <c r="A174" s="827"/>
      <c r="B174" s="828"/>
      <c r="C174" s="832"/>
      <c r="D174" s="832"/>
      <c r="E174" s="843"/>
      <c r="F174" s="824">
        <v>0</v>
      </c>
      <c r="G174" s="852" t="s">
        <v>179</v>
      </c>
      <c r="H174" s="826" t="str">
        <f t="shared" si="6"/>
        <v/>
      </c>
      <c r="J174" s="2069" t="s">
        <v>6393</v>
      </c>
      <c r="K174" s="2070" t="str">
        <f>VLOOKUP(J174,'FICHE RATIOS'!C:D,2,FALSE)</f>
        <v>Revêtement des sols durs</v>
      </c>
    </row>
    <row r="175" spans="1:20" s="841" customFormat="1" ht="12">
      <c r="A175" s="827"/>
      <c r="B175" s="834"/>
      <c r="C175" s="848" t="s">
        <v>2342</v>
      </c>
      <c r="D175" s="846"/>
      <c r="E175" s="847"/>
      <c r="F175" s="824">
        <v>0</v>
      </c>
      <c r="G175" s="852" t="s">
        <v>179</v>
      </c>
      <c r="H175" s="826" t="str">
        <f t="shared" si="6"/>
        <v/>
      </c>
      <c r="J175" s="2069" t="s">
        <v>6393</v>
      </c>
      <c r="K175" s="2070" t="str">
        <f>VLOOKUP(J175,'FICHE RATIOS'!C:D,2,FALSE)</f>
        <v>Revêtement des sols durs</v>
      </c>
    </row>
    <row r="176" spans="1:20" s="841" customFormat="1" ht="12">
      <c r="A176" s="827"/>
      <c r="B176" s="834"/>
      <c r="C176" s="879"/>
      <c r="D176" s="846"/>
      <c r="E176" s="847"/>
      <c r="F176" s="824">
        <v>0</v>
      </c>
      <c r="G176" s="852" t="s">
        <v>179</v>
      </c>
      <c r="H176" s="826" t="str">
        <f t="shared" si="6"/>
        <v/>
      </c>
      <c r="J176" s="2069" t="s">
        <v>6393</v>
      </c>
      <c r="K176" s="2070" t="str">
        <f>VLOOKUP(J176,'FICHE RATIOS'!C:D,2,FALSE)</f>
        <v>Revêtement des sols durs</v>
      </c>
    </row>
    <row r="177" spans="1:11" s="841" customFormat="1" ht="12">
      <c r="A177" s="878"/>
      <c r="B177" s="834"/>
      <c r="C177" s="849" t="s">
        <v>2343</v>
      </c>
      <c r="D177" s="830"/>
      <c r="E177" s="831" t="s">
        <v>235</v>
      </c>
      <c r="F177" s="824">
        <v>340.9</v>
      </c>
      <c r="G177" s="852">
        <v>97.5</v>
      </c>
      <c r="H177" s="826">
        <f t="shared" si="6"/>
        <v>33237.75</v>
      </c>
      <c r="J177" s="2069" t="s">
        <v>6393</v>
      </c>
      <c r="K177" s="2070" t="str">
        <f>VLOOKUP(J177,'FICHE RATIOS'!C:D,2,FALSE)</f>
        <v>Revêtement des sols durs</v>
      </c>
    </row>
    <row r="178" spans="1:11" s="839" customFormat="1" ht="12">
      <c r="A178" s="878"/>
      <c r="B178" s="828"/>
      <c r="C178" s="836" t="s">
        <v>2344</v>
      </c>
      <c r="D178" s="842"/>
      <c r="E178" s="840" t="s">
        <v>70</v>
      </c>
      <c r="F178" s="824">
        <v>4.8999999999999995</v>
      </c>
      <c r="G178" s="852">
        <v>84.5</v>
      </c>
      <c r="H178" s="826">
        <f>IF(F178=0,"",G178*F178)</f>
        <v>414.04999999999995</v>
      </c>
      <c r="J178" s="2069" t="s">
        <v>6393</v>
      </c>
      <c r="K178" s="2070" t="str">
        <f>VLOOKUP(J178,'FICHE RATIOS'!C:D,2,FALSE)</f>
        <v>Revêtement des sols durs</v>
      </c>
    </row>
    <row r="179" spans="1:11" s="841" customFormat="1" ht="12">
      <c r="A179" s="878"/>
      <c r="B179" s="834"/>
      <c r="C179" s="863" t="s">
        <v>1177</v>
      </c>
      <c r="D179" s="830"/>
      <c r="E179" s="831"/>
      <c r="F179" s="824"/>
      <c r="G179" s="852">
        <v>0</v>
      </c>
      <c r="H179" s="826" t="str">
        <f t="shared" si="6"/>
        <v/>
      </c>
      <c r="J179" s="2069" t="s">
        <v>6393</v>
      </c>
      <c r="K179" s="2070" t="str">
        <f>VLOOKUP(J179,'FICHE RATIOS'!C:D,2,FALSE)</f>
        <v>Revêtement des sols durs</v>
      </c>
    </row>
    <row r="180" spans="1:11" s="841" customFormat="1" ht="12">
      <c r="A180" s="878"/>
      <c r="B180" s="834"/>
      <c r="C180" s="836" t="s">
        <v>2345</v>
      </c>
      <c r="D180" s="830"/>
      <c r="E180" s="831"/>
      <c r="F180" s="824"/>
      <c r="G180" s="852">
        <v>0</v>
      </c>
      <c r="H180" s="826" t="str">
        <f t="shared" si="6"/>
        <v/>
      </c>
      <c r="J180" s="2069" t="s">
        <v>6393</v>
      </c>
      <c r="K180" s="2070" t="str">
        <f>VLOOKUP(J180,'FICHE RATIOS'!C:D,2,FALSE)</f>
        <v>Revêtement des sols durs</v>
      </c>
    </row>
    <row r="181" spans="1:11" s="839" customFormat="1" ht="12">
      <c r="A181" s="827"/>
      <c r="B181" s="828"/>
      <c r="C181" s="836" t="s">
        <v>2346</v>
      </c>
      <c r="D181" s="830"/>
      <c r="E181" s="843"/>
      <c r="F181" s="824"/>
      <c r="G181" s="852" t="s">
        <v>179</v>
      </c>
      <c r="H181" s="826" t="str">
        <f t="shared" si="6"/>
        <v/>
      </c>
      <c r="J181" s="2069" t="s">
        <v>6393</v>
      </c>
      <c r="K181" s="2070" t="str">
        <f>VLOOKUP(J181,'FICHE RATIOS'!C:D,2,FALSE)</f>
        <v>Revêtement des sols durs</v>
      </c>
    </row>
    <row r="182" spans="1:11" s="839" customFormat="1" ht="12">
      <c r="A182" s="878"/>
      <c r="B182" s="834"/>
      <c r="C182" s="836" t="s">
        <v>2347</v>
      </c>
      <c r="D182" s="836"/>
      <c r="E182" s="843"/>
      <c r="F182" s="824"/>
      <c r="G182" s="852">
        <v>0</v>
      </c>
      <c r="H182" s="826" t="str">
        <f t="shared" si="6"/>
        <v/>
      </c>
      <c r="J182" s="2069" t="s">
        <v>6393</v>
      </c>
      <c r="K182" s="2070" t="str">
        <f>VLOOKUP(J182,'FICHE RATIOS'!C:D,2,FALSE)</f>
        <v>Revêtement des sols durs</v>
      </c>
    </row>
    <row r="183" spans="1:11" s="839" customFormat="1" ht="12">
      <c r="A183" s="878"/>
      <c r="B183" s="828"/>
      <c r="C183" s="836" t="s">
        <v>2348</v>
      </c>
      <c r="D183" s="836"/>
      <c r="E183" s="831"/>
      <c r="F183" s="824"/>
      <c r="G183" s="852">
        <v>0</v>
      </c>
      <c r="H183" s="826" t="str">
        <f t="shared" si="6"/>
        <v/>
      </c>
      <c r="J183" s="2069" t="s">
        <v>6393</v>
      </c>
      <c r="K183" s="2070" t="str">
        <f>VLOOKUP(J183,'FICHE RATIOS'!C:D,2,FALSE)</f>
        <v>Revêtement des sols durs</v>
      </c>
    </row>
    <row r="184" spans="1:11" s="290" customFormat="1" ht="12">
      <c r="A184" s="827"/>
      <c r="B184" s="828"/>
      <c r="C184" s="836" t="s">
        <v>2349</v>
      </c>
      <c r="D184" s="830"/>
      <c r="E184" s="843"/>
      <c r="F184" s="824">
        <v>0</v>
      </c>
      <c r="G184" s="852" t="s">
        <v>179</v>
      </c>
      <c r="H184" s="826" t="str">
        <f t="shared" si="6"/>
        <v/>
      </c>
      <c r="J184" s="2069" t="s">
        <v>6393</v>
      </c>
      <c r="K184" s="2070" t="str">
        <f>VLOOKUP(J184,'FICHE RATIOS'!C:D,2,FALSE)</f>
        <v>Revêtement des sols durs</v>
      </c>
    </row>
    <row r="185" spans="1:11" s="841" customFormat="1" ht="12">
      <c r="A185" s="880"/>
      <c r="B185" s="881"/>
      <c r="C185" s="882"/>
      <c r="D185" s="883"/>
      <c r="E185" s="884"/>
      <c r="F185" s="885">
        <v>0</v>
      </c>
      <c r="G185" s="886" t="s">
        <v>179</v>
      </c>
      <c r="H185" s="887" t="str">
        <f>IF(F185=0,"",G185*F185)</f>
        <v/>
      </c>
      <c r="J185" s="2069" t="s">
        <v>6393</v>
      </c>
      <c r="K185" s="2070" t="str">
        <f>VLOOKUP(J185,'FICHE RATIOS'!C:D,2,FALSE)</f>
        <v>Revêtement des sols durs</v>
      </c>
    </row>
    <row r="186" spans="1:11" s="290" customFormat="1" ht="12">
      <c r="A186" s="827"/>
      <c r="B186" s="828" t="s">
        <v>1148</v>
      </c>
      <c r="C186" s="829" t="s">
        <v>1008</v>
      </c>
      <c r="D186" s="832"/>
      <c r="E186" s="831"/>
      <c r="F186" s="824">
        <v>0</v>
      </c>
      <c r="G186" s="852" t="s">
        <v>179</v>
      </c>
      <c r="H186" s="826" t="str">
        <f t="shared" si="6"/>
        <v/>
      </c>
      <c r="J186" s="2069" t="s">
        <v>6393</v>
      </c>
      <c r="K186" s="2070" t="str">
        <f>VLOOKUP(J186,'FICHE RATIOS'!C:D,2,FALSE)</f>
        <v>Revêtement des sols durs</v>
      </c>
    </row>
    <row r="187" spans="1:11" s="290" customFormat="1" ht="12">
      <c r="A187" s="827"/>
      <c r="B187" s="828"/>
      <c r="C187" s="836"/>
      <c r="D187" s="842"/>
      <c r="E187" s="843"/>
      <c r="F187" s="824">
        <v>0</v>
      </c>
      <c r="G187" s="852" t="s">
        <v>179</v>
      </c>
      <c r="H187" s="826" t="str">
        <f t="shared" si="6"/>
        <v/>
      </c>
      <c r="J187" s="2069" t="s">
        <v>6393</v>
      </c>
      <c r="K187" s="2070" t="str">
        <f>VLOOKUP(J187,'FICHE RATIOS'!C:D,2,FALSE)</f>
        <v>Revêtement des sols durs</v>
      </c>
    </row>
    <row r="188" spans="1:11" s="290" customFormat="1" ht="12">
      <c r="A188" s="827"/>
      <c r="B188" s="828" t="s">
        <v>1537</v>
      </c>
      <c r="C188" s="833" t="s">
        <v>2350</v>
      </c>
      <c r="D188" s="842"/>
      <c r="E188" s="843"/>
      <c r="F188" s="824">
        <v>0</v>
      </c>
      <c r="G188" s="852" t="s">
        <v>179</v>
      </c>
      <c r="H188" s="826" t="str">
        <f t="shared" si="6"/>
        <v/>
      </c>
      <c r="J188" s="2069" t="s">
        <v>6393</v>
      </c>
      <c r="K188" s="2070" t="str">
        <f>VLOOKUP(J188,'FICHE RATIOS'!C:D,2,FALSE)</f>
        <v>Revêtement des sols durs</v>
      </c>
    </row>
    <row r="189" spans="1:11" s="290" customFormat="1" ht="12">
      <c r="A189" s="827"/>
      <c r="B189" s="834"/>
      <c r="C189" s="473" t="s">
        <v>2309</v>
      </c>
      <c r="D189" s="837"/>
      <c r="E189" s="831"/>
      <c r="F189" s="824">
        <v>0</v>
      </c>
      <c r="G189" s="852" t="s">
        <v>179</v>
      </c>
      <c r="H189" s="826" t="str">
        <f t="shared" si="6"/>
        <v/>
      </c>
      <c r="J189" s="2069" t="s">
        <v>6393</v>
      </c>
      <c r="K189" s="2070" t="str">
        <f>VLOOKUP(J189,'FICHE RATIOS'!C:D,2,FALSE)</f>
        <v>Revêtement des sols durs</v>
      </c>
    </row>
    <row r="190" spans="1:11" s="841" customFormat="1" ht="12">
      <c r="A190" s="827"/>
      <c r="B190" s="834"/>
      <c r="C190" s="835" t="s">
        <v>2351</v>
      </c>
      <c r="D190" s="830"/>
      <c r="E190" s="831" t="s">
        <v>66</v>
      </c>
      <c r="F190" s="824">
        <v>58</v>
      </c>
      <c r="G190" s="852">
        <v>581.76149400000008</v>
      </c>
      <c r="H190" s="826">
        <f>IF(F190=0,"",G190*F190)</f>
        <v>33742.166652000007</v>
      </c>
      <c r="J190" s="2069" t="s">
        <v>6393</v>
      </c>
      <c r="K190" s="2070" t="str">
        <f>VLOOKUP(J190,'FICHE RATIOS'!C:D,2,FALSE)</f>
        <v>Revêtement des sols durs</v>
      </c>
    </row>
    <row r="191" spans="1:11" s="841" customFormat="1" ht="12">
      <c r="A191" s="827"/>
      <c r="B191" s="834"/>
      <c r="C191" s="835" t="s">
        <v>2352</v>
      </c>
      <c r="D191" s="830"/>
      <c r="E191" s="831" t="s">
        <v>66</v>
      </c>
      <c r="F191" s="824">
        <v>90</v>
      </c>
      <c r="G191" s="852">
        <v>768.87776400000007</v>
      </c>
      <c r="H191" s="826">
        <f>IF(F191=0,"",G191*F191)</f>
        <v>69198.998760000002</v>
      </c>
      <c r="J191" s="2069" t="s">
        <v>6393</v>
      </c>
      <c r="K191" s="2070" t="str">
        <f>VLOOKUP(J191,'FICHE RATIOS'!C:D,2,FALSE)</f>
        <v>Revêtement des sols durs</v>
      </c>
    </row>
    <row r="192" spans="1:11" s="841" customFormat="1" ht="12">
      <c r="A192" s="827"/>
      <c r="B192" s="834"/>
      <c r="C192" s="835"/>
      <c r="D192" s="830"/>
      <c r="E192" s="831"/>
      <c r="F192" s="824"/>
      <c r="G192" s="852"/>
      <c r="H192" s="826"/>
      <c r="J192" s="2069" t="s">
        <v>6393</v>
      </c>
      <c r="K192" s="2070" t="str">
        <f>VLOOKUP(J192,'FICHE RATIOS'!C:D,2,FALSE)</f>
        <v>Revêtement des sols durs</v>
      </c>
    </row>
    <row r="193" spans="1:11" s="290" customFormat="1" ht="12">
      <c r="A193" s="827"/>
      <c r="B193" s="828" t="s">
        <v>1541</v>
      </c>
      <c r="C193" s="833" t="s">
        <v>2353</v>
      </c>
      <c r="D193" s="842"/>
      <c r="E193" s="843"/>
      <c r="F193" s="824">
        <v>0</v>
      </c>
      <c r="G193" s="852" t="s">
        <v>179</v>
      </c>
      <c r="H193" s="826" t="str">
        <f t="shared" ref="H193:H208" si="7">IF(F193=0,"",G193*F193)</f>
        <v/>
      </c>
      <c r="J193" s="2069" t="s">
        <v>6393</v>
      </c>
      <c r="K193" s="2070" t="str">
        <f>VLOOKUP(J193,'FICHE RATIOS'!C:D,2,FALSE)</f>
        <v>Revêtement des sols durs</v>
      </c>
    </row>
    <row r="194" spans="1:11" s="290" customFormat="1" ht="12">
      <c r="A194" s="827"/>
      <c r="B194" s="834"/>
      <c r="C194" s="473" t="s">
        <v>2354</v>
      </c>
      <c r="D194" s="837"/>
      <c r="E194" s="831" t="s">
        <v>235</v>
      </c>
      <c r="F194" s="824">
        <v>114.8</v>
      </c>
      <c r="G194" s="852">
        <v>6.8</v>
      </c>
      <c r="H194" s="826">
        <f t="shared" si="7"/>
        <v>780.64</v>
      </c>
      <c r="J194" s="2069" t="s">
        <v>6393</v>
      </c>
      <c r="K194" s="2070" t="str">
        <f>VLOOKUP(J194,'FICHE RATIOS'!C:D,2,FALSE)</f>
        <v>Revêtement des sols durs</v>
      </c>
    </row>
    <row r="195" spans="1:11" s="290" customFormat="1" ht="12">
      <c r="A195" s="827"/>
      <c r="B195" s="828"/>
      <c r="C195" s="836"/>
      <c r="D195" s="842"/>
      <c r="E195" s="843"/>
      <c r="F195" s="824">
        <v>0</v>
      </c>
      <c r="G195" s="852" t="s">
        <v>179</v>
      </c>
      <c r="H195" s="826" t="str">
        <f t="shared" si="7"/>
        <v/>
      </c>
      <c r="J195" s="2069" t="s">
        <v>6393</v>
      </c>
      <c r="K195" s="2070" t="str">
        <f>VLOOKUP(J195,'FICHE RATIOS'!C:D,2,FALSE)</f>
        <v>Revêtement des sols durs</v>
      </c>
    </row>
    <row r="196" spans="1:11" s="290" customFormat="1" ht="12">
      <c r="A196" s="827"/>
      <c r="B196" s="828" t="s">
        <v>1558</v>
      </c>
      <c r="C196" s="833" t="s">
        <v>2355</v>
      </c>
      <c r="D196" s="842"/>
      <c r="E196" s="843"/>
      <c r="F196" s="824">
        <v>0</v>
      </c>
      <c r="G196" s="852" t="s">
        <v>179</v>
      </c>
      <c r="H196" s="826" t="str">
        <f t="shared" si="7"/>
        <v/>
      </c>
      <c r="J196" s="2069" t="s">
        <v>6393</v>
      </c>
      <c r="K196" s="2070" t="str">
        <f>VLOOKUP(J196,'FICHE RATIOS'!C:D,2,FALSE)</f>
        <v>Revêtement des sols durs</v>
      </c>
    </row>
    <row r="197" spans="1:11" s="290" customFormat="1" ht="12">
      <c r="A197" s="827"/>
      <c r="B197" s="834"/>
      <c r="C197" s="837" t="s">
        <v>2356</v>
      </c>
      <c r="D197" s="837"/>
      <c r="E197" s="831" t="s">
        <v>235</v>
      </c>
      <c r="F197" s="824">
        <v>523.6</v>
      </c>
      <c r="G197" s="825">
        <v>9.07</v>
      </c>
      <c r="H197" s="826">
        <f t="shared" si="7"/>
        <v>4749.0520000000006</v>
      </c>
      <c r="J197" s="2069" t="s">
        <v>6393</v>
      </c>
      <c r="K197" s="2070" t="str">
        <f>VLOOKUP(J197,'FICHE RATIOS'!C:D,2,FALSE)</f>
        <v>Revêtement des sols durs</v>
      </c>
    </row>
    <row r="198" spans="1:11" s="290" customFormat="1" ht="12">
      <c r="A198" s="827"/>
      <c r="B198" s="828"/>
      <c r="C198" s="836"/>
      <c r="D198" s="842"/>
      <c r="E198" s="843"/>
      <c r="F198" s="824">
        <v>0</v>
      </c>
      <c r="G198" s="825" t="s">
        <v>179</v>
      </c>
      <c r="H198" s="826" t="str">
        <f t="shared" si="7"/>
        <v/>
      </c>
      <c r="J198" s="2069" t="s">
        <v>6393</v>
      </c>
      <c r="K198" s="2070" t="str">
        <f>VLOOKUP(J198,'FICHE RATIOS'!C:D,2,FALSE)</f>
        <v>Revêtement des sols durs</v>
      </c>
    </row>
    <row r="199" spans="1:11" s="290" customFormat="1" ht="12">
      <c r="A199" s="827"/>
      <c r="B199" s="828" t="s">
        <v>2357</v>
      </c>
      <c r="C199" s="833" t="s">
        <v>2358</v>
      </c>
      <c r="D199" s="842"/>
      <c r="E199" s="831" t="s">
        <v>235</v>
      </c>
      <c r="F199" s="824">
        <v>17.5</v>
      </c>
      <c r="G199" s="825">
        <v>9.07</v>
      </c>
      <c r="H199" s="826">
        <f t="shared" si="7"/>
        <v>158.72499999999999</v>
      </c>
      <c r="J199" s="2069" t="s">
        <v>6393</v>
      </c>
      <c r="K199" s="2070" t="str">
        <f>VLOOKUP(J199,'FICHE RATIOS'!C:D,2,FALSE)</f>
        <v>Revêtement des sols durs</v>
      </c>
    </row>
    <row r="200" spans="1:11" s="290" customFormat="1" ht="12">
      <c r="A200" s="827"/>
      <c r="B200" s="828"/>
      <c r="C200" s="842"/>
      <c r="D200" s="842"/>
      <c r="E200" s="831"/>
      <c r="F200" s="824">
        <v>0</v>
      </c>
      <c r="G200" s="825" t="s">
        <v>179</v>
      </c>
      <c r="H200" s="826" t="str">
        <f t="shared" si="7"/>
        <v/>
      </c>
      <c r="J200" s="2069" t="s">
        <v>6393</v>
      </c>
      <c r="K200" s="2070" t="str">
        <f>VLOOKUP(J200,'FICHE RATIOS'!C:D,2,FALSE)</f>
        <v>Revêtement des sols durs</v>
      </c>
    </row>
    <row r="201" spans="1:11" s="290" customFormat="1" ht="24">
      <c r="A201" s="827"/>
      <c r="B201" s="828" t="s">
        <v>2359</v>
      </c>
      <c r="C201" s="833" t="s">
        <v>2360</v>
      </c>
      <c r="D201" s="842"/>
      <c r="E201" s="831" t="s">
        <v>235</v>
      </c>
      <c r="F201" s="824"/>
      <c r="G201" s="825"/>
      <c r="H201" s="838" t="s">
        <v>2361</v>
      </c>
      <c r="J201" s="2069" t="s">
        <v>6393</v>
      </c>
      <c r="K201" s="2070" t="str">
        <f>VLOOKUP(J201,'FICHE RATIOS'!C:D,2,FALSE)</f>
        <v>Revêtement des sols durs</v>
      </c>
    </row>
    <row r="202" spans="1:11" s="290" customFormat="1" ht="12">
      <c r="A202" s="827"/>
      <c r="B202" s="834"/>
      <c r="C202" s="836"/>
      <c r="D202" s="842"/>
      <c r="E202" s="831"/>
      <c r="F202" s="824">
        <v>0</v>
      </c>
      <c r="G202" s="825" t="s">
        <v>179</v>
      </c>
      <c r="H202" s="826" t="str">
        <f t="shared" si="7"/>
        <v/>
      </c>
      <c r="J202" s="2069" t="s">
        <v>6393</v>
      </c>
      <c r="K202" s="2070" t="str">
        <f>VLOOKUP(J202,'FICHE RATIOS'!C:D,2,FALSE)</f>
        <v>Revêtement des sols durs</v>
      </c>
    </row>
    <row r="203" spans="1:11" s="290" customFormat="1" ht="12">
      <c r="A203" s="827"/>
      <c r="B203" s="828" t="s">
        <v>2362</v>
      </c>
      <c r="C203" s="833" t="s">
        <v>2363</v>
      </c>
      <c r="D203" s="842"/>
      <c r="E203" s="831" t="s">
        <v>235</v>
      </c>
      <c r="F203" s="824">
        <v>93.9</v>
      </c>
      <c r="G203" s="825">
        <v>5.67</v>
      </c>
      <c r="H203" s="826">
        <f t="shared" si="7"/>
        <v>532.41300000000001</v>
      </c>
      <c r="J203" s="2069" t="s">
        <v>6393</v>
      </c>
      <c r="K203" s="2070" t="str">
        <f>VLOOKUP(J203,'FICHE RATIOS'!C:D,2,FALSE)</f>
        <v>Revêtement des sols durs</v>
      </c>
    </row>
    <row r="204" spans="1:11" s="290" customFormat="1" ht="12">
      <c r="A204" s="827"/>
      <c r="B204" s="834"/>
      <c r="C204" s="836"/>
      <c r="D204" s="842"/>
      <c r="E204" s="831"/>
      <c r="F204" s="824">
        <v>0</v>
      </c>
      <c r="G204" s="825" t="s">
        <v>179</v>
      </c>
      <c r="H204" s="826" t="str">
        <f t="shared" si="7"/>
        <v/>
      </c>
      <c r="J204" s="2069" t="s">
        <v>6393</v>
      </c>
      <c r="K204" s="2070" t="str">
        <f>VLOOKUP(J204,'FICHE RATIOS'!C:D,2,FALSE)</f>
        <v>Revêtement des sols durs</v>
      </c>
    </row>
    <row r="205" spans="1:11" s="290" customFormat="1" ht="12">
      <c r="A205" s="827"/>
      <c r="B205" s="828" t="s">
        <v>2364</v>
      </c>
      <c r="C205" s="833" t="s">
        <v>2365</v>
      </c>
      <c r="D205" s="842"/>
      <c r="E205" s="831" t="s">
        <v>235</v>
      </c>
      <c r="F205" s="824">
        <v>153.1</v>
      </c>
      <c r="G205" s="825">
        <v>39.69</v>
      </c>
      <c r="H205" s="826">
        <f t="shared" si="7"/>
        <v>6076.5389999999998</v>
      </c>
      <c r="J205" s="2069" t="s">
        <v>6393</v>
      </c>
      <c r="K205" s="2070" t="str">
        <f>VLOOKUP(J205,'FICHE RATIOS'!C:D,2,FALSE)</f>
        <v>Revêtement des sols durs</v>
      </c>
    </row>
    <row r="206" spans="1:11" s="290" customFormat="1" ht="12">
      <c r="A206" s="827"/>
      <c r="B206" s="834"/>
      <c r="C206" s="836"/>
      <c r="D206" s="842"/>
      <c r="E206" s="831"/>
      <c r="F206" s="824">
        <v>0</v>
      </c>
      <c r="G206" s="825" t="s">
        <v>179</v>
      </c>
      <c r="H206" s="826" t="str">
        <f t="shared" si="7"/>
        <v/>
      </c>
      <c r="J206" s="2069" t="s">
        <v>6393</v>
      </c>
      <c r="K206" s="2070" t="str">
        <f>VLOOKUP(J206,'FICHE RATIOS'!C:D,2,FALSE)</f>
        <v>Revêtement des sols durs</v>
      </c>
    </row>
    <row r="207" spans="1:11" s="290" customFormat="1" ht="12">
      <c r="A207" s="827"/>
      <c r="B207" s="828" t="s">
        <v>2366</v>
      </c>
      <c r="C207" s="833" t="s">
        <v>2367</v>
      </c>
      <c r="D207" s="842"/>
      <c r="E207" s="831"/>
      <c r="F207" s="824">
        <v>0</v>
      </c>
      <c r="G207" s="825" t="s">
        <v>179</v>
      </c>
      <c r="H207" s="826" t="str">
        <f t="shared" si="7"/>
        <v/>
      </c>
      <c r="J207" s="2069" t="s">
        <v>6393</v>
      </c>
      <c r="K207" s="2070" t="str">
        <f>VLOOKUP(J207,'FICHE RATIOS'!C:D,2,FALSE)</f>
        <v>Revêtement des sols durs</v>
      </c>
    </row>
    <row r="208" spans="1:11" s="290" customFormat="1" ht="12">
      <c r="A208" s="827"/>
      <c r="B208" s="834"/>
      <c r="C208" s="835" t="s">
        <v>2368</v>
      </c>
      <c r="D208" s="842"/>
      <c r="E208" s="831" t="s">
        <v>235</v>
      </c>
      <c r="F208" s="824">
        <v>5478.5</v>
      </c>
      <c r="G208" s="825">
        <v>4.54</v>
      </c>
      <c r="H208" s="826">
        <f t="shared" si="7"/>
        <v>24872.39</v>
      </c>
      <c r="J208" s="2069" t="s">
        <v>6393</v>
      </c>
      <c r="K208" s="2070" t="str">
        <f>VLOOKUP(J208,'FICHE RATIOS'!C:D,2,FALSE)</f>
        <v>Revêtement des sols durs</v>
      </c>
    </row>
    <row r="209" spans="1:11" s="290" customFormat="1" ht="24">
      <c r="A209" s="827"/>
      <c r="B209" s="834"/>
      <c r="C209" s="835" t="s">
        <v>2369</v>
      </c>
      <c r="D209" s="842"/>
      <c r="E209" s="831" t="s">
        <v>235</v>
      </c>
      <c r="F209" s="824"/>
      <c r="G209" s="825"/>
      <c r="H209" s="471" t="s">
        <v>2370</v>
      </c>
      <c r="J209" s="2069" t="s">
        <v>6393</v>
      </c>
      <c r="K209" s="2070" t="str">
        <f>VLOOKUP(J209,'FICHE RATIOS'!C:D,2,FALSE)</f>
        <v>Revêtement des sols durs</v>
      </c>
    </row>
    <row r="210" spans="1:11" s="290" customFormat="1" ht="12">
      <c r="A210" s="827"/>
      <c r="B210" s="834"/>
      <c r="C210" s="836"/>
      <c r="D210" s="842"/>
      <c r="E210" s="831"/>
      <c r="F210" s="824">
        <v>0</v>
      </c>
      <c r="G210" s="825" t="s">
        <v>179</v>
      </c>
      <c r="H210" s="826" t="str">
        <f t="shared" ref="H210:H233" si="8">IF(F210=0,"",G210*F210)</f>
        <v/>
      </c>
      <c r="J210" s="2069" t="s">
        <v>6393</v>
      </c>
      <c r="K210" s="2070" t="str">
        <f>VLOOKUP(J210,'FICHE RATIOS'!C:D,2,FALSE)</f>
        <v>Revêtement des sols durs</v>
      </c>
    </row>
    <row r="211" spans="1:11" s="290" customFormat="1" ht="12">
      <c r="A211" s="827"/>
      <c r="B211" s="828" t="s">
        <v>2371</v>
      </c>
      <c r="C211" s="833" t="s">
        <v>2372</v>
      </c>
      <c r="D211" s="842"/>
      <c r="E211" s="831" t="s">
        <v>235</v>
      </c>
      <c r="F211" s="824">
        <v>19.600000000000001</v>
      </c>
      <c r="G211" s="825">
        <v>39.69</v>
      </c>
      <c r="H211" s="826">
        <f t="shared" si="8"/>
        <v>777.92399999999998</v>
      </c>
      <c r="J211" s="2069" t="s">
        <v>6393</v>
      </c>
      <c r="K211" s="2070" t="str">
        <f>VLOOKUP(J211,'FICHE RATIOS'!C:D,2,FALSE)</f>
        <v>Revêtement des sols durs</v>
      </c>
    </row>
    <row r="212" spans="1:11" s="290" customFormat="1" ht="12">
      <c r="A212" s="827"/>
      <c r="B212" s="834"/>
      <c r="C212" s="836"/>
      <c r="D212" s="842"/>
      <c r="E212" s="831"/>
      <c r="F212" s="824">
        <v>0</v>
      </c>
      <c r="G212" s="825" t="s">
        <v>179</v>
      </c>
      <c r="H212" s="826" t="str">
        <f t="shared" si="8"/>
        <v/>
      </c>
      <c r="J212" s="2069" t="s">
        <v>6393</v>
      </c>
      <c r="K212" s="2070" t="str">
        <f>VLOOKUP(J212,'FICHE RATIOS'!C:D,2,FALSE)</f>
        <v>Revêtement des sols durs</v>
      </c>
    </row>
    <row r="213" spans="1:11" s="290" customFormat="1" ht="12">
      <c r="A213" s="827"/>
      <c r="B213" s="828" t="s">
        <v>2373</v>
      </c>
      <c r="C213" s="833" t="s">
        <v>2374</v>
      </c>
      <c r="D213" s="842"/>
      <c r="E213" s="831"/>
      <c r="F213" s="824">
        <v>0</v>
      </c>
      <c r="G213" s="825" t="s">
        <v>179</v>
      </c>
      <c r="H213" s="826" t="str">
        <f t="shared" si="8"/>
        <v/>
      </c>
      <c r="J213" s="2069" t="s">
        <v>6393</v>
      </c>
      <c r="K213" s="2070" t="str">
        <f>VLOOKUP(J213,'FICHE RATIOS'!C:D,2,FALSE)</f>
        <v>Revêtement des sols durs</v>
      </c>
    </row>
    <row r="214" spans="1:11" s="290" customFormat="1" ht="12">
      <c r="A214" s="827"/>
      <c r="B214" s="834"/>
      <c r="C214" s="835" t="s">
        <v>2375</v>
      </c>
      <c r="D214" s="842"/>
      <c r="E214" s="831" t="s">
        <v>66</v>
      </c>
      <c r="F214" s="824">
        <v>10</v>
      </c>
      <c r="G214" s="825">
        <v>294.85000000000002</v>
      </c>
      <c r="H214" s="826">
        <f t="shared" si="8"/>
        <v>2948.5</v>
      </c>
      <c r="J214" s="2069" t="s">
        <v>6393</v>
      </c>
      <c r="K214" s="2070" t="str">
        <f>VLOOKUP(J214,'FICHE RATIOS'!C:D,2,FALSE)</f>
        <v>Revêtement des sols durs</v>
      </c>
    </row>
    <row r="215" spans="1:11" s="290" customFormat="1" ht="12">
      <c r="A215" s="827"/>
      <c r="B215" s="834"/>
      <c r="C215" s="836"/>
      <c r="D215" s="842"/>
      <c r="E215" s="831"/>
      <c r="F215" s="824">
        <v>0</v>
      </c>
      <c r="G215" s="825" t="s">
        <v>179</v>
      </c>
      <c r="H215" s="826" t="str">
        <f t="shared" si="8"/>
        <v/>
      </c>
      <c r="J215" s="2069" t="s">
        <v>6393</v>
      </c>
      <c r="K215" s="2070" t="str">
        <f>VLOOKUP(J215,'FICHE RATIOS'!C:D,2,FALSE)</f>
        <v>Revêtement des sols durs</v>
      </c>
    </row>
    <row r="216" spans="1:11" s="290" customFormat="1" ht="12">
      <c r="A216" s="827"/>
      <c r="B216" s="828" t="s">
        <v>2376</v>
      </c>
      <c r="C216" s="833" t="s">
        <v>2377</v>
      </c>
      <c r="D216" s="842"/>
      <c r="E216" s="831"/>
      <c r="F216" s="824">
        <v>0</v>
      </c>
      <c r="G216" s="825" t="s">
        <v>179</v>
      </c>
      <c r="H216" s="826" t="str">
        <f t="shared" si="8"/>
        <v/>
      </c>
      <c r="J216" s="2069" t="s">
        <v>6393</v>
      </c>
      <c r="K216" s="2070" t="str">
        <f>VLOOKUP(J216,'FICHE RATIOS'!C:D,2,FALSE)</f>
        <v>Revêtement des sols durs</v>
      </c>
    </row>
    <row r="217" spans="1:11" s="290" customFormat="1" ht="12">
      <c r="A217" s="827"/>
      <c r="B217" s="834"/>
      <c r="C217" s="835" t="s">
        <v>2378</v>
      </c>
      <c r="D217" s="842"/>
      <c r="E217" s="831" t="s">
        <v>1101</v>
      </c>
      <c r="F217" s="824">
        <v>0</v>
      </c>
      <c r="G217" s="825" t="s">
        <v>179</v>
      </c>
      <c r="H217" s="826" t="str">
        <f t="shared" si="8"/>
        <v/>
      </c>
      <c r="J217" s="2069" t="s">
        <v>6393</v>
      </c>
      <c r="K217" s="2070" t="str">
        <f>VLOOKUP(J217,'FICHE RATIOS'!C:D,2,FALSE)</f>
        <v>Revêtement des sols durs</v>
      </c>
    </row>
    <row r="218" spans="1:11" s="290" customFormat="1" ht="12">
      <c r="A218" s="827"/>
      <c r="B218" s="834"/>
      <c r="C218" s="835" t="s">
        <v>2379</v>
      </c>
      <c r="D218" s="842"/>
      <c r="E218" s="831" t="s">
        <v>66</v>
      </c>
      <c r="F218" s="824">
        <v>29</v>
      </c>
      <c r="G218" s="825">
        <v>442.27</v>
      </c>
      <c r="H218" s="826">
        <f t="shared" si="8"/>
        <v>12825.83</v>
      </c>
      <c r="J218" s="2069" t="s">
        <v>6393</v>
      </c>
      <c r="K218" s="2070" t="str">
        <f>VLOOKUP(J218,'FICHE RATIOS'!C:D,2,FALSE)</f>
        <v>Revêtement des sols durs</v>
      </c>
    </row>
    <row r="219" spans="1:11" s="290" customFormat="1" ht="12">
      <c r="A219" s="827"/>
      <c r="B219" s="834"/>
      <c r="C219" s="835" t="s">
        <v>2380</v>
      </c>
      <c r="D219" s="842"/>
      <c r="E219" s="831" t="s">
        <v>66</v>
      </c>
      <c r="F219" s="824">
        <v>44</v>
      </c>
      <c r="G219" s="825">
        <v>305.06</v>
      </c>
      <c r="H219" s="826">
        <f t="shared" si="8"/>
        <v>13422.64</v>
      </c>
      <c r="J219" s="2069" t="s">
        <v>6393</v>
      </c>
      <c r="K219" s="2070" t="str">
        <f>VLOOKUP(J219,'FICHE RATIOS'!C:D,2,FALSE)</f>
        <v>Revêtement des sols durs</v>
      </c>
    </row>
    <row r="220" spans="1:11" s="290" customFormat="1" ht="12">
      <c r="A220" s="827"/>
      <c r="B220" s="834"/>
      <c r="C220" s="836"/>
      <c r="D220" s="842"/>
      <c r="E220" s="831"/>
      <c r="F220" s="824">
        <v>0</v>
      </c>
      <c r="G220" s="825" t="s">
        <v>179</v>
      </c>
      <c r="H220" s="826" t="str">
        <f t="shared" si="8"/>
        <v/>
      </c>
      <c r="J220" s="2069" t="s">
        <v>6393</v>
      </c>
      <c r="K220" s="2070" t="str">
        <f>VLOOKUP(J220,'FICHE RATIOS'!C:D,2,FALSE)</f>
        <v>Revêtement des sols durs</v>
      </c>
    </row>
    <row r="221" spans="1:11" s="290" customFormat="1" ht="12">
      <c r="A221" s="827"/>
      <c r="B221" s="828" t="s">
        <v>2381</v>
      </c>
      <c r="C221" s="833" t="s">
        <v>2382</v>
      </c>
      <c r="D221" s="842"/>
      <c r="E221" s="831"/>
      <c r="F221" s="824">
        <v>0</v>
      </c>
      <c r="G221" s="825" t="s">
        <v>179</v>
      </c>
      <c r="H221" s="826" t="str">
        <f t="shared" si="8"/>
        <v/>
      </c>
      <c r="J221" s="2069" t="s">
        <v>6393</v>
      </c>
      <c r="K221" s="2070" t="str">
        <f>VLOOKUP(J221,'FICHE RATIOS'!C:D,2,FALSE)</f>
        <v>Revêtement des sols durs</v>
      </c>
    </row>
    <row r="222" spans="1:11" s="290" customFormat="1" ht="12">
      <c r="A222" s="827"/>
      <c r="B222" s="834"/>
      <c r="C222" s="835" t="s">
        <v>2383</v>
      </c>
      <c r="D222" s="842"/>
      <c r="E222" s="831" t="s">
        <v>66</v>
      </c>
      <c r="F222" s="824">
        <v>20</v>
      </c>
      <c r="G222" s="825">
        <v>78.25</v>
      </c>
      <c r="H222" s="826">
        <f t="shared" si="8"/>
        <v>1565</v>
      </c>
      <c r="J222" s="2069" t="s">
        <v>6393</v>
      </c>
      <c r="K222" s="2070" t="str">
        <f>VLOOKUP(J222,'FICHE RATIOS'!C:D,2,FALSE)</f>
        <v>Revêtement des sols durs</v>
      </c>
    </row>
    <row r="223" spans="1:11" s="290" customFormat="1" ht="12">
      <c r="A223" s="827"/>
      <c r="B223" s="834"/>
      <c r="C223" s="836"/>
      <c r="D223" s="842"/>
      <c r="E223" s="831"/>
      <c r="F223" s="824">
        <v>0</v>
      </c>
      <c r="G223" s="825" t="s">
        <v>179</v>
      </c>
      <c r="H223" s="826" t="str">
        <f t="shared" si="8"/>
        <v/>
      </c>
      <c r="J223" s="2069" t="s">
        <v>6393</v>
      </c>
      <c r="K223" s="2070" t="str">
        <f>VLOOKUP(J223,'FICHE RATIOS'!C:D,2,FALSE)</f>
        <v>Revêtement des sols durs</v>
      </c>
    </row>
    <row r="224" spans="1:11" s="290" customFormat="1" ht="12">
      <c r="A224" s="827"/>
      <c r="B224" s="828" t="s">
        <v>2384</v>
      </c>
      <c r="C224" s="888" t="s">
        <v>2385</v>
      </c>
      <c r="D224" s="889"/>
      <c r="E224" s="831"/>
      <c r="F224" s="824">
        <v>0</v>
      </c>
      <c r="G224" s="825" t="s">
        <v>179</v>
      </c>
      <c r="H224" s="826" t="str">
        <f t="shared" si="8"/>
        <v/>
      </c>
      <c r="J224" s="2069" t="s">
        <v>6393</v>
      </c>
      <c r="K224" s="2070" t="str">
        <f>VLOOKUP(J224,'FICHE RATIOS'!C:D,2,FALSE)</f>
        <v>Revêtement des sols durs</v>
      </c>
    </row>
    <row r="225" spans="1:11" s="290" customFormat="1" ht="24">
      <c r="A225" s="827"/>
      <c r="B225" s="834"/>
      <c r="C225" s="890" t="s">
        <v>2386</v>
      </c>
      <c r="D225" s="889"/>
      <c r="E225" s="831" t="s">
        <v>57</v>
      </c>
      <c r="F225" s="824">
        <v>2</v>
      </c>
      <c r="G225" s="825">
        <v>2942.4</v>
      </c>
      <c r="H225" s="826">
        <f t="shared" si="8"/>
        <v>5884.8</v>
      </c>
      <c r="J225" s="2069" t="s">
        <v>6393</v>
      </c>
      <c r="K225" s="2070" t="str">
        <f>VLOOKUP(J225,'FICHE RATIOS'!C:D,2,FALSE)</f>
        <v>Revêtement des sols durs</v>
      </c>
    </row>
    <row r="226" spans="1:11" s="290" customFormat="1" ht="12">
      <c r="A226" s="827"/>
      <c r="B226" s="828"/>
      <c r="C226" s="832"/>
      <c r="D226" s="832"/>
      <c r="E226" s="843"/>
      <c r="F226" s="824">
        <v>0</v>
      </c>
      <c r="G226" s="825" t="s">
        <v>179</v>
      </c>
      <c r="H226" s="826" t="str">
        <f t="shared" si="8"/>
        <v/>
      </c>
      <c r="J226" s="2069" t="s">
        <v>6393</v>
      </c>
      <c r="K226" s="2070" t="str">
        <f>VLOOKUP(J226,'FICHE RATIOS'!C:D,2,FALSE)</f>
        <v>Revêtement des sols durs</v>
      </c>
    </row>
    <row r="227" spans="1:11" s="839" customFormat="1" ht="12">
      <c r="A227" s="827"/>
      <c r="B227" s="828" t="s">
        <v>2007</v>
      </c>
      <c r="C227" s="829" t="s">
        <v>2387</v>
      </c>
      <c r="D227" s="832"/>
      <c r="E227" s="851"/>
      <c r="F227" s="850">
        <v>0</v>
      </c>
      <c r="G227" s="852" t="s">
        <v>179</v>
      </c>
      <c r="H227" s="826" t="str">
        <f t="shared" si="8"/>
        <v/>
      </c>
      <c r="J227" s="2069" t="s">
        <v>6393</v>
      </c>
      <c r="K227" s="2070" t="str">
        <f>VLOOKUP(J227,'FICHE RATIOS'!C:D,2,FALSE)</f>
        <v>Revêtement des sols durs</v>
      </c>
    </row>
    <row r="228" spans="1:11" s="839" customFormat="1" ht="12">
      <c r="A228" s="827"/>
      <c r="B228" s="828"/>
      <c r="C228" s="836"/>
      <c r="D228" s="842"/>
      <c r="E228" s="891"/>
      <c r="F228" s="850">
        <v>0</v>
      </c>
      <c r="G228" s="852" t="s">
        <v>179</v>
      </c>
      <c r="H228" s="826" t="str">
        <f t="shared" si="8"/>
        <v/>
      </c>
      <c r="J228" s="2069" t="s">
        <v>6393</v>
      </c>
      <c r="K228" s="2070" t="str">
        <f>VLOOKUP(J228,'FICHE RATIOS'!C:D,2,FALSE)</f>
        <v>Revêtement des sols durs</v>
      </c>
    </row>
    <row r="229" spans="1:11" s="839" customFormat="1" ht="12">
      <c r="A229" s="827"/>
      <c r="B229" s="828" t="s">
        <v>1566</v>
      </c>
      <c r="C229" s="842" t="s">
        <v>2388</v>
      </c>
      <c r="D229" s="842"/>
      <c r="E229" s="891"/>
      <c r="F229" s="850">
        <v>0</v>
      </c>
      <c r="G229" s="852">
        <v>0</v>
      </c>
      <c r="H229" s="826" t="str">
        <f t="shared" si="8"/>
        <v/>
      </c>
      <c r="J229" s="2069" t="s">
        <v>6393</v>
      </c>
      <c r="K229" s="2070" t="str">
        <f>VLOOKUP(J229,'FICHE RATIOS'!C:D,2,FALSE)</f>
        <v>Revêtement des sols durs</v>
      </c>
    </row>
    <row r="230" spans="1:11" s="839" customFormat="1" ht="12">
      <c r="A230" s="827"/>
      <c r="B230" s="828"/>
      <c r="C230" s="836" t="s">
        <v>1046</v>
      </c>
      <c r="D230" s="842"/>
      <c r="E230" s="851" t="s">
        <v>70</v>
      </c>
      <c r="F230" s="850">
        <v>1492.1</v>
      </c>
      <c r="G230" s="852">
        <v>26.774999999999999</v>
      </c>
      <c r="H230" s="826">
        <f t="shared" si="8"/>
        <v>39950.977499999994</v>
      </c>
      <c r="J230" s="2069" t="s">
        <v>6393</v>
      </c>
      <c r="K230" s="2070" t="str">
        <f>VLOOKUP(J230,'FICHE RATIOS'!C:D,2,FALSE)</f>
        <v>Revêtement des sols durs</v>
      </c>
    </row>
    <row r="231" spans="1:11" s="839" customFormat="1" ht="12">
      <c r="A231" s="827"/>
      <c r="B231" s="828"/>
      <c r="C231" s="836" t="s">
        <v>2389</v>
      </c>
      <c r="D231" s="842"/>
      <c r="E231" s="851"/>
      <c r="F231" s="850"/>
      <c r="G231" s="852">
        <v>0</v>
      </c>
      <c r="H231" s="838" t="s">
        <v>929</v>
      </c>
      <c r="J231" s="2069" t="s">
        <v>6393</v>
      </c>
      <c r="K231" s="2070" t="str">
        <f>VLOOKUP(J231,'FICHE RATIOS'!C:D,2,FALSE)</f>
        <v>Revêtement des sols durs</v>
      </c>
    </row>
    <row r="232" spans="1:11" s="839" customFormat="1" ht="12">
      <c r="A232" s="827"/>
      <c r="B232" s="828"/>
      <c r="C232" s="836"/>
      <c r="D232" s="842"/>
      <c r="E232" s="891"/>
      <c r="F232" s="850">
        <v>0</v>
      </c>
      <c r="G232" s="852"/>
      <c r="H232" s="826" t="str">
        <f t="shared" si="8"/>
        <v/>
      </c>
      <c r="J232" s="2069" t="s">
        <v>6393</v>
      </c>
      <c r="K232" s="2070" t="str">
        <f>VLOOKUP(J232,'FICHE RATIOS'!C:D,2,FALSE)</f>
        <v>Revêtement des sols durs</v>
      </c>
    </row>
    <row r="233" spans="1:11" s="839" customFormat="1" ht="12">
      <c r="A233" s="827"/>
      <c r="B233" s="828" t="s">
        <v>1568</v>
      </c>
      <c r="C233" s="842" t="s">
        <v>2390</v>
      </c>
      <c r="D233" s="842"/>
      <c r="E233" s="891"/>
      <c r="F233" s="850">
        <v>0</v>
      </c>
      <c r="G233" s="852"/>
      <c r="H233" s="826" t="str">
        <f t="shared" si="8"/>
        <v/>
      </c>
      <c r="J233" s="2069" t="s">
        <v>6393</v>
      </c>
      <c r="K233" s="2070" t="str">
        <f>VLOOKUP(J233,'FICHE RATIOS'!C:D,2,FALSE)</f>
        <v>Revêtement des sols durs</v>
      </c>
    </row>
    <row r="234" spans="1:11" s="839" customFormat="1" ht="12">
      <c r="A234" s="827"/>
      <c r="B234" s="828"/>
      <c r="C234" s="836" t="s">
        <v>2391</v>
      </c>
      <c r="D234" s="842"/>
      <c r="E234" s="851" t="s">
        <v>70</v>
      </c>
      <c r="F234" s="850"/>
      <c r="G234" s="852" t="s">
        <v>399</v>
      </c>
      <c r="H234" s="826" t="s">
        <v>2392</v>
      </c>
      <c r="J234" s="2069" t="s">
        <v>6393</v>
      </c>
      <c r="K234" s="2070" t="str">
        <f>VLOOKUP(J234,'FICHE RATIOS'!C:D,2,FALSE)</f>
        <v>Revêtement des sols durs</v>
      </c>
    </row>
    <row r="235" spans="1:11" s="839" customFormat="1" ht="12">
      <c r="A235" s="827"/>
      <c r="B235" s="828"/>
      <c r="C235" s="836"/>
      <c r="D235" s="842"/>
      <c r="E235" s="891"/>
      <c r="F235" s="850">
        <v>0</v>
      </c>
      <c r="G235" s="852"/>
      <c r="H235" s="826" t="str">
        <f>IF(F235=0,"",G235*F235)</f>
        <v/>
      </c>
      <c r="J235" s="2069" t="s">
        <v>6393</v>
      </c>
      <c r="K235" s="2070" t="str">
        <f>VLOOKUP(J235,'FICHE RATIOS'!C:D,2,FALSE)</f>
        <v>Revêtement des sols durs</v>
      </c>
    </row>
    <row r="236" spans="1:11" s="839" customFormat="1" ht="12">
      <c r="A236" s="827"/>
      <c r="B236" s="828" t="s">
        <v>1568</v>
      </c>
      <c r="C236" s="842" t="s">
        <v>2393</v>
      </c>
      <c r="D236" s="842"/>
      <c r="E236" s="891"/>
      <c r="F236" s="850">
        <v>0</v>
      </c>
      <c r="G236" s="852"/>
      <c r="H236" s="826" t="str">
        <f>IF(F236=0,"",G236*F236)</f>
        <v/>
      </c>
      <c r="J236" s="2069" t="s">
        <v>6393</v>
      </c>
      <c r="K236" s="2070" t="str">
        <f>VLOOKUP(J236,'FICHE RATIOS'!C:D,2,FALSE)</f>
        <v>Revêtement des sols durs</v>
      </c>
    </row>
    <row r="237" spans="1:11" s="839" customFormat="1" ht="12.75" thickBot="1">
      <c r="A237" s="827"/>
      <c r="B237" s="828"/>
      <c r="C237" s="836" t="s">
        <v>2394</v>
      </c>
      <c r="D237" s="842"/>
      <c r="E237" s="851" t="s">
        <v>70</v>
      </c>
      <c r="F237" s="850">
        <v>2555.5</v>
      </c>
      <c r="G237" s="852">
        <v>28.42</v>
      </c>
      <c r="H237" s="826">
        <f>IF(F237=0,"",G237*F237)</f>
        <v>72627.31</v>
      </c>
      <c r="J237" s="2071" t="s">
        <v>6393</v>
      </c>
      <c r="K237" s="2072" t="str">
        <f>VLOOKUP(J237,'FICHE RATIOS'!C:D,2,FALSE)</f>
        <v>Revêtement des sols durs</v>
      </c>
    </row>
    <row r="238" spans="1:11" s="290" customFormat="1" ht="12.75" thickBot="1">
      <c r="A238" s="827"/>
      <c r="B238" s="834"/>
      <c r="C238" s="890"/>
      <c r="D238" s="889"/>
      <c r="E238" s="831"/>
      <c r="F238" s="892"/>
      <c r="G238" s="825"/>
      <c r="H238" s="893" t="str">
        <f>IF(F238=0,"",G238*F238)</f>
        <v/>
      </c>
    </row>
    <row r="239" spans="1:11" s="290" customFormat="1" ht="12.75" thickBot="1">
      <c r="A239" s="359" t="s">
        <v>278</v>
      </c>
      <c r="B239" s="360"/>
      <c r="C239" s="894"/>
      <c r="D239" s="895"/>
      <c r="E239" s="896"/>
      <c r="F239" s="897"/>
      <c r="G239" s="898" t="s">
        <v>179</v>
      </c>
      <c r="H239" s="484">
        <f>SUM(H5:H238)</f>
        <v>2160033.2695093998</v>
      </c>
    </row>
  </sheetData>
  <mergeCells count="6">
    <mergeCell ref="S4:T4"/>
    <mergeCell ref="F3:H3"/>
    <mergeCell ref="C87:D87"/>
    <mergeCell ref="J4:K4"/>
    <mergeCell ref="M4:N4"/>
    <mergeCell ref="P4:Q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tabColor theme="4" tint="-0.499984740745262"/>
  </sheetPr>
  <dimension ref="A1:T162"/>
  <sheetViews>
    <sheetView showZeros="0" zoomScale="55" zoomScaleNormal="55" workbookViewId="0">
      <selection activeCell="J25" sqref="J25"/>
    </sheetView>
  </sheetViews>
  <sheetFormatPr baseColWidth="10" defaultColWidth="11.42578125" defaultRowHeight="14.25"/>
  <cols>
    <col min="1" max="1" width="3.140625" style="2084" customWidth="1"/>
    <col min="2" max="2" width="5.42578125" style="2084" customWidth="1"/>
    <col min="3" max="3" width="6.7109375" style="2084" customWidth="1"/>
    <col min="4" max="4" width="46.140625" style="2084" customWidth="1"/>
    <col min="5" max="5" width="3.7109375" style="2084" customWidth="1"/>
    <col min="6" max="6" width="8.42578125" style="2144" customWidth="1"/>
    <col min="7" max="7" width="8.42578125" style="2084" customWidth="1"/>
    <col min="8" max="8" width="13.28515625" style="2084" customWidth="1"/>
    <col min="9" max="10" width="11.42578125" style="2084"/>
    <col min="11" max="11" width="25.140625" style="2084" customWidth="1"/>
    <col min="12" max="16384" width="11.42578125" style="2084"/>
  </cols>
  <sheetData>
    <row r="1" spans="1:20" s="2079" customFormat="1" ht="15.75">
      <c r="F1" s="2080"/>
    </row>
    <row r="2" spans="1:20" s="2079" customFormat="1" ht="15.75">
      <c r="A2" s="2081"/>
      <c r="B2" s="2081" t="s">
        <v>825</v>
      </c>
      <c r="C2" s="2082">
        <v>16</v>
      </c>
      <c r="D2" s="2083" t="s">
        <v>20</v>
      </c>
      <c r="F2" s="2080"/>
      <c r="G2" s="2080"/>
    </row>
    <row r="3" spans="1:20" ht="15.75" thickBot="1">
      <c r="F3" s="2736"/>
      <c r="G3" s="2736"/>
      <c r="H3" s="2736"/>
      <c r="R3" s="305"/>
    </row>
    <row r="4" spans="1:20" s="2090" customFormat="1" ht="15.75" thickBot="1">
      <c r="A4" s="2085" t="s">
        <v>174</v>
      </c>
      <c r="B4" s="2086"/>
      <c r="C4" s="2087"/>
      <c r="D4" s="2088" t="s">
        <v>175</v>
      </c>
      <c r="E4" s="2089" t="s">
        <v>36</v>
      </c>
      <c r="F4" s="2089" t="s">
        <v>176</v>
      </c>
      <c r="G4" s="2089" t="s">
        <v>177</v>
      </c>
      <c r="H4" s="2089" t="s">
        <v>178</v>
      </c>
      <c r="J4" s="2692" t="s">
        <v>6774</v>
      </c>
      <c r="K4" s="2693"/>
      <c r="L4" s="305"/>
      <c r="M4" s="2692" t="s">
        <v>6775</v>
      </c>
      <c r="N4" s="2693"/>
      <c r="O4" s="305"/>
      <c r="P4" s="2692" t="s">
        <v>6776</v>
      </c>
      <c r="Q4" s="2693"/>
      <c r="R4" s="305"/>
      <c r="S4" s="2692" t="s">
        <v>6777</v>
      </c>
      <c r="T4" s="2693"/>
    </row>
    <row r="5" spans="1:20" s="305" customFormat="1" ht="12.75" customHeight="1">
      <c r="A5" s="2091"/>
      <c r="B5" s="2092"/>
      <c r="C5" s="2093"/>
      <c r="D5" s="2094"/>
      <c r="E5" s="2095"/>
      <c r="F5" s="2096">
        <v>0</v>
      </c>
      <c r="G5" s="308" t="s">
        <v>179</v>
      </c>
      <c r="H5" s="2097" t="str">
        <f t="shared" ref="H5:H26" si="0">IF(F5=0,"",G5*F5)</f>
        <v/>
      </c>
    </row>
    <row r="6" spans="1:20" s="305" customFormat="1" ht="12.75" customHeight="1">
      <c r="A6" s="2093"/>
      <c r="B6" s="2098" t="s">
        <v>220</v>
      </c>
      <c r="C6" s="2099" t="s">
        <v>2395</v>
      </c>
      <c r="D6" s="2100"/>
      <c r="E6" s="2101"/>
      <c r="F6" s="2096">
        <v>0</v>
      </c>
      <c r="G6" s="308" t="s">
        <v>179</v>
      </c>
      <c r="H6" s="2097">
        <f>F8+F13+F27+F31</f>
        <v>1795.3</v>
      </c>
    </row>
    <row r="7" spans="1:20" s="305" customFormat="1" ht="12.75" customHeight="1" thickBot="1">
      <c r="A7" s="2093"/>
      <c r="B7" s="2102"/>
      <c r="C7" s="2103"/>
      <c r="D7" s="2104"/>
      <c r="E7" s="2105"/>
      <c r="F7" s="2096">
        <v>0</v>
      </c>
      <c r="G7" s="308" t="s">
        <v>179</v>
      </c>
      <c r="H7" s="2097" t="str">
        <f t="shared" si="0"/>
        <v/>
      </c>
    </row>
    <row r="8" spans="1:20" s="305" customFormat="1" ht="12.75" customHeight="1">
      <c r="A8" s="2093"/>
      <c r="B8" s="2098" t="s">
        <v>222</v>
      </c>
      <c r="C8" s="2106" t="s">
        <v>2236</v>
      </c>
      <c r="D8" s="2100"/>
      <c r="E8" s="2107" t="s">
        <v>70</v>
      </c>
      <c r="F8" s="2096">
        <v>322.59999999999997</v>
      </c>
      <c r="G8" s="308">
        <v>5.59</v>
      </c>
      <c r="H8" s="2097">
        <f t="shared" si="0"/>
        <v>1803.3339999999998</v>
      </c>
      <c r="J8" s="2145" t="s">
        <v>6392</v>
      </c>
      <c r="K8" s="2146" t="str">
        <f>VLOOKUP(J8,'FICHE RATIOS'!C:D,2,FALSE)</f>
        <v>Revêtement des sols souples</v>
      </c>
      <c r="M8" s="2028"/>
      <c r="N8" s="2029"/>
      <c r="P8" s="2028"/>
      <c r="Q8" s="2029"/>
      <c r="S8" s="2028"/>
      <c r="T8" s="2029"/>
    </row>
    <row r="9" spans="1:20" s="305" customFormat="1" ht="12.75" customHeight="1">
      <c r="A9" s="2093"/>
      <c r="B9" s="2102"/>
      <c r="C9" s="2108"/>
      <c r="D9" s="2100"/>
      <c r="E9" s="2101"/>
      <c r="F9" s="2096">
        <v>0</v>
      </c>
      <c r="G9" s="308" t="s">
        <v>179</v>
      </c>
      <c r="H9" s="2097" t="str">
        <f t="shared" si="0"/>
        <v/>
      </c>
      <c r="J9" s="2147" t="s">
        <v>6392</v>
      </c>
      <c r="K9" s="2148" t="str">
        <f>VLOOKUP(J9,'FICHE RATIOS'!C:D,2,FALSE)</f>
        <v>Revêtement des sols souples</v>
      </c>
      <c r="M9" s="2030"/>
      <c r="N9" s="2031"/>
      <c r="P9" s="2030"/>
      <c r="Q9" s="2031"/>
      <c r="S9" s="2030"/>
      <c r="T9" s="2031"/>
    </row>
    <row r="10" spans="1:20" s="305" customFormat="1" ht="12.75" customHeight="1">
      <c r="A10" s="2093"/>
      <c r="B10" s="2098" t="s">
        <v>224</v>
      </c>
      <c r="C10" s="2106" t="s">
        <v>2396</v>
      </c>
      <c r="D10" s="2100"/>
      <c r="E10" s="2101"/>
      <c r="F10" s="2096">
        <v>0</v>
      </c>
      <c r="G10" s="308" t="s">
        <v>179</v>
      </c>
      <c r="H10" s="2097" t="str">
        <f t="shared" si="0"/>
        <v/>
      </c>
      <c r="J10" s="2147" t="s">
        <v>6392</v>
      </c>
      <c r="K10" s="2148" t="str">
        <f>VLOOKUP(J10,'FICHE RATIOS'!C:D,2,FALSE)</f>
        <v>Revêtement des sols souples</v>
      </c>
      <c r="M10" s="2030"/>
      <c r="N10" s="2031"/>
      <c r="P10" s="2030"/>
      <c r="Q10" s="2031"/>
      <c r="S10" s="2030"/>
      <c r="T10" s="2031"/>
    </row>
    <row r="11" spans="1:20" s="305" customFormat="1" ht="12.75" customHeight="1">
      <c r="A11" s="2093"/>
      <c r="B11" s="2102"/>
      <c r="C11" s="2109" t="s">
        <v>2397</v>
      </c>
      <c r="D11" s="2100"/>
      <c r="E11" s="2101"/>
      <c r="F11" s="2096">
        <v>0</v>
      </c>
      <c r="G11" s="308" t="s">
        <v>179</v>
      </c>
      <c r="H11" s="2097" t="str">
        <f t="shared" si="0"/>
        <v/>
      </c>
      <c r="J11" s="2147" t="s">
        <v>6392</v>
      </c>
      <c r="K11" s="2148" t="str">
        <f>VLOOKUP(J11,'FICHE RATIOS'!C:D,2,FALSE)</f>
        <v>Revêtement des sols souples</v>
      </c>
      <c r="M11" s="2032"/>
      <c r="N11" s="2031"/>
      <c r="P11" s="2032"/>
      <c r="Q11" s="2031"/>
      <c r="S11" s="2032"/>
      <c r="T11" s="2031"/>
    </row>
    <row r="12" spans="1:20" s="305" customFormat="1" ht="12.75" customHeight="1">
      <c r="A12" s="2093"/>
      <c r="B12" s="2102"/>
      <c r="C12" s="2109" t="s">
        <v>2398</v>
      </c>
      <c r="D12" s="2104"/>
      <c r="E12" s="2105"/>
      <c r="F12" s="2096">
        <v>0</v>
      </c>
      <c r="G12" s="308" t="s">
        <v>179</v>
      </c>
      <c r="H12" s="2097" t="str">
        <f t="shared" si="0"/>
        <v/>
      </c>
      <c r="J12" s="2147" t="s">
        <v>6392</v>
      </c>
      <c r="K12" s="2148" t="str">
        <f>VLOOKUP(J12,'FICHE RATIOS'!C:D,2,FALSE)</f>
        <v>Revêtement des sols souples</v>
      </c>
      <c r="M12" s="2030"/>
      <c r="N12" s="2031"/>
      <c r="P12" s="2030"/>
      <c r="Q12" s="2031"/>
      <c r="S12" s="2030"/>
      <c r="T12" s="2031"/>
    </row>
    <row r="13" spans="1:20" s="305" customFormat="1" ht="12.75" customHeight="1">
      <c r="A13" s="2093"/>
      <c r="B13" s="2102"/>
      <c r="C13" s="2110" t="s">
        <v>1046</v>
      </c>
      <c r="D13" s="2100"/>
      <c r="E13" s="2107" t="s">
        <v>70</v>
      </c>
      <c r="F13" s="2096">
        <v>322.59999999999997</v>
      </c>
      <c r="G13" s="308">
        <v>39.74</v>
      </c>
      <c r="H13" s="2097">
        <f t="shared" si="0"/>
        <v>12820.124</v>
      </c>
      <c r="J13" s="2147" t="s">
        <v>6392</v>
      </c>
      <c r="K13" s="2148" t="str">
        <f>VLOOKUP(J13,'FICHE RATIOS'!C:D,2,FALSE)</f>
        <v>Revêtement des sols souples</v>
      </c>
      <c r="M13" s="2030"/>
      <c r="N13" s="2031"/>
      <c r="P13" s="2030"/>
      <c r="Q13" s="2031"/>
      <c r="S13" s="2030"/>
      <c r="T13" s="2031"/>
    </row>
    <row r="14" spans="1:20" s="305" customFormat="1" ht="12.75" customHeight="1">
      <c r="A14" s="2093"/>
      <c r="B14" s="2111"/>
      <c r="C14" s="2112" t="s">
        <v>1177</v>
      </c>
      <c r="D14" s="2100"/>
      <c r="E14" s="2113"/>
      <c r="F14" s="2096"/>
      <c r="G14" s="308"/>
      <c r="H14" s="2097" t="str">
        <f t="shared" si="0"/>
        <v/>
      </c>
      <c r="J14" s="2147" t="s">
        <v>6392</v>
      </c>
      <c r="K14" s="2148" t="str">
        <f>VLOOKUP(J14,'FICHE RATIOS'!C:D,2,FALSE)</f>
        <v>Revêtement des sols souples</v>
      </c>
      <c r="M14" s="2030"/>
      <c r="N14" s="2031"/>
      <c r="P14" s="2030"/>
      <c r="Q14" s="2031"/>
      <c r="S14" s="2030"/>
      <c r="T14" s="2031"/>
    </row>
    <row r="15" spans="1:20" s="305" customFormat="1" ht="12.75" customHeight="1">
      <c r="A15" s="2093"/>
      <c r="B15" s="2102"/>
      <c r="C15" s="2110" t="s">
        <v>2399</v>
      </c>
      <c r="D15" s="2100"/>
      <c r="E15" s="2107"/>
      <c r="F15" s="2096"/>
      <c r="G15" s="308"/>
      <c r="H15" s="2097" t="str">
        <f t="shared" si="0"/>
        <v/>
      </c>
      <c r="J15" s="2147" t="s">
        <v>6392</v>
      </c>
      <c r="K15" s="2148" t="str">
        <f>VLOOKUP(J15,'FICHE RATIOS'!C:D,2,FALSE)</f>
        <v>Revêtement des sols souples</v>
      </c>
      <c r="M15" s="2030"/>
      <c r="N15" s="2031"/>
      <c r="P15" s="2030"/>
      <c r="Q15" s="2031"/>
      <c r="S15" s="2030"/>
      <c r="T15" s="2031"/>
    </row>
    <row r="16" spans="1:20" s="2115" customFormat="1" ht="12.75" customHeight="1">
      <c r="A16" s="2093"/>
      <c r="B16" s="2102"/>
      <c r="C16" s="2114" t="s">
        <v>2400</v>
      </c>
      <c r="D16" s="2104"/>
      <c r="E16" s="2113"/>
      <c r="F16" s="2096"/>
      <c r="G16" s="308"/>
      <c r="H16" s="2097" t="str">
        <f t="shared" si="0"/>
        <v/>
      </c>
      <c r="J16" s="2147" t="s">
        <v>6392</v>
      </c>
      <c r="K16" s="2148" t="str">
        <f>VLOOKUP(J16,'FICHE RATIOS'!C:D,2,FALSE)</f>
        <v>Revêtement des sols souples</v>
      </c>
      <c r="M16" s="2032"/>
      <c r="N16" s="2031"/>
      <c r="P16" s="2032"/>
      <c r="Q16" s="2031"/>
      <c r="S16" s="2032"/>
      <c r="T16" s="2031"/>
    </row>
    <row r="17" spans="1:20" s="2115" customFormat="1" ht="12.75" customHeight="1">
      <c r="A17" s="2093"/>
      <c r="B17" s="2102"/>
      <c r="C17" s="2116" t="s">
        <v>2401</v>
      </c>
      <c r="D17" s="2104"/>
      <c r="E17" s="2107"/>
      <c r="F17" s="2096"/>
      <c r="G17" s="308"/>
      <c r="H17" s="2097" t="str">
        <f t="shared" si="0"/>
        <v/>
      </c>
      <c r="J17" s="2147" t="s">
        <v>6392</v>
      </c>
      <c r="K17" s="2148" t="str">
        <f>VLOOKUP(J17,'FICHE RATIOS'!C:D,2,FALSE)</f>
        <v>Revêtement des sols souples</v>
      </c>
      <c r="M17" s="2030"/>
      <c r="N17" s="2031"/>
      <c r="P17" s="2030"/>
      <c r="Q17" s="2031"/>
      <c r="S17" s="2030"/>
      <c r="T17" s="2031"/>
    </row>
    <row r="18" spans="1:20" s="305" customFormat="1" ht="12.75" customHeight="1">
      <c r="A18" s="2093"/>
      <c r="B18" s="2102"/>
      <c r="C18" s="2117" t="s">
        <v>2402</v>
      </c>
      <c r="D18" s="2104"/>
      <c r="E18" s="2107"/>
      <c r="F18" s="2096"/>
      <c r="G18" s="308"/>
      <c r="H18" s="2097" t="str">
        <f t="shared" si="0"/>
        <v/>
      </c>
      <c r="J18" s="2147" t="s">
        <v>6392</v>
      </c>
      <c r="K18" s="2148" t="str">
        <f>VLOOKUP(J18,'FICHE RATIOS'!C:D,2,FALSE)</f>
        <v>Revêtement des sols souples</v>
      </c>
      <c r="M18" s="2033"/>
      <c r="N18" s="2031"/>
      <c r="P18" s="2033"/>
      <c r="Q18" s="2031"/>
      <c r="S18" s="2033"/>
      <c r="T18" s="2031"/>
    </row>
    <row r="19" spans="1:20" s="305" customFormat="1" ht="12.75" customHeight="1">
      <c r="A19" s="2093"/>
      <c r="B19" s="2111"/>
      <c r="C19" s="2118" t="s">
        <v>2403</v>
      </c>
      <c r="D19" s="2100"/>
      <c r="E19" s="2113"/>
      <c r="F19" s="2096"/>
      <c r="G19" s="308"/>
      <c r="H19" s="2097" t="str">
        <f t="shared" si="0"/>
        <v/>
      </c>
      <c r="J19" s="2147" t="s">
        <v>6392</v>
      </c>
      <c r="K19" s="2148" t="str">
        <f>VLOOKUP(J19,'FICHE RATIOS'!C:D,2,FALSE)</f>
        <v>Revêtement des sols souples</v>
      </c>
      <c r="M19" s="2034"/>
      <c r="N19" s="2031"/>
      <c r="P19" s="2034"/>
      <c r="Q19" s="2031"/>
      <c r="S19" s="2034"/>
      <c r="T19" s="2031"/>
    </row>
    <row r="20" spans="1:20" s="305" customFormat="1" ht="12.75" customHeight="1">
      <c r="A20" s="2093"/>
      <c r="B20" s="2111"/>
      <c r="C20" s="2119" t="s">
        <v>2404</v>
      </c>
      <c r="D20" s="2100"/>
      <c r="E20" s="2113"/>
      <c r="F20" s="2096"/>
      <c r="G20" s="308"/>
      <c r="H20" s="2097" t="str">
        <f t="shared" si="0"/>
        <v/>
      </c>
      <c r="J20" s="2147" t="s">
        <v>6392</v>
      </c>
      <c r="K20" s="2148" t="str">
        <f>VLOOKUP(J20,'FICHE RATIOS'!C:D,2,FALSE)</f>
        <v>Revêtement des sols souples</v>
      </c>
      <c r="M20" s="2033"/>
      <c r="N20" s="2031"/>
      <c r="P20" s="2033"/>
      <c r="Q20" s="2031"/>
      <c r="S20" s="2033"/>
      <c r="T20" s="2031"/>
    </row>
    <row r="21" spans="1:20" s="2115" customFormat="1" ht="12.75" customHeight="1">
      <c r="A21" s="2093"/>
      <c r="B21" s="2111"/>
      <c r="C21" s="2110" t="s">
        <v>2405</v>
      </c>
      <c r="D21" s="2100"/>
      <c r="E21" s="2113"/>
      <c r="F21" s="2096"/>
      <c r="G21" s="308"/>
      <c r="H21" s="2097" t="str">
        <f t="shared" si="0"/>
        <v/>
      </c>
      <c r="J21" s="2147" t="s">
        <v>6392</v>
      </c>
      <c r="K21" s="2148" t="str">
        <f>VLOOKUP(J21,'FICHE RATIOS'!C:D,2,FALSE)</f>
        <v>Revêtement des sols souples</v>
      </c>
      <c r="M21" s="2035"/>
      <c r="N21" s="2031"/>
      <c r="P21" s="2035"/>
      <c r="Q21" s="2031"/>
      <c r="S21" s="2035"/>
      <c r="T21" s="2031"/>
    </row>
    <row r="22" spans="1:20" s="305" customFormat="1" ht="12.75" customHeight="1">
      <c r="A22" s="2093"/>
      <c r="B22" s="2102"/>
      <c r="C22" s="2120" t="s">
        <v>2406</v>
      </c>
      <c r="D22" s="2104"/>
      <c r="E22" s="2105"/>
      <c r="F22" s="2096"/>
      <c r="G22" s="308" t="s">
        <v>179</v>
      </c>
      <c r="H22" s="2097" t="str">
        <f t="shared" si="0"/>
        <v/>
      </c>
      <c r="J22" s="2147" t="s">
        <v>6392</v>
      </c>
      <c r="K22" s="2148" t="str">
        <f>VLOOKUP(J22,'FICHE RATIOS'!C:D,2,FALSE)</f>
        <v>Revêtement des sols souples</v>
      </c>
      <c r="M22" s="2036"/>
      <c r="N22" s="2031"/>
      <c r="P22" s="2036"/>
      <c r="Q22" s="2031"/>
      <c r="S22" s="2036"/>
      <c r="T22" s="2031"/>
    </row>
    <row r="23" spans="1:20" s="305" customFormat="1" ht="12.75" customHeight="1">
      <c r="A23" s="2093"/>
      <c r="B23" s="2102"/>
      <c r="C23" s="2121" t="s">
        <v>2407</v>
      </c>
      <c r="D23" s="2100"/>
      <c r="E23" s="2101"/>
      <c r="F23" s="2096">
        <v>0</v>
      </c>
      <c r="G23" s="308" t="s">
        <v>179</v>
      </c>
      <c r="H23" s="2097" t="str">
        <f>IF(F23=0,"",G23*F23)</f>
        <v/>
      </c>
      <c r="J23" s="2147" t="s">
        <v>6392</v>
      </c>
      <c r="K23" s="2148" t="str">
        <f>VLOOKUP(J23,'FICHE RATIOS'!C:D,2,FALSE)</f>
        <v>Revêtement des sols souples</v>
      </c>
      <c r="M23" s="2034"/>
      <c r="N23" s="2031"/>
      <c r="P23" s="2034"/>
      <c r="Q23" s="2031"/>
      <c r="S23" s="2034"/>
      <c r="T23" s="2031"/>
    </row>
    <row r="24" spans="1:20" s="305" customFormat="1" ht="12.75" customHeight="1">
      <c r="A24" s="2093"/>
      <c r="B24" s="2111"/>
      <c r="C24" s="2122"/>
      <c r="D24" s="2100"/>
      <c r="E24" s="2101"/>
      <c r="F24" s="2096">
        <v>0</v>
      </c>
      <c r="G24" s="308" t="s">
        <v>179</v>
      </c>
      <c r="H24" s="2097" t="str">
        <f t="shared" si="0"/>
        <v/>
      </c>
      <c r="J24" s="2147" t="s">
        <v>6392</v>
      </c>
      <c r="K24" s="2148" t="str">
        <f>VLOOKUP(J24,'FICHE RATIOS'!C:D,2,FALSE)</f>
        <v>Revêtement des sols souples</v>
      </c>
      <c r="M24" s="2034"/>
      <c r="N24" s="2031"/>
      <c r="P24" s="2034"/>
      <c r="Q24" s="2031"/>
      <c r="S24" s="2034"/>
      <c r="T24" s="2031"/>
    </row>
    <row r="25" spans="1:20" s="305" customFormat="1" ht="12.75" customHeight="1">
      <c r="A25" s="2123"/>
      <c r="B25" s="2098" t="s">
        <v>227</v>
      </c>
      <c r="C25" s="2106" t="s">
        <v>2408</v>
      </c>
      <c r="D25" s="2100"/>
      <c r="E25" s="2101"/>
      <c r="F25" s="2096">
        <v>0</v>
      </c>
      <c r="G25" s="308" t="s">
        <v>179</v>
      </c>
      <c r="H25" s="2097" t="str">
        <f t="shared" si="0"/>
        <v/>
      </c>
      <c r="J25" s="2147" t="s">
        <v>6392</v>
      </c>
      <c r="K25" s="2148" t="str">
        <f>VLOOKUP(J25,'FICHE RATIOS'!C:D,2,FALSE)</f>
        <v>Revêtement des sols souples</v>
      </c>
      <c r="M25" s="2034"/>
      <c r="N25" s="2031"/>
      <c r="P25" s="2034"/>
      <c r="Q25" s="2031"/>
      <c r="S25" s="2034"/>
      <c r="T25" s="2031"/>
    </row>
    <row r="26" spans="1:20" s="305" customFormat="1" ht="12.75" customHeight="1">
      <c r="A26" s="2093"/>
      <c r="B26" s="2102"/>
      <c r="C26" s="2109" t="s">
        <v>2409</v>
      </c>
      <c r="D26" s="2100"/>
      <c r="E26" s="2101"/>
      <c r="F26" s="2096"/>
      <c r="G26" s="308" t="s">
        <v>179</v>
      </c>
      <c r="H26" s="2097" t="str">
        <f t="shared" si="0"/>
        <v/>
      </c>
      <c r="J26" s="2147" t="s">
        <v>6392</v>
      </c>
      <c r="K26" s="2148" t="str">
        <f>VLOOKUP(J26,'FICHE RATIOS'!C:D,2,FALSE)</f>
        <v>Revêtement des sols souples</v>
      </c>
      <c r="M26" s="2034"/>
      <c r="N26" s="2031"/>
      <c r="P26" s="2034"/>
      <c r="Q26" s="2031"/>
      <c r="S26" s="2034"/>
      <c r="T26" s="2031"/>
    </row>
    <row r="27" spans="1:20" s="305" customFormat="1" ht="12.75" customHeight="1">
      <c r="A27" s="2093"/>
      <c r="B27" s="2111"/>
      <c r="C27" s="2124" t="s">
        <v>2410</v>
      </c>
      <c r="D27" s="2100"/>
      <c r="E27" s="2113" t="s">
        <v>70</v>
      </c>
      <c r="F27" s="2096">
        <v>792.3</v>
      </c>
      <c r="G27" s="308">
        <v>71.430000000000007</v>
      </c>
      <c r="H27" s="2097">
        <f>IF(F27=0,"",G27*F27)</f>
        <v>56593.989000000001</v>
      </c>
      <c r="J27" s="2147" t="s">
        <v>6392</v>
      </c>
      <c r="K27" s="2148" t="str">
        <f>VLOOKUP(J27,'FICHE RATIOS'!C:D,2,FALSE)</f>
        <v>Revêtement des sols souples</v>
      </c>
      <c r="M27" s="2034"/>
      <c r="N27" s="2031"/>
      <c r="P27" s="2034"/>
      <c r="Q27" s="2031"/>
      <c r="S27" s="2034"/>
      <c r="T27" s="2031"/>
    </row>
    <row r="28" spans="1:20" s="305" customFormat="1" ht="12.75" customHeight="1">
      <c r="A28" s="2093"/>
      <c r="B28" s="2102"/>
      <c r="C28" s="2108"/>
      <c r="D28" s="2100"/>
      <c r="E28" s="2101"/>
      <c r="F28" s="2096">
        <v>0</v>
      </c>
      <c r="G28" s="308" t="s">
        <v>179</v>
      </c>
      <c r="H28" s="2097" t="str">
        <f t="shared" ref="H28:H59" si="1">IF(F28=0,"",G28*F28)</f>
        <v/>
      </c>
      <c r="J28" s="2147" t="s">
        <v>6392</v>
      </c>
      <c r="K28" s="2148" t="str">
        <f>VLOOKUP(J28,'FICHE RATIOS'!C:D,2,FALSE)</f>
        <v>Revêtement des sols souples</v>
      </c>
      <c r="M28" s="2034"/>
      <c r="N28" s="2031"/>
      <c r="P28" s="2034"/>
      <c r="Q28" s="2031"/>
      <c r="S28" s="2034"/>
      <c r="T28" s="2031"/>
    </row>
    <row r="29" spans="1:20" s="2125" customFormat="1" ht="12.75" customHeight="1">
      <c r="A29" s="2093"/>
      <c r="B29" s="2098" t="s">
        <v>1060</v>
      </c>
      <c r="C29" s="2099" t="s">
        <v>2411</v>
      </c>
      <c r="D29" s="2104"/>
      <c r="E29" s="2105"/>
      <c r="F29" s="2096"/>
      <c r="G29" s="308"/>
      <c r="H29" s="2097" t="str">
        <f t="shared" si="1"/>
        <v/>
      </c>
      <c r="J29" s="2147" t="s">
        <v>6392</v>
      </c>
      <c r="K29" s="2148" t="str">
        <f>VLOOKUP(J29,'FICHE RATIOS'!C:D,2,FALSE)</f>
        <v>Revêtement des sols souples</v>
      </c>
      <c r="M29" s="2034"/>
      <c r="N29" s="2031"/>
      <c r="P29" s="2034"/>
      <c r="Q29" s="2031"/>
      <c r="S29" s="2034"/>
      <c r="T29" s="2031"/>
    </row>
    <row r="30" spans="1:20" s="305" customFormat="1" ht="12.75" customHeight="1">
      <c r="A30" s="2093"/>
      <c r="B30" s="2111"/>
      <c r="C30" s="2126" t="s">
        <v>2412</v>
      </c>
      <c r="D30" s="2100"/>
      <c r="E30" s="2101"/>
      <c r="F30" s="2096">
        <v>0</v>
      </c>
      <c r="G30" s="308" t="s">
        <v>179</v>
      </c>
      <c r="H30" s="2097" t="str">
        <f t="shared" si="1"/>
        <v/>
      </c>
      <c r="J30" s="2147" t="s">
        <v>6392</v>
      </c>
      <c r="K30" s="2148" t="str">
        <f>VLOOKUP(J30,'FICHE RATIOS'!C:D,2,FALSE)</f>
        <v>Revêtement des sols souples</v>
      </c>
      <c r="M30" s="2034"/>
      <c r="N30" s="2031"/>
      <c r="P30" s="2034"/>
      <c r="Q30" s="2031"/>
      <c r="S30" s="2034"/>
      <c r="T30" s="2031"/>
    </row>
    <row r="31" spans="1:20" s="2125" customFormat="1" ht="12.75" customHeight="1">
      <c r="A31" s="2093"/>
      <c r="B31" s="2098"/>
      <c r="C31" s="2127" t="s">
        <v>2391</v>
      </c>
      <c r="D31" s="2104"/>
      <c r="E31" s="2105" t="s">
        <v>70</v>
      </c>
      <c r="F31" s="2096">
        <v>357.8</v>
      </c>
      <c r="G31" s="308">
        <v>76.930000000000007</v>
      </c>
      <c r="H31" s="2097">
        <f t="shared" si="1"/>
        <v>27525.554000000004</v>
      </c>
      <c r="J31" s="2147" t="s">
        <v>6392</v>
      </c>
      <c r="K31" s="2148" t="str">
        <f>VLOOKUP(J31,'FICHE RATIOS'!C:D,2,FALSE)</f>
        <v>Revêtement des sols souples</v>
      </c>
      <c r="M31" s="2034"/>
      <c r="N31" s="2031"/>
      <c r="P31" s="2034"/>
      <c r="Q31" s="2031"/>
      <c r="S31" s="2034"/>
      <c r="T31" s="2031"/>
    </row>
    <row r="32" spans="1:20" s="305" customFormat="1" ht="12.75" customHeight="1">
      <c r="A32" s="2093"/>
      <c r="B32" s="2111"/>
      <c r="C32" s="2103"/>
      <c r="D32" s="2100"/>
      <c r="E32" s="2101"/>
      <c r="F32" s="2096">
        <v>0</v>
      </c>
      <c r="G32" s="308" t="s">
        <v>179</v>
      </c>
      <c r="H32" s="2097" t="str">
        <f t="shared" si="1"/>
        <v/>
      </c>
      <c r="J32" s="2147" t="s">
        <v>6392</v>
      </c>
      <c r="K32" s="2148" t="str">
        <f>VLOOKUP(J32,'FICHE RATIOS'!C:D,2,FALSE)</f>
        <v>Revêtement des sols souples</v>
      </c>
      <c r="M32" s="2034"/>
      <c r="N32" s="2031"/>
      <c r="P32" s="2034"/>
      <c r="Q32" s="2031"/>
      <c r="S32" s="2034"/>
      <c r="T32" s="2031"/>
    </row>
    <row r="33" spans="1:20" s="305" customFormat="1" ht="12.75" customHeight="1">
      <c r="A33" s="2093"/>
      <c r="B33" s="2098" t="s">
        <v>229</v>
      </c>
      <c r="C33" s="2099" t="s">
        <v>2413</v>
      </c>
      <c r="D33" s="2100"/>
      <c r="E33" s="2101"/>
      <c r="F33" s="2096">
        <v>0</v>
      </c>
      <c r="G33" s="308" t="s">
        <v>179</v>
      </c>
      <c r="H33" s="2097">
        <f>F38</f>
        <v>45433.4</v>
      </c>
      <c r="J33" s="2147" t="s">
        <v>6392</v>
      </c>
      <c r="K33" s="2148" t="str">
        <f>VLOOKUP(J33,'FICHE RATIOS'!C:D,2,FALSE)</f>
        <v>Revêtement des sols souples</v>
      </c>
      <c r="M33" s="2034"/>
      <c r="N33" s="2031"/>
      <c r="P33" s="2034"/>
      <c r="Q33" s="2031"/>
      <c r="S33" s="2034"/>
      <c r="T33" s="2031"/>
    </row>
    <row r="34" spans="1:20" s="305" customFormat="1" ht="12.75" customHeight="1">
      <c r="A34" s="2093"/>
      <c r="B34" s="2102"/>
      <c r="C34" s="2108"/>
      <c r="D34" s="2104"/>
      <c r="E34" s="2105"/>
      <c r="F34" s="2096">
        <v>0</v>
      </c>
      <c r="G34" s="308" t="s">
        <v>179</v>
      </c>
      <c r="H34" s="2097" t="str">
        <f t="shared" si="1"/>
        <v/>
      </c>
      <c r="J34" s="2147" t="s">
        <v>6392</v>
      </c>
      <c r="K34" s="2148" t="str">
        <f>VLOOKUP(J34,'FICHE RATIOS'!C:D,2,FALSE)</f>
        <v>Revêtement des sols souples</v>
      </c>
      <c r="M34" s="2034"/>
      <c r="N34" s="2031"/>
      <c r="P34" s="2034"/>
      <c r="Q34" s="2031"/>
      <c r="S34" s="2034"/>
      <c r="T34" s="2031"/>
    </row>
    <row r="35" spans="1:20" s="305" customFormat="1" ht="12.75" customHeight="1">
      <c r="A35" s="2093"/>
      <c r="B35" s="2098" t="s">
        <v>231</v>
      </c>
      <c r="C35" s="2106" t="s">
        <v>2414</v>
      </c>
      <c r="D35" s="2100"/>
      <c r="E35" s="2101"/>
      <c r="F35" s="2096">
        <v>0</v>
      </c>
      <c r="G35" s="308" t="s">
        <v>179</v>
      </c>
      <c r="H35" s="2097" t="str">
        <f t="shared" si="1"/>
        <v/>
      </c>
      <c r="J35" s="2147" t="s">
        <v>6392</v>
      </c>
      <c r="K35" s="2148" t="str">
        <f>VLOOKUP(J35,'FICHE RATIOS'!C:D,2,FALSE)</f>
        <v>Revêtement des sols souples</v>
      </c>
      <c r="M35" s="2034"/>
      <c r="N35" s="2031"/>
      <c r="P35" s="2034"/>
      <c r="Q35" s="2031"/>
      <c r="S35" s="2034"/>
      <c r="T35" s="2031"/>
    </row>
    <row r="36" spans="1:20" s="305" customFormat="1" ht="12.75" customHeight="1">
      <c r="A36" s="2093"/>
      <c r="B36" s="2111"/>
      <c r="C36" s="2109" t="s">
        <v>2415</v>
      </c>
      <c r="D36" s="2100"/>
      <c r="E36" s="2101"/>
      <c r="F36" s="2096">
        <v>0</v>
      </c>
      <c r="G36" s="308" t="s">
        <v>179</v>
      </c>
      <c r="H36" s="2097" t="str">
        <f t="shared" si="1"/>
        <v/>
      </c>
      <c r="J36" s="2147" t="s">
        <v>6392</v>
      </c>
      <c r="K36" s="2148" t="str">
        <f>VLOOKUP(J36,'FICHE RATIOS'!C:D,2,FALSE)</f>
        <v>Revêtement des sols souples</v>
      </c>
      <c r="M36" s="2034"/>
      <c r="N36" s="2031"/>
      <c r="P36" s="2034"/>
      <c r="Q36" s="2031"/>
      <c r="S36" s="2034"/>
      <c r="T36" s="2031"/>
    </row>
    <row r="37" spans="1:20" s="305" customFormat="1" ht="12.75" customHeight="1">
      <c r="A37" s="2093"/>
      <c r="B37" s="2111"/>
      <c r="C37" s="2128" t="s">
        <v>2416</v>
      </c>
      <c r="D37" s="2100"/>
      <c r="E37" s="2101"/>
      <c r="F37" s="2096">
        <v>0</v>
      </c>
      <c r="G37" s="308" t="s">
        <v>179</v>
      </c>
      <c r="H37" s="2097" t="str">
        <f t="shared" si="1"/>
        <v/>
      </c>
      <c r="J37" s="2147" t="s">
        <v>6392</v>
      </c>
      <c r="K37" s="2148" t="str">
        <f>VLOOKUP(J37,'FICHE RATIOS'!C:D,2,FALSE)</f>
        <v>Revêtement des sols souples</v>
      </c>
      <c r="M37" s="2034"/>
      <c r="N37" s="2031"/>
      <c r="P37" s="2034"/>
      <c r="Q37" s="2031"/>
      <c r="S37" s="2034"/>
      <c r="T37" s="2031"/>
    </row>
    <row r="38" spans="1:20" s="305" customFormat="1" ht="12.75" customHeight="1">
      <c r="A38" s="2093"/>
      <c r="B38" s="2102"/>
      <c r="C38" s="2108" t="s">
        <v>2417</v>
      </c>
      <c r="D38" s="2104"/>
      <c r="E38" s="2105" t="s">
        <v>70</v>
      </c>
      <c r="F38" s="2096">
        <v>45433.4</v>
      </c>
      <c r="G38" s="308">
        <v>16.78</v>
      </c>
      <c r="H38" s="2097">
        <f t="shared" si="1"/>
        <v>762372.45200000005</v>
      </c>
      <c r="J38" s="2147" t="s">
        <v>6392</v>
      </c>
      <c r="K38" s="2148" t="str">
        <f>VLOOKUP(J38,'FICHE RATIOS'!C:D,2,FALSE)</f>
        <v>Revêtement des sols souples</v>
      </c>
      <c r="M38" s="2034"/>
      <c r="N38" s="2031"/>
      <c r="P38" s="2034"/>
      <c r="Q38" s="2031"/>
      <c r="S38" s="2034"/>
      <c r="T38" s="2031"/>
    </row>
    <row r="39" spans="1:20" s="305" customFormat="1" ht="12.75" customHeight="1">
      <c r="A39" s="2093"/>
      <c r="B39" s="2111"/>
      <c r="C39" s="2129"/>
      <c r="D39" s="2100"/>
      <c r="E39" s="2101"/>
      <c r="F39" s="2096">
        <v>0</v>
      </c>
      <c r="G39" s="308" t="s">
        <v>179</v>
      </c>
      <c r="H39" s="2097" t="str">
        <f t="shared" si="1"/>
        <v/>
      </c>
      <c r="J39" s="2147" t="s">
        <v>6392</v>
      </c>
      <c r="K39" s="2148" t="str">
        <f>VLOOKUP(J39,'FICHE RATIOS'!C:D,2,FALSE)</f>
        <v>Revêtement des sols souples</v>
      </c>
      <c r="M39" s="2034"/>
      <c r="N39" s="2031"/>
      <c r="P39" s="2034"/>
      <c r="Q39" s="2031"/>
      <c r="S39" s="2034"/>
      <c r="T39" s="2031"/>
    </row>
    <row r="40" spans="1:20" s="305" customFormat="1" ht="12.75" customHeight="1">
      <c r="A40" s="2123"/>
      <c r="B40" s="2098" t="s">
        <v>236</v>
      </c>
      <c r="C40" s="2099" t="s">
        <v>658</v>
      </c>
      <c r="D40" s="2100"/>
      <c r="E40" s="2101"/>
      <c r="F40" s="2096">
        <v>0</v>
      </c>
      <c r="G40" s="308" t="s">
        <v>179</v>
      </c>
      <c r="H40" s="2097" t="str">
        <f t="shared" si="1"/>
        <v/>
      </c>
      <c r="J40" s="2147" t="s">
        <v>6392</v>
      </c>
      <c r="K40" s="2148" t="str">
        <f>VLOOKUP(J40,'FICHE RATIOS'!C:D,2,FALSE)</f>
        <v>Revêtement des sols souples</v>
      </c>
      <c r="M40" s="2034"/>
      <c r="N40" s="2031"/>
      <c r="P40" s="2034"/>
      <c r="Q40" s="2031"/>
      <c r="S40" s="2034"/>
      <c r="T40" s="2031"/>
    </row>
    <row r="41" spans="1:20" s="305" customFormat="1" ht="12.75" customHeight="1">
      <c r="A41" s="2093"/>
      <c r="B41" s="2130"/>
      <c r="C41" s="2108"/>
      <c r="D41" s="2100"/>
      <c r="E41" s="2101"/>
      <c r="F41" s="2096">
        <v>0</v>
      </c>
      <c r="G41" s="308" t="s">
        <v>179</v>
      </c>
      <c r="H41" s="2097" t="str">
        <f t="shared" si="1"/>
        <v/>
      </c>
      <c r="J41" s="2147" t="s">
        <v>6392</v>
      </c>
      <c r="K41" s="2148" t="str">
        <f>VLOOKUP(J41,'FICHE RATIOS'!C:D,2,FALSE)</f>
        <v>Revêtement des sols souples</v>
      </c>
      <c r="M41" s="2034"/>
      <c r="N41" s="2031"/>
      <c r="P41" s="2034"/>
      <c r="Q41" s="2031"/>
      <c r="S41" s="2034"/>
      <c r="T41" s="2031"/>
    </row>
    <row r="42" spans="1:20" s="305" customFormat="1" ht="12.75" customHeight="1">
      <c r="A42" s="2123"/>
      <c r="B42" s="2098" t="s">
        <v>238</v>
      </c>
      <c r="C42" s="2106" t="s">
        <v>2418</v>
      </c>
      <c r="D42" s="2104"/>
      <c r="E42" s="2107" t="s">
        <v>70</v>
      </c>
      <c r="F42" s="2096">
        <v>45416.4</v>
      </c>
      <c r="G42" s="308">
        <v>1.46</v>
      </c>
      <c r="H42" s="2097">
        <f t="shared" si="1"/>
        <v>66307.944000000003</v>
      </c>
      <c r="J42" s="2147" t="s">
        <v>6392</v>
      </c>
      <c r="K42" s="2148" t="str">
        <f>VLOOKUP(J42,'FICHE RATIOS'!C:D,2,FALSE)</f>
        <v>Revêtement des sols souples</v>
      </c>
      <c r="M42" s="2034"/>
      <c r="N42" s="2031"/>
      <c r="P42" s="2034"/>
      <c r="Q42" s="2031"/>
      <c r="S42" s="2034"/>
      <c r="T42" s="2031"/>
    </row>
    <row r="43" spans="1:20" s="305" customFormat="1" ht="12.75" customHeight="1">
      <c r="A43" s="2123"/>
      <c r="B43" s="2131"/>
      <c r="C43" s="2129"/>
      <c r="D43" s="2100"/>
      <c r="E43" s="2101"/>
      <c r="F43" s="2096">
        <v>0</v>
      </c>
      <c r="G43" s="308" t="s">
        <v>179</v>
      </c>
      <c r="H43" s="2097" t="str">
        <f t="shared" si="1"/>
        <v/>
      </c>
      <c r="J43" s="2147" t="s">
        <v>6392</v>
      </c>
      <c r="K43" s="2148" t="str">
        <f>VLOOKUP(J43,'FICHE RATIOS'!C:D,2,FALSE)</f>
        <v>Revêtement des sols souples</v>
      </c>
      <c r="M43" s="2034"/>
      <c r="N43" s="2031"/>
      <c r="P43" s="2034"/>
      <c r="Q43" s="2031"/>
      <c r="S43" s="2034"/>
      <c r="T43" s="2031"/>
    </row>
    <row r="44" spans="1:20" s="305" customFormat="1" ht="12.75" customHeight="1">
      <c r="A44" s="2123"/>
      <c r="B44" s="2098" t="s">
        <v>240</v>
      </c>
      <c r="C44" s="2106" t="s">
        <v>2419</v>
      </c>
      <c r="D44" s="2100"/>
      <c r="E44" s="2101"/>
      <c r="F44" s="2096"/>
      <c r="G44" s="308" t="s">
        <v>179</v>
      </c>
      <c r="H44" s="2097" t="str">
        <f t="shared" si="1"/>
        <v/>
      </c>
      <c r="J44" s="2147" t="s">
        <v>6392</v>
      </c>
      <c r="K44" s="2148" t="str">
        <f>VLOOKUP(J44,'FICHE RATIOS'!C:D,2,FALSE)</f>
        <v>Revêtement des sols souples</v>
      </c>
      <c r="M44" s="2034"/>
      <c r="N44" s="2031"/>
      <c r="P44" s="2034"/>
      <c r="Q44" s="2031"/>
      <c r="S44" s="2034"/>
      <c r="T44" s="2031"/>
    </row>
    <row r="45" spans="1:20" s="305" customFormat="1" ht="12.75" customHeight="1">
      <c r="A45" s="2123"/>
      <c r="B45" s="2130"/>
      <c r="C45" s="2124" t="s">
        <v>2420</v>
      </c>
      <c r="D45" s="2100"/>
      <c r="E45" s="2107" t="s">
        <v>70</v>
      </c>
      <c r="F45" s="2132">
        <v>82.1</v>
      </c>
      <c r="G45" s="308">
        <v>337.15</v>
      </c>
      <c r="H45" s="2097">
        <f t="shared" si="1"/>
        <v>27680.014999999996</v>
      </c>
      <c r="J45" s="2147" t="s">
        <v>6392</v>
      </c>
      <c r="K45" s="2148" t="str">
        <f>VLOOKUP(J45,'FICHE RATIOS'!C:D,2,FALSE)</f>
        <v>Revêtement des sols souples</v>
      </c>
      <c r="M45" s="2034"/>
      <c r="N45" s="2031"/>
      <c r="P45" s="2034"/>
      <c r="Q45" s="2031"/>
      <c r="S45" s="2034"/>
      <c r="T45" s="2031"/>
    </row>
    <row r="46" spans="1:20" s="305" customFormat="1" ht="12.75" customHeight="1">
      <c r="A46" s="2123"/>
      <c r="B46" s="2131"/>
      <c r="C46" s="2108"/>
      <c r="D46" s="2100"/>
      <c r="E46" s="2101"/>
      <c r="F46" s="2096">
        <v>0</v>
      </c>
      <c r="G46" s="308" t="s">
        <v>179</v>
      </c>
      <c r="H46" s="2097" t="str">
        <f t="shared" si="1"/>
        <v/>
      </c>
      <c r="J46" s="2147" t="s">
        <v>6392</v>
      </c>
      <c r="K46" s="2148" t="str">
        <f>VLOOKUP(J46,'FICHE RATIOS'!C:D,2,FALSE)</f>
        <v>Revêtement des sols souples</v>
      </c>
      <c r="M46" s="2034"/>
      <c r="N46" s="2031"/>
      <c r="P46" s="2034"/>
      <c r="Q46" s="2031"/>
      <c r="S46" s="2034"/>
      <c r="T46" s="2031"/>
    </row>
    <row r="47" spans="1:20" s="305" customFormat="1" ht="12.75" customHeight="1">
      <c r="A47" s="2123"/>
      <c r="B47" s="2098" t="s">
        <v>242</v>
      </c>
      <c r="C47" s="2106" t="s">
        <v>2421</v>
      </c>
      <c r="D47" s="2100"/>
      <c r="E47" s="2107" t="s">
        <v>235</v>
      </c>
      <c r="F47" s="2096">
        <v>358.3</v>
      </c>
      <c r="G47" s="308">
        <v>14.44</v>
      </c>
      <c r="H47" s="2097">
        <f t="shared" si="1"/>
        <v>5173.8519999999999</v>
      </c>
      <c r="J47" s="2147" t="s">
        <v>6392</v>
      </c>
      <c r="K47" s="2148" t="str">
        <f>VLOOKUP(J47,'FICHE RATIOS'!C:D,2,FALSE)</f>
        <v>Revêtement des sols souples</v>
      </c>
      <c r="M47" s="2034"/>
      <c r="N47" s="2031"/>
      <c r="P47" s="2034"/>
      <c r="Q47" s="2031"/>
      <c r="S47" s="2034"/>
      <c r="T47" s="2031"/>
    </row>
    <row r="48" spans="1:20" s="305" customFormat="1" ht="12.75" customHeight="1">
      <c r="A48" s="2123"/>
      <c r="B48" s="2130"/>
      <c r="C48" s="2129"/>
      <c r="D48" s="2104"/>
      <c r="E48" s="2105"/>
      <c r="F48" s="2096">
        <v>0</v>
      </c>
      <c r="G48" s="308" t="s">
        <v>179</v>
      </c>
      <c r="H48" s="2097" t="str">
        <f t="shared" si="1"/>
        <v/>
      </c>
      <c r="J48" s="2147" t="s">
        <v>6392</v>
      </c>
      <c r="K48" s="2148" t="str">
        <f>VLOOKUP(J48,'FICHE RATIOS'!C:D,2,FALSE)</f>
        <v>Revêtement des sols souples</v>
      </c>
      <c r="M48" s="2034"/>
      <c r="N48" s="2031"/>
      <c r="P48" s="2034"/>
      <c r="Q48" s="2031"/>
      <c r="S48" s="2034"/>
      <c r="T48" s="2031"/>
    </row>
    <row r="49" spans="1:20" s="305" customFormat="1" ht="12.6" customHeight="1">
      <c r="A49" s="2123"/>
      <c r="B49" s="2133" t="s">
        <v>244</v>
      </c>
      <c r="C49" s="2106" t="s">
        <v>2422</v>
      </c>
      <c r="D49" s="2100"/>
      <c r="E49" s="2107" t="s">
        <v>235</v>
      </c>
      <c r="F49" s="2096">
        <v>44.3</v>
      </c>
      <c r="G49" s="308">
        <v>242.32</v>
      </c>
      <c r="H49" s="2097">
        <f t="shared" si="1"/>
        <v>10734.776</v>
      </c>
      <c r="J49" s="2147" t="s">
        <v>6392</v>
      </c>
      <c r="K49" s="2148" t="str">
        <f>VLOOKUP(J49,'FICHE RATIOS'!C:D,2,FALSE)</f>
        <v>Revêtement des sols souples</v>
      </c>
      <c r="M49" s="2034"/>
      <c r="N49" s="2031"/>
      <c r="P49" s="2034"/>
      <c r="Q49" s="2031"/>
      <c r="S49" s="2034"/>
      <c r="T49" s="2031"/>
    </row>
    <row r="50" spans="1:20" s="305" customFormat="1" ht="12.75" customHeight="1">
      <c r="A50" s="2123"/>
      <c r="B50" s="2130"/>
      <c r="C50" s="2108"/>
      <c r="D50" s="2104"/>
      <c r="E50" s="2105"/>
      <c r="F50" s="2096">
        <v>0</v>
      </c>
      <c r="G50" s="308" t="s">
        <v>179</v>
      </c>
      <c r="H50" s="2097" t="str">
        <f t="shared" si="1"/>
        <v/>
      </c>
      <c r="J50" s="2147" t="s">
        <v>6392</v>
      </c>
      <c r="K50" s="2148" t="str">
        <f>VLOOKUP(J50,'FICHE RATIOS'!C:D,2,FALSE)</f>
        <v>Revêtement des sols souples</v>
      </c>
      <c r="M50" s="2034"/>
      <c r="N50" s="2031"/>
      <c r="P50" s="2034"/>
      <c r="Q50" s="2031"/>
      <c r="S50" s="2034"/>
      <c r="T50" s="2031"/>
    </row>
    <row r="51" spans="1:20" s="305" customFormat="1" ht="12.75" customHeight="1">
      <c r="A51" s="2123"/>
      <c r="B51" s="2098" t="s">
        <v>1240</v>
      </c>
      <c r="C51" s="2106" t="s">
        <v>2423</v>
      </c>
      <c r="D51" s="2134"/>
      <c r="E51" s="2113"/>
      <c r="F51" s="2096"/>
      <c r="G51" s="308"/>
      <c r="H51" s="2097" t="str">
        <f t="shared" si="1"/>
        <v/>
      </c>
      <c r="J51" s="2147" t="s">
        <v>6392</v>
      </c>
      <c r="K51" s="2148" t="str">
        <f>VLOOKUP(J51,'FICHE RATIOS'!C:D,2,FALSE)</f>
        <v>Revêtement des sols souples</v>
      </c>
      <c r="M51" s="2034"/>
      <c r="N51" s="2031"/>
      <c r="P51" s="2034"/>
      <c r="Q51" s="2031"/>
      <c r="S51" s="2034"/>
      <c r="T51" s="2031"/>
    </row>
    <row r="52" spans="1:20" s="2115" customFormat="1" ht="12.75" customHeight="1">
      <c r="A52" s="2123"/>
      <c r="B52" s="2098"/>
      <c r="C52" s="2128" t="s">
        <v>2424</v>
      </c>
      <c r="D52" s="2100"/>
      <c r="E52" s="2113" t="s">
        <v>235</v>
      </c>
      <c r="F52" s="2096">
        <v>976.4</v>
      </c>
      <c r="G52" s="308">
        <v>37.44</v>
      </c>
      <c r="H52" s="2097">
        <f t="shared" si="1"/>
        <v>36556.415999999997</v>
      </c>
      <c r="J52" s="2147" t="s">
        <v>6392</v>
      </c>
      <c r="K52" s="2148" t="str">
        <f>VLOOKUP(J52,'FICHE RATIOS'!C:D,2,FALSE)</f>
        <v>Revêtement des sols souples</v>
      </c>
      <c r="M52" s="2034"/>
      <c r="N52" s="2031"/>
      <c r="P52" s="2034"/>
      <c r="Q52" s="2031"/>
      <c r="S52" s="2034"/>
      <c r="T52" s="2031"/>
    </row>
    <row r="53" spans="1:20" s="305" customFormat="1" ht="12.75" customHeight="1">
      <c r="A53" s="2123"/>
      <c r="B53" s="2131"/>
      <c r="C53" s="2108"/>
      <c r="D53" s="2100"/>
      <c r="E53" s="2101"/>
      <c r="F53" s="2096">
        <v>0</v>
      </c>
      <c r="G53" s="308" t="s">
        <v>179</v>
      </c>
      <c r="H53" s="2097" t="str">
        <f t="shared" si="1"/>
        <v/>
      </c>
      <c r="J53" s="2147" t="s">
        <v>6392</v>
      </c>
      <c r="K53" s="2148" t="str">
        <f>VLOOKUP(J53,'FICHE RATIOS'!C:D,2,FALSE)</f>
        <v>Revêtement des sols souples</v>
      </c>
      <c r="M53" s="2034"/>
      <c r="N53" s="2031"/>
      <c r="P53" s="2034"/>
      <c r="Q53" s="2031"/>
      <c r="S53" s="2034"/>
      <c r="T53" s="2031"/>
    </row>
    <row r="54" spans="1:20" s="305" customFormat="1" ht="12.75" customHeight="1">
      <c r="A54" s="2093"/>
      <c r="B54" s="2098" t="s">
        <v>1099</v>
      </c>
      <c r="C54" s="2106" t="s">
        <v>2372</v>
      </c>
      <c r="D54" s="2134"/>
      <c r="E54" s="2113" t="s">
        <v>477</v>
      </c>
      <c r="F54" s="2096">
        <v>0</v>
      </c>
      <c r="G54" s="308" t="s">
        <v>179</v>
      </c>
      <c r="H54" s="2097" t="str">
        <f t="shared" si="1"/>
        <v/>
      </c>
      <c r="J54" s="2147" t="s">
        <v>6392</v>
      </c>
      <c r="K54" s="2148" t="str">
        <f>VLOOKUP(J54,'FICHE RATIOS'!C:D,2,FALSE)</f>
        <v>Revêtement des sols souples</v>
      </c>
      <c r="M54" s="2034"/>
      <c r="N54" s="2031"/>
      <c r="P54" s="2034"/>
      <c r="Q54" s="2031"/>
      <c r="S54" s="2034"/>
      <c r="T54" s="2031"/>
    </row>
    <row r="55" spans="1:20" s="305" customFormat="1" ht="12.75" customHeight="1">
      <c r="A55" s="2093"/>
      <c r="B55" s="2130"/>
      <c r="C55" s="2108"/>
      <c r="D55" s="2104"/>
      <c r="E55" s="2105"/>
      <c r="F55" s="2096">
        <v>0</v>
      </c>
      <c r="G55" s="308" t="s">
        <v>179</v>
      </c>
      <c r="H55" s="2097" t="str">
        <f t="shared" si="1"/>
        <v/>
      </c>
      <c r="J55" s="2147" t="s">
        <v>6392</v>
      </c>
      <c r="K55" s="2148" t="str">
        <f>VLOOKUP(J55,'FICHE RATIOS'!C:D,2,FALSE)</f>
        <v>Revêtement des sols souples</v>
      </c>
      <c r="M55" s="2034"/>
      <c r="N55" s="2031"/>
      <c r="P55" s="2034"/>
      <c r="Q55" s="2031"/>
      <c r="S55" s="2034"/>
      <c r="T55" s="2031"/>
    </row>
    <row r="56" spans="1:20" s="305" customFormat="1" ht="12.75" customHeight="1">
      <c r="A56" s="2093"/>
      <c r="B56" s="2098" t="s">
        <v>1240</v>
      </c>
      <c r="C56" s="2106" t="s">
        <v>1032</v>
      </c>
      <c r="D56" s="2100"/>
      <c r="E56" s="2113"/>
      <c r="F56" s="2096"/>
      <c r="G56" s="308"/>
      <c r="H56" s="2097" t="str">
        <f t="shared" si="1"/>
        <v/>
      </c>
      <c r="J56" s="2147" t="s">
        <v>6392</v>
      </c>
      <c r="K56" s="2148" t="str">
        <f>VLOOKUP(J56,'FICHE RATIOS'!C:D,2,FALSE)</f>
        <v>Revêtement des sols souples</v>
      </c>
      <c r="M56" s="2034"/>
      <c r="N56" s="2031"/>
      <c r="P56" s="2034"/>
      <c r="Q56" s="2031"/>
      <c r="S56" s="2034"/>
      <c r="T56" s="2031"/>
    </row>
    <row r="57" spans="1:20" s="305" customFormat="1" ht="12.75" customHeight="1">
      <c r="A57" s="2093"/>
      <c r="B57" s="2131"/>
      <c r="C57" s="2128" t="s">
        <v>2425</v>
      </c>
      <c r="D57" s="2100"/>
      <c r="E57" s="2101"/>
      <c r="F57" s="2096">
        <v>0</v>
      </c>
      <c r="G57" s="308" t="s">
        <v>179</v>
      </c>
      <c r="H57" s="2097" t="str">
        <f t="shared" si="1"/>
        <v/>
      </c>
      <c r="J57" s="2147" t="s">
        <v>6392</v>
      </c>
      <c r="K57" s="2148" t="str">
        <f>VLOOKUP(J57,'FICHE RATIOS'!C:D,2,FALSE)</f>
        <v>Revêtement des sols souples</v>
      </c>
      <c r="M57" s="2034"/>
      <c r="N57" s="2031"/>
      <c r="P57" s="2034"/>
      <c r="Q57" s="2031"/>
      <c r="S57" s="2034"/>
      <c r="T57" s="2031"/>
    </row>
    <row r="58" spans="1:20" s="2115" customFormat="1" ht="12.75" customHeight="1" thickBot="1">
      <c r="A58" s="2123"/>
      <c r="B58" s="2130"/>
      <c r="C58" s="2110" t="s">
        <v>2426</v>
      </c>
      <c r="D58" s="2100"/>
      <c r="E58" s="2107" t="s">
        <v>235</v>
      </c>
      <c r="F58" s="2096">
        <v>9</v>
      </c>
      <c r="G58" s="308">
        <v>87.75</v>
      </c>
      <c r="H58" s="2097">
        <f t="shared" si="1"/>
        <v>789.75</v>
      </c>
      <c r="J58" s="2149" t="s">
        <v>6392</v>
      </c>
      <c r="K58" s="2150" t="str">
        <f>VLOOKUP(J58,'FICHE RATIOS'!C:D,2,FALSE)</f>
        <v>Revêtement des sols souples</v>
      </c>
      <c r="M58" s="2034"/>
      <c r="N58" s="2031"/>
      <c r="P58" s="2034"/>
      <c r="Q58" s="2031"/>
      <c r="S58" s="2034"/>
      <c r="T58" s="2031"/>
    </row>
    <row r="59" spans="1:20" s="305" customFormat="1" ht="12.75" customHeight="1" thickBot="1">
      <c r="A59" s="2093"/>
      <c r="B59" s="2131"/>
      <c r="C59" s="2108"/>
      <c r="D59" s="2100"/>
      <c r="E59" s="2135"/>
      <c r="F59" s="2096"/>
      <c r="G59" s="308" t="s">
        <v>179</v>
      </c>
      <c r="H59" s="2097" t="str">
        <f t="shared" si="1"/>
        <v/>
      </c>
      <c r="M59" s="2034"/>
      <c r="N59" s="2031"/>
      <c r="P59" s="2034"/>
      <c r="Q59" s="2031"/>
      <c r="S59" s="2034"/>
      <c r="T59" s="2031"/>
    </row>
    <row r="60" spans="1:20" s="305" customFormat="1" ht="12.75" customHeight="1" thickBot="1">
      <c r="A60" s="2136" t="s">
        <v>278</v>
      </c>
      <c r="B60" s="2137"/>
      <c r="C60" s="2138"/>
      <c r="D60" s="2139"/>
      <c r="E60" s="2140"/>
      <c r="F60" s="2141"/>
      <c r="G60" s="2142"/>
      <c r="H60" s="2143">
        <f>SUM(H5:H59)</f>
        <v>1055586.906</v>
      </c>
      <c r="M60" s="2034"/>
      <c r="N60" s="2031"/>
      <c r="P60" s="2034"/>
      <c r="Q60" s="2031"/>
      <c r="S60" s="2034"/>
      <c r="T60" s="2031"/>
    </row>
    <row r="61" spans="1:20">
      <c r="M61" s="2034"/>
      <c r="N61" s="2031"/>
      <c r="P61" s="2034"/>
      <c r="Q61" s="2031"/>
      <c r="S61" s="2034"/>
      <c r="T61" s="2031"/>
    </row>
    <row r="62" spans="1:20">
      <c r="M62" s="2034"/>
      <c r="N62" s="2031"/>
      <c r="P62" s="2034"/>
      <c r="Q62" s="2031"/>
      <c r="S62" s="2034"/>
      <c r="T62" s="2031"/>
    </row>
    <row r="63" spans="1:20">
      <c r="M63" s="2034"/>
      <c r="N63" s="2031"/>
      <c r="P63" s="2034"/>
      <c r="Q63" s="2031"/>
      <c r="S63" s="2034"/>
      <c r="T63" s="2031"/>
    </row>
    <row r="64" spans="1:20">
      <c r="M64" s="2034"/>
      <c r="N64" s="2031"/>
      <c r="P64" s="2034"/>
      <c r="Q64" s="2031"/>
      <c r="S64" s="2034"/>
      <c r="T64" s="2031"/>
    </row>
    <row r="65" spans="13:20">
      <c r="M65" s="2034"/>
      <c r="N65" s="2031"/>
      <c r="P65" s="2034"/>
      <c r="Q65" s="2031"/>
      <c r="S65" s="2034"/>
      <c r="T65" s="2031"/>
    </row>
    <row r="66" spans="13:20">
      <c r="M66" s="2034"/>
      <c r="N66" s="2031"/>
      <c r="P66" s="2034"/>
      <c r="Q66" s="2031"/>
      <c r="S66" s="2034"/>
      <c r="T66" s="2031"/>
    </row>
    <row r="67" spans="13:20">
      <c r="M67" s="2034"/>
      <c r="N67" s="2031"/>
      <c r="P67" s="2034"/>
      <c r="Q67" s="2031"/>
      <c r="S67" s="2034"/>
      <c r="T67" s="2031"/>
    </row>
    <row r="68" spans="13:20">
      <c r="M68" s="2034"/>
      <c r="N68" s="2031"/>
      <c r="P68" s="2034"/>
      <c r="Q68" s="2031"/>
      <c r="S68" s="2034"/>
      <c r="T68" s="2031"/>
    </row>
    <row r="69" spans="13:20">
      <c r="M69" s="2034"/>
      <c r="N69" s="2031"/>
      <c r="P69" s="2034"/>
      <c r="Q69" s="2031"/>
      <c r="S69" s="2034"/>
      <c r="T69" s="2031"/>
    </row>
    <row r="70" spans="13:20">
      <c r="M70" s="2034"/>
      <c r="N70" s="2031"/>
      <c r="P70" s="2034"/>
      <c r="Q70" s="2031"/>
      <c r="S70" s="2034"/>
      <c r="T70" s="2031"/>
    </row>
    <row r="71" spans="13:20">
      <c r="M71" s="2034"/>
      <c r="N71" s="2031"/>
      <c r="P71" s="2034"/>
      <c r="Q71" s="2031"/>
      <c r="S71" s="2034"/>
      <c r="T71" s="2031"/>
    </row>
    <row r="72" spans="13:20">
      <c r="M72" s="2034"/>
      <c r="N72" s="2031"/>
      <c r="P72" s="2034"/>
      <c r="Q72" s="2031"/>
      <c r="S72" s="2034"/>
      <c r="T72" s="2031"/>
    </row>
    <row r="73" spans="13:20">
      <c r="M73" s="2034"/>
      <c r="N73" s="2031"/>
      <c r="P73" s="2034"/>
      <c r="Q73" s="2031"/>
      <c r="S73" s="2034"/>
      <c r="T73" s="2031"/>
    </row>
    <row r="74" spans="13:20">
      <c r="M74" s="2034"/>
      <c r="N74" s="2031"/>
      <c r="P74" s="2034"/>
      <c r="Q74" s="2031"/>
      <c r="S74" s="2034"/>
      <c r="T74" s="2031"/>
    </row>
    <row r="75" spans="13:20">
      <c r="M75" s="2034"/>
      <c r="N75" s="2031"/>
      <c r="P75" s="2034"/>
      <c r="Q75" s="2031"/>
      <c r="S75" s="2034"/>
      <c r="T75" s="2031"/>
    </row>
    <row r="76" spans="13:20">
      <c r="M76" s="2034"/>
      <c r="N76" s="2031"/>
      <c r="P76" s="2034"/>
      <c r="Q76" s="2031"/>
      <c r="S76" s="2034"/>
      <c r="T76" s="2031"/>
    </row>
    <row r="77" spans="13:20">
      <c r="M77" s="2034"/>
      <c r="N77" s="2031"/>
      <c r="P77" s="2034"/>
      <c r="Q77" s="2031"/>
      <c r="S77" s="2034"/>
      <c r="T77" s="2031"/>
    </row>
    <row r="78" spans="13:20">
      <c r="M78" s="2034"/>
      <c r="N78" s="2031"/>
      <c r="P78" s="2034"/>
      <c r="Q78" s="2031"/>
      <c r="S78" s="2034"/>
      <c r="T78" s="2031"/>
    </row>
    <row r="79" spans="13:20">
      <c r="M79" s="2034"/>
      <c r="N79" s="2031"/>
      <c r="P79" s="2034"/>
      <c r="Q79" s="2031"/>
      <c r="S79" s="2034"/>
      <c r="T79" s="2031"/>
    </row>
    <row r="80" spans="13:20">
      <c r="M80" s="2034"/>
      <c r="N80" s="2031"/>
      <c r="P80" s="2034"/>
      <c r="Q80" s="2031"/>
      <c r="S80" s="2034"/>
      <c r="T80" s="2031"/>
    </row>
    <row r="81" spans="13:20">
      <c r="M81" s="2034"/>
      <c r="N81" s="2031"/>
      <c r="P81" s="2034"/>
      <c r="Q81" s="2031"/>
      <c r="S81" s="2034"/>
      <c r="T81" s="2031"/>
    </row>
    <row r="82" spans="13:20">
      <c r="M82" s="2034"/>
      <c r="N82" s="2031"/>
      <c r="P82" s="2034"/>
      <c r="Q82" s="2031"/>
      <c r="S82" s="2034"/>
      <c r="T82" s="2031"/>
    </row>
    <row r="83" spans="13:20">
      <c r="M83" s="2034"/>
      <c r="N83" s="2031"/>
      <c r="P83" s="2034"/>
      <c r="Q83" s="2031"/>
      <c r="S83" s="2034"/>
      <c r="T83" s="2031"/>
    </row>
    <row r="84" spans="13:20">
      <c r="M84" s="2034"/>
      <c r="N84" s="2031"/>
      <c r="P84" s="2034"/>
      <c r="Q84" s="2031"/>
      <c r="S84" s="2034"/>
      <c r="T84" s="2031"/>
    </row>
    <row r="85" spans="13:20">
      <c r="M85" s="2034"/>
      <c r="N85" s="2031"/>
      <c r="P85" s="2034"/>
      <c r="Q85" s="2031"/>
      <c r="S85" s="2034"/>
      <c r="T85" s="2031"/>
    </row>
    <row r="86" spans="13:20">
      <c r="M86" s="2034"/>
      <c r="N86" s="2031"/>
      <c r="P86" s="2034"/>
      <c r="Q86" s="2031"/>
      <c r="S86" s="2034"/>
      <c r="T86" s="2031"/>
    </row>
    <row r="87" spans="13:20">
      <c r="M87" s="2034"/>
      <c r="N87" s="2031"/>
      <c r="P87" s="2034"/>
      <c r="Q87" s="2031"/>
      <c r="S87" s="2034"/>
      <c r="T87" s="2031"/>
    </row>
    <row r="88" spans="13:20">
      <c r="M88" s="2034"/>
      <c r="N88" s="2031"/>
      <c r="P88" s="2034"/>
      <c r="Q88" s="2031"/>
      <c r="S88" s="2034"/>
      <c r="T88" s="2031"/>
    </row>
    <row r="89" spans="13:20">
      <c r="M89" s="2034"/>
      <c r="N89" s="2031"/>
      <c r="P89" s="2034"/>
      <c r="Q89" s="2031"/>
      <c r="S89" s="2034"/>
      <c r="T89" s="2031"/>
    </row>
    <row r="90" spans="13:20">
      <c r="M90" s="2034"/>
      <c r="N90" s="2031"/>
      <c r="P90" s="2034"/>
      <c r="Q90" s="2031"/>
      <c r="S90" s="2034"/>
      <c r="T90" s="2031"/>
    </row>
    <row r="91" spans="13:20">
      <c r="M91" s="2034"/>
      <c r="N91" s="2031"/>
      <c r="P91" s="2034"/>
      <c r="Q91" s="2031"/>
      <c r="S91" s="2034"/>
      <c r="T91" s="2031"/>
    </row>
    <row r="92" spans="13:20">
      <c r="M92" s="2034"/>
      <c r="N92" s="2031"/>
      <c r="P92" s="2034"/>
      <c r="Q92" s="2031"/>
      <c r="S92" s="2034"/>
      <c r="T92" s="2031"/>
    </row>
    <row r="93" spans="13:20">
      <c r="M93" s="2034"/>
      <c r="N93" s="2031"/>
      <c r="P93" s="2034"/>
      <c r="Q93" s="2031"/>
      <c r="S93" s="2034"/>
      <c r="T93" s="2031"/>
    </row>
    <row r="94" spans="13:20">
      <c r="M94" s="2034"/>
      <c r="N94" s="2031"/>
      <c r="P94" s="2034"/>
      <c r="Q94" s="2031"/>
      <c r="S94" s="2034"/>
      <c r="T94" s="2031"/>
    </row>
    <row r="95" spans="13:20">
      <c r="M95" s="2034"/>
      <c r="N95" s="2031"/>
      <c r="P95" s="2034"/>
      <c r="Q95" s="2031"/>
      <c r="S95" s="2034"/>
      <c r="T95" s="2031"/>
    </row>
    <row r="96" spans="13:20">
      <c r="M96" s="2034"/>
      <c r="N96" s="2031"/>
      <c r="P96" s="2034"/>
      <c r="Q96" s="2031"/>
      <c r="S96" s="2034"/>
      <c r="T96" s="2031"/>
    </row>
    <row r="97" spans="13:20">
      <c r="M97" s="2034"/>
      <c r="N97" s="2031"/>
      <c r="P97" s="2034"/>
      <c r="Q97" s="2031"/>
      <c r="S97" s="2034"/>
      <c r="T97" s="2031"/>
    </row>
    <row r="98" spans="13:20">
      <c r="M98" s="2034"/>
      <c r="N98" s="2031"/>
      <c r="P98" s="2034"/>
      <c r="Q98" s="2031"/>
      <c r="S98" s="2034"/>
      <c r="T98" s="2031"/>
    </row>
    <row r="99" spans="13:20">
      <c r="M99" s="2034"/>
      <c r="N99" s="2031"/>
      <c r="P99" s="2034"/>
      <c r="Q99" s="2031"/>
      <c r="S99" s="2034"/>
      <c r="T99" s="2031"/>
    </row>
    <row r="100" spans="13:20">
      <c r="M100" s="2034"/>
      <c r="N100" s="2031"/>
      <c r="P100" s="2034"/>
      <c r="Q100" s="2031"/>
      <c r="S100" s="2034"/>
      <c r="T100" s="2031"/>
    </row>
    <row r="101" spans="13:20">
      <c r="M101" s="2034"/>
      <c r="N101" s="2031"/>
      <c r="P101" s="2034"/>
      <c r="Q101" s="2031"/>
      <c r="S101" s="2034"/>
      <c r="T101" s="2031"/>
    </row>
    <row r="102" spans="13:20">
      <c r="M102" s="2034"/>
      <c r="N102" s="2031"/>
      <c r="P102" s="2034"/>
      <c r="Q102" s="2031"/>
      <c r="S102" s="2034"/>
      <c r="T102" s="2031"/>
    </row>
    <row r="103" spans="13:20">
      <c r="M103" s="2034"/>
      <c r="N103" s="2031"/>
      <c r="P103" s="2034"/>
      <c r="Q103" s="2031"/>
      <c r="S103" s="2034"/>
      <c r="T103" s="2031"/>
    </row>
    <row r="104" spans="13:20">
      <c r="M104" s="2034"/>
      <c r="N104" s="2031"/>
      <c r="P104" s="2034"/>
      <c r="Q104" s="2031"/>
      <c r="S104" s="2034"/>
      <c r="T104" s="2031"/>
    </row>
    <row r="105" spans="13:20">
      <c r="M105" s="2034"/>
      <c r="N105" s="2031"/>
      <c r="P105" s="2034"/>
      <c r="Q105" s="2031"/>
      <c r="S105" s="2034"/>
      <c r="T105" s="2031"/>
    </row>
    <row r="106" spans="13:20">
      <c r="M106" s="2034"/>
      <c r="N106" s="2031"/>
      <c r="P106" s="2034"/>
      <c r="Q106" s="2031"/>
      <c r="S106" s="2034"/>
      <c r="T106" s="2031"/>
    </row>
    <row r="107" spans="13:20">
      <c r="M107" s="2034"/>
      <c r="N107" s="2031"/>
      <c r="P107" s="2034"/>
      <c r="Q107" s="2031"/>
      <c r="S107" s="2034"/>
      <c r="T107" s="2031"/>
    </row>
    <row r="108" spans="13:20">
      <c r="M108" s="2034"/>
      <c r="N108" s="2031"/>
      <c r="P108" s="2034"/>
      <c r="Q108" s="2031"/>
      <c r="S108" s="2034"/>
      <c r="T108" s="2031"/>
    </row>
    <row r="109" spans="13:20">
      <c r="M109" s="2034"/>
      <c r="N109" s="2031"/>
      <c r="P109" s="2034"/>
      <c r="Q109" s="2031"/>
      <c r="S109" s="2034"/>
      <c r="T109" s="2031"/>
    </row>
    <row r="110" spans="13:20">
      <c r="M110" s="2034"/>
      <c r="N110" s="2031"/>
      <c r="P110" s="2034"/>
      <c r="Q110" s="2031"/>
      <c r="S110" s="2034"/>
      <c r="T110" s="2031"/>
    </row>
    <row r="111" spans="13:20">
      <c r="M111" s="2034"/>
      <c r="N111" s="2031"/>
      <c r="P111" s="2034"/>
      <c r="Q111" s="2031"/>
      <c r="S111" s="2034"/>
      <c r="T111" s="2031"/>
    </row>
    <row r="112" spans="13:20">
      <c r="M112" s="2034"/>
      <c r="N112" s="2031"/>
      <c r="P112" s="2034"/>
      <c r="Q112" s="2031"/>
      <c r="S112" s="2034"/>
      <c r="T112" s="2031"/>
    </row>
    <row r="113" spans="13:20">
      <c r="M113" s="2034"/>
      <c r="N113" s="2031"/>
      <c r="P113" s="2034"/>
      <c r="Q113" s="2031"/>
      <c r="S113" s="2034"/>
      <c r="T113" s="2031"/>
    </row>
    <row r="114" spans="13:20">
      <c r="M114" s="2034"/>
      <c r="N114" s="2031"/>
      <c r="P114" s="2034"/>
      <c r="Q114" s="2031"/>
      <c r="S114" s="2034"/>
      <c r="T114" s="2031"/>
    </row>
    <row r="115" spans="13:20">
      <c r="M115" s="2034"/>
      <c r="N115" s="2031"/>
      <c r="P115" s="2034"/>
      <c r="Q115" s="2031"/>
      <c r="S115" s="2034"/>
      <c r="T115" s="2031"/>
    </row>
    <row r="116" spans="13:20">
      <c r="M116" s="2034"/>
      <c r="N116" s="2031"/>
      <c r="P116" s="2034"/>
      <c r="Q116" s="2031"/>
      <c r="S116" s="2034"/>
      <c r="T116" s="2031"/>
    </row>
    <row r="117" spans="13:20">
      <c r="M117" s="2034"/>
      <c r="N117" s="2031"/>
      <c r="P117" s="2034"/>
      <c r="Q117" s="2031"/>
      <c r="S117" s="2034"/>
      <c r="T117" s="2031"/>
    </row>
    <row r="118" spans="13:20">
      <c r="M118" s="2034"/>
      <c r="N118" s="2031"/>
      <c r="P118" s="2034"/>
      <c r="Q118" s="2031"/>
      <c r="S118" s="2034"/>
      <c r="T118" s="2031"/>
    </row>
    <row r="119" spans="13:20">
      <c r="M119" s="2034"/>
      <c r="N119" s="2031"/>
      <c r="P119" s="2034"/>
      <c r="Q119" s="2031"/>
      <c r="S119" s="2034"/>
      <c r="T119" s="2031"/>
    </row>
    <row r="120" spans="13:20">
      <c r="M120" s="2034"/>
      <c r="N120" s="2031"/>
      <c r="P120" s="2034"/>
      <c r="Q120" s="2031"/>
      <c r="S120" s="2034"/>
      <c r="T120" s="2031"/>
    </row>
    <row r="121" spans="13:20">
      <c r="M121" s="2034"/>
      <c r="N121" s="2031"/>
      <c r="P121" s="2034"/>
      <c r="Q121" s="2031"/>
      <c r="S121" s="2034"/>
      <c r="T121" s="2031"/>
    </row>
    <row r="122" spans="13:20">
      <c r="M122" s="2034"/>
      <c r="N122" s="2031"/>
      <c r="P122" s="2034"/>
      <c r="Q122" s="2031"/>
      <c r="S122" s="2034"/>
      <c r="T122" s="2031"/>
    </row>
    <row r="123" spans="13:20">
      <c r="M123" s="2034"/>
      <c r="N123" s="2031"/>
      <c r="P123" s="2034"/>
      <c r="Q123" s="2031"/>
      <c r="S123" s="2034"/>
      <c r="T123" s="2031"/>
    </row>
    <row r="124" spans="13:20">
      <c r="M124" s="2034"/>
      <c r="N124" s="2031"/>
      <c r="P124" s="2034"/>
      <c r="Q124" s="2031"/>
      <c r="S124" s="2034"/>
      <c r="T124" s="2031"/>
    </row>
    <row r="125" spans="13:20">
      <c r="M125" s="2034"/>
      <c r="N125" s="2031"/>
      <c r="P125" s="2034"/>
      <c r="Q125" s="2031"/>
      <c r="S125" s="2034"/>
      <c r="T125" s="2031"/>
    </row>
    <row r="126" spans="13:20">
      <c r="M126" s="2034"/>
      <c r="N126" s="2031"/>
      <c r="P126" s="2034"/>
      <c r="Q126" s="2031"/>
      <c r="S126" s="2034"/>
      <c r="T126" s="2031"/>
    </row>
    <row r="127" spans="13:20">
      <c r="M127" s="2034"/>
      <c r="N127" s="2031"/>
      <c r="P127" s="2034"/>
      <c r="Q127" s="2031"/>
      <c r="S127" s="2034"/>
      <c r="T127" s="2031"/>
    </row>
    <row r="128" spans="13:20">
      <c r="M128" s="2034"/>
      <c r="N128" s="2031"/>
      <c r="P128" s="2034"/>
      <c r="Q128" s="2031"/>
      <c r="S128" s="2034"/>
      <c r="T128" s="2031"/>
    </row>
    <row r="129" spans="13:20">
      <c r="M129" s="2034"/>
      <c r="N129" s="2031"/>
      <c r="P129" s="2034"/>
      <c r="Q129" s="2031"/>
      <c r="S129" s="2034"/>
      <c r="T129" s="2031"/>
    </row>
    <row r="130" spans="13:20">
      <c r="M130" s="2034"/>
      <c r="N130" s="2031"/>
      <c r="P130" s="2034"/>
      <c r="Q130" s="2031"/>
      <c r="S130" s="2034"/>
      <c r="T130" s="2031"/>
    </row>
    <row r="131" spans="13:20">
      <c r="M131" s="2034"/>
      <c r="N131" s="2031"/>
      <c r="P131" s="2034"/>
      <c r="Q131" s="2031"/>
      <c r="S131" s="2034"/>
      <c r="T131" s="2031"/>
    </row>
    <row r="132" spans="13:20">
      <c r="M132" s="2034"/>
      <c r="N132" s="2031"/>
      <c r="P132" s="2034"/>
      <c r="Q132" s="2031"/>
      <c r="S132" s="2034"/>
      <c r="T132" s="2031"/>
    </row>
    <row r="133" spans="13:20">
      <c r="M133" s="2034"/>
      <c r="N133" s="2031"/>
      <c r="P133" s="2034"/>
      <c r="Q133" s="2031"/>
      <c r="S133" s="2034"/>
      <c r="T133" s="2031"/>
    </row>
    <row r="134" spans="13:20">
      <c r="M134" s="2034"/>
      <c r="N134" s="2031"/>
      <c r="P134" s="2034"/>
      <c r="Q134" s="2031"/>
      <c r="S134" s="2034"/>
      <c r="T134" s="2031"/>
    </row>
    <row r="135" spans="13:20">
      <c r="M135" s="2034"/>
      <c r="N135" s="2031"/>
      <c r="P135" s="2034"/>
      <c r="Q135" s="2031"/>
      <c r="S135" s="2034"/>
      <c r="T135" s="2031"/>
    </row>
    <row r="136" spans="13:20">
      <c r="M136" s="2034"/>
      <c r="N136" s="2031"/>
      <c r="P136" s="2034"/>
      <c r="Q136" s="2031"/>
      <c r="S136" s="2034"/>
      <c r="T136" s="2031"/>
    </row>
    <row r="137" spans="13:20">
      <c r="M137" s="2034"/>
      <c r="N137" s="2031"/>
      <c r="P137" s="2034"/>
      <c r="Q137" s="2031"/>
      <c r="S137" s="2034"/>
      <c r="T137" s="2031"/>
    </row>
    <row r="138" spans="13:20">
      <c r="M138" s="2034"/>
      <c r="N138" s="2031"/>
      <c r="P138" s="2034"/>
      <c r="Q138" s="2031"/>
      <c r="S138" s="2034"/>
      <c r="T138" s="2031"/>
    </row>
    <row r="139" spans="13:20">
      <c r="M139" s="2034"/>
      <c r="N139" s="2031"/>
      <c r="P139" s="2034"/>
      <c r="Q139" s="2031"/>
      <c r="S139" s="2034"/>
      <c r="T139" s="2031"/>
    </row>
    <row r="140" spans="13:20">
      <c r="M140" s="2034"/>
      <c r="N140" s="2031"/>
      <c r="P140" s="2034"/>
      <c r="Q140" s="2031"/>
      <c r="S140" s="2034"/>
      <c r="T140" s="2031"/>
    </row>
    <row r="141" spans="13:20">
      <c r="M141" s="2034"/>
      <c r="N141" s="2031"/>
      <c r="P141" s="2034"/>
      <c r="Q141" s="2031"/>
      <c r="S141" s="2034"/>
      <c r="T141" s="2031"/>
    </row>
    <row r="142" spans="13:20">
      <c r="M142" s="2034"/>
      <c r="N142" s="2031"/>
      <c r="P142" s="2034"/>
      <c r="Q142" s="2031"/>
      <c r="S142" s="2034"/>
      <c r="T142" s="2031"/>
    </row>
    <row r="143" spans="13:20">
      <c r="M143" s="2034"/>
      <c r="N143" s="2031"/>
      <c r="P143" s="2034"/>
      <c r="Q143" s="2031"/>
      <c r="S143" s="2034"/>
      <c r="T143" s="2031"/>
    </row>
    <row r="144" spans="13:20">
      <c r="M144" s="2034"/>
      <c r="N144" s="2031"/>
      <c r="P144" s="2034"/>
      <c r="Q144" s="2031"/>
      <c r="S144" s="2034"/>
      <c r="T144" s="2031"/>
    </row>
    <row r="145" spans="13:20">
      <c r="M145" s="2034"/>
      <c r="N145" s="2031"/>
      <c r="P145" s="2034"/>
      <c r="Q145" s="2031"/>
      <c r="S145" s="2034"/>
      <c r="T145" s="2031"/>
    </row>
    <row r="146" spans="13:20">
      <c r="M146" s="2034"/>
      <c r="N146" s="2031"/>
      <c r="P146" s="2034"/>
      <c r="Q146" s="2031"/>
      <c r="S146" s="2034"/>
      <c r="T146" s="2031"/>
    </row>
    <row r="147" spans="13:20">
      <c r="M147" s="2034"/>
      <c r="N147" s="2031"/>
      <c r="P147" s="2034"/>
      <c r="Q147" s="2031"/>
      <c r="S147" s="2034"/>
      <c r="T147" s="2031"/>
    </row>
    <row r="148" spans="13:20">
      <c r="M148" s="2034"/>
      <c r="N148" s="2031"/>
      <c r="P148" s="2034"/>
      <c r="Q148" s="2031"/>
      <c r="S148" s="2034"/>
      <c r="T148" s="2031"/>
    </row>
    <row r="149" spans="13:20">
      <c r="M149" s="2034"/>
      <c r="N149" s="2031"/>
      <c r="P149" s="2034"/>
      <c r="Q149" s="2031"/>
      <c r="S149" s="2034"/>
      <c r="T149" s="2031"/>
    </row>
    <row r="150" spans="13:20">
      <c r="M150" s="2034"/>
      <c r="N150" s="2031"/>
      <c r="P150" s="2034"/>
      <c r="Q150" s="2031"/>
      <c r="S150" s="2034"/>
      <c r="T150" s="2031"/>
    </row>
    <row r="151" spans="13:20">
      <c r="M151" s="2034"/>
      <c r="N151" s="2031"/>
      <c r="P151" s="2034"/>
      <c r="Q151" s="2031"/>
      <c r="S151" s="2034"/>
      <c r="T151" s="2031"/>
    </row>
    <row r="152" spans="13:20">
      <c r="M152" s="2034"/>
      <c r="N152" s="2031"/>
      <c r="P152" s="2034"/>
      <c r="Q152" s="2031"/>
      <c r="S152" s="2034"/>
      <c r="T152" s="2031"/>
    </row>
    <row r="153" spans="13:20">
      <c r="M153" s="2034"/>
      <c r="N153" s="2031"/>
      <c r="P153" s="2034"/>
      <c r="Q153" s="2031"/>
      <c r="S153" s="2034"/>
      <c r="T153" s="2031"/>
    </row>
    <row r="154" spans="13:20">
      <c r="M154" s="2034"/>
      <c r="N154" s="2031"/>
      <c r="P154" s="2034"/>
      <c r="Q154" s="2031"/>
      <c r="S154" s="2034"/>
      <c r="T154" s="2031"/>
    </row>
    <row r="155" spans="13:20">
      <c r="M155" s="2034"/>
      <c r="N155" s="2031"/>
      <c r="P155" s="2034"/>
      <c r="Q155" s="2031"/>
      <c r="S155" s="2034"/>
      <c r="T155" s="2031"/>
    </row>
    <row r="156" spans="13:20">
      <c r="M156" s="2034"/>
      <c r="N156" s="2031"/>
      <c r="P156" s="2034"/>
      <c r="Q156" s="2031"/>
      <c r="S156" s="2034"/>
      <c r="T156" s="2031"/>
    </row>
    <row r="157" spans="13:20">
      <c r="M157" s="2034"/>
      <c r="N157" s="2031"/>
      <c r="P157" s="2034"/>
      <c r="Q157" s="2031"/>
      <c r="S157" s="2034"/>
      <c r="T157" s="2031"/>
    </row>
    <row r="158" spans="13:20">
      <c r="M158" s="2034"/>
      <c r="N158" s="2031"/>
      <c r="P158" s="2034"/>
      <c r="Q158" s="2031"/>
      <c r="S158" s="2034"/>
      <c r="T158" s="2031"/>
    </row>
    <row r="159" spans="13:20">
      <c r="M159" s="2034"/>
      <c r="N159" s="2031"/>
      <c r="P159" s="2034"/>
      <c r="Q159" s="2031"/>
      <c r="S159" s="2034"/>
      <c r="T159" s="2031"/>
    </row>
    <row r="160" spans="13:20">
      <c r="M160" s="2034"/>
      <c r="N160" s="2031"/>
      <c r="P160" s="2034"/>
      <c r="Q160" s="2031"/>
      <c r="S160" s="2034"/>
      <c r="T160" s="2031"/>
    </row>
    <row r="161" spans="13:20">
      <c r="M161" s="2034"/>
      <c r="N161" s="2031"/>
      <c r="P161" s="2034"/>
      <c r="Q161" s="2031"/>
      <c r="S161" s="2034"/>
      <c r="T161" s="2031"/>
    </row>
    <row r="162" spans="13:20" ht="15" thickBot="1">
      <c r="M162" s="2037"/>
      <c r="N162" s="2038"/>
      <c r="P162" s="2037"/>
      <c r="Q162" s="2038"/>
      <c r="S162" s="2037"/>
      <c r="T162" s="2038"/>
    </row>
  </sheetData>
  <mergeCells count="5">
    <mergeCell ref="F3:H3"/>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tint="-0.499984740745262"/>
  </sheetPr>
  <dimension ref="A1:T337"/>
  <sheetViews>
    <sheetView showZeros="0" view="pageBreakPreview" zoomScale="55" zoomScaleNormal="85" zoomScaleSheetLayoutView="55" workbookViewId="0">
      <selection activeCell="J25" sqref="J25"/>
    </sheetView>
  </sheetViews>
  <sheetFormatPr baseColWidth="10" defaultColWidth="11.42578125" defaultRowHeight="12.75"/>
  <cols>
    <col min="1" max="1" width="3.140625" style="424" customWidth="1"/>
    <col min="2" max="2" width="5.42578125" style="424" customWidth="1"/>
    <col min="3" max="3" width="6.7109375" style="424" customWidth="1"/>
    <col min="4" max="4" width="48.28515625" style="956" customWidth="1"/>
    <col min="5" max="5" width="3.7109375" style="424" customWidth="1"/>
    <col min="6" max="6" width="8.42578125" style="957" customWidth="1"/>
    <col min="7" max="7" width="8.42578125" style="424" customWidth="1"/>
    <col min="8" max="8" width="13.28515625" style="424" customWidth="1"/>
    <col min="9" max="10" width="11.42578125" style="424"/>
    <col min="11" max="11" width="17.5703125" style="424" customWidth="1"/>
    <col min="12" max="16384" width="11.42578125" style="424"/>
  </cols>
  <sheetData>
    <row r="1" spans="1:20" s="903" customFormat="1" ht="15.75">
      <c r="A1" s="258"/>
      <c r="B1" s="258"/>
      <c r="C1" s="258"/>
      <c r="D1" s="444"/>
      <c r="E1" s="258"/>
      <c r="F1" s="902"/>
      <c r="G1" s="452"/>
      <c r="H1" s="452"/>
    </row>
    <row r="2" spans="1:20" s="903" customFormat="1" ht="15.75">
      <c r="A2" s="904"/>
      <c r="B2" s="254" t="s">
        <v>825</v>
      </c>
      <c r="C2" s="256">
        <v>17</v>
      </c>
      <c r="D2" s="445" t="s">
        <v>21</v>
      </c>
      <c r="E2" s="258"/>
      <c r="F2" s="905"/>
      <c r="G2" s="905"/>
      <c r="H2" s="906"/>
    </row>
    <row r="3" spans="1:20" ht="15">
      <c r="A3" s="331"/>
      <c r="B3" s="331"/>
      <c r="C3" s="331"/>
      <c r="D3" s="290"/>
      <c r="E3" s="331"/>
      <c r="F3" s="2699"/>
      <c r="G3" s="2699"/>
      <c r="H3" s="2699"/>
    </row>
    <row r="4" spans="1:20" s="452" customFormat="1" thickBot="1">
      <c r="A4" s="267" t="s">
        <v>174</v>
      </c>
      <c r="B4" s="489"/>
      <c r="C4" s="269"/>
      <c r="D4" s="907" t="s">
        <v>175</v>
      </c>
      <c r="E4" s="271" t="s">
        <v>36</v>
      </c>
      <c r="F4" s="271" t="s">
        <v>176</v>
      </c>
      <c r="G4" s="271" t="s">
        <v>177</v>
      </c>
      <c r="H4" s="271" t="s">
        <v>178</v>
      </c>
    </row>
    <row r="5" spans="1:20" s="331" customFormat="1" ht="15.75" thickBot="1">
      <c r="A5" s="385"/>
      <c r="B5" s="900"/>
      <c r="C5" s="385"/>
      <c r="D5" s="183"/>
      <c r="E5" s="276"/>
      <c r="F5" s="616">
        <v>0</v>
      </c>
      <c r="G5" s="278" t="s">
        <v>179</v>
      </c>
      <c r="H5" s="187" t="str">
        <f t="shared" ref="H5:H38" si="0">IF(F5=0,"",G5*F5)</f>
        <v/>
      </c>
      <c r="J5" s="2692" t="s">
        <v>6774</v>
      </c>
      <c r="K5" s="2693"/>
      <c r="L5" s="179"/>
      <c r="M5" s="2692" t="s">
        <v>6775</v>
      </c>
      <c r="N5" s="2693"/>
      <c r="O5" s="179"/>
      <c r="P5" s="2692" t="s">
        <v>6776</v>
      </c>
      <c r="Q5" s="2693"/>
      <c r="R5" s="179"/>
      <c r="S5" s="2692" t="s">
        <v>6777</v>
      </c>
      <c r="T5" s="2693"/>
    </row>
    <row r="6" spans="1:20" s="331" customFormat="1" ht="12">
      <c r="A6" s="274"/>
      <c r="B6" s="680">
        <v>3</v>
      </c>
      <c r="C6" s="551" t="s">
        <v>2427</v>
      </c>
      <c r="D6" s="908"/>
      <c r="E6" s="276"/>
      <c r="F6" s="909">
        <v>0</v>
      </c>
      <c r="G6" s="278" t="s">
        <v>179</v>
      </c>
      <c r="H6" s="187" t="str">
        <f t="shared" si="0"/>
        <v/>
      </c>
    </row>
    <row r="7" spans="1:20" s="331" customFormat="1" ht="12">
      <c r="A7" s="274"/>
      <c r="B7" s="367"/>
      <c r="C7" s="910"/>
      <c r="D7" s="908"/>
      <c r="E7" s="276"/>
      <c r="F7" s="909">
        <v>0</v>
      </c>
      <c r="G7" s="278" t="s">
        <v>179</v>
      </c>
      <c r="H7" s="1887">
        <f>F13+F39+F58+F62+F65+F75</f>
        <v>73002.41</v>
      </c>
    </row>
    <row r="8" spans="1:20" s="331" customFormat="1" ht="12">
      <c r="A8" s="274"/>
      <c r="B8" s="680" t="s">
        <v>220</v>
      </c>
      <c r="C8" s="911" t="s">
        <v>2428</v>
      </c>
      <c r="D8" s="908"/>
      <c r="E8" s="276"/>
      <c r="F8" s="909">
        <v>0</v>
      </c>
      <c r="G8" s="278" t="s">
        <v>179</v>
      </c>
      <c r="H8" s="187" t="str">
        <f t="shared" si="0"/>
        <v/>
      </c>
    </row>
    <row r="9" spans="1:20" s="331" customFormat="1" thickBot="1">
      <c r="A9" s="274"/>
      <c r="B9" s="367"/>
      <c r="C9" s="910"/>
      <c r="D9" s="908"/>
      <c r="E9" s="276"/>
      <c r="F9" s="909">
        <v>0</v>
      </c>
      <c r="G9" s="278" t="s">
        <v>179</v>
      </c>
      <c r="H9" s="187" t="str">
        <f t="shared" si="0"/>
        <v/>
      </c>
    </row>
    <row r="10" spans="1:20" s="331" customFormat="1">
      <c r="A10" s="274"/>
      <c r="B10" s="680" t="s">
        <v>229</v>
      </c>
      <c r="C10" s="551" t="s">
        <v>2429</v>
      </c>
      <c r="D10" s="908"/>
      <c r="E10" s="276"/>
      <c r="F10" s="909">
        <v>0</v>
      </c>
      <c r="G10" s="278" t="s">
        <v>179</v>
      </c>
      <c r="H10" s="187" t="str">
        <f t="shared" si="0"/>
        <v/>
      </c>
      <c r="J10" s="2056" t="s">
        <v>6391</v>
      </c>
      <c r="K10" s="2063" t="str">
        <f>VLOOKUP(J10,'FICHE RATIOS'!C:D,2,FALSE)</f>
        <v>Peinture - Nettoyage</v>
      </c>
      <c r="M10" s="2028"/>
      <c r="N10" s="2029"/>
      <c r="P10" s="2028"/>
      <c r="Q10" s="2029"/>
      <c r="S10" s="2028"/>
      <c r="T10" s="2029"/>
    </row>
    <row r="11" spans="1:20" s="331" customFormat="1">
      <c r="A11" s="274"/>
      <c r="B11" s="902"/>
      <c r="C11" s="912"/>
      <c r="D11" s="908"/>
      <c r="E11" s="276"/>
      <c r="F11" s="913"/>
      <c r="G11" s="278" t="s">
        <v>179</v>
      </c>
      <c r="H11" s="914"/>
      <c r="J11" s="2058" t="s">
        <v>6391</v>
      </c>
      <c r="K11" s="2064" t="str">
        <f>VLOOKUP(J11,'FICHE RATIOS'!C:D,2,FALSE)</f>
        <v>Peinture - Nettoyage</v>
      </c>
      <c r="M11" s="2030"/>
      <c r="N11" s="2031"/>
      <c r="P11" s="2030"/>
      <c r="Q11" s="2031"/>
      <c r="S11" s="2030"/>
      <c r="T11" s="2031"/>
    </row>
    <row r="12" spans="1:20" s="331" customFormat="1">
      <c r="A12" s="274"/>
      <c r="B12" s="680" t="s">
        <v>231</v>
      </c>
      <c r="C12" s="911" t="s">
        <v>2430</v>
      </c>
      <c r="D12" s="908"/>
      <c r="E12" s="276"/>
      <c r="F12" s="909"/>
      <c r="G12" s="278" t="s">
        <v>179</v>
      </c>
      <c r="H12" s="187" t="str">
        <f t="shared" si="0"/>
        <v/>
      </c>
      <c r="J12" s="2058" t="s">
        <v>6391</v>
      </c>
      <c r="K12" s="2064" t="str">
        <f>VLOOKUP(J12,'FICHE RATIOS'!C:D,2,FALSE)</f>
        <v>Peinture - Nettoyage</v>
      </c>
      <c r="M12" s="2030"/>
      <c r="N12" s="2031"/>
      <c r="P12" s="2030"/>
      <c r="Q12" s="2031"/>
      <c r="S12" s="2030"/>
      <c r="T12" s="2031"/>
    </row>
    <row r="13" spans="1:20" s="331" customFormat="1">
      <c r="A13" s="274"/>
      <c r="B13" s="902"/>
      <c r="C13" s="915" t="s">
        <v>1046</v>
      </c>
      <c r="D13" s="916"/>
      <c r="E13" s="276" t="s">
        <v>70</v>
      </c>
      <c r="F13" s="909">
        <f>41942.8-1710</f>
        <v>40232.800000000003</v>
      </c>
      <c r="G13" s="278">
        <v>9.2200000000000006</v>
      </c>
      <c r="H13" s="187">
        <f t="shared" si="0"/>
        <v>370946.41600000003</v>
      </c>
      <c r="J13" s="2058" t="s">
        <v>6391</v>
      </c>
      <c r="K13" s="2064" t="str">
        <f>VLOOKUP(J13,'FICHE RATIOS'!C:D,2,FALSE)</f>
        <v>Peinture - Nettoyage</v>
      </c>
      <c r="M13" s="2032"/>
      <c r="N13" s="2031"/>
      <c r="P13" s="2032"/>
      <c r="Q13" s="2031"/>
      <c r="S13" s="2032"/>
      <c r="T13" s="2031"/>
    </row>
    <row r="14" spans="1:20" s="331" customFormat="1">
      <c r="A14" s="274"/>
      <c r="B14" s="902"/>
      <c r="C14" s="912"/>
      <c r="D14" s="917" t="s">
        <v>1177</v>
      </c>
      <c r="E14" s="276"/>
      <c r="F14" s="913"/>
      <c r="G14" s="278" t="s">
        <v>179</v>
      </c>
      <c r="H14" s="918"/>
      <c r="J14" s="2058" t="s">
        <v>6391</v>
      </c>
      <c r="K14" s="2064" t="str">
        <f>VLOOKUP(J14,'FICHE RATIOS'!C:D,2,FALSE)</f>
        <v>Peinture - Nettoyage</v>
      </c>
      <c r="M14" s="2030"/>
      <c r="N14" s="2031"/>
      <c r="P14" s="2030"/>
      <c r="Q14" s="2031"/>
      <c r="S14" s="2030"/>
      <c r="T14" s="2031"/>
    </row>
    <row r="15" spans="1:20" s="290" customFormat="1">
      <c r="A15" s="827"/>
      <c r="B15" s="919"/>
      <c r="C15" s="888"/>
      <c r="D15" s="916" t="s">
        <v>2431</v>
      </c>
      <c r="E15" s="920"/>
      <c r="F15" s="909"/>
      <c r="G15" s="825"/>
      <c r="H15" s="481" t="str">
        <f t="shared" si="0"/>
        <v/>
      </c>
      <c r="J15" s="2058" t="s">
        <v>6391</v>
      </c>
      <c r="K15" s="2064" t="str">
        <f>VLOOKUP(J15,'FICHE RATIOS'!C:D,2,FALSE)</f>
        <v>Peinture - Nettoyage</v>
      </c>
      <c r="M15" s="2030"/>
      <c r="N15" s="2031"/>
      <c r="P15" s="2030"/>
      <c r="Q15" s="2031"/>
      <c r="S15" s="2030"/>
      <c r="T15" s="2031"/>
    </row>
    <row r="16" spans="1:20" s="290" customFormat="1" ht="24">
      <c r="A16" s="827"/>
      <c r="B16" s="919"/>
      <c r="C16" s="888"/>
      <c r="D16" s="916" t="s">
        <v>2432</v>
      </c>
      <c r="E16" s="920"/>
      <c r="F16" s="909"/>
      <c r="G16" s="825"/>
      <c r="H16" s="481" t="str">
        <f t="shared" si="0"/>
        <v/>
      </c>
      <c r="J16" s="2058" t="s">
        <v>6391</v>
      </c>
      <c r="K16" s="2064" t="str">
        <f>VLOOKUP(J16,'FICHE RATIOS'!C:D,2,FALSE)</f>
        <v>Peinture - Nettoyage</v>
      </c>
      <c r="M16" s="2030"/>
      <c r="N16" s="2031"/>
      <c r="P16" s="2030"/>
      <c r="Q16" s="2031"/>
      <c r="S16" s="2030"/>
      <c r="T16" s="2031"/>
    </row>
    <row r="17" spans="1:20" s="290" customFormat="1">
      <c r="A17" s="827"/>
      <c r="B17" s="919"/>
      <c r="C17" s="888"/>
      <c r="D17" s="916" t="s">
        <v>2433</v>
      </c>
      <c r="E17" s="920"/>
      <c r="F17" s="909"/>
      <c r="G17" s="825"/>
      <c r="H17" s="481" t="str">
        <f t="shared" si="0"/>
        <v/>
      </c>
      <c r="J17" s="2058" t="s">
        <v>6391</v>
      </c>
      <c r="K17" s="2064" t="str">
        <f>VLOOKUP(J17,'FICHE RATIOS'!C:D,2,FALSE)</f>
        <v>Peinture - Nettoyage</v>
      </c>
      <c r="M17" s="2030"/>
      <c r="N17" s="2031"/>
      <c r="P17" s="2030"/>
      <c r="Q17" s="2031"/>
      <c r="S17" s="2030"/>
      <c r="T17" s="2031"/>
    </row>
    <row r="18" spans="1:20" s="290" customFormat="1">
      <c r="A18" s="827"/>
      <c r="B18" s="919"/>
      <c r="C18" s="888"/>
      <c r="D18" s="916" t="s">
        <v>2434</v>
      </c>
      <c r="E18" s="920"/>
      <c r="F18" s="909"/>
      <c r="G18" s="825"/>
      <c r="H18" s="481" t="str">
        <f t="shared" si="0"/>
        <v/>
      </c>
      <c r="J18" s="2058" t="s">
        <v>6391</v>
      </c>
      <c r="K18" s="2064" t="str">
        <f>VLOOKUP(J18,'FICHE RATIOS'!C:D,2,FALSE)</f>
        <v>Peinture - Nettoyage</v>
      </c>
      <c r="M18" s="2032"/>
      <c r="N18" s="2031"/>
      <c r="P18" s="2032"/>
      <c r="Q18" s="2031"/>
      <c r="S18" s="2032"/>
      <c r="T18" s="2031"/>
    </row>
    <row r="19" spans="1:20" s="290" customFormat="1">
      <c r="A19" s="827"/>
      <c r="B19" s="919"/>
      <c r="C19" s="888"/>
      <c r="D19" s="916" t="s">
        <v>2301</v>
      </c>
      <c r="E19" s="920"/>
      <c r="F19" s="909"/>
      <c r="G19" s="825"/>
      <c r="H19" s="481" t="str">
        <f t="shared" si="0"/>
        <v/>
      </c>
      <c r="J19" s="2058" t="s">
        <v>6391</v>
      </c>
      <c r="K19" s="2064" t="str">
        <f>VLOOKUP(J19,'FICHE RATIOS'!C:D,2,FALSE)</f>
        <v>Peinture - Nettoyage</v>
      </c>
      <c r="M19" s="2030"/>
      <c r="N19" s="2031"/>
      <c r="P19" s="2030"/>
      <c r="Q19" s="2031"/>
      <c r="S19" s="2030"/>
      <c r="T19" s="2031"/>
    </row>
    <row r="20" spans="1:20" s="290" customFormat="1" ht="20.25">
      <c r="A20" s="827"/>
      <c r="B20" s="919"/>
      <c r="C20" s="888"/>
      <c r="D20" s="916" t="s">
        <v>2435</v>
      </c>
      <c r="E20" s="920"/>
      <c r="F20" s="909"/>
      <c r="G20" s="825"/>
      <c r="H20" s="481" t="str">
        <f t="shared" si="0"/>
        <v/>
      </c>
      <c r="J20" s="2058" t="s">
        <v>6391</v>
      </c>
      <c r="K20" s="2064" t="str">
        <f>VLOOKUP(J20,'FICHE RATIOS'!C:D,2,FALSE)</f>
        <v>Peinture - Nettoyage</v>
      </c>
      <c r="M20" s="2033"/>
      <c r="N20" s="2031"/>
      <c r="P20" s="2033"/>
      <c r="Q20" s="2031"/>
      <c r="S20" s="2033"/>
      <c r="T20" s="2031"/>
    </row>
    <row r="21" spans="1:20" s="290" customFormat="1">
      <c r="A21" s="827"/>
      <c r="B21" s="919"/>
      <c r="C21" s="888"/>
      <c r="D21" s="916" t="s">
        <v>2436</v>
      </c>
      <c r="E21" s="920"/>
      <c r="F21" s="909"/>
      <c r="G21" s="825"/>
      <c r="H21" s="481" t="str">
        <f t="shared" si="0"/>
        <v/>
      </c>
      <c r="J21" s="2058" t="s">
        <v>6391</v>
      </c>
      <c r="K21" s="2064" t="str">
        <f>VLOOKUP(J21,'FICHE RATIOS'!C:D,2,FALSE)</f>
        <v>Peinture - Nettoyage</v>
      </c>
      <c r="M21" s="2034"/>
      <c r="N21" s="2031"/>
      <c r="P21" s="2034"/>
      <c r="Q21" s="2031"/>
      <c r="S21" s="2034"/>
      <c r="T21" s="2031"/>
    </row>
    <row r="22" spans="1:20" s="290" customFormat="1" ht="20.25">
      <c r="A22" s="827"/>
      <c r="B22" s="919"/>
      <c r="C22" s="888"/>
      <c r="D22" s="916" t="s">
        <v>2437</v>
      </c>
      <c r="E22" s="920"/>
      <c r="F22" s="909"/>
      <c r="G22" s="825"/>
      <c r="H22" s="481" t="str">
        <f t="shared" si="0"/>
        <v/>
      </c>
      <c r="J22" s="2058" t="s">
        <v>6391</v>
      </c>
      <c r="K22" s="2064" t="str">
        <f>VLOOKUP(J22,'FICHE RATIOS'!C:D,2,FALSE)</f>
        <v>Peinture - Nettoyage</v>
      </c>
      <c r="M22" s="2033"/>
      <c r="N22" s="2031"/>
      <c r="P22" s="2033"/>
      <c r="Q22" s="2031"/>
      <c r="S22" s="2033"/>
      <c r="T22" s="2031"/>
    </row>
    <row r="23" spans="1:20" s="290" customFormat="1" ht="15">
      <c r="A23" s="827"/>
      <c r="B23" s="919"/>
      <c r="C23" s="888"/>
      <c r="D23" s="916" t="s">
        <v>2438</v>
      </c>
      <c r="E23" s="920"/>
      <c r="F23" s="909"/>
      <c r="G23" s="825"/>
      <c r="H23" s="481" t="str">
        <f t="shared" si="0"/>
        <v/>
      </c>
      <c r="J23" s="2058" t="s">
        <v>6391</v>
      </c>
      <c r="K23" s="2064" t="str">
        <f>VLOOKUP(J23,'FICHE RATIOS'!C:D,2,FALSE)</f>
        <v>Peinture - Nettoyage</v>
      </c>
      <c r="M23" s="2035"/>
      <c r="N23" s="2031"/>
      <c r="P23" s="2035"/>
      <c r="Q23" s="2031"/>
      <c r="S23" s="2035"/>
      <c r="T23" s="2031"/>
    </row>
    <row r="24" spans="1:20" s="290" customFormat="1" ht="24">
      <c r="A24" s="827"/>
      <c r="B24" s="919"/>
      <c r="C24" s="888"/>
      <c r="D24" s="916" t="s">
        <v>2439</v>
      </c>
      <c r="E24" s="920"/>
      <c r="F24" s="909"/>
      <c r="G24" s="825"/>
      <c r="H24" s="481" t="str">
        <f t="shared" si="0"/>
        <v/>
      </c>
      <c r="J24" s="2058" t="s">
        <v>6391</v>
      </c>
      <c r="K24" s="2064" t="str">
        <f>VLOOKUP(J24,'FICHE RATIOS'!C:D,2,FALSE)</f>
        <v>Peinture - Nettoyage</v>
      </c>
      <c r="M24" s="2036"/>
      <c r="N24" s="2031"/>
      <c r="P24" s="2036"/>
      <c r="Q24" s="2031"/>
      <c r="S24" s="2036"/>
      <c r="T24" s="2031"/>
    </row>
    <row r="25" spans="1:20" s="290" customFormat="1">
      <c r="A25" s="827"/>
      <c r="B25" s="919"/>
      <c r="C25" s="888"/>
      <c r="D25" s="916" t="s">
        <v>2440</v>
      </c>
      <c r="E25" s="920"/>
      <c r="F25" s="909"/>
      <c r="G25" s="825"/>
      <c r="H25" s="481" t="str">
        <f t="shared" si="0"/>
        <v/>
      </c>
      <c r="J25" s="2058" t="s">
        <v>6391</v>
      </c>
      <c r="K25" s="2064" t="str">
        <f>VLOOKUP(J25,'FICHE RATIOS'!C:D,2,FALSE)</f>
        <v>Peinture - Nettoyage</v>
      </c>
      <c r="M25" s="2034"/>
      <c r="N25" s="2031"/>
      <c r="P25" s="2034"/>
      <c r="Q25" s="2031"/>
      <c r="S25" s="2034"/>
      <c r="T25" s="2031"/>
    </row>
    <row r="26" spans="1:20" s="290" customFormat="1" ht="24">
      <c r="A26" s="827"/>
      <c r="B26" s="919"/>
      <c r="C26" s="888"/>
      <c r="D26" s="916" t="s">
        <v>2441</v>
      </c>
      <c r="E26" s="920"/>
      <c r="F26" s="909"/>
      <c r="G26" s="825"/>
      <c r="H26" s="481" t="str">
        <f t="shared" si="0"/>
        <v/>
      </c>
      <c r="J26" s="2058" t="s">
        <v>6391</v>
      </c>
      <c r="K26" s="2064" t="str">
        <f>VLOOKUP(J26,'FICHE RATIOS'!C:D,2,FALSE)</f>
        <v>Peinture - Nettoyage</v>
      </c>
      <c r="M26" s="2034"/>
      <c r="N26" s="2031"/>
      <c r="P26" s="2034"/>
      <c r="Q26" s="2031"/>
      <c r="S26" s="2034"/>
      <c r="T26" s="2031"/>
    </row>
    <row r="27" spans="1:20" s="290" customFormat="1" ht="24">
      <c r="A27" s="827"/>
      <c r="B27" s="919"/>
      <c r="C27" s="888"/>
      <c r="D27" s="916" t="s">
        <v>2442</v>
      </c>
      <c r="E27" s="920"/>
      <c r="F27" s="909"/>
      <c r="G27" s="825"/>
      <c r="H27" s="481" t="str">
        <f t="shared" si="0"/>
        <v/>
      </c>
      <c r="J27" s="2058" t="s">
        <v>6391</v>
      </c>
      <c r="K27" s="2064" t="str">
        <f>VLOOKUP(J27,'FICHE RATIOS'!C:D,2,FALSE)</f>
        <v>Peinture - Nettoyage</v>
      </c>
      <c r="M27" s="2034"/>
      <c r="N27" s="2031"/>
      <c r="P27" s="2034"/>
      <c r="Q27" s="2031"/>
      <c r="S27" s="2034"/>
      <c r="T27" s="2031"/>
    </row>
    <row r="28" spans="1:20" s="290" customFormat="1" ht="27" customHeight="1">
      <c r="A28" s="827"/>
      <c r="B28" s="919"/>
      <c r="C28" s="888"/>
      <c r="D28" s="916" t="s">
        <v>2443</v>
      </c>
      <c r="E28" s="920"/>
      <c r="F28" s="909"/>
      <c r="G28" s="825"/>
      <c r="H28" s="481" t="str">
        <f t="shared" si="0"/>
        <v/>
      </c>
      <c r="J28" s="2058" t="s">
        <v>6391</v>
      </c>
      <c r="K28" s="2064" t="str">
        <f>VLOOKUP(J28,'FICHE RATIOS'!C:D,2,FALSE)</f>
        <v>Peinture - Nettoyage</v>
      </c>
      <c r="M28" s="2034"/>
      <c r="N28" s="2031"/>
      <c r="P28" s="2034"/>
      <c r="Q28" s="2031"/>
      <c r="S28" s="2034"/>
      <c r="T28" s="2031"/>
    </row>
    <row r="29" spans="1:20" s="290" customFormat="1" ht="28.15" customHeight="1">
      <c r="A29" s="827"/>
      <c r="B29" s="919"/>
      <c r="C29" s="888"/>
      <c r="D29" s="916" t="s">
        <v>2444</v>
      </c>
      <c r="E29" s="920"/>
      <c r="F29" s="909"/>
      <c r="G29" s="825"/>
      <c r="H29" s="481" t="str">
        <f t="shared" si="0"/>
        <v/>
      </c>
      <c r="J29" s="2058" t="s">
        <v>6391</v>
      </c>
      <c r="K29" s="2064" t="str">
        <f>VLOOKUP(J29,'FICHE RATIOS'!C:D,2,FALSE)</f>
        <v>Peinture - Nettoyage</v>
      </c>
      <c r="M29" s="2034"/>
      <c r="N29" s="2031"/>
      <c r="P29" s="2034"/>
      <c r="Q29" s="2031"/>
      <c r="S29" s="2034"/>
      <c r="T29" s="2031"/>
    </row>
    <row r="30" spans="1:20" s="290" customFormat="1">
      <c r="A30" s="827"/>
      <c r="B30" s="919"/>
      <c r="C30" s="888"/>
      <c r="D30" s="916" t="s">
        <v>2445</v>
      </c>
      <c r="E30" s="920"/>
      <c r="F30" s="909"/>
      <c r="G30" s="825"/>
      <c r="H30" s="481" t="str">
        <f t="shared" si="0"/>
        <v/>
      </c>
      <c r="J30" s="2058" t="s">
        <v>6391</v>
      </c>
      <c r="K30" s="2064" t="str">
        <f>VLOOKUP(J30,'FICHE RATIOS'!C:D,2,FALSE)</f>
        <v>Peinture - Nettoyage</v>
      </c>
      <c r="M30" s="2034"/>
      <c r="N30" s="2031"/>
      <c r="P30" s="2034"/>
      <c r="Q30" s="2031"/>
      <c r="S30" s="2034"/>
      <c r="T30" s="2031"/>
    </row>
    <row r="31" spans="1:20" s="839" customFormat="1" ht="24">
      <c r="A31" s="827"/>
      <c r="B31" s="919"/>
      <c r="C31" s="888"/>
      <c r="D31" s="921" t="s">
        <v>2446</v>
      </c>
      <c r="E31" s="920"/>
      <c r="F31" s="909"/>
      <c r="G31" s="825"/>
      <c r="H31" s="481" t="str">
        <f t="shared" si="0"/>
        <v/>
      </c>
      <c r="J31" s="2058" t="s">
        <v>6391</v>
      </c>
      <c r="K31" s="2064" t="str">
        <f>VLOOKUP(J31,'FICHE RATIOS'!C:D,2,FALSE)</f>
        <v>Peinture - Nettoyage</v>
      </c>
      <c r="M31" s="2034"/>
      <c r="N31" s="2031"/>
      <c r="P31" s="2034"/>
      <c r="Q31" s="2031"/>
      <c r="S31" s="2034"/>
      <c r="T31" s="2031"/>
    </row>
    <row r="32" spans="1:20" s="839" customFormat="1">
      <c r="A32" s="827"/>
      <c r="B32" s="919"/>
      <c r="C32" s="888"/>
      <c r="D32" s="908" t="s">
        <v>1690</v>
      </c>
      <c r="E32" s="920"/>
      <c r="F32" s="909"/>
      <c r="G32" s="825"/>
      <c r="H32" s="481" t="str">
        <f t="shared" si="0"/>
        <v/>
      </c>
      <c r="J32" s="2058" t="s">
        <v>6391</v>
      </c>
      <c r="K32" s="2064" t="str">
        <f>VLOOKUP(J32,'FICHE RATIOS'!C:D,2,FALSE)</f>
        <v>Peinture - Nettoyage</v>
      </c>
      <c r="M32" s="2034"/>
      <c r="N32" s="2031"/>
      <c r="P32" s="2034"/>
      <c r="Q32" s="2031"/>
      <c r="S32" s="2034"/>
      <c r="T32" s="2031"/>
    </row>
    <row r="33" spans="1:20" s="839" customFormat="1">
      <c r="A33" s="827"/>
      <c r="B33" s="919"/>
      <c r="C33" s="888"/>
      <c r="D33" s="908" t="s">
        <v>2447</v>
      </c>
      <c r="E33" s="920"/>
      <c r="F33" s="909"/>
      <c r="G33" s="825"/>
      <c r="H33" s="481" t="str">
        <f t="shared" si="0"/>
        <v/>
      </c>
      <c r="J33" s="2058" t="s">
        <v>6391</v>
      </c>
      <c r="K33" s="2064" t="str">
        <f>VLOOKUP(J33,'FICHE RATIOS'!C:D,2,FALSE)</f>
        <v>Peinture - Nettoyage</v>
      </c>
      <c r="M33" s="2034"/>
      <c r="N33" s="2031"/>
      <c r="P33" s="2034"/>
      <c r="Q33" s="2031"/>
      <c r="S33" s="2034"/>
      <c r="T33" s="2031"/>
    </row>
    <row r="34" spans="1:20" s="839" customFormat="1">
      <c r="A34" s="827"/>
      <c r="B34" s="919"/>
      <c r="C34" s="888"/>
      <c r="D34" s="908" t="s">
        <v>2448</v>
      </c>
      <c r="E34" s="920"/>
      <c r="F34" s="909"/>
      <c r="G34" s="825"/>
      <c r="H34" s="481" t="str">
        <f t="shared" si="0"/>
        <v/>
      </c>
      <c r="J34" s="2058" t="s">
        <v>6391</v>
      </c>
      <c r="K34" s="2064" t="str">
        <f>VLOOKUP(J34,'FICHE RATIOS'!C:D,2,FALSE)</f>
        <v>Peinture - Nettoyage</v>
      </c>
      <c r="M34" s="2034"/>
      <c r="N34" s="2031"/>
      <c r="P34" s="2034"/>
      <c r="Q34" s="2031"/>
      <c r="S34" s="2034"/>
      <c r="T34" s="2031"/>
    </row>
    <row r="35" spans="1:20" s="839" customFormat="1">
      <c r="A35" s="827"/>
      <c r="B35" s="919"/>
      <c r="C35" s="888"/>
      <c r="D35" s="908" t="s">
        <v>2401</v>
      </c>
      <c r="E35" s="920"/>
      <c r="F35" s="909"/>
      <c r="G35" s="825"/>
      <c r="H35" s="481" t="str">
        <f t="shared" si="0"/>
        <v/>
      </c>
      <c r="J35" s="2058" t="s">
        <v>6391</v>
      </c>
      <c r="K35" s="2064" t="str">
        <f>VLOOKUP(J35,'FICHE RATIOS'!C:D,2,FALSE)</f>
        <v>Peinture - Nettoyage</v>
      </c>
      <c r="M35" s="2034"/>
      <c r="N35" s="2031"/>
      <c r="P35" s="2034"/>
      <c r="Q35" s="2031"/>
      <c r="S35" s="2034"/>
      <c r="T35" s="2031"/>
    </row>
    <row r="36" spans="1:20" s="290" customFormat="1">
      <c r="A36" s="827"/>
      <c r="B36" s="922"/>
      <c r="C36" s="890"/>
      <c r="D36" s="908" t="s">
        <v>2449</v>
      </c>
      <c r="E36" s="920"/>
      <c r="F36" s="909">
        <v>0</v>
      </c>
      <c r="G36" s="825" t="s">
        <v>179</v>
      </c>
      <c r="H36" s="481" t="str">
        <f t="shared" si="0"/>
        <v/>
      </c>
      <c r="J36" s="2058" t="s">
        <v>6391</v>
      </c>
      <c r="K36" s="2064" t="str">
        <f>VLOOKUP(J36,'FICHE RATIOS'!C:D,2,FALSE)</f>
        <v>Peinture - Nettoyage</v>
      </c>
      <c r="M36" s="2034"/>
      <c r="N36" s="2031"/>
      <c r="P36" s="2034"/>
      <c r="Q36" s="2031"/>
      <c r="S36" s="2034"/>
      <c r="T36" s="2031"/>
    </row>
    <row r="37" spans="1:20" s="331" customFormat="1">
      <c r="A37" s="274"/>
      <c r="B37" s="902"/>
      <c r="C37" s="912"/>
      <c r="D37" s="908"/>
      <c r="E37" s="276"/>
      <c r="F37" s="913"/>
      <c r="G37" s="278" t="s">
        <v>179</v>
      </c>
      <c r="H37" s="914"/>
      <c r="J37" s="2058" t="s">
        <v>6391</v>
      </c>
      <c r="K37" s="2064" t="str">
        <f>VLOOKUP(J37,'FICHE RATIOS'!C:D,2,FALSE)</f>
        <v>Peinture - Nettoyage</v>
      </c>
      <c r="M37" s="2034"/>
      <c r="N37" s="2031"/>
      <c r="P37" s="2034"/>
      <c r="Q37" s="2031"/>
      <c r="S37" s="2034"/>
      <c r="T37" s="2031"/>
    </row>
    <row r="38" spans="1:20" s="331" customFormat="1">
      <c r="A38" s="274"/>
      <c r="B38" s="680" t="s">
        <v>233</v>
      </c>
      <c r="C38" s="911" t="s">
        <v>2450</v>
      </c>
      <c r="D38" s="908"/>
      <c r="E38" s="276"/>
      <c r="F38" s="909">
        <v>0</v>
      </c>
      <c r="G38" s="278" t="s">
        <v>179</v>
      </c>
      <c r="H38" s="187" t="str">
        <f t="shared" si="0"/>
        <v/>
      </c>
      <c r="J38" s="2058" t="s">
        <v>6391</v>
      </c>
      <c r="K38" s="2064" t="str">
        <f>VLOOKUP(J38,'FICHE RATIOS'!C:D,2,FALSE)</f>
        <v>Peinture - Nettoyage</v>
      </c>
      <c r="M38" s="2034"/>
      <c r="N38" s="2031"/>
      <c r="P38" s="2034"/>
      <c r="Q38" s="2031"/>
      <c r="S38" s="2034"/>
      <c r="T38" s="2031"/>
    </row>
    <row r="39" spans="1:20" s="331" customFormat="1">
      <c r="A39" s="274"/>
      <c r="B39" s="680"/>
      <c r="C39" s="696" t="s">
        <v>1046</v>
      </c>
      <c r="D39" s="921"/>
      <c r="E39" s="276" t="s">
        <v>70</v>
      </c>
      <c r="F39" s="909">
        <v>19213.75</v>
      </c>
      <c r="G39" s="278">
        <v>8.81</v>
      </c>
      <c r="H39" s="187">
        <f>IF(F39=0,"",G39*F39)</f>
        <v>169273.13750000001</v>
      </c>
      <c r="J39" s="2058" t="s">
        <v>6391</v>
      </c>
      <c r="K39" s="2064" t="str">
        <f>VLOOKUP(J39,'FICHE RATIOS'!C:D,2,FALSE)</f>
        <v>Peinture - Nettoyage</v>
      </c>
      <c r="M39" s="2034"/>
      <c r="N39" s="2031"/>
      <c r="P39" s="2034"/>
      <c r="Q39" s="2031"/>
      <c r="S39" s="2034"/>
      <c r="T39" s="2031"/>
    </row>
    <row r="40" spans="1:20" s="331" customFormat="1">
      <c r="A40" s="274"/>
      <c r="B40" s="680"/>
      <c r="C40" s="911"/>
      <c r="D40" s="917" t="s">
        <v>1177</v>
      </c>
      <c r="E40" s="276"/>
      <c r="F40" s="913"/>
      <c r="G40" s="278" t="s">
        <v>179</v>
      </c>
      <c r="H40" s="918"/>
      <c r="J40" s="2058" t="s">
        <v>6391</v>
      </c>
      <c r="K40" s="2064" t="str">
        <f>VLOOKUP(J40,'FICHE RATIOS'!C:D,2,FALSE)</f>
        <v>Peinture - Nettoyage</v>
      </c>
      <c r="M40" s="2034"/>
      <c r="N40" s="2031"/>
      <c r="P40" s="2034"/>
      <c r="Q40" s="2031"/>
      <c r="S40" s="2034"/>
      <c r="T40" s="2031"/>
    </row>
    <row r="41" spans="1:20" s="331" customFormat="1" ht="26.45" customHeight="1">
      <c r="A41" s="274"/>
      <c r="B41" s="902"/>
      <c r="C41" s="912"/>
      <c r="D41" s="916" t="s">
        <v>2451</v>
      </c>
      <c r="E41" s="276"/>
      <c r="F41" s="909">
        <v>0</v>
      </c>
      <c r="G41" s="923"/>
      <c r="H41" s="924"/>
      <c r="J41" s="2058" t="s">
        <v>6391</v>
      </c>
      <c r="K41" s="2064" t="str">
        <f>VLOOKUP(J41,'FICHE RATIOS'!C:D,2,FALSE)</f>
        <v>Peinture - Nettoyage</v>
      </c>
      <c r="M41" s="2034"/>
      <c r="N41" s="2031"/>
      <c r="P41" s="2034"/>
      <c r="Q41" s="2031"/>
      <c r="S41" s="2034"/>
      <c r="T41" s="2031"/>
    </row>
    <row r="42" spans="1:20" s="331" customFormat="1">
      <c r="A42" s="274"/>
      <c r="B42" s="367"/>
      <c r="C42" s="915"/>
      <c r="D42" s="916" t="s">
        <v>2452</v>
      </c>
      <c r="E42" s="276"/>
      <c r="F42" s="909">
        <v>0</v>
      </c>
      <c r="G42" s="278" t="s">
        <v>179</v>
      </c>
      <c r="H42" s="187" t="str">
        <f t="shared" ref="H42:H105" si="1">IF(F42=0,"",G42*F42)</f>
        <v/>
      </c>
      <c r="J42" s="2058" t="s">
        <v>6391</v>
      </c>
      <c r="K42" s="2064" t="str">
        <f>VLOOKUP(J42,'FICHE RATIOS'!C:D,2,FALSE)</f>
        <v>Peinture - Nettoyage</v>
      </c>
      <c r="M42" s="2034"/>
      <c r="N42" s="2031"/>
      <c r="P42" s="2034"/>
      <c r="Q42" s="2031"/>
      <c r="S42" s="2034"/>
      <c r="T42" s="2031"/>
    </row>
    <row r="43" spans="1:20" s="331" customFormat="1">
      <c r="A43" s="274"/>
      <c r="B43" s="367"/>
      <c r="C43" s="915"/>
      <c r="D43" s="916" t="s">
        <v>2453</v>
      </c>
      <c r="E43" s="276"/>
      <c r="F43" s="925"/>
      <c r="G43" s="278"/>
      <c r="H43" s="187" t="str">
        <f t="shared" si="1"/>
        <v/>
      </c>
      <c r="J43" s="2058" t="s">
        <v>6391</v>
      </c>
      <c r="K43" s="2064" t="str">
        <f>VLOOKUP(J43,'FICHE RATIOS'!C:D,2,FALSE)</f>
        <v>Peinture - Nettoyage</v>
      </c>
      <c r="M43" s="2034"/>
      <c r="N43" s="2031"/>
      <c r="P43" s="2034"/>
      <c r="Q43" s="2031"/>
      <c r="S43" s="2034"/>
      <c r="T43" s="2031"/>
    </row>
    <row r="44" spans="1:20" s="331" customFormat="1">
      <c r="A44" s="274"/>
      <c r="B44" s="367"/>
      <c r="C44" s="915"/>
      <c r="D44" s="916" t="s">
        <v>2454</v>
      </c>
      <c r="E44" s="276"/>
      <c r="F44" s="909"/>
      <c r="G44" s="278"/>
      <c r="H44" s="187" t="str">
        <f t="shared" si="1"/>
        <v/>
      </c>
      <c r="J44" s="2058" t="s">
        <v>6391</v>
      </c>
      <c r="K44" s="2064" t="str">
        <f>VLOOKUP(J44,'FICHE RATIOS'!C:D,2,FALSE)</f>
        <v>Peinture - Nettoyage</v>
      </c>
      <c r="M44" s="2034"/>
      <c r="N44" s="2031"/>
      <c r="P44" s="2034"/>
      <c r="Q44" s="2031"/>
      <c r="S44" s="2034"/>
      <c r="T44" s="2031"/>
    </row>
    <row r="45" spans="1:20" s="331" customFormat="1">
      <c r="A45" s="274"/>
      <c r="B45" s="367"/>
      <c r="C45" s="915"/>
      <c r="D45" s="916" t="s">
        <v>2455</v>
      </c>
      <c r="E45" s="276"/>
      <c r="F45" s="909"/>
      <c r="G45" s="278"/>
      <c r="H45" s="187" t="str">
        <f t="shared" si="1"/>
        <v/>
      </c>
      <c r="J45" s="2058" t="s">
        <v>6391</v>
      </c>
      <c r="K45" s="2064" t="str">
        <f>VLOOKUP(J45,'FICHE RATIOS'!C:D,2,FALSE)</f>
        <v>Peinture - Nettoyage</v>
      </c>
      <c r="M45" s="2034"/>
      <c r="N45" s="2031"/>
      <c r="P45" s="2034"/>
      <c r="Q45" s="2031"/>
      <c r="S45" s="2034"/>
      <c r="T45" s="2031"/>
    </row>
    <row r="46" spans="1:20" s="331" customFormat="1">
      <c r="A46" s="274"/>
      <c r="B46" s="367"/>
      <c r="C46" s="915"/>
      <c r="D46" s="916" t="s">
        <v>2456</v>
      </c>
      <c r="E46" s="276"/>
      <c r="F46" s="909"/>
      <c r="G46" s="278"/>
      <c r="H46" s="187" t="str">
        <f t="shared" si="1"/>
        <v/>
      </c>
      <c r="J46" s="2058" t="s">
        <v>6391</v>
      </c>
      <c r="K46" s="2064" t="str">
        <f>VLOOKUP(J46,'FICHE RATIOS'!C:D,2,FALSE)</f>
        <v>Peinture - Nettoyage</v>
      </c>
      <c r="M46" s="2034"/>
      <c r="N46" s="2031"/>
      <c r="P46" s="2034"/>
      <c r="Q46" s="2031"/>
      <c r="S46" s="2034"/>
      <c r="T46" s="2031"/>
    </row>
    <row r="47" spans="1:20" s="331" customFormat="1">
      <c r="A47" s="274"/>
      <c r="B47" s="367"/>
      <c r="C47" s="915"/>
      <c r="D47" s="916" t="s">
        <v>2457</v>
      </c>
      <c r="E47" s="276"/>
      <c r="F47" s="909"/>
      <c r="G47" s="278"/>
      <c r="H47" s="187" t="str">
        <f t="shared" si="1"/>
        <v/>
      </c>
      <c r="J47" s="2058" t="s">
        <v>6391</v>
      </c>
      <c r="K47" s="2064" t="str">
        <f>VLOOKUP(J47,'FICHE RATIOS'!C:D,2,FALSE)</f>
        <v>Peinture - Nettoyage</v>
      </c>
      <c r="M47" s="2034"/>
      <c r="N47" s="2031"/>
      <c r="P47" s="2034"/>
      <c r="Q47" s="2031"/>
      <c r="S47" s="2034"/>
      <c r="T47" s="2031"/>
    </row>
    <row r="48" spans="1:20" s="331" customFormat="1">
      <c r="A48" s="274"/>
      <c r="B48" s="902"/>
      <c r="C48" s="912"/>
      <c r="D48" s="916" t="s">
        <v>2458</v>
      </c>
      <c r="E48" s="276"/>
      <c r="F48" s="909"/>
      <c r="G48" s="278"/>
      <c r="H48" s="187" t="str">
        <f t="shared" si="1"/>
        <v/>
      </c>
      <c r="J48" s="2058" t="s">
        <v>6391</v>
      </c>
      <c r="K48" s="2064" t="str">
        <f>VLOOKUP(J48,'FICHE RATIOS'!C:D,2,FALSE)</f>
        <v>Peinture - Nettoyage</v>
      </c>
      <c r="M48" s="2034"/>
      <c r="N48" s="2031"/>
      <c r="P48" s="2034"/>
      <c r="Q48" s="2031"/>
      <c r="S48" s="2034"/>
      <c r="T48" s="2031"/>
    </row>
    <row r="49" spans="1:20" s="476" customFormat="1">
      <c r="A49" s="274"/>
      <c r="B49" s="367"/>
      <c r="C49" s="915"/>
      <c r="D49" s="916"/>
      <c r="E49" s="276"/>
      <c r="F49" s="909"/>
      <c r="G49" s="278"/>
      <c r="H49" s="187" t="str">
        <f t="shared" si="1"/>
        <v/>
      </c>
      <c r="J49" s="2058" t="s">
        <v>6391</v>
      </c>
      <c r="K49" s="2064" t="str">
        <f>VLOOKUP(J49,'FICHE RATIOS'!C:D,2,FALSE)</f>
        <v>Peinture - Nettoyage</v>
      </c>
      <c r="M49" s="2034"/>
      <c r="N49" s="2031"/>
      <c r="P49" s="2034"/>
      <c r="Q49" s="2031"/>
      <c r="S49" s="2034"/>
      <c r="T49" s="2031"/>
    </row>
    <row r="50" spans="1:20" s="934" customFormat="1">
      <c r="A50" s="926"/>
      <c r="B50" s="927"/>
      <c r="C50" s="928" t="s">
        <v>2459</v>
      </c>
      <c r="D50" s="929"/>
      <c r="E50" s="930" t="s">
        <v>235</v>
      </c>
      <c r="F50" s="931">
        <v>1085.5</v>
      </c>
      <c r="G50" s="932">
        <v>11.82</v>
      </c>
      <c r="H50" s="933">
        <f t="shared" si="1"/>
        <v>12830.61</v>
      </c>
      <c r="J50" s="2058" t="s">
        <v>6391</v>
      </c>
      <c r="K50" s="2064" t="str">
        <f>VLOOKUP(J50,'FICHE RATIOS'!C:D,2,FALSE)</f>
        <v>Peinture - Nettoyage</v>
      </c>
      <c r="M50" s="2034"/>
      <c r="N50" s="2031"/>
      <c r="P50" s="2034"/>
      <c r="Q50" s="2031"/>
      <c r="S50" s="2034"/>
      <c r="T50" s="2031"/>
    </row>
    <row r="51" spans="1:20" s="934" customFormat="1">
      <c r="A51" s="926"/>
      <c r="B51" s="927"/>
      <c r="C51" s="935"/>
      <c r="D51" s="936" t="s">
        <v>1177</v>
      </c>
      <c r="E51" s="930"/>
      <c r="F51" s="937"/>
      <c r="G51" s="932" t="s">
        <v>179</v>
      </c>
      <c r="H51" s="938"/>
      <c r="J51" s="2058" t="s">
        <v>6391</v>
      </c>
      <c r="K51" s="2064" t="str">
        <f>VLOOKUP(J51,'FICHE RATIOS'!C:D,2,FALSE)</f>
        <v>Peinture - Nettoyage</v>
      </c>
      <c r="M51" s="2034"/>
      <c r="N51" s="2031"/>
      <c r="P51" s="2034"/>
      <c r="Q51" s="2031"/>
      <c r="S51" s="2034"/>
      <c r="T51" s="2031"/>
    </row>
    <row r="52" spans="1:20" s="331" customFormat="1">
      <c r="A52" s="274"/>
      <c r="B52" s="367"/>
      <c r="C52" s="915"/>
      <c r="D52" s="916" t="s">
        <v>2460</v>
      </c>
      <c r="E52" s="276"/>
      <c r="F52" s="909"/>
      <c r="G52" s="278"/>
      <c r="H52" s="187" t="str">
        <f t="shared" si="1"/>
        <v/>
      </c>
      <c r="J52" s="2058" t="s">
        <v>6391</v>
      </c>
      <c r="K52" s="2064" t="str">
        <f>VLOOKUP(J52,'FICHE RATIOS'!C:D,2,FALSE)</f>
        <v>Peinture - Nettoyage</v>
      </c>
      <c r="M52" s="2034"/>
      <c r="N52" s="2031"/>
      <c r="P52" s="2034"/>
      <c r="Q52" s="2031"/>
      <c r="S52" s="2034"/>
      <c r="T52" s="2031"/>
    </row>
    <row r="53" spans="1:20" s="331" customFormat="1">
      <c r="A53" s="274"/>
      <c r="B53" s="367"/>
      <c r="C53" s="915"/>
      <c r="D53" s="916" t="s">
        <v>2461</v>
      </c>
      <c r="E53" s="276"/>
      <c r="F53" s="909"/>
      <c r="G53" s="278"/>
      <c r="H53" s="187" t="str">
        <f t="shared" si="1"/>
        <v/>
      </c>
      <c r="J53" s="2058" t="s">
        <v>6391</v>
      </c>
      <c r="K53" s="2064" t="str">
        <f>VLOOKUP(J53,'FICHE RATIOS'!C:D,2,FALSE)</f>
        <v>Peinture - Nettoyage</v>
      </c>
      <c r="M53" s="2034"/>
      <c r="N53" s="2031"/>
      <c r="P53" s="2034"/>
      <c r="Q53" s="2031"/>
      <c r="S53" s="2034"/>
      <c r="T53" s="2031"/>
    </row>
    <row r="54" spans="1:20" s="331" customFormat="1">
      <c r="A54" s="274"/>
      <c r="B54" s="367"/>
      <c r="C54" s="915"/>
      <c r="D54" s="916" t="s">
        <v>2462</v>
      </c>
      <c r="E54" s="276"/>
      <c r="F54" s="909"/>
      <c r="G54" s="278"/>
      <c r="H54" s="187" t="str">
        <f t="shared" si="1"/>
        <v/>
      </c>
      <c r="J54" s="2058" t="s">
        <v>6391</v>
      </c>
      <c r="K54" s="2064" t="str">
        <f>VLOOKUP(J54,'FICHE RATIOS'!C:D,2,FALSE)</f>
        <v>Peinture - Nettoyage</v>
      </c>
      <c r="M54" s="2034"/>
      <c r="N54" s="2031"/>
      <c r="P54" s="2034"/>
      <c r="Q54" s="2031"/>
      <c r="S54" s="2034"/>
      <c r="T54" s="2031"/>
    </row>
    <row r="55" spans="1:20" s="331" customFormat="1">
      <c r="A55" s="274"/>
      <c r="B55" s="367"/>
      <c r="C55" s="915"/>
      <c r="D55" s="916"/>
      <c r="E55" s="276"/>
      <c r="F55" s="909"/>
      <c r="G55" s="278"/>
      <c r="H55" s="187"/>
      <c r="J55" s="2058" t="s">
        <v>6391</v>
      </c>
      <c r="K55" s="2064" t="str">
        <f>VLOOKUP(J55,'FICHE RATIOS'!C:D,2,FALSE)</f>
        <v>Peinture - Nettoyage</v>
      </c>
      <c r="M55" s="2034"/>
      <c r="N55" s="2031"/>
      <c r="P55" s="2034"/>
      <c r="Q55" s="2031"/>
      <c r="S55" s="2034"/>
      <c r="T55" s="2031"/>
    </row>
    <row r="56" spans="1:20" s="331" customFormat="1">
      <c r="A56" s="274"/>
      <c r="B56" s="680" t="s">
        <v>1165</v>
      </c>
      <c r="C56" s="911" t="s">
        <v>2463</v>
      </c>
      <c r="D56" s="908"/>
      <c r="E56" s="276"/>
      <c r="F56" s="909">
        <v>0</v>
      </c>
      <c r="G56" s="278" t="s">
        <v>179</v>
      </c>
      <c r="H56" s="187" t="str">
        <f t="shared" si="1"/>
        <v/>
      </c>
      <c r="J56" s="2058" t="s">
        <v>6391</v>
      </c>
      <c r="K56" s="2064" t="str">
        <f>VLOOKUP(J56,'FICHE RATIOS'!C:D,2,FALSE)</f>
        <v>Peinture - Nettoyage</v>
      </c>
      <c r="M56" s="2034"/>
      <c r="N56" s="2031"/>
      <c r="P56" s="2034"/>
      <c r="Q56" s="2031"/>
      <c r="S56" s="2034"/>
      <c r="T56" s="2031"/>
    </row>
    <row r="57" spans="1:20" s="331" customFormat="1">
      <c r="A57" s="274"/>
      <c r="B57" s="367"/>
      <c r="C57" s="915"/>
      <c r="D57" s="908"/>
      <c r="E57" s="276"/>
      <c r="F57" s="909">
        <v>0</v>
      </c>
      <c r="G57" s="278" t="s">
        <v>179</v>
      </c>
      <c r="H57" s="187" t="str">
        <f t="shared" si="1"/>
        <v/>
      </c>
      <c r="J57" s="2058" t="s">
        <v>6391</v>
      </c>
      <c r="K57" s="2064" t="str">
        <f>VLOOKUP(J57,'FICHE RATIOS'!C:D,2,FALSE)</f>
        <v>Peinture - Nettoyage</v>
      </c>
      <c r="M57" s="2034"/>
      <c r="N57" s="2031"/>
      <c r="P57" s="2034"/>
      <c r="Q57" s="2031"/>
      <c r="S57" s="2034"/>
      <c r="T57" s="2031"/>
    </row>
    <row r="58" spans="1:20" s="331" customFormat="1">
      <c r="A58" s="274"/>
      <c r="B58" s="367"/>
      <c r="C58" s="939" t="s">
        <v>2464</v>
      </c>
      <c r="D58" s="908"/>
      <c r="E58" s="276" t="s">
        <v>70</v>
      </c>
      <c r="F58" s="909">
        <f>7567.3+632.7</f>
        <v>8200</v>
      </c>
      <c r="G58" s="278">
        <v>9.2200000000000006</v>
      </c>
      <c r="H58" s="187">
        <f t="shared" si="1"/>
        <v>75604</v>
      </c>
      <c r="J58" s="2058" t="s">
        <v>6391</v>
      </c>
      <c r="K58" s="2064" t="str">
        <f>VLOOKUP(J58,'FICHE RATIOS'!C:D,2,FALSE)</f>
        <v>Peinture - Nettoyage</v>
      </c>
      <c r="M58" s="2034"/>
      <c r="N58" s="2031"/>
      <c r="P58" s="2034"/>
      <c r="Q58" s="2031"/>
      <c r="S58" s="2034"/>
      <c r="T58" s="2031"/>
    </row>
    <row r="59" spans="1:20" s="331" customFormat="1">
      <c r="A59" s="274"/>
      <c r="B59" s="367"/>
      <c r="C59" s="915"/>
      <c r="D59" s="908"/>
      <c r="E59" s="276"/>
      <c r="F59" s="909">
        <v>0</v>
      </c>
      <c r="G59" s="278" t="s">
        <v>179</v>
      </c>
      <c r="H59" s="187" t="str">
        <f t="shared" si="1"/>
        <v/>
      </c>
      <c r="J59" s="2058" t="s">
        <v>6391</v>
      </c>
      <c r="K59" s="2064" t="str">
        <f>VLOOKUP(J59,'FICHE RATIOS'!C:D,2,FALSE)</f>
        <v>Peinture - Nettoyage</v>
      </c>
      <c r="M59" s="2034"/>
      <c r="N59" s="2031"/>
      <c r="P59" s="2034"/>
      <c r="Q59" s="2031"/>
      <c r="S59" s="2034"/>
      <c r="T59" s="2031"/>
    </row>
    <row r="60" spans="1:20" s="331" customFormat="1">
      <c r="A60" s="274"/>
      <c r="B60" s="367"/>
      <c r="C60" s="696" t="s">
        <v>2465</v>
      </c>
      <c r="D60" s="908"/>
      <c r="E60" s="276"/>
      <c r="F60" s="909">
        <v>0</v>
      </c>
      <c r="G60" s="278" t="s">
        <v>179</v>
      </c>
      <c r="H60" s="187" t="str">
        <f t="shared" si="1"/>
        <v/>
      </c>
      <c r="J60" s="2058" t="s">
        <v>6391</v>
      </c>
      <c r="K60" s="2064" t="str">
        <f>VLOOKUP(J60,'FICHE RATIOS'!C:D,2,FALSE)</f>
        <v>Peinture - Nettoyage</v>
      </c>
      <c r="M60" s="2034"/>
      <c r="N60" s="2031"/>
      <c r="P60" s="2034"/>
      <c r="Q60" s="2031"/>
      <c r="S60" s="2034"/>
      <c r="T60" s="2031"/>
    </row>
    <row r="61" spans="1:20" s="331" customFormat="1">
      <c r="A61" s="274"/>
      <c r="B61" s="367"/>
      <c r="C61" s="915"/>
      <c r="D61" s="916" t="s">
        <v>2466</v>
      </c>
      <c r="E61" s="276" t="s">
        <v>1101</v>
      </c>
      <c r="F61" s="909">
        <v>0</v>
      </c>
      <c r="G61" s="278" t="s">
        <v>179</v>
      </c>
      <c r="H61" s="187" t="str">
        <f t="shared" si="1"/>
        <v/>
      </c>
      <c r="J61" s="2058" t="s">
        <v>6391</v>
      </c>
      <c r="K61" s="2064" t="str">
        <f>VLOOKUP(J61,'FICHE RATIOS'!C:D,2,FALSE)</f>
        <v>Peinture - Nettoyage</v>
      </c>
      <c r="M61" s="2034"/>
      <c r="N61" s="2031"/>
      <c r="P61" s="2034"/>
      <c r="Q61" s="2031"/>
      <c r="S61" s="2034"/>
      <c r="T61" s="2031"/>
    </row>
    <row r="62" spans="1:20" s="331" customFormat="1">
      <c r="A62" s="274"/>
      <c r="B62" s="367"/>
      <c r="C62" s="915"/>
      <c r="D62" s="916" t="s">
        <v>2449</v>
      </c>
      <c r="E62" s="276" t="s">
        <v>70</v>
      </c>
      <c r="F62" s="909">
        <v>343.96</v>
      </c>
      <c r="G62" s="278">
        <v>11.82</v>
      </c>
      <c r="H62" s="187">
        <f t="shared" si="1"/>
        <v>4065.6071999999999</v>
      </c>
      <c r="J62" s="2058" t="s">
        <v>6391</v>
      </c>
      <c r="K62" s="2064" t="str">
        <f>VLOOKUP(J62,'FICHE RATIOS'!C:D,2,FALSE)</f>
        <v>Peinture - Nettoyage</v>
      </c>
      <c r="M62" s="2034"/>
      <c r="N62" s="2031"/>
      <c r="P62" s="2034"/>
      <c r="Q62" s="2031"/>
      <c r="S62" s="2034"/>
      <c r="T62" s="2031"/>
    </row>
    <row r="63" spans="1:20" s="331" customFormat="1">
      <c r="A63" s="274"/>
      <c r="B63" s="367"/>
      <c r="C63" s="915"/>
      <c r="D63" s="908"/>
      <c r="E63" s="276"/>
      <c r="F63" s="909">
        <v>0</v>
      </c>
      <c r="G63" s="278" t="s">
        <v>179</v>
      </c>
      <c r="H63" s="187" t="str">
        <f t="shared" si="1"/>
        <v/>
      </c>
      <c r="J63" s="2058" t="s">
        <v>6391</v>
      </c>
      <c r="K63" s="2064" t="str">
        <f>VLOOKUP(J63,'FICHE RATIOS'!C:D,2,FALSE)</f>
        <v>Peinture - Nettoyage</v>
      </c>
      <c r="M63" s="2034"/>
      <c r="N63" s="2031"/>
      <c r="P63" s="2034"/>
      <c r="Q63" s="2031"/>
      <c r="S63" s="2034"/>
      <c r="T63" s="2031"/>
    </row>
    <row r="64" spans="1:20" s="331" customFormat="1">
      <c r="A64" s="274"/>
      <c r="B64" s="680" t="s">
        <v>1171</v>
      </c>
      <c r="C64" s="911" t="s">
        <v>2467</v>
      </c>
      <c r="D64" s="908"/>
      <c r="E64" s="276"/>
      <c r="F64" s="909">
        <v>0</v>
      </c>
      <c r="G64" s="278" t="s">
        <v>179</v>
      </c>
      <c r="H64" s="187" t="str">
        <f t="shared" si="1"/>
        <v/>
      </c>
      <c r="J64" s="2058" t="s">
        <v>6391</v>
      </c>
      <c r="K64" s="2064" t="str">
        <f>VLOOKUP(J64,'FICHE RATIOS'!C:D,2,FALSE)</f>
        <v>Peinture - Nettoyage</v>
      </c>
      <c r="M64" s="2034"/>
      <c r="N64" s="2031"/>
      <c r="P64" s="2034"/>
      <c r="Q64" s="2031"/>
      <c r="S64" s="2034"/>
      <c r="T64" s="2031"/>
    </row>
    <row r="65" spans="1:20" s="331" customFormat="1">
      <c r="A65" s="274"/>
      <c r="B65" s="367"/>
      <c r="C65" s="915" t="s">
        <v>1046</v>
      </c>
      <c r="D65" s="916"/>
      <c r="E65" s="276" t="s">
        <v>70</v>
      </c>
      <c r="F65" s="925">
        <v>4040</v>
      </c>
      <c r="G65" s="312">
        <v>21.28</v>
      </c>
      <c r="H65" s="279">
        <f t="shared" si="1"/>
        <v>85971.200000000012</v>
      </c>
      <c r="J65" s="2058" t="s">
        <v>6391</v>
      </c>
      <c r="K65" s="2064" t="str">
        <f>VLOOKUP(J65,'FICHE RATIOS'!C:D,2,FALSE)</f>
        <v>Peinture - Nettoyage</v>
      </c>
      <c r="M65" s="2034"/>
      <c r="N65" s="2031"/>
      <c r="P65" s="2034"/>
      <c r="Q65" s="2031"/>
      <c r="S65" s="2034"/>
      <c r="T65" s="2031"/>
    </row>
    <row r="66" spans="1:20" s="934" customFormat="1">
      <c r="A66" s="926"/>
      <c r="B66" s="927"/>
      <c r="C66" s="935"/>
      <c r="D66" s="936" t="s">
        <v>1177</v>
      </c>
      <c r="E66" s="930"/>
      <c r="F66" s="937"/>
      <c r="G66" s="932"/>
      <c r="H66" s="938"/>
      <c r="J66" s="2058" t="s">
        <v>6391</v>
      </c>
      <c r="K66" s="2064" t="str">
        <f>VLOOKUP(J66,'FICHE RATIOS'!C:D,2,FALSE)</f>
        <v>Peinture - Nettoyage</v>
      </c>
      <c r="M66" s="2034"/>
      <c r="N66" s="2031"/>
      <c r="P66" s="2034"/>
      <c r="Q66" s="2031"/>
      <c r="S66" s="2034"/>
      <c r="T66" s="2031"/>
    </row>
    <row r="67" spans="1:20" s="331" customFormat="1">
      <c r="A67" s="274"/>
      <c r="B67" s="367"/>
      <c r="C67" s="915"/>
      <c r="D67" s="916" t="s">
        <v>2468</v>
      </c>
      <c r="E67" s="276"/>
      <c r="F67" s="925"/>
      <c r="G67" s="278"/>
      <c r="H67" s="187" t="str">
        <f t="shared" si="1"/>
        <v/>
      </c>
      <c r="J67" s="2058" t="s">
        <v>6391</v>
      </c>
      <c r="K67" s="2064" t="str">
        <f>VLOOKUP(J67,'FICHE RATIOS'!C:D,2,FALSE)</f>
        <v>Peinture - Nettoyage</v>
      </c>
      <c r="M67" s="2034"/>
      <c r="N67" s="2031"/>
      <c r="P67" s="2034"/>
      <c r="Q67" s="2031"/>
      <c r="S67" s="2034"/>
      <c r="T67" s="2031"/>
    </row>
    <row r="68" spans="1:20" s="331" customFormat="1">
      <c r="A68" s="274"/>
      <c r="B68" s="367"/>
      <c r="C68" s="915"/>
      <c r="D68" s="916" t="s">
        <v>2469</v>
      </c>
      <c r="E68" s="276"/>
      <c r="F68" s="909"/>
      <c r="G68" s="278"/>
      <c r="H68" s="187" t="str">
        <f t="shared" si="1"/>
        <v/>
      </c>
      <c r="J68" s="2058" t="s">
        <v>6391</v>
      </c>
      <c r="K68" s="2064" t="str">
        <f>VLOOKUP(J68,'FICHE RATIOS'!C:D,2,FALSE)</f>
        <v>Peinture - Nettoyage</v>
      </c>
      <c r="M68" s="2034"/>
      <c r="N68" s="2031"/>
      <c r="P68" s="2034"/>
      <c r="Q68" s="2031"/>
      <c r="S68" s="2034"/>
      <c r="T68" s="2031"/>
    </row>
    <row r="69" spans="1:20" s="331" customFormat="1">
      <c r="A69" s="274"/>
      <c r="B69" s="367"/>
      <c r="C69" s="915"/>
      <c r="D69" s="916" t="s">
        <v>1800</v>
      </c>
      <c r="E69" s="276"/>
      <c r="F69" s="909"/>
      <c r="G69" s="278"/>
      <c r="H69" s="187" t="str">
        <f t="shared" si="1"/>
        <v/>
      </c>
      <c r="J69" s="2058" t="s">
        <v>6391</v>
      </c>
      <c r="K69" s="2064" t="str">
        <f>VLOOKUP(J69,'FICHE RATIOS'!C:D,2,FALSE)</f>
        <v>Peinture - Nettoyage</v>
      </c>
      <c r="M69" s="2034"/>
      <c r="N69" s="2031"/>
      <c r="P69" s="2034"/>
      <c r="Q69" s="2031"/>
      <c r="S69" s="2034"/>
      <c r="T69" s="2031"/>
    </row>
    <row r="70" spans="1:20" s="331" customFormat="1">
      <c r="A70" s="274"/>
      <c r="B70" s="367"/>
      <c r="C70" s="915"/>
      <c r="D70" s="916" t="s">
        <v>2470</v>
      </c>
      <c r="E70" s="276"/>
      <c r="F70" s="909"/>
      <c r="G70" s="278"/>
      <c r="H70" s="187" t="str">
        <f t="shared" si="1"/>
        <v/>
      </c>
      <c r="J70" s="2058" t="s">
        <v>6391</v>
      </c>
      <c r="K70" s="2064" t="str">
        <f>VLOOKUP(J70,'FICHE RATIOS'!C:D,2,FALSE)</f>
        <v>Peinture - Nettoyage</v>
      </c>
      <c r="M70" s="2034"/>
      <c r="N70" s="2031"/>
      <c r="P70" s="2034"/>
      <c r="Q70" s="2031"/>
      <c r="S70" s="2034"/>
      <c r="T70" s="2031"/>
    </row>
    <row r="71" spans="1:20" s="476" customFormat="1">
      <c r="A71" s="274"/>
      <c r="B71" s="367"/>
      <c r="C71" s="915"/>
      <c r="D71" s="916" t="s">
        <v>1690</v>
      </c>
      <c r="E71" s="276"/>
      <c r="F71" s="909"/>
      <c r="G71" s="278"/>
      <c r="H71" s="187" t="str">
        <f t="shared" si="1"/>
        <v/>
      </c>
      <c r="J71" s="2058" t="s">
        <v>6391</v>
      </c>
      <c r="K71" s="2064" t="str">
        <f>VLOOKUP(J71,'FICHE RATIOS'!C:D,2,FALSE)</f>
        <v>Peinture - Nettoyage</v>
      </c>
      <c r="M71" s="2034"/>
      <c r="N71" s="2031"/>
      <c r="P71" s="2034"/>
      <c r="Q71" s="2031"/>
      <c r="S71" s="2034"/>
      <c r="T71" s="2031"/>
    </row>
    <row r="72" spans="1:20" s="331" customFormat="1">
      <c r="A72" s="274"/>
      <c r="B72" s="367"/>
      <c r="C72" s="915"/>
      <c r="D72" s="908" t="s">
        <v>2471</v>
      </c>
      <c r="E72" s="276"/>
      <c r="F72" s="909">
        <v>0</v>
      </c>
      <c r="G72" s="278" t="s">
        <v>179</v>
      </c>
      <c r="H72" s="187" t="str">
        <f t="shared" si="1"/>
        <v/>
      </c>
      <c r="J72" s="2058" t="s">
        <v>6391</v>
      </c>
      <c r="K72" s="2064" t="str">
        <f>VLOOKUP(J72,'FICHE RATIOS'!C:D,2,FALSE)</f>
        <v>Peinture - Nettoyage</v>
      </c>
      <c r="M72" s="2034"/>
      <c r="N72" s="2031"/>
      <c r="P72" s="2034"/>
      <c r="Q72" s="2031"/>
      <c r="S72" s="2034"/>
      <c r="T72" s="2031"/>
    </row>
    <row r="73" spans="1:20" s="331" customFormat="1">
      <c r="A73" s="274"/>
      <c r="B73" s="367"/>
      <c r="C73" s="915"/>
      <c r="D73" s="908"/>
      <c r="E73" s="276"/>
      <c r="F73" s="909">
        <v>0</v>
      </c>
      <c r="G73" s="278" t="s">
        <v>179</v>
      </c>
      <c r="H73" s="279" t="str">
        <f t="shared" si="1"/>
        <v/>
      </c>
      <c r="J73" s="2058" t="s">
        <v>6391</v>
      </c>
      <c r="K73" s="2064" t="str">
        <f>VLOOKUP(J73,'FICHE RATIOS'!C:D,2,FALSE)</f>
        <v>Peinture - Nettoyage</v>
      </c>
      <c r="M73" s="2034"/>
      <c r="N73" s="2031"/>
      <c r="P73" s="2034"/>
      <c r="Q73" s="2031"/>
      <c r="S73" s="2034"/>
      <c r="T73" s="2031"/>
    </row>
    <row r="74" spans="1:20" s="331" customFormat="1">
      <c r="A74" s="274"/>
      <c r="B74" s="680" t="s">
        <v>1174</v>
      </c>
      <c r="C74" s="911" t="s">
        <v>2472</v>
      </c>
      <c r="D74" s="908"/>
      <c r="E74" s="276"/>
      <c r="F74" s="909">
        <v>0</v>
      </c>
      <c r="G74" s="278" t="s">
        <v>179</v>
      </c>
      <c r="H74" s="187" t="str">
        <f t="shared" si="1"/>
        <v/>
      </c>
      <c r="J74" s="2058" t="s">
        <v>6391</v>
      </c>
      <c r="K74" s="2064" t="str">
        <f>VLOOKUP(J74,'FICHE RATIOS'!C:D,2,FALSE)</f>
        <v>Peinture - Nettoyage</v>
      </c>
      <c r="M74" s="2034"/>
      <c r="N74" s="2031"/>
      <c r="P74" s="2034"/>
      <c r="Q74" s="2031"/>
      <c r="S74" s="2034"/>
      <c r="T74" s="2031"/>
    </row>
    <row r="75" spans="1:20" s="331" customFormat="1">
      <c r="A75" s="274"/>
      <c r="B75" s="902"/>
      <c r="C75" s="912"/>
      <c r="D75" s="916" t="s">
        <v>2473</v>
      </c>
      <c r="E75" s="276" t="s">
        <v>70</v>
      </c>
      <c r="F75" s="909">
        <v>971.9</v>
      </c>
      <c r="G75" s="278">
        <v>11.82</v>
      </c>
      <c r="H75" s="187">
        <f t="shared" si="1"/>
        <v>11487.858</v>
      </c>
      <c r="J75" s="2058" t="s">
        <v>6391</v>
      </c>
      <c r="K75" s="2064" t="str">
        <f>VLOOKUP(J75,'FICHE RATIOS'!C:D,2,FALSE)</f>
        <v>Peinture - Nettoyage</v>
      </c>
      <c r="M75" s="2034"/>
      <c r="N75" s="2031"/>
      <c r="P75" s="2034"/>
      <c r="Q75" s="2031"/>
      <c r="S75" s="2034"/>
      <c r="T75" s="2031"/>
    </row>
    <row r="76" spans="1:20" s="331" customFormat="1">
      <c r="A76" s="274"/>
      <c r="B76" s="367"/>
      <c r="C76" s="915"/>
      <c r="D76" s="908"/>
      <c r="E76" s="276"/>
      <c r="F76" s="909">
        <v>0</v>
      </c>
      <c r="G76" s="278" t="s">
        <v>179</v>
      </c>
      <c r="H76" s="187" t="str">
        <f t="shared" si="1"/>
        <v/>
      </c>
      <c r="J76" s="2058" t="s">
        <v>6391</v>
      </c>
      <c r="K76" s="2064" t="str">
        <f>VLOOKUP(J76,'FICHE RATIOS'!C:D,2,FALSE)</f>
        <v>Peinture - Nettoyage</v>
      </c>
      <c r="M76" s="2034"/>
      <c r="N76" s="2031"/>
      <c r="P76" s="2034"/>
      <c r="Q76" s="2031"/>
      <c r="S76" s="2034"/>
      <c r="T76" s="2031"/>
    </row>
    <row r="77" spans="1:20" s="331" customFormat="1">
      <c r="A77" s="274"/>
      <c r="B77" s="680" t="s">
        <v>236</v>
      </c>
      <c r="C77" s="551" t="s">
        <v>2474</v>
      </c>
      <c r="D77" s="908"/>
      <c r="E77" s="276"/>
      <c r="F77" s="909">
        <v>0</v>
      </c>
      <c r="G77" s="278" t="s">
        <v>179</v>
      </c>
      <c r="H77" s="1887">
        <f>F80</f>
        <v>10162.620000000001</v>
      </c>
      <c r="J77" s="2058" t="s">
        <v>6391</v>
      </c>
      <c r="K77" s="2064" t="str">
        <f>VLOOKUP(J77,'FICHE RATIOS'!C:D,2,FALSE)</f>
        <v>Peinture - Nettoyage</v>
      </c>
      <c r="M77" s="2034"/>
      <c r="N77" s="2031"/>
      <c r="P77" s="2034"/>
      <c r="Q77" s="2031"/>
      <c r="S77" s="2034"/>
      <c r="T77" s="2031"/>
    </row>
    <row r="78" spans="1:20" s="331" customFormat="1">
      <c r="A78" s="274"/>
      <c r="B78" s="902"/>
      <c r="C78" s="712"/>
      <c r="D78" s="908"/>
      <c r="E78" s="276"/>
      <c r="F78" s="909">
        <v>0</v>
      </c>
      <c r="G78" s="278" t="s">
        <v>179</v>
      </c>
      <c r="H78" s="279" t="str">
        <f t="shared" si="1"/>
        <v/>
      </c>
      <c r="J78" s="2058" t="s">
        <v>6391</v>
      </c>
      <c r="K78" s="2064" t="str">
        <f>VLOOKUP(J78,'FICHE RATIOS'!C:D,2,FALSE)</f>
        <v>Peinture - Nettoyage</v>
      </c>
      <c r="M78" s="2034"/>
      <c r="N78" s="2031"/>
      <c r="P78" s="2034"/>
      <c r="Q78" s="2031"/>
      <c r="S78" s="2034"/>
      <c r="T78" s="2031"/>
    </row>
    <row r="79" spans="1:20" s="331" customFormat="1">
      <c r="A79" s="274"/>
      <c r="B79" s="680" t="s">
        <v>238</v>
      </c>
      <c r="C79" s="911" t="s">
        <v>2475</v>
      </c>
      <c r="D79" s="908"/>
      <c r="E79" s="276"/>
      <c r="F79" s="909">
        <v>0</v>
      </c>
      <c r="G79" s="278" t="s">
        <v>179</v>
      </c>
      <c r="H79" s="279" t="str">
        <f t="shared" si="1"/>
        <v/>
      </c>
      <c r="J79" s="2058" t="s">
        <v>6391</v>
      </c>
      <c r="K79" s="2064" t="str">
        <f>VLOOKUP(J79,'FICHE RATIOS'!C:D,2,FALSE)</f>
        <v>Peinture - Nettoyage</v>
      </c>
      <c r="M79" s="2034"/>
      <c r="N79" s="2031"/>
      <c r="P79" s="2034"/>
      <c r="Q79" s="2031"/>
      <c r="S79" s="2034"/>
      <c r="T79" s="2031"/>
    </row>
    <row r="80" spans="1:20" s="331" customFormat="1">
      <c r="A80" s="274"/>
      <c r="B80" s="367"/>
      <c r="C80" s="915" t="s">
        <v>1046</v>
      </c>
      <c r="D80" s="916"/>
      <c r="E80" s="276" t="s">
        <v>70</v>
      </c>
      <c r="F80" s="925">
        <v>10162.620000000001</v>
      </c>
      <c r="G80" s="278">
        <v>9.2200000000000006</v>
      </c>
      <c r="H80" s="187">
        <f t="shared" si="1"/>
        <v>93699.356400000019</v>
      </c>
      <c r="J80" s="2058" t="s">
        <v>6391</v>
      </c>
      <c r="K80" s="2064" t="str">
        <f>VLOOKUP(J80,'FICHE RATIOS'!C:D,2,FALSE)</f>
        <v>Peinture - Nettoyage</v>
      </c>
      <c r="M80" s="2034"/>
      <c r="N80" s="2031"/>
      <c r="P80" s="2034"/>
      <c r="Q80" s="2031"/>
      <c r="S80" s="2034"/>
      <c r="T80" s="2031"/>
    </row>
    <row r="81" spans="1:20" s="934" customFormat="1">
      <c r="A81" s="926"/>
      <c r="B81" s="927"/>
      <c r="C81" s="935"/>
      <c r="D81" s="936" t="s">
        <v>1177</v>
      </c>
      <c r="E81" s="930"/>
      <c r="F81" s="937"/>
      <c r="G81" s="932"/>
      <c r="H81" s="938"/>
      <c r="J81" s="2058" t="s">
        <v>6391</v>
      </c>
      <c r="K81" s="2064" t="str">
        <f>VLOOKUP(J81,'FICHE RATIOS'!C:D,2,FALSE)</f>
        <v>Peinture - Nettoyage</v>
      </c>
      <c r="M81" s="2034"/>
      <c r="N81" s="2031"/>
      <c r="P81" s="2034"/>
      <c r="Q81" s="2031"/>
      <c r="S81" s="2034"/>
      <c r="T81" s="2031"/>
    </row>
    <row r="82" spans="1:20" s="331" customFormat="1">
      <c r="A82" s="274"/>
      <c r="B82" s="902"/>
      <c r="C82" s="912"/>
      <c r="D82" s="916" t="s">
        <v>2476</v>
      </c>
      <c r="E82" s="276"/>
      <c r="F82" s="909"/>
      <c r="G82" s="312"/>
      <c r="H82" s="279" t="str">
        <f t="shared" si="1"/>
        <v/>
      </c>
      <c r="J82" s="2058" t="s">
        <v>6391</v>
      </c>
      <c r="K82" s="2064" t="str">
        <f>VLOOKUP(J82,'FICHE RATIOS'!C:D,2,FALSE)</f>
        <v>Peinture - Nettoyage</v>
      </c>
      <c r="M82" s="2034"/>
      <c r="N82" s="2031"/>
      <c r="P82" s="2034"/>
      <c r="Q82" s="2031"/>
      <c r="S82" s="2034"/>
      <c r="T82" s="2031"/>
    </row>
    <row r="83" spans="1:20" s="331" customFormat="1">
      <c r="A83" s="274"/>
      <c r="B83" s="367"/>
      <c r="C83" s="915"/>
      <c r="D83" s="940" t="s">
        <v>2477</v>
      </c>
      <c r="E83" s="276"/>
      <c r="F83" s="909"/>
      <c r="G83" s="312"/>
      <c r="H83" s="279" t="str">
        <f t="shared" si="1"/>
        <v/>
      </c>
      <c r="J83" s="2058" t="s">
        <v>6391</v>
      </c>
      <c r="K83" s="2064" t="str">
        <f>VLOOKUP(J83,'FICHE RATIOS'!C:D,2,FALSE)</f>
        <v>Peinture - Nettoyage</v>
      </c>
      <c r="M83" s="2034"/>
      <c r="N83" s="2031"/>
      <c r="P83" s="2034"/>
      <c r="Q83" s="2031"/>
      <c r="S83" s="2034"/>
      <c r="T83" s="2031"/>
    </row>
    <row r="84" spans="1:20" s="331" customFormat="1">
      <c r="A84" s="274"/>
      <c r="B84" s="902"/>
      <c r="C84" s="712"/>
      <c r="D84" s="940" t="s">
        <v>2478</v>
      </c>
      <c r="E84" s="276"/>
      <c r="F84" s="909"/>
      <c r="G84" s="312"/>
      <c r="H84" s="279" t="str">
        <f t="shared" si="1"/>
        <v/>
      </c>
      <c r="J84" s="2058" t="s">
        <v>6391</v>
      </c>
      <c r="K84" s="2064" t="str">
        <f>VLOOKUP(J84,'FICHE RATIOS'!C:D,2,FALSE)</f>
        <v>Peinture - Nettoyage</v>
      </c>
      <c r="M84" s="2034"/>
      <c r="N84" s="2031"/>
      <c r="P84" s="2034"/>
      <c r="Q84" s="2031"/>
      <c r="S84" s="2034"/>
      <c r="T84" s="2031"/>
    </row>
    <row r="85" spans="1:20" s="331" customFormat="1">
      <c r="A85" s="274"/>
      <c r="B85" s="367"/>
      <c r="C85" s="910"/>
      <c r="D85" s="940" t="s">
        <v>2479</v>
      </c>
      <c r="E85" s="276"/>
      <c r="F85" s="909"/>
      <c r="G85" s="312"/>
      <c r="H85" s="279" t="str">
        <f t="shared" si="1"/>
        <v/>
      </c>
      <c r="J85" s="2058" t="s">
        <v>6391</v>
      </c>
      <c r="K85" s="2064" t="str">
        <f>VLOOKUP(J85,'FICHE RATIOS'!C:D,2,FALSE)</f>
        <v>Peinture - Nettoyage</v>
      </c>
      <c r="M85" s="2034"/>
      <c r="N85" s="2031"/>
      <c r="P85" s="2034"/>
      <c r="Q85" s="2031"/>
      <c r="S85" s="2034"/>
      <c r="T85" s="2031"/>
    </row>
    <row r="86" spans="1:20" s="331" customFormat="1">
      <c r="A86" s="274"/>
      <c r="B86" s="367"/>
      <c r="C86" s="915"/>
      <c r="D86" s="940" t="s">
        <v>2480</v>
      </c>
      <c r="E86" s="276"/>
      <c r="F86" s="909"/>
      <c r="G86" s="312"/>
      <c r="H86" s="279" t="str">
        <f t="shared" si="1"/>
        <v/>
      </c>
      <c r="J86" s="2058" t="s">
        <v>6391</v>
      </c>
      <c r="K86" s="2064" t="str">
        <f>VLOOKUP(J86,'FICHE RATIOS'!C:D,2,FALSE)</f>
        <v>Peinture - Nettoyage</v>
      </c>
      <c r="M86" s="2034"/>
      <c r="N86" s="2031"/>
      <c r="P86" s="2034"/>
      <c r="Q86" s="2031"/>
      <c r="S86" s="2034"/>
      <c r="T86" s="2031"/>
    </row>
    <row r="87" spans="1:20" s="331" customFormat="1">
      <c r="A87" s="274"/>
      <c r="B87" s="902"/>
      <c r="C87" s="712"/>
      <c r="D87" s="940" t="s">
        <v>2481</v>
      </c>
      <c r="E87" s="276"/>
      <c r="F87" s="909"/>
      <c r="G87" s="312"/>
      <c r="H87" s="279" t="str">
        <f t="shared" si="1"/>
        <v/>
      </c>
      <c r="J87" s="2058" t="s">
        <v>6391</v>
      </c>
      <c r="K87" s="2064" t="str">
        <f>VLOOKUP(J87,'FICHE RATIOS'!C:D,2,FALSE)</f>
        <v>Peinture - Nettoyage</v>
      </c>
      <c r="M87" s="2034"/>
      <c r="N87" s="2031"/>
      <c r="P87" s="2034"/>
      <c r="Q87" s="2031"/>
      <c r="S87" s="2034"/>
      <c r="T87" s="2031"/>
    </row>
    <row r="88" spans="1:20" s="331" customFormat="1">
      <c r="A88" s="274"/>
      <c r="B88" s="367"/>
      <c r="C88" s="910"/>
      <c r="D88" s="940" t="s">
        <v>2482</v>
      </c>
      <c r="E88" s="276"/>
      <c r="F88" s="909"/>
      <c r="G88" s="312"/>
      <c r="H88" s="279" t="str">
        <f t="shared" si="1"/>
        <v/>
      </c>
      <c r="J88" s="2058" t="s">
        <v>6391</v>
      </c>
      <c r="K88" s="2064" t="str">
        <f>VLOOKUP(J88,'FICHE RATIOS'!C:D,2,FALSE)</f>
        <v>Peinture - Nettoyage</v>
      </c>
      <c r="M88" s="2034"/>
      <c r="N88" s="2031"/>
      <c r="P88" s="2034"/>
      <c r="Q88" s="2031"/>
      <c r="S88" s="2034"/>
      <c r="T88" s="2031"/>
    </row>
    <row r="89" spans="1:20" s="331" customFormat="1">
      <c r="A89" s="274"/>
      <c r="B89" s="367"/>
      <c r="C89" s="910"/>
      <c r="D89" s="908"/>
      <c r="E89" s="276"/>
      <c r="F89" s="909">
        <v>0</v>
      </c>
      <c r="G89" s="278" t="s">
        <v>179</v>
      </c>
      <c r="H89" s="279" t="str">
        <f t="shared" si="1"/>
        <v/>
      </c>
      <c r="J89" s="2058" t="s">
        <v>6391</v>
      </c>
      <c r="K89" s="2064" t="str">
        <f>VLOOKUP(J89,'FICHE RATIOS'!C:D,2,FALSE)</f>
        <v>Peinture - Nettoyage</v>
      </c>
      <c r="M89" s="2034"/>
      <c r="N89" s="2031"/>
      <c r="P89" s="2034"/>
      <c r="Q89" s="2031"/>
      <c r="S89" s="2034"/>
      <c r="T89" s="2031"/>
    </row>
    <row r="90" spans="1:20" s="331" customFormat="1">
      <c r="A90" s="274"/>
      <c r="B90" s="680" t="s">
        <v>1080</v>
      </c>
      <c r="C90" s="551" t="s">
        <v>2483</v>
      </c>
      <c r="D90" s="908"/>
      <c r="E90" s="276"/>
      <c r="F90" s="909">
        <v>0</v>
      </c>
      <c r="G90" s="278" t="s">
        <v>179</v>
      </c>
      <c r="H90" s="1887">
        <f>F94</f>
        <v>197.45</v>
      </c>
      <c r="J90" s="2058" t="s">
        <v>6391</v>
      </c>
      <c r="K90" s="2064" t="str">
        <f>VLOOKUP(J90,'FICHE RATIOS'!C:D,2,FALSE)</f>
        <v>Peinture - Nettoyage</v>
      </c>
      <c r="M90" s="2034"/>
      <c r="N90" s="2031"/>
      <c r="P90" s="2034"/>
      <c r="Q90" s="2031"/>
      <c r="S90" s="2034"/>
      <c r="T90" s="2031"/>
    </row>
    <row r="91" spans="1:20" s="331" customFormat="1">
      <c r="A91" s="274"/>
      <c r="B91" s="367"/>
      <c r="C91" s="915"/>
      <c r="D91" s="908"/>
      <c r="E91" s="276"/>
      <c r="F91" s="909">
        <v>0</v>
      </c>
      <c r="G91" s="278" t="s">
        <v>179</v>
      </c>
      <c r="H91" s="279" t="str">
        <f t="shared" si="1"/>
        <v/>
      </c>
      <c r="J91" s="2058" t="s">
        <v>6391</v>
      </c>
      <c r="K91" s="2064" t="str">
        <f>VLOOKUP(J91,'FICHE RATIOS'!C:D,2,FALSE)</f>
        <v>Peinture - Nettoyage</v>
      </c>
      <c r="M91" s="2034"/>
      <c r="N91" s="2031"/>
      <c r="P91" s="2034"/>
      <c r="Q91" s="2031"/>
      <c r="S91" s="2034"/>
      <c r="T91" s="2031"/>
    </row>
    <row r="92" spans="1:20" s="331" customFormat="1">
      <c r="A92" s="274"/>
      <c r="B92" s="680" t="s">
        <v>1082</v>
      </c>
      <c r="C92" s="911" t="s">
        <v>2484</v>
      </c>
      <c r="D92" s="908"/>
      <c r="E92" s="276"/>
      <c r="F92" s="909">
        <v>0</v>
      </c>
      <c r="G92" s="278" t="s">
        <v>179</v>
      </c>
      <c r="H92" s="279" t="str">
        <f t="shared" si="1"/>
        <v/>
      </c>
      <c r="J92" s="2058" t="s">
        <v>6391</v>
      </c>
      <c r="K92" s="2064" t="str">
        <f>VLOOKUP(J92,'FICHE RATIOS'!C:D,2,FALSE)</f>
        <v>Peinture - Nettoyage</v>
      </c>
      <c r="M92" s="2034"/>
      <c r="N92" s="2031"/>
      <c r="P92" s="2034"/>
      <c r="Q92" s="2031"/>
      <c r="S92" s="2034"/>
      <c r="T92" s="2031"/>
    </row>
    <row r="93" spans="1:20" s="331" customFormat="1">
      <c r="A93" s="274"/>
      <c r="B93" s="367"/>
      <c r="C93" s="565" t="s">
        <v>2485</v>
      </c>
      <c r="D93" s="908"/>
      <c r="E93" s="276"/>
      <c r="F93" s="909">
        <v>0</v>
      </c>
      <c r="G93" s="278" t="s">
        <v>179</v>
      </c>
      <c r="H93" s="187" t="str">
        <f t="shared" si="1"/>
        <v/>
      </c>
      <c r="J93" s="2058" t="s">
        <v>6391</v>
      </c>
      <c r="K93" s="2064" t="str">
        <f>VLOOKUP(J93,'FICHE RATIOS'!C:D,2,FALSE)</f>
        <v>Peinture - Nettoyage</v>
      </c>
      <c r="M93" s="2034"/>
      <c r="N93" s="2031"/>
      <c r="P93" s="2034"/>
      <c r="Q93" s="2031"/>
      <c r="S93" s="2034"/>
      <c r="T93" s="2031"/>
    </row>
    <row r="94" spans="1:20" s="331" customFormat="1">
      <c r="A94" s="274"/>
      <c r="B94" s="367"/>
      <c r="C94" s="910"/>
      <c r="D94" s="916" t="s">
        <v>2486</v>
      </c>
      <c r="E94" s="276" t="s">
        <v>70</v>
      </c>
      <c r="F94" s="909">
        <v>197.45</v>
      </c>
      <c r="G94" s="278">
        <v>4.6100000000000003</v>
      </c>
      <c r="H94" s="187">
        <f t="shared" si="1"/>
        <v>910.24450000000002</v>
      </c>
      <c r="J94" s="2058" t="s">
        <v>6391</v>
      </c>
      <c r="K94" s="2064" t="str">
        <f>VLOOKUP(J94,'FICHE RATIOS'!C:D,2,FALSE)</f>
        <v>Peinture - Nettoyage</v>
      </c>
      <c r="M94" s="2034"/>
      <c r="N94" s="2031"/>
      <c r="P94" s="2034"/>
      <c r="Q94" s="2031"/>
      <c r="S94" s="2034"/>
      <c r="T94" s="2031"/>
    </row>
    <row r="95" spans="1:20" s="331" customFormat="1">
      <c r="A95" s="274"/>
      <c r="B95" s="367"/>
      <c r="C95" s="915"/>
      <c r="D95" s="908"/>
      <c r="E95" s="276"/>
      <c r="F95" s="909">
        <v>0</v>
      </c>
      <c r="G95" s="278" t="s">
        <v>179</v>
      </c>
      <c r="H95" s="187" t="str">
        <f t="shared" si="1"/>
        <v/>
      </c>
      <c r="J95" s="2058" t="s">
        <v>6391</v>
      </c>
      <c r="K95" s="2064" t="str">
        <f>VLOOKUP(J95,'FICHE RATIOS'!C:D,2,FALSE)</f>
        <v>Peinture - Nettoyage</v>
      </c>
      <c r="M95" s="2034"/>
      <c r="N95" s="2031"/>
      <c r="P95" s="2034"/>
      <c r="Q95" s="2031"/>
      <c r="S95" s="2034"/>
      <c r="T95" s="2031"/>
    </row>
    <row r="96" spans="1:20" s="331" customFormat="1">
      <c r="A96" s="274"/>
      <c r="B96" s="680" t="s">
        <v>1114</v>
      </c>
      <c r="C96" s="551" t="s">
        <v>2487</v>
      </c>
      <c r="D96" s="908"/>
      <c r="E96" s="276"/>
      <c r="F96" s="909">
        <v>0</v>
      </c>
      <c r="G96" s="278" t="s">
        <v>179</v>
      </c>
      <c r="H96" s="1887">
        <f>F99+F115+F122</f>
        <v>35402.949999999997</v>
      </c>
      <c r="J96" s="2058" t="s">
        <v>6391</v>
      </c>
      <c r="K96" s="2064" t="str">
        <f>VLOOKUP(J96,'FICHE RATIOS'!C:D,2,FALSE)</f>
        <v>Peinture - Nettoyage</v>
      </c>
      <c r="M96" s="2034"/>
      <c r="N96" s="2031"/>
      <c r="P96" s="2034"/>
      <c r="Q96" s="2031"/>
      <c r="S96" s="2034"/>
      <c r="T96" s="2031"/>
    </row>
    <row r="97" spans="1:20" s="331" customFormat="1">
      <c r="A97" s="274"/>
      <c r="B97" s="367"/>
      <c r="C97" s="915"/>
      <c r="D97" s="908"/>
      <c r="E97" s="276"/>
      <c r="F97" s="909">
        <v>0</v>
      </c>
      <c r="G97" s="278" t="s">
        <v>179</v>
      </c>
      <c r="H97" s="187" t="str">
        <f t="shared" si="1"/>
        <v/>
      </c>
      <c r="J97" s="2058" t="s">
        <v>6391</v>
      </c>
      <c r="K97" s="2064" t="str">
        <f>VLOOKUP(J97,'FICHE RATIOS'!C:D,2,FALSE)</f>
        <v>Peinture - Nettoyage</v>
      </c>
      <c r="M97" s="2034"/>
      <c r="N97" s="2031"/>
      <c r="P97" s="2034"/>
      <c r="Q97" s="2031"/>
      <c r="S97" s="2034"/>
      <c r="T97" s="2031"/>
    </row>
    <row r="98" spans="1:20" s="331" customFormat="1">
      <c r="A98" s="274"/>
      <c r="B98" s="680" t="s">
        <v>1529</v>
      </c>
      <c r="C98" s="911" t="s">
        <v>2488</v>
      </c>
      <c r="D98" s="908"/>
      <c r="E98" s="276"/>
      <c r="F98" s="909">
        <v>0</v>
      </c>
      <c r="G98" s="278" t="s">
        <v>179</v>
      </c>
      <c r="H98" s="187" t="str">
        <f t="shared" si="1"/>
        <v/>
      </c>
      <c r="J98" s="2058" t="s">
        <v>6391</v>
      </c>
      <c r="K98" s="2064" t="str">
        <f>VLOOKUP(J98,'FICHE RATIOS'!C:D,2,FALSE)</f>
        <v>Peinture - Nettoyage</v>
      </c>
      <c r="M98" s="2034"/>
      <c r="N98" s="2031"/>
      <c r="P98" s="2034"/>
      <c r="Q98" s="2031"/>
      <c r="S98" s="2034"/>
      <c r="T98" s="2031"/>
    </row>
    <row r="99" spans="1:20" s="331" customFormat="1">
      <c r="A99" s="274"/>
      <c r="B99" s="367"/>
      <c r="C99" s="915" t="s">
        <v>1046</v>
      </c>
      <c r="D99" s="916"/>
      <c r="E99" s="276" t="s">
        <v>70</v>
      </c>
      <c r="F99" s="925">
        <v>3903.9500000000003</v>
      </c>
      <c r="G99" s="278">
        <v>13.01</v>
      </c>
      <c r="H99" s="187">
        <f t="shared" si="1"/>
        <v>50790.389500000005</v>
      </c>
      <c r="J99" s="2058" t="s">
        <v>6391</v>
      </c>
      <c r="K99" s="2064" t="str">
        <f>VLOOKUP(J99,'FICHE RATIOS'!C:D,2,FALSE)</f>
        <v>Peinture - Nettoyage</v>
      </c>
      <c r="M99" s="2034"/>
      <c r="N99" s="2031"/>
      <c r="P99" s="2034"/>
      <c r="Q99" s="2031"/>
      <c r="S99" s="2034"/>
      <c r="T99" s="2031"/>
    </row>
    <row r="100" spans="1:20" s="934" customFormat="1">
      <c r="A100" s="926"/>
      <c r="B100" s="927"/>
      <c r="C100" s="935"/>
      <c r="D100" s="936" t="s">
        <v>1177</v>
      </c>
      <c r="E100" s="930"/>
      <c r="F100" s="937"/>
      <c r="G100" s="932"/>
      <c r="H100" s="938"/>
      <c r="J100" s="2058" t="s">
        <v>6391</v>
      </c>
      <c r="K100" s="2064" t="str">
        <f>VLOOKUP(J100,'FICHE RATIOS'!C:D,2,FALSE)</f>
        <v>Peinture - Nettoyage</v>
      </c>
      <c r="M100" s="2034"/>
      <c r="N100" s="2031"/>
      <c r="P100" s="2034"/>
      <c r="Q100" s="2031"/>
      <c r="S100" s="2034"/>
      <c r="T100" s="2031"/>
    </row>
    <row r="101" spans="1:20" s="331" customFormat="1">
      <c r="A101" s="274"/>
      <c r="B101" s="902"/>
      <c r="C101" s="912"/>
      <c r="D101" s="916" t="s">
        <v>2489</v>
      </c>
      <c r="E101" s="276"/>
      <c r="F101" s="909">
        <v>0</v>
      </c>
      <c r="G101" s="278" t="s">
        <v>179</v>
      </c>
      <c r="H101" s="187" t="str">
        <f t="shared" si="1"/>
        <v/>
      </c>
      <c r="J101" s="2058" t="s">
        <v>6391</v>
      </c>
      <c r="K101" s="2064" t="str">
        <f>VLOOKUP(J101,'FICHE RATIOS'!C:D,2,FALSE)</f>
        <v>Peinture - Nettoyage</v>
      </c>
      <c r="M101" s="2034"/>
      <c r="N101" s="2031"/>
      <c r="P101" s="2034"/>
      <c r="Q101" s="2031"/>
      <c r="S101" s="2034"/>
      <c r="T101" s="2031"/>
    </row>
    <row r="102" spans="1:20" s="331" customFormat="1">
      <c r="A102" s="274"/>
      <c r="B102" s="902"/>
      <c r="C102" s="915" t="s">
        <v>2490</v>
      </c>
      <c r="D102" s="916"/>
      <c r="E102" s="276" t="s">
        <v>235</v>
      </c>
      <c r="F102" s="909">
        <v>8183.85</v>
      </c>
      <c r="G102" s="278">
        <v>4.7300000000000004</v>
      </c>
      <c r="H102" s="187">
        <f t="shared" si="1"/>
        <v>38709.610500000003</v>
      </c>
      <c r="J102" s="2058" t="s">
        <v>6391</v>
      </c>
      <c r="K102" s="2064" t="str">
        <f>VLOOKUP(J102,'FICHE RATIOS'!C:D,2,FALSE)</f>
        <v>Peinture - Nettoyage</v>
      </c>
      <c r="M102" s="2034"/>
      <c r="N102" s="2031"/>
      <c r="P102" s="2034"/>
      <c r="Q102" s="2031"/>
      <c r="S102" s="2034"/>
      <c r="T102" s="2031"/>
    </row>
    <row r="103" spans="1:20" s="934" customFormat="1">
      <c r="A103" s="926"/>
      <c r="B103" s="927"/>
      <c r="C103" s="935"/>
      <c r="D103" s="936" t="s">
        <v>1177</v>
      </c>
      <c r="E103" s="930"/>
      <c r="F103" s="937"/>
      <c r="G103" s="932"/>
      <c r="H103" s="938"/>
      <c r="J103" s="2058" t="s">
        <v>6391</v>
      </c>
      <c r="K103" s="2064" t="str">
        <f>VLOOKUP(J103,'FICHE RATIOS'!C:D,2,FALSE)</f>
        <v>Peinture - Nettoyage</v>
      </c>
      <c r="M103" s="2034"/>
      <c r="N103" s="2031"/>
      <c r="P103" s="2034"/>
      <c r="Q103" s="2031"/>
      <c r="S103" s="2034"/>
      <c r="T103" s="2031"/>
    </row>
    <row r="104" spans="1:20" s="331" customFormat="1">
      <c r="A104" s="274"/>
      <c r="B104" s="902"/>
      <c r="C104" s="912"/>
      <c r="D104" s="916" t="s">
        <v>2491</v>
      </c>
      <c r="E104" s="276"/>
      <c r="F104" s="909">
        <v>0</v>
      </c>
      <c r="G104" s="278" t="s">
        <v>179</v>
      </c>
      <c r="H104" s="187" t="str">
        <f t="shared" si="1"/>
        <v/>
      </c>
      <c r="J104" s="2058" t="s">
        <v>6391</v>
      </c>
      <c r="K104" s="2064" t="str">
        <f>VLOOKUP(J104,'FICHE RATIOS'!C:D,2,FALSE)</f>
        <v>Peinture - Nettoyage</v>
      </c>
      <c r="M104" s="2034"/>
      <c r="N104" s="2031"/>
      <c r="P104" s="2034"/>
      <c r="Q104" s="2031"/>
      <c r="S104" s="2034"/>
      <c r="T104" s="2031"/>
    </row>
    <row r="105" spans="1:20" s="331" customFormat="1">
      <c r="A105" s="274"/>
      <c r="B105" s="367"/>
      <c r="C105" s="915"/>
      <c r="D105" s="916" t="s">
        <v>2492</v>
      </c>
      <c r="E105" s="276"/>
      <c r="F105" s="909"/>
      <c r="G105" s="278" t="s">
        <v>179</v>
      </c>
      <c r="H105" s="187" t="str">
        <f t="shared" si="1"/>
        <v/>
      </c>
      <c r="J105" s="2058" t="s">
        <v>6391</v>
      </c>
      <c r="K105" s="2064" t="str">
        <f>VLOOKUP(J105,'FICHE RATIOS'!C:D,2,FALSE)</f>
        <v>Peinture - Nettoyage</v>
      </c>
      <c r="M105" s="2034"/>
      <c r="N105" s="2031"/>
      <c r="P105" s="2034"/>
      <c r="Q105" s="2031"/>
      <c r="S105" s="2034"/>
      <c r="T105" s="2031"/>
    </row>
    <row r="106" spans="1:20" s="331" customFormat="1">
      <c r="A106" s="274"/>
      <c r="B106" s="941"/>
      <c r="C106" s="912"/>
      <c r="D106" s="916" t="s">
        <v>2493</v>
      </c>
      <c r="E106" s="276"/>
      <c r="F106" s="616"/>
      <c r="G106" s="278" t="s">
        <v>179</v>
      </c>
      <c r="H106" s="187" t="str">
        <f t="shared" ref="H106:H161" si="2">IF(F106=0,"",G106*F106)</f>
        <v/>
      </c>
      <c r="J106" s="2058" t="s">
        <v>6391</v>
      </c>
      <c r="K106" s="2064" t="str">
        <f>VLOOKUP(J106,'FICHE RATIOS'!C:D,2,FALSE)</f>
        <v>Peinture - Nettoyage</v>
      </c>
      <c r="M106" s="2034"/>
      <c r="N106" s="2031"/>
      <c r="P106" s="2034"/>
      <c r="Q106" s="2031"/>
      <c r="S106" s="2034"/>
      <c r="T106" s="2031"/>
    </row>
    <row r="107" spans="1:20" s="331" customFormat="1">
      <c r="A107" s="274"/>
      <c r="B107" s="941"/>
      <c r="C107" s="912"/>
      <c r="D107" s="916" t="s">
        <v>2494</v>
      </c>
      <c r="E107" s="276"/>
      <c r="F107" s="616"/>
      <c r="G107" s="278"/>
      <c r="H107" s="187" t="str">
        <f t="shared" si="2"/>
        <v/>
      </c>
      <c r="J107" s="2058" t="s">
        <v>6391</v>
      </c>
      <c r="K107" s="2064" t="str">
        <f>VLOOKUP(J107,'FICHE RATIOS'!C:D,2,FALSE)</f>
        <v>Peinture - Nettoyage</v>
      </c>
      <c r="M107" s="2034"/>
      <c r="N107" s="2031"/>
      <c r="P107" s="2034"/>
      <c r="Q107" s="2031"/>
      <c r="S107" s="2034"/>
      <c r="T107" s="2031"/>
    </row>
    <row r="108" spans="1:20" s="331" customFormat="1">
      <c r="A108" s="274"/>
      <c r="B108" s="942"/>
      <c r="C108" s="915"/>
      <c r="D108" s="916" t="s">
        <v>2495</v>
      </c>
      <c r="E108" s="276"/>
      <c r="F108" s="616"/>
      <c r="G108" s="278"/>
      <c r="H108" s="187" t="str">
        <f t="shared" si="2"/>
        <v/>
      </c>
      <c r="J108" s="2058" t="s">
        <v>6391</v>
      </c>
      <c r="K108" s="2064" t="str">
        <f>VLOOKUP(J108,'FICHE RATIOS'!C:D,2,FALSE)</f>
        <v>Peinture - Nettoyage</v>
      </c>
      <c r="M108" s="2034"/>
      <c r="N108" s="2031"/>
      <c r="P108" s="2034"/>
      <c r="Q108" s="2031"/>
      <c r="S108" s="2034"/>
      <c r="T108" s="2031"/>
    </row>
    <row r="109" spans="1:20" s="476" customFormat="1">
      <c r="A109" s="274"/>
      <c r="B109" s="942"/>
      <c r="C109" s="915"/>
      <c r="D109" s="943" t="s">
        <v>2496</v>
      </c>
      <c r="E109" s="276"/>
      <c r="F109" s="480"/>
      <c r="G109" s="278"/>
      <c r="H109" s="187" t="str">
        <f t="shared" si="2"/>
        <v/>
      </c>
      <c r="J109" s="2058" t="s">
        <v>6391</v>
      </c>
      <c r="K109" s="2064" t="str">
        <f>VLOOKUP(J109,'FICHE RATIOS'!C:D,2,FALSE)</f>
        <v>Peinture - Nettoyage</v>
      </c>
      <c r="M109" s="2034"/>
      <c r="N109" s="2031"/>
      <c r="P109" s="2034"/>
      <c r="Q109" s="2031"/>
      <c r="S109" s="2034"/>
      <c r="T109" s="2031"/>
    </row>
    <row r="110" spans="1:20" s="476" customFormat="1">
      <c r="A110" s="274"/>
      <c r="B110" s="942"/>
      <c r="C110" s="915"/>
      <c r="D110" s="943" t="s">
        <v>2497</v>
      </c>
      <c r="E110" s="276"/>
      <c r="F110" s="480"/>
      <c r="G110" s="278"/>
      <c r="H110" s="187" t="str">
        <f t="shared" si="2"/>
        <v/>
      </c>
      <c r="J110" s="2058" t="s">
        <v>6391</v>
      </c>
      <c r="K110" s="2064" t="str">
        <f>VLOOKUP(J110,'FICHE RATIOS'!C:D,2,FALSE)</f>
        <v>Peinture - Nettoyage</v>
      </c>
      <c r="M110" s="2034"/>
      <c r="N110" s="2031"/>
      <c r="P110" s="2034"/>
      <c r="Q110" s="2031"/>
      <c r="S110" s="2034"/>
      <c r="T110" s="2031"/>
    </row>
    <row r="111" spans="1:20" s="476" customFormat="1">
      <c r="A111" s="274"/>
      <c r="B111" s="942"/>
      <c r="C111" s="915"/>
      <c r="D111" s="943" t="s">
        <v>2498</v>
      </c>
      <c r="E111" s="276"/>
      <c r="F111" s="480"/>
      <c r="G111" s="278"/>
      <c r="H111" s="187" t="str">
        <f t="shared" si="2"/>
        <v/>
      </c>
      <c r="J111" s="2058" t="s">
        <v>6391</v>
      </c>
      <c r="K111" s="2064" t="str">
        <f>VLOOKUP(J111,'FICHE RATIOS'!C:D,2,FALSE)</f>
        <v>Peinture - Nettoyage</v>
      </c>
      <c r="M111" s="2034"/>
      <c r="N111" s="2031"/>
      <c r="P111" s="2034"/>
      <c r="Q111" s="2031"/>
      <c r="S111" s="2034"/>
      <c r="T111" s="2031"/>
    </row>
    <row r="112" spans="1:20" s="476" customFormat="1">
      <c r="A112" s="274"/>
      <c r="B112" s="942"/>
      <c r="C112" s="915"/>
      <c r="D112" s="943" t="s">
        <v>2499</v>
      </c>
      <c r="E112" s="276"/>
      <c r="F112" s="480"/>
      <c r="G112" s="278"/>
      <c r="H112" s="187" t="str">
        <f t="shared" si="2"/>
        <v/>
      </c>
      <c r="J112" s="2058" t="s">
        <v>6391</v>
      </c>
      <c r="K112" s="2064" t="str">
        <f>VLOOKUP(J112,'FICHE RATIOS'!C:D,2,FALSE)</f>
        <v>Peinture - Nettoyage</v>
      </c>
      <c r="M112" s="2034"/>
      <c r="N112" s="2031"/>
      <c r="P112" s="2034"/>
      <c r="Q112" s="2031"/>
      <c r="S112" s="2034"/>
      <c r="T112" s="2031"/>
    </row>
    <row r="113" spans="1:20" s="331" customFormat="1">
      <c r="A113" s="274"/>
      <c r="B113" s="941"/>
      <c r="C113" s="912"/>
      <c r="D113" s="908"/>
      <c r="E113" s="276"/>
      <c r="F113" s="616">
        <v>0</v>
      </c>
      <c r="G113" s="278" t="s">
        <v>179</v>
      </c>
      <c r="H113" s="187" t="str">
        <f t="shared" si="2"/>
        <v/>
      </c>
      <c r="J113" s="2058" t="s">
        <v>6391</v>
      </c>
      <c r="K113" s="2064" t="str">
        <f>VLOOKUP(J113,'FICHE RATIOS'!C:D,2,FALSE)</f>
        <v>Peinture - Nettoyage</v>
      </c>
      <c r="M113" s="2034"/>
      <c r="N113" s="2031"/>
      <c r="P113" s="2034"/>
      <c r="Q113" s="2031"/>
      <c r="S113" s="2034"/>
      <c r="T113" s="2031"/>
    </row>
    <row r="114" spans="1:20" s="331" customFormat="1">
      <c r="A114" s="274"/>
      <c r="B114" s="944" t="s">
        <v>1116</v>
      </c>
      <c r="C114" s="912" t="s">
        <v>2500</v>
      </c>
      <c r="D114" s="908"/>
      <c r="E114" s="276"/>
      <c r="F114" s="616">
        <v>0</v>
      </c>
      <c r="G114" s="278" t="s">
        <v>179</v>
      </c>
      <c r="H114" s="187" t="str">
        <f t="shared" si="2"/>
        <v/>
      </c>
      <c r="J114" s="2058" t="s">
        <v>6391</v>
      </c>
      <c r="K114" s="2064" t="str">
        <f>VLOOKUP(J114,'FICHE RATIOS'!C:D,2,FALSE)</f>
        <v>Peinture - Nettoyage</v>
      </c>
      <c r="M114" s="2034"/>
      <c r="N114" s="2031"/>
      <c r="P114" s="2034"/>
      <c r="Q114" s="2031"/>
      <c r="S114" s="2034"/>
      <c r="T114" s="2031"/>
    </row>
    <row r="115" spans="1:20" s="331" customFormat="1">
      <c r="A115" s="274"/>
      <c r="B115" s="941"/>
      <c r="C115" s="915"/>
      <c r="D115" s="916" t="s">
        <v>1046</v>
      </c>
      <c r="E115" s="276" t="s">
        <v>70</v>
      </c>
      <c r="F115" s="616">
        <f>5046+23162</f>
        <v>28208</v>
      </c>
      <c r="G115" s="278">
        <v>14.19</v>
      </c>
      <c r="H115" s="187">
        <f t="shared" si="2"/>
        <v>400271.51999999996</v>
      </c>
      <c r="J115" s="2058" t="s">
        <v>6391</v>
      </c>
      <c r="K115" s="2064" t="str">
        <f>VLOOKUP(J115,'FICHE RATIOS'!C:D,2,FALSE)</f>
        <v>Peinture - Nettoyage</v>
      </c>
      <c r="M115" s="2034"/>
      <c r="N115" s="2031"/>
      <c r="P115" s="2034"/>
      <c r="Q115" s="2031"/>
      <c r="S115" s="2034"/>
      <c r="T115" s="2031"/>
    </row>
    <row r="116" spans="1:20" s="331" customFormat="1">
      <c r="A116" s="274"/>
      <c r="B116" s="941"/>
      <c r="C116" s="915"/>
      <c r="D116" s="916" t="s">
        <v>2501</v>
      </c>
      <c r="E116" s="276" t="s">
        <v>235</v>
      </c>
      <c r="F116" s="616">
        <v>1007</v>
      </c>
      <c r="G116" s="278">
        <v>5.32</v>
      </c>
      <c r="H116" s="187">
        <f t="shared" si="2"/>
        <v>5357.2400000000007</v>
      </c>
      <c r="J116" s="2058" t="s">
        <v>6391</v>
      </c>
      <c r="K116" s="2064" t="str">
        <f>VLOOKUP(J116,'FICHE RATIOS'!C:D,2,FALSE)</f>
        <v>Peinture - Nettoyage</v>
      </c>
      <c r="M116" s="2034"/>
      <c r="N116" s="2031"/>
      <c r="P116" s="2034"/>
      <c r="Q116" s="2031"/>
      <c r="S116" s="2034"/>
      <c r="T116" s="2031"/>
    </row>
    <row r="117" spans="1:20" s="934" customFormat="1">
      <c r="A117" s="926"/>
      <c r="B117" s="927"/>
      <c r="C117" s="935"/>
      <c r="D117" s="936" t="s">
        <v>1177</v>
      </c>
      <c r="E117" s="930"/>
      <c r="F117" s="937"/>
      <c r="G117" s="932"/>
      <c r="H117" s="938"/>
      <c r="J117" s="2058" t="s">
        <v>6391</v>
      </c>
      <c r="K117" s="2064" t="str">
        <f>VLOOKUP(J117,'FICHE RATIOS'!C:D,2,FALSE)</f>
        <v>Peinture - Nettoyage</v>
      </c>
      <c r="M117" s="2034"/>
      <c r="N117" s="2031"/>
      <c r="P117" s="2034"/>
      <c r="Q117" s="2031"/>
      <c r="S117" s="2034"/>
      <c r="T117" s="2031"/>
    </row>
    <row r="118" spans="1:20" s="331" customFormat="1">
      <c r="A118" s="274"/>
      <c r="B118" s="941"/>
      <c r="C118" s="915"/>
      <c r="D118" s="916" t="s">
        <v>2502</v>
      </c>
      <c r="E118" s="621"/>
      <c r="F118" s="616"/>
      <c r="G118" s="278"/>
      <c r="H118" s="187"/>
      <c r="J118" s="2058" t="s">
        <v>6391</v>
      </c>
      <c r="K118" s="2064" t="str">
        <f>VLOOKUP(J118,'FICHE RATIOS'!C:D,2,FALSE)</f>
        <v>Peinture - Nettoyage</v>
      </c>
      <c r="M118" s="2034"/>
      <c r="N118" s="2031"/>
      <c r="P118" s="2034"/>
      <c r="Q118" s="2031"/>
      <c r="S118" s="2034"/>
      <c r="T118" s="2031"/>
    </row>
    <row r="119" spans="1:20" s="331" customFormat="1">
      <c r="A119" s="274"/>
      <c r="B119" s="941"/>
      <c r="C119" s="915"/>
      <c r="D119" s="916" t="s">
        <v>2503</v>
      </c>
      <c r="E119" s="276"/>
      <c r="F119" s="616"/>
      <c r="G119" s="278"/>
      <c r="H119" s="187"/>
      <c r="J119" s="2058" t="s">
        <v>6391</v>
      </c>
      <c r="K119" s="2064" t="str">
        <f>VLOOKUP(J119,'FICHE RATIOS'!C:D,2,FALSE)</f>
        <v>Peinture - Nettoyage</v>
      </c>
      <c r="M119" s="2034"/>
      <c r="N119" s="2031"/>
      <c r="P119" s="2034"/>
      <c r="Q119" s="2031"/>
      <c r="S119" s="2034"/>
      <c r="T119" s="2031"/>
    </row>
    <row r="120" spans="1:20" s="331" customFormat="1">
      <c r="A120" s="274"/>
      <c r="B120" s="941"/>
      <c r="C120" s="915"/>
      <c r="D120" s="908"/>
      <c r="E120" s="276"/>
      <c r="F120" s="616">
        <v>0</v>
      </c>
      <c r="G120" s="278" t="s">
        <v>179</v>
      </c>
      <c r="H120" s="187" t="str">
        <f t="shared" si="2"/>
        <v/>
      </c>
      <c r="J120" s="2058" t="s">
        <v>6391</v>
      </c>
      <c r="K120" s="2064" t="str">
        <f>VLOOKUP(J120,'FICHE RATIOS'!C:D,2,FALSE)</f>
        <v>Peinture - Nettoyage</v>
      </c>
      <c r="M120" s="2034"/>
      <c r="N120" s="2031"/>
      <c r="P120" s="2034"/>
      <c r="Q120" s="2031"/>
      <c r="S120" s="2034"/>
      <c r="T120" s="2031"/>
    </row>
    <row r="121" spans="1:20" s="331" customFormat="1">
      <c r="A121" s="274"/>
      <c r="B121" s="944" t="s">
        <v>1119</v>
      </c>
      <c r="C121" s="912" t="s">
        <v>1026</v>
      </c>
      <c r="D121" s="908"/>
      <c r="E121" s="276"/>
      <c r="F121" s="616">
        <v>0</v>
      </c>
      <c r="G121" s="278" t="s">
        <v>179</v>
      </c>
      <c r="H121" s="187" t="str">
        <f t="shared" si="2"/>
        <v/>
      </c>
      <c r="J121" s="2058" t="s">
        <v>6391</v>
      </c>
      <c r="K121" s="2064" t="str">
        <f>VLOOKUP(J121,'FICHE RATIOS'!C:D,2,FALSE)</f>
        <v>Peinture - Nettoyage</v>
      </c>
      <c r="M121" s="2034"/>
      <c r="N121" s="2031"/>
      <c r="P121" s="2034"/>
      <c r="Q121" s="2031"/>
      <c r="S121" s="2034"/>
      <c r="T121" s="2031"/>
    </row>
    <row r="122" spans="1:20" s="331" customFormat="1">
      <c r="A122" s="274"/>
      <c r="B122" s="941"/>
      <c r="C122" s="915"/>
      <c r="D122" s="916" t="s">
        <v>1046</v>
      </c>
      <c r="E122" s="276" t="s">
        <v>70</v>
      </c>
      <c r="F122" s="616">
        <v>3291</v>
      </c>
      <c r="G122" s="278">
        <v>44.92</v>
      </c>
      <c r="H122" s="187">
        <f t="shared" si="2"/>
        <v>147831.72</v>
      </c>
      <c r="J122" s="2058" t="s">
        <v>6391</v>
      </c>
      <c r="K122" s="2064" t="str">
        <f>VLOOKUP(J122,'FICHE RATIOS'!C:D,2,FALSE)</f>
        <v>Peinture - Nettoyage</v>
      </c>
      <c r="M122" s="2034"/>
      <c r="N122" s="2031"/>
      <c r="P122" s="2034"/>
      <c r="Q122" s="2031"/>
      <c r="S122" s="2034"/>
      <c r="T122" s="2031"/>
    </row>
    <row r="123" spans="1:20" s="331" customFormat="1">
      <c r="A123" s="274"/>
      <c r="B123" s="941"/>
      <c r="C123" s="915"/>
      <c r="D123" s="916" t="s">
        <v>2501</v>
      </c>
      <c r="E123" s="276" t="s">
        <v>235</v>
      </c>
      <c r="F123" s="616">
        <v>1188</v>
      </c>
      <c r="G123" s="278">
        <v>17.73</v>
      </c>
      <c r="H123" s="187">
        <f t="shared" si="2"/>
        <v>21063.24</v>
      </c>
      <c r="J123" s="2058" t="s">
        <v>6391</v>
      </c>
      <c r="K123" s="2064" t="str">
        <f>VLOOKUP(J123,'FICHE RATIOS'!C:D,2,FALSE)</f>
        <v>Peinture - Nettoyage</v>
      </c>
      <c r="M123" s="2034"/>
      <c r="N123" s="2031"/>
      <c r="P123" s="2034"/>
      <c r="Q123" s="2031"/>
      <c r="S123" s="2034"/>
      <c r="T123" s="2031"/>
    </row>
    <row r="124" spans="1:20" s="934" customFormat="1">
      <c r="A124" s="926"/>
      <c r="B124" s="927"/>
      <c r="C124" s="935"/>
      <c r="D124" s="936" t="s">
        <v>1177</v>
      </c>
      <c r="E124" s="930"/>
      <c r="F124" s="937"/>
      <c r="G124" s="932"/>
      <c r="H124" s="938"/>
      <c r="J124" s="2058" t="s">
        <v>6391</v>
      </c>
      <c r="K124" s="2064" t="str">
        <f>VLOOKUP(J124,'FICHE RATIOS'!C:D,2,FALSE)</f>
        <v>Peinture - Nettoyage</v>
      </c>
      <c r="M124" s="2034"/>
      <c r="N124" s="2031"/>
      <c r="P124" s="2034"/>
      <c r="Q124" s="2031"/>
      <c r="S124" s="2034"/>
      <c r="T124" s="2031"/>
    </row>
    <row r="125" spans="1:20" s="331" customFormat="1">
      <c r="A125" s="274"/>
      <c r="B125" s="941"/>
      <c r="C125" s="915"/>
      <c r="D125" s="916" t="s">
        <v>2504</v>
      </c>
      <c r="E125" s="276"/>
      <c r="F125" s="616">
        <v>0</v>
      </c>
      <c r="G125" s="278" t="s">
        <v>179</v>
      </c>
      <c r="H125" s="187" t="str">
        <f>IF(F125=0,"",G125*F125)</f>
        <v/>
      </c>
      <c r="J125" s="2058" t="s">
        <v>6391</v>
      </c>
      <c r="K125" s="2064" t="str">
        <f>VLOOKUP(J125,'FICHE RATIOS'!C:D,2,FALSE)</f>
        <v>Peinture - Nettoyage</v>
      </c>
      <c r="M125" s="2034"/>
      <c r="N125" s="2031"/>
      <c r="P125" s="2034"/>
      <c r="Q125" s="2031"/>
      <c r="S125" s="2034"/>
      <c r="T125" s="2031"/>
    </row>
    <row r="126" spans="1:20" s="331" customFormat="1">
      <c r="A126" s="274"/>
      <c r="B126" s="941"/>
      <c r="C126" s="915"/>
      <c r="D126" s="908"/>
      <c r="E126" s="276"/>
      <c r="F126" s="616">
        <v>0</v>
      </c>
      <c r="G126" s="278" t="s">
        <v>179</v>
      </c>
      <c r="H126" s="187" t="str">
        <f t="shared" si="2"/>
        <v/>
      </c>
      <c r="J126" s="2058" t="s">
        <v>6391</v>
      </c>
      <c r="K126" s="2064" t="str">
        <f>VLOOKUP(J126,'FICHE RATIOS'!C:D,2,FALSE)</f>
        <v>Peinture - Nettoyage</v>
      </c>
      <c r="M126" s="2034"/>
      <c r="N126" s="2031"/>
      <c r="P126" s="2034"/>
      <c r="Q126" s="2031"/>
      <c r="S126" s="2034"/>
      <c r="T126" s="2031"/>
    </row>
    <row r="127" spans="1:20" s="331" customFormat="1">
      <c r="A127" s="274"/>
      <c r="B127" s="944" t="s">
        <v>1148</v>
      </c>
      <c r="C127" s="712" t="s">
        <v>2505</v>
      </c>
      <c r="D127" s="908"/>
      <c r="E127" s="276"/>
      <c r="F127" s="616">
        <v>0</v>
      </c>
      <c r="G127" s="278" t="s">
        <v>179</v>
      </c>
      <c r="H127" s="1887">
        <f>F131</f>
        <v>1936.6</v>
      </c>
      <c r="J127" s="2058" t="s">
        <v>6391</v>
      </c>
      <c r="K127" s="2064" t="str">
        <f>VLOOKUP(J127,'FICHE RATIOS'!C:D,2,FALSE)</f>
        <v>Peinture - Nettoyage</v>
      </c>
      <c r="M127" s="2034"/>
      <c r="N127" s="2031"/>
      <c r="P127" s="2034"/>
      <c r="Q127" s="2031"/>
      <c r="S127" s="2034"/>
      <c r="T127" s="2031"/>
    </row>
    <row r="128" spans="1:20" s="331" customFormat="1">
      <c r="A128" s="274"/>
      <c r="B128" s="941"/>
      <c r="C128" s="910"/>
      <c r="D128" s="908"/>
      <c r="E128" s="276"/>
      <c r="F128" s="616">
        <v>0</v>
      </c>
      <c r="G128" s="278" t="s">
        <v>179</v>
      </c>
      <c r="H128" s="187" t="str">
        <f t="shared" si="2"/>
        <v/>
      </c>
      <c r="J128" s="2058" t="s">
        <v>6391</v>
      </c>
      <c r="K128" s="2064" t="str">
        <f>VLOOKUP(J128,'FICHE RATIOS'!C:D,2,FALSE)</f>
        <v>Peinture - Nettoyage</v>
      </c>
      <c r="M128" s="2034"/>
      <c r="N128" s="2031"/>
      <c r="P128" s="2034"/>
      <c r="Q128" s="2031"/>
      <c r="S128" s="2034"/>
      <c r="T128" s="2031"/>
    </row>
    <row r="129" spans="1:20" s="331" customFormat="1">
      <c r="A129" s="274"/>
      <c r="B129" s="944" t="s">
        <v>1537</v>
      </c>
      <c r="C129" s="912" t="s">
        <v>2506</v>
      </c>
      <c r="D129" s="945"/>
      <c r="E129" s="276"/>
      <c r="F129" s="616">
        <v>0</v>
      </c>
      <c r="G129" s="278" t="s">
        <v>179</v>
      </c>
      <c r="H129" s="187" t="str">
        <f t="shared" si="2"/>
        <v/>
      </c>
      <c r="J129" s="2058" t="s">
        <v>6391</v>
      </c>
      <c r="K129" s="2064" t="str">
        <f>VLOOKUP(J129,'FICHE RATIOS'!C:D,2,FALSE)</f>
        <v>Peinture - Nettoyage</v>
      </c>
      <c r="M129" s="2034"/>
      <c r="N129" s="2031"/>
      <c r="P129" s="2034"/>
      <c r="Q129" s="2031"/>
      <c r="S129" s="2034"/>
      <c r="T129" s="2031"/>
    </row>
    <row r="130" spans="1:20" s="331" customFormat="1">
      <c r="A130" s="274"/>
      <c r="B130" s="941"/>
      <c r="C130" s="915"/>
      <c r="D130" s="908"/>
      <c r="E130" s="276"/>
      <c r="F130" s="616">
        <v>0</v>
      </c>
      <c r="G130" s="278" t="s">
        <v>179</v>
      </c>
      <c r="H130" s="187" t="str">
        <f t="shared" si="2"/>
        <v/>
      </c>
      <c r="J130" s="2058" t="s">
        <v>6391</v>
      </c>
      <c r="K130" s="2064" t="str">
        <f>VLOOKUP(J130,'FICHE RATIOS'!C:D,2,FALSE)</f>
        <v>Peinture - Nettoyage</v>
      </c>
      <c r="M130" s="2034"/>
      <c r="N130" s="2031"/>
      <c r="P130" s="2034"/>
      <c r="Q130" s="2031"/>
      <c r="S130" s="2034"/>
      <c r="T130" s="2031"/>
    </row>
    <row r="131" spans="1:20" s="331" customFormat="1">
      <c r="A131" s="274"/>
      <c r="B131" s="941"/>
      <c r="C131" s="915"/>
      <c r="D131" s="916" t="s">
        <v>1046</v>
      </c>
      <c r="E131" s="276" t="s">
        <v>70</v>
      </c>
      <c r="F131" s="616">
        <v>1936.6</v>
      </c>
      <c r="G131" s="278">
        <v>11.23</v>
      </c>
      <c r="H131" s="187">
        <f t="shared" si="2"/>
        <v>21748.018</v>
      </c>
      <c r="J131" s="2058" t="s">
        <v>6391</v>
      </c>
      <c r="K131" s="2064" t="str">
        <f>VLOOKUP(J131,'FICHE RATIOS'!C:D,2,FALSE)</f>
        <v>Peinture - Nettoyage</v>
      </c>
      <c r="M131" s="2034"/>
      <c r="N131" s="2031"/>
      <c r="P131" s="2034"/>
      <c r="Q131" s="2031"/>
      <c r="S131" s="2034"/>
      <c r="T131" s="2031"/>
    </row>
    <row r="132" spans="1:20" s="934" customFormat="1">
      <c r="A132" s="926"/>
      <c r="B132" s="927"/>
      <c r="C132" s="935"/>
      <c r="D132" s="936" t="s">
        <v>1177</v>
      </c>
      <c r="E132" s="930"/>
      <c r="F132" s="937"/>
      <c r="G132" s="932"/>
      <c r="H132" s="938"/>
      <c r="J132" s="2058" t="s">
        <v>6391</v>
      </c>
      <c r="K132" s="2064" t="str">
        <f>VLOOKUP(J132,'FICHE RATIOS'!C:D,2,FALSE)</f>
        <v>Peinture - Nettoyage</v>
      </c>
      <c r="M132" s="2034"/>
      <c r="N132" s="2031"/>
      <c r="P132" s="2034"/>
      <c r="Q132" s="2031"/>
      <c r="S132" s="2034"/>
      <c r="T132" s="2031"/>
    </row>
    <row r="133" spans="1:20" s="331" customFormat="1">
      <c r="A133" s="274"/>
      <c r="B133" s="941"/>
      <c r="C133" s="915"/>
      <c r="D133" s="908" t="s">
        <v>2507</v>
      </c>
      <c r="E133" s="276"/>
      <c r="F133" s="616"/>
      <c r="G133" s="278"/>
      <c r="H133" s="187" t="str">
        <f>IF(F133=0,"",G133*F133)</f>
        <v/>
      </c>
      <c r="J133" s="2058" t="s">
        <v>6391</v>
      </c>
      <c r="K133" s="2064" t="str">
        <f>VLOOKUP(J133,'FICHE RATIOS'!C:D,2,FALSE)</f>
        <v>Peinture - Nettoyage</v>
      </c>
      <c r="M133" s="2034"/>
      <c r="N133" s="2031"/>
      <c r="P133" s="2034"/>
      <c r="Q133" s="2031"/>
      <c r="S133" s="2034"/>
      <c r="T133" s="2031"/>
    </row>
    <row r="134" spans="1:20" s="331" customFormat="1">
      <c r="A134" s="274"/>
      <c r="B134" s="941"/>
      <c r="C134" s="915"/>
      <c r="D134" s="908" t="s">
        <v>2508</v>
      </c>
      <c r="E134" s="276"/>
      <c r="F134" s="616"/>
      <c r="G134" s="278" t="s">
        <v>179</v>
      </c>
      <c r="H134" s="187" t="str">
        <f>IF(F134=0,"",G134*F134)</f>
        <v/>
      </c>
      <c r="J134" s="2058" t="s">
        <v>6391</v>
      </c>
      <c r="K134" s="2064" t="str">
        <f>VLOOKUP(J134,'FICHE RATIOS'!C:D,2,FALSE)</f>
        <v>Peinture - Nettoyage</v>
      </c>
      <c r="M134" s="2034"/>
      <c r="N134" s="2031"/>
      <c r="P134" s="2034"/>
      <c r="Q134" s="2031"/>
      <c r="S134" s="2034"/>
      <c r="T134" s="2031"/>
    </row>
    <row r="135" spans="1:20" s="476" customFormat="1">
      <c r="A135" s="274"/>
      <c r="B135" s="941"/>
      <c r="C135" s="915"/>
      <c r="D135" s="908"/>
      <c r="E135" s="276"/>
      <c r="F135" s="616"/>
      <c r="G135" s="278"/>
      <c r="H135" s="187" t="str">
        <f>IF(F135=0,"",G135*F135)</f>
        <v/>
      </c>
      <c r="J135" s="2058" t="s">
        <v>6391</v>
      </c>
      <c r="K135" s="2064" t="str">
        <f>VLOOKUP(J135,'FICHE RATIOS'!C:D,2,FALSE)</f>
        <v>Peinture - Nettoyage</v>
      </c>
      <c r="M135" s="2034"/>
      <c r="N135" s="2031"/>
      <c r="P135" s="2034"/>
      <c r="Q135" s="2031"/>
      <c r="S135" s="2034"/>
      <c r="T135" s="2031"/>
    </row>
    <row r="136" spans="1:20" s="331" customFormat="1">
      <c r="A136" s="274"/>
      <c r="B136" s="941"/>
      <c r="C136" s="915"/>
      <c r="D136" s="908" t="s">
        <v>2509</v>
      </c>
      <c r="E136" s="276" t="s">
        <v>235</v>
      </c>
      <c r="F136" s="616">
        <v>10834</v>
      </c>
      <c r="G136" s="278">
        <v>11.23</v>
      </c>
      <c r="H136" s="187">
        <f t="shared" si="2"/>
        <v>121665.82</v>
      </c>
      <c r="J136" s="2058" t="s">
        <v>6391</v>
      </c>
      <c r="K136" s="2064" t="str">
        <f>VLOOKUP(J136,'FICHE RATIOS'!C:D,2,FALSE)</f>
        <v>Peinture - Nettoyage</v>
      </c>
      <c r="M136" s="2034"/>
      <c r="N136" s="2031"/>
      <c r="P136" s="2034"/>
      <c r="Q136" s="2031"/>
      <c r="S136" s="2034"/>
      <c r="T136" s="2031"/>
    </row>
    <row r="137" spans="1:20" s="331" customFormat="1">
      <c r="A137" s="274"/>
      <c r="B137" s="941"/>
      <c r="C137" s="915"/>
      <c r="D137" s="908" t="s">
        <v>2510</v>
      </c>
      <c r="E137" s="276" t="s">
        <v>235</v>
      </c>
      <c r="F137" s="616">
        <v>535</v>
      </c>
      <c r="G137" s="278">
        <v>17.73</v>
      </c>
      <c r="H137" s="187">
        <f t="shared" si="2"/>
        <v>9485.5500000000011</v>
      </c>
      <c r="J137" s="2058" t="s">
        <v>6391</v>
      </c>
      <c r="K137" s="2064" t="str">
        <f>VLOOKUP(J137,'FICHE RATIOS'!C:D,2,FALSE)</f>
        <v>Peinture - Nettoyage</v>
      </c>
      <c r="M137" s="2034"/>
      <c r="N137" s="2031"/>
      <c r="P137" s="2034"/>
      <c r="Q137" s="2031"/>
      <c r="S137" s="2034"/>
      <c r="T137" s="2031"/>
    </row>
    <row r="138" spans="1:20" s="331" customFormat="1">
      <c r="A138" s="274"/>
      <c r="B138" s="941"/>
      <c r="C138" s="915"/>
      <c r="D138" s="908" t="s">
        <v>2511</v>
      </c>
      <c r="E138" s="276" t="s">
        <v>235</v>
      </c>
      <c r="F138" s="616">
        <v>160</v>
      </c>
      <c r="G138" s="278">
        <v>4.1399999999999997</v>
      </c>
      <c r="H138" s="187">
        <f t="shared" si="2"/>
        <v>662.4</v>
      </c>
      <c r="J138" s="2058" t="s">
        <v>6391</v>
      </c>
      <c r="K138" s="2064" t="str">
        <f>VLOOKUP(J138,'FICHE RATIOS'!C:D,2,FALSE)</f>
        <v>Peinture - Nettoyage</v>
      </c>
      <c r="M138" s="2034"/>
      <c r="N138" s="2031"/>
      <c r="P138" s="2034"/>
      <c r="Q138" s="2031"/>
      <c r="S138" s="2034"/>
      <c r="T138" s="2031"/>
    </row>
    <row r="139" spans="1:20" s="331" customFormat="1">
      <c r="A139" s="274"/>
      <c r="B139" s="941"/>
      <c r="C139" s="915"/>
      <c r="D139" s="908"/>
      <c r="E139" s="276"/>
      <c r="F139" s="616">
        <v>0</v>
      </c>
      <c r="G139" s="278" t="s">
        <v>179</v>
      </c>
      <c r="H139" s="187" t="str">
        <f t="shared" si="2"/>
        <v/>
      </c>
      <c r="J139" s="2058" t="s">
        <v>6391</v>
      </c>
      <c r="K139" s="2064" t="str">
        <f>VLOOKUP(J139,'FICHE RATIOS'!C:D,2,FALSE)</f>
        <v>Peinture - Nettoyage</v>
      </c>
      <c r="M139" s="2034"/>
      <c r="N139" s="2031"/>
      <c r="P139" s="2034"/>
      <c r="Q139" s="2031"/>
      <c r="S139" s="2034"/>
      <c r="T139" s="2031"/>
    </row>
    <row r="140" spans="1:20" s="331" customFormat="1">
      <c r="A140" s="274"/>
      <c r="B140" s="944" t="s">
        <v>2007</v>
      </c>
      <c r="C140" s="712" t="s">
        <v>2512</v>
      </c>
      <c r="D140" s="908"/>
      <c r="E140" s="276"/>
      <c r="F140" s="616">
        <v>0</v>
      </c>
      <c r="G140" s="278" t="s">
        <v>179</v>
      </c>
      <c r="H140" s="1887">
        <f>F144+F145</f>
        <v>416</v>
      </c>
      <c r="J140" s="2058" t="s">
        <v>6391</v>
      </c>
      <c r="K140" s="2064" t="str">
        <f>VLOOKUP(J140,'FICHE RATIOS'!C:D,2,FALSE)</f>
        <v>Peinture - Nettoyage</v>
      </c>
      <c r="M140" s="2034"/>
      <c r="N140" s="2031"/>
      <c r="P140" s="2034"/>
      <c r="Q140" s="2031"/>
      <c r="S140" s="2034"/>
      <c r="T140" s="2031"/>
    </row>
    <row r="141" spans="1:20" s="331" customFormat="1">
      <c r="A141" s="274"/>
      <c r="B141" s="941"/>
      <c r="C141" s="910"/>
      <c r="D141" s="908"/>
      <c r="E141" s="276"/>
      <c r="F141" s="616">
        <v>0</v>
      </c>
      <c r="G141" s="278" t="s">
        <v>179</v>
      </c>
      <c r="H141" s="187" t="str">
        <f t="shared" si="2"/>
        <v/>
      </c>
      <c r="J141" s="2058" t="s">
        <v>6391</v>
      </c>
      <c r="K141" s="2064" t="str">
        <f>VLOOKUP(J141,'FICHE RATIOS'!C:D,2,FALSE)</f>
        <v>Peinture - Nettoyage</v>
      </c>
      <c r="M141" s="2034"/>
      <c r="N141" s="2031"/>
      <c r="P141" s="2034"/>
      <c r="Q141" s="2031"/>
      <c r="S141" s="2034"/>
      <c r="T141" s="2031"/>
    </row>
    <row r="142" spans="1:20" s="331" customFormat="1">
      <c r="A142" s="274"/>
      <c r="B142" s="944" t="s">
        <v>1566</v>
      </c>
      <c r="C142" s="912" t="s">
        <v>2513</v>
      </c>
      <c r="D142" s="945"/>
      <c r="E142" s="276"/>
      <c r="F142" s="616">
        <v>0</v>
      </c>
      <c r="G142" s="278" t="s">
        <v>179</v>
      </c>
      <c r="H142" s="187" t="str">
        <f t="shared" si="2"/>
        <v/>
      </c>
      <c r="J142" s="2058" t="s">
        <v>6391</v>
      </c>
      <c r="K142" s="2064" t="str">
        <f>VLOOKUP(J142,'FICHE RATIOS'!C:D,2,FALSE)</f>
        <v>Peinture - Nettoyage</v>
      </c>
      <c r="M142" s="2034"/>
      <c r="N142" s="2031"/>
      <c r="P142" s="2034"/>
      <c r="Q142" s="2031"/>
      <c r="S142" s="2034"/>
      <c r="T142" s="2031"/>
    </row>
    <row r="143" spans="1:20" s="331" customFormat="1">
      <c r="A143" s="274"/>
      <c r="B143" s="941"/>
      <c r="C143" s="915"/>
      <c r="D143" s="908"/>
      <c r="E143" s="276"/>
      <c r="F143" s="616">
        <v>0</v>
      </c>
      <c r="G143" s="278" t="s">
        <v>179</v>
      </c>
      <c r="H143" s="187" t="str">
        <f t="shared" si="2"/>
        <v/>
      </c>
      <c r="J143" s="2058" t="s">
        <v>6391</v>
      </c>
      <c r="K143" s="2064" t="str">
        <f>VLOOKUP(J143,'FICHE RATIOS'!C:D,2,FALSE)</f>
        <v>Peinture - Nettoyage</v>
      </c>
      <c r="M143" s="2034"/>
      <c r="N143" s="2031"/>
      <c r="P143" s="2034"/>
      <c r="Q143" s="2031"/>
      <c r="S143" s="2034"/>
      <c r="T143" s="2031"/>
    </row>
    <row r="144" spans="1:20" s="331" customFormat="1">
      <c r="A144" s="274"/>
      <c r="B144" s="941"/>
      <c r="C144" s="915"/>
      <c r="D144" s="908" t="s">
        <v>2071</v>
      </c>
      <c r="E144" s="276" t="s">
        <v>218</v>
      </c>
      <c r="F144" s="616">
        <v>218</v>
      </c>
      <c r="G144" s="278">
        <v>14.19</v>
      </c>
      <c r="H144" s="187">
        <f t="shared" si="2"/>
        <v>3093.42</v>
      </c>
      <c r="J144" s="2058" t="s">
        <v>6391</v>
      </c>
      <c r="K144" s="2064" t="str">
        <f>VLOOKUP(J144,'FICHE RATIOS'!C:D,2,FALSE)</f>
        <v>Peinture - Nettoyage</v>
      </c>
      <c r="M144" s="2034"/>
      <c r="N144" s="2031"/>
      <c r="P144" s="2034"/>
      <c r="Q144" s="2031"/>
      <c r="S144" s="2034"/>
      <c r="T144" s="2031"/>
    </row>
    <row r="145" spans="1:20" s="331" customFormat="1">
      <c r="A145" s="274"/>
      <c r="B145" s="941"/>
      <c r="C145" s="915"/>
      <c r="D145" s="908" t="s">
        <v>2139</v>
      </c>
      <c r="E145" s="276" t="s">
        <v>218</v>
      </c>
      <c r="F145" s="616">
        <v>198</v>
      </c>
      <c r="G145" s="278">
        <v>17.73</v>
      </c>
      <c r="H145" s="187">
        <f t="shared" si="2"/>
        <v>3510.54</v>
      </c>
      <c r="J145" s="2058" t="s">
        <v>6391</v>
      </c>
      <c r="K145" s="2064" t="str">
        <f>VLOOKUP(J145,'FICHE RATIOS'!C:D,2,FALSE)</f>
        <v>Peinture - Nettoyage</v>
      </c>
      <c r="M145" s="2034"/>
      <c r="N145" s="2031"/>
      <c r="P145" s="2034"/>
      <c r="Q145" s="2031"/>
      <c r="S145" s="2034"/>
      <c r="T145" s="2031"/>
    </row>
    <row r="146" spans="1:20" s="331" customFormat="1">
      <c r="A146" s="274"/>
      <c r="B146" s="941"/>
      <c r="C146" s="915"/>
      <c r="D146" s="908" t="s">
        <v>2514</v>
      </c>
      <c r="E146" s="276" t="s">
        <v>235</v>
      </c>
      <c r="F146" s="616">
        <v>4335</v>
      </c>
      <c r="G146" s="278">
        <v>4.1399999999999997</v>
      </c>
      <c r="H146" s="187">
        <f t="shared" si="2"/>
        <v>17946.899999999998</v>
      </c>
      <c r="J146" s="2058" t="s">
        <v>6391</v>
      </c>
      <c r="K146" s="2064" t="str">
        <f>VLOOKUP(J146,'FICHE RATIOS'!C:D,2,FALSE)</f>
        <v>Peinture - Nettoyage</v>
      </c>
      <c r="M146" s="2034"/>
      <c r="N146" s="2031"/>
      <c r="P146" s="2034"/>
      <c r="Q146" s="2031"/>
      <c r="S146" s="2034"/>
      <c r="T146" s="2031"/>
    </row>
    <row r="147" spans="1:20" s="331" customFormat="1">
      <c r="A147" s="274"/>
      <c r="B147" s="941"/>
      <c r="C147" s="912"/>
      <c r="D147" s="945"/>
      <c r="E147" s="276"/>
      <c r="F147" s="616">
        <v>0</v>
      </c>
      <c r="G147" s="278" t="s">
        <v>179</v>
      </c>
      <c r="H147" s="187" t="str">
        <f t="shared" si="2"/>
        <v/>
      </c>
      <c r="J147" s="2058" t="s">
        <v>6391</v>
      </c>
      <c r="K147" s="2064" t="str">
        <f>VLOOKUP(J147,'FICHE RATIOS'!C:D,2,FALSE)</f>
        <v>Peinture - Nettoyage</v>
      </c>
      <c r="M147" s="2034"/>
      <c r="N147" s="2031"/>
      <c r="P147" s="2034"/>
      <c r="Q147" s="2031"/>
      <c r="S147" s="2034"/>
      <c r="T147" s="2031"/>
    </row>
    <row r="148" spans="1:20" s="331" customFormat="1">
      <c r="A148" s="274"/>
      <c r="B148" s="944" t="s">
        <v>2016</v>
      </c>
      <c r="C148" s="712" t="s">
        <v>2515</v>
      </c>
      <c r="D148" s="908"/>
      <c r="E148" s="276"/>
      <c r="F148" s="616">
        <v>0</v>
      </c>
      <c r="G148" s="278" t="s">
        <v>179</v>
      </c>
      <c r="H148" s="187" t="str">
        <f t="shared" si="2"/>
        <v/>
      </c>
      <c r="J148" s="2058" t="s">
        <v>6391</v>
      </c>
      <c r="K148" s="2064" t="str">
        <f>VLOOKUP(J148,'FICHE RATIOS'!C:D,2,FALSE)</f>
        <v>Peinture - Nettoyage</v>
      </c>
      <c r="M148" s="2034"/>
      <c r="N148" s="2031"/>
      <c r="P148" s="2034"/>
      <c r="Q148" s="2031"/>
      <c r="S148" s="2034"/>
      <c r="T148" s="2031"/>
    </row>
    <row r="149" spans="1:20" s="331" customFormat="1">
      <c r="A149" s="274"/>
      <c r="B149" s="944"/>
      <c r="C149" s="910"/>
      <c r="D149" s="908"/>
      <c r="E149" s="276"/>
      <c r="F149" s="616">
        <v>0</v>
      </c>
      <c r="G149" s="278" t="s">
        <v>179</v>
      </c>
      <c r="H149" s="187" t="str">
        <f t="shared" si="2"/>
        <v/>
      </c>
      <c r="J149" s="2058" t="s">
        <v>6391</v>
      </c>
      <c r="K149" s="2064" t="str">
        <f>VLOOKUP(J149,'FICHE RATIOS'!C:D,2,FALSE)</f>
        <v>Peinture - Nettoyage</v>
      </c>
      <c r="M149" s="2034"/>
      <c r="N149" s="2031"/>
      <c r="P149" s="2034"/>
      <c r="Q149" s="2031"/>
      <c r="S149" s="2034"/>
      <c r="T149" s="2031"/>
    </row>
    <row r="150" spans="1:20" s="331" customFormat="1">
      <c r="A150" s="274"/>
      <c r="B150" s="941"/>
      <c r="C150" s="915" t="s">
        <v>2516</v>
      </c>
      <c r="D150" s="908"/>
      <c r="E150" s="276" t="s">
        <v>51</v>
      </c>
      <c r="F150" s="616">
        <v>1</v>
      </c>
      <c r="G150" s="278">
        <v>9457.7900000000009</v>
      </c>
      <c r="H150" s="187">
        <f t="shared" si="2"/>
        <v>9457.7900000000009</v>
      </c>
      <c r="J150" s="2058" t="s">
        <v>6391</v>
      </c>
      <c r="K150" s="2064" t="str">
        <f>VLOOKUP(J150,'FICHE RATIOS'!C:D,2,FALSE)</f>
        <v>Peinture - Nettoyage</v>
      </c>
      <c r="M150" s="2034"/>
      <c r="N150" s="2031"/>
      <c r="P150" s="2034"/>
      <c r="Q150" s="2031"/>
      <c r="S150" s="2034"/>
      <c r="T150" s="2031"/>
    </row>
    <row r="151" spans="1:20" s="331" customFormat="1">
      <c r="A151" s="274"/>
      <c r="B151" s="946"/>
      <c r="C151" s="947"/>
      <c r="D151" s="183"/>
      <c r="E151" s="276"/>
      <c r="F151" s="616">
        <v>0</v>
      </c>
      <c r="G151" s="278" t="s">
        <v>179</v>
      </c>
      <c r="H151" s="187" t="str">
        <f t="shared" si="2"/>
        <v/>
      </c>
      <c r="J151" s="2058" t="s">
        <v>6391</v>
      </c>
      <c r="K151" s="2064" t="str">
        <f>VLOOKUP(J151,'FICHE RATIOS'!C:D,2,FALSE)</f>
        <v>Peinture - Nettoyage</v>
      </c>
      <c r="M151" s="2034"/>
      <c r="N151" s="2031"/>
      <c r="P151" s="2034"/>
      <c r="Q151" s="2031"/>
      <c r="S151" s="2034"/>
      <c r="T151" s="2031"/>
    </row>
    <row r="152" spans="1:20" s="476" customFormat="1">
      <c r="A152" s="274"/>
      <c r="B152" s="944" t="s">
        <v>2517</v>
      </c>
      <c r="C152" s="712" t="s">
        <v>2518</v>
      </c>
      <c r="D152" s="908"/>
      <c r="E152" s="276"/>
      <c r="F152" s="616"/>
      <c r="G152" s="278"/>
      <c r="H152" s="1887">
        <f>F154</f>
        <v>198.86</v>
      </c>
      <c r="J152" s="2058" t="s">
        <v>6391</v>
      </c>
      <c r="K152" s="2064" t="str">
        <f>VLOOKUP(J152,'FICHE RATIOS'!C:D,2,FALSE)</f>
        <v>Peinture - Nettoyage</v>
      </c>
      <c r="M152" s="2034"/>
      <c r="N152" s="2031"/>
      <c r="P152" s="2034"/>
      <c r="Q152" s="2031"/>
      <c r="S152" s="2034"/>
      <c r="T152" s="2031"/>
    </row>
    <row r="153" spans="1:20" s="476" customFormat="1">
      <c r="A153" s="274"/>
      <c r="B153" s="946"/>
      <c r="C153" s="274" t="s">
        <v>2519</v>
      </c>
      <c r="D153" s="183"/>
      <c r="E153" s="276"/>
      <c r="F153" s="616"/>
      <c r="G153" s="278" t="s">
        <v>179</v>
      </c>
      <c r="H153" s="187" t="str">
        <f t="shared" si="2"/>
        <v/>
      </c>
      <c r="J153" s="2058" t="s">
        <v>6391</v>
      </c>
      <c r="K153" s="2064" t="str">
        <f>VLOOKUP(J153,'FICHE RATIOS'!C:D,2,FALSE)</f>
        <v>Peinture - Nettoyage</v>
      </c>
      <c r="M153" s="2034"/>
      <c r="N153" s="2031"/>
      <c r="P153" s="2034"/>
      <c r="Q153" s="2031"/>
      <c r="S153" s="2034"/>
      <c r="T153" s="2031"/>
    </row>
    <row r="154" spans="1:20" s="476" customFormat="1">
      <c r="A154" s="274"/>
      <c r="B154" s="946"/>
      <c r="C154" s="274" t="s">
        <v>1617</v>
      </c>
      <c r="D154" s="183"/>
      <c r="E154" s="276" t="s">
        <v>70</v>
      </c>
      <c r="F154" s="616">
        <v>198.86</v>
      </c>
      <c r="G154" s="278">
        <v>66.81</v>
      </c>
      <c r="H154" s="187">
        <f t="shared" si="2"/>
        <v>13285.836600000001</v>
      </c>
      <c r="J154" s="2058" t="s">
        <v>6391</v>
      </c>
      <c r="K154" s="2064" t="str">
        <f>VLOOKUP(J154,'FICHE RATIOS'!C:D,2,FALSE)</f>
        <v>Peinture - Nettoyage</v>
      </c>
      <c r="M154" s="2034"/>
      <c r="N154" s="2031"/>
      <c r="P154" s="2034"/>
      <c r="Q154" s="2031"/>
      <c r="S154" s="2034"/>
      <c r="T154" s="2031"/>
    </row>
    <row r="155" spans="1:20" s="331" customFormat="1">
      <c r="A155" s="274"/>
      <c r="B155" s="941"/>
      <c r="C155" s="910"/>
      <c r="D155" s="908"/>
      <c r="E155" s="276"/>
      <c r="F155" s="616">
        <v>0</v>
      </c>
      <c r="G155" s="278" t="s">
        <v>179</v>
      </c>
      <c r="H155" s="187" t="str">
        <f t="shared" si="2"/>
        <v/>
      </c>
      <c r="J155" s="2058" t="s">
        <v>6391</v>
      </c>
      <c r="K155" s="2064" t="str">
        <f>VLOOKUP(J155,'FICHE RATIOS'!C:D,2,FALSE)</f>
        <v>Peinture - Nettoyage</v>
      </c>
      <c r="M155" s="2034"/>
      <c r="N155" s="2031"/>
      <c r="P155" s="2034"/>
      <c r="Q155" s="2031"/>
      <c r="S155" s="2034"/>
      <c r="T155" s="2031"/>
    </row>
    <row r="156" spans="1:20" s="331" customFormat="1">
      <c r="A156" s="274"/>
      <c r="B156" s="944" t="s">
        <v>2520</v>
      </c>
      <c r="C156" s="712" t="s">
        <v>2521</v>
      </c>
      <c r="D156" s="908"/>
      <c r="E156" s="276" t="s">
        <v>51</v>
      </c>
      <c r="F156" s="616">
        <v>1</v>
      </c>
      <c r="G156" s="278">
        <v>106604.10999999999</v>
      </c>
      <c r="H156" s="187">
        <f t="shared" si="2"/>
        <v>106604.10999999999</v>
      </c>
      <c r="J156" s="2058" t="s">
        <v>6391</v>
      </c>
      <c r="K156" s="2064" t="str">
        <f>VLOOKUP(J156,'FICHE RATIOS'!C:D,2,FALSE)</f>
        <v>Peinture - Nettoyage</v>
      </c>
      <c r="M156" s="2034"/>
      <c r="N156" s="2031"/>
      <c r="P156" s="2034"/>
      <c r="Q156" s="2031"/>
      <c r="S156" s="2034"/>
      <c r="T156" s="2031"/>
    </row>
    <row r="157" spans="1:20" s="331" customFormat="1">
      <c r="A157" s="274"/>
      <c r="B157" s="946"/>
      <c r="C157" s="274"/>
      <c r="D157" s="183" t="s">
        <v>2522</v>
      </c>
      <c r="E157" s="276"/>
      <c r="F157" s="616">
        <v>0</v>
      </c>
      <c r="G157" s="278" t="s">
        <v>179</v>
      </c>
      <c r="H157" s="187" t="str">
        <f t="shared" si="2"/>
        <v/>
      </c>
      <c r="J157" s="2058" t="s">
        <v>6391</v>
      </c>
      <c r="K157" s="2064" t="str">
        <f>VLOOKUP(J157,'FICHE RATIOS'!C:D,2,FALSE)</f>
        <v>Peinture - Nettoyage</v>
      </c>
      <c r="M157" s="2034"/>
      <c r="N157" s="2031"/>
      <c r="P157" s="2034"/>
      <c r="Q157" s="2031"/>
      <c r="S157" s="2034"/>
      <c r="T157" s="2031"/>
    </row>
    <row r="158" spans="1:20" s="331" customFormat="1">
      <c r="A158" s="274"/>
      <c r="B158" s="595"/>
      <c r="C158" s="274"/>
      <c r="D158" s="183"/>
      <c r="E158" s="276"/>
      <c r="F158" s="616">
        <v>0</v>
      </c>
      <c r="G158" s="278" t="s">
        <v>179</v>
      </c>
      <c r="H158" s="187" t="str">
        <f t="shared" si="2"/>
        <v/>
      </c>
      <c r="J158" s="2058" t="s">
        <v>6391</v>
      </c>
      <c r="K158" s="2064" t="str">
        <f>VLOOKUP(J158,'FICHE RATIOS'!C:D,2,FALSE)</f>
        <v>Peinture - Nettoyage</v>
      </c>
      <c r="M158" s="2034"/>
      <c r="N158" s="2031"/>
      <c r="P158" s="2034"/>
      <c r="Q158" s="2031"/>
      <c r="S158" s="2034"/>
      <c r="T158" s="2031"/>
    </row>
    <row r="159" spans="1:20" s="556" customFormat="1">
      <c r="A159" s="274"/>
      <c r="B159" s="944" t="s">
        <v>2523</v>
      </c>
      <c r="C159" s="712" t="s">
        <v>1032</v>
      </c>
      <c r="D159" s="908"/>
      <c r="E159" s="276"/>
      <c r="F159" s="616"/>
      <c r="G159" s="278"/>
      <c r="H159" s="187" t="str">
        <f t="shared" si="2"/>
        <v/>
      </c>
      <c r="J159" s="2058" t="s">
        <v>6391</v>
      </c>
      <c r="K159" s="2064" t="str">
        <f>VLOOKUP(J159,'FICHE RATIOS'!C:D,2,FALSE)</f>
        <v>Peinture - Nettoyage</v>
      </c>
      <c r="M159" s="2034"/>
      <c r="N159" s="2031"/>
      <c r="P159" s="2034"/>
      <c r="Q159" s="2031"/>
      <c r="S159" s="2034"/>
      <c r="T159" s="2031"/>
    </row>
    <row r="160" spans="1:20" s="331" customFormat="1" ht="13.5" thickBot="1">
      <c r="A160" s="274"/>
      <c r="B160" s="595"/>
      <c r="C160" s="274"/>
      <c r="D160" s="183"/>
      <c r="E160" s="276"/>
      <c r="F160" s="616">
        <v>0</v>
      </c>
      <c r="G160" s="278" t="s">
        <v>179</v>
      </c>
      <c r="H160" s="187" t="str">
        <f t="shared" si="2"/>
        <v/>
      </c>
      <c r="J160" s="2065" t="s">
        <v>6391</v>
      </c>
      <c r="K160" s="2066" t="str">
        <f>VLOOKUP(J160,'FICHE RATIOS'!C:D,2,FALSE)</f>
        <v>Peinture - Nettoyage</v>
      </c>
      <c r="M160" s="2034"/>
      <c r="N160" s="2031"/>
      <c r="P160" s="2034"/>
      <c r="Q160" s="2031"/>
      <c r="S160" s="2034"/>
      <c r="T160" s="2031"/>
    </row>
    <row r="161" spans="1:20" s="331" customFormat="1" ht="13.5" thickBot="1">
      <c r="A161" s="274"/>
      <c r="B161" s="595"/>
      <c r="C161" s="438"/>
      <c r="D161" s="183"/>
      <c r="E161" s="276"/>
      <c r="F161" s="948"/>
      <c r="G161" s="587" t="s">
        <v>179</v>
      </c>
      <c r="H161" s="949" t="str">
        <f t="shared" si="2"/>
        <v/>
      </c>
      <c r="M161" s="2034"/>
      <c r="N161" s="2031"/>
      <c r="P161" s="2034"/>
      <c r="Q161" s="2031"/>
      <c r="S161" s="2034"/>
      <c r="T161" s="2031"/>
    </row>
    <row r="162" spans="1:20" s="331" customFormat="1" ht="13.5" thickBot="1">
      <c r="A162" s="950" t="s">
        <v>278</v>
      </c>
      <c r="B162" s="951"/>
      <c r="C162" s="626"/>
      <c r="D162" s="952"/>
      <c r="E162" s="953"/>
      <c r="F162" s="954"/>
      <c r="G162" s="955"/>
      <c r="H162" s="901">
        <f>SUBTOTAL(9,H5:H161)</f>
        <v>1917589.4242000002</v>
      </c>
      <c r="M162" s="2034"/>
      <c r="N162" s="2031"/>
      <c r="P162" s="2034"/>
      <c r="Q162" s="2031"/>
      <c r="S162" s="2034"/>
      <c r="T162" s="2031"/>
    </row>
    <row r="163" spans="1:20">
      <c r="G163" s="596" t="s">
        <v>179</v>
      </c>
      <c r="H163" s="958" t="str">
        <f t="shared" ref="H163:H226" si="3">IF(F163=0,"",G163*F163)</f>
        <v/>
      </c>
      <c r="M163" s="2034"/>
      <c r="N163" s="2031"/>
      <c r="P163" s="2034"/>
      <c r="Q163" s="2031"/>
      <c r="S163" s="2034"/>
      <c r="T163" s="2031"/>
    </row>
    <row r="164" spans="1:20" ht="13.5" thickBot="1">
      <c r="G164" s="596" t="s">
        <v>179</v>
      </c>
      <c r="H164" s="958" t="str">
        <f t="shared" si="3"/>
        <v/>
      </c>
      <c r="M164" s="2037"/>
      <c r="N164" s="2038"/>
      <c r="P164" s="2037"/>
      <c r="Q164" s="2038"/>
      <c r="S164" s="2037"/>
      <c r="T164" s="2038"/>
    </row>
    <row r="165" spans="1:20">
      <c r="G165" s="596" t="s">
        <v>179</v>
      </c>
      <c r="H165" s="958" t="str">
        <f t="shared" si="3"/>
        <v/>
      </c>
    </row>
    <row r="166" spans="1:20">
      <c r="G166" s="596" t="s">
        <v>179</v>
      </c>
      <c r="H166" s="958" t="str">
        <f t="shared" si="3"/>
        <v/>
      </c>
    </row>
    <row r="167" spans="1:20">
      <c r="G167" s="596" t="s">
        <v>179</v>
      </c>
      <c r="H167" s="958" t="str">
        <f t="shared" si="3"/>
        <v/>
      </c>
    </row>
    <row r="168" spans="1:20">
      <c r="G168" s="596" t="s">
        <v>179</v>
      </c>
      <c r="H168" s="958" t="str">
        <f t="shared" si="3"/>
        <v/>
      </c>
    </row>
    <row r="169" spans="1:20">
      <c r="G169" s="596" t="s">
        <v>179</v>
      </c>
      <c r="H169" s="958" t="str">
        <f t="shared" si="3"/>
        <v/>
      </c>
    </row>
    <row r="170" spans="1:20">
      <c r="G170" s="596" t="s">
        <v>179</v>
      </c>
      <c r="H170" s="958" t="str">
        <f t="shared" si="3"/>
        <v/>
      </c>
    </row>
    <row r="171" spans="1:20">
      <c r="G171" s="596" t="s">
        <v>179</v>
      </c>
      <c r="H171" s="958" t="str">
        <f t="shared" si="3"/>
        <v/>
      </c>
    </row>
    <row r="172" spans="1:20">
      <c r="G172" s="596" t="s">
        <v>179</v>
      </c>
      <c r="H172" s="958" t="str">
        <f t="shared" si="3"/>
        <v/>
      </c>
    </row>
    <row r="173" spans="1:20">
      <c r="G173" s="596" t="s">
        <v>179</v>
      </c>
      <c r="H173" s="958" t="str">
        <f t="shared" si="3"/>
        <v/>
      </c>
    </row>
    <row r="174" spans="1:20">
      <c r="G174" s="596" t="s">
        <v>179</v>
      </c>
      <c r="H174" s="958" t="str">
        <f t="shared" si="3"/>
        <v/>
      </c>
    </row>
    <row r="175" spans="1:20">
      <c r="G175" s="596" t="s">
        <v>179</v>
      </c>
      <c r="H175" s="958" t="str">
        <f t="shared" si="3"/>
        <v/>
      </c>
    </row>
    <row r="176" spans="1:20">
      <c r="G176" s="596" t="s">
        <v>179</v>
      </c>
      <c r="H176" s="958" t="str">
        <f t="shared" si="3"/>
        <v/>
      </c>
    </row>
    <row r="177" spans="7:8">
      <c r="G177" s="596" t="s">
        <v>179</v>
      </c>
      <c r="H177" s="958" t="str">
        <f t="shared" si="3"/>
        <v/>
      </c>
    </row>
    <row r="178" spans="7:8">
      <c r="G178" s="596" t="s">
        <v>179</v>
      </c>
      <c r="H178" s="958" t="str">
        <f t="shared" si="3"/>
        <v/>
      </c>
    </row>
    <row r="179" spans="7:8">
      <c r="G179" s="596" t="s">
        <v>179</v>
      </c>
      <c r="H179" s="958" t="str">
        <f t="shared" si="3"/>
        <v/>
      </c>
    </row>
    <row r="180" spans="7:8">
      <c r="G180" s="596" t="s">
        <v>179</v>
      </c>
      <c r="H180" s="958" t="str">
        <f t="shared" si="3"/>
        <v/>
      </c>
    </row>
    <row r="181" spans="7:8">
      <c r="G181" s="596" t="s">
        <v>179</v>
      </c>
      <c r="H181" s="958" t="str">
        <f t="shared" si="3"/>
        <v/>
      </c>
    </row>
    <row r="182" spans="7:8">
      <c r="G182" s="596" t="s">
        <v>179</v>
      </c>
      <c r="H182" s="958" t="str">
        <f t="shared" si="3"/>
        <v/>
      </c>
    </row>
    <row r="183" spans="7:8">
      <c r="G183" s="596" t="s">
        <v>179</v>
      </c>
      <c r="H183" s="958" t="str">
        <f t="shared" si="3"/>
        <v/>
      </c>
    </row>
    <row r="184" spans="7:8">
      <c r="G184" s="596" t="s">
        <v>179</v>
      </c>
      <c r="H184" s="958" t="str">
        <f t="shared" si="3"/>
        <v/>
      </c>
    </row>
    <row r="185" spans="7:8">
      <c r="G185" s="596" t="s">
        <v>179</v>
      </c>
      <c r="H185" s="958" t="str">
        <f t="shared" si="3"/>
        <v/>
      </c>
    </row>
    <row r="186" spans="7:8">
      <c r="G186" s="596" t="s">
        <v>179</v>
      </c>
      <c r="H186" s="958" t="str">
        <f t="shared" si="3"/>
        <v/>
      </c>
    </row>
    <row r="187" spans="7:8">
      <c r="G187" s="596" t="s">
        <v>179</v>
      </c>
      <c r="H187" s="958" t="str">
        <f t="shared" si="3"/>
        <v/>
      </c>
    </row>
    <row r="188" spans="7:8">
      <c r="G188" s="596" t="s">
        <v>179</v>
      </c>
      <c r="H188" s="958" t="str">
        <f t="shared" si="3"/>
        <v/>
      </c>
    </row>
    <row r="189" spans="7:8">
      <c r="G189" s="596" t="s">
        <v>179</v>
      </c>
      <c r="H189" s="958" t="str">
        <f t="shared" si="3"/>
        <v/>
      </c>
    </row>
    <row r="190" spans="7:8">
      <c r="G190" s="596" t="s">
        <v>179</v>
      </c>
      <c r="H190" s="958" t="str">
        <f t="shared" si="3"/>
        <v/>
      </c>
    </row>
    <row r="191" spans="7:8">
      <c r="G191" s="596" t="s">
        <v>179</v>
      </c>
      <c r="H191" s="958" t="str">
        <f t="shared" si="3"/>
        <v/>
      </c>
    </row>
    <row r="192" spans="7:8">
      <c r="G192" s="596" t="s">
        <v>179</v>
      </c>
      <c r="H192" s="958" t="str">
        <f t="shared" si="3"/>
        <v/>
      </c>
    </row>
    <row r="193" spans="7:8">
      <c r="G193" s="596" t="s">
        <v>179</v>
      </c>
      <c r="H193" s="958" t="str">
        <f t="shared" si="3"/>
        <v/>
      </c>
    </row>
    <row r="194" spans="7:8">
      <c r="G194" s="596" t="s">
        <v>179</v>
      </c>
      <c r="H194" s="958" t="str">
        <f t="shared" si="3"/>
        <v/>
      </c>
    </row>
    <row r="195" spans="7:8">
      <c r="G195" s="596" t="s">
        <v>179</v>
      </c>
      <c r="H195" s="958" t="str">
        <f t="shared" si="3"/>
        <v/>
      </c>
    </row>
    <row r="196" spans="7:8">
      <c r="G196" s="596" t="s">
        <v>179</v>
      </c>
      <c r="H196" s="958" t="str">
        <f t="shared" si="3"/>
        <v/>
      </c>
    </row>
    <row r="197" spans="7:8">
      <c r="G197" s="596" t="s">
        <v>179</v>
      </c>
      <c r="H197" s="958" t="str">
        <f t="shared" si="3"/>
        <v/>
      </c>
    </row>
    <row r="198" spans="7:8">
      <c r="G198" s="596" t="s">
        <v>179</v>
      </c>
      <c r="H198" s="958" t="str">
        <f t="shared" si="3"/>
        <v/>
      </c>
    </row>
    <row r="199" spans="7:8">
      <c r="G199" s="596" t="s">
        <v>179</v>
      </c>
      <c r="H199" s="958" t="str">
        <f t="shared" si="3"/>
        <v/>
      </c>
    </row>
    <row r="200" spans="7:8">
      <c r="G200" s="596" t="s">
        <v>179</v>
      </c>
      <c r="H200" s="958" t="str">
        <f t="shared" si="3"/>
        <v/>
      </c>
    </row>
    <row r="201" spans="7:8">
      <c r="G201" s="596" t="s">
        <v>179</v>
      </c>
      <c r="H201" s="958" t="str">
        <f t="shared" si="3"/>
        <v/>
      </c>
    </row>
    <row r="202" spans="7:8">
      <c r="G202" s="596" t="s">
        <v>179</v>
      </c>
      <c r="H202" s="958" t="str">
        <f t="shared" si="3"/>
        <v/>
      </c>
    </row>
    <row r="203" spans="7:8">
      <c r="G203" s="596" t="s">
        <v>179</v>
      </c>
      <c r="H203" s="958" t="str">
        <f t="shared" si="3"/>
        <v/>
      </c>
    </row>
    <row r="204" spans="7:8">
      <c r="G204" s="596" t="s">
        <v>179</v>
      </c>
      <c r="H204" s="958" t="str">
        <f t="shared" si="3"/>
        <v/>
      </c>
    </row>
    <row r="205" spans="7:8">
      <c r="G205" s="596" t="s">
        <v>179</v>
      </c>
      <c r="H205" s="958" t="str">
        <f t="shared" si="3"/>
        <v/>
      </c>
    </row>
    <row r="206" spans="7:8">
      <c r="G206" s="596" t="s">
        <v>179</v>
      </c>
      <c r="H206" s="958" t="str">
        <f t="shared" si="3"/>
        <v/>
      </c>
    </row>
    <row r="207" spans="7:8">
      <c r="G207" s="596" t="s">
        <v>179</v>
      </c>
      <c r="H207" s="958" t="str">
        <f t="shared" si="3"/>
        <v/>
      </c>
    </row>
    <row r="208" spans="7:8">
      <c r="G208" s="596" t="s">
        <v>179</v>
      </c>
      <c r="H208" s="958" t="str">
        <f t="shared" si="3"/>
        <v/>
      </c>
    </row>
    <row r="209" spans="7:8">
      <c r="G209" s="596" t="s">
        <v>179</v>
      </c>
      <c r="H209" s="958" t="str">
        <f t="shared" si="3"/>
        <v/>
      </c>
    </row>
    <row r="210" spans="7:8">
      <c r="G210" s="596" t="s">
        <v>179</v>
      </c>
      <c r="H210" s="958" t="str">
        <f t="shared" si="3"/>
        <v/>
      </c>
    </row>
    <row r="211" spans="7:8">
      <c r="G211" s="596" t="s">
        <v>179</v>
      </c>
      <c r="H211" s="958" t="str">
        <f t="shared" si="3"/>
        <v/>
      </c>
    </row>
    <row r="212" spans="7:8">
      <c r="G212" s="596" t="s">
        <v>179</v>
      </c>
      <c r="H212" s="958" t="str">
        <f t="shared" si="3"/>
        <v/>
      </c>
    </row>
    <row r="213" spans="7:8">
      <c r="G213" s="596" t="s">
        <v>179</v>
      </c>
      <c r="H213" s="958" t="str">
        <f t="shared" si="3"/>
        <v/>
      </c>
    </row>
    <row r="214" spans="7:8">
      <c r="G214" s="596" t="s">
        <v>179</v>
      </c>
      <c r="H214" s="958" t="str">
        <f t="shared" si="3"/>
        <v/>
      </c>
    </row>
    <row r="215" spans="7:8">
      <c r="G215" s="596" t="s">
        <v>179</v>
      </c>
      <c r="H215" s="958" t="str">
        <f t="shared" si="3"/>
        <v/>
      </c>
    </row>
    <row r="216" spans="7:8">
      <c r="G216" s="596" t="s">
        <v>179</v>
      </c>
      <c r="H216" s="958" t="str">
        <f t="shared" si="3"/>
        <v/>
      </c>
    </row>
    <row r="217" spans="7:8">
      <c r="G217" s="596" t="s">
        <v>179</v>
      </c>
      <c r="H217" s="958" t="str">
        <f t="shared" si="3"/>
        <v/>
      </c>
    </row>
    <row r="218" spans="7:8">
      <c r="G218" s="596" t="s">
        <v>179</v>
      </c>
      <c r="H218" s="958" t="str">
        <f t="shared" si="3"/>
        <v/>
      </c>
    </row>
    <row r="219" spans="7:8">
      <c r="G219" s="596" t="s">
        <v>179</v>
      </c>
      <c r="H219" s="958" t="str">
        <f t="shared" si="3"/>
        <v/>
      </c>
    </row>
    <row r="220" spans="7:8">
      <c r="G220" s="596" t="s">
        <v>179</v>
      </c>
      <c r="H220" s="958" t="str">
        <f t="shared" si="3"/>
        <v/>
      </c>
    </row>
    <row r="221" spans="7:8">
      <c r="G221" s="596" t="s">
        <v>179</v>
      </c>
      <c r="H221" s="958" t="str">
        <f t="shared" si="3"/>
        <v/>
      </c>
    </row>
    <row r="222" spans="7:8">
      <c r="G222" s="596" t="s">
        <v>179</v>
      </c>
      <c r="H222" s="958" t="str">
        <f t="shared" si="3"/>
        <v/>
      </c>
    </row>
    <row r="223" spans="7:8">
      <c r="G223" s="596" t="s">
        <v>179</v>
      </c>
      <c r="H223" s="958" t="str">
        <f t="shared" si="3"/>
        <v/>
      </c>
    </row>
    <row r="224" spans="7:8">
      <c r="G224" s="596" t="s">
        <v>179</v>
      </c>
      <c r="H224" s="958" t="str">
        <f t="shared" si="3"/>
        <v/>
      </c>
    </row>
    <row r="225" spans="7:8">
      <c r="G225" s="596" t="s">
        <v>179</v>
      </c>
      <c r="H225" s="958" t="str">
        <f t="shared" si="3"/>
        <v/>
      </c>
    </row>
    <row r="226" spans="7:8">
      <c r="G226" s="596" t="s">
        <v>179</v>
      </c>
      <c r="H226" s="958" t="str">
        <f t="shared" si="3"/>
        <v/>
      </c>
    </row>
    <row r="227" spans="7:8">
      <c r="G227" s="596" t="s">
        <v>179</v>
      </c>
      <c r="H227" s="958" t="str">
        <f t="shared" ref="H227:H290" si="4">IF(F227=0,"",G227*F227)</f>
        <v/>
      </c>
    </row>
    <row r="228" spans="7:8">
      <c r="G228" s="596" t="s">
        <v>179</v>
      </c>
      <c r="H228" s="958" t="str">
        <f t="shared" si="4"/>
        <v/>
      </c>
    </row>
    <row r="229" spans="7:8">
      <c r="G229" s="596" t="s">
        <v>179</v>
      </c>
      <c r="H229" s="958" t="str">
        <f t="shared" si="4"/>
        <v/>
      </c>
    </row>
    <row r="230" spans="7:8">
      <c r="G230" s="596" t="s">
        <v>179</v>
      </c>
      <c r="H230" s="958" t="str">
        <f t="shared" si="4"/>
        <v/>
      </c>
    </row>
    <row r="231" spans="7:8">
      <c r="G231" s="596" t="s">
        <v>179</v>
      </c>
      <c r="H231" s="958" t="str">
        <f t="shared" si="4"/>
        <v/>
      </c>
    </row>
    <row r="232" spans="7:8">
      <c r="G232" s="596" t="s">
        <v>179</v>
      </c>
      <c r="H232" s="958" t="str">
        <f t="shared" si="4"/>
        <v/>
      </c>
    </row>
    <row r="233" spans="7:8">
      <c r="G233" s="596" t="s">
        <v>179</v>
      </c>
      <c r="H233" s="958" t="str">
        <f t="shared" si="4"/>
        <v/>
      </c>
    </row>
    <row r="234" spans="7:8">
      <c r="G234" s="596" t="s">
        <v>179</v>
      </c>
      <c r="H234" s="958" t="str">
        <f t="shared" si="4"/>
        <v/>
      </c>
    </row>
    <row r="235" spans="7:8">
      <c r="G235" s="596" t="s">
        <v>179</v>
      </c>
      <c r="H235" s="958" t="str">
        <f t="shared" si="4"/>
        <v/>
      </c>
    </row>
    <row r="236" spans="7:8">
      <c r="G236" s="596" t="s">
        <v>179</v>
      </c>
      <c r="H236" s="958" t="str">
        <f t="shared" si="4"/>
        <v/>
      </c>
    </row>
    <row r="237" spans="7:8">
      <c r="G237" s="596" t="s">
        <v>179</v>
      </c>
      <c r="H237" s="958" t="str">
        <f t="shared" si="4"/>
        <v/>
      </c>
    </row>
    <row r="238" spans="7:8">
      <c r="G238" s="596" t="s">
        <v>179</v>
      </c>
      <c r="H238" s="958" t="str">
        <f t="shared" si="4"/>
        <v/>
      </c>
    </row>
    <row r="239" spans="7:8">
      <c r="G239" s="596" t="s">
        <v>179</v>
      </c>
      <c r="H239" s="958" t="str">
        <f t="shared" si="4"/>
        <v/>
      </c>
    </row>
    <row r="240" spans="7:8">
      <c r="G240" s="596" t="s">
        <v>179</v>
      </c>
      <c r="H240" s="958" t="str">
        <f t="shared" si="4"/>
        <v/>
      </c>
    </row>
    <row r="241" spans="7:8">
      <c r="G241" s="596" t="s">
        <v>179</v>
      </c>
      <c r="H241" s="958" t="str">
        <f t="shared" si="4"/>
        <v/>
      </c>
    </row>
    <row r="242" spans="7:8">
      <c r="G242" s="596" t="s">
        <v>179</v>
      </c>
      <c r="H242" s="958" t="str">
        <f t="shared" si="4"/>
        <v/>
      </c>
    </row>
    <row r="243" spans="7:8">
      <c r="G243" s="596" t="s">
        <v>179</v>
      </c>
      <c r="H243" s="958" t="str">
        <f t="shared" si="4"/>
        <v/>
      </c>
    </row>
    <row r="244" spans="7:8">
      <c r="G244" s="596" t="s">
        <v>179</v>
      </c>
      <c r="H244" s="958" t="str">
        <f t="shared" si="4"/>
        <v/>
      </c>
    </row>
    <row r="245" spans="7:8">
      <c r="G245" s="596" t="s">
        <v>179</v>
      </c>
      <c r="H245" s="958" t="str">
        <f t="shared" si="4"/>
        <v/>
      </c>
    </row>
    <row r="246" spans="7:8">
      <c r="G246" s="596" t="s">
        <v>179</v>
      </c>
      <c r="H246" s="958" t="str">
        <f t="shared" si="4"/>
        <v/>
      </c>
    </row>
    <row r="247" spans="7:8">
      <c r="G247" s="596" t="s">
        <v>179</v>
      </c>
      <c r="H247" s="958" t="str">
        <f t="shared" si="4"/>
        <v/>
      </c>
    </row>
    <row r="248" spans="7:8">
      <c r="G248" s="596" t="s">
        <v>179</v>
      </c>
      <c r="H248" s="958" t="str">
        <f t="shared" si="4"/>
        <v/>
      </c>
    </row>
    <row r="249" spans="7:8">
      <c r="G249" s="596" t="s">
        <v>179</v>
      </c>
      <c r="H249" s="958" t="str">
        <f t="shared" si="4"/>
        <v/>
      </c>
    </row>
    <row r="250" spans="7:8">
      <c r="G250" s="596" t="s">
        <v>179</v>
      </c>
      <c r="H250" s="958" t="str">
        <f t="shared" si="4"/>
        <v/>
      </c>
    </row>
    <row r="251" spans="7:8">
      <c r="G251" s="596" t="s">
        <v>179</v>
      </c>
      <c r="H251" s="958" t="str">
        <f t="shared" si="4"/>
        <v/>
      </c>
    </row>
    <row r="252" spans="7:8">
      <c r="G252" s="596" t="s">
        <v>179</v>
      </c>
      <c r="H252" s="958" t="str">
        <f t="shared" si="4"/>
        <v/>
      </c>
    </row>
    <row r="253" spans="7:8">
      <c r="G253" s="596" t="s">
        <v>179</v>
      </c>
      <c r="H253" s="958" t="str">
        <f t="shared" si="4"/>
        <v/>
      </c>
    </row>
    <row r="254" spans="7:8">
      <c r="G254" s="596" t="s">
        <v>179</v>
      </c>
      <c r="H254" s="958" t="str">
        <f t="shared" si="4"/>
        <v/>
      </c>
    </row>
    <row r="255" spans="7:8">
      <c r="G255" s="596" t="s">
        <v>179</v>
      </c>
      <c r="H255" s="958" t="str">
        <f t="shared" si="4"/>
        <v/>
      </c>
    </row>
    <row r="256" spans="7:8">
      <c r="G256" s="596" t="s">
        <v>179</v>
      </c>
      <c r="H256" s="958" t="str">
        <f t="shared" si="4"/>
        <v/>
      </c>
    </row>
    <row r="257" spans="7:8">
      <c r="G257" s="596" t="s">
        <v>179</v>
      </c>
      <c r="H257" s="958" t="str">
        <f t="shared" si="4"/>
        <v/>
      </c>
    </row>
    <row r="258" spans="7:8">
      <c r="G258" s="596" t="s">
        <v>179</v>
      </c>
      <c r="H258" s="958" t="str">
        <f t="shared" si="4"/>
        <v/>
      </c>
    </row>
    <row r="259" spans="7:8">
      <c r="G259" s="596" t="s">
        <v>179</v>
      </c>
      <c r="H259" s="958" t="str">
        <f t="shared" si="4"/>
        <v/>
      </c>
    </row>
    <row r="260" spans="7:8">
      <c r="G260" s="596" t="s">
        <v>179</v>
      </c>
      <c r="H260" s="958" t="str">
        <f t="shared" si="4"/>
        <v/>
      </c>
    </row>
    <row r="261" spans="7:8">
      <c r="G261" s="596" t="s">
        <v>179</v>
      </c>
      <c r="H261" s="958" t="str">
        <f t="shared" si="4"/>
        <v/>
      </c>
    </row>
    <row r="262" spans="7:8">
      <c r="G262" s="596" t="s">
        <v>179</v>
      </c>
      <c r="H262" s="958" t="str">
        <f t="shared" si="4"/>
        <v/>
      </c>
    </row>
    <row r="263" spans="7:8">
      <c r="G263" s="596" t="s">
        <v>179</v>
      </c>
      <c r="H263" s="958" t="str">
        <f t="shared" si="4"/>
        <v/>
      </c>
    </row>
    <row r="264" spans="7:8">
      <c r="G264" s="596" t="s">
        <v>179</v>
      </c>
      <c r="H264" s="958" t="str">
        <f t="shared" si="4"/>
        <v/>
      </c>
    </row>
    <row r="265" spans="7:8">
      <c r="G265" s="596" t="s">
        <v>179</v>
      </c>
      <c r="H265" s="958" t="str">
        <f t="shared" si="4"/>
        <v/>
      </c>
    </row>
    <row r="266" spans="7:8">
      <c r="G266" s="596" t="s">
        <v>179</v>
      </c>
      <c r="H266" s="958" t="str">
        <f t="shared" si="4"/>
        <v/>
      </c>
    </row>
    <row r="267" spans="7:8">
      <c r="G267" s="596" t="s">
        <v>179</v>
      </c>
      <c r="H267" s="958" t="str">
        <f t="shared" si="4"/>
        <v/>
      </c>
    </row>
    <row r="268" spans="7:8">
      <c r="G268" s="596" t="s">
        <v>179</v>
      </c>
      <c r="H268" s="958" t="str">
        <f t="shared" si="4"/>
        <v/>
      </c>
    </row>
    <row r="269" spans="7:8">
      <c r="G269" s="596" t="s">
        <v>179</v>
      </c>
      <c r="H269" s="958" t="str">
        <f t="shared" si="4"/>
        <v/>
      </c>
    </row>
    <row r="270" spans="7:8">
      <c r="G270" s="596" t="s">
        <v>179</v>
      </c>
      <c r="H270" s="958" t="str">
        <f t="shared" si="4"/>
        <v/>
      </c>
    </row>
    <row r="271" spans="7:8">
      <c r="G271" s="596" t="s">
        <v>179</v>
      </c>
      <c r="H271" s="958" t="str">
        <f t="shared" si="4"/>
        <v/>
      </c>
    </row>
    <row r="272" spans="7:8">
      <c r="G272" s="596" t="s">
        <v>179</v>
      </c>
      <c r="H272" s="958" t="str">
        <f t="shared" si="4"/>
        <v/>
      </c>
    </row>
    <row r="273" spans="7:8">
      <c r="G273" s="596" t="s">
        <v>179</v>
      </c>
      <c r="H273" s="958" t="str">
        <f t="shared" si="4"/>
        <v/>
      </c>
    </row>
    <row r="274" spans="7:8">
      <c r="G274" s="596" t="s">
        <v>179</v>
      </c>
      <c r="H274" s="958" t="str">
        <f t="shared" si="4"/>
        <v/>
      </c>
    </row>
    <row r="275" spans="7:8">
      <c r="G275" s="596" t="s">
        <v>179</v>
      </c>
      <c r="H275" s="958" t="str">
        <f t="shared" si="4"/>
        <v/>
      </c>
    </row>
    <row r="276" spans="7:8">
      <c r="G276" s="596" t="s">
        <v>179</v>
      </c>
      <c r="H276" s="958" t="str">
        <f t="shared" si="4"/>
        <v/>
      </c>
    </row>
    <row r="277" spans="7:8">
      <c r="G277" s="596" t="s">
        <v>179</v>
      </c>
      <c r="H277" s="958" t="str">
        <f t="shared" si="4"/>
        <v/>
      </c>
    </row>
    <row r="278" spans="7:8">
      <c r="G278" s="596" t="s">
        <v>179</v>
      </c>
      <c r="H278" s="958" t="str">
        <f t="shared" si="4"/>
        <v/>
      </c>
    </row>
    <row r="279" spans="7:8">
      <c r="G279" s="596" t="s">
        <v>179</v>
      </c>
      <c r="H279" s="958" t="str">
        <f t="shared" si="4"/>
        <v/>
      </c>
    </row>
    <row r="280" spans="7:8">
      <c r="G280" s="596" t="s">
        <v>179</v>
      </c>
      <c r="H280" s="958" t="str">
        <f t="shared" si="4"/>
        <v/>
      </c>
    </row>
    <row r="281" spans="7:8">
      <c r="G281" s="596" t="s">
        <v>179</v>
      </c>
      <c r="H281" s="958" t="str">
        <f t="shared" si="4"/>
        <v/>
      </c>
    </row>
    <row r="282" spans="7:8">
      <c r="G282" s="596" t="s">
        <v>179</v>
      </c>
      <c r="H282" s="958" t="str">
        <f t="shared" si="4"/>
        <v/>
      </c>
    </row>
    <row r="283" spans="7:8">
      <c r="G283" s="596" t="s">
        <v>179</v>
      </c>
      <c r="H283" s="958" t="str">
        <f t="shared" si="4"/>
        <v/>
      </c>
    </row>
    <row r="284" spans="7:8">
      <c r="G284" s="596" t="s">
        <v>179</v>
      </c>
      <c r="H284" s="958" t="str">
        <f t="shared" si="4"/>
        <v/>
      </c>
    </row>
    <row r="285" spans="7:8">
      <c r="G285" s="596" t="s">
        <v>179</v>
      </c>
      <c r="H285" s="958" t="str">
        <f t="shared" si="4"/>
        <v/>
      </c>
    </row>
    <row r="286" spans="7:8">
      <c r="G286" s="596" t="s">
        <v>179</v>
      </c>
      <c r="H286" s="958" t="str">
        <f t="shared" si="4"/>
        <v/>
      </c>
    </row>
    <row r="287" spans="7:8">
      <c r="G287" s="596" t="s">
        <v>179</v>
      </c>
      <c r="H287" s="958" t="str">
        <f t="shared" si="4"/>
        <v/>
      </c>
    </row>
    <row r="288" spans="7:8">
      <c r="G288" s="596" t="s">
        <v>179</v>
      </c>
      <c r="H288" s="958" t="str">
        <f t="shared" si="4"/>
        <v/>
      </c>
    </row>
    <row r="289" spans="7:8">
      <c r="G289" s="596" t="s">
        <v>179</v>
      </c>
      <c r="H289" s="958" t="str">
        <f t="shared" si="4"/>
        <v/>
      </c>
    </row>
    <row r="290" spans="7:8">
      <c r="G290" s="596" t="s">
        <v>179</v>
      </c>
      <c r="H290" s="958" t="str">
        <f t="shared" si="4"/>
        <v/>
      </c>
    </row>
    <row r="291" spans="7:8">
      <c r="G291" s="596" t="s">
        <v>179</v>
      </c>
      <c r="H291" s="958" t="str">
        <f t="shared" ref="H291:H337" si="5">IF(F291=0,"",G291*F291)</f>
        <v/>
      </c>
    </row>
    <row r="292" spans="7:8">
      <c r="G292" s="596" t="s">
        <v>179</v>
      </c>
      <c r="H292" s="958" t="str">
        <f t="shared" si="5"/>
        <v/>
      </c>
    </row>
    <row r="293" spans="7:8">
      <c r="G293" s="596" t="s">
        <v>179</v>
      </c>
      <c r="H293" s="958" t="str">
        <f t="shared" si="5"/>
        <v/>
      </c>
    </row>
    <row r="294" spans="7:8">
      <c r="G294" s="596" t="s">
        <v>179</v>
      </c>
      <c r="H294" s="958" t="str">
        <f t="shared" si="5"/>
        <v/>
      </c>
    </row>
    <row r="295" spans="7:8">
      <c r="G295" s="596" t="s">
        <v>179</v>
      </c>
      <c r="H295" s="958" t="str">
        <f t="shared" si="5"/>
        <v/>
      </c>
    </row>
    <row r="296" spans="7:8">
      <c r="G296" s="596" t="s">
        <v>179</v>
      </c>
      <c r="H296" s="958" t="str">
        <f t="shared" si="5"/>
        <v/>
      </c>
    </row>
    <row r="297" spans="7:8">
      <c r="G297" s="596" t="s">
        <v>179</v>
      </c>
      <c r="H297" s="958" t="str">
        <f t="shared" si="5"/>
        <v/>
      </c>
    </row>
    <row r="298" spans="7:8">
      <c r="G298" s="596" t="s">
        <v>179</v>
      </c>
      <c r="H298" s="958" t="str">
        <f t="shared" si="5"/>
        <v/>
      </c>
    </row>
    <row r="299" spans="7:8">
      <c r="G299" s="596" t="s">
        <v>179</v>
      </c>
      <c r="H299" s="958" t="str">
        <f t="shared" si="5"/>
        <v/>
      </c>
    </row>
    <row r="300" spans="7:8">
      <c r="G300" s="596" t="s">
        <v>179</v>
      </c>
      <c r="H300" s="958" t="str">
        <f t="shared" si="5"/>
        <v/>
      </c>
    </row>
    <row r="301" spans="7:8">
      <c r="G301" s="596" t="s">
        <v>179</v>
      </c>
      <c r="H301" s="958" t="str">
        <f t="shared" si="5"/>
        <v/>
      </c>
    </row>
    <row r="302" spans="7:8">
      <c r="G302" s="596" t="s">
        <v>179</v>
      </c>
      <c r="H302" s="958" t="str">
        <f t="shared" si="5"/>
        <v/>
      </c>
    </row>
    <row r="303" spans="7:8">
      <c r="G303" s="596" t="s">
        <v>179</v>
      </c>
      <c r="H303" s="958" t="str">
        <f t="shared" si="5"/>
        <v/>
      </c>
    </row>
    <row r="304" spans="7:8">
      <c r="G304" s="596" t="s">
        <v>179</v>
      </c>
      <c r="H304" s="958" t="str">
        <f t="shared" si="5"/>
        <v/>
      </c>
    </row>
    <row r="305" spans="7:8">
      <c r="G305" s="596" t="s">
        <v>179</v>
      </c>
      <c r="H305" s="958" t="str">
        <f t="shared" si="5"/>
        <v/>
      </c>
    </row>
    <row r="306" spans="7:8">
      <c r="G306" s="596" t="s">
        <v>179</v>
      </c>
      <c r="H306" s="958" t="str">
        <f t="shared" si="5"/>
        <v/>
      </c>
    </row>
    <row r="307" spans="7:8">
      <c r="G307" s="596" t="s">
        <v>179</v>
      </c>
      <c r="H307" s="958" t="str">
        <f t="shared" si="5"/>
        <v/>
      </c>
    </row>
    <row r="308" spans="7:8">
      <c r="G308" s="596" t="s">
        <v>179</v>
      </c>
      <c r="H308" s="958" t="str">
        <f t="shared" si="5"/>
        <v/>
      </c>
    </row>
    <row r="309" spans="7:8">
      <c r="G309" s="596" t="s">
        <v>179</v>
      </c>
      <c r="H309" s="958" t="str">
        <f t="shared" si="5"/>
        <v/>
      </c>
    </row>
    <row r="310" spans="7:8">
      <c r="G310" s="596" t="s">
        <v>179</v>
      </c>
      <c r="H310" s="958" t="str">
        <f t="shared" si="5"/>
        <v/>
      </c>
    </row>
    <row r="311" spans="7:8">
      <c r="G311" s="596" t="s">
        <v>179</v>
      </c>
      <c r="H311" s="958" t="str">
        <f t="shared" si="5"/>
        <v/>
      </c>
    </row>
    <row r="312" spans="7:8">
      <c r="G312" s="596" t="s">
        <v>179</v>
      </c>
      <c r="H312" s="958" t="str">
        <f t="shared" si="5"/>
        <v/>
      </c>
    </row>
    <row r="313" spans="7:8">
      <c r="G313" s="596" t="s">
        <v>179</v>
      </c>
      <c r="H313" s="958" t="str">
        <f t="shared" si="5"/>
        <v/>
      </c>
    </row>
    <row r="314" spans="7:8">
      <c r="G314" s="596" t="s">
        <v>179</v>
      </c>
      <c r="H314" s="958" t="str">
        <f t="shared" si="5"/>
        <v/>
      </c>
    </row>
    <row r="315" spans="7:8">
      <c r="G315" s="596" t="s">
        <v>179</v>
      </c>
      <c r="H315" s="958" t="str">
        <f t="shared" si="5"/>
        <v/>
      </c>
    </row>
    <row r="316" spans="7:8">
      <c r="G316" s="596" t="s">
        <v>179</v>
      </c>
      <c r="H316" s="958" t="str">
        <f t="shared" si="5"/>
        <v/>
      </c>
    </row>
    <row r="317" spans="7:8">
      <c r="G317" s="596" t="s">
        <v>179</v>
      </c>
      <c r="H317" s="958" t="str">
        <f t="shared" si="5"/>
        <v/>
      </c>
    </row>
    <row r="318" spans="7:8">
      <c r="G318" s="596" t="s">
        <v>179</v>
      </c>
      <c r="H318" s="958" t="str">
        <f t="shared" si="5"/>
        <v/>
      </c>
    </row>
    <row r="319" spans="7:8">
      <c r="G319" s="596" t="s">
        <v>179</v>
      </c>
      <c r="H319" s="958" t="str">
        <f t="shared" si="5"/>
        <v/>
      </c>
    </row>
    <row r="320" spans="7:8">
      <c r="G320" s="596" t="s">
        <v>179</v>
      </c>
      <c r="H320" s="958" t="str">
        <f t="shared" si="5"/>
        <v/>
      </c>
    </row>
    <row r="321" spans="7:8">
      <c r="G321" s="596" t="s">
        <v>179</v>
      </c>
      <c r="H321" s="958" t="str">
        <f t="shared" si="5"/>
        <v/>
      </c>
    </row>
    <row r="322" spans="7:8">
      <c r="G322" s="596" t="s">
        <v>179</v>
      </c>
      <c r="H322" s="958" t="str">
        <f t="shared" si="5"/>
        <v/>
      </c>
    </row>
    <row r="323" spans="7:8">
      <c r="G323" s="596" t="s">
        <v>179</v>
      </c>
      <c r="H323" s="958" t="str">
        <f t="shared" si="5"/>
        <v/>
      </c>
    </row>
    <row r="324" spans="7:8">
      <c r="G324" s="596" t="s">
        <v>179</v>
      </c>
      <c r="H324" s="958" t="str">
        <f t="shared" si="5"/>
        <v/>
      </c>
    </row>
    <row r="325" spans="7:8">
      <c r="G325" s="596" t="s">
        <v>179</v>
      </c>
      <c r="H325" s="958" t="str">
        <f t="shared" si="5"/>
        <v/>
      </c>
    </row>
    <row r="326" spans="7:8">
      <c r="G326" s="596" t="s">
        <v>179</v>
      </c>
      <c r="H326" s="958" t="str">
        <f t="shared" si="5"/>
        <v/>
      </c>
    </row>
    <row r="327" spans="7:8">
      <c r="G327" s="596" t="s">
        <v>179</v>
      </c>
      <c r="H327" s="958" t="str">
        <f t="shared" si="5"/>
        <v/>
      </c>
    </row>
    <row r="328" spans="7:8">
      <c r="G328" s="596" t="s">
        <v>179</v>
      </c>
      <c r="H328" s="958" t="str">
        <f t="shared" si="5"/>
        <v/>
      </c>
    </row>
    <row r="329" spans="7:8">
      <c r="G329" s="596" t="s">
        <v>179</v>
      </c>
      <c r="H329" s="958" t="str">
        <f t="shared" si="5"/>
        <v/>
      </c>
    </row>
    <row r="330" spans="7:8">
      <c r="G330" s="596" t="s">
        <v>179</v>
      </c>
      <c r="H330" s="958" t="str">
        <f t="shared" si="5"/>
        <v/>
      </c>
    </row>
    <row r="331" spans="7:8">
      <c r="G331" s="596" t="s">
        <v>179</v>
      </c>
      <c r="H331" s="958" t="str">
        <f t="shared" si="5"/>
        <v/>
      </c>
    </row>
    <row r="332" spans="7:8">
      <c r="G332" s="596" t="s">
        <v>179</v>
      </c>
      <c r="H332" s="958" t="str">
        <f t="shared" si="5"/>
        <v/>
      </c>
    </row>
    <row r="333" spans="7:8">
      <c r="G333" s="596" t="s">
        <v>179</v>
      </c>
      <c r="H333" s="958" t="str">
        <f t="shared" si="5"/>
        <v/>
      </c>
    </row>
    <row r="334" spans="7:8">
      <c r="G334" s="596" t="s">
        <v>179</v>
      </c>
      <c r="H334" s="958" t="str">
        <f t="shared" si="5"/>
        <v/>
      </c>
    </row>
    <row r="335" spans="7:8">
      <c r="G335" s="596" t="s">
        <v>179</v>
      </c>
      <c r="H335" s="958" t="str">
        <f t="shared" si="5"/>
        <v/>
      </c>
    </row>
    <row r="336" spans="7:8">
      <c r="G336" s="596" t="s">
        <v>179</v>
      </c>
      <c r="H336" s="958" t="str">
        <f t="shared" si="5"/>
        <v/>
      </c>
    </row>
    <row r="337" spans="7:8">
      <c r="G337" s="596" t="s">
        <v>179</v>
      </c>
      <c r="H337" s="958" t="str">
        <f t="shared" si="5"/>
        <v/>
      </c>
    </row>
  </sheetData>
  <mergeCells count="5">
    <mergeCell ref="F3:H3"/>
    <mergeCell ref="J5:K5"/>
    <mergeCell ref="M5:N5"/>
    <mergeCell ref="P5:Q5"/>
    <mergeCell ref="S5:T5"/>
  </mergeCells>
  <printOptions horizontalCentered="1"/>
  <pageMargins left="0.39370078740157483" right="0.39370078740157483" top="1.2204724409448819" bottom="0.59055118110236227" header="3.937007874015748E-2" footer="0.39370078740157483"/>
  <pageSetup paperSize="9" scale="80" fitToWidth="0" fitToHeight="0" orientation="portrait" r:id="rId1"/>
  <headerFooter alignWithMargins="0">
    <oddHeader>&amp;L&amp;G&amp;C&amp;G</oddHeader>
    <oddFooter>&amp;L&amp;A - Page&amp;P/&amp;N</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tabColor theme="4" tint="-0.499984740745262"/>
  </sheetPr>
  <dimension ref="A1:T3011"/>
  <sheetViews>
    <sheetView showZeros="0" view="pageBreakPreview" zoomScale="55" zoomScaleNormal="90" zoomScaleSheetLayoutView="55" workbookViewId="0">
      <selection activeCell="J25" sqref="J25"/>
    </sheetView>
  </sheetViews>
  <sheetFormatPr baseColWidth="10" defaultColWidth="11.42578125" defaultRowHeight="14.25"/>
  <cols>
    <col min="1" max="1" width="3.140625" style="261" customWidth="1"/>
    <col min="2" max="2" width="5.42578125" style="1018" customWidth="1"/>
    <col min="3" max="3" width="6.7109375" style="379" hidden="1" customWidth="1"/>
    <col min="4" max="4" width="54.28515625" style="263" customWidth="1"/>
    <col min="5" max="5" width="3.7109375" style="264" customWidth="1"/>
    <col min="6" max="6" width="8.42578125" style="1019" customWidth="1"/>
    <col min="7" max="7" width="8.7109375" style="1020" customWidth="1"/>
    <col min="8" max="8" width="13.28515625" style="1021" customWidth="1"/>
    <col min="9" max="9" width="15.140625" style="261" customWidth="1"/>
    <col min="10" max="10" width="13" style="261" bestFit="1" customWidth="1"/>
    <col min="11" max="11" width="18.5703125" style="261" customWidth="1"/>
    <col min="12" max="12" width="13" style="261" bestFit="1" customWidth="1"/>
    <col min="13" max="16384" width="11.42578125" style="261"/>
  </cols>
  <sheetData>
    <row r="1" spans="1:20" s="258" customFormat="1" ht="15.75">
      <c r="B1" s="959"/>
      <c r="C1" s="960"/>
      <c r="D1" s="444"/>
      <c r="E1" s="259"/>
      <c r="F1" s="961"/>
      <c r="G1" s="962"/>
      <c r="H1" s="963"/>
    </row>
    <row r="2" spans="1:20" s="258" customFormat="1" ht="15.75">
      <c r="A2" s="254"/>
      <c r="B2" s="964" t="s">
        <v>825</v>
      </c>
      <c r="C2" s="965" t="e">
        <f>+#REF!</f>
        <v>#REF!</v>
      </c>
      <c r="D2" s="445" t="s">
        <v>2524</v>
      </c>
      <c r="E2" s="259"/>
      <c r="F2" s="961"/>
      <c r="G2" s="966"/>
      <c r="H2" s="963"/>
    </row>
    <row r="3" spans="1:20" ht="15" thickBot="1"/>
    <row r="4" spans="1:20" s="452" customFormat="1" ht="15.75" thickBot="1">
      <c r="A4" s="967" t="s">
        <v>1843</v>
      </c>
      <c r="B4" s="488"/>
      <c r="C4" s="269"/>
      <c r="D4" s="270" t="s">
        <v>175</v>
      </c>
      <c r="E4" s="271" t="s">
        <v>36</v>
      </c>
      <c r="F4" s="968" t="s">
        <v>176</v>
      </c>
      <c r="G4" s="969" t="s">
        <v>177</v>
      </c>
      <c r="H4" s="970" t="s">
        <v>178</v>
      </c>
      <c r="J4" s="2692" t="s">
        <v>6774</v>
      </c>
      <c r="K4" s="2693"/>
      <c r="L4" s="179"/>
      <c r="M4" s="2692" t="s">
        <v>6775</v>
      </c>
      <c r="N4" s="2693"/>
      <c r="O4" s="179"/>
      <c r="P4" s="2692" t="s">
        <v>6776</v>
      </c>
      <c r="Q4" s="2693"/>
      <c r="R4" s="179"/>
      <c r="S4" s="2692" t="s">
        <v>6777</v>
      </c>
      <c r="T4" s="2693"/>
    </row>
    <row r="5" spans="1:20" s="331" customFormat="1" ht="12.75" customHeight="1">
      <c r="A5" s="385"/>
      <c r="B5" s="822"/>
      <c r="C5" s="971"/>
      <c r="D5" s="972"/>
      <c r="E5" s="388"/>
      <c r="F5" s="909"/>
      <c r="G5" s="973" t="str">
        <f>+IF(F5=0,"",ROUND(#REF!*#REF!,2))</f>
        <v/>
      </c>
      <c r="H5" s="974" t="str">
        <f>IF(F5=0,"",G5*F5)</f>
        <v/>
      </c>
    </row>
    <row r="6" spans="1:20" s="424" customFormat="1" ht="12.75" customHeight="1">
      <c r="A6" s="494"/>
      <c r="B6" s="975" t="s">
        <v>220</v>
      </c>
      <c r="C6" s="976"/>
      <c r="D6" s="977" t="s">
        <v>2525</v>
      </c>
      <c r="E6" s="978"/>
      <c r="F6" s="979"/>
      <c r="G6" s="980"/>
      <c r="H6" s="981"/>
    </row>
    <row r="7" spans="1:20" s="424" customFormat="1" ht="12.75" customHeight="1">
      <c r="A7" s="494"/>
      <c r="B7" s="982" t="s">
        <v>179</v>
      </c>
      <c r="C7" s="976"/>
      <c r="D7" s="983" t="s">
        <v>179</v>
      </c>
      <c r="E7" s="984" t="s">
        <v>179</v>
      </c>
      <c r="F7" s="979">
        <v>0</v>
      </c>
      <c r="G7" s="980"/>
      <c r="H7" s="985"/>
    </row>
    <row r="8" spans="1:20" s="424" customFormat="1" ht="12.75" customHeight="1" thickBot="1">
      <c r="A8" s="494"/>
      <c r="B8" s="982" t="s">
        <v>2526</v>
      </c>
      <c r="C8" s="976"/>
      <c r="D8" s="986" t="s">
        <v>2527</v>
      </c>
      <c r="E8" s="984" t="s">
        <v>2528</v>
      </c>
      <c r="F8" s="979">
        <v>1</v>
      </c>
      <c r="G8" s="980"/>
      <c r="H8" s="985">
        <f t="shared" ref="H8:H71" si="0">+IF(F8=0,0,F8*G8)</f>
        <v>0</v>
      </c>
    </row>
    <row r="9" spans="1:20" s="424" customFormat="1" ht="12.75" customHeight="1">
      <c r="A9" s="494"/>
      <c r="B9" s="982" t="s">
        <v>179</v>
      </c>
      <c r="C9" s="976"/>
      <c r="D9" s="983" t="s">
        <v>179</v>
      </c>
      <c r="E9" s="984" t="s">
        <v>179</v>
      </c>
      <c r="F9" s="979">
        <v>0</v>
      </c>
      <c r="G9" s="980"/>
      <c r="H9" s="985">
        <f t="shared" si="0"/>
        <v>0</v>
      </c>
      <c r="J9" s="2151" t="s">
        <v>6397</v>
      </c>
      <c r="K9" s="2152" t="str">
        <f>VLOOKUP(J9,'FICHE RATIOS'!C:D,2,FALSE)</f>
        <v>Production Calorifique</v>
      </c>
      <c r="M9" s="2028"/>
      <c r="N9" s="2029"/>
      <c r="P9" s="2028"/>
      <c r="Q9" s="2029"/>
      <c r="S9" s="2028"/>
      <c r="T9" s="2029"/>
    </row>
    <row r="10" spans="1:20" s="424" customFormat="1" ht="12.75" customHeight="1">
      <c r="A10" s="494"/>
      <c r="B10" s="982" t="s">
        <v>179</v>
      </c>
      <c r="C10" s="976"/>
      <c r="D10" s="983" t="s">
        <v>2529</v>
      </c>
      <c r="E10" s="984" t="s">
        <v>179</v>
      </c>
      <c r="F10" s="979">
        <v>0</v>
      </c>
      <c r="G10" s="980"/>
      <c r="H10" s="985">
        <f t="shared" si="0"/>
        <v>0</v>
      </c>
      <c r="J10" s="2060" t="s">
        <v>6397</v>
      </c>
      <c r="K10" s="2153" t="str">
        <f>VLOOKUP(J10,'FICHE RATIOS'!C:D,2,FALSE)</f>
        <v>Production Calorifique</v>
      </c>
      <c r="M10" s="2030"/>
      <c r="N10" s="2031"/>
      <c r="P10" s="2030"/>
      <c r="Q10" s="2031"/>
      <c r="S10" s="2030"/>
      <c r="T10" s="2031"/>
    </row>
    <row r="11" spans="1:20" s="424" customFormat="1" ht="12.75" customHeight="1">
      <c r="A11" s="494"/>
      <c r="B11" s="982" t="s">
        <v>179</v>
      </c>
      <c r="C11" s="976"/>
      <c r="D11" s="983" t="s">
        <v>179</v>
      </c>
      <c r="E11" s="984" t="s">
        <v>179</v>
      </c>
      <c r="F11" s="979">
        <v>0</v>
      </c>
      <c r="G11" s="980"/>
      <c r="H11" s="985">
        <f t="shared" si="0"/>
        <v>0</v>
      </c>
      <c r="J11" s="2060" t="s">
        <v>6397</v>
      </c>
      <c r="K11" s="2153" t="str">
        <f>VLOOKUP(J11,'FICHE RATIOS'!C:D,2,FALSE)</f>
        <v>Production Calorifique</v>
      </c>
      <c r="M11" s="2030"/>
      <c r="N11" s="2031"/>
      <c r="P11" s="2030"/>
      <c r="Q11" s="2031"/>
      <c r="S11" s="2030"/>
      <c r="T11" s="2031"/>
    </row>
    <row r="12" spans="1:20" s="424" customFormat="1" ht="12.75" customHeight="1">
      <c r="A12" s="494"/>
      <c r="B12" s="982" t="s">
        <v>1845</v>
      </c>
      <c r="C12" s="976"/>
      <c r="D12" s="987" t="s">
        <v>2530</v>
      </c>
      <c r="E12" s="984" t="s">
        <v>51</v>
      </c>
      <c r="F12" s="979">
        <v>1</v>
      </c>
      <c r="G12" s="980"/>
      <c r="H12" s="985">
        <f t="shared" si="0"/>
        <v>0</v>
      </c>
      <c r="J12" s="2060" t="s">
        <v>6397</v>
      </c>
      <c r="K12" s="2153" t="str">
        <f>VLOOKUP(J12,'FICHE RATIOS'!C:D,2,FALSE)</f>
        <v>Production Calorifique</v>
      </c>
      <c r="M12" s="2032"/>
      <c r="N12" s="2031"/>
      <c r="P12" s="2032"/>
      <c r="Q12" s="2031"/>
      <c r="S12" s="2032"/>
      <c r="T12" s="2031"/>
    </row>
    <row r="13" spans="1:20" s="424" customFormat="1" ht="12.75" customHeight="1">
      <c r="A13" s="494"/>
      <c r="B13" s="982" t="s">
        <v>179</v>
      </c>
      <c r="C13" s="976"/>
      <c r="D13" s="983" t="s">
        <v>179</v>
      </c>
      <c r="E13" s="984" t="s">
        <v>179</v>
      </c>
      <c r="F13" s="979">
        <v>0</v>
      </c>
      <c r="G13" s="980"/>
      <c r="H13" s="985">
        <f t="shared" si="0"/>
        <v>0</v>
      </c>
      <c r="J13" s="2060" t="s">
        <v>6397</v>
      </c>
      <c r="K13" s="2153" t="str">
        <f>VLOOKUP(J13,'FICHE RATIOS'!C:D,2,FALSE)</f>
        <v>Production Calorifique</v>
      </c>
      <c r="M13" s="2030"/>
      <c r="N13" s="2031"/>
      <c r="P13" s="2030"/>
      <c r="Q13" s="2031"/>
      <c r="S13" s="2030"/>
      <c r="T13" s="2031"/>
    </row>
    <row r="14" spans="1:20" s="424" customFormat="1" ht="12.75" customHeight="1">
      <c r="A14" s="494"/>
      <c r="B14" s="982" t="s">
        <v>179</v>
      </c>
      <c r="C14" s="976"/>
      <c r="D14" s="983" t="s">
        <v>2531</v>
      </c>
      <c r="E14" s="984" t="s">
        <v>179</v>
      </c>
      <c r="F14" s="979">
        <v>0</v>
      </c>
      <c r="G14" s="980"/>
      <c r="H14" s="985">
        <f t="shared" si="0"/>
        <v>0</v>
      </c>
      <c r="J14" s="2060" t="s">
        <v>6397</v>
      </c>
      <c r="K14" s="2153" t="str">
        <f>VLOOKUP(J14,'FICHE RATIOS'!C:D,2,FALSE)</f>
        <v>Production Calorifique</v>
      </c>
      <c r="M14" s="2030"/>
      <c r="N14" s="2031"/>
      <c r="P14" s="2030"/>
      <c r="Q14" s="2031"/>
      <c r="S14" s="2030"/>
      <c r="T14" s="2031"/>
    </row>
    <row r="15" spans="1:20" s="424" customFormat="1" ht="12.75" customHeight="1">
      <c r="A15" s="494"/>
      <c r="B15" s="982" t="s">
        <v>179</v>
      </c>
      <c r="C15" s="976"/>
      <c r="D15" s="983" t="s">
        <v>2532</v>
      </c>
      <c r="E15" s="984" t="s">
        <v>2528</v>
      </c>
      <c r="F15" s="979">
        <v>0</v>
      </c>
      <c r="G15" s="980"/>
      <c r="H15" s="985">
        <f t="shared" si="0"/>
        <v>0</v>
      </c>
      <c r="J15" s="2060" t="s">
        <v>6397</v>
      </c>
      <c r="K15" s="2153" t="str">
        <f>VLOOKUP(J15,'FICHE RATIOS'!C:D,2,FALSE)</f>
        <v>Production Calorifique</v>
      </c>
      <c r="M15" s="2030"/>
      <c r="N15" s="2031"/>
      <c r="P15" s="2030"/>
      <c r="Q15" s="2031"/>
      <c r="S15" s="2030"/>
      <c r="T15" s="2031"/>
    </row>
    <row r="16" spans="1:20" s="424" customFormat="1" ht="12.75" customHeight="1">
      <c r="A16" s="494"/>
      <c r="B16" s="982" t="s">
        <v>179</v>
      </c>
      <c r="C16" s="976"/>
      <c r="D16" s="983" t="s">
        <v>2533</v>
      </c>
      <c r="E16" s="984" t="s">
        <v>2528</v>
      </c>
      <c r="F16" s="979">
        <v>0</v>
      </c>
      <c r="G16" s="980"/>
      <c r="H16" s="985">
        <f t="shared" si="0"/>
        <v>0</v>
      </c>
      <c r="J16" s="2060" t="s">
        <v>6397</v>
      </c>
      <c r="K16" s="2153" t="str">
        <f>VLOOKUP(J16,'FICHE RATIOS'!C:D,2,FALSE)</f>
        <v>Production Calorifique</v>
      </c>
      <c r="M16" s="2030"/>
      <c r="N16" s="2031"/>
      <c r="P16" s="2030"/>
      <c r="Q16" s="2031"/>
      <c r="S16" s="2030"/>
      <c r="T16" s="2031"/>
    </row>
    <row r="17" spans="1:20" s="424" customFormat="1" ht="12.75" customHeight="1">
      <c r="A17" s="494"/>
      <c r="B17" s="982" t="s">
        <v>179</v>
      </c>
      <c r="C17" s="976"/>
      <c r="D17" s="983" t="s">
        <v>2534</v>
      </c>
      <c r="E17" s="984" t="s">
        <v>2528</v>
      </c>
      <c r="F17" s="979">
        <v>0</v>
      </c>
      <c r="G17" s="980"/>
      <c r="H17" s="985">
        <f t="shared" si="0"/>
        <v>0</v>
      </c>
      <c r="J17" s="2060" t="s">
        <v>6397</v>
      </c>
      <c r="K17" s="2153" t="str">
        <f>VLOOKUP(J17,'FICHE RATIOS'!C:D,2,FALSE)</f>
        <v>Production Calorifique</v>
      </c>
      <c r="M17" s="2032"/>
      <c r="N17" s="2031"/>
      <c r="P17" s="2032"/>
      <c r="Q17" s="2031"/>
      <c r="S17" s="2032"/>
      <c r="T17" s="2031"/>
    </row>
    <row r="18" spans="1:20" s="424" customFormat="1" ht="12.75" customHeight="1">
      <c r="A18" s="494"/>
      <c r="B18" s="982" t="s">
        <v>179</v>
      </c>
      <c r="C18" s="976"/>
      <c r="D18" s="983" t="s">
        <v>2535</v>
      </c>
      <c r="E18" s="984" t="s">
        <v>2528</v>
      </c>
      <c r="F18" s="979">
        <v>0</v>
      </c>
      <c r="G18" s="980"/>
      <c r="H18" s="985">
        <f t="shared" si="0"/>
        <v>0</v>
      </c>
      <c r="J18" s="2060" t="s">
        <v>6397</v>
      </c>
      <c r="K18" s="2153" t="str">
        <f>VLOOKUP(J18,'FICHE RATIOS'!C:D,2,FALSE)</f>
        <v>Production Calorifique</v>
      </c>
      <c r="M18" s="2030"/>
      <c r="N18" s="2031"/>
      <c r="P18" s="2030"/>
      <c r="Q18" s="2031"/>
      <c r="S18" s="2030"/>
      <c r="T18" s="2031"/>
    </row>
    <row r="19" spans="1:20" s="424" customFormat="1" ht="12.75" customHeight="1">
      <c r="A19" s="494"/>
      <c r="B19" s="982" t="s">
        <v>179</v>
      </c>
      <c r="C19" s="976"/>
      <c r="D19" s="983" t="s">
        <v>2536</v>
      </c>
      <c r="E19" s="984" t="s">
        <v>2528</v>
      </c>
      <c r="F19" s="979">
        <v>0</v>
      </c>
      <c r="G19" s="980"/>
      <c r="H19" s="985">
        <f t="shared" si="0"/>
        <v>0</v>
      </c>
      <c r="J19" s="2060" t="s">
        <v>6397</v>
      </c>
      <c r="K19" s="2153" t="str">
        <f>VLOOKUP(J19,'FICHE RATIOS'!C:D,2,FALSE)</f>
        <v>Production Calorifique</v>
      </c>
      <c r="M19" s="2033"/>
      <c r="N19" s="2031"/>
      <c r="P19" s="2033"/>
      <c r="Q19" s="2031"/>
      <c r="S19" s="2033"/>
      <c r="T19" s="2031"/>
    </row>
    <row r="20" spans="1:20" s="424" customFormat="1" ht="12.75" customHeight="1">
      <c r="A20" s="494"/>
      <c r="B20" s="982" t="s">
        <v>179</v>
      </c>
      <c r="C20" s="976"/>
      <c r="D20" s="983" t="s">
        <v>2537</v>
      </c>
      <c r="E20" s="984" t="s">
        <v>2528</v>
      </c>
      <c r="F20" s="979">
        <v>0</v>
      </c>
      <c r="G20" s="980"/>
      <c r="H20" s="985">
        <f t="shared" si="0"/>
        <v>0</v>
      </c>
      <c r="J20" s="2060" t="s">
        <v>6397</v>
      </c>
      <c r="K20" s="2153" t="str">
        <f>VLOOKUP(J20,'FICHE RATIOS'!C:D,2,FALSE)</f>
        <v>Production Calorifique</v>
      </c>
      <c r="M20" s="2034"/>
      <c r="N20" s="2031"/>
      <c r="P20" s="2034"/>
      <c r="Q20" s="2031"/>
      <c r="S20" s="2034"/>
      <c r="T20" s="2031"/>
    </row>
    <row r="21" spans="1:20" s="424" customFormat="1" ht="12.75" customHeight="1">
      <c r="A21" s="494"/>
      <c r="B21" s="982" t="s">
        <v>179</v>
      </c>
      <c r="C21" s="976"/>
      <c r="D21" s="983" t="s">
        <v>2538</v>
      </c>
      <c r="E21" s="984" t="s">
        <v>2528</v>
      </c>
      <c r="F21" s="979">
        <v>0</v>
      </c>
      <c r="G21" s="980"/>
      <c r="H21" s="985">
        <f t="shared" si="0"/>
        <v>0</v>
      </c>
      <c r="J21" s="2060" t="s">
        <v>6397</v>
      </c>
      <c r="K21" s="2153" t="str">
        <f>VLOOKUP(J21,'FICHE RATIOS'!C:D,2,FALSE)</f>
        <v>Production Calorifique</v>
      </c>
      <c r="M21" s="2033"/>
      <c r="N21" s="2031"/>
      <c r="P21" s="2033"/>
      <c r="Q21" s="2031"/>
      <c r="S21" s="2033"/>
      <c r="T21" s="2031"/>
    </row>
    <row r="22" spans="1:20" s="424" customFormat="1" ht="12.75" customHeight="1">
      <c r="A22" s="494"/>
      <c r="B22" s="982" t="s">
        <v>179</v>
      </c>
      <c r="C22" s="976"/>
      <c r="D22" s="983" t="s">
        <v>2539</v>
      </c>
      <c r="E22" s="984" t="s">
        <v>2528</v>
      </c>
      <c r="F22" s="979">
        <v>0</v>
      </c>
      <c r="G22" s="980"/>
      <c r="H22" s="985">
        <f t="shared" si="0"/>
        <v>0</v>
      </c>
      <c r="J22" s="2060" t="s">
        <v>6397</v>
      </c>
      <c r="K22" s="2153" t="str">
        <f>VLOOKUP(J22,'FICHE RATIOS'!C:D,2,FALSE)</f>
        <v>Production Calorifique</v>
      </c>
      <c r="M22" s="2035"/>
      <c r="N22" s="2031"/>
      <c r="P22" s="2035"/>
      <c r="Q22" s="2031"/>
      <c r="S22" s="2035"/>
      <c r="T22" s="2031"/>
    </row>
    <row r="23" spans="1:20" s="424" customFormat="1" ht="12.75" customHeight="1">
      <c r="A23" s="494"/>
      <c r="B23" s="982" t="s">
        <v>179</v>
      </c>
      <c r="C23" s="976"/>
      <c r="D23" s="983"/>
      <c r="E23" s="984"/>
      <c r="F23" s="979">
        <v>0</v>
      </c>
      <c r="G23" s="980"/>
      <c r="H23" s="985">
        <f t="shared" si="0"/>
        <v>0</v>
      </c>
      <c r="J23" s="2060" t="s">
        <v>6397</v>
      </c>
      <c r="K23" s="2153" t="str">
        <f>VLOOKUP(J23,'FICHE RATIOS'!C:D,2,FALSE)</f>
        <v>Production Calorifique</v>
      </c>
      <c r="M23" s="2036"/>
      <c r="N23" s="2031"/>
      <c r="P23" s="2036"/>
      <c r="Q23" s="2031"/>
      <c r="S23" s="2036"/>
      <c r="T23" s="2031"/>
    </row>
    <row r="24" spans="1:20" s="424" customFormat="1" ht="12.75" customHeight="1">
      <c r="A24" s="494"/>
      <c r="B24" s="982" t="s">
        <v>179</v>
      </c>
      <c r="C24" s="976"/>
      <c r="D24" s="983" t="s">
        <v>2540</v>
      </c>
      <c r="E24" s="984" t="s">
        <v>2528</v>
      </c>
      <c r="F24" s="979">
        <v>0</v>
      </c>
      <c r="G24" s="980"/>
      <c r="H24" s="985">
        <f t="shared" si="0"/>
        <v>0</v>
      </c>
      <c r="J24" s="2060" t="s">
        <v>6397</v>
      </c>
      <c r="K24" s="2153" t="str">
        <f>VLOOKUP(J24,'FICHE RATIOS'!C:D,2,FALSE)</f>
        <v>Production Calorifique</v>
      </c>
      <c r="M24" s="2034"/>
      <c r="N24" s="2031"/>
      <c r="P24" s="2034"/>
      <c r="Q24" s="2031"/>
      <c r="S24" s="2034"/>
      <c r="T24" s="2031"/>
    </row>
    <row r="25" spans="1:20" s="424" customFormat="1" ht="12.75" customHeight="1">
      <c r="A25" s="494"/>
      <c r="B25" s="982" t="s">
        <v>179</v>
      </c>
      <c r="C25" s="976"/>
      <c r="D25" s="983" t="s">
        <v>2541</v>
      </c>
      <c r="E25" s="984" t="s">
        <v>2528</v>
      </c>
      <c r="F25" s="979">
        <v>0</v>
      </c>
      <c r="G25" s="980"/>
      <c r="H25" s="985">
        <f t="shared" si="0"/>
        <v>0</v>
      </c>
      <c r="J25" s="2060" t="s">
        <v>6397</v>
      </c>
      <c r="K25" s="2153" t="str">
        <f>VLOOKUP(J25,'FICHE RATIOS'!C:D,2,FALSE)</f>
        <v>Production Calorifique</v>
      </c>
      <c r="M25" s="2034"/>
      <c r="N25" s="2031"/>
      <c r="P25" s="2034"/>
      <c r="Q25" s="2031"/>
      <c r="S25" s="2034"/>
      <c r="T25" s="2031"/>
    </row>
    <row r="26" spans="1:20" s="424" customFormat="1" ht="12.75" customHeight="1">
      <c r="A26" s="494"/>
      <c r="B26" s="982" t="s">
        <v>179</v>
      </c>
      <c r="C26" s="976"/>
      <c r="D26" s="983" t="s">
        <v>2542</v>
      </c>
      <c r="E26" s="984" t="s">
        <v>2528</v>
      </c>
      <c r="F26" s="979">
        <v>0</v>
      </c>
      <c r="G26" s="980"/>
      <c r="H26" s="985">
        <f t="shared" si="0"/>
        <v>0</v>
      </c>
      <c r="J26" s="2060" t="s">
        <v>6397</v>
      </c>
      <c r="K26" s="2153" t="str">
        <f>VLOOKUP(J26,'FICHE RATIOS'!C:D,2,FALSE)</f>
        <v>Production Calorifique</v>
      </c>
      <c r="M26" s="2034"/>
      <c r="N26" s="2031"/>
      <c r="P26" s="2034"/>
      <c r="Q26" s="2031"/>
      <c r="S26" s="2034"/>
      <c r="T26" s="2031"/>
    </row>
    <row r="27" spans="1:20" s="424" customFormat="1" ht="12.75" customHeight="1">
      <c r="A27" s="494"/>
      <c r="B27" s="982" t="s">
        <v>179</v>
      </c>
      <c r="C27" s="976"/>
      <c r="D27" s="983" t="s">
        <v>2543</v>
      </c>
      <c r="E27" s="984" t="s">
        <v>2528</v>
      </c>
      <c r="F27" s="979">
        <v>0</v>
      </c>
      <c r="G27" s="980"/>
      <c r="H27" s="985">
        <f t="shared" si="0"/>
        <v>0</v>
      </c>
      <c r="J27" s="2060" t="s">
        <v>6397</v>
      </c>
      <c r="K27" s="2153" t="str">
        <f>VLOOKUP(J27,'FICHE RATIOS'!C:D,2,FALSE)</f>
        <v>Production Calorifique</v>
      </c>
      <c r="M27" s="2034"/>
      <c r="N27" s="2031"/>
      <c r="P27" s="2034"/>
      <c r="Q27" s="2031"/>
      <c r="S27" s="2034"/>
      <c r="T27" s="2031"/>
    </row>
    <row r="28" spans="1:20" s="424" customFormat="1" ht="12.75" customHeight="1">
      <c r="A28" s="494"/>
      <c r="B28" s="982" t="s">
        <v>179</v>
      </c>
      <c r="C28" s="976"/>
      <c r="D28" s="983" t="s">
        <v>2544</v>
      </c>
      <c r="E28" s="984" t="s">
        <v>2528</v>
      </c>
      <c r="F28" s="979">
        <v>0</v>
      </c>
      <c r="G28" s="980"/>
      <c r="H28" s="985">
        <f t="shared" si="0"/>
        <v>0</v>
      </c>
      <c r="J28" s="2060" t="s">
        <v>6397</v>
      </c>
      <c r="K28" s="2153" t="str">
        <f>VLOOKUP(J28,'FICHE RATIOS'!C:D,2,FALSE)</f>
        <v>Production Calorifique</v>
      </c>
      <c r="M28" s="2034"/>
      <c r="N28" s="2031"/>
      <c r="P28" s="2034"/>
      <c r="Q28" s="2031"/>
      <c r="S28" s="2034"/>
      <c r="T28" s="2031"/>
    </row>
    <row r="29" spans="1:20" s="424" customFormat="1" ht="12.75" customHeight="1">
      <c r="A29" s="494"/>
      <c r="B29" s="982" t="s">
        <v>179</v>
      </c>
      <c r="C29" s="976"/>
      <c r="D29" s="983" t="s">
        <v>2545</v>
      </c>
      <c r="E29" s="984"/>
      <c r="F29" s="988">
        <v>0</v>
      </c>
      <c r="G29" s="980"/>
      <c r="H29" s="985">
        <f t="shared" si="0"/>
        <v>0</v>
      </c>
      <c r="J29" s="2060" t="s">
        <v>6397</v>
      </c>
      <c r="K29" s="2153" t="str">
        <f>VLOOKUP(J29,'FICHE RATIOS'!C:D,2,FALSE)</f>
        <v>Production Calorifique</v>
      </c>
      <c r="M29" s="2034"/>
      <c r="N29" s="2031"/>
      <c r="P29" s="2034"/>
      <c r="Q29" s="2031"/>
      <c r="S29" s="2034"/>
      <c r="T29" s="2031"/>
    </row>
    <row r="30" spans="1:20" s="424" customFormat="1" ht="12.75" customHeight="1">
      <c r="A30" s="494"/>
      <c r="B30" s="982" t="s">
        <v>179</v>
      </c>
      <c r="C30" s="976"/>
      <c r="D30" s="983" t="s">
        <v>2546</v>
      </c>
      <c r="E30" s="984" t="s">
        <v>2528</v>
      </c>
      <c r="F30" s="988">
        <v>0</v>
      </c>
      <c r="G30" s="980"/>
      <c r="H30" s="985">
        <f t="shared" si="0"/>
        <v>0</v>
      </c>
      <c r="J30" s="2060" t="s">
        <v>6397</v>
      </c>
      <c r="K30" s="2153" t="str">
        <f>VLOOKUP(J30,'FICHE RATIOS'!C:D,2,FALSE)</f>
        <v>Production Calorifique</v>
      </c>
      <c r="M30" s="2034"/>
      <c r="N30" s="2031"/>
      <c r="P30" s="2034"/>
      <c r="Q30" s="2031"/>
      <c r="S30" s="2034"/>
      <c r="T30" s="2031"/>
    </row>
    <row r="31" spans="1:20" s="424" customFormat="1" ht="12.75" customHeight="1">
      <c r="A31" s="494"/>
      <c r="B31" s="982" t="s">
        <v>179</v>
      </c>
      <c r="C31" s="976"/>
      <c r="D31" s="983" t="s">
        <v>2547</v>
      </c>
      <c r="E31" s="984" t="s">
        <v>2528</v>
      </c>
      <c r="F31" s="988">
        <v>0</v>
      </c>
      <c r="G31" s="980"/>
      <c r="H31" s="985">
        <f t="shared" si="0"/>
        <v>0</v>
      </c>
      <c r="J31" s="2060" t="s">
        <v>6397</v>
      </c>
      <c r="K31" s="2153" t="str">
        <f>VLOOKUP(J31,'FICHE RATIOS'!C:D,2,FALSE)</f>
        <v>Production Calorifique</v>
      </c>
      <c r="M31" s="2034"/>
      <c r="N31" s="2031"/>
      <c r="P31" s="2034"/>
      <c r="Q31" s="2031"/>
      <c r="S31" s="2034"/>
      <c r="T31" s="2031"/>
    </row>
    <row r="32" spans="1:20" s="424" customFormat="1" ht="12.75" customHeight="1">
      <c r="A32" s="494"/>
      <c r="B32" s="982" t="s">
        <v>179</v>
      </c>
      <c r="C32" s="976"/>
      <c r="D32" s="983" t="s">
        <v>2548</v>
      </c>
      <c r="E32" s="984" t="s">
        <v>2528</v>
      </c>
      <c r="F32" s="988">
        <v>0</v>
      </c>
      <c r="G32" s="980"/>
      <c r="H32" s="985">
        <f t="shared" si="0"/>
        <v>0</v>
      </c>
      <c r="J32" s="2060" t="s">
        <v>6397</v>
      </c>
      <c r="K32" s="2153" t="str">
        <f>VLOOKUP(J32,'FICHE RATIOS'!C:D,2,FALSE)</f>
        <v>Production Calorifique</v>
      </c>
      <c r="M32" s="2034"/>
      <c r="N32" s="2031"/>
      <c r="P32" s="2034"/>
      <c r="Q32" s="2031"/>
      <c r="S32" s="2034"/>
      <c r="T32" s="2031"/>
    </row>
    <row r="33" spans="1:20" s="424" customFormat="1" ht="12.75" customHeight="1">
      <c r="A33" s="494"/>
      <c r="B33" s="982" t="s">
        <v>179</v>
      </c>
      <c r="C33" s="976"/>
      <c r="D33" s="983" t="s">
        <v>2549</v>
      </c>
      <c r="E33" s="984" t="s">
        <v>2528</v>
      </c>
      <c r="F33" s="988">
        <v>0</v>
      </c>
      <c r="G33" s="980"/>
      <c r="H33" s="985">
        <f t="shared" si="0"/>
        <v>0</v>
      </c>
      <c r="J33" s="2060" t="s">
        <v>6397</v>
      </c>
      <c r="K33" s="2153" t="str">
        <f>VLOOKUP(J33,'FICHE RATIOS'!C:D,2,FALSE)</f>
        <v>Production Calorifique</v>
      </c>
      <c r="M33" s="2034"/>
      <c r="N33" s="2031"/>
      <c r="P33" s="2034"/>
      <c r="Q33" s="2031"/>
      <c r="S33" s="2034"/>
      <c r="T33" s="2031"/>
    </row>
    <row r="34" spans="1:20" s="424" customFormat="1" ht="12.75" customHeight="1">
      <c r="A34" s="494"/>
      <c r="B34" s="982" t="s">
        <v>179</v>
      </c>
      <c r="C34" s="976"/>
      <c r="D34" s="983" t="s">
        <v>2550</v>
      </c>
      <c r="E34" s="984" t="s">
        <v>2528</v>
      </c>
      <c r="F34" s="979">
        <v>0</v>
      </c>
      <c r="G34" s="980"/>
      <c r="H34" s="985">
        <f t="shared" si="0"/>
        <v>0</v>
      </c>
      <c r="J34" s="2060" t="s">
        <v>6397</v>
      </c>
      <c r="K34" s="2153" t="str">
        <f>VLOOKUP(J34,'FICHE RATIOS'!C:D,2,FALSE)</f>
        <v>Production Calorifique</v>
      </c>
      <c r="M34" s="2034"/>
      <c r="N34" s="2031"/>
      <c r="P34" s="2034"/>
      <c r="Q34" s="2031"/>
      <c r="S34" s="2034"/>
      <c r="T34" s="2031"/>
    </row>
    <row r="35" spans="1:20" s="424" customFormat="1" ht="12.75" customHeight="1">
      <c r="A35" s="494"/>
      <c r="B35" s="982" t="s">
        <v>179</v>
      </c>
      <c r="C35" s="976"/>
      <c r="D35" s="983" t="s">
        <v>2551</v>
      </c>
      <c r="E35" s="984" t="s">
        <v>2528</v>
      </c>
      <c r="F35" s="979">
        <v>0</v>
      </c>
      <c r="G35" s="980"/>
      <c r="H35" s="985">
        <f t="shared" si="0"/>
        <v>0</v>
      </c>
      <c r="J35" s="2060" t="s">
        <v>6397</v>
      </c>
      <c r="K35" s="2153" t="str">
        <f>VLOOKUP(J35,'FICHE RATIOS'!C:D,2,FALSE)</f>
        <v>Production Calorifique</v>
      </c>
      <c r="M35" s="2034"/>
      <c r="N35" s="2031"/>
      <c r="P35" s="2034"/>
      <c r="Q35" s="2031"/>
      <c r="S35" s="2034"/>
      <c r="T35" s="2031"/>
    </row>
    <row r="36" spans="1:20" s="424" customFormat="1" ht="12.75" customHeight="1">
      <c r="A36" s="494"/>
      <c r="B36" s="989" t="s">
        <v>179</v>
      </c>
      <c r="C36" s="976"/>
      <c r="D36" s="983" t="s">
        <v>2552</v>
      </c>
      <c r="E36" s="984" t="s">
        <v>2528</v>
      </c>
      <c r="F36" s="979">
        <v>0</v>
      </c>
      <c r="G36" s="980"/>
      <c r="H36" s="985">
        <f t="shared" si="0"/>
        <v>0</v>
      </c>
      <c r="J36" s="2060" t="s">
        <v>6397</v>
      </c>
      <c r="K36" s="2153" t="str">
        <f>VLOOKUP(J36,'FICHE RATIOS'!C:D,2,FALSE)</f>
        <v>Production Calorifique</v>
      </c>
      <c r="M36" s="2034"/>
      <c r="N36" s="2031"/>
      <c r="P36" s="2034"/>
      <c r="Q36" s="2031"/>
      <c r="S36" s="2034"/>
      <c r="T36" s="2031"/>
    </row>
    <row r="37" spans="1:20" s="424" customFormat="1" ht="12.75" customHeight="1">
      <c r="A37" s="494"/>
      <c r="B37" s="982" t="s">
        <v>179</v>
      </c>
      <c r="C37" s="976"/>
      <c r="D37" s="983" t="s">
        <v>2553</v>
      </c>
      <c r="E37" s="984"/>
      <c r="F37" s="979">
        <v>0</v>
      </c>
      <c r="G37" s="980"/>
      <c r="H37" s="985">
        <f t="shared" si="0"/>
        <v>0</v>
      </c>
      <c r="J37" s="2060" t="s">
        <v>6397</v>
      </c>
      <c r="K37" s="2153" t="str">
        <f>VLOOKUP(J37,'FICHE RATIOS'!C:D,2,FALSE)</f>
        <v>Production Calorifique</v>
      </c>
      <c r="M37" s="2034"/>
      <c r="N37" s="2031"/>
      <c r="P37" s="2034"/>
      <c r="Q37" s="2031"/>
      <c r="S37" s="2034"/>
      <c r="T37" s="2031"/>
    </row>
    <row r="38" spans="1:20" s="424" customFormat="1" ht="12.75" customHeight="1">
      <c r="A38" s="494"/>
      <c r="B38" s="982" t="s">
        <v>179</v>
      </c>
      <c r="C38" s="976"/>
      <c r="D38" s="983" t="s">
        <v>2554</v>
      </c>
      <c r="E38" s="984" t="s">
        <v>2528</v>
      </c>
      <c r="F38" s="979">
        <v>0</v>
      </c>
      <c r="G38" s="980"/>
      <c r="H38" s="985">
        <f t="shared" si="0"/>
        <v>0</v>
      </c>
      <c r="J38" s="2060" t="s">
        <v>6397</v>
      </c>
      <c r="K38" s="2153" t="str">
        <f>VLOOKUP(J38,'FICHE RATIOS'!C:D,2,FALSE)</f>
        <v>Production Calorifique</v>
      </c>
      <c r="M38" s="2034"/>
      <c r="N38" s="2031"/>
      <c r="P38" s="2034"/>
      <c r="Q38" s="2031"/>
      <c r="S38" s="2034"/>
      <c r="T38" s="2031"/>
    </row>
    <row r="39" spans="1:20" s="424" customFormat="1" ht="12.75" customHeight="1">
      <c r="A39" s="494"/>
      <c r="B39" s="982" t="s">
        <v>179</v>
      </c>
      <c r="C39" s="976"/>
      <c r="D39" s="983" t="s">
        <v>2555</v>
      </c>
      <c r="E39" s="984"/>
      <c r="F39" s="979">
        <v>0</v>
      </c>
      <c r="G39" s="980"/>
      <c r="H39" s="985">
        <f t="shared" si="0"/>
        <v>0</v>
      </c>
      <c r="J39" s="2060" t="s">
        <v>6397</v>
      </c>
      <c r="K39" s="2153" t="str">
        <f>VLOOKUP(J39,'FICHE RATIOS'!C:D,2,FALSE)</f>
        <v>Production Calorifique</v>
      </c>
      <c r="M39" s="2034"/>
      <c r="N39" s="2031"/>
      <c r="P39" s="2034"/>
      <c r="Q39" s="2031"/>
      <c r="S39" s="2034"/>
      <c r="T39" s="2031"/>
    </row>
    <row r="40" spans="1:20" s="424" customFormat="1" ht="12.75" customHeight="1">
      <c r="A40" s="494"/>
      <c r="B40" s="982" t="s">
        <v>179</v>
      </c>
      <c r="C40" s="976"/>
      <c r="D40" s="983" t="s">
        <v>2554</v>
      </c>
      <c r="E40" s="984" t="s">
        <v>2528</v>
      </c>
      <c r="F40" s="979">
        <v>0</v>
      </c>
      <c r="G40" s="980"/>
      <c r="H40" s="985">
        <f t="shared" si="0"/>
        <v>0</v>
      </c>
      <c r="J40" s="2060" t="s">
        <v>6397</v>
      </c>
      <c r="K40" s="2153" t="str">
        <f>VLOOKUP(J40,'FICHE RATIOS'!C:D,2,FALSE)</f>
        <v>Production Calorifique</v>
      </c>
      <c r="M40" s="2034"/>
      <c r="N40" s="2031"/>
      <c r="P40" s="2034"/>
      <c r="Q40" s="2031"/>
      <c r="S40" s="2034"/>
      <c r="T40" s="2031"/>
    </row>
    <row r="41" spans="1:20" s="424" customFormat="1" ht="12.75" customHeight="1">
      <c r="A41" s="494"/>
      <c r="B41" s="982" t="s">
        <v>179</v>
      </c>
      <c r="C41" s="976"/>
      <c r="D41" s="983" t="s">
        <v>2556</v>
      </c>
      <c r="E41" s="978" t="s">
        <v>399</v>
      </c>
      <c r="F41" s="979">
        <v>0</v>
      </c>
      <c r="G41" s="980"/>
      <c r="H41" s="985">
        <f t="shared" si="0"/>
        <v>0</v>
      </c>
      <c r="J41" s="2060" t="s">
        <v>6397</v>
      </c>
      <c r="K41" s="2153" t="str">
        <f>VLOOKUP(J41,'FICHE RATIOS'!C:D,2,FALSE)</f>
        <v>Production Calorifique</v>
      </c>
      <c r="M41" s="2034"/>
      <c r="N41" s="2031"/>
      <c r="P41" s="2034"/>
      <c r="Q41" s="2031"/>
      <c r="S41" s="2034"/>
      <c r="T41" s="2031"/>
    </row>
    <row r="42" spans="1:20" s="424" customFormat="1" ht="12.75" customHeight="1">
      <c r="A42" s="494"/>
      <c r="B42" s="982" t="s">
        <v>179</v>
      </c>
      <c r="C42" s="976"/>
      <c r="D42" s="983" t="s">
        <v>2557</v>
      </c>
      <c r="E42" s="978" t="s">
        <v>399</v>
      </c>
      <c r="F42" s="979">
        <v>0</v>
      </c>
      <c r="G42" s="980"/>
      <c r="H42" s="985">
        <f t="shared" si="0"/>
        <v>0</v>
      </c>
      <c r="J42" s="2060" t="s">
        <v>6397</v>
      </c>
      <c r="K42" s="2153" t="str">
        <f>VLOOKUP(J42,'FICHE RATIOS'!C:D,2,FALSE)</f>
        <v>Production Calorifique</v>
      </c>
      <c r="M42" s="2034"/>
      <c r="N42" s="2031"/>
      <c r="P42" s="2034"/>
      <c r="Q42" s="2031"/>
      <c r="S42" s="2034"/>
      <c r="T42" s="2031"/>
    </row>
    <row r="43" spans="1:20" s="424" customFormat="1" ht="12.75" customHeight="1">
      <c r="A43" s="494"/>
      <c r="B43" s="982" t="s">
        <v>179</v>
      </c>
      <c r="C43" s="976"/>
      <c r="D43" s="983" t="s">
        <v>2558</v>
      </c>
      <c r="E43" s="984" t="s">
        <v>399</v>
      </c>
      <c r="F43" s="979">
        <v>0</v>
      </c>
      <c r="G43" s="980"/>
      <c r="H43" s="985">
        <f t="shared" si="0"/>
        <v>0</v>
      </c>
      <c r="J43" s="2060" t="s">
        <v>6397</v>
      </c>
      <c r="K43" s="2153" t="str">
        <f>VLOOKUP(J43,'FICHE RATIOS'!C:D,2,FALSE)</f>
        <v>Production Calorifique</v>
      </c>
      <c r="M43" s="2034"/>
      <c r="N43" s="2031"/>
      <c r="P43" s="2034"/>
      <c r="Q43" s="2031"/>
      <c r="S43" s="2034"/>
      <c r="T43" s="2031"/>
    </row>
    <row r="44" spans="1:20" s="424" customFormat="1" ht="12.75" customHeight="1">
      <c r="A44" s="494"/>
      <c r="B44" s="982" t="s">
        <v>179</v>
      </c>
      <c r="C44" s="976"/>
      <c r="D44" s="983" t="s">
        <v>2559</v>
      </c>
      <c r="E44" s="984" t="s">
        <v>399</v>
      </c>
      <c r="F44" s="979">
        <v>0</v>
      </c>
      <c r="G44" s="980"/>
      <c r="H44" s="985">
        <f t="shared" si="0"/>
        <v>0</v>
      </c>
      <c r="J44" s="2060" t="s">
        <v>6397</v>
      </c>
      <c r="K44" s="2153" t="str">
        <f>VLOOKUP(J44,'FICHE RATIOS'!C:D,2,FALSE)</f>
        <v>Production Calorifique</v>
      </c>
      <c r="M44" s="2034"/>
      <c r="N44" s="2031"/>
      <c r="P44" s="2034"/>
      <c r="Q44" s="2031"/>
      <c r="S44" s="2034"/>
      <c r="T44" s="2031"/>
    </row>
    <row r="45" spans="1:20" s="424" customFormat="1" ht="12.75" customHeight="1">
      <c r="A45" s="494"/>
      <c r="B45" s="982"/>
      <c r="C45" s="976"/>
      <c r="D45" s="990"/>
      <c r="E45" s="984"/>
      <c r="F45" s="979"/>
      <c r="G45" s="980"/>
      <c r="H45" s="985">
        <f t="shared" si="0"/>
        <v>0</v>
      </c>
      <c r="J45" s="2060" t="s">
        <v>6397</v>
      </c>
      <c r="K45" s="2153" t="str">
        <f>VLOOKUP(J45,'FICHE RATIOS'!C:D,2,FALSE)</f>
        <v>Production Calorifique</v>
      </c>
      <c r="M45" s="2034"/>
      <c r="N45" s="2031"/>
      <c r="P45" s="2034"/>
      <c r="Q45" s="2031"/>
      <c r="S45" s="2034"/>
      <c r="T45" s="2031"/>
    </row>
    <row r="46" spans="1:20" s="424" customFormat="1" ht="12.75" customHeight="1">
      <c r="A46" s="494"/>
      <c r="B46" s="982" t="s">
        <v>1848</v>
      </c>
      <c r="C46" s="976"/>
      <c r="D46" s="987" t="s">
        <v>2560</v>
      </c>
      <c r="E46" s="984" t="s">
        <v>51</v>
      </c>
      <c r="F46" s="979">
        <v>1</v>
      </c>
      <c r="G46" s="980"/>
      <c r="H46" s="985">
        <f t="shared" si="0"/>
        <v>0</v>
      </c>
      <c r="J46" s="2060" t="s">
        <v>6397</v>
      </c>
      <c r="K46" s="2153" t="str">
        <f>VLOOKUP(J46,'FICHE RATIOS'!C:D,2,FALSE)</f>
        <v>Production Calorifique</v>
      </c>
      <c r="M46" s="2034"/>
      <c r="N46" s="2031"/>
      <c r="P46" s="2034"/>
      <c r="Q46" s="2031"/>
      <c r="S46" s="2034"/>
      <c r="T46" s="2031"/>
    </row>
    <row r="47" spans="1:20" s="424" customFormat="1" ht="12.75" customHeight="1">
      <c r="A47" s="494"/>
      <c r="B47" s="982" t="s">
        <v>179</v>
      </c>
      <c r="C47" s="976"/>
      <c r="D47" s="983" t="s">
        <v>179</v>
      </c>
      <c r="E47" s="984" t="s">
        <v>179</v>
      </c>
      <c r="F47" s="979">
        <v>0</v>
      </c>
      <c r="G47" s="980"/>
      <c r="H47" s="985">
        <f t="shared" si="0"/>
        <v>0</v>
      </c>
      <c r="J47" s="2060" t="s">
        <v>6397</v>
      </c>
      <c r="K47" s="2153" t="str">
        <f>VLOOKUP(J47,'FICHE RATIOS'!C:D,2,FALSE)</f>
        <v>Production Calorifique</v>
      </c>
      <c r="M47" s="2034"/>
      <c r="N47" s="2031"/>
      <c r="P47" s="2034"/>
      <c r="Q47" s="2031"/>
      <c r="S47" s="2034"/>
      <c r="T47" s="2031"/>
    </row>
    <row r="48" spans="1:20" s="424" customFormat="1" ht="12.75" customHeight="1">
      <c r="A48" s="494"/>
      <c r="B48" s="982" t="s">
        <v>179</v>
      </c>
      <c r="C48" s="976"/>
      <c r="D48" s="983" t="s">
        <v>2561</v>
      </c>
      <c r="E48" s="984" t="s">
        <v>2528</v>
      </c>
      <c r="F48" s="979">
        <v>0</v>
      </c>
      <c r="G48" s="980"/>
      <c r="H48" s="985">
        <f t="shared" si="0"/>
        <v>0</v>
      </c>
      <c r="J48" s="2060" t="s">
        <v>6397</v>
      </c>
      <c r="K48" s="2153" t="str">
        <f>VLOOKUP(J48,'FICHE RATIOS'!C:D,2,FALSE)</f>
        <v>Production Calorifique</v>
      </c>
      <c r="M48" s="2034"/>
      <c r="N48" s="2031"/>
      <c r="P48" s="2034"/>
      <c r="Q48" s="2031"/>
      <c r="S48" s="2034"/>
      <c r="T48" s="2031"/>
    </row>
    <row r="49" spans="1:20" s="424" customFormat="1" ht="12.75" customHeight="1">
      <c r="A49" s="494"/>
      <c r="B49" s="982" t="s">
        <v>179</v>
      </c>
      <c r="C49" s="976"/>
      <c r="D49" s="983" t="s">
        <v>2562</v>
      </c>
      <c r="E49" s="984" t="s">
        <v>2528</v>
      </c>
      <c r="F49" s="979">
        <v>0</v>
      </c>
      <c r="G49" s="980"/>
      <c r="H49" s="985">
        <f t="shared" si="0"/>
        <v>0</v>
      </c>
      <c r="J49" s="2060" t="s">
        <v>6397</v>
      </c>
      <c r="K49" s="2153" t="str">
        <f>VLOOKUP(J49,'FICHE RATIOS'!C:D,2,FALSE)</f>
        <v>Production Calorifique</v>
      </c>
      <c r="M49" s="2034"/>
      <c r="N49" s="2031"/>
      <c r="P49" s="2034"/>
      <c r="Q49" s="2031"/>
      <c r="S49" s="2034"/>
      <c r="T49" s="2031"/>
    </row>
    <row r="50" spans="1:20" s="424" customFormat="1" ht="12.75" customHeight="1">
      <c r="A50" s="494"/>
      <c r="B50" s="982" t="s">
        <v>179</v>
      </c>
      <c r="C50" s="976"/>
      <c r="D50" s="983" t="s">
        <v>2563</v>
      </c>
      <c r="E50" s="984"/>
      <c r="F50" s="979">
        <v>0</v>
      </c>
      <c r="G50" s="980"/>
      <c r="H50" s="985">
        <f t="shared" si="0"/>
        <v>0</v>
      </c>
      <c r="J50" s="2060" t="s">
        <v>6397</v>
      </c>
      <c r="K50" s="2153" t="str">
        <f>VLOOKUP(J50,'FICHE RATIOS'!C:D,2,FALSE)</f>
        <v>Production Calorifique</v>
      </c>
      <c r="M50" s="2034"/>
      <c r="N50" s="2031"/>
      <c r="P50" s="2034"/>
      <c r="Q50" s="2031"/>
      <c r="S50" s="2034"/>
      <c r="T50" s="2031"/>
    </row>
    <row r="51" spans="1:20" s="424" customFormat="1" ht="12.75" customHeight="1">
      <c r="A51" s="494"/>
      <c r="B51" s="982" t="s">
        <v>179</v>
      </c>
      <c r="C51" s="976"/>
      <c r="D51" s="983" t="s">
        <v>2564</v>
      </c>
      <c r="E51" s="984" t="s">
        <v>2528</v>
      </c>
      <c r="F51" s="979">
        <v>0</v>
      </c>
      <c r="G51" s="980"/>
      <c r="H51" s="985">
        <f t="shared" si="0"/>
        <v>0</v>
      </c>
      <c r="J51" s="2060" t="s">
        <v>6397</v>
      </c>
      <c r="K51" s="2153" t="str">
        <f>VLOOKUP(J51,'FICHE RATIOS'!C:D,2,FALSE)</f>
        <v>Production Calorifique</v>
      </c>
      <c r="M51" s="2034"/>
      <c r="N51" s="2031"/>
      <c r="P51" s="2034"/>
      <c r="Q51" s="2031"/>
      <c r="S51" s="2034"/>
      <c r="T51" s="2031"/>
    </row>
    <row r="52" spans="1:20" s="424" customFormat="1" ht="12.75" customHeight="1">
      <c r="A52" s="494"/>
      <c r="B52" s="982" t="s">
        <v>179</v>
      </c>
      <c r="C52" s="976"/>
      <c r="D52" s="983" t="s">
        <v>2565</v>
      </c>
      <c r="E52" s="984"/>
      <c r="F52" s="979">
        <v>0</v>
      </c>
      <c r="G52" s="980"/>
      <c r="H52" s="985">
        <f t="shared" si="0"/>
        <v>0</v>
      </c>
      <c r="J52" s="2060" t="s">
        <v>6397</v>
      </c>
      <c r="K52" s="2153" t="str">
        <f>VLOOKUP(J52,'FICHE RATIOS'!C:D,2,FALSE)</f>
        <v>Production Calorifique</v>
      </c>
      <c r="M52" s="2034"/>
      <c r="N52" s="2031"/>
      <c r="P52" s="2034"/>
      <c r="Q52" s="2031"/>
      <c r="S52" s="2034"/>
      <c r="T52" s="2031"/>
    </row>
    <row r="53" spans="1:20" s="424" customFormat="1" ht="12.75" customHeight="1">
      <c r="A53" s="494"/>
      <c r="B53" s="982" t="s">
        <v>179</v>
      </c>
      <c r="C53" s="976"/>
      <c r="D53" s="983" t="s">
        <v>2566</v>
      </c>
      <c r="E53" s="984" t="s">
        <v>2528</v>
      </c>
      <c r="F53" s="979">
        <v>0</v>
      </c>
      <c r="G53" s="980"/>
      <c r="H53" s="985">
        <f t="shared" si="0"/>
        <v>0</v>
      </c>
      <c r="J53" s="2060" t="s">
        <v>6397</v>
      </c>
      <c r="K53" s="2153" t="str">
        <f>VLOOKUP(J53,'FICHE RATIOS'!C:D,2,FALSE)</f>
        <v>Production Calorifique</v>
      </c>
      <c r="M53" s="2034"/>
      <c r="N53" s="2031"/>
      <c r="P53" s="2034"/>
      <c r="Q53" s="2031"/>
      <c r="S53" s="2034"/>
      <c r="T53" s="2031"/>
    </row>
    <row r="54" spans="1:20" s="424" customFormat="1" ht="12.75" customHeight="1">
      <c r="A54" s="494"/>
      <c r="B54" s="982" t="s">
        <v>179</v>
      </c>
      <c r="C54" s="976"/>
      <c r="D54" s="983" t="s">
        <v>2567</v>
      </c>
      <c r="E54" s="984"/>
      <c r="F54" s="979">
        <v>0</v>
      </c>
      <c r="G54" s="980"/>
      <c r="H54" s="985">
        <f t="shared" si="0"/>
        <v>0</v>
      </c>
      <c r="J54" s="2060" t="s">
        <v>6397</v>
      </c>
      <c r="K54" s="2153" t="str">
        <f>VLOOKUP(J54,'FICHE RATIOS'!C:D,2,FALSE)</f>
        <v>Production Calorifique</v>
      </c>
      <c r="M54" s="2034"/>
      <c r="N54" s="2031"/>
      <c r="P54" s="2034"/>
      <c r="Q54" s="2031"/>
      <c r="S54" s="2034"/>
      <c r="T54" s="2031"/>
    </row>
    <row r="55" spans="1:20" s="424" customFormat="1" ht="12.75" customHeight="1">
      <c r="A55" s="494"/>
      <c r="B55" s="982" t="s">
        <v>179</v>
      </c>
      <c r="C55" s="976"/>
      <c r="D55" s="983" t="s">
        <v>2568</v>
      </c>
      <c r="E55" s="984" t="s">
        <v>2528</v>
      </c>
      <c r="F55" s="979">
        <v>0</v>
      </c>
      <c r="G55" s="980"/>
      <c r="H55" s="985">
        <f t="shared" si="0"/>
        <v>0</v>
      </c>
      <c r="J55" s="2060" t="s">
        <v>6397</v>
      </c>
      <c r="K55" s="2153" t="str">
        <f>VLOOKUP(J55,'FICHE RATIOS'!C:D,2,FALSE)</f>
        <v>Production Calorifique</v>
      </c>
      <c r="M55" s="2034"/>
      <c r="N55" s="2031"/>
      <c r="P55" s="2034"/>
      <c r="Q55" s="2031"/>
      <c r="S55" s="2034"/>
      <c r="T55" s="2031"/>
    </row>
    <row r="56" spans="1:20" s="424" customFormat="1" ht="12.75" customHeight="1">
      <c r="A56" s="494"/>
      <c r="B56" s="982" t="s">
        <v>179</v>
      </c>
      <c r="C56" s="976"/>
      <c r="D56" s="983" t="s">
        <v>2569</v>
      </c>
      <c r="E56" s="984" t="s">
        <v>2528</v>
      </c>
      <c r="F56" s="979">
        <v>0</v>
      </c>
      <c r="G56" s="980"/>
      <c r="H56" s="985">
        <f t="shared" si="0"/>
        <v>0</v>
      </c>
      <c r="J56" s="2060" t="s">
        <v>6397</v>
      </c>
      <c r="K56" s="2153" t="str">
        <f>VLOOKUP(J56,'FICHE RATIOS'!C:D,2,FALSE)</f>
        <v>Production Calorifique</v>
      </c>
      <c r="M56" s="2034"/>
      <c r="N56" s="2031"/>
      <c r="P56" s="2034"/>
      <c r="Q56" s="2031"/>
      <c r="S56" s="2034"/>
      <c r="T56" s="2031"/>
    </row>
    <row r="57" spans="1:20" s="424" customFormat="1" ht="12.75" customHeight="1">
      <c r="A57" s="494"/>
      <c r="B57" s="982" t="s">
        <v>179</v>
      </c>
      <c r="C57" s="976"/>
      <c r="D57" s="983" t="s">
        <v>2570</v>
      </c>
      <c r="E57" s="984" t="s">
        <v>2528</v>
      </c>
      <c r="F57" s="979">
        <v>0</v>
      </c>
      <c r="G57" s="980"/>
      <c r="H57" s="985">
        <f t="shared" si="0"/>
        <v>0</v>
      </c>
      <c r="J57" s="2060" t="s">
        <v>6397</v>
      </c>
      <c r="K57" s="2153" t="str">
        <f>VLOOKUP(J57,'FICHE RATIOS'!C:D,2,FALSE)</f>
        <v>Production Calorifique</v>
      </c>
      <c r="M57" s="2034"/>
      <c r="N57" s="2031"/>
      <c r="P57" s="2034"/>
      <c r="Q57" s="2031"/>
      <c r="S57" s="2034"/>
      <c r="T57" s="2031"/>
    </row>
    <row r="58" spans="1:20" s="424" customFormat="1" ht="12.75" customHeight="1">
      <c r="A58" s="494"/>
      <c r="B58" s="982" t="s">
        <v>179</v>
      </c>
      <c r="C58" s="976"/>
      <c r="D58" s="983" t="s">
        <v>2571</v>
      </c>
      <c r="E58" s="984"/>
      <c r="F58" s="979">
        <v>0</v>
      </c>
      <c r="G58" s="980"/>
      <c r="H58" s="985">
        <f t="shared" si="0"/>
        <v>0</v>
      </c>
      <c r="J58" s="2060" t="s">
        <v>6397</v>
      </c>
      <c r="K58" s="2153" t="str">
        <f>VLOOKUP(J58,'FICHE RATIOS'!C:D,2,FALSE)</f>
        <v>Production Calorifique</v>
      </c>
      <c r="M58" s="2034"/>
      <c r="N58" s="2031"/>
      <c r="P58" s="2034"/>
      <c r="Q58" s="2031"/>
      <c r="S58" s="2034"/>
      <c r="T58" s="2031"/>
    </row>
    <row r="59" spans="1:20" s="424" customFormat="1" ht="12.75" customHeight="1">
      <c r="A59" s="494"/>
      <c r="B59" s="982" t="s">
        <v>179</v>
      </c>
      <c r="C59" s="976"/>
      <c r="D59" s="983" t="s">
        <v>2572</v>
      </c>
      <c r="E59" s="984" t="s">
        <v>2528</v>
      </c>
      <c r="F59" s="979">
        <v>0</v>
      </c>
      <c r="G59" s="980"/>
      <c r="H59" s="985">
        <f t="shared" si="0"/>
        <v>0</v>
      </c>
      <c r="J59" s="2060" t="s">
        <v>6397</v>
      </c>
      <c r="K59" s="2153" t="str">
        <f>VLOOKUP(J59,'FICHE RATIOS'!C:D,2,FALSE)</f>
        <v>Production Calorifique</v>
      </c>
      <c r="M59" s="2034"/>
      <c r="N59" s="2031"/>
      <c r="P59" s="2034"/>
      <c r="Q59" s="2031"/>
      <c r="S59" s="2034"/>
      <c r="T59" s="2031"/>
    </row>
    <row r="60" spans="1:20" s="424" customFormat="1" ht="12.75" customHeight="1">
      <c r="A60" s="494"/>
      <c r="B60" s="982" t="s">
        <v>179</v>
      </c>
      <c r="C60" s="976"/>
      <c r="D60" s="983" t="s">
        <v>2573</v>
      </c>
      <c r="E60" s="984"/>
      <c r="F60" s="979">
        <v>0</v>
      </c>
      <c r="G60" s="980"/>
      <c r="H60" s="985">
        <f t="shared" si="0"/>
        <v>0</v>
      </c>
      <c r="J60" s="2060" t="s">
        <v>6397</v>
      </c>
      <c r="K60" s="2153" t="str">
        <f>VLOOKUP(J60,'FICHE RATIOS'!C:D,2,FALSE)</f>
        <v>Production Calorifique</v>
      </c>
      <c r="M60" s="2034"/>
      <c r="N60" s="2031"/>
      <c r="P60" s="2034"/>
      <c r="Q60" s="2031"/>
      <c r="S60" s="2034"/>
      <c r="T60" s="2031"/>
    </row>
    <row r="61" spans="1:20" s="424" customFormat="1" ht="12.75" customHeight="1">
      <c r="A61" s="494"/>
      <c r="B61" s="989" t="s">
        <v>179</v>
      </c>
      <c r="C61" s="976"/>
      <c r="D61" s="983" t="s">
        <v>2574</v>
      </c>
      <c r="E61" s="984" t="s">
        <v>2528</v>
      </c>
      <c r="F61" s="979">
        <v>0</v>
      </c>
      <c r="G61" s="980"/>
      <c r="H61" s="985">
        <f t="shared" si="0"/>
        <v>0</v>
      </c>
      <c r="J61" s="2060" t="s">
        <v>6397</v>
      </c>
      <c r="K61" s="2153" t="str">
        <f>VLOOKUP(J61,'FICHE RATIOS'!C:D,2,FALSE)</f>
        <v>Production Calorifique</v>
      </c>
      <c r="M61" s="2034"/>
      <c r="N61" s="2031"/>
      <c r="P61" s="2034"/>
      <c r="Q61" s="2031"/>
      <c r="S61" s="2034"/>
      <c r="T61" s="2031"/>
    </row>
    <row r="62" spans="1:20" s="424" customFormat="1" ht="12.75" customHeight="1">
      <c r="A62" s="494"/>
      <c r="B62" s="982" t="s">
        <v>179</v>
      </c>
      <c r="C62" s="976"/>
      <c r="D62" s="983" t="s">
        <v>2575</v>
      </c>
      <c r="E62" s="984"/>
      <c r="F62" s="979">
        <v>0</v>
      </c>
      <c r="G62" s="980"/>
      <c r="H62" s="985">
        <f t="shared" si="0"/>
        <v>0</v>
      </c>
      <c r="J62" s="2060" t="s">
        <v>6397</v>
      </c>
      <c r="K62" s="2153" t="str">
        <f>VLOOKUP(J62,'FICHE RATIOS'!C:D,2,FALSE)</f>
        <v>Production Calorifique</v>
      </c>
      <c r="M62" s="2034"/>
      <c r="N62" s="2031"/>
      <c r="P62" s="2034"/>
      <c r="Q62" s="2031"/>
      <c r="S62" s="2034"/>
      <c r="T62" s="2031"/>
    </row>
    <row r="63" spans="1:20" s="424" customFormat="1" ht="12.75" customHeight="1">
      <c r="A63" s="494"/>
      <c r="B63" s="982" t="s">
        <v>179</v>
      </c>
      <c r="C63" s="976"/>
      <c r="D63" s="983" t="s">
        <v>2576</v>
      </c>
      <c r="E63" s="984" t="s">
        <v>2528</v>
      </c>
      <c r="F63" s="979">
        <v>0</v>
      </c>
      <c r="G63" s="980"/>
      <c r="H63" s="985">
        <f t="shared" si="0"/>
        <v>0</v>
      </c>
      <c r="J63" s="2060" t="s">
        <v>6397</v>
      </c>
      <c r="K63" s="2153" t="str">
        <f>VLOOKUP(J63,'FICHE RATIOS'!C:D,2,FALSE)</f>
        <v>Production Calorifique</v>
      </c>
      <c r="M63" s="2034"/>
      <c r="N63" s="2031"/>
      <c r="P63" s="2034"/>
      <c r="Q63" s="2031"/>
      <c r="S63" s="2034"/>
      <c r="T63" s="2031"/>
    </row>
    <row r="64" spans="1:20" s="424" customFormat="1" ht="12.75" customHeight="1">
      <c r="A64" s="494"/>
      <c r="B64" s="982" t="s">
        <v>179</v>
      </c>
      <c r="C64" s="976"/>
      <c r="D64" s="983" t="s">
        <v>2577</v>
      </c>
      <c r="E64" s="984" t="s">
        <v>2528</v>
      </c>
      <c r="F64" s="979">
        <v>0</v>
      </c>
      <c r="G64" s="980"/>
      <c r="H64" s="985">
        <f t="shared" si="0"/>
        <v>0</v>
      </c>
      <c r="J64" s="2060" t="s">
        <v>6397</v>
      </c>
      <c r="K64" s="2153" t="str">
        <f>VLOOKUP(J64,'FICHE RATIOS'!C:D,2,FALSE)</f>
        <v>Production Calorifique</v>
      </c>
      <c r="M64" s="2034"/>
      <c r="N64" s="2031"/>
      <c r="P64" s="2034"/>
      <c r="Q64" s="2031"/>
      <c r="S64" s="2034"/>
      <c r="T64" s="2031"/>
    </row>
    <row r="65" spans="1:20" s="424" customFormat="1" ht="12.75" customHeight="1">
      <c r="A65" s="494"/>
      <c r="B65" s="982" t="s">
        <v>179</v>
      </c>
      <c r="C65" s="976"/>
      <c r="D65" s="983" t="s">
        <v>2578</v>
      </c>
      <c r="E65" s="984" t="s">
        <v>2528</v>
      </c>
      <c r="F65" s="979">
        <v>0</v>
      </c>
      <c r="G65" s="980"/>
      <c r="H65" s="985">
        <f t="shared" si="0"/>
        <v>0</v>
      </c>
      <c r="J65" s="2060" t="s">
        <v>6397</v>
      </c>
      <c r="K65" s="2153" t="str">
        <f>VLOOKUP(J65,'FICHE RATIOS'!C:D,2,FALSE)</f>
        <v>Production Calorifique</v>
      </c>
      <c r="M65" s="2034"/>
      <c r="N65" s="2031"/>
      <c r="P65" s="2034"/>
      <c r="Q65" s="2031"/>
      <c r="S65" s="2034"/>
      <c r="T65" s="2031"/>
    </row>
    <row r="66" spans="1:20" s="424" customFormat="1" ht="12.75" customHeight="1">
      <c r="A66" s="494"/>
      <c r="B66" s="982" t="s">
        <v>179</v>
      </c>
      <c r="C66" s="976"/>
      <c r="D66" s="983" t="s">
        <v>2579</v>
      </c>
      <c r="E66" s="984" t="s">
        <v>2528</v>
      </c>
      <c r="F66" s="979">
        <v>0</v>
      </c>
      <c r="G66" s="980"/>
      <c r="H66" s="985">
        <f t="shared" si="0"/>
        <v>0</v>
      </c>
      <c r="J66" s="2060" t="s">
        <v>6397</v>
      </c>
      <c r="K66" s="2153" t="str">
        <f>VLOOKUP(J66,'FICHE RATIOS'!C:D,2,FALSE)</f>
        <v>Production Calorifique</v>
      </c>
      <c r="M66" s="2034"/>
      <c r="N66" s="2031"/>
      <c r="P66" s="2034"/>
      <c r="Q66" s="2031"/>
      <c r="S66" s="2034"/>
      <c r="T66" s="2031"/>
    </row>
    <row r="67" spans="1:20" s="424" customFormat="1" ht="12.75" customHeight="1">
      <c r="A67" s="494"/>
      <c r="B67" s="982" t="s">
        <v>179</v>
      </c>
      <c r="C67" s="976"/>
      <c r="D67" s="983" t="s">
        <v>2580</v>
      </c>
      <c r="E67" s="984"/>
      <c r="F67" s="979">
        <v>0</v>
      </c>
      <c r="G67" s="980"/>
      <c r="H67" s="985">
        <f t="shared" si="0"/>
        <v>0</v>
      </c>
      <c r="J67" s="2060" t="s">
        <v>6397</v>
      </c>
      <c r="K67" s="2153" t="str">
        <f>VLOOKUP(J67,'FICHE RATIOS'!C:D,2,FALSE)</f>
        <v>Production Calorifique</v>
      </c>
      <c r="M67" s="2034"/>
      <c r="N67" s="2031"/>
      <c r="P67" s="2034"/>
      <c r="Q67" s="2031"/>
      <c r="S67" s="2034"/>
      <c r="T67" s="2031"/>
    </row>
    <row r="68" spans="1:20" s="424" customFormat="1" ht="12.75" customHeight="1">
      <c r="A68" s="494"/>
      <c r="B68" s="982" t="s">
        <v>179</v>
      </c>
      <c r="C68" s="976"/>
      <c r="D68" s="983" t="s">
        <v>2581</v>
      </c>
      <c r="E68" s="984" t="s">
        <v>2528</v>
      </c>
      <c r="F68" s="979">
        <v>0</v>
      </c>
      <c r="G68" s="980"/>
      <c r="H68" s="985">
        <f t="shared" si="0"/>
        <v>0</v>
      </c>
      <c r="J68" s="2060" t="s">
        <v>6397</v>
      </c>
      <c r="K68" s="2153" t="str">
        <f>VLOOKUP(J68,'FICHE RATIOS'!C:D,2,FALSE)</f>
        <v>Production Calorifique</v>
      </c>
      <c r="M68" s="2034"/>
      <c r="N68" s="2031"/>
      <c r="P68" s="2034"/>
      <c r="Q68" s="2031"/>
      <c r="S68" s="2034"/>
      <c r="T68" s="2031"/>
    </row>
    <row r="69" spans="1:20" s="424" customFormat="1" ht="12.75" customHeight="1">
      <c r="A69" s="494"/>
      <c r="B69" s="982" t="s">
        <v>179</v>
      </c>
      <c r="C69" s="976"/>
      <c r="D69" s="983" t="s">
        <v>2582</v>
      </c>
      <c r="E69" s="984"/>
      <c r="F69" s="979">
        <v>0</v>
      </c>
      <c r="G69" s="980"/>
      <c r="H69" s="985">
        <f t="shared" si="0"/>
        <v>0</v>
      </c>
      <c r="J69" s="2060" t="s">
        <v>6397</v>
      </c>
      <c r="K69" s="2153" t="str">
        <f>VLOOKUP(J69,'FICHE RATIOS'!C:D,2,FALSE)</f>
        <v>Production Calorifique</v>
      </c>
      <c r="M69" s="2034"/>
      <c r="N69" s="2031"/>
      <c r="P69" s="2034"/>
      <c r="Q69" s="2031"/>
      <c r="S69" s="2034"/>
      <c r="T69" s="2031"/>
    </row>
    <row r="70" spans="1:20" s="424" customFormat="1" ht="12.75" customHeight="1">
      <c r="A70" s="494"/>
      <c r="B70" s="982" t="s">
        <v>179</v>
      </c>
      <c r="C70" s="976"/>
      <c r="D70" s="991" t="s">
        <v>2583</v>
      </c>
      <c r="E70" s="984" t="s">
        <v>235</v>
      </c>
      <c r="F70" s="979">
        <v>14</v>
      </c>
      <c r="G70" s="980">
        <v>404.15</v>
      </c>
      <c r="H70" s="985">
        <f t="shared" si="0"/>
        <v>5658.0999999999995</v>
      </c>
      <c r="J70" s="2060" t="s">
        <v>6397</v>
      </c>
      <c r="K70" s="2153" t="str">
        <f>VLOOKUP(J70,'FICHE RATIOS'!C:D,2,FALSE)</f>
        <v>Production Calorifique</v>
      </c>
      <c r="M70" s="2034"/>
      <c r="N70" s="2031"/>
      <c r="P70" s="2034"/>
      <c r="Q70" s="2031"/>
      <c r="S70" s="2034"/>
      <c r="T70" s="2031"/>
    </row>
    <row r="71" spans="1:20" s="424" customFormat="1" ht="12.75" customHeight="1">
      <c r="A71" s="494"/>
      <c r="B71" s="982" t="s">
        <v>179</v>
      </c>
      <c r="C71" s="976"/>
      <c r="D71" s="983" t="s">
        <v>2584</v>
      </c>
      <c r="E71" s="984" t="s">
        <v>2528</v>
      </c>
      <c r="F71" s="979">
        <v>0</v>
      </c>
      <c r="G71" s="980"/>
      <c r="H71" s="985">
        <f t="shared" si="0"/>
        <v>0</v>
      </c>
      <c r="J71" s="2060" t="s">
        <v>6397</v>
      </c>
      <c r="K71" s="2153" t="str">
        <f>VLOOKUP(J71,'FICHE RATIOS'!C:D,2,FALSE)</f>
        <v>Production Calorifique</v>
      </c>
      <c r="M71" s="2034"/>
      <c r="N71" s="2031"/>
      <c r="P71" s="2034"/>
      <c r="Q71" s="2031"/>
      <c r="S71" s="2034"/>
      <c r="T71" s="2031"/>
    </row>
    <row r="72" spans="1:20" s="424" customFormat="1" ht="12.75" customHeight="1">
      <c r="A72" s="494"/>
      <c r="B72" s="982" t="s">
        <v>179</v>
      </c>
      <c r="C72" s="976"/>
      <c r="D72" s="983" t="s">
        <v>2585</v>
      </c>
      <c r="E72" s="984" t="s">
        <v>179</v>
      </c>
      <c r="F72" s="979">
        <v>0</v>
      </c>
      <c r="G72" s="980"/>
      <c r="H72" s="985">
        <f t="shared" ref="H72:H135" si="1">+IF(F72=0,0,F72*G72)</f>
        <v>0</v>
      </c>
      <c r="J72" s="2060" t="s">
        <v>6397</v>
      </c>
      <c r="K72" s="2153" t="str">
        <f>VLOOKUP(J72,'FICHE RATIOS'!C:D,2,FALSE)</f>
        <v>Production Calorifique</v>
      </c>
      <c r="M72" s="2034"/>
      <c r="N72" s="2031"/>
      <c r="P72" s="2034"/>
      <c r="Q72" s="2031"/>
      <c r="S72" s="2034"/>
      <c r="T72" s="2031"/>
    </row>
    <row r="73" spans="1:20" s="424" customFormat="1" ht="12.75" customHeight="1">
      <c r="A73" s="494"/>
      <c r="B73" s="982" t="s">
        <v>179</v>
      </c>
      <c r="C73" s="976"/>
      <c r="D73" s="991" t="s">
        <v>2586</v>
      </c>
      <c r="E73" s="984" t="s">
        <v>70</v>
      </c>
      <c r="F73" s="979">
        <v>13</v>
      </c>
      <c r="G73" s="980">
        <v>42.64</v>
      </c>
      <c r="H73" s="985">
        <f t="shared" si="1"/>
        <v>554.32000000000005</v>
      </c>
      <c r="J73" s="2060" t="s">
        <v>6397</v>
      </c>
      <c r="K73" s="2153" t="str">
        <f>VLOOKUP(J73,'FICHE RATIOS'!C:D,2,FALSE)</f>
        <v>Production Calorifique</v>
      </c>
      <c r="M73" s="2034"/>
      <c r="N73" s="2031"/>
      <c r="P73" s="2034"/>
      <c r="Q73" s="2031"/>
      <c r="S73" s="2034"/>
      <c r="T73" s="2031"/>
    </row>
    <row r="74" spans="1:20" s="424" customFormat="1" ht="12.75" customHeight="1">
      <c r="A74" s="494"/>
      <c r="B74" s="982" t="s">
        <v>179</v>
      </c>
      <c r="C74" s="976"/>
      <c r="D74" s="983" t="s">
        <v>2557</v>
      </c>
      <c r="E74" s="984" t="s">
        <v>179</v>
      </c>
      <c r="F74" s="979">
        <v>0</v>
      </c>
      <c r="G74" s="980"/>
      <c r="H74" s="985">
        <f t="shared" si="1"/>
        <v>0</v>
      </c>
      <c r="J74" s="2060" t="s">
        <v>6397</v>
      </c>
      <c r="K74" s="2153" t="str">
        <f>VLOOKUP(J74,'FICHE RATIOS'!C:D,2,FALSE)</f>
        <v>Production Calorifique</v>
      </c>
      <c r="M74" s="2034"/>
      <c r="N74" s="2031"/>
      <c r="P74" s="2034"/>
      <c r="Q74" s="2031"/>
      <c r="S74" s="2034"/>
      <c r="T74" s="2031"/>
    </row>
    <row r="75" spans="1:20" s="424" customFormat="1" ht="12.75" customHeight="1">
      <c r="A75" s="494"/>
      <c r="B75" s="982" t="s">
        <v>179</v>
      </c>
      <c r="C75" s="976"/>
      <c r="D75" s="983" t="s">
        <v>2587</v>
      </c>
      <c r="E75" s="984" t="s">
        <v>2528</v>
      </c>
      <c r="F75" s="979">
        <v>0</v>
      </c>
      <c r="G75" s="980"/>
      <c r="H75" s="985">
        <f t="shared" si="1"/>
        <v>0</v>
      </c>
      <c r="J75" s="2060" t="s">
        <v>6397</v>
      </c>
      <c r="K75" s="2153" t="str">
        <f>VLOOKUP(J75,'FICHE RATIOS'!C:D,2,FALSE)</f>
        <v>Production Calorifique</v>
      </c>
      <c r="M75" s="2034"/>
      <c r="N75" s="2031"/>
      <c r="P75" s="2034"/>
      <c r="Q75" s="2031"/>
      <c r="S75" s="2034"/>
      <c r="T75" s="2031"/>
    </row>
    <row r="76" spans="1:20" s="424" customFormat="1" ht="12.75" customHeight="1">
      <c r="A76" s="494"/>
      <c r="B76" s="982" t="s">
        <v>179</v>
      </c>
      <c r="C76" s="976"/>
      <c r="D76" s="983" t="s">
        <v>2559</v>
      </c>
      <c r="E76" s="984" t="s">
        <v>179</v>
      </c>
      <c r="F76" s="979">
        <v>0</v>
      </c>
      <c r="G76" s="980"/>
      <c r="H76" s="985">
        <f t="shared" si="1"/>
        <v>0</v>
      </c>
      <c r="J76" s="2060" t="s">
        <v>6397</v>
      </c>
      <c r="K76" s="2153" t="str">
        <f>VLOOKUP(J76,'FICHE RATIOS'!C:D,2,FALSE)</f>
        <v>Production Calorifique</v>
      </c>
      <c r="M76" s="2034"/>
      <c r="N76" s="2031"/>
      <c r="P76" s="2034"/>
      <c r="Q76" s="2031"/>
      <c r="S76" s="2034"/>
      <c r="T76" s="2031"/>
    </row>
    <row r="77" spans="1:20" s="424" customFormat="1" ht="12.75" customHeight="1">
      <c r="A77" s="494"/>
      <c r="B77" s="982" t="s">
        <v>179</v>
      </c>
      <c r="C77" s="976"/>
      <c r="D77" s="983" t="s">
        <v>2588</v>
      </c>
      <c r="E77" s="992" t="s">
        <v>2528</v>
      </c>
      <c r="F77" s="979">
        <v>0</v>
      </c>
      <c r="G77" s="980"/>
      <c r="H77" s="985">
        <f t="shared" si="1"/>
        <v>0</v>
      </c>
      <c r="J77" s="2060" t="s">
        <v>6397</v>
      </c>
      <c r="K77" s="2153" t="str">
        <f>VLOOKUP(J77,'FICHE RATIOS'!C:D,2,FALSE)</f>
        <v>Production Calorifique</v>
      </c>
      <c r="M77" s="2034"/>
      <c r="N77" s="2031"/>
      <c r="P77" s="2034"/>
      <c r="Q77" s="2031"/>
      <c r="S77" s="2034"/>
      <c r="T77" s="2031"/>
    </row>
    <row r="78" spans="1:20" s="424" customFormat="1" ht="12.75" customHeight="1">
      <c r="A78" s="494"/>
      <c r="B78" s="982"/>
      <c r="C78" s="976"/>
      <c r="D78" s="990"/>
      <c r="E78" s="984"/>
      <c r="F78" s="979"/>
      <c r="G78" s="980"/>
      <c r="H78" s="985">
        <f t="shared" si="1"/>
        <v>0</v>
      </c>
      <c r="J78" s="2060" t="s">
        <v>6397</v>
      </c>
      <c r="K78" s="2153" t="str">
        <f>VLOOKUP(J78,'FICHE RATIOS'!C:D,2,FALSE)</f>
        <v>Production Calorifique</v>
      </c>
      <c r="M78" s="2034"/>
      <c r="N78" s="2031"/>
      <c r="P78" s="2034"/>
      <c r="Q78" s="2031"/>
      <c r="S78" s="2034"/>
      <c r="T78" s="2031"/>
    </row>
    <row r="79" spans="1:20" s="424" customFormat="1" ht="12.75" customHeight="1">
      <c r="A79" s="494"/>
      <c r="B79" s="982"/>
      <c r="C79" s="976"/>
      <c r="D79" s="990"/>
      <c r="E79" s="984"/>
      <c r="F79" s="979"/>
      <c r="G79" s="980"/>
      <c r="H79" s="985">
        <f t="shared" si="1"/>
        <v>0</v>
      </c>
      <c r="J79" s="2060" t="s">
        <v>6397</v>
      </c>
      <c r="K79" s="2153" t="str">
        <f>VLOOKUP(J79,'FICHE RATIOS'!C:D,2,FALSE)</f>
        <v>Production Calorifique</v>
      </c>
      <c r="M79" s="2034"/>
      <c r="N79" s="2031"/>
      <c r="P79" s="2034"/>
      <c r="Q79" s="2031"/>
      <c r="S79" s="2034"/>
      <c r="T79" s="2031"/>
    </row>
    <row r="80" spans="1:20" s="424" customFormat="1" ht="12.75" customHeight="1">
      <c r="A80" s="494"/>
      <c r="B80" s="982" t="s">
        <v>179</v>
      </c>
      <c r="C80" s="976"/>
      <c r="D80" s="983" t="s">
        <v>179</v>
      </c>
      <c r="E80" s="984" t="s">
        <v>179</v>
      </c>
      <c r="F80" s="979">
        <v>0</v>
      </c>
      <c r="G80" s="980"/>
      <c r="H80" s="985">
        <f t="shared" si="1"/>
        <v>0</v>
      </c>
      <c r="J80" s="2060" t="s">
        <v>6397</v>
      </c>
      <c r="K80" s="2153" t="str">
        <f>VLOOKUP(J80,'FICHE RATIOS'!C:D,2,FALSE)</f>
        <v>Production Calorifique</v>
      </c>
      <c r="M80" s="2034"/>
      <c r="N80" s="2031"/>
      <c r="P80" s="2034"/>
      <c r="Q80" s="2031"/>
      <c r="S80" s="2034"/>
      <c r="T80" s="2031"/>
    </row>
    <row r="81" spans="1:20" s="424" customFormat="1" ht="12.75" customHeight="1">
      <c r="A81" s="494"/>
      <c r="B81" s="982" t="s">
        <v>224</v>
      </c>
      <c r="C81" s="976"/>
      <c r="D81" s="987" t="s">
        <v>2589</v>
      </c>
      <c r="E81" s="984" t="s">
        <v>51</v>
      </c>
      <c r="F81" s="979">
        <v>1</v>
      </c>
      <c r="G81" s="980"/>
      <c r="H81" s="985">
        <f t="shared" si="1"/>
        <v>0</v>
      </c>
      <c r="J81" s="2060" t="s">
        <v>6397</v>
      </c>
      <c r="K81" s="2153" t="str">
        <f>VLOOKUP(J81,'FICHE RATIOS'!C:D,2,FALSE)</f>
        <v>Production Calorifique</v>
      </c>
      <c r="M81" s="2034"/>
      <c r="N81" s="2031"/>
      <c r="P81" s="2034"/>
      <c r="Q81" s="2031"/>
      <c r="S81" s="2034"/>
      <c r="T81" s="2031"/>
    </row>
    <row r="82" spans="1:20" s="424" customFormat="1" ht="12.75" customHeight="1">
      <c r="A82" s="494"/>
      <c r="B82" s="982" t="s">
        <v>179</v>
      </c>
      <c r="C82" s="976"/>
      <c r="D82" s="983" t="s">
        <v>179</v>
      </c>
      <c r="E82" s="984" t="s">
        <v>179</v>
      </c>
      <c r="F82" s="979">
        <v>0</v>
      </c>
      <c r="G82" s="980"/>
      <c r="H82" s="985">
        <f t="shared" si="1"/>
        <v>0</v>
      </c>
      <c r="J82" s="2060" t="s">
        <v>6397</v>
      </c>
      <c r="K82" s="2153" t="str">
        <f>VLOOKUP(J82,'FICHE RATIOS'!C:D,2,FALSE)</f>
        <v>Production Calorifique</v>
      </c>
      <c r="M82" s="2034"/>
      <c r="N82" s="2031"/>
      <c r="P82" s="2034"/>
      <c r="Q82" s="2031"/>
      <c r="S82" s="2034"/>
      <c r="T82" s="2031"/>
    </row>
    <row r="83" spans="1:20" s="424" customFormat="1" ht="12.75" customHeight="1">
      <c r="A83" s="494"/>
      <c r="B83" s="982" t="s">
        <v>179</v>
      </c>
      <c r="C83" s="976"/>
      <c r="D83" s="983" t="s">
        <v>2590</v>
      </c>
      <c r="E83" s="984"/>
      <c r="F83" s="979">
        <v>0</v>
      </c>
      <c r="G83" s="980"/>
      <c r="H83" s="985">
        <f t="shared" si="1"/>
        <v>0</v>
      </c>
      <c r="J83" s="2060" t="s">
        <v>6397</v>
      </c>
      <c r="K83" s="2153" t="str">
        <f>VLOOKUP(J83,'FICHE RATIOS'!C:D,2,FALSE)</f>
        <v>Production Calorifique</v>
      </c>
      <c r="M83" s="2034"/>
      <c r="N83" s="2031"/>
      <c r="P83" s="2034"/>
      <c r="Q83" s="2031"/>
      <c r="S83" s="2034"/>
      <c r="T83" s="2031"/>
    </row>
    <row r="84" spans="1:20" s="424" customFormat="1" ht="12.75" customHeight="1">
      <c r="A84" s="494"/>
      <c r="B84" s="993" t="s">
        <v>179</v>
      </c>
      <c r="C84" s="994"/>
      <c r="D84" s="995"/>
      <c r="E84" s="984"/>
      <c r="F84" s="979">
        <v>0</v>
      </c>
      <c r="G84" s="980"/>
      <c r="H84" s="985">
        <f t="shared" si="1"/>
        <v>0</v>
      </c>
      <c r="J84" s="2060" t="s">
        <v>6397</v>
      </c>
      <c r="K84" s="2153" t="str">
        <f>VLOOKUP(J84,'FICHE RATIOS'!C:D,2,FALSE)</f>
        <v>Production Calorifique</v>
      </c>
      <c r="M84" s="2034"/>
      <c r="N84" s="2031"/>
      <c r="P84" s="2034"/>
      <c r="Q84" s="2031"/>
      <c r="S84" s="2034"/>
      <c r="T84" s="2031"/>
    </row>
    <row r="85" spans="1:20" s="424" customFormat="1" ht="12.75" customHeight="1">
      <c r="A85" s="494"/>
      <c r="B85" s="982" t="s">
        <v>179</v>
      </c>
      <c r="C85" s="976"/>
      <c r="D85" s="991" t="s">
        <v>2591</v>
      </c>
      <c r="E85" s="978" t="s">
        <v>36</v>
      </c>
      <c r="F85" s="979">
        <v>1</v>
      </c>
      <c r="G85" s="980">
        <v>175.96</v>
      </c>
      <c r="H85" s="985">
        <f t="shared" si="1"/>
        <v>175.96</v>
      </c>
      <c r="J85" s="2060" t="s">
        <v>6397</v>
      </c>
      <c r="K85" s="2153" t="str">
        <f>VLOOKUP(J85,'FICHE RATIOS'!C:D,2,FALSE)</f>
        <v>Production Calorifique</v>
      </c>
      <c r="M85" s="2034"/>
      <c r="N85" s="2031"/>
      <c r="P85" s="2034"/>
      <c r="Q85" s="2031"/>
      <c r="S85" s="2034"/>
      <c r="T85" s="2031"/>
    </row>
    <row r="86" spans="1:20" s="424" customFormat="1" ht="12.75" customHeight="1">
      <c r="A86" s="494"/>
      <c r="B86" s="982" t="s">
        <v>179</v>
      </c>
      <c r="C86" s="976"/>
      <c r="D86" s="991" t="s">
        <v>2592</v>
      </c>
      <c r="E86" s="978" t="s">
        <v>36</v>
      </c>
      <c r="F86" s="979">
        <v>1</v>
      </c>
      <c r="G86" s="980">
        <v>383.11</v>
      </c>
      <c r="H86" s="985">
        <f t="shared" si="1"/>
        <v>383.11</v>
      </c>
      <c r="J86" s="2060" t="s">
        <v>6397</v>
      </c>
      <c r="K86" s="2153" t="str">
        <f>VLOOKUP(J86,'FICHE RATIOS'!C:D,2,FALSE)</f>
        <v>Production Calorifique</v>
      </c>
      <c r="M86" s="2034"/>
      <c r="N86" s="2031"/>
      <c r="P86" s="2034"/>
      <c r="Q86" s="2031"/>
      <c r="S86" s="2034"/>
      <c r="T86" s="2031"/>
    </row>
    <row r="87" spans="1:20" s="424" customFormat="1" ht="12.75" customHeight="1">
      <c r="A87" s="494"/>
      <c r="B87" s="982" t="s">
        <v>179</v>
      </c>
      <c r="C87" s="976"/>
      <c r="D87" s="991" t="s">
        <v>2593</v>
      </c>
      <c r="E87" s="978" t="s">
        <v>36</v>
      </c>
      <c r="F87" s="979">
        <v>1</v>
      </c>
      <c r="G87" s="980">
        <v>73.69</v>
      </c>
      <c r="H87" s="985">
        <f t="shared" si="1"/>
        <v>73.69</v>
      </c>
      <c r="J87" s="2060" t="s">
        <v>6397</v>
      </c>
      <c r="K87" s="2153" t="str">
        <f>VLOOKUP(J87,'FICHE RATIOS'!C:D,2,FALSE)</f>
        <v>Production Calorifique</v>
      </c>
      <c r="M87" s="2034"/>
      <c r="N87" s="2031"/>
      <c r="P87" s="2034"/>
      <c r="Q87" s="2031"/>
      <c r="S87" s="2034"/>
      <c r="T87" s="2031"/>
    </row>
    <row r="88" spans="1:20" s="424" customFormat="1" ht="12.75" customHeight="1">
      <c r="A88" s="494"/>
      <c r="B88" s="982" t="s">
        <v>179</v>
      </c>
      <c r="C88" s="976"/>
      <c r="D88" s="991" t="s">
        <v>2594</v>
      </c>
      <c r="E88" s="984" t="s">
        <v>36</v>
      </c>
      <c r="F88" s="979">
        <v>5</v>
      </c>
      <c r="G88" s="980">
        <v>46.65</v>
      </c>
      <c r="H88" s="985">
        <f t="shared" si="1"/>
        <v>233.25</v>
      </c>
      <c r="J88" s="2060" t="s">
        <v>6397</v>
      </c>
      <c r="K88" s="2153" t="str">
        <f>VLOOKUP(J88,'FICHE RATIOS'!C:D,2,FALSE)</f>
        <v>Production Calorifique</v>
      </c>
      <c r="M88" s="2034"/>
      <c r="N88" s="2031"/>
      <c r="P88" s="2034"/>
      <c r="Q88" s="2031"/>
      <c r="S88" s="2034"/>
      <c r="T88" s="2031"/>
    </row>
    <row r="89" spans="1:20" s="424" customFormat="1" ht="12.75" customHeight="1">
      <c r="A89" s="494"/>
      <c r="B89" s="982" t="s">
        <v>179</v>
      </c>
      <c r="C89" s="976"/>
      <c r="D89" s="991" t="s">
        <v>2595</v>
      </c>
      <c r="E89" s="978" t="s">
        <v>51</v>
      </c>
      <c r="F89" s="979">
        <v>1</v>
      </c>
      <c r="G89" s="980">
        <v>590.78</v>
      </c>
      <c r="H89" s="985">
        <f t="shared" si="1"/>
        <v>590.78</v>
      </c>
      <c r="J89" s="2060" t="s">
        <v>6397</v>
      </c>
      <c r="K89" s="2153" t="str">
        <f>VLOOKUP(J89,'FICHE RATIOS'!C:D,2,FALSE)</f>
        <v>Production Calorifique</v>
      </c>
      <c r="M89" s="2034"/>
      <c r="N89" s="2031"/>
      <c r="P89" s="2034"/>
      <c r="Q89" s="2031"/>
      <c r="S89" s="2034"/>
      <c r="T89" s="2031"/>
    </row>
    <row r="90" spans="1:20" s="424" customFormat="1" ht="12.75" customHeight="1">
      <c r="A90" s="494"/>
      <c r="B90" s="982" t="s">
        <v>179</v>
      </c>
      <c r="C90" s="976"/>
      <c r="D90" s="991" t="s">
        <v>2596</v>
      </c>
      <c r="E90" s="984" t="s">
        <v>51</v>
      </c>
      <c r="F90" s="979">
        <v>1</v>
      </c>
      <c r="G90" s="980">
        <v>444</v>
      </c>
      <c r="H90" s="985">
        <f t="shared" si="1"/>
        <v>444</v>
      </c>
      <c r="J90" s="2060" t="s">
        <v>6397</v>
      </c>
      <c r="K90" s="2153" t="str">
        <f>VLOOKUP(J90,'FICHE RATIOS'!C:D,2,FALSE)</f>
        <v>Production Calorifique</v>
      </c>
      <c r="M90" s="2034"/>
      <c r="N90" s="2031"/>
      <c r="P90" s="2034"/>
      <c r="Q90" s="2031"/>
      <c r="S90" s="2034"/>
      <c r="T90" s="2031"/>
    </row>
    <row r="91" spans="1:20" s="424" customFormat="1" ht="12.75" customHeight="1">
      <c r="A91" s="494"/>
      <c r="B91" s="982" t="s">
        <v>179</v>
      </c>
      <c r="C91" s="976"/>
      <c r="D91" s="991" t="s">
        <v>2597</v>
      </c>
      <c r="E91" s="984" t="s">
        <v>36</v>
      </c>
      <c r="F91" s="979">
        <v>1</v>
      </c>
      <c r="G91" s="980">
        <v>168.52</v>
      </c>
      <c r="H91" s="985">
        <f t="shared" si="1"/>
        <v>168.52</v>
      </c>
      <c r="J91" s="2060" t="s">
        <v>6397</v>
      </c>
      <c r="K91" s="2153" t="str">
        <f>VLOOKUP(J91,'FICHE RATIOS'!C:D,2,FALSE)</f>
        <v>Production Calorifique</v>
      </c>
      <c r="M91" s="2034"/>
      <c r="N91" s="2031"/>
      <c r="P91" s="2034"/>
      <c r="Q91" s="2031"/>
      <c r="S91" s="2034"/>
      <c r="T91" s="2031"/>
    </row>
    <row r="92" spans="1:20" s="424" customFormat="1" ht="12.75" customHeight="1">
      <c r="A92" s="494"/>
      <c r="B92" s="982" t="s">
        <v>179</v>
      </c>
      <c r="C92" s="976"/>
      <c r="D92" s="991" t="s">
        <v>2598</v>
      </c>
      <c r="E92" s="978" t="s">
        <v>235</v>
      </c>
      <c r="F92" s="979">
        <v>12</v>
      </c>
      <c r="G92" s="980">
        <v>68.23</v>
      </c>
      <c r="H92" s="985">
        <f t="shared" si="1"/>
        <v>818.76</v>
      </c>
      <c r="J92" s="2060" t="s">
        <v>6397</v>
      </c>
      <c r="K92" s="2153" t="str">
        <f>VLOOKUP(J92,'FICHE RATIOS'!C:D,2,FALSE)</f>
        <v>Production Calorifique</v>
      </c>
      <c r="M92" s="2034"/>
      <c r="N92" s="2031"/>
      <c r="P92" s="2034"/>
      <c r="Q92" s="2031"/>
      <c r="S92" s="2034"/>
      <c r="T92" s="2031"/>
    </row>
    <row r="93" spans="1:20" s="424" customFormat="1" ht="12.75" customHeight="1">
      <c r="A93" s="494"/>
      <c r="B93" s="982" t="s">
        <v>179</v>
      </c>
      <c r="C93" s="976"/>
      <c r="D93" s="991" t="s">
        <v>2599</v>
      </c>
      <c r="E93" s="984" t="s">
        <v>235</v>
      </c>
      <c r="F93" s="979">
        <v>12</v>
      </c>
      <c r="G93" s="980">
        <v>6.62</v>
      </c>
      <c r="H93" s="985">
        <f t="shared" si="1"/>
        <v>79.44</v>
      </c>
      <c r="J93" s="2060" t="s">
        <v>6397</v>
      </c>
      <c r="K93" s="2153" t="str">
        <f>VLOOKUP(J93,'FICHE RATIOS'!C:D,2,FALSE)</f>
        <v>Production Calorifique</v>
      </c>
      <c r="M93" s="2034"/>
      <c r="N93" s="2031"/>
      <c r="P93" s="2034"/>
      <c r="Q93" s="2031"/>
      <c r="S93" s="2034"/>
      <c r="T93" s="2031"/>
    </row>
    <row r="94" spans="1:20" s="424" customFormat="1" ht="12.75" customHeight="1">
      <c r="A94" s="494"/>
      <c r="B94" s="982" t="s">
        <v>179</v>
      </c>
      <c r="C94" s="976"/>
      <c r="D94" s="983"/>
      <c r="E94" s="984"/>
      <c r="F94" s="979">
        <v>0</v>
      </c>
      <c r="G94" s="980"/>
      <c r="H94" s="985">
        <f t="shared" si="1"/>
        <v>0</v>
      </c>
      <c r="J94" s="2060" t="s">
        <v>6397</v>
      </c>
      <c r="K94" s="2153" t="str">
        <f>VLOOKUP(J94,'FICHE RATIOS'!C:D,2,FALSE)</f>
        <v>Production Calorifique</v>
      </c>
      <c r="M94" s="2034"/>
      <c r="N94" s="2031"/>
      <c r="P94" s="2034"/>
      <c r="Q94" s="2031"/>
      <c r="S94" s="2034"/>
      <c r="T94" s="2031"/>
    </row>
    <row r="95" spans="1:20" s="424" customFormat="1" ht="12.75" customHeight="1">
      <c r="A95" s="494"/>
      <c r="B95" s="982" t="s">
        <v>179</v>
      </c>
      <c r="C95" s="976"/>
      <c r="D95" s="983" t="s">
        <v>2600</v>
      </c>
      <c r="E95" s="984" t="s">
        <v>2528</v>
      </c>
      <c r="F95" s="979">
        <v>0</v>
      </c>
      <c r="G95" s="980"/>
      <c r="H95" s="985">
        <f t="shared" si="1"/>
        <v>0</v>
      </c>
      <c r="J95" s="2060" t="s">
        <v>6397</v>
      </c>
      <c r="K95" s="2153" t="str">
        <f>VLOOKUP(J95,'FICHE RATIOS'!C:D,2,FALSE)</f>
        <v>Production Calorifique</v>
      </c>
      <c r="M95" s="2034"/>
      <c r="N95" s="2031"/>
      <c r="P95" s="2034"/>
      <c r="Q95" s="2031"/>
      <c r="S95" s="2034"/>
      <c r="T95" s="2031"/>
    </row>
    <row r="96" spans="1:20" s="424" customFormat="1" ht="12.75" customHeight="1">
      <c r="A96" s="494"/>
      <c r="B96" s="982" t="s">
        <v>179</v>
      </c>
      <c r="C96" s="976"/>
      <c r="D96" s="983" t="s">
        <v>2601</v>
      </c>
      <c r="E96" s="984"/>
      <c r="F96" s="979">
        <v>0</v>
      </c>
      <c r="G96" s="980"/>
      <c r="H96" s="985">
        <f t="shared" si="1"/>
        <v>0</v>
      </c>
      <c r="J96" s="2060" t="s">
        <v>6397</v>
      </c>
      <c r="K96" s="2153" t="str">
        <f>VLOOKUP(J96,'FICHE RATIOS'!C:D,2,FALSE)</f>
        <v>Production Calorifique</v>
      </c>
      <c r="M96" s="2034"/>
      <c r="N96" s="2031"/>
      <c r="P96" s="2034"/>
      <c r="Q96" s="2031"/>
      <c r="S96" s="2034"/>
      <c r="T96" s="2031"/>
    </row>
    <row r="97" spans="1:20" s="424" customFormat="1" ht="12.75" customHeight="1">
      <c r="A97" s="494"/>
      <c r="B97" s="982" t="s">
        <v>179</v>
      </c>
      <c r="C97" s="976"/>
      <c r="D97" s="983"/>
      <c r="E97" s="984"/>
      <c r="F97" s="979">
        <v>0</v>
      </c>
      <c r="G97" s="980"/>
      <c r="H97" s="985">
        <f t="shared" si="1"/>
        <v>0</v>
      </c>
      <c r="J97" s="2060" t="s">
        <v>6397</v>
      </c>
      <c r="K97" s="2153" t="str">
        <f>VLOOKUP(J97,'FICHE RATIOS'!C:D,2,FALSE)</f>
        <v>Production Calorifique</v>
      </c>
      <c r="M97" s="2034"/>
      <c r="N97" s="2031"/>
      <c r="P97" s="2034"/>
      <c r="Q97" s="2031"/>
      <c r="S97" s="2034"/>
      <c r="T97" s="2031"/>
    </row>
    <row r="98" spans="1:20" s="424" customFormat="1" ht="12.75" customHeight="1">
      <c r="A98" s="494"/>
      <c r="B98" s="982" t="s">
        <v>179</v>
      </c>
      <c r="C98" s="976"/>
      <c r="D98" s="991" t="s">
        <v>2602</v>
      </c>
      <c r="E98" s="984" t="s">
        <v>66</v>
      </c>
      <c r="F98" s="979">
        <v>1</v>
      </c>
      <c r="G98" s="980">
        <v>6197.85</v>
      </c>
      <c r="H98" s="985">
        <f t="shared" si="1"/>
        <v>6197.85</v>
      </c>
      <c r="J98" s="2060" t="s">
        <v>6397</v>
      </c>
      <c r="K98" s="2153" t="str">
        <f>VLOOKUP(J98,'FICHE RATIOS'!C:D,2,FALSE)</f>
        <v>Production Calorifique</v>
      </c>
      <c r="M98" s="2034"/>
      <c r="N98" s="2031"/>
      <c r="P98" s="2034"/>
      <c r="Q98" s="2031"/>
      <c r="S98" s="2034"/>
      <c r="T98" s="2031"/>
    </row>
    <row r="99" spans="1:20" s="424" customFormat="1" ht="12.75" customHeight="1">
      <c r="A99" s="494"/>
      <c r="B99" s="982" t="s">
        <v>179</v>
      </c>
      <c r="C99" s="976"/>
      <c r="D99" s="983" t="s">
        <v>2603</v>
      </c>
      <c r="E99" s="984"/>
      <c r="F99" s="979">
        <v>0</v>
      </c>
      <c r="G99" s="980"/>
      <c r="H99" s="985">
        <f t="shared" si="1"/>
        <v>0</v>
      </c>
      <c r="J99" s="2060" t="s">
        <v>6397</v>
      </c>
      <c r="K99" s="2153" t="str">
        <f>VLOOKUP(J99,'FICHE RATIOS'!C:D,2,FALSE)</f>
        <v>Production Calorifique</v>
      </c>
      <c r="M99" s="2034"/>
      <c r="N99" s="2031"/>
      <c r="P99" s="2034"/>
      <c r="Q99" s="2031"/>
      <c r="S99" s="2034"/>
      <c r="T99" s="2031"/>
    </row>
    <row r="100" spans="1:20" s="424" customFormat="1" ht="12.75" customHeight="1">
      <c r="A100" s="494"/>
      <c r="B100" s="982" t="s">
        <v>179</v>
      </c>
      <c r="C100" s="976"/>
      <c r="D100" s="991" t="s">
        <v>2604</v>
      </c>
      <c r="E100" s="984" t="s">
        <v>36</v>
      </c>
      <c r="F100" s="979">
        <v>2</v>
      </c>
      <c r="G100" s="980">
        <v>62.78</v>
      </c>
      <c r="H100" s="985">
        <f t="shared" si="1"/>
        <v>125.56</v>
      </c>
      <c r="J100" s="2060" t="s">
        <v>6397</v>
      </c>
      <c r="K100" s="2153" t="str">
        <f>VLOOKUP(J100,'FICHE RATIOS'!C:D,2,FALSE)</f>
        <v>Production Calorifique</v>
      </c>
      <c r="M100" s="2034"/>
      <c r="N100" s="2031"/>
      <c r="P100" s="2034"/>
      <c r="Q100" s="2031"/>
      <c r="S100" s="2034"/>
      <c r="T100" s="2031"/>
    </row>
    <row r="101" spans="1:20" s="424" customFormat="1" ht="12.75" customHeight="1">
      <c r="A101" s="494"/>
      <c r="B101" s="982" t="s">
        <v>179</v>
      </c>
      <c r="C101" s="976"/>
      <c r="D101" s="991" t="s">
        <v>2605</v>
      </c>
      <c r="E101" s="984" t="s">
        <v>235</v>
      </c>
      <c r="F101" s="979">
        <v>3</v>
      </c>
      <c r="G101" s="980">
        <v>69.430000000000007</v>
      </c>
      <c r="H101" s="985">
        <f t="shared" si="1"/>
        <v>208.29000000000002</v>
      </c>
      <c r="J101" s="2060" t="s">
        <v>6397</v>
      </c>
      <c r="K101" s="2153" t="str">
        <f>VLOOKUP(J101,'FICHE RATIOS'!C:D,2,FALSE)</f>
        <v>Production Calorifique</v>
      </c>
      <c r="M101" s="2034"/>
      <c r="N101" s="2031"/>
      <c r="P101" s="2034"/>
      <c r="Q101" s="2031"/>
      <c r="S101" s="2034"/>
      <c r="T101" s="2031"/>
    </row>
    <row r="102" spans="1:20" s="424" customFormat="1" ht="12.75" customHeight="1">
      <c r="A102" s="494"/>
      <c r="B102" s="982" t="s">
        <v>179</v>
      </c>
      <c r="C102" s="976"/>
      <c r="D102" s="991" t="s">
        <v>2578</v>
      </c>
      <c r="E102" s="984" t="s">
        <v>51</v>
      </c>
      <c r="F102" s="979">
        <v>1</v>
      </c>
      <c r="G102" s="980">
        <v>115.8</v>
      </c>
      <c r="H102" s="985">
        <f t="shared" si="1"/>
        <v>115.8</v>
      </c>
      <c r="J102" s="2060" t="s">
        <v>6397</v>
      </c>
      <c r="K102" s="2153" t="str">
        <f>VLOOKUP(J102,'FICHE RATIOS'!C:D,2,FALSE)</f>
        <v>Production Calorifique</v>
      </c>
      <c r="M102" s="2034"/>
      <c r="N102" s="2031"/>
      <c r="P102" s="2034"/>
      <c r="Q102" s="2031"/>
      <c r="S102" s="2034"/>
      <c r="T102" s="2031"/>
    </row>
    <row r="103" spans="1:20" s="424" customFormat="1" ht="12.75" customHeight="1">
      <c r="A103" s="494"/>
      <c r="B103" s="982" t="s">
        <v>179</v>
      </c>
      <c r="C103" s="976"/>
      <c r="D103" s="991" t="s">
        <v>2606</v>
      </c>
      <c r="E103" s="984" t="s">
        <v>235</v>
      </c>
      <c r="F103" s="979">
        <v>18</v>
      </c>
      <c r="G103" s="980">
        <v>81.650000000000006</v>
      </c>
      <c r="H103" s="985">
        <f t="shared" si="1"/>
        <v>1469.7</v>
      </c>
      <c r="J103" s="2060" t="s">
        <v>6397</v>
      </c>
      <c r="K103" s="2153" t="str">
        <f>VLOOKUP(J103,'FICHE RATIOS'!C:D,2,FALSE)</f>
        <v>Production Calorifique</v>
      </c>
      <c r="M103" s="2034"/>
      <c r="N103" s="2031"/>
      <c r="P103" s="2034"/>
      <c r="Q103" s="2031"/>
      <c r="S103" s="2034"/>
      <c r="T103" s="2031"/>
    </row>
    <row r="104" spans="1:20" s="424" customFormat="1" ht="12.75" customHeight="1">
      <c r="A104" s="494"/>
      <c r="B104" s="982" t="s">
        <v>179</v>
      </c>
      <c r="C104" s="976"/>
      <c r="D104" s="983" t="s">
        <v>2607</v>
      </c>
      <c r="E104" s="984"/>
      <c r="F104" s="979">
        <v>0</v>
      </c>
      <c r="G104" s="980"/>
      <c r="H104" s="985">
        <f t="shared" si="1"/>
        <v>0</v>
      </c>
      <c r="J104" s="2060" t="s">
        <v>6397</v>
      </c>
      <c r="K104" s="2153" t="str">
        <f>VLOOKUP(J104,'FICHE RATIOS'!C:D,2,FALSE)</f>
        <v>Production Calorifique</v>
      </c>
      <c r="M104" s="2034"/>
      <c r="N104" s="2031"/>
      <c r="P104" s="2034"/>
      <c r="Q104" s="2031"/>
      <c r="S104" s="2034"/>
      <c r="T104" s="2031"/>
    </row>
    <row r="105" spans="1:20" s="424" customFormat="1" ht="12.75" customHeight="1">
      <c r="A105" s="494"/>
      <c r="B105" s="982" t="s">
        <v>179</v>
      </c>
      <c r="C105" s="976"/>
      <c r="D105" s="991" t="s">
        <v>2608</v>
      </c>
      <c r="E105" s="984" t="s">
        <v>36</v>
      </c>
      <c r="F105" s="979">
        <v>1</v>
      </c>
      <c r="G105" s="980">
        <v>49.29</v>
      </c>
      <c r="H105" s="985">
        <f t="shared" si="1"/>
        <v>49.29</v>
      </c>
      <c r="J105" s="2060" t="s">
        <v>6397</v>
      </c>
      <c r="K105" s="2153" t="str">
        <f>VLOOKUP(J105,'FICHE RATIOS'!C:D,2,FALSE)</f>
        <v>Production Calorifique</v>
      </c>
      <c r="M105" s="2034"/>
      <c r="N105" s="2031"/>
      <c r="P105" s="2034"/>
      <c r="Q105" s="2031"/>
      <c r="S105" s="2034"/>
      <c r="T105" s="2031"/>
    </row>
    <row r="106" spans="1:20" s="424" customFormat="1" ht="12.75" customHeight="1">
      <c r="A106" s="494"/>
      <c r="B106" s="982" t="s">
        <v>179</v>
      </c>
      <c r="C106" s="976"/>
      <c r="D106" s="983" t="s">
        <v>2558</v>
      </c>
      <c r="E106" s="984"/>
      <c r="F106" s="979">
        <v>0</v>
      </c>
      <c r="G106" s="980"/>
      <c r="H106" s="985">
        <f t="shared" si="1"/>
        <v>0</v>
      </c>
      <c r="J106" s="2060" t="s">
        <v>6397</v>
      </c>
      <c r="K106" s="2153" t="str">
        <f>VLOOKUP(J106,'FICHE RATIOS'!C:D,2,FALSE)</f>
        <v>Production Calorifique</v>
      </c>
      <c r="M106" s="2034"/>
      <c r="N106" s="2031"/>
      <c r="P106" s="2034"/>
      <c r="Q106" s="2031"/>
      <c r="S106" s="2034"/>
      <c r="T106" s="2031"/>
    </row>
    <row r="107" spans="1:20" s="424" customFormat="1" ht="12.75" customHeight="1">
      <c r="A107" s="494"/>
      <c r="B107" s="982" t="s">
        <v>179</v>
      </c>
      <c r="C107" s="976"/>
      <c r="D107" s="991" t="s">
        <v>2593</v>
      </c>
      <c r="E107" s="984" t="s">
        <v>36</v>
      </c>
      <c r="F107" s="979">
        <v>1</v>
      </c>
      <c r="G107" s="980">
        <v>73.69</v>
      </c>
      <c r="H107" s="985">
        <f t="shared" si="1"/>
        <v>73.69</v>
      </c>
      <c r="J107" s="2060" t="s">
        <v>6397</v>
      </c>
      <c r="K107" s="2153" t="str">
        <f>VLOOKUP(J107,'FICHE RATIOS'!C:D,2,FALSE)</f>
        <v>Production Calorifique</v>
      </c>
      <c r="M107" s="2034"/>
      <c r="N107" s="2031"/>
      <c r="P107" s="2034"/>
      <c r="Q107" s="2031"/>
      <c r="S107" s="2034"/>
      <c r="T107" s="2031"/>
    </row>
    <row r="108" spans="1:20" s="424" customFormat="1" ht="12.75" customHeight="1">
      <c r="A108" s="494"/>
      <c r="B108" s="982" t="s">
        <v>179</v>
      </c>
      <c r="C108" s="976"/>
      <c r="D108" s="983"/>
      <c r="E108" s="984"/>
      <c r="F108" s="979">
        <v>0</v>
      </c>
      <c r="G108" s="980"/>
      <c r="H108" s="985">
        <f t="shared" si="1"/>
        <v>0</v>
      </c>
      <c r="J108" s="2060" t="s">
        <v>6397</v>
      </c>
      <c r="K108" s="2153" t="str">
        <f>VLOOKUP(J108,'FICHE RATIOS'!C:D,2,FALSE)</f>
        <v>Production Calorifique</v>
      </c>
      <c r="M108" s="2034"/>
      <c r="N108" s="2031"/>
      <c r="P108" s="2034"/>
      <c r="Q108" s="2031"/>
      <c r="S108" s="2034"/>
      <c r="T108" s="2031"/>
    </row>
    <row r="109" spans="1:20" s="424" customFormat="1" ht="12.75" customHeight="1">
      <c r="A109" s="494"/>
      <c r="B109" s="982" t="s">
        <v>179</v>
      </c>
      <c r="C109" s="976"/>
      <c r="D109" s="983" t="s">
        <v>2609</v>
      </c>
      <c r="E109" s="984"/>
      <c r="F109" s="979">
        <v>0</v>
      </c>
      <c r="G109" s="980"/>
      <c r="H109" s="985">
        <f t="shared" si="1"/>
        <v>0</v>
      </c>
      <c r="J109" s="2060" t="s">
        <v>6397</v>
      </c>
      <c r="K109" s="2153" t="str">
        <f>VLOOKUP(J109,'FICHE RATIOS'!C:D,2,FALSE)</f>
        <v>Production Calorifique</v>
      </c>
      <c r="M109" s="2034"/>
      <c r="N109" s="2031"/>
      <c r="P109" s="2034"/>
      <c r="Q109" s="2031"/>
      <c r="S109" s="2034"/>
      <c r="T109" s="2031"/>
    </row>
    <row r="110" spans="1:20" s="424" customFormat="1" ht="12.75" customHeight="1">
      <c r="A110" s="494"/>
      <c r="B110" s="982" t="s">
        <v>179</v>
      </c>
      <c r="C110" s="976"/>
      <c r="D110" s="991" t="s">
        <v>2610</v>
      </c>
      <c r="E110" s="978" t="s">
        <v>36</v>
      </c>
      <c r="F110" s="979">
        <v>1</v>
      </c>
      <c r="G110" s="980">
        <v>2770.28</v>
      </c>
      <c r="H110" s="985">
        <f t="shared" si="1"/>
        <v>2770.28</v>
      </c>
      <c r="J110" s="2060" t="s">
        <v>6397</v>
      </c>
      <c r="K110" s="2153" t="str">
        <f>VLOOKUP(J110,'FICHE RATIOS'!C:D,2,FALSE)</f>
        <v>Production Calorifique</v>
      </c>
      <c r="M110" s="2034"/>
      <c r="N110" s="2031"/>
      <c r="P110" s="2034"/>
      <c r="Q110" s="2031"/>
      <c r="S110" s="2034"/>
      <c r="T110" s="2031"/>
    </row>
    <row r="111" spans="1:20" s="424" customFormat="1" ht="12.75" customHeight="1">
      <c r="A111" s="494"/>
      <c r="B111" s="982" t="s">
        <v>179</v>
      </c>
      <c r="C111" s="976"/>
      <c r="D111" s="991" t="s">
        <v>2611</v>
      </c>
      <c r="E111" s="978" t="s">
        <v>36</v>
      </c>
      <c r="F111" s="979">
        <v>1</v>
      </c>
      <c r="G111" s="980">
        <v>1091.1600000000001</v>
      </c>
      <c r="H111" s="985">
        <f t="shared" si="1"/>
        <v>1091.1600000000001</v>
      </c>
      <c r="J111" s="2060" t="s">
        <v>6397</v>
      </c>
      <c r="K111" s="2153" t="str">
        <f>VLOOKUP(J111,'FICHE RATIOS'!C:D,2,FALSE)</f>
        <v>Production Calorifique</v>
      </c>
      <c r="M111" s="2034"/>
      <c r="N111" s="2031"/>
      <c r="P111" s="2034"/>
      <c r="Q111" s="2031"/>
      <c r="S111" s="2034"/>
      <c r="T111" s="2031"/>
    </row>
    <row r="112" spans="1:20" s="424" customFormat="1" ht="12.75" customHeight="1">
      <c r="A112" s="494"/>
      <c r="B112" s="982" t="s">
        <v>179</v>
      </c>
      <c r="C112" s="976"/>
      <c r="D112" s="991" t="s">
        <v>2612</v>
      </c>
      <c r="E112" s="978" t="s">
        <v>36</v>
      </c>
      <c r="F112" s="979">
        <v>2</v>
      </c>
      <c r="G112" s="980">
        <v>184.12</v>
      </c>
      <c r="H112" s="985">
        <f t="shared" si="1"/>
        <v>368.24</v>
      </c>
      <c r="J112" s="2060" t="s">
        <v>6397</v>
      </c>
      <c r="K112" s="2153" t="str">
        <f>VLOOKUP(J112,'FICHE RATIOS'!C:D,2,FALSE)</f>
        <v>Production Calorifique</v>
      </c>
      <c r="M112" s="2034"/>
      <c r="N112" s="2031"/>
      <c r="P112" s="2034"/>
      <c r="Q112" s="2031"/>
      <c r="S112" s="2034"/>
      <c r="T112" s="2031"/>
    </row>
    <row r="113" spans="1:20" s="424" customFormat="1" ht="12.75" customHeight="1">
      <c r="A113" s="494"/>
      <c r="B113" s="982" t="s">
        <v>179</v>
      </c>
      <c r="C113" s="976"/>
      <c r="D113" s="991" t="s">
        <v>2613</v>
      </c>
      <c r="E113" s="978" t="s">
        <v>36</v>
      </c>
      <c r="F113" s="979">
        <v>2</v>
      </c>
      <c r="G113" s="980">
        <v>227.05</v>
      </c>
      <c r="H113" s="985">
        <f t="shared" si="1"/>
        <v>454.1</v>
      </c>
      <c r="J113" s="2060" t="s">
        <v>6397</v>
      </c>
      <c r="K113" s="2153" t="str">
        <f>VLOOKUP(J113,'FICHE RATIOS'!C:D,2,FALSE)</f>
        <v>Production Calorifique</v>
      </c>
      <c r="M113" s="2034"/>
      <c r="N113" s="2031"/>
      <c r="P113" s="2034"/>
      <c r="Q113" s="2031"/>
      <c r="S113" s="2034"/>
      <c r="T113" s="2031"/>
    </row>
    <row r="114" spans="1:20" s="424" customFormat="1" ht="12.75" customHeight="1">
      <c r="A114" s="494"/>
      <c r="B114" s="982" t="s">
        <v>179</v>
      </c>
      <c r="C114" s="976"/>
      <c r="D114" s="991" t="s">
        <v>2614</v>
      </c>
      <c r="E114" s="978" t="s">
        <v>36</v>
      </c>
      <c r="F114" s="979">
        <v>1</v>
      </c>
      <c r="G114" s="980">
        <v>212.77</v>
      </c>
      <c r="H114" s="985">
        <f t="shared" si="1"/>
        <v>212.77</v>
      </c>
      <c r="J114" s="2060" t="s">
        <v>6397</v>
      </c>
      <c r="K114" s="2153" t="str">
        <f>VLOOKUP(J114,'FICHE RATIOS'!C:D,2,FALSE)</f>
        <v>Production Calorifique</v>
      </c>
      <c r="M114" s="2034"/>
      <c r="N114" s="2031"/>
      <c r="P114" s="2034"/>
      <c r="Q114" s="2031"/>
      <c r="S114" s="2034"/>
      <c r="T114" s="2031"/>
    </row>
    <row r="115" spans="1:20" s="424" customFormat="1" ht="12.75" customHeight="1">
      <c r="A115" s="494"/>
      <c r="B115" s="982" t="s">
        <v>179</v>
      </c>
      <c r="C115" s="976"/>
      <c r="D115" s="991" t="s">
        <v>2615</v>
      </c>
      <c r="E115" s="984" t="s">
        <v>36</v>
      </c>
      <c r="F115" s="979">
        <v>1</v>
      </c>
      <c r="G115" s="980">
        <v>233.22</v>
      </c>
      <c r="H115" s="985">
        <f t="shared" si="1"/>
        <v>233.22</v>
      </c>
      <c r="J115" s="2060" t="s">
        <v>6397</v>
      </c>
      <c r="K115" s="2153" t="str">
        <f>VLOOKUP(J115,'FICHE RATIOS'!C:D,2,FALSE)</f>
        <v>Production Calorifique</v>
      </c>
      <c r="M115" s="2034"/>
      <c r="N115" s="2031"/>
      <c r="P115" s="2034"/>
      <c r="Q115" s="2031"/>
      <c r="S115" s="2034"/>
      <c r="T115" s="2031"/>
    </row>
    <row r="116" spans="1:20" s="424" customFormat="1" ht="12.75" customHeight="1">
      <c r="A116" s="494"/>
      <c r="B116" s="982" t="s">
        <v>179</v>
      </c>
      <c r="C116" s="976"/>
      <c r="D116" s="991" t="s">
        <v>2616</v>
      </c>
      <c r="E116" s="984" t="s">
        <v>235</v>
      </c>
      <c r="F116" s="979">
        <v>4</v>
      </c>
      <c r="G116" s="980">
        <v>130.97</v>
      </c>
      <c r="H116" s="985">
        <f t="shared" si="1"/>
        <v>523.88</v>
      </c>
      <c r="J116" s="2060" t="s">
        <v>6397</v>
      </c>
      <c r="K116" s="2153" t="str">
        <f>VLOOKUP(J116,'FICHE RATIOS'!C:D,2,FALSE)</f>
        <v>Production Calorifique</v>
      </c>
      <c r="M116" s="2034"/>
      <c r="N116" s="2031"/>
      <c r="P116" s="2034"/>
      <c r="Q116" s="2031"/>
      <c r="S116" s="2034"/>
      <c r="T116" s="2031"/>
    </row>
    <row r="117" spans="1:20" s="424" customFormat="1" ht="12.75" customHeight="1">
      <c r="A117" s="494"/>
      <c r="B117" s="982" t="s">
        <v>179</v>
      </c>
      <c r="C117" s="976"/>
      <c r="D117" s="991" t="s">
        <v>2570</v>
      </c>
      <c r="E117" s="984" t="s">
        <v>51</v>
      </c>
      <c r="F117" s="979">
        <v>1</v>
      </c>
      <c r="G117" s="980">
        <v>219.72</v>
      </c>
      <c r="H117" s="985">
        <f t="shared" si="1"/>
        <v>219.72</v>
      </c>
      <c r="J117" s="2060" t="s">
        <v>6397</v>
      </c>
      <c r="K117" s="2153" t="str">
        <f>VLOOKUP(J117,'FICHE RATIOS'!C:D,2,FALSE)</f>
        <v>Production Calorifique</v>
      </c>
      <c r="M117" s="2034"/>
      <c r="N117" s="2031"/>
      <c r="P117" s="2034"/>
      <c r="Q117" s="2031"/>
      <c r="S117" s="2034"/>
      <c r="T117" s="2031"/>
    </row>
    <row r="118" spans="1:20" s="424" customFormat="1" ht="12.75" customHeight="1">
      <c r="A118" s="494"/>
      <c r="B118" s="982" t="s">
        <v>179</v>
      </c>
      <c r="C118" s="976"/>
      <c r="D118" s="991" t="s">
        <v>2586</v>
      </c>
      <c r="E118" s="984" t="s">
        <v>70</v>
      </c>
      <c r="F118" s="979">
        <v>8</v>
      </c>
      <c r="G118" s="980">
        <v>40.29</v>
      </c>
      <c r="H118" s="985">
        <f t="shared" si="1"/>
        <v>322.32</v>
      </c>
      <c r="J118" s="2060" t="s">
        <v>6397</v>
      </c>
      <c r="K118" s="2153" t="str">
        <f>VLOOKUP(J118,'FICHE RATIOS'!C:D,2,FALSE)</f>
        <v>Production Calorifique</v>
      </c>
      <c r="M118" s="2034"/>
      <c r="N118" s="2031"/>
      <c r="P118" s="2034"/>
      <c r="Q118" s="2031"/>
      <c r="S118" s="2034"/>
      <c r="T118" s="2031"/>
    </row>
    <row r="119" spans="1:20" s="424" customFormat="1" ht="12.75" customHeight="1">
      <c r="A119" s="494"/>
      <c r="B119" s="982"/>
      <c r="C119" s="976"/>
      <c r="D119" s="990"/>
      <c r="E119" s="992"/>
      <c r="F119" s="979"/>
      <c r="G119" s="980"/>
      <c r="H119" s="985">
        <f t="shared" si="1"/>
        <v>0</v>
      </c>
      <c r="J119" s="2060" t="s">
        <v>6397</v>
      </c>
      <c r="K119" s="2153" t="str">
        <f>VLOOKUP(J119,'FICHE RATIOS'!C:D,2,FALSE)</f>
        <v>Production Calorifique</v>
      </c>
      <c r="M119" s="2034"/>
      <c r="N119" s="2031"/>
      <c r="P119" s="2034"/>
      <c r="Q119" s="2031"/>
      <c r="S119" s="2034"/>
      <c r="T119" s="2031"/>
    </row>
    <row r="120" spans="1:20" s="424" customFormat="1" ht="12.75" customHeight="1">
      <c r="A120" s="494"/>
      <c r="B120" s="982" t="s">
        <v>179</v>
      </c>
      <c r="C120" s="976"/>
      <c r="D120" s="983" t="s">
        <v>179</v>
      </c>
      <c r="E120" s="992" t="s">
        <v>179</v>
      </c>
      <c r="F120" s="979">
        <v>0</v>
      </c>
      <c r="G120" s="980"/>
      <c r="H120" s="985">
        <f t="shared" si="1"/>
        <v>0</v>
      </c>
      <c r="J120" s="2060" t="s">
        <v>6397</v>
      </c>
      <c r="K120" s="2153" t="str">
        <f>VLOOKUP(J120,'FICHE RATIOS'!C:D,2,FALSE)</f>
        <v>Production Calorifique</v>
      </c>
      <c r="M120" s="2034"/>
      <c r="N120" s="2031"/>
      <c r="P120" s="2034"/>
      <c r="Q120" s="2031"/>
      <c r="S120" s="2034"/>
      <c r="T120" s="2031"/>
    </row>
    <row r="121" spans="1:20" s="424" customFormat="1" ht="12.75" customHeight="1">
      <c r="A121" s="494"/>
      <c r="B121" s="982" t="s">
        <v>227</v>
      </c>
      <c r="C121" s="976"/>
      <c r="D121" s="987" t="s">
        <v>2617</v>
      </c>
      <c r="E121" s="984" t="s">
        <v>51</v>
      </c>
      <c r="F121" s="979">
        <v>1</v>
      </c>
      <c r="G121" s="980"/>
      <c r="H121" s="985">
        <f t="shared" si="1"/>
        <v>0</v>
      </c>
      <c r="J121" s="2060" t="s">
        <v>6397</v>
      </c>
      <c r="K121" s="2153" t="str">
        <f>VLOOKUP(J121,'FICHE RATIOS'!C:D,2,FALSE)</f>
        <v>Production Calorifique</v>
      </c>
      <c r="M121" s="2034"/>
      <c r="N121" s="2031"/>
      <c r="P121" s="2034"/>
      <c r="Q121" s="2031"/>
      <c r="S121" s="2034"/>
      <c r="T121" s="2031"/>
    </row>
    <row r="122" spans="1:20" s="424" customFormat="1" ht="12.75" customHeight="1">
      <c r="A122" s="494"/>
      <c r="B122" s="982" t="s">
        <v>179</v>
      </c>
      <c r="C122" s="976"/>
      <c r="D122" s="983" t="s">
        <v>179</v>
      </c>
      <c r="E122" s="984" t="s">
        <v>179</v>
      </c>
      <c r="F122" s="979">
        <v>0</v>
      </c>
      <c r="G122" s="980"/>
      <c r="H122" s="985">
        <f t="shared" si="1"/>
        <v>0</v>
      </c>
      <c r="J122" s="2060" t="s">
        <v>6397</v>
      </c>
      <c r="K122" s="2153" t="str">
        <f>VLOOKUP(J122,'FICHE RATIOS'!C:D,2,FALSE)</f>
        <v>Production Calorifique</v>
      </c>
      <c r="M122" s="2034"/>
      <c r="N122" s="2031"/>
      <c r="P122" s="2034"/>
      <c r="Q122" s="2031"/>
      <c r="S122" s="2034"/>
      <c r="T122" s="2031"/>
    </row>
    <row r="123" spans="1:20" s="424" customFormat="1" ht="12.75" customHeight="1">
      <c r="A123" s="494"/>
      <c r="B123" s="982" t="s">
        <v>179</v>
      </c>
      <c r="C123" s="976"/>
      <c r="D123" s="983" t="s">
        <v>2618</v>
      </c>
      <c r="E123" s="984" t="s">
        <v>399</v>
      </c>
      <c r="F123" s="979">
        <v>0</v>
      </c>
      <c r="G123" s="980"/>
      <c r="H123" s="985">
        <f t="shared" si="1"/>
        <v>0</v>
      </c>
      <c r="J123" s="2060" t="s">
        <v>6397</v>
      </c>
      <c r="K123" s="2153" t="str">
        <f>VLOOKUP(J123,'FICHE RATIOS'!C:D,2,FALSE)</f>
        <v>Production Calorifique</v>
      </c>
      <c r="M123" s="2034"/>
      <c r="N123" s="2031"/>
      <c r="P123" s="2034"/>
      <c r="Q123" s="2031"/>
      <c r="S123" s="2034"/>
      <c r="T123" s="2031"/>
    </row>
    <row r="124" spans="1:20" s="424" customFormat="1" ht="12.75" customHeight="1">
      <c r="A124" s="494"/>
      <c r="B124" s="982" t="s">
        <v>179</v>
      </c>
      <c r="C124" s="976"/>
      <c r="D124" s="983" t="s">
        <v>2619</v>
      </c>
      <c r="E124" s="984" t="s">
        <v>179</v>
      </c>
      <c r="F124" s="979">
        <v>0</v>
      </c>
      <c r="G124" s="980"/>
      <c r="H124" s="985">
        <f t="shared" si="1"/>
        <v>0</v>
      </c>
      <c r="J124" s="2060" t="s">
        <v>6397</v>
      </c>
      <c r="K124" s="2153" t="str">
        <f>VLOOKUP(J124,'FICHE RATIOS'!C:D,2,FALSE)</f>
        <v>Production Calorifique</v>
      </c>
      <c r="M124" s="2034"/>
      <c r="N124" s="2031"/>
      <c r="P124" s="2034"/>
      <c r="Q124" s="2031"/>
      <c r="S124" s="2034"/>
      <c r="T124" s="2031"/>
    </row>
    <row r="125" spans="1:20" s="424" customFormat="1" ht="12.75" customHeight="1">
      <c r="A125" s="494"/>
      <c r="B125" s="982" t="s">
        <v>179</v>
      </c>
      <c r="C125" s="976"/>
      <c r="D125" s="983" t="s">
        <v>179</v>
      </c>
      <c r="E125" s="984" t="s">
        <v>179</v>
      </c>
      <c r="F125" s="979">
        <v>0</v>
      </c>
      <c r="G125" s="980"/>
      <c r="H125" s="985">
        <f t="shared" si="1"/>
        <v>0</v>
      </c>
      <c r="J125" s="2060" t="s">
        <v>6397</v>
      </c>
      <c r="K125" s="2153" t="str">
        <f>VLOOKUP(J125,'FICHE RATIOS'!C:D,2,FALSE)</f>
        <v>Production Calorifique</v>
      </c>
      <c r="M125" s="2034"/>
      <c r="N125" s="2031"/>
      <c r="P125" s="2034"/>
      <c r="Q125" s="2031"/>
      <c r="S125" s="2034"/>
      <c r="T125" s="2031"/>
    </row>
    <row r="126" spans="1:20" s="424" customFormat="1" ht="12.75" customHeight="1">
      <c r="A126" s="494"/>
      <c r="B126" s="982"/>
      <c r="C126" s="976"/>
      <c r="D126" s="990"/>
      <c r="E126" s="984"/>
      <c r="F126" s="979"/>
      <c r="G126" s="980"/>
      <c r="H126" s="985">
        <f t="shared" si="1"/>
        <v>0</v>
      </c>
      <c r="J126" s="2060" t="s">
        <v>6397</v>
      </c>
      <c r="K126" s="2153" t="str">
        <f>VLOOKUP(J126,'FICHE RATIOS'!C:D,2,FALSE)</f>
        <v>Production Calorifique</v>
      </c>
      <c r="M126" s="2034"/>
      <c r="N126" s="2031"/>
      <c r="P126" s="2034"/>
      <c r="Q126" s="2031"/>
      <c r="S126" s="2034"/>
      <c r="T126" s="2031"/>
    </row>
    <row r="127" spans="1:20" s="424" customFormat="1" ht="12.75" customHeight="1">
      <c r="A127" s="494"/>
      <c r="B127" s="982" t="s">
        <v>179</v>
      </c>
      <c r="C127" s="976"/>
      <c r="D127" s="983" t="s">
        <v>179</v>
      </c>
      <c r="E127" s="984" t="s">
        <v>179</v>
      </c>
      <c r="F127" s="979">
        <v>0</v>
      </c>
      <c r="G127" s="980"/>
      <c r="H127" s="985">
        <f t="shared" si="1"/>
        <v>0</v>
      </c>
      <c r="J127" s="2060" t="s">
        <v>6397</v>
      </c>
      <c r="K127" s="2153" t="str">
        <f>VLOOKUP(J127,'FICHE RATIOS'!C:D,2,FALSE)</f>
        <v>Production Calorifique</v>
      </c>
      <c r="M127" s="2034"/>
      <c r="N127" s="2031"/>
      <c r="P127" s="2034"/>
      <c r="Q127" s="2031"/>
      <c r="S127" s="2034"/>
      <c r="T127" s="2031"/>
    </row>
    <row r="128" spans="1:20" s="424" customFormat="1" ht="12.75" customHeight="1">
      <c r="A128" s="494"/>
      <c r="B128" s="982" t="s">
        <v>1060</v>
      </c>
      <c r="C128" s="976"/>
      <c r="D128" s="987" t="s">
        <v>2620</v>
      </c>
      <c r="E128" s="992" t="s">
        <v>51</v>
      </c>
      <c r="F128" s="979">
        <v>1</v>
      </c>
      <c r="G128" s="980"/>
      <c r="H128" s="985">
        <f t="shared" si="1"/>
        <v>0</v>
      </c>
      <c r="J128" s="2060" t="s">
        <v>6397</v>
      </c>
      <c r="K128" s="2153" t="str">
        <f>VLOOKUP(J128,'FICHE RATIOS'!C:D,2,FALSE)</f>
        <v>Production Calorifique</v>
      </c>
      <c r="M128" s="2034"/>
      <c r="N128" s="2031"/>
      <c r="P128" s="2034"/>
      <c r="Q128" s="2031"/>
      <c r="S128" s="2034"/>
      <c r="T128" s="2031"/>
    </row>
    <row r="129" spans="1:20" s="424" customFormat="1" ht="12.75" customHeight="1">
      <c r="A129" s="494"/>
      <c r="B129" s="982" t="s">
        <v>1328</v>
      </c>
      <c r="C129" s="976"/>
      <c r="D129" s="987" t="s">
        <v>2621</v>
      </c>
      <c r="E129" s="984" t="s">
        <v>51</v>
      </c>
      <c r="F129" s="979">
        <v>1</v>
      </c>
      <c r="G129" s="980"/>
      <c r="H129" s="985">
        <f t="shared" si="1"/>
        <v>0</v>
      </c>
      <c r="J129" s="2060" t="s">
        <v>6397</v>
      </c>
      <c r="K129" s="2153" t="str">
        <f>VLOOKUP(J129,'FICHE RATIOS'!C:D,2,FALSE)</f>
        <v>Production Calorifique</v>
      </c>
      <c r="M129" s="2034"/>
      <c r="N129" s="2031"/>
      <c r="P129" s="2034"/>
      <c r="Q129" s="2031"/>
      <c r="S129" s="2034"/>
      <c r="T129" s="2031"/>
    </row>
    <row r="130" spans="1:20" s="424" customFormat="1" ht="12.75" customHeight="1">
      <c r="A130" s="494"/>
      <c r="B130" s="989" t="s">
        <v>179</v>
      </c>
      <c r="C130" s="976"/>
      <c r="D130" s="983" t="s">
        <v>179</v>
      </c>
      <c r="E130" s="984" t="s">
        <v>179</v>
      </c>
      <c r="F130" s="979">
        <v>0</v>
      </c>
      <c r="G130" s="980"/>
      <c r="H130" s="985">
        <f t="shared" si="1"/>
        <v>0</v>
      </c>
      <c r="J130" s="2060" t="s">
        <v>6397</v>
      </c>
      <c r="K130" s="2153" t="str">
        <f>VLOOKUP(J130,'FICHE RATIOS'!C:D,2,FALSE)</f>
        <v>Production Calorifique</v>
      </c>
      <c r="M130" s="2034"/>
      <c r="N130" s="2031"/>
      <c r="P130" s="2034"/>
      <c r="Q130" s="2031"/>
      <c r="S130" s="2034"/>
      <c r="T130" s="2031"/>
    </row>
    <row r="131" spans="1:20" s="424" customFormat="1" ht="12.75" customHeight="1">
      <c r="A131" s="494"/>
      <c r="B131" s="982" t="s">
        <v>179</v>
      </c>
      <c r="C131" s="976"/>
      <c r="D131" s="983" t="s">
        <v>2622</v>
      </c>
      <c r="E131" s="984" t="s">
        <v>179</v>
      </c>
      <c r="F131" s="979">
        <v>0</v>
      </c>
      <c r="G131" s="980"/>
      <c r="H131" s="985">
        <f t="shared" si="1"/>
        <v>0</v>
      </c>
      <c r="J131" s="2060" t="s">
        <v>6397</v>
      </c>
      <c r="K131" s="2153" t="str">
        <f>VLOOKUP(J131,'FICHE RATIOS'!C:D,2,FALSE)</f>
        <v>Production Calorifique</v>
      </c>
      <c r="M131" s="2034"/>
      <c r="N131" s="2031"/>
      <c r="P131" s="2034"/>
      <c r="Q131" s="2031"/>
      <c r="S131" s="2034"/>
      <c r="T131" s="2031"/>
    </row>
    <row r="132" spans="1:20" s="424" customFormat="1" ht="12.75" customHeight="1">
      <c r="A132" s="494"/>
      <c r="B132" s="982" t="s">
        <v>179</v>
      </c>
      <c r="C132" s="976"/>
      <c r="D132" s="983" t="s">
        <v>2623</v>
      </c>
      <c r="E132" s="984" t="s">
        <v>2528</v>
      </c>
      <c r="F132" s="979">
        <v>0</v>
      </c>
      <c r="G132" s="980"/>
      <c r="H132" s="985">
        <f t="shared" si="1"/>
        <v>0</v>
      </c>
      <c r="J132" s="2060" t="s">
        <v>6397</v>
      </c>
      <c r="K132" s="2153" t="str">
        <f>VLOOKUP(J132,'FICHE RATIOS'!C:D,2,FALSE)</f>
        <v>Production Calorifique</v>
      </c>
      <c r="M132" s="2034"/>
      <c r="N132" s="2031"/>
      <c r="P132" s="2034"/>
      <c r="Q132" s="2031"/>
      <c r="S132" s="2034"/>
      <c r="T132" s="2031"/>
    </row>
    <row r="133" spans="1:20" s="424" customFormat="1" ht="12.75" customHeight="1">
      <c r="A133" s="494"/>
      <c r="B133" s="982" t="s">
        <v>179</v>
      </c>
      <c r="C133" s="976"/>
      <c r="D133" s="983" t="s">
        <v>2624</v>
      </c>
      <c r="E133" s="984" t="s">
        <v>2528</v>
      </c>
      <c r="F133" s="979">
        <v>0</v>
      </c>
      <c r="G133" s="980"/>
      <c r="H133" s="985">
        <f t="shared" si="1"/>
        <v>0</v>
      </c>
      <c r="J133" s="2060" t="s">
        <v>6397</v>
      </c>
      <c r="K133" s="2153" t="str">
        <f>VLOOKUP(J133,'FICHE RATIOS'!C:D,2,FALSE)</f>
        <v>Production Calorifique</v>
      </c>
      <c r="M133" s="2034"/>
      <c r="N133" s="2031"/>
      <c r="P133" s="2034"/>
      <c r="Q133" s="2031"/>
      <c r="S133" s="2034"/>
      <c r="T133" s="2031"/>
    </row>
    <row r="134" spans="1:20" s="424" customFormat="1" ht="12.75" customHeight="1">
      <c r="A134" s="494"/>
      <c r="B134" s="982" t="s">
        <v>179</v>
      </c>
      <c r="C134" s="976"/>
      <c r="D134" s="983" t="s">
        <v>2625</v>
      </c>
      <c r="E134" s="984" t="s">
        <v>2528</v>
      </c>
      <c r="F134" s="979">
        <v>0</v>
      </c>
      <c r="G134" s="980"/>
      <c r="H134" s="985">
        <f t="shared" si="1"/>
        <v>0</v>
      </c>
      <c r="J134" s="2060" t="s">
        <v>6397</v>
      </c>
      <c r="K134" s="2153" t="str">
        <f>VLOOKUP(J134,'FICHE RATIOS'!C:D,2,FALSE)</f>
        <v>Production Calorifique</v>
      </c>
      <c r="M134" s="2034"/>
      <c r="N134" s="2031"/>
      <c r="P134" s="2034"/>
      <c r="Q134" s="2031"/>
      <c r="S134" s="2034"/>
      <c r="T134" s="2031"/>
    </row>
    <row r="135" spans="1:20" s="424" customFormat="1" ht="12.75" customHeight="1">
      <c r="A135" s="494"/>
      <c r="B135" s="989" t="s">
        <v>179</v>
      </c>
      <c r="C135" s="976"/>
      <c r="D135" s="983" t="s">
        <v>2626</v>
      </c>
      <c r="E135" s="984" t="s">
        <v>2528</v>
      </c>
      <c r="F135" s="979">
        <v>0</v>
      </c>
      <c r="G135" s="980"/>
      <c r="H135" s="985">
        <f t="shared" si="1"/>
        <v>0</v>
      </c>
      <c r="J135" s="2060" t="s">
        <v>6397</v>
      </c>
      <c r="K135" s="2153" t="str">
        <f>VLOOKUP(J135,'FICHE RATIOS'!C:D,2,FALSE)</f>
        <v>Production Calorifique</v>
      </c>
      <c r="M135" s="2034"/>
      <c r="N135" s="2031"/>
      <c r="P135" s="2034"/>
      <c r="Q135" s="2031"/>
      <c r="S135" s="2034"/>
      <c r="T135" s="2031"/>
    </row>
    <row r="136" spans="1:20" s="424" customFormat="1" ht="12.75" customHeight="1">
      <c r="A136" s="494"/>
      <c r="B136" s="982" t="s">
        <v>179</v>
      </c>
      <c r="C136" s="976"/>
      <c r="D136" s="983" t="s">
        <v>2627</v>
      </c>
      <c r="E136" s="984" t="s">
        <v>2528</v>
      </c>
      <c r="F136" s="979">
        <v>0</v>
      </c>
      <c r="G136" s="980"/>
      <c r="H136" s="985">
        <f t="shared" ref="H136:H199" si="2">+IF(F136=0,0,F136*G136)</f>
        <v>0</v>
      </c>
      <c r="J136" s="2060" t="s">
        <v>6397</v>
      </c>
      <c r="K136" s="2153" t="str">
        <f>VLOOKUP(J136,'FICHE RATIOS'!C:D,2,FALSE)</f>
        <v>Production Calorifique</v>
      </c>
      <c r="M136" s="2034"/>
      <c r="N136" s="2031"/>
      <c r="P136" s="2034"/>
      <c r="Q136" s="2031"/>
      <c r="S136" s="2034"/>
      <c r="T136" s="2031"/>
    </row>
    <row r="137" spans="1:20" s="424" customFormat="1" ht="12.75" customHeight="1">
      <c r="A137" s="494"/>
      <c r="B137" s="982" t="s">
        <v>179</v>
      </c>
      <c r="C137" s="976"/>
      <c r="D137" s="983" t="s">
        <v>2628</v>
      </c>
      <c r="E137" s="984" t="s">
        <v>2528</v>
      </c>
      <c r="F137" s="979">
        <v>0</v>
      </c>
      <c r="G137" s="980"/>
      <c r="H137" s="985">
        <f t="shared" si="2"/>
        <v>0</v>
      </c>
      <c r="J137" s="2060" t="s">
        <v>6397</v>
      </c>
      <c r="K137" s="2153" t="str">
        <f>VLOOKUP(J137,'FICHE RATIOS'!C:D,2,FALSE)</f>
        <v>Production Calorifique</v>
      </c>
      <c r="M137" s="2034"/>
      <c r="N137" s="2031"/>
      <c r="P137" s="2034"/>
      <c r="Q137" s="2031"/>
      <c r="S137" s="2034"/>
      <c r="T137" s="2031"/>
    </row>
    <row r="138" spans="1:20" s="424" customFormat="1" ht="12.75" customHeight="1">
      <c r="A138" s="494"/>
      <c r="B138" s="982" t="s">
        <v>179</v>
      </c>
      <c r="C138" s="976"/>
      <c r="D138" s="983" t="s">
        <v>2629</v>
      </c>
      <c r="E138" s="984" t="s">
        <v>2528</v>
      </c>
      <c r="F138" s="979">
        <v>0</v>
      </c>
      <c r="G138" s="980"/>
      <c r="H138" s="985">
        <f t="shared" si="2"/>
        <v>0</v>
      </c>
      <c r="J138" s="2060" t="s">
        <v>6397</v>
      </c>
      <c r="K138" s="2153" t="str">
        <f>VLOOKUP(J138,'FICHE RATIOS'!C:D,2,FALSE)</f>
        <v>Production Calorifique</v>
      </c>
      <c r="M138" s="2034"/>
      <c r="N138" s="2031"/>
      <c r="P138" s="2034"/>
      <c r="Q138" s="2031"/>
      <c r="S138" s="2034"/>
      <c r="T138" s="2031"/>
    </row>
    <row r="139" spans="1:20" s="424" customFormat="1" ht="12.75" customHeight="1">
      <c r="A139" s="494"/>
      <c r="B139" s="982" t="s">
        <v>179</v>
      </c>
      <c r="C139" s="976"/>
      <c r="D139" s="983" t="s">
        <v>2630</v>
      </c>
      <c r="E139" s="984" t="s">
        <v>2528</v>
      </c>
      <c r="F139" s="979">
        <v>0</v>
      </c>
      <c r="G139" s="980"/>
      <c r="H139" s="985">
        <f t="shared" si="2"/>
        <v>0</v>
      </c>
      <c r="J139" s="2060" t="s">
        <v>6397</v>
      </c>
      <c r="K139" s="2153" t="str">
        <f>VLOOKUP(J139,'FICHE RATIOS'!C:D,2,FALSE)</f>
        <v>Production Calorifique</v>
      </c>
      <c r="M139" s="2034"/>
      <c r="N139" s="2031"/>
      <c r="P139" s="2034"/>
      <c r="Q139" s="2031"/>
      <c r="S139" s="2034"/>
      <c r="T139" s="2031"/>
    </row>
    <row r="140" spans="1:20" s="424" customFormat="1" ht="12.75" customHeight="1">
      <c r="A140" s="494"/>
      <c r="B140" s="982" t="s">
        <v>179</v>
      </c>
      <c r="C140" s="976"/>
      <c r="D140" s="983" t="s">
        <v>2631</v>
      </c>
      <c r="E140" s="978" t="s">
        <v>2528</v>
      </c>
      <c r="F140" s="979">
        <v>0</v>
      </c>
      <c r="G140" s="980"/>
      <c r="H140" s="985">
        <f t="shared" si="2"/>
        <v>0</v>
      </c>
      <c r="J140" s="2060" t="s">
        <v>6397</v>
      </c>
      <c r="K140" s="2153" t="str">
        <f>VLOOKUP(J140,'FICHE RATIOS'!C:D,2,FALSE)</f>
        <v>Production Calorifique</v>
      </c>
      <c r="M140" s="2034"/>
      <c r="N140" s="2031"/>
      <c r="P140" s="2034"/>
      <c r="Q140" s="2031"/>
      <c r="S140" s="2034"/>
      <c r="T140" s="2031"/>
    </row>
    <row r="141" spans="1:20" s="424" customFormat="1" ht="12.75" customHeight="1">
      <c r="A141" s="494"/>
      <c r="B141" s="982" t="s">
        <v>179</v>
      </c>
      <c r="C141" s="976"/>
      <c r="D141" s="983" t="s">
        <v>2632</v>
      </c>
      <c r="E141" s="984" t="s">
        <v>2528</v>
      </c>
      <c r="F141" s="979">
        <v>0</v>
      </c>
      <c r="G141" s="980"/>
      <c r="H141" s="985">
        <f t="shared" si="2"/>
        <v>0</v>
      </c>
      <c r="J141" s="2060" t="s">
        <v>6397</v>
      </c>
      <c r="K141" s="2153" t="str">
        <f>VLOOKUP(J141,'FICHE RATIOS'!C:D,2,FALSE)</f>
        <v>Production Calorifique</v>
      </c>
      <c r="M141" s="2034"/>
      <c r="N141" s="2031"/>
      <c r="P141" s="2034"/>
      <c r="Q141" s="2031"/>
      <c r="S141" s="2034"/>
      <c r="T141" s="2031"/>
    </row>
    <row r="142" spans="1:20" s="424" customFormat="1" ht="12.75" customHeight="1">
      <c r="A142" s="494"/>
      <c r="B142" s="982" t="s">
        <v>179</v>
      </c>
      <c r="C142" s="976"/>
      <c r="D142" s="983" t="s">
        <v>2633</v>
      </c>
      <c r="E142" s="984" t="s">
        <v>2528</v>
      </c>
      <c r="F142" s="979">
        <v>0</v>
      </c>
      <c r="G142" s="980"/>
      <c r="H142" s="985">
        <f t="shared" si="2"/>
        <v>0</v>
      </c>
      <c r="J142" s="2060" t="s">
        <v>6397</v>
      </c>
      <c r="K142" s="2153" t="str">
        <f>VLOOKUP(J142,'FICHE RATIOS'!C:D,2,FALSE)</f>
        <v>Production Calorifique</v>
      </c>
      <c r="M142" s="2034"/>
      <c r="N142" s="2031"/>
      <c r="P142" s="2034"/>
      <c r="Q142" s="2031"/>
      <c r="S142" s="2034"/>
      <c r="T142" s="2031"/>
    </row>
    <row r="143" spans="1:20" s="424" customFormat="1" ht="12.75" customHeight="1">
      <c r="A143" s="494"/>
      <c r="B143" s="982" t="s">
        <v>179</v>
      </c>
      <c r="C143" s="976"/>
      <c r="D143" s="983" t="s">
        <v>2634</v>
      </c>
      <c r="E143" s="984" t="s">
        <v>2528</v>
      </c>
      <c r="F143" s="979">
        <v>0</v>
      </c>
      <c r="G143" s="980"/>
      <c r="H143" s="985">
        <f t="shared" si="2"/>
        <v>0</v>
      </c>
      <c r="J143" s="2060" t="s">
        <v>6397</v>
      </c>
      <c r="K143" s="2153" t="str">
        <f>VLOOKUP(J143,'FICHE RATIOS'!C:D,2,FALSE)</f>
        <v>Production Calorifique</v>
      </c>
      <c r="M143" s="2034"/>
      <c r="N143" s="2031"/>
      <c r="P143" s="2034"/>
      <c r="Q143" s="2031"/>
      <c r="S143" s="2034"/>
      <c r="T143" s="2031"/>
    </row>
    <row r="144" spans="1:20" s="424" customFormat="1" ht="12.75" customHeight="1">
      <c r="A144" s="494"/>
      <c r="B144" s="982" t="s">
        <v>179</v>
      </c>
      <c r="C144" s="976"/>
      <c r="D144" s="983" t="s">
        <v>2633</v>
      </c>
      <c r="E144" s="984" t="s">
        <v>2528</v>
      </c>
      <c r="F144" s="979">
        <v>0</v>
      </c>
      <c r="G144" s="980"/>
      <c r="H144" s="985">
        <f t="shared" si="2"/>
        <v>0</v>
      </c>
      <c r="J144" s="2060" t="s">
        <v>6397</v>
      </c>
      <c r="K144" s="2153" t="str">
        <f>VLOOKUP(J144,'FICHE RATIOS'!C:D,2,FALSE)</f>
        <v>Production Calorifique</v>
      </c>
      <c r="M144" s="2034"/>
      <c r="N144" s="2031"/>
      <c r="P144" s="2034"/>
      <c r="Q144" s="2031"/>
      <c r="S144" s="2034"/>
      <c r="T144" s="2031"/>
    </row>
    <row r="145" spans="1:20" s="424" customFormat="1" ht="12.75" customHeight="1">
      <c r="A145" s="494"/>
      <c r="B145" s="982" t="s">
        <v>179</v>
      </c>
      <c r="C145" s="976"/>
      <c r="D145" s="983" t="s">
        <v>2635</v>
      </c>
      <c r="E145" s="984" t="s">
        <v>2528</v>
      </c>
      <c r="F145" s="979">
        <v>0</v>
      </c>
      <c r="G145" s="980"/>
      <c r="H145" s="985">
        <f t="shared" si="2"/>
        <v>0</v>
      </c>
      <c r="J145" s="2060" t="s">
        <v>6397</v>
      </c>
      <c r="K145" s="2153" t="str">
        <f>VLOOKUP(J145,'FICHE RATIOS'!C:D,2,FALSE)</f>
        <v>Production Calorifique</v>
      </c>
      <c r="M145" s="2034"/>
      <c r="N145" s="2031"/>
      <c r="P145" s="2034"/>
      <c r="Q145" s="2031"/>
      <c r="S145" s="2034"/>
      <c r="T145" s="2031"/>
    </row>
    <row r="146" spans="1:20" s="424" customFormat="1" ht="12.75" customHeight="1">
      <c r="A146" s="494"/>
      <c r="B146" s="982" t="s">
        <v>179</v>
      </c>
      <c r="C146" s="976"/>
      <c r="D146" s="983" t="s">
        <v>2636</v>
      </c>
      <c r="E146" s="984" t="s">
        <v>2528</v>
      </c>
      <c r="F146" s="979">
        <v>0</v>
      </c>
      <c r="G146" s="980"/>
      <c r="H146" s="985">
        <f t="shared" si="2"/>
        <v>0</v>
      </c>
      <c r="J146" s="2060" t="s">
        <v>6397</v>
      </c>
      <c r="K146" s="2153" t="str">
        <f>VLOOKUP(J146,'FICHE RATIOS'!C:D,2,FALSE)</f>
        <v>Production Calorifique</v>
      </c>
      <c r="M146" s="2034"/>
      <c r="N146" s="2031"/>
      <c r="P146" s="2034"/>
      <c r="Q146" s="2031"/>
      <c r="S146" s="2034"/>
      <c r="T146" s="2031"/>
    </row>
    <row r="147" spans="1:20" s="424" customFormat="1" ht="12.75" customHeight="1">
      <c r="A147" s="494"/>
      <c r="B147" s="996" t="s">
        <v>179</v>
      </c>
      <c r="C147" s="976"/>
      <c r="D147" s="983" t="s">
        <v>2637</v>
      </c>
      <c r="E147" s="984" t="s">
        <v>2528</v>
      </c>
      <c r="F147" s="979">
        <v>0</v>
      </c>
      <c r="G147" s="980"/>
      <c r="H147" s="985">
        <f t="shared" si="2"/>
        <v>0</v>
      </c>
      <c r="J147" s="2060" t="s">
        <v>6397</v>
      </c>
      <c r="K147" s="2153" t="str">
        <f>VLOOKUP(J147,'FICHE RATIOS'!C:D,2,FALSE)</f>
        <v>Production Calorifique</v>
      </c>
      <c r="M147" s="2034"/>
      <c r="N147" s="2031"/>
      <c r="P147" s="2034"/>
      <c r="Q147" s="2031"/>
      <c r="S147" s="2034"/>
      <c r="T147" s="2031"/>
    </row>
    <row r="148" spans="1:20" s="424" customFormat="1" ht="12.75" customHeight="1">
      <c r="A148" s="494"/>
      <c r="B148" s="996" t="s">
        <v>179</v>
      </c>
      <c r="C148" s="976"/>
      <c r="D148" s="983" t="s">
        <v>2554</v>
      </c>
      <c r="E148" s="984" t="s">
        <v>2528</v>
      </c>
      <c r="F148" s="979">
        <v>0</v>
      </c>
      <c r="G148" s="980"/>
      <c r="H148" s="985">
        <f t="shared" si="2"/>
        <v>0</v>
      </c>
      <c r="J148" s="2060" t="s">
        <v>6397</v>
      </c>
      <c r="K148" s="2153" t="str">
        <f>VLOOKUP(J148,'FICHE RATIOS'!C:D,2,FALSE)</f>
        <v>Production Calorifique</v>
      </c>
      <c r="M148" s="2034"/>
      <c r="N148" s="2031"/>
      <c r="P148" s="2034"/>
      <c r="Q148" s="2031"/>
      <c r="S148" s="2034"/>
      <c r="T148" s="2031"/>
    </row>
    <row r="149" spans="1:20" s="424" customFormat="1" ht="12.75" customHeight="1">
      <c r="A149" s="494"/>
      <c r="B149" s="996" t="s">
        <v>179</v>
      </c>
      <c r="C149" s="976"/>
      <c r="D149" s="983" t="s">
        <v>2638</v>
      </c>
      <c r="E149" s="984" t="s">
        <v>2528</v>
      </c>
      <c r="F149" s="979">
        <v>0</v>
      </c>
      <c r="G149" s="980"/>
      <c r="H149" s="985">
        <f t="shared" si="2"/>
        <v>0</v>
      </c>
      <c r="J149" s="2060" t="s">
        <v>6397</v>
      </c>
      <c r="K149" s="2153" t="str">
        <f>VLOOKUP(J149,'FICHE RATIOS'!C:D,2,FALSE)</f>
        <v>Production Calorifique</v>
      </c>
      <c r="M149" s="2034"/>
      <c r="N149" s="2031"/>
      <c r="P149" s="2034"/>
      <c r="Q149" s="2031"/>
      <c r="S149" s="2034"/>
      <c r="T149" s="2031"/>
    </row>
    <row r="150" spans="1:20" s="331" customFormat="1" ht="12.75" customHeight="1">
      <c r="A150" s="274"/>
      <c r="B150" s="996" t="s">
        <v>179</v>
      </c>
      <c r="C150" s="976"/>
      <c r="D150" s="983" t="s">
        <v>2554</v>
      </c>
      <c r="E150" s="984" t="s">
        <v>2528</v>
      </c>
      <c r="F150" s="979">
        <v>0</v>
      </c>
      <c r="G150" s="980"/>
      <c r="H150" s="985">
        <f t="shared" si="2"/>
        <v>0</v>
      </c>
      <c r="J150" s="2060" t="s">
        <v>6397</v>
      </c>
      <c r="K150" s="2153" t="str">
        <f>VLOOKUP(J150,'FICHE RATIOS'!C:D,2,FALSE)</f>
        <v>Production Calorifique</v>
      </c>
      <c r="M150" s="2034"/>
      <c r="N150" s="2031"/>
      <c r="P150" s="2034"/>
      <c r="Q150" s="2031"/>
      <c r="S150" s="2034"/>
      <c r="T150" s="2031"/>
    </row>
    <row r="151" spans="1:20" s="331" customFormat="1" ht="12.75" customHeight="1">
      <c r="A151" s="274"/>
      <c r="B151" s="996" t="s">
        <v>179</v>
      </c>
      <c r="C151" s="976"/>
      <c r="D151" s="983" t="s">
        <v>2557</v>
      </c>
      <c r="E151" s="984" t="s">
        <v>2528</v>
      </c>
      <c r="F151" s="979">
        <v>0</v>
      </c>
      <c r="G151" s="980"/>
      <c r="H151" s="985">
        <f t="shared" si="2"/>
        <v>0</v>
      </c>
      <c r="J151" s="2060" t="s">
        <v>6397</v>
      </c>
      <c r="K151" s="2153" t="str">
        <f>VLOOKUP(J151,'FICHE RATIOS'!C:D,2,FALSE)</f>
        <v>Production Calorifique</v>
      </c>
      <c r="M151" s="2034"/>
      <c r="N151" s="2031"/>
      <c r="P151" s="2034"/>
      <c r="Q151" s="2031"/>
      <c r="S151" s="2034"/>
      <c r="T151" s="2031"/>
    </row>
    <row r="152" spans="1:20" s="331" customFormat="1" ht="12.75" customHeight="1">
      <c r="A152" s="274"/>
      <c r="B152" s="996" t="s">
        <v>179</v>
      </c>
      <c r="C152" s="976"/>
      <c r="D152" s="983" t="s">
        <v>2587</v>
      </c>
      <c r="E152" s="984" t="s">
        <v>2528</v>
      </c>
      <c r="F152" s="979">
        <v>0</v>
      </c>
      <c r="G152" s="980"/>
      <c r="H152" s="985">
        <f t="shared" si="2"/>
        <v>0</v>
      </c>
      <c r="J152" s="2060" t="s">
        <v>6397</v>
      </c>
      <c r="K152" s="2153" t="str">
        <f>VLOOKUP(J152,'FICHE RATIOS'!C:D,2,FALSE)</f>
        <v>Production Calorifique</v>
      </c>
      <c r="M152" s="2034"/>
      <c r="N152" s="2031"/>
      <c r="P152" s="2034"/>
      <c r="Q152" s="2031"/>
      <c r="S152" s="2034"/>
      <c r="T152" s="2031"/>
    </row>
    <row r="153" spans="1:20" s="331" customFormat="1" ht="12.75" customHeight="1">
      <c r="A153" s="274"/>
      <c r="B153" s="996" t="s">
        <v>179</v>
      </c>
      <c r="C153" s="976"/>
      <c r="D153" s="983" t="s">
        <v>2639</v>
      </c>
      <c r="E153" s="984" t="s">
        <v>2528</v>
      </c>
      <c r="F153" s="979">
        <v>0</v>
      </c>
      <c r="G153" s="980"/>
      <c r="H153" s="985">
        <f t="shared" si="2"/>
        <v>0</v>
      </c>
      <c r="J153" s="2060" t="s">
        <v>6397</v>
      </c>
      <c r="K153" s="2153" t="str">
        <f>VLOOKUP(J153,'FICHE RATIOS'!C:D,2,FALSE)</f>
        <v>Production Calorifique</v>
      </c>
      <c r="M153" s="2034"/>
      <c r="N153" s="2031"/>
      <c r="P153" s="2034"/>
      <c r="Q153" s="2031"/>
      <c r="S153" s="2034"/>
      <c r="T153" s="2031"/>
    </row>
    <row r="154" spans="1:20" s="331" customFormat="1" ht="12.75" customHeight="1">
      <c r="A154" s="274"/>
      <c r="B154" s="996" t="s">
        <v>179</v>
      </c>
      <c r="C154" s="976"/>
      <c r="D154" s="983" t="s">
        <v>2640</v>
      </c>
      <c r="E154" s="984" t="s">
        <v>2528</v>
      </c>
      <c r="F154" s="979">
        <v>0</v>
      </c>
      <c r="G154" s="980"/>
      <c r="H154" s="985">
        <f t="shared" si="2"/>
        <v>0</v>
      </c>
      <c r="J154" s="2060" t="s">
        <v>6397</v>
      </c>
      <c r="K154" s="2153" t="str">
        <f>VLOOKUP(J154,'FICHE RATIOS'!C:D,2,FALSE)</f>
        <v>Production Calorifique</v>
      </c>
      <c r="M154" s="2034"/>
      <c r="N154" s="2031"/>
      <c r="P154" s="2034"/>
      <c r="Q154" s="2031"/>
      <c r="S154" s="2034"/>
      <c r="T154" s="2031"/>
    </row>
    <row r="155" spans="1:20" s="331" customFormat="1" ht="12.75" customHeight="1">
      <c r="A155" s="274"/>
      <c r="B155" s="996" t="s">
        <v>179</v>
      </c>
      <c r="C155" s="976"/>
      <c r="D155" s="983" t="s">
        <v>2594</v>
      </c>
      <c r="E155" s="984" t="s">
        <v>2528</v>
      </c>
      <c r="F155" s="979">
        <v>0</v>
      </c>
      <c r="G155" s="980"/>
      <c r="H155" s="985">
        <f t="shared" si="2"/>
        <v>0</v>
      </c>
      <c r="J155" s="2060" t="s">
        <v>6397</v>
      </c>
      <c r="K155" s="2153" t="str">
        <f>VLOOKUP(J155,'FICHE RATIOS'!C:D,2,FALSE)</f>
        <v>Production Calorifique</v>
      </c>
      <c r="M155" s="2034"/>
      <c r="N155" s="2031"/>
      <c r="P155" s="2034"/>
      <c r="Q155" s="2031"/>
      <c r="S155" s="2034"/>
      <c r="T155" s="2031"/>
    </row>
    <row r="156" spans="1:20" s="331" customFormat="1" ht="12.75" customHeight="1">
      <c r="A156" s="274"/>
      <c r="B156" s="996" t="s">
        <v>179</v>
      </c>
      <c r="C156" s="976"/>
      <c r="D156" s="983" t="s">
        <v>2558</v>
      </c>
      <c r="E156" s="984" t="s">
        <v>2528</v>
      </c>
      <c r="F156" s="979">
        <v>0</v>
      </c>
      <c r="G156" s="980"/>
      <c r="H156" s="985">
        <f t="shared" si="2"/>
        <v>0</v>
      </c>
      <c r="J156" s="2060" t="s">
        <v>6397</v>
      </c>
      <c r="K156" s="2153" t="str">
        <f>VLOOKUP(J156,'FICHE RATIOS'!C:D,2,FALSE)</f>
        <v>Production Calorifique</v>
      </c>
      <c r="M156" s="2034"/>
      <c r="N156" s="2031"/>
      <c r="P156" s="2034"/>
      <c r="Q156" s="2031"/>
      <c r="S156" s="2034"/>
      <c r="T156" s="2031"/>
    </row>
    <row r="157" spans="1:20" s="331" customFormat="1" ht="12.75" customHeight="1">
      <c r="A157" s="274"/>
      <c r="B157" s="996" t="s">
        <v>179</v>
      </c>
      <c r="C157" s="976"/>
      <c r="D157" s="983" t="s">
        <v>2593</v>
      </c>
      <c r="E157" s="984" t="s">
        <v>2528</v>
      </c>
      <c r="F157" s="979">
        <v>0</v>
      </c>
      <c r="G157" s="980"/>
      <c r="H157" s="985">
        <f t="shared" si="2"/>
        <v>0</v>
      </c>
      <c r="J157" s="2060" t="s">
        <v>6397</v>
      </c>
      <c r="K157" s="2153" t="str">
        <f>VLOOKUP(J157,'FICHE RATIOS'!C:D,2,FALSE)</f>
        <v>Production Calorifique</v>
      </c>
      <c r="M157" s="2034"/>
      <c r="N157" s="2031"/>
      <c r="P157" s="2034"/>
      <c r="Q157" s="2031"/>
      <c r="S157" s="2034"/>
      <c r="T157" s="2031"/>
    </row>
    <row r="158" spans="1:20" s="331" customFormat="1" ht="12.75" customHeight="1">
      <c r="A158" s="274"/>
      <c r="B158" s="996" t="s">
        <v>179</v>
      </c>
      <c r="C158" s="976"/>
      <c r="D158" s="983" t="s">
        <v>2603</v>
      </c>
      <c r="E158" s="984" t="s">
        <v>2528</v>
      </c>
      <c r="F158" s="979">
        <v>0</v>
      </c>
      <c r="G158" s="980"/>
      <c r="H158" s="985">
        <f t="shared" si="2"/>
        <v>0</v>
      </c>
      <c r="J158" s="2060" t="s">
        <v>6397</v>
      </c>
      <c r="K158" s="2153" t="str">
        <f>VLOOKUP(J158,'FICHE RATIOS'!C:D,2,FALSE)</f>
        <v>Production Calorifique</v>
      </c>
      <c r="M158" s="2034"/>
      <c r="N158" s="2031"/>
      <c r="P158" s="2034"/>
      <c r="Q158" s="2031"/>
      <c r="S158" s="2034"/>
      <c r="T158" s="2031"/>
    </row>
    <row r="159" spans="1:20" s="331" customFormat="1" ht="12.75" customHeight="1">
      <c r="A159" s="274"/>
      <c r="B159" s="996" t="s">
        <v>179</v>
      </c>
      <c r="C159" s="976"/>
      <c r="D159" s="983" t="s">
        <v>2604</v>
      </c>
      <c r="E159" s="984" t="s">
        <v>2528</v>
      </c>
      <c r="F159" s="979">
        <v>0</v>
      </c>
      <c r="G159" s="980"/>
      <c r="H159" s="985">
        <f t="shared" si="2"/>
        <v>0</v>
      </c>
      <c r="J159" s="2060" t="s">
        <v>6397</v>
      </c>
      <c r="K159" s="2153" t="str">
        <f>VLOOKUP(J159,'FICHE RATIOS'!C:D,2,FALSE)</f>
        <v>Production Calorifique</v>
      </c>
      <c r="M159" s="2034"/>
      <c r="N159" s="2031"/>
      <c r="P159" s="2034"/>
      <c r="Q159" s="2031"/>
      <c r="S159" s="2034"/>
      <c r="T159" s="2031"/>
    </row>
    <row r="160" spans="1:20" s="331" customFormat="1" ht="12.75" customHeight="1">
      <c r="A160" s="274"/>
      <c r="B160" s="996" t="s">
        <v>179</v>
      </c>
      <c r="C160" s="976"/>
      <c r="D160" s="983" t="s">
        <v>2605</v>
      </c>
      <c r="E160" s="984" t="s">
        <v>2528</v>
      </c>
      <c r="F160" s="979">
        <v>0</v>
      </c>
      <c r="G160" s="980"/>
      <c r="H160" s="985">
        <f t="shared" si="2"/>
        <v>0</v>
      </c>
      <c r="J160" s="2060" t="s">
        <v>6397</v>
      </c>
      <c r="K160" s="2153" t="str">
        <f>VLOOKUP(J160,'FICHE RATIOS'!C:D,2,FALSE)</f>
        <v>Production Calorifique</v>
      </c>
      <c r="M160" s="2034"/>
      <c r="N160" s="2031"/>
      <c r="P160" s="2034"/>
      <c r="Q160" s="2031"/>
      <c r="S160" s="2034"/>
      <c r="T160" s="2031"/>
    </row>
    <row r="161" spans="1:20" s="331" customFormat="1" ht="12.75" customHeight="1">
      <c r="A161" s="274"/>
      <c r="B161" s="996" t="s">
        <v>179</v>
      </c>
      <c r="C161" s="976"/>
      <c r="D161" s="983" t="s">
        <v>2578</v>
      </c>
      <c r="E161" s="984" t="s">
        <v>2528</v>
      </c>
      <c r="F161" s="979">
        <v>0</v>
      </c>
      <c r="G161" s="980"/>
      <c r="H161" s="985">
        <f t="shared" si="2"/>
        <v>0</v>
      </c>
      <c r="J161" s="2060" t="s">
        <v>6397</v>
      </c>
      <c r="K161" s="2153" t="str">
        <f>VLOOKUP(J161,'FICHE RATIOS'!C:D,2,FALSE)</f>
        <v>Production Calorifique</v>
      </c>
      <c r="M161" s="2034"/>
      <c r="N161" s="2031"/>
      <c r="P161" s="2034"/>
      <c r="Q161" s="2031"/>
      <c r="S161" s="2034"/>
      <c r="T161" s="2031"/>
    </row>
    <row r="162" spans="1:20" s="331" customFormat="1" ht="12.75" customHeight="1">
      <c r="A162" s="274"/>
      <c r="B162" s="996" t="s">
        <v>179</v>
      </c>
      <c r="C162" s="976"/>
      <c r="D162" s="983" t="s">
        <v>2606</v>
      </c>
      <c r="E162" s="984" t="s">
        <v>2528</v>
      </c>
      <c r="F162" s="979">
        <v>0</v>
      </c>
      <c r="G162" s="980"/>
      <c r="H162" s="985">
        <f t="shared" si="2"/>
        <v>0</v>
      </c>
      <c r="J162" s="2060" t="s">
        <v>6397</v>
      </c>
      <c r="K162" s="2153" t="str">
        <f>VLOOKUP(J162,'FICHE RATIOS'!C:D,2,FALSE)</f>
        <v>Production Calorifique</v>
      </c>
      <c r="M162" s="2034"/>
      <c r="N162" s="2031"/>
      <c r="P162" s="2034"/>
      <c r="Q162" s="2031"/>
      <c r="S162" s="2034"/>
      <c r="T162" s="2031"/>
    </row>
    <row r="163" spans="1:20" s="331" customFormat="1" ht="12.75" customHeight="1" thickBot="1">
      <c r="A163" s="274"/>
      <c r="B163" s="996" t="s">
        <v>179</v>
      </c>
      <c r="C163" s="976"/>
      <c r="D163" s="983" t="s">
        <v>2641</v>
      </c>
      <c r="E163" s="984" t="s">
        <v>2528</v>
      </c>
      <c r="F163" s="979">
        <v>0</v>
      </c>
      <c r="G163" s="980"/>
      <c r="H163" s="985">
        <f t="shared" si="2"/>
        <v>0</v>
      </c>
      <c r="J163" s="2060" t="s">
        <v>6397</v>
      </c>
      <c r="K163" s="2153" t="str">
        <f>VLOOKUP(J163,'FICHE RATIOS'!C:D,2,FALSE)</f>
        <v>Production Calorifique</v>
      </c>
      <c r="M163" s="2037"/>
      <c r="N163" s="2038"/>
      <c r="P163" s="2037"/>
      <c r="Q163" s="2038"/>
      <c r="S163" s="2037"/>
      <c r="T163" s="2038"/>
    </row>
    <row r="164" spans="1:20" s="331" customFormat="1" ht="12.75" customHeight="1">
      <c r="A164" s="274"/>
      <c r="B164" s="996" t="s">
        <v>179</v>
      </c>
      <c r="C164" s="976"/>
      <c r="D164" s="983" t="s">
        <v>2642</v>
      </c>
      <c r="E164" s="984" t="s">
        <v>2528</v>
      </c>
      <c r="F164" s="979">
        <v>0</v>
      </c>
      <c r="G164" s="980"/>
      <c r="H164" s="985">
        <f t="shared" si="2"/>
        <v>0</v>
      </c>
      <c r="J164" s="2060" t="s">
        <v>6397</v>
      </c>
      <c r="K164" s="2153" t="str">
        <f>VLOOKUP(J164,'FICHE RATIOS'!C:D,2,FALSE)</f>
        <v>Production Calorifique</v>
      </c>
    </row>
    <row r="165" spans="1:20" s="331" customFormat="1" ht="12.75" customHeight="1">
      <c r="A165" s="274"/>
      <c r="B165" s="996" t="s">
        <v>179</v>
      </c>
      <c r="C165" s="976"/>
      <c r="D165" s="983" t="s">
        <v>2643</v>
      </c>
      <c r="E165" s="984" t="s">
        <v>2528</v>
      </c>
      <c r="F165" s="979">
        <v>0</v>
      </c>
      <c r="G165" s="980"/>
      <c r="H165" s="985">
        <f t="shared" si="2"/>
        <v>0</v>
      </c>
      <c r="J165" s="2060" t="s">
        <v>6397</v>
      </c>
      <c r="K165" s="2153" t="str">
        <f>VLOOKUP(J165,'FICHE RATIOS'!C:D,2,FALSE)</f>
        <v>Production Calorifique</v>
      </c>
    </row>
    <row r="166" spans="1:20" s="331" customFormat="1" ht="12.75" customHeight="1">
      <c r="A166" s="274"/>
      <c r="B166" s="996" t="s">
        <v>179</v>
      </c>
      <c r="C166" s="976"/>
      <c r="D166" s="983" t="s">
        <v>2644</v>
      </c>
      <c r="E166" s="978" t="s">
        <v>2528</v>
      </c>
      <c r="F166" s="979">
        <v>0</v>
      </c>
      <c r="G166" s="980"/>
      <c r="H166" s="985">
        <f t="shared" si="2"/>
        <v>0</v>
      </c>
      <c r="J166" s="2060" t="s">
        <v>6397</v>
      </c>
      <c r="K166" s="2153" t="str">
        <f>VLOOKUP(J166,'FICHE RATIOS'!C:D,2,FALSE)</f>
        <v>Production Calorifique</v>
      </c>
    </row>
    <row r="167" spans="1:20" s="331" customFormat="1" ht="12.75" customHeight="1">
      <c r="A167" s="274"/>
      <c r="B167" s="996" t="s">
        <v>179</v>
      </c>
      <c r="C167" s="976"/>
      <c r="D167" s="983" t="s">
        <v>2645</v>
      </c>
      <c r="E167" s="984" t="s">
        <v>2528</v>
      </c>
      <c r="F167" s="979">
        <v>0</v>
      </c>
      <c r="G167" s="980"/>
      <c r="H167" s="985">
        <f t="shared" si="2"/>
        <v>0</v>
      </c>
      <c r="J167" s="2060" t="s">
        <v>6397</v>
      </c>
      <c r="K167" s="2153" t="str">
        <f>VLOOKUP(J167,'FICHE RATIOS'!C:D,2,FALSE)</f>
        <v>Production Calorifique</v>
      </c>
    </row>
    <row r="168" spans="1:20" s="331" customFormat="1" ht="12.75" customHeight="1">
      <c r="A168" s="274"/>
      <c r="B168" s="996" t="s">
        <v>179</v>
      </c>
      <c r="C168" s="976"/>
      <c r="D168" s="983" t="s">
        <v>2646</v>
      </c>
      <c r="E168" s="984" t="s">
        <v>2528</v>
      </c>
      <c r="F168" s="979">
        <v>0</v>
      </c>
      <c r="G168" s="980"/>
      <c r="H168" s="985">
        <f t="shared" si="2"/>
        <v>0</v>
      </c>
      <c r="J168" s="2060" t="s">
        <v>6397</v>
      </c>
      <c r="K168" s="2153" t="str">
        <f>VLOOKUP(J168,'FICHE RATIOS'!C:D,2,FALSE)</f>
        <v>Production Calorifique</v>
      </c>
    </row>
    <row r="169" spans="1:20" s="331" customFormat="1" ht="12.75" customHeight="1">
      <c r="A169" s="274"/>
      <c r="B169" s="996" t="s">
        <v>179</v>
      </c>
      <c r="C169" s="976"/>
      <c r="D169" s="983" t="s">
        <v>2593</v>
      </c>
      <c r="E169" s="984" t="s">
        <v>2528</v>
      </c>
      <c r="F169" s="979">
        <v>0</v>
      </c>
      <c r="G169" s="980"/>
      <c r="H169" s="985">
        <f t="shared" si="2"/>
        <v>0</v>
      </c>
      <c r="J169" s="2060" t="s">
        <v>6397</v>
      </c>
      <c r="K169" s="2153" t="str">
        <f>VLOOKUP(J169,'FICHE RATIOS'!C:D,2,FALSE)</f>
        <v>Production Calorifique</v>
      </c>
    </row>
    <row r="170" spans="1:20" s="331" customFormat="1" ht="12.75" customHeight="1">
      <c r="A170" s="274"/>
      <c r="B170" s="996" t="s">
        <v>179</v>
      </c>
      <c r="C170" s="976"/>
      <c r="D170" s="983" t="s">
        <v>2647</v>
      </c>
      <c r="E170" s="984" t="s">
        <v>2528</v>
      </c>
      <c r="F170" s="979">
        <v>0</v>
      </c>
      <c r="G170" s="980"/>
      <c r="H170" s="985">
        <f t="shared" si="2"/>
        <v>0</v>
      </c>
      <c r="J170" s="2060" t="s">
        <v>6397</v>
      </c>
      <c r="K170" s="2153" t="str">
        <f>VLOOKUP(J170,'FICHE RATIOS'!C:D,2,FALSE)</f>
        <v>Production Calorifique</v>
      </c>
    </row>
    <row r="171" spans="1:20" s="331" customFormat="1" ht="12.75" customHeight="1">
      <c r="A171" s="274"/>
      <c r="B171" s="996" t="s">
        <v>179</v>
      </c>
      <c r="C171" s="976"/>
      <c r="D171" s="983" t="s">
        <v>2595</v>
      </c>
      <c r="E171" s="984" t="s">
        <v>2528</v>
      </c>
      <c r="F171" s="979">
        <v>0</v>
      </c>
      <c r="G171" s="980"/>
      <c r="H171" s="985">
        <f t="shared" si="2"/>
        <v>0</v>
      </c>
      <c r="J171" s="2060" t="s">
        <v>6397</v>
      </c>
      <c r="K171" s="2153" t="str">
        <f>VLOOKUP(J171,'FICHE RATIOS'!C:D,2,FALSE)</f>
        <v>Production Calorifique</v>
      </c>
    </row>
    <row r="172" spans="1:20" s="331" customFormat="1" ht="12.75" customHeight="1">
      <c r="A172" s="274"/>
      <c r="B172" s="996" t="s">
        <v>179</v>
      </c>
      <c r="C172" s="976"/>
      <c r="D172" s="983" t="s">
        <v>2596</v>
      </c>
      <c r="E172" s="984" t="s">
        <v>2528</v>
      </c>
      <c r="F172" s="979">
        <v>0</v>
      </c>
      <c r="G172" s="980"/>
      <c r="H172" s="985">
        <f t="shared" si="2"/>
        <v>0</v>
      </c>
      <c r="J172" s="2060" t="s">
        <v>6397</v>
      </c>
      <c r="K172" s="2153" t="str">
        <f>VLOOKUP(J172,'FICHE RATIOS'!C:D,2,FALSE)</f>
        <v>Production Calorifique</v>
      </c>
    </row>
    <row r="173" spans="1:20" s="331" customFormat="1" ht="12.75" customHeight="1">
      <c r="A173" s="274"/>
      <c r="B173" s="996" t="s">
        <v>179</v>
      </c>
      <c r="C173" s="976"/>
      <c r="D173" s="983" t="s">
        <v>2597</v>
      </c>
      <c r="E173" s="984" t="s">
        <v>2528</v>
      </c>
      <c r="F173" s="979">
        <v>0</v>
      </c>
      <c r="G173" s="980"/>
      <c r="H173" s="985">
        <f t="shared" si="2"/>
        <v>0</v>
      </c>
      <c r="J173" s="2060" t="s">
        <v>6397</v>
      </c>
      <c r="K173" s="2153" t="str">
        <f>VLOOKUP(J173,'FICHE RATIOS'!C:D,2,FALSE)</f>
        <v>Production Calorifique</v>
      </c>
    </row>
    <row r="174" spans="1:20" s="331" customFormat="1" ht="12.75" customHeight="1">
      <c r="A174" s="274"/>
      <c r="B174" s="996" t="s">
        <v>179</v>
      </c>
      <c r="C174" s="976"/>
      <c r="D174" s="983" t="s">
        <v>2648</v>
      </c>
      <c r="E174" s="984" t="s">
        <v>2528</v>
      </c>
      <c r="F174" s="979">
        <v>0</v>
      </c>
      <c r="G174" s="980"/>
      <c r="H174" s="985">
        <f t="shared" si="2"/>
        <v>0</v>
      </c>
      <c r="J174" s="2060" t="s">
        <v>6397</v>
      </c>
      <c r="K174" s="2153" t="str">
        <f>VLOOKUP(J174,'FICHE RATIOS'!C:D,2,FALSE)</f>
        <v>Production Calorifique</v>
      </c>
    </row>
    <row r="175" spans="1:20" s="331" customFormat="1" ht="12.75" customHeight="1">
      <c r="A175" s="274"/>
      <c r="B175" s="996" t="s">
        <v>179</v>
      </c>
      <c r="C175" s="976"/>
      <c r="D175" s="983" t="s">
        <v>2649</v>
      </c>
      <c r="E175" s="984" t="s">
        <v>2528</v>
      </c>
      <c r="F175" s="979">
        <v>0</v>
      </c>
      <c r="G175" s="980"/>
      <c r="H175" s="985">
        <f t="shared" si="2"/>
        <v>0</v>
      </c>
      <c r="J175" s="2060" t="s">
        <v>6397</v>
      </c>
      <c r="K175" s="2153" t="str">
        <f>VLOOKUP(J175,'FICHE RATIOS'!C:D,2,FALSE)</f>
        <v>Production Calorifique</v>
      </c>
    </row>
    <row r="176" spans="1:20" s="331" customFormat="1" ht="12.75" customHeight="1">
      <c r="A176" s="274"/>
      <c r="B176" s="996" t="s">
        <v>179</v>
      </c>
      <c r="C176" s="976"/>
      <c r="D176" s="983" t="s">
        <v>179</v>
      </c>
      <c r="E176" s="984" t="s">
        <v>179</v>
      </c>
      <c r="F176" s="979">
        <v>0</v>
      </c>
      <c r="G176" s="980"/>
      <c r="H176" s="985">
        <f t="shared" si="2"/>
        <v>0</v>
      </c>
      <c r="J176" s="2060" t="s">
        <v>6397</v>
      </c>
      <c r="K176" s="2153" t="str">
        <f>VLOOKUP(J176,'FICHE RATIOS'!C:D,2,FALSE)</f>
        <v>Production Calorifique</v>
      </c>
    </row>
    <row r="177" spans="1:11" s="331" customFormat="1" ht="12.75" customHeight="1">
      <c r="A177" s="274"/>
      <c r="B177" s="996"/>
      <c r="C177" s="976"/>
      <c r="D177" s="990"/>
      <c r="E177" s="984"/>
      <c r="F177" s="979"/>
      <c r="G177" s="980"/>
      <c r="H177" s="985">
        <f t="shared" si="2"/>
        <v>0</v>
      </c>
      <c r="J177" s="2060" t="s">
        <v>6397</v>
      </c>
      <c r="K177" s="2153" t="str">
        <f>VLOOKUP(J177,'FICHE RATIOS'!C:D,2,FALSE)</f>
        <v>Production Calorifique</v>
      </c>
    </row>
    <row r="178" spans="1:11" s="331" customFormat="1" ht="12.75" customHeight="1">
      <c r="A178" s="274"/>
      <c r="B178" s="996" t="s">
        <v>1330</v>
      </c>
      <c r="C178" s="976"/>
      <c r="D178" s="987" t="s">
        <v>2650</v>
      </c>
      <c r="E178" s="984" t="s">
        <v>51</v>
      </c>
      <c r="F178" s="979">
        <v>1</v>
      </c>
      <c r="G178" s="980"/>
      <c r="H178" s="985">
        <f t="shared" si="2"/>
        <v>0</v>
      </c>
      <c r="J178" s="2060" t="s">
        <v>6397</v>
      </c>
      <c r="K178" s="2153" t="str">
        <f>VLOOKUP(J178,'FICHE RATIOS'!C:D,2,FALSE)</f>
        <v>Production Calorifique</v>
      </c>
    </row>
    <row r="179" spans="1:11" s="331" customFormat="1" ht="12.75" customHeight="1">
      <c r="A179" s="274"/>
      <c r="B179" s="996" t="s">
        <v>179</v>
      </c>
      <c r="C179" s="976"/>
      <c r="D179" s="983" t="s">
        <v>179</v>
      </c>
      <c r="E179" s="984" t="s">
        <v>179</v>
      </c>
      <c r="F179" s="979">
        <v>0</v>
      </c>
      <c r="G179" s="980"/>
      <c r="H179" s="985">
        <f t="shared" si="2"/>
        <v>0</v>
      </c>
      <c r="J179" s="2060" t="s">
        <v>6397</v>
      </c>
      <c r="K179" s="2153" t="str">
        <f>VLOOKUP(J179,'FICHE RATIOS'!C:D,2,FALSE)</f>
        <v>Production Calorifique</v>
      </c>
    </row>
    <row r="180" spans="1:11" s="331" customFormat="1" ht="12.75" customHeight="1">
      <c r="A180" s="274"/>
      <c r="B180" s="996" t="s">
        <v>179</v>
      </c>
      <c r="C180" s="976"/>
      <c r="D180" s="983" t="s">
        <v>2651</v>
      </c>
      <c r="E180" s="984" t="s">
        <v>399</v>
      </c>
      <c r="F180" s="979">
        <v>0</v>
      </c>
      <c r="G180" s="980"/>
      <c r="H180" s="985">
        <f t="shared" si="2"/>
        <v>0</v>
      </c>
      <c r="J180" s="2060" t="s">
        <v>6397</v>
      </c>
      <c r="K180" s="2153" t="str">
        <f>VLOOKUP(J180,'FICHE RATIOS'!C:D,2,FALSE)</f>
        <v>Production Calorifique</v>
      </c>
    </row>
    <row r="181" spans="1:11" s="331" customFormat="1" ht="12.75" customHeight="1">
      <c r="A181" s="274"/>
      <c r="B181" s="996" t="s">
        <v>179</v>
      </c>
      <c r="C181" s="976"/>
      <c r="D181" s="991" t="s">
        <v>2652</v>
      </c>
      <c r="E181" s="984" t="s">
        <v>51</v>
      </c>
      <c r="F181" s="979">
        <v>1</v>
      </c>
      <c r="G181" s="980">
        <v>7471.89</v>
      </c>
      <c r="H181" s="985">
        <f t="shared" si="2"/>
        <v>7471.89</v>
      </c>
      <c r="J181" s="2060" t="s">
        <v>6397</v>
      </c>
      <c r="K181" s="2153" t="str">
        <f>VLOOKUP(J181,'FICHE RATIOS'!C:D,2,FALSE)</f>
        <v>Production Calorifique</v>
      </c>
    </row>
    <row r="182" spans="1:11" s="331" customFormat="1" ht="12.75" customHeight="1">
      <c r="A182" s="274"/>
      <c r="B182" s="996" t="s">
        <v>179</v>
      </c>
      <c r="C182" s="976"/>
      <c r="D182" s="991" t="s">
        <v>2653</v>
      </c>
      <c r="E182" s="984" t="s">
        <v>66</v>
      </c>
      <c r="F182" s="979">
        <v>2</v>
      </c>
      <c r="G182" s="980">
        <v>2094.54</v>
      </c>
      <c r="H182" s="985">
        <f t="shared" si="2"/>
        <v>4189.08</v>
      </c>
      <c r="J182" s="2060" t="s">
        <v>6397</v>
      </c>
      <c r="K182" s="2153" t="str">
        <f>VLOOKUP(J182,'FICHE RATIOS'!C:D,2,FALSE)</f>
        <v>Production Calorifique</v>
      </c>
    </row>
    <row r="183" spans="1:11" s="331" customFormat="1" ht="12.75" customHeight="1">
      <c r="A183" s="274"/>
      <c r="B183" s="996" t="s">
        <v>179</v>
      </c>
      <c r="C183" s="976"/>
      <c r="D183" s="983" t="s">
        <v>2654</v>
      </c>
      <c r="E183" s="984" t="s">
        <v>399</v>
      </c>
      <c r="F183" s="979">
        <v>0</v>
      </c>
      <c r="G183" s="980"/>
      <c r="H183" s="985">
        <f t="shared" si="2"/>
        <v>0</v>
      </c>
      <c r="J183" s="2060" t="s">
        <v>6397</v>
      </c>
      <c r="K183" s="2153" t="str">
        <f>VLOOKUP(J183,'FICHE RATIOS'!C:D,2,FALSE)</f>
        <v>Production Calorifique</v>
      </c>
    </row>
    <row r="184" spans="1:11" s="331" customFormat="1" ht="12.75" customHeight="1">
      <c r="A184" s="274"/>
      <c r="B184" s="996" t="s">
        <v>179</v>
      </c>
      <c r="C184" s="976"/>
      <c r="D184" s="983" t="s">
        <v>2655</v>
      </c>
      <c r="E184" s="984" t="s">
        <v>399</v>
      </c>
      <c r="F184" s="979">
        <v>0</v>
      </c>
      <c r="G184" s="980"/>
      <c r="H184" s="985">
        <f t="shared" si="2"/>
        <v>0</v>
      </c>
      <c r="J184" s="2060" t="s">
        <v>6397</v>
      </c>
      <c r="K184" s="2153" t="str">
        <f>VLOOKUP(J184,'FICHE RATIOS'!C:D,2,FALSE)</f>
        <v>Production Calorifique</v>
      </c>
    </row>
    <row r="185" spans="1:11" s="331" customFormat="1" ht="13.9" customHeight="1">
      <c r="A185" s="274"/>
      <c r="B185" s="996" t="s">
        <v>179</v>
      </c>
      <c r="C185" s="976"/>
      <c r="D185" s="983" t="s">
        <v>2656</v>
      </c>
      <c r="E185" s="984" t="s">
        <v>2657</v>
      </c>
      <c r="F185" s="979">
        <v>0</v>
      </c>
      <c r="G185" s="980"/>
      <c r="H185" s="985">
        <f t="shared" si="2"/>
        <v>0</v>
      </c>
      <c r="J185" s="2060" t="s">
        <v>6397</v>
      </c>
      <c r="K185" s="2153" t="str">
        <f>VLOOKUP(J185,'FICHE RATIOS'!C:D,2,FALSE)</f>
        <v>Production Calorifique</v>
      </c>
    </row>
    <row r="186" spans="1:11" s="331" customFormat="1" ht="12.75" customHeight="1">
      <c r="A186" s="274"/>
      <c r="B186" s="996" t="s">
        <v>179</v>
      </c>
      <c r="C186" s="976"/>
      <c r="D186" s="983" t="s">
        <v>2562</v>
      </c>
      <c r="E186" s="984" t="s">
        <v>2657</v>
      </c>
      <c r="F186" s="979">
        <v>0</v>
      </c>
      <c r="G186" s="980"/>
      <c r="H186" s="985">
        <f t="shared" si="2"/>
        <v>0</v>
      </c>
      <c r="J186" s="2060" t="s">
        <v>6397</v>
      </c>
      <c r="K186" s="2153" t="str">
        <f>VLOOKUP(J186,'FICHE RATIOS'!C:D,2,FALSE)</f>
        <v>Production Calorifique</v>
      </c>
    </row>
    <row r="187" spans="1:11" s="331" customFormat="1" ht="12.75" customHeight="1">
      <c r="A187" s="274"/>
      <c r="B187" s="996" t="s">
        <v>179</v>
      </c>
      <c r="C187" s="976"/>
      <c r="D187" s="983" t="s">
        <v>2658</v>
      </c>
      <c r="E187" s="984" t="s">
        <v>2657</v>
      </c>
      <c r="F187" s="979">
        <v>0</v>
      </c>
      <c r="G187" s="980"/>
      <c r="H187" s="985">
        <f t="shared" si="2"/>
        <v>0</v>
      </c>
      <c r="J187" s="2060" t="s">
        <v>6397</v>
      </c>
      <c r="K187" s="2153" t="str">
        <f>VLOOKUP(J187,'FICHE RATIOS'!C:D,2,FALSE)</f>
        <v>Production Calorifique</v>
      </c>
    </row>
    <row r="188" spans="1:11" s="331" customFormat="1" ht="12.75" customHeight="1">
      <c r="A188" s="274"/>
      <c r="B188" s="996" t="s">
        <v>179</v>
      </c>
      <c r="C188" s="976"/>
      <c r="D188" s="991" t="s">
        <v>2564</v>
      </c>
      <c r="E188" s="984" t="s">
        <v>36</v>
      </c>
      <c r="F188" s="979">
        <v>2</v>
      </c>
      <c r="G188" s="980">
        <v>240.99</v>
      </c>
      <c r="H188" s="985">
        <f t="shared" si="2"/>
        <v>481.98</v>
      </c>
      <c r="J188" s="2060" t="s">
        <v>6397</v>
      </c>
      <c r="K188" s="2153" t="str">
        <f>VLOOKUP(J188,'FICHE RATIOS'!C:D,2,FALSE)</f>
        <v>Production Calorifique</v>
      </c>
    </row>
    <row r="189" spans="1:11" s="331" customFormat="1" ht="12.75" customHeight="1">
      <c r="A189" s="274"/>
      <c r="B189" s="996" t="s">
        <v>179</v>
      </c>
      <c r="C189" s="976"/>
      <c r="D189" s="983" t="s">
        <v>2659</v>
      </c>
      <c r="E189" s="984" t="s">
        <v>179</v>
      </c>
      <c r="F189" s="979">
        <v>0</v>
      </c>
      <c r="G189" s="980"/>
      <c r="H189" s="985">
        <f t="shared" si="2"/>
        <v>0</v>
      </c>
      <c r="J189" s="2060" t="s">
        <v>6397</v>
      </c>
      <c r="K189" s="2153" t="str">
        <f>VLOOKUP(J189,'FICHE RATIOS'!C:D,2,FALSE)</f>
        <v>Production Calorifique</v>
      </c>
    </row>
    <row r="190" spans="1:11" s="331" customFormat="1" ht="12.75" customHeight="1">
      <c r="A190" s="274"/>
      <c r="B190" s="996" t="s">
        <v>179</v>
      </c>
      <c r="C190" s="976"/>
      <c r="D190" s="991" t="s">
        <v>2660</v>
      </c>
      <c r="E190" s="984" t="s">
        <v>36</v>
      </c>
      <c r="F190" s="979">
        <v>12</v>
      </c>
      <c r="G190" s="980">
        <v>249.59</v>
      </c>
      <c r="H190" s="985">
        <f t="shared" si="2"/>
        <v>2995.08</v>
      </c>
      <c r="J190" s="2060" t="s">
        <v>6397</v>
      </c>
      <c r="K190" s="2153" t="str">
        <f>VLOOKUP(J190,'FICHE RATIOS'!C:D,2,FALSE)</f>
        <v>Production Calorifique</v>
      </c>
    </row>
    <row r="191" spans="1:11" s="331" customFormat="1" ht="12.75" customHeight="1">
      <c r="A191" s="274"/>
      <c r="B191" s="996" t="s">
        <v>179</v>
      </c>
      <c r="C191" s="976"/>
      <c r="D191" s="983" t="s">
        <v>2661</v>
      </c>
      <c r="E191" s="984" t="s">
        <v>399</v>
      </c>
      <c r="F191" s="979">
        <v>0</v>
      </c>
      <c r="G191" s="980"/>
      <c r="H191" s="985">
        <f t="shared" si="2"/>
        <v>0</v>
      </c>
      <c r="J191" s="2060" t="s">
        <v>6397</v>
      </c>
      <c r="K191" s="2153" t="str">
        <f>VLOOKUP(J191,'FICHE RATIOS'!C:D,2,FALSE)</f>
        <v>Production Calorifique</v>
      </c>
    </row>
    <row r="192" spans="1:11" s="331" customFormat="1" ht="12.75" customHeight="1">
      <c r="A192" s="274"/>
      <c r="B192" s="996" t="s">
        <v>179</v>
      </c>
      <c r="C192" s="976"/>
      <c r="D192" s="983" t="s">
        <v>2662</v>
      </c>
      <c r="E192" s="984" t="s">
        <v>179</v>
      </c>
      <c r="F192" s="979">
        <v>0</v>
      </c>
      <c r="G192" s="980"/>
      <c r="H192" s="985">
        <f t="shared" si="2"/>
        <v>0</v>
      </c>
      <c r="J192" s="2060" t="s">
        <v>6397</v>
      </c>
      <c r="K192" s="2153" t="str">
        <f>VLOOKUP(J192,'FICHE RATIOS'!C:D,2,FALSE)</f>
        <v>Production Calorifique</v>
      </c>
    </row>
    <row r="193" spans="1:11" s="331" customFormat="1" ht="12.75" customHeight="1">
      <c r="A193" s="274"/>
      <c r="B193" s="996" t="s">
        <v>179</v>
      </c>
      <c r="C193" s="976"/>
      <c r="D193" s="991" t="s">
        <v>2663</v>
      </c>
      <c r="E193" s="984" t="s">
        <v>36</v>
      </c>
      <c r="F193" s="979">
        <v>1</v>
      </c>
      <c r="G193" s="980">
        <v>267.13</v>
      </c>
      <c r="H193" s="985">
        <f t="shared" si="2"/>
        <v>267.13</v>
      </c>
      <c r="J193" s="2060" t="s">
        <v>6397</v>
      </c>
      <c r="K193" s="2153" t="str">
        <f>VLOOKUP(J193,'FICHE RATIOS'!C:D,2,FALSE)</f>
        <v>Production Calorifique</v>
      </c>
    </row>
    <row r="194" spans="1:11" s="331" customFormat="1" ht="12.75" customHeight="1">
      <c r="A194" s="274"/>
      <c r="B194" s="996" t="s">
        <v>179</v>
      </c>
      <c r="C194" s="976"/>
      <c r="D194" s="983" t="s">
        <v>2582</v>
      </c>
      <c r="E194" s="984" t="s">
        <v>179</v>
      </c>
      <c r="F194" s="979">
        <v>0</v>
      </c>
      <c r="G194" s="980"/>
      <c r="H194" s="985">
        <f t="shared" si="2"/>
        <v>0</v>
      </c>
      <c r="J194" s="2060" t="s">
        <v>6397</v>
      </c>
      <c r="K194" s="2153" t="str">
        <f>VLOOKUP(J194,'FICHE RATIOS'!C:D,2,FALSE)</f>
        <v>Production Calorifique</v>
      </c>
    </row>
    <row r="195" spans="1:11" s="331" customFormat="1" ht="12.75" customHeight="1">
      <c r="A195" s="274"/>
      <c r="B195" s="996" t="s">
        <v>179</v>
      </c>
      <c r="C195" s="976"/>
      <c r="D195" s="991" t="s">
        <v>2664</v>
      </c>
      <c r="E195" s="984" t="s">
        <v>235</v>
      </c>
      <c r="F195" s="979">
        <v>34</v>
      </c>
      <c r="G195" s="980">
        <v>164.3</v>
      </c>
      <c r="H195" s="985">
        <f t="shared" si="2"/>
        <v>5586.2000000000007</v>
      </c>
      <c r="J195" s="2060" t="s">
        <v>6397</v>
      </c>
      <c r="K195" s="2153" t="str">
        <f>VLOOKUP(J195,'FICHE RATIOS'!C:D,2,FALSE)</f>
        <v>Production Calorifique</v>
      </c>
    </row>
    <row r="196" spans="1:11" s="331" customFormat="1" ht="12.75" customHeight="1">
      <c r="A196" s="274"/>
      <c r="B196" s="996" t="s">
        <v>179</v>
      </c>
      <c r="C196" s="976"/>
      <c r="D196" s="983" t="s">
        <v>2585</v>
      </c>
      <c r="E196" s="984" t="s">
        <v>179</v>
      </c>
      <c r="F196" s="979">
        <v>0</v>
      </c>
      <c r="G196" s="980"/>
      <c r="H196" s="985">
        <f t="shared" si="2"/>
        <v>0</v>
      </c>
      <c r="J196" s="2060" t="s">
        <v>6397</v>
      </c>
      <c r="K196" s="2153" t="str">
        <f>VLOOKUP(J196,'FICHE RATIOS'!C:D,2,FALSE)</f>
        <v>Production Calorifique</v>
      </c>
    </row>
    <row r="197" spans="1:11" s="331" customFormat="1" ht="12.75" customHeight="1">
      <c r="A197" s="274"/>
      <c r="B197" s="996" t="s">
        <v>179</v>
      </c>
      <c r="C197" s="976"/>
      <c r="D197" s="991" t="s">
        <v>2665</v>
      </c>
      <c r="E197" s="984" t="s">
        <v>70</v>
      </c>
      <c r="F197" s="979">
        <v>21</v>
      </c>
      <c r="G197" s="980">
        <v>40.29</v>
      </c>
      <c r="H197" s="985">
        <f t="shared" si="2"/>
        <v>846.09</v>
      </c>
      <c r="J197" s="2060" t="s">
        <v>6397</v>
      </c>
      <c r="K197" s="2153" t="str">
        <f>VLOOKUP(J197,'FICHE RATIOS'!C:D,2,FALSE)</f>
        <v>Production Calorifique</v>
      </c>
    </row>
    <row r="198" spans="1:11" s="331" customFormat="1" ht="12.75" customHeight="1">
      <c r="A198" s="274"/>
      <c r="B198" s="996" t="s">
        <v>179</v>
      </c>
      <c r="C198" s="976"/>
      <c r="D198" s="983" t="s">
        <v>2557</v>
      </c>
      <c r="E198" s="984" t="s">
        <v>179</v>
      </c>
      <c r="F198" s="979">
        <v>0</v>
      </c>
      <c r="G198" s="980"/>
      <c r="H198" s="985">
        <f t="shared" si="2"/>
        <v>0</v>
      </c>
      <c r="J198" s="2060" t="s">
        <v>6397</v>
      </c>
      <c r="K198" s="2153" t="str">
        <f>VLOOKUP(J198,'FICHE RATIOS'!C:D,2,FALSE)</f>
        <v>Production Calorifique</v>
      </c>
    </row>
    <row r="199" spans="1:11" s="331" customFormat="1" ht="12.75" customHeight="1">
      <c r="A199" s="274"/>
      <c r="B199" s="996" t="s">
        <v>179</v>
      </c>
      <c r="C199" s="976"/>
      <c r="D199" s="991" t="s">
        <v>2587</v>
      </c>
      <c r="E199" s="984" t="s">
        <v>36</v>
      </c>
      <c r="F199" s="979">
        <v>8</v>
      </c>
      <c r="G199" s="980">
        <v>68.099999999999994</v>
      </c>
      <c r="H199" s="985">
        <f t="shared" si="2"/>
        <v>544.79999999999995</v>
      </c>
      <c r="J199" s="2060" t="s">
        <v>6397</v>
      </c>
      <c r="K199" s="2153" t="str">
        <f>VLOOKUP(J199,'FICHE RATIOS'!C:D,2,FALSE)</f>
        <v>Production Calorifique</v>
      </c>
    </row>
    <row r="200" spans="1:11" s="331" customFormat="1" ht="12.75" customHeight="1">
      <c r="A200" s="274"/>
      <c r="B200" s="996" t="s">
        <v>179</v>
      </c>
      <c r="C200" s="976"/>
      <c r="D200" s="983" t="s">
        <v>2666</v>
      </c>
      <c r="E200" s="984" t="s">
        <v>179</v>
      </c>
      <c r="F200" s="979">
        <v>0</v>
      </c>
      <c r="G200" s="980"/>
      <c r="H200" s="985">
        <f t="shared" ref="H200:H263" si="3">+IF(F200=0,0,F200*G200)</f>
        <v>0</v>
      </c>
      <c r="J200" s="2060" t="s">
        <v>6397</v>
      </c>
      <c r="K200" s="2153" t="str">
        <f>VLOOKUP(J200,'FICHE RATIOS'!C:D,2,FALSE)</f>
        <v>Production Calorifique</v>
      </c>
    </row>
    <row r="201" spans="1:11" s="331" customFormat="1" ht="12.75" customHeight="1">
      <c r="A201" s="274"/>
      <c r="B201" s="996" t="s">
        <v>179</v>
      </c>
      <c r="C201" s="976"/>
      <c r="D201" s="991" t="s">
        <v>2667</v>
      </c>
      <c r="E201" s="984" t="s">
        <v>36</v>
      </c>
      <c r="F201" s="979">
        <v>1</v>
      </c>
      <c r="G201" s="980">
        <v>801.96</v>
      </c>
      <c r="H201" s="985">
        <f t="shared" si="3"/>
        <v>801.96</v>
      </c>
      <c r="J201" s="2060" t="s">
        <v>6397</v>
      </c>
      <c r="K201" s="2153" t="str">
        <f>VLOOKUP(J201,'FICHE RATIOS'!C:D,2,FALSE)</f>
        <v>Production Calorifique</v>
      </c>
    </row>
    <row r="202" spans="1:11" s="331" customFormat="1" ht="12.75" customHeight="1">
      <c r="A202" s="274"/>
      <c r="B202" s="996" t="s">
        <v>179</v>
      </c>
      <c r="C202" s="976"/>
      <c r="D202" s="983" t="s">
        <v>2607</v>
      </c>
      <c r="E202" s="984" t="s">
        <v>179</v>
      </c>
      <c r="F202" s="979">
        <v>0</v>
      </c>
      <c r="G202" s="980"/>
      <c r="H202" s="985">
        <f t="shared" si="3"/>
        <v>0</v>
      </c>
      <c r="J202" s="2060" t="s">
        <v>6397</v>
      </c>
      <c r="K202" s="2153" t="str">
        <f>VLOOKUP(J202,'FICHE RATIOS'!C:D,2,FALSE)</f>
        <v>Production Calorifique</v>
      </c>
    </row>
    <row r="203" spans="1:11" s="331" customFormat="1" ht="12.75" customHeight="1">
      <c r="A203" s="274"/>
      <c r="B203" s="996" t="s">
        <v>179</v>
      </c>
      <c r="C203" s="976"/>
      <c r="D203" s="991" t="s">
        <v>2608</v>
      </c>
      <c r="E203" s="978" t="s">
        <v>36</v>
      </c>
      <c r="F203" s="979">
        <v>2</v>
      </c>
      <c r="G203" s="980">
        <v>49.29</v>
      </c>
      <c r="H203" s="985">
        <f t="shared" si="3"/>
        <v>98.58</v>
      </c>
      <c r="J203" s="2060" t="s">
        <v>6397</v>
      </c>
      <c r="K203" s="2153" t="str">
        <f>VLOOKUP(J203,'FICHE RATIOS'!C:D,2,FALSE)</f>
        <v>Production Calorifique</v>
      </c>
    </row>
    <row r="204" spans="1:11" s="331" customFormat="1" ht="12.75" customHeight="1">
      <c r="A204" s="274"/>
      <c r="B204" s="996" t="s">
        <v>179</v>
      </c>
      <c r="C204" s="976"/>
      <c r="D204" s="983" t="s">
        <v>2558</v>
      </c>
      <c r="E204" s="984" t="s">
        <v>179</v>
      </c>
      <c r="F204" s="979">
        <v>0</v>
      </c>
      <c r="G204" s="980"/>
      <c r="H204" s="985">
        <f t="shared" si="3"/>
        <v>0</v>
      </c>
      <c r="J204" s="2060" t="s">
        <v>6397</v>
      </c>
      <c r="K204" s="2153" t="str">
        <f>VLOOKUP(J204,'FICHE RATIOS'!C:D,2,FALSE)</f>
        <v>Production Calorifique</v>
      </c>
    </row>
    <row r="205" spans="1:11" s="331" customFormat="1" ht="12.75" customHeight="1">
      <c r="A205" s="274"/>
      <c r="B205" s="996" t="s">
        <v>179</v>
      </c>
      <c r="C205" s="976"/>
      <c r="D205" s="991" t="s">
        <v>2593</v>
      </c>
      <c r="E205" s="978" t="s">
        <v>36</v>
      </c>
      <c r="F205" s="979">
        <v>1</v>
      </c>
      <c r="G205" s="980">
        <v>73.69</v>
      </c>
      <c r="H205" s="985">
        <f t="shared" si="3"/>
        <v>73.69</v>
      </c>
      <c r="J205" s="2060" t="s">
        <v>6397</v>
      </c>
      <c r="K205" s="2153" t="str">
        <f>VLOOKUP(J205,'FICHE RATIOS'!C:D,2,FALSE)</f>
        <v>Production Calorifique</v>
      </c>
    </row>
    <row r="206" spans="1:11" s="331" customFormat="1" ht="12.75" customHeight="1">
      <c r="A206" s="274"/>
      <c r="B206" s="996" t="s">
        <v>179</v>
      </c>
      <c r="C206" s="976"/>
      <c r="D206" s="983" t="s">
        <v>2603</v>
      </c>
      <c r="E206" s="984" t="s">
        <v>179</v>
      </c>
      <c r="F206" s="979">
        <v>0</v>
      </c>
      <c r="G206" s="980"/>
      <c r="H206" s="985">
        <f t="shared" si="3"/>
        <v>0</v>
      </c>
      <c r="J206" s="2060" t="s">
        <v>6397</v>
      </c>
      <c r="K206" s="2153" t="str">
        <f>VLOOKUP(J206,'FICHE RATIOS'!C:D,2,FALSE)</f>
        <v>Production Calorifique</v>
      </c>
    </row>
    <row r="207" spans="1:11" s="331" customFormat="1" ht="12.75" customHeight="1">
      <c r="A207" s="274"/>
      <c r="B207" s="996" t="s">
        <v>179</v>
      </c>
      <c r="C207" s="976"/>
      <c r="D207" s="991" t="s">
        <v>2604</v>
      </c>
      <c r="E207" s="978" t="s">
        <v>36</v>
      </c>
      <c r="F207" s="979">
        <v>4</v>
      </c>
      <c r="G207" s="980">
        <v>62.78</v>
      </c>
      <c r="H207" s="985">
        <f t="shared" si="3"/>
        <v>251.12</v>
      </c>
      <c r="J207" s="2060" t="s">
        <v>6397</v>
      </c>
      <c r="K207" s="2153" t="str">
        <f>VLOOKUP(J207,'FICHE RATIOS'!C:D,2,FALSE)</f>
        <v>Production Calorifique</v>
      </c>
    </row>
    <row r="208" spans="1:11" s="331" customFormat="1" ht="12.75" customHeight="1">
      <c r="A208" s="274"/>
      <c r="B208" s="996" t="s">
        <v>179</v>
      </c>
      <c r="C208" s="976"/>
      <c r="D208" s="991" t="s">
        <v>2605</v>
      </c>
      <c r="E208" s="984" t="s">
        <v>235</v>
      </c>
      <c r="F208" s="979">
        <v>8</v>
      </c>
      <c r="G208" s="980">
        <v>69.430000000000007</v>
      </c>
      <c r="H208" s="985">
        <f t="shared" si="3"/>
        <v>555.44000000000005</v>
      </c>
      <c r="J208" s="2060" t="s">
        <v>6397</v>
      </c>
      <c r="K208" s="2153" t="str">
        <f>VLOOKUP(J208,'FICHE RATIOS'!C:D,2,FALSE)</f>
        <v>Production Calorifique</v>
      </c>
    </row>
    <row r="209" spans="1:11" s="331" customFormat="1" ht="12.75" customHeight="1">
      <c r="A209" s="274"/>
      <c r="B209" s="996" t="s">
        <v>179</v>
      </c>
      <c r="C209" s="976"/>
      <c r="D209" s="991" t="s">
        <v>2578</v>
      </c>
      <c r="E209" s="984" t="s">
        <v>51</v>
      </c>
      <c r="F209" s="979">
        <v>2</v>
      </c>
      <c r="G209" s="980">
        <v>115.8</v>
      </c>
      <c r="H209" s="985">
        <f t="shared" si="3"/>
        <v>231.6</v>
      </c>
      <c r="J209" s="2060" t="s">
        <v>6397</v>
      </c>
      <c r="K209" s="2153" t="str">
        <f>VLOOKUP(J209,'FICHE RATIOS'!C:D,2,FALSE)</f>
        <v>Production Calorifique</v>
      </c>
    </row>
    <row r="210" spans="1:11" s="331" customFormat="1" ht="12.75" customHeight="1">
      <c r="A210" s="274"/>
      <c r="B210" s="996" t="s">
        <v>179</v>
      </c>
      <c r="C210" s="976"/>
      <c r="D210" s="991" t="s">
        <v>2606</v>
      </c>
      <c r="E210" s="984" t="s">
        <v>235</v>
      </c>
      <c r="F210" s="979">
        <v>12</v>
      </c>
      <c r="G210" s="980">
        <v>81.650000000000006</v>
      </c>
      <c r="H210" s="985">
        <f t="shared" si="3"/>
        <v>979.80000000000007</v>
      </c>
      <c r="J210" s="2060" t="s">
        <v>6397</v>
      </c>
      <c r="K210" s="2153" t="str">
        <f>VLOOKUP(J210,'FICHE RATIOS'!C:D,2,FALSE)</f>
        <v>Production Calorifique</v>
      </c>
    </row>
    <row r="211" spans="1:11" s="331" customFormat="1" ht="12.75" customHeight="1">
      <c r="A211" s="274"/>
      <c r="B211" s="996" t="s">
        <v>179</v>
      </c>
      <c r="C211" s="976"/>
      <c r="D211" s="983" t="s">
        <v>2590</v>
      </c>
      <c r="E211" s="984" t="s">
        <v>399</v>
      </c>
      <c r="F211" s="979">
        <v>0</v>
      </c>
      <c r="G211" s="980"/>
      <c r="H211" s="985">
        <f t="shared" si="3"/>
        <v>0</v>
      </c>
      <c r="J211" s="2060" t="s">
        <v>6397</v>
      </c>
      <c r="K211" s="2153" t="str">
        <f>VLOOKUP(J211,'FICHE RATIOS'!C:D,2,FALSE)</f>
        <v>Production Calorifique</v>
      </c>
    </row>
    <row r="212" spans="1:11" s="331" customFormat="1" ht="12.75" customHeight="1">
      <c r="A212" s="274"/>
      <c r="B212" s="996" t="s">
        <v>179</v>
      </c>
      <c r="C212" s="976"/>
      <c r="D212" s="983" t="s">
        <v>179</v>
      </c>
      <c r="E212" s="984" t="s">
        <v>179</v>
      </c>
      <c r="F212" s="979">
        <v>0</v>
      </c>
      <c r="G212" s="980"/>
      <c r="H212" s="985">
        <f t="shared" si="3"/>
        <v>0</v>
      </c>
      <c r="J212" s="2060" t="s">
        <v>6397</v>
      </c>
      <c r="K212" s="2153" t="str">
        <f>VLOOKUP(J212,'FICHE RATIOS'!C:D,2,FALSE)</f>
        <v>Production Calorifique</v>
      </c>
    </row>
    <row r="213" spans="1:11" s="331" customFormat="1" ht="12.75" customHeight="1">
      <c r="A213" s="274"/>
      <c r="B213" s="996"/>
      <c r="C213" s="976"/>
      <c r="D213" s="990"/>
      <c r="E213" s="978"/>
      <c r="F213" s="979"/>
      <c r="G213" s="980"/>
      <c r="H213" s="985">
        <f t="shared" si="3"/>
        <v>0</v>
      </c>
      <c r="J213" s="2060" t="s">
        <v>6397</v>
      </c>
      <c r="K213" s="2153" t="str">
        <f>VLOOKUP(J213,'FICHE RATIOS'!C:D,2,FALSE)</f>
        <v>Production Calorifique</v>
      </c>
    </row>
    <row r="214" spans="1:11" s="331" customFormat="1" ht="12.75" customHeight="1">
      <c r="A214" s="274"/>
      <c r="B214" s="996" t="s">
        <v>2668</v>
      </c>
      <c r="C214" s="976"/>
      <c r="D214" s="987" t="s">
        <v>2669</v>
      </c>
      <c r="E214" s="984" t="s">
        <v>51</v>
      </c>
      <c r="F214" s="979">
        <v>1</v>
      </c>
      <c r="G214" s="980"/>
      <c r="H214" s="985">
        <f t="shared" si="3"/>
        <v>0</v>
      </c>
      <c r="J214" s="2060" t="s">
        <v>6397</v>
      </c>
      <c r="K214" s="2153" t="str">
        <f>VLOOKUP(J214,'FICHE RATIOS'!C:D,2,FALSE)</f>
        <v>Production Calorifique</v>
      </c>
    </row>
    <row r="215" spans="1:11" s="331" customFormat="1" ht="12.75" customHeight="1">
      <c r="A215" s="274"/>
      <c r="B215" s="996" t="s">
        <v>179</v>
      </c>
      <c r="C215" s="976"/>
      <c r="D215" s="983" t="s">
        <v>179</v>
      </c>
      <c r="E215" s="984" t="s">
        <v>179</v>
      </c>
      <c r="F215" s="979">
        <v>0</v>
      </c>
      <c r="G215" s="980"/>
      <c r="H215" s="985">
        <f t="shared" si="3"/>
        <v>0</v>
      </c>
      <c r="J215" s="2060" t="s">
        <v>6397</v>
      </c>
      <c r="K215" s="2153" t="str">
        <f>VLOOKUP(J215,'FICHE RATIOS'!C:D,2,FALSE)</f>
        <v>Production Calorifique</v>
      </c>
    </row>
    <row r="216" spans="1:11" s="331" customFormat="1" ht="12.75" customHeight="1">
      <c r="A216" s="274"/>
      <c r="B216" s="996" t="s">
        <v>179</v>
      </c>
      <c r="C216" s="976"/>
      <c r="D216" s="983" t="s">
        <v>2670</v>
      </c>
      <c r="E216" s="984"/>
      <c r="F216" s="979">
        <v>0</v>
      </c>
      <c r="G216" s="980"/>
      <c r="H216" s="985">
        <f t="shared" si="3"/>
        <v>0</v>
      </c>
      <c r="J216" s="2060" t="s">
        <v>6397</v>
      </c>
      <c r="K216" s="2153" t="str">
        <f>VLOOKUP(J216,'FICHE RATIOS'!C:D,2,FALSE)</f>
        <v>Production Calorifique</v>
      </c>
    </row>
    <row r="217" spans="1:11" s="331" customFormat="1" ht="12.75" customHeight="1">
      <c r="A217" s="274"/>
      <c r="B217" s="996" t="s">
        <v>179</v>
      </c>
      <c r="C217" s="976"/>
      <c r="D217" s="983" t="s">
        <v>2671</v>
      </c>
      <c r="E217" s="984"/>
      <c r="F217" s="979">
        <v>0</v>
      </c>
      <c r="G217" s="980"/>
      <c r="H217" s="985">
        <f t="shared" si="3"/>
        <v>0</v>
      </c>
      <c r="J217" s="2060" t="s">
        <v>6397</v>
      </c>
      <c r="K217" s="2153" t="str">
        <f>VLOOKUP(J217,'FICHE RATIOS'!C:D,2,FALSE)</f>
        <v>Production Calorifique</v>
      </c>
    </row>
    <row r="218" spans="1:11" s="331" customFormat="1" ht="12.75" customHeight="1">
      <c r="A218" s="274"/>
      <c r="B218" s="996" t="s">
        <v>179</v>
      </c>
      <c r="C218" s="976"/>
      <c r="D218" s="991" t="s">
        <v>2613</v>
      </c>
      <c r="E218" s="984" t="s">
        <v>36</v>
      </c>
      <c r="F218" s="979">
        <v>4</v>
      </c>
      <c r="G218" s="980">
        <v>227.05</v>
      </c>
      <c r="H218" s="985">
        <f t="shared" si="3"/>
        <v>908.2</v>
      </c>
      <c r="J218" s="2060" t="s">
        <v>6397</v>
      </c>
      <c r="K218" s="2153" t="str">
        <f>VLOOKUP(J218,'FICHE RATIOS'!C:D,2,FALSE)</f>
        <v>Production Calorifique</v>
      </c>
    </row>
    <row r="219" spans="1:11" s="331" customFormat="1" ht="12.75" customHeight="1">
      <c r="A219" s="274"/>
      <c r="B219" s="996" t="s">
        <v>179</v>
      </c>
      <c r="C219" s="976"/>
      <c r="D219" s="991" t="s">
        <v>2672</v>
      </c>
      <c r="E219" s="984" t="s">
        <v>36</v>
      </c>
      <c r="F219" s="979">
        <v>4</v>
      </c>
      <c r="G219" s="980">
        <v>216.08</v>
      </c>
      <c r="H219" s="985">
        <f t="shared" si="3"/>
        <v>864.32</v>
      </c>
      <c r="J219" s="2060" t="s">
        <v>6397</v>
      </c>
      <c r="K219" s="2153" t="str">
        <f>VLOOKUP(J219,'FICHE RATIOS'!C:D,2,FALSE)</f>
        <v>Production Calorifique</v>
      </c>
    </row>
    <row r="220" spans="1:11" s="331" customFormat="1" ht="12.75" customHeight="1">
      <c r="A220" s="274"/>
      <c r="B220" s="996" t="s">
        <v>179</v>
      </c>
      <c r="C220" s="976"/>
      <c r="D220" s="991" t="s">
        <v>2587</v>
      </c>
      <c r="E220" s="984" t="s">
        <v>36</v>
      </c>
      <c r="F220" s="979">
        <v>4</v>
      </c>
      <c r="G220" s="980">
        <v>68.099999999999994</v>
      </c>
      <c r="H220" s="985">
        <f t="shared" si="3"/>
        <v>272.39999999999998</v>
      </c>
      <c r="J220" s="2060" t="s">
        <v>6397</v>
      </c>
      <c r="K220" s="2153" t="str">
        <f>VLOOKUP(J220,'FICHE RATIOS'!C:D,2,FALSE)</f>
        <v>Production Calorifique</v>
      </c>
    </row>
    <row r="221" spans="1:11" s="331" customFormat="1" ht="12.75" customHeight="1">
      <c r="A221" s="274"/>
      <c r="B221" s="996" t="s">
        <v>179</v>
      </c>
      <c r="C221" s="976"/>
      <c r="D221" s="991" t="s">
        <v>2673</v>
      </c>
      <c r="E221" s="984" t="s">
        <v>235</v>
      </c>
      <c r="F221" s="979">
        <v>14</v>
      </c>
      <c r="G221" s="980">
        <v>326.72000000000003</v>
      </c>
      <c r="H221" s="985">
        <f t="shared" si="3"/>
        <v>4574.08</v>
      </c>
      <c r="J221" s="2060" t="s">
        <v>6397</v>
      </c>
      <c r="K221" s="2153" t="str">
        <f>VLOOKUP(J221,'FICHE RATIOS'!C:D,2,FALSE)</f>
        <v>Production Calorifique</v>
      </c>
    </row>
    <row r="222" spans="1:11" s="331" customFormat="1" ht="12.75" customHeight="1">
      <c r="A222" s="274"/>
      <c r="B222" s="996" t="s">
        <v>179</v>
      </c>
      <c r="C222" s="976"/>
      <c r="D222" s="991" t="s">
        <v>2586</v>
      </c>
      <c r="E222" s="984" t="s">
        <v>70</v>
      </c>
      <c r="F222" s="979">
        <v>6</v>
      </c>
      <c r="G222" s="980">
        <v>40.29</v>
      </c>
      <c r="H222" s="985">
        <f t="shared" si="3"/>
        <v>241.74</v>
      </c>
      <c r="J222" s="2060" t="s">
        <v>6397</v>
      </c>
      <c r="K222" s="2153" t="str">
        <f>VLOOKUP(J222,'FICHE RATIOS'!C:D,2,FALSE)</f>
        <v>Production Calorifique</v>
      </c>
    </row>
    <row r="223" spans="1:11" s="331" customFormat="1" ht="12.75" customHeight="1">
      <c r="A223" s="274"/>
      <c r="B223" s="996" t="s">
        <v>179</v>
      </c>
      <c r="C223" s="976"/>
      <c r="D223" s="983"/>
      <c r="E223" s="984"/>
      <c r="F223" s="979">
        <v>0</v>
      </c>
      <c r="G223" s="980"/>
      <c r="H223" s="985">
        <f t="shared" si="3"/>
        <v>0</v>
      </c>
      <c r="J223" s="2060" t="s">
        <v>6397</v>
      </c>
      <c r="K223" s="2153" t="str">
        <f>VLOOKUP(J223,'FICHE RATIOS'!C:D,2,FALSE)</f>
        <v>Production Calorifique</v>
      </c>
    </row>
    <row r="224" spans="1:11" s="331" customFormat="1" ht="12.75" customHeight="1">
      <c r="A224" s="274"/>
      <c r="B224" s="996" t="s">
        <v>179</v>
      </c>
      <c r="C224" s="976"/>
      <c r="D224" s="983" t="s">
        <v>2674</v>
      </c>
      <c r="E224" s="984" t="s">
        <v>2528</v>
      </c>
      <c r="F224" s="979">
        <v>0</v>
      </c>
      <c r="G224" s="980"/>
      <c r="H224" s="985">
        <f t="shared" si="3"/>
        <v>0</v>
      </c>
      <c r="J224" s="2060" t="s">
        <v>6397</v>
      </c>
      <c r="K224" s="2153" t="str">
        <f>VLOOKUP(J224,'FICHE RATIOS'!C:D,2,FALSE)</f>
        <v>Production Calorifique</v>
      </c>
    </row>
    <row r="225" spans="1:11" s="331" customFormat="1" ht="12.75" customHeight="1">
      <c r="A225" s="274"/>
      <c r="B225" s="996" t="s">
        <v>179</v>
      </c>
      <c r="C225" s="976"/>
      <c r="D225" s="983" t="s">
        <v>2675</v>
      </c>
      <c r="E225" s="984"/>
      <c r="F225" s="979">
        <v>0</v>
      </c>
      <c r="G225" s="980"/>
      <c r="H225" s="985">
        <f t="shared" si="3"/>
        <v>0</v>
      </c>
      <c r="J225" s="2060" t="s">
        <v>6397</v>
      </c>
      <c r="K225" s="2153" t="str">
        <f>VLOOKUP(J225,'FICHE RATIOS'!C:D,2,FALSE)</f>
        <v>Production Calorifique</v>
      </c>
    </row>
    <row r="226" spans="1:11" s="331" customFormat="1" ht="12.75" customHeight="1">
      <c r="A226" s="274"/>
      <c r="B226" s="996" t="s">
        <v>179</v>
      </c>
      <c r="C226" s="976"/>
      <c r="D226" s="983" t="s">
        <v>2676</v>
      </c>
      <c r="E226" s="984" t="s">
        <v>2528</v>
      </c>
      <c r="F226" s="979">
        <v>0</v>
      </c>
      <c r="G226" s="980"/>
      <c r="H226" s="985">
        <f t="shared" si="3"/>
        <v>0</v>
      </c>
      <c r="J226" s="2060" t="s">
        <v>6397</v>
      </c>
      <c r="K226" s="2153" t="str">
        <f>VLOOKUP(J226,'FICHE RATIOS'!C:D,2,FALSE)</f>
        <v>Production Calorifique</v>
      </c>
    </row>
    <row r="227" spans="1:11" s="331" customFormat="1" ht="12.75" customHeight="1">
      <c r="A227" s="274"/>
      <c r="B227" s="996" t="s">
        <v>179</v>
      </c>
      <c r="C227" s="976"/>
      <c r="D227" s="983" t="s">
        <v>2677</v>
      </c>
      <c r="E227" s="984" t="s">
        <v>2528</v>
      </c>
      <c r="F227" s="979">
        <v>0</v>
      </c>
      <c r="G227" s="980"/>
      <c r="H227" s="985">
        <f t="shared" si="3"/>
        <v>0</v>
      </c>
      <c r="J227" s="2060" t="s">
        <v>6397</v>
      </c>
      <c r="K227" s="2153" t="str">
        <f>VLOOKUP(J227,'FICHE RATIOS'!C:D,2,FALSE)</f>
        <v>Production Calorifique</v>
      </c>
    </row>
    <row r="228" spans="1:11" s="331" customFormat="1" ht="12.75" customHeight="1">
      <c r="A228" s="274"/>
      <c r="B228" s="996" t="s">
        <v>179</v>
      </c>
      <c r="C228" s="976"/>
      <c r="D228" s="983" t="s">
        <v>2612</v>
      </c>
      <c r="E228" s="984" t="s">
        <v>2528</v>
      </c>
      <c r="F228" s="979">
        <v>0</v>
      </c>
      <c r="G228" s="980"/>
      <c r="H228" s="985">
        <f t="shared" si="3"/>
        <v>0</v>
      </c>
      <c r="J228" s="2060" t="s">
        <v>6397</v>
      </c>
      <c r="K228" s="2153" t="str">
        <f>VLOOKUP(J228,'FICHE RATIOS'!C:D,2,FALSE)</f>
        <v>Production Calorifique</v>
      </c>
    </row>
    <row r="229" spans="1:11" s="331" customFormat="1" ht="12.75" customHeight="1">
      <c r="A229" s="274"/>
      <c r="B229" s="996" t="s">
        <v>179</v>
      </c>
      <c r="C229" s="976"/>
      <c r="D229" s="983" t="s">
        <v>2678</v>
      </c>
      <c r="E229" s="984" t="s">
        <v>2528</v>
      </c>
      <c r="F229" s="979">
        <v>0</v>
      </c>
      <c r="G229" s="980"/>
      <c r="H229" s="985">
        <f t="shared" si="3"/>
        <v>0</v>
      </c>
      <c r="J229" s="2060" t="s">
        <v>6397</v>
      </c>
      <c r="K229" s="2153" t="str">
        <f>VLOOKUP(J229,'FICHE RATIOS'!C:D,2,FALSE)</f>
        <v>Production Calorifique</v>
      </c>
    </row>
    <row r="230" spans="1:11" s="331" customFormat="1" ht="12.75" customHeight="1">
      <c r="A230" s="274"/>
      <c r="B230" s="996" t="s">
        <v>179</v>
      </c>
      <c r="C230" s="976"/>
      <c r="D230" s="983" t="s">
        <v>2679</v>
      </c>
      <c r="E230" s="984" t="s">
        <v>2528</v>
      </c>
      <c r="F230" s="979">
        <v>0</v>
      </c>
      <c r="G230" s="980"/>
      <c r="H230" s="985">
        <f t="shared" si="3"/>
        <v>0</v>
      </c>
      <c r="J230" s="2060" t="s">
        <v>6397</v>
      </c>
      <c r="K230" s="2153" t="str">
        <f>VLOOKUP(J230,'FICHE RATIOS'!C:D,2,FALSE)</f>
        <v>Production Calorifique</v>
      </c>
    </row>
    <row r="231" spans="1:11" s="331" customFormat="1" ht="12.75" customHeight="1">
      <c r="A231" s="274"/>
      <c r="B231" s="996" t="s">
        <v>179</v>
      </c>
      <c r="C231" s="976"/>
      <c r="D231" s="983" t="s">
        <v>2680</v>
      </c>
      <c r="E231" s="984" t="s">
        <v>2528</v>
      </c>
      <c r="F231" s="979">
        <v>0</v>
      </c>
      <c r="G231" s="980"/>
      <c r="H231" s="985">
        <f t="shared" si="3"/>
        <v>0</v>
      </c>
      <c r="J231" s="2060" t="s">
        <v>6397</v>
      </c>
      <c r="K231" s="2153" t="str">
        <f>VLOOKUP(J231,'FICHE RATIOS'!C:D,2,FALSE)</f>
        <v>Production Calorifique</v>
      </c>
    </row>
    <row r="232" spans="1:11" s="331" customFormat="1" ht="12.75" customHeight="1">
      <c r="A232" s="274"/>
      <c r="B232" s="996" t="s">
        <v>179</v>
      </c>
      <c r="C232" s="976"/>
      <c r="D232" s="983" t="s">
        <v>2681</v>
      </c>
      <c r="E232" s="984" t="s">
        <v>2528</v>
      </c>
      <c r="F232" s="979">
        <v>0</v>
      </c>
      <c r="G232" s="980"/>
      <c r="H232" s="985">
        <f t="shared" si="3"/>
        <v>0</v>
      </c>
      <c r="J232" s="2060" t="s">
        <v>6397</v>
      </c>
      <c r="K232" s="2153" t="str">
        <f>VLOOKUP(J232,'FICHE RATIOS'!C:D,2,FALSE)</f>
        <v>Production Calorifique</v>
      </c>
    </row>
    <row r="233" spans="1:11" s="331" customFormat="1" ht="12.75" customHeight="1">
      <c r="A233" s="274"/>
      <c r="B233" s="996" t="s">
        <v>179</v>
      </c>
      <c r="C233" s="976"/>
      <c r="D233" s="983" t="s">
        <v>2682</v>
      </c>
      <c r="E233" s="984" t="s">
        <v>2528</v>
      </c>
      <c r="F233" s="979">
        <v>0</v>
      </c>
      <c r="G233" s="980"/>
      <c r="H233" s="985">
        <f t="shared" si="3"/>
        <v>0</v>
      </c>
      <c r="J233" s="2060" t="s">
        <v>6397</v>
      </c>
      <c r="K233" s="2153" t="str">
        <f>VLOOKUP(J233,'FICHE RATIOS'!C:D,2,FALSE)</f>
        <v>Production Calorifique</v>
      </c>
    </row>
    <row r="234" spans="1:11" s="331" customFormat="1" ht="12.75" customHeight="1">
      <c r="A234" s="274"/>
      <c r="B234" s="996" t="s">
        <v>179</v>
      </c>
      <c r="C234" s="976"/>
      <c r="D234" s="983" t="s">
        <v>2570</v>
      </c>
      <c r="E234" s="984" t="s">
        <v>2528</v>
      </c>
      <c r="F234" s="979">
        <v>0</v>
      </c>
      <c r="G234" s="980"/>
      <c r="H234" s="985">
        <f t="shared" si="3"/>
        <v>0</v>
      </c>
      <c r="J234" s="2060" t="s">
        <v>6397</v>
      </c>
      <c r="K234" s="2153" t="str">
        <f>VLOOKUP(J234,'FICHE RATIOS'!C:D,2,FALSE)</f>
        <v>Production Calorifique</v>
      </c>
    </row>
    <row r="235" spans="1:11" s="331" customFormat="1" ht="12.75" customHeight="1">
      <c r="A235" s="274"/>
      <c r="B235" s="996" t="s">
        <v>179</v>
      </c>
      <c r="C235" s="976"/>
      <c r="D235" s="983" t="s">
        <v>2587</v>
      </c>
      <c r="E235" s="984" t="s">
        <v>2528</v>
      </c>
      <c r="F235" s="979">
        <v>0</v>
      </c>
      <c r="G235" s="980"/>
      <c r="H235" s="985">
        <f t="shared" si="3"/>
        <v>0</v>
      </c>
      <c r="J235" s="2060" t="s">
        <v>6397</v>
      </c>
      <c r="K235" s="2153" t="str">
        <f>VLOOKUP(J235,'FICHE RATIOS'!C:D,2,FALSE)</f>
        <v>Production Calorifique</v>
      </c>
    </row>
    <row r="236" spans="1:11" s="331" customFormat="1" ht="12.75" customHeight="1">
      <c r="A236" s="274"/>
      <c r="B236" s="996" t="s">
        <v>179</v>
      </c>
      <c r="C236" s="976"/>
      <c r="D236" s="983"/>
      <c r="E236" s="984"/>
      <c r="F236" s="979">
        <v>0</v>
      </c>
      <c r="G236" s="980"/>
      <c r="H236" s="985">
        <f t="shared" si="3"/>
        <v>0</v>
      </c>
      <c r="J236" s="2060" t="s">
        <v>6397</v>
      </c>
      <c r="K236" s="2153" t="str">
        <f>VLOOKUP(J236,'FICHE RATIOS'!C:D,2,FALSE)</f>
        <v>Production Calorifique</v>
      </c>
    </row>
    <row r="237" spans="1:11" s="331" customFormat="1" ht="12.75" customHeight="1">
      <c r="A237" s="274"/>
      <c r="B237" s="996" t="s">
        <v>179</v>
      </c>
      <c r="C237" s="976"/>
      <c r="D237" s="983" t="s">
        <v>2683</v>
      </c>
      <c r="E237" s="984" t="s">
        <v>2528</v>
      </c>
      <c r="F237" s="979">
        <v>0</v>
      </c>
      <c r="G237" s="980"/>
      <c r="H237" s="985">
        <f t="shared" si="3"/>
        <v>0</v>
      </c>
      <c r="J237" s="2060" t="s">
        <v>6397</v>
      </c>
      <c r="K237" s="2153" t="str">
        <f>VLOOKUP(J237,'FICHE RATIOS'!C:D,2,FALSE)</f>
        <v>Production Calorifique</v>
      </c>
    </row>
    <row r="238" spans="1:11" s="331" customFormat="1" ht="12.75" customHeight="1">
      <c r="A238" s="274"/>
      <c r="B238" s="996" t="s">
        <v>179</v>
      </c>
      <c r="C238" s="976"/>
      <c r="D238" s="983" t="s">
        <v>2684</v>
      </c>
      <c r="E238" s="984" t="s">
        <v>2528</v>
      </c>
      <c r="F238" s="979">
        <v>0</v>
      </c>
      <c r="G238" s="980"/>
      <c r="H238" s="985">
        <f t="shared" si="3"/>
        <v>0</v>
      </c>
      <c r="J238" s="2060" t="s">
        <v>6397</v>
      </c>
      <c r="K238" s="2153" t="str">
        <f>VLOOKUP(J238,'FICHE RATIOS'!C:D,2,FALSE)</f>
        <v>Production Calorifique</v>
      </c>
    </row>
    <row r="239" spans="1:11" s="331" customFormat="1" ht="12.75" customHeight="1">
      <c r="A239" s="274"/>
      <c r="B239" s="996" t="s">
        <v>179</v>
      </c>
      <c r="C239" s="976"/>
      <c r="D239" s="983"/>
      <c r="E239" s="984"/>
      <c r="F239" s="979">
        <v>0</v>
      </c>
      <c r="G239" s="980"/>
      <c r="H239" s="985">
        <f t="shared" si="3"/>
        <v>0</v>
      </c>
      <c r="J239" s="2060" t="s">
        <v>6397</v>
      </c>
      <c r="K239" s="2153" t="str">
        <f>VLOOKUP(J239,'FICHE RATIOS'!C:D,2,FALSE)</f>
        <v>Production Calorifique</v>
      </c>
    </row>
    <row r="240" spans="1:11" s="331" customFormat="1" ht="12.75" customHeight="1">
      <c r="A240" s="274"/>
      <c r="B240" s="996" t="s">
        <v>179</v>
      </c>
      <c r="C240" s="976"/>
      <c r="D240" s="983" t="s">
        <v>2685</v>
      </c>
      <c r="E240" s="984" t="s">
        <v>2528</v>
      </c>
      <c r="F240" s="979">
        <v>0</v>
      </c>
      <c r="G240" s="980"/>
      <c r="H240" s="985">
        <f t="shared" si="3"/>
        <v>0</v>
      </c>
      <c r="J240" s="2060" t="s">
        <v>6397</v>
      </c>
      <c r="K240" s="2153" t="str">
        <f>VLOOKUP(J240,'FICHE RATIOS'!C:D,2,FALSE)</f>
        <v>Production Calorifique</v>
      </c>
    </row>
    <row r="241" spans="1:11" s="331" customFormat="1" ht="12.75" customHeight="1">
      <c r="A241" s="274"/>
      <c r="B241" s="996" t="s">
        <v>179</v>
      </c>
      <c r="C241" s="976"/>
      <c r="D241" s="983" t="s">
        <v>2684</v>
      </c>
      <c r="E241" s="984" t="s">
        <v>2528</v>
      </c>
      <c r="F241" s="979">
        <v>0</v>
      </c>
      <c r="G241" s="980"/>
      <c r="H241" s="985">
        <f t="shared" si="3"/>
        <v>0</v>
      </c>
      <c r="J241" s="2060" t="s">
        <v>6397</v>
      </c>
      <c r="K241" s="2153" t="str">
        <f>VLOOKUP(J241,'FICHE RATIOS'!C:D,2,FALSE)</f>
        <v>Production Calorifique</v>
      </c>
    </row>
    <row r="242" spans="1:11" s="331" customFormat="1" ht="12.75" customHeight="1">
      <c r="A242" s="274"/>
      <c r="B242" s="996" t="s">
        <v>179</v>
      </c>
      <c r="C242" s="976"/>
      <c r="D242" s="983"/>
      <c r="E242" s="984"/>
      <c r="F242" s="979">
        <v>0</v>
      </c>
      <c r="G242" s="980"/>
      <c r="H242" s="985">
        <f t="shared" si="3"/>
        <v>0</v>
      </c>
      <c r="J242" s="2060" t="s">
        <v>6397</v>
      </c>
      <c r="K242" s="2153" t="str">
        <f>VLOOKUP(J242,'FICHE RATIOS'!C:D,2,FALSE)</f>
        <v>Production Calorifique</v>
      </c>
    </row>
    <row r="243" spans="1:11" s="331" customFormat="1" ht="12.75" customHeight="1">
      <c r="A243" s="274"/>
      <c r="B243" s="996" t="s">
        <v>179</v>
      </c>
      <c r="C243" s="976"/>
      <c r="D243" s="983" t="s">
        <v>2686</v>
      </c>
      <c r="E243" s="984"/>
      <c r="F243" s="979">
        <v>0</v>
      </c>
      <c r="G243" s="980"/>
      <c r="H243" s="985">
        <f t="shared" si="3"/>
        <v>0</v>
      </c>
      <c r="J243" s="2060" t="s">
        <v>6397</v>
      </c>
      <c r="K243" s="2153" t="str">
        <f>VLOOKUP(J243,'FICHE RATIOS'!C:D,2,FALSE)</f>
        <v>Production Calorifique</v>
      </c>
    </row>
    <row r="244" spans="1:11" s="331" customFormat="1" ht="12.75" customHeight="1">
      <c r="A244" s="274"/>
      <c r="B244" s="996" t="s">
        <v>179</v>
      </c>
      <c r="C244" s="976"/>
      <c r="D244" s="983" t="s">
        <v>2687</v>
      </c>
      <c r="E244" s="984" t="s">
        <v>2528</v>
      </c>
      <c r="F244" s="979">
        <v>0</v>
      </c>
      <c r="G244" s="980"/>
      <c r="H244" s="985">
        <f t="shared" si="3"/>
        <v>0</v>
      </c>
      <c r="J244" s="2060" t="s">
        <v>6397</v>
      </c>
      <c r="K244" s="2153" t="str">
        <f>VLOOKUP(J244,'FICHE RATIOS'!C:D,2,FALSE)</f>
        <v>Production Calorifique</v>
      </c>
    </row>
    <row r="245" spans="1:11" s="331" customFormat="1" ht="12.75" customHeight="1">
      <c r="A245" s="274"/>
      <c r="B245" s="996" t="s">
        <v>179</v>
      </c>
      <c r="C245" s="976"/>
      <c r="D245" s="983"/>
      <c r="E245" s="984"/>
      <c r="F245" s="979">
        <v>0</v>
      </c>
      <c r="G245" s="980"/>
      <c r="H245" s="985">
        <f t="shared" si="3"/>
        <v>0</v>
      </c>
      <c r="J245" s="2060" t="s">
        <v>6397</v>
      </c>
      <c r="K245" s="2153" t="str">
        <f>VLOOKUP(J245,'FICHE RATIOS'!C:D,2,FALSE)</f>
        <v>Production Calorifique</v>
      </c>
    </row>
    <row r="246" spans="1:11" s="331" customFormat="1" ht="12.75" customHeight="1">
      <c r="A246" s="274"/>
      <c r="B246" s="996" t="s">
        <v>179</v>
      </c>
      <c r="C246" s="976"/>
      <c r="D246" s="983" t="s">
        <v>2688</v>
      </c>
      <c r="E246" s="984" t="s">
        <v>2528</v>
      </c>
      <c r="F246" s="979">
        <v>0</v>
      </c>
      <c r="G246" s="980"/>
      <c r="H246" s="985">
        <f t="shared" si="3"/>
        <v>0</v>
      </c>
      <c r="J246" s="2060" t="s">
        <v>6397</v>
      </c>
      <c r="K246" s="2153" t="str">
        <f>VLOOKUP(J246,'FICHE RATIOS'!C:D,2,FALSE)</f>
        <v>Production Calorifique</v>
      </c>
    </row>
    <row r="247" spans="1:11" s="331" customFormat="1" ht="12.75" customHeight="1">
      <c r="A247" s="274"/>
      <c r="B247" s="996" t="s">
        <v>179</v>
      </c>
      <c r="C247" s="976"/>
      <c r="D247" s="983" t="s">
        <v>2689</v>
      </c>
      <c r="E247" s="984" t="s">
        <v>2528</v>
      </c>
      <c r="F247" s="979">
        <v>0</v>
      </c>
      <c r="G247" s="980"/>
      <c r="H247" s="985">
        <f t="shared" si="3"/>
        <v>0</v>
      </c>
      <c r="J247" s="2060" t="s">
        <v>6397</v>
      </c>
      <c r="K247" s="2153" t="str">
        <f>VLOOKUP(J247,'FICHE RATIOS'!C:D,2,FALSE)</f>
        <v>Production Calorifique</v>
      </c>
    </row>
    <row r="248" spans="1:11" s="331" customFormat="1" ht="12.75" customHeight="1">
      <c r="A248" s="274"/>
      <c r="B248" s="996" t="s">
        <v>179</v>
      </c>
      <c r="C248" s="976"/>
      <c r="D248" s="983"/>
      <c r="E248" s="984"/>
      <c r="F248" s="979">
        <v>0</v>
      </c>
      <c r="G248" s="980"/>
      <c r="H248" s="985">
        <f t="shared" si="3"/>
        <v>0</v>
      </c>
      <c r="J248" s="2060" t="s">
        <v>6397</v>
      </c>
      <c r="K248" s="2153" t="str">
        <f>VLOOKUP(J248,'FICHE RATIOS'!C:D,2,FALSE)</f>
        <v>Production Calorifique</v>
      </c>
    </row>
    <row r="249" spans="1:11" s="331" customFormat="1" ht="12.75" customHeight="1">
      <c r="A249" s="274"/>
      <c r="B249" s="996" t="s">
        <v>179</v>
      </c>
      <c r="C249" s="976"/>
      <c r="D249" s="983" t="s">
        <v>2690</v>
      </c>
      <c r="E249" s="984"/>
      <c r="F249" s="979">
        <v>0</v>
      </c>
      <c r="G249" s="980"/>
      <c r="H249" s="985">
        <f t="shared" si="3"/>
        <v>0</v>
      </c>
      <c r="J249" s="2060" t="s">
        <v>6397</v>
      </c>
      <c r="K249" s="2153" t="str">
        <f>VLOOKUP(J249,'FICHE RATIOS'!C:D,2,FALSE)</f>
        <v>Production Calorifique</v>
      </c>
    </row>
    <row r="250" spans="1:11" s="331" customFormat="1" ht="12.75" customHeight="1">
      <c r="A250" s="274"/>
      <c r="B250" s="996" t="s">
        <v>179</v>
      </c>
      <c r="C250" s="976"/>
      <c r="D250" s="983" t="s">
        <v>2691</v>
      </c>
      <c r="E250" s="984" t="s">
        <v>2528</v>
      </c>
      <c r="F250" s="979">
        <v>0</v>
      </c>
      <c r="G250" s="980"/>
      <c r="H250" s="985">
        <f t="shared" si="3"/>
        <v>0</v>
      </c>
      <c r="J250" s="2060" t="s">
        <v>6397</v>
      </c>
      <c r="K250" s="2153" t="str">
        <f>VLOOKUP(J250,'FICHE RATIOS'!C:D,2,FALSE)</f>
        <v>Production Calorifique</v>
      </c>
    </row>
    <row r="251" spans="1:11" s="331" customFormat="1" ht="12.75" customHeight="1">
      <c r="A251" s="274"/>
      <c r="B251" s="996" t="s">
        <v>179</v>
      </c>
      <c r="C251" s="976"/>
      <c r="D251" s="983" t="s">
        <v>2692</v>
      </c>
      <c r="E251" s="984" t="s">
        <v>2528</v>
      </c>
      <c r="F251" s="979">
        <v>0</v>
      </c>
      <c r="G251" s="980"/>
      <c r="H251" s="985">
        <f t="shared" si="3"/>
        <v>0</v>
      </c>
      <c r="J251" s="2060" t="s">
        <v>6397</v>
      </c>
      <c r="K251" s="2153" t="str">
        <f>VLOOKUP(J251,'FICHE RATIOS'!C:D,2,FALSE)</f>
        <v>Production Calorifique</v>
      </c>
    </row>
    <row r="252" spans="1:11" s="331" customFormat="1" ht="12.75" customHeight="1">
      <c r="A252" s="274"/>
      <c r="B252" s="996" t="s">
        <v>179</v>
      </c>
      <c r="C252" s="976"/>
      <c r="D252" s="983" t="s">
        <v>179</v>
      </c>
      <c r="E252" s="984" t="s">
        <v>179</v>
      </c>
      <c r="F252" s="979">
        <v>0</v>
      </c>
      <c r="G252" s="980"/>
      <c r="H252" s="985">
        <f t="shared" si="3"/>
        <v>0</v>
      </c>
      <c r="J252" s="2060" t="s">
        <v>6397</v>
      </c>
      <c r="K252" s="2153" t="str">
        <f>VLOOKUP(J252,'FICHE RATIOS'!C:D,2,FALSE)</f>
        <v>Production Calorifique</v>
      </c>
    </row>
    <row r="253" spans="1:11" s="331" customFormat="1" ht="12.75" customHeight="1">
      <c r="A253" s="274"/>
      <c r="B253" s="996"/>
      <c r="C253" s="976"/>
      <c r="D253" s="990"/>
      <c r="E253" s="984"/>
      <c r="F253" s="979"/>
      <c r="G253" s="980"/>
      <c r="H253" s="985">
        <f t="shared" si="3"/>
        <v>0</v>
      </c>
      <c r="J253" s="2060" t="s">
        <v>6397</v>
      </c>
      <c r="K253" s="2153" t="str">
        <f>VLOOKUP(J253,'FICHE RATIOS'!C:D,2,FALSE)</f>
        <v>Production Calorifique</v>
      </c>
    </row>
    <row r="254" spans="1:11" s="331" customFormat="1" ht="12.75" customHeight="1">
      <c r="A254" s="274"/>
      <c r="B254" s="996"/>
      <c r="C254" s="976"/>
      <c r="D254" s="990"/>
      <c r="E254" s="984"/>
      <c r="F254" s="979"/>
      <c r="G254" s="980"/>
      <c r="H254" s="985">
        <f t="shared" si="3"/>
        <v>0</v>
      </c>
      <c r="J254" s="2060" t="s">
        <v>6397</v>
      </c>
      <c r="K254" s="2153" t="str">
        <f>VLOOKUP(J254,'FICHE RATIOS'!C:D,2,FALSE)</f>
        <v>Production Calorifique</v>
      </c>
    </row>
    <row r="255" spans="1:11" s="331" customFormat="1" ht="12.75" customHeight="1">
      <c r="A255" s="274"/>
      <c r="B255" s="996" t="s">
        <v>1063</v>
      </c>
      <c r="C255" s="976"/>
      <c r="D255" s="987" t="s">
        <v>2693</v>
      </c>
      <c r="E255" s="984" t="s">
        <v>51</v>
      </c>
      <c r="F255" s="979">
        <v>1</v>
      </c>
      <c r="G255" s="980"/>
      <c r="H255" s="985">
        <f t="shared" si="3"/>
        <v>0</v>
      </c>
      <c r="J255" s="2058"/>
      <c r="K255" s="2153" t="e">
        <f>VLOOKUP(J255,'FICHE RATIOS'!C:D,2,FALSE)</f>
        <v>#N/A</v>
      </c>
    </row>
    <row r="256" spans="1:11" s="331" customFormat="1" ht="12.75" customHeight="1">
      <c r="A256" s="274"/>
      <c r="B256" s="996" t="s">
        <v>179</v>
      </c>
      <c r="C256" s="976"/>
      <c r="D256" s="983" t="s">
        <v>179</v>
      </c>
      <c r="E256" s="992" t="s">
        <v>179</v>
      </c>
      <c r="F256" s="979">
        <v>0</v>
      </c>
      <c r="G256" s="980"/>
      <c r="H256" s="985">
        <f t="shared" si="3"/>
        <v>0</v>
      </c>
      <c r="J256" s="2058"/>
      <c r="K256" s="2153" t="e">
        <f>VLOOKUP(J256,'FICHE RATIOS'!C:D,2,FALSE)</f>
        <v>#N/A</v>
      </c>
    </row>
    <row r="257" spans="1:11" s="331" customFormat="1" ht="12.75" customHeight="1">
      <c r="A257" s="274"/>
      <c r="B257" s="996" t="s">
        <v>179</v>
      </c>
      <c r="C257" s="976"/>
      <c r="D257" s="991" t="s">
        <v>2694</v>
      </c>
      <c r="E257" s="984" t="s">
        <v>36</v>
      </c>
      <c r="F257" s="979">
        <v>1</v>
      </c>
      <c r="G257" s="980">
        <v>3021.46</v>
      </c>
      <c r="H257" s="985">
        <f t="shared" si="3"/>
        <v>3021.46</v>
      </c>
      <c r="J257" s="2058" t="s">
        <v>6400</v>
      </c>
      <c r="K257" s="2153" t="str">
        <f>VLOOKUP(J257,'FICHE RATIOS'!C:D,2,FALSE)</f>
        <v>Distribution Calorifique</v>
      </c>
    </row>
    <row r="258" spans="1:11" s="331" customFormat="1" ht="12.75" customHeight="1">
      <c r="A258" s="274"/>
      <c r="B258" s="996" t="s">
        <v>179</v>
      </c>
      <c r="C258" s="976"/>
      <c r="D258" s="991" t="s">
        <v>2695</v>
      </c>
      <c r="E258" s="984" t="s">
        <v>36</v>
      </c>
      <c r="F258" s="979">
        <v>4</v>
      </c>
      <c r="G258" s="980">
        <v>464.76</v>
      </c>
      <c r="H258" s="985">
        <f t="shared" si="3"/>
        <v>1859.04</v>
      </c>
      <c r="J258" s="2058" t="s">
        <v>6400</v>
      </c>
      <c r="K258" s="2153" t="str">
        <f>VLOOKUP(J258,'FICHE RATIOS'!C:D,2,FALSE)</f>
        <v>Distribution Calorifique</v>
      </c>
    </row>
    <row r="259" spans="1:11" s="331" customFormat="1" ht="12.75" customHeight="1">
      <c r="A259" s="274"/>
      <c r="B259" s="996" t="s">
        <v>179</v>
      </c>
      <c r="C259" s="976"/>
      <c r="D259" s="991" t="s">
        <v>2696</v>
      </c>
      <c r="E259" s="984" t="s">
        <v>36</v>
      </c>
      <c r="F259" s="979">
        <v>1</v>
      </c>
      <c r="G259" s="980">
        <v>139.07</v>
      </c>
      <c r="H259" s="985">
        <f t="shared" si="3"/>
        <v>139.07</v>
      </c>
      <c r="J259" s="2058" t="s">
        <v>6400</v>
      </c>
      <c r="K259" s="2153" t="str">
        <f>VLOOKUP(J259,'FICHE RATIOS'!C:D,2,FALSE)</f>
        <v>Distribution Calorifique</v>
      </c>
    </row>
    <row r="260" spans="1:11" s="331" customFormat="1" ht="12.75" customHeight="1">
      <c r="A260" s="274"/>
      <c r="B260" s="996" t="s">
        <v>179</v>
      </c>
      <c r="C260" s="976"/>
      <c r="D260" s="991" t="s">
        <v>2588</v>
      </c>
      <c r="E260" s="984" t="s">
        <v>36</v>
      </c>
      <c r="F260" s="979">
        <v>1</v>
      </c>
      <c r="G260" s="980">
        <v>35.49</v>
      </c>
      <c r="H260" s="985">
        <f t="shared" si="3"/>
        <v>35.49</v>
      </c>
      <c r="J260" s="2058" t="s">
        <v>6400</v>
      </c>
      <c r="K260" s="2153" t="str">
        <f>VLOOKUP(J260,'FICHE RATIOS'!C:D,2,FALSE)</f>
        <v>Distribution Calorifique</v>
      </c>
    </row>
    <row r="261" spans="1:11" s="331" customFormat="1" ht="12.75" customHeight="1">
      <c r="A261" s="274"/>
      <c r="B261" s="996" t="s">
        <v>179</v>
      </c>
      <c r="C261" s="976"/>
      <c r="D261" s="991" t="s">
        <v>2587</v>
      </c>
      <c r="E261" s="978" t="s">
        <v>36</v>
      </c>
      <c r="F261" s="979">
        <v>4</v>
      </c>
      <c r="G261" s="980">
        <v>68.099999999999994</v>
      </c>
      <c r="H261" s="985">
        <f t="shared" si="3"/>
        <v>272.39999999999998</v>
      </c>
      <c r="J261" s="2058" t="s">
        <v>6400</v>
      </c>
      <c r="K261" s="2153" t="str">
        <f>VLOOKUP(J261,'FICHE RATIOS'!C:D,2,FALSE)</f>
        <v>Distribution Calorifique</v>
      </c>
    </row>
    <row r="262" spans="1:11" s="331" customFormat="1" ht="12.75" customHeight="1">
      <c r="A262" s="274"/>
      <c r="B262" s="996" t="s">
        <v>179</v>
      </c>
      <c r="C262" s="976"/>
      <c r="D262" s="983"/>
      <c r="E262" s="984"/>
      <c r="F262" s="979">
        <v>0</v>
      </c>
      <c r="G262" s="980"/>
      <c r="H262" s="985">
        <f t="shared" si="3"/>
        <v>0</v>
      </c>
      <c r="J262" s="2058" t="s">
        <v>6400</v>
      </c>
      <c r="K262" s="2153" t="str">
        <f>VLOOKUP(J262,'FICHE RATIOS'!C:D,2,FALSE)</f>
        <v>Distribution Calorifique</v>
      </c>
    </row>
    <row r="263" spans="1:11" s="331" customFormat="1" ht="12.75" customHeight="1">
      <c r="A263" s="274"/>
      <c r="B263" s="996" t="s">
        <v>179</v>
      </c>
      <c r="C263" s="976"/>
      <c r="D263" s="983" t="s">
        <v>2697</v>
      </c>
      <c r="E263" s="984"/>
      <c r="F263" s="979">
        <v>0</v>
      </c>
      <c r="G263" s="980"/>
      <c r="H263" s="985">
        <f t="shared" si="3"/>
        <v>0</v>
      </c>
      <c r="J263" s="2058" t="s">
        <v>6400</v>
      </c>
      <c r="K263" s="2153" t="str">
        <f>VLOOKUP(J263,'FICHE RATIOS'!C:D,2,FALSE)</f>
        <v>Distribution Calorifique</v>
      </c>
    </row>
    <row r="264" spans="1:11" s="331" customFormat="1" ht="12.75" customHeight="1">
      <c r="A264" s="274"/>
      <c r="B264" s="996" t="s">
        <v>179</v>
      </c>
      <c r="C264" s="976"/>
      <c r="D264" s="991" t="s">
        <v>2583</v>
      </c>
      <c r="E264" s="984" t="s">
        <v>235</v>
      </c>
      <c r="F264" s="979">
        <v>22</v>
      </c>
      <c r="G264" s="980">
        <v>404.15</v>
      </c>
      <c r="H264" s="985">
        <f t="shared" ref="H264:H327" si="4">+IF(F264=0,0,F264*G264)</f>
        <v>8891.2999999999993</v>
      </c>
      <c r="J264" s="2058" t="s">
        <v>6400</v>
      </c>
      <c r="K264" s="2153" t="str">
        <f>VLOOKUP(J264,'FICHE RATIOS'!C:D,2,FALSE)</f>
        <v>Distribution Calorifique</v>
      </c>
    </row>
    <row r="265" spans="1:11" s="331" customFormat="1" ht="12.75" customHeight="1">
      <c r="A265" s="274"/>
      <c r="B265" s="996" t="s">
        <v>179</v>
      </c>
      <c r="C265" s="976"/>
      <c r="D265" s="991" t="s">
        <v>2698</v>
      </c>
      <c r="E265" s="984" t="s">
        <v>235</v>
      </c>
      <c r="F265" s="979">
        <v>6</v>
      </c>
      <c r="G265" s="980">
        <v>767.69</v>
      </c>
      <c r="H265" s="985">
        <f t="shared" si="4"/>
        <v>4606.1400000000003</v>
      </c>
      <c r="J265" s="2058" t="s">
        <v>6400</v>
      </c>
      <c r="K265" s="2153" t="str">
        <f>VLOOKUP(J265,'FICHE RATIOS'!C:D,2,FALSE)</f>
        <v>Distribution Calorifique</v>
      </c>
    </row>
    <row r="266" spans="1:11" s="331" customFormat="1" ht="12.75" customHeight="1">
      <c r="A266" s="274"/>
      <c r="B266" s="996" t="s">
        <v>179</v>
      </c>
      <c r="C266" s="976"/>
      <c r="D266" s="991" t="s">
        <v>2699</v>
      </c>
      <c r="E266" s="984" t="s">
        <v>70</v>
      </c>
      <c r="F266" s="979">
        <v>36</v>
      </c>
      <c r="G266" s="980">
        <v>42.64</v>
      </c>
      <c r="H266" s="985">
        <f t="shared" si="4"/>
        <v>1535.04</v>
      </c>
      <c r="J266" s="2058" t="s">
        <v>6400</v>
      </c>
      <c r="K266" s="2153" t="str">
        <f>VLOOKUP(J266,'FICHE RATIOS'!C:D,2,FALSE)</f>
        <v>Distribution Calorifique</v>
      </c>
    </row>
    <row r="267" spans="1:11" s="331" customFormat="1" ht="12.75" customHeight="1">
      <c r="A267" s="274"/>
      <c r="B267" s="996" t="s">
        <v>179</v>
      </c>
      <c r="C267" s="976"/>
      <c r="D267" s="983"/>
      <c r="E267" s="984"/>
      <c r="F267" s="979">
        <v>0</v>
      </c>
      <c r="G267" s="980"/>
      <c r="H267" s="985">
        <f t="shared" si="4"/>
        <v>0</v>
      </c>
      <c r="J267" s="2058" t="s">
        <v>6400</v>
      </c>
      <c r="K267" s="2153" t="str">
        <f>VLOOKUP(J267,'FICHE RATIOS'!C:D,2,FALSE)</f>
        <v>Distribution Calorifique</v>
      </c>
    </row>
    <row r="268" spans="1:11" s="331" customFormat="1" ht="12.75" customHeight="1">
      <c r="A268" s="274"/>
      <c r="B268" s="996" t="s">
        <v>179</v>
      </c>
      <c r="C268" s="976"/>
      <c r="D268" s="983" t="s">
        <v>2700</v>
      </c>
      <c r="E268" s="984"/>
      <c r="F268" s="979">
        <v>0</v>
      </c>
      <c r="G268" s="980"/>
      <c r="H268" s="985">
        <f t="shared" si="4"/>
        <v>0</v>
      </c>
      <c r="J268" s="2058" t="s">
        <v>6400</v>
      </c>
      <c r="K268" s="2153" t="str">
        <f>VLOOKUP(J268,'FICHE RATIOS'!C:D,2,FALSE)</f>
        <v>Distribution Calorifique</v>
      </c>
    </row>
    <row r="269" spans="1:11" s="331" customFormat="1" ht="12.75" customHeight="1">
      <c r="A269" s="274"/>
      <c r="B269" s="996" t="s">
        <v>179</v>
      </c>
      <c r="C269" s="976"/>
      <c r="D269" s="991" t="s">
        <v>2679</v>
      </c>
      <c r="E269" s="984" t="s">
        <v>36</v>
      </c>
      <c r="F269" s="979">
        <v>2</v>
      </c>
      <c r="G269" s="980">
        <v>192.9</v>
      </c>
      <c r="H269" s="985">
        <f t="shared" si="4"/>
        <v>385.8</v>
      </c>
      <c r="J269" s="2058" t="s">
        <v>6400</v>
      </c>
      <c r="K269" s="2153" t="str">
        <f>VLOOKUP(J269,'FICHE RATIOS'!C:D,2,FALSE)</f>
        <v>Distribution Calorifique</v>
      </c>
    </row>
    <row r="270" spans="1:11" s="331" customFormat="1" ht="12.75" customHeight="1">
      <c r="A270" s="274"/>
      <c r="B270" s="996" t="s">
        <v>179</v>
      </c>
      <c r="C270" s="976"/>
      <c r="D270" s="991" t="s">
        <v>2579</v>
      </c>
      <c r="E270" s="984" t="s">
        <v>235</v>
      </c>
      <c r="F270" s="979">
        <v>4</v>
      </c>
      <c r="G270" s="980">
        <v>109.4</v>
      </c>
      <c r="H270" s="985">
        <f t="shared" si="4"/>
        <v>437.6</v>
      </c>
      <c r="J270" s="2058" t="s">
        <v>6400</v>
      </c>
      <c r="K270" s="2153" t="str">
        <f>VLOOKUP(J270,'FICHE RATIOS'!C:D,2,FALSE)</f>
        <v>Distribution Calorifique</v>
      </c>
    </row>
    <row r="271" spans="1:11" s="331" customFormat="1" ht="12.75" customHeight="1">
      <c r="A271" s="274"/>
      <c r="B271" s="996" t="s">
        <v>179</v>
      </c>
      <c r="C271" s="976"/>
      <c r="D271" s="991" t="s">
        <v>2701</v>
      </c>
      <c r="E271" s="984" t="s">
        <v>70</v>
      </c>
      <c r="F271" s="979">
        <v>3</v>
      </c>
      <c r="G271" s="980">
        <v>40.29</v>
      </c>
      <c r="H271" s="985">
        <f t="shared" si="4"/>
        <v>120.87</v>
      </c>
      <c r="J271" s="2058" t="s">
        <v>6400</v>
      </c>
      <c r="K271" s="2153" t="str">
        <f>VLOOKUP(J271,'FICHE RATIOS'!C:D,2,FALSE)</f>
        <v>Distribution Calorifique</v>
      </c>
    </row>
    <row r="272" spans="1:11" s="331" customFormat="1" ht="12.75" customHeight="1">
      <c r="A272" s="274"/>
      <c r="B272" s="996" t="s">
        <v>179</v>
      </c>
      <c r="C272" s="976"/>
      <c r="D272" s="983"/>
      <c r="E272" s="984"/>
      <c r="F272" s="979">
        <v>0</v>
      </c>
      <c r="G272" s="980"/>
      <c r="H272" s="985">
        <f t="shared" si="4"/>
        <v>0</v>
      </c>
      <c r="J272" s="2058" t="s">
        <v>6400</v>
      </c>
      <c r="K272" s="2153" t="str">
        <f>VLOOKUP(J272,'FICHE RATIOS'!C:D,2,FALSE)</f>
        <v>Distribution Calorifique</v>
      </c>
    </row>
    <row r="273" spans="1:11" s="331" customFormat="1" ht="12.75" customHeight="1">
      <c r="A273" s="274"/>
      <c r="B273" s="996" t="s">
        <v>179</v>
      </c>
      <c r="C273" s="976"/>
      <c r="D273" s="983" t="s">
        <v>2702</v>
      </c>
      <c r="E273" s="984"/>
      <c r="F273" s="979">
        <v>0</v>
      </c>
      <c r="G273" s="980"/>
      <c r="H273" s="985">
        <f t="shared" si="4"/>
        <v>0</v>
      </c>
      <c r="J273" s="2058" t="s">
        <v>6400</v>
      </c>
      <c r="K273" s="2153" t="str">
        <f>VLOOKUP(J273,'FICHE RATIOS'!C:D,2,FALSE)</f>
        <v>Distribution Calorifique</v>
      </c>
    </row>
    <row r="274" spans="1:11" s="331" customFormat="1" ht="12.75" customHeight="1">
      <c r="A274" s="274"/>
      <c r="B274" s="996" t="s">
        <v>179</v>
      </c>
      <c r="C274" s="976"/>
      <c r="D274" s="983"/>
      <c r="E274" s="984"/>
      <c r="F274" s="979">
        <v>0</v>
      </c>
      <c r="G274" s="980"/>
      <c r="H274" s="985">
        <f t="shared" si="4"/>
        <v>0</v>
      </c>
      <c r="J274" s="2058" t="s">
        <v>6400</v>
      </c>
      <c r="K274" s="2153" t="str">
        <f>VLOOKUP(J274,'FICHE RATIOS'!C:D,2,FALSE)</f>
        <v>Distribution Calorifique</v>
      </c>
    </row>
    <row r="275" spans="1:11" s="331" customFormat="1" ht="12.75" customHeight="1">
      <c r="A275" s="274"/>
      <c r="B275" s="996" t="s">
        <v>179</v>
      </c>
      <c r="C275" s="976"/>
      <c r="D275" s="983" t="s">
        <v>2703</v>
      </c>
      <c r="E275" s="984"/>
      <c r="F275" s="979">
        <v>0</v>
      </c>
      <c r="G275" s="980"/>
      <c r="H275" s="985">
        <f t="shared" si="4"/>
        <v>0</v>
      </c>
      <c r="J275" s="2058" t="s">
        <v>6400</v>
      </c>
      <c r="K275" s="2153" t="str">
        <f>VLOOKUP(J275,'FICHE RATIOS'!C:D,2,FALSE)</f>
        <v>Distribution Calorifique</v>
      </c>
    </row>
    <row r="276" spans="1:11" s="331" customFormat="1" ht="12.75" customHeight="1">
      <c r="A276" s="274"/>
      <c r="B276" s="996" t="s">
        <v>179</v>
      </c>
      <c r="C276" s="976"/>
      <c r="D276" s="991" t="s">
        <v>2704</v>
      </c>
      <c r="E276" s="984" t="s">
        <v>66</v>
      </c>
      <c r="F276" s="979">
        <v>1</v>
      </c>
      <c r="G276" s="980">
        <v>5241.67</v>
      </c>
      <c r="H276" s="985">
        <f t="shared" si="4"/>
        <v>5241.67</v>
      </c>
      <c r="J276" s="2058" t="s">
        <v>6400</v>
      </c>
      <c r="K276" s="2153" t="str">
        <f>VLOOKUP(J276,'FICHE RATIOS'!C:D,2,FALSE)</f>
        <v>Distribution Calorifique</v>
      </c>
    </row>
    <row r="277" spans="1:11" s="331" customFormat="1" ht="12.75" customHeight="1">
      <c r="A277" s="274"/>
      <c r="B277" s="996" t="s">
        <v>179</v>
      </c>
      <c r="C277" s="976"/>
      <c r="D277" s="983" t="s">
        <v>2705</v>
      </c>
      <c r="E277" s="984"/>
      <c r="F277" s="979">
        <v>0</v>
      </c>
      <c r="G277" s="980"/>
      <c r="H277" s="985">
        <f t="shared" si="4"/>
        <v>0</v>
      </c>
      <c r="J277" s="2058" t="s">
        <v>6400</v>
      </c>
      <c r="K277" s="2153" t="str">
        <f>VLOOKUP(J277,'FICHE RATIOS'!C:D,2,FALSE)</f>
        <v>Distribution Calorifique</v>
      </c>
    </row>
    <row r="278" spans="1:11" s="331" customFormat="1" ht="12.75" customHeight="1">
      <c r="A278" s="274"/>
      <c r="B278" s="996" t="s">
        <v>179</v>
      </c>
      <c r="C278" s="976"/>
      <c r="D278" s="991" t="s">
        <v>2706</v>
      </c>
      <c r="E278" s="984" t="s">
        <v>66</v>
      </c>
      <c r="F278" s="979">
        <v>5</v>
      </c>
      <c r="G278" s="980">
        <v>2469.2800000000002</v>
      </c>
      <c r="H278" s="985">
        <f t="shared" si="4"/>
        <v>12346.400000000001</v>
      </c>
      <c r="J278" s="2058" t="s">
        <v>6400</v>
      </c>
      <c r="K278" s="2153" t="str">
        <f>VLOOKUP(J278,'FICHE RATIOS'!C:D,2,FALSE)</f>
        <v>Distribution Calorifique</v>
      </c>
    </row>
    <row r="279" spans="1:11" s="331" customFormat="1" ht="12.75" customHeight="1">
      <c r="A279" s="274"/>
      <c r="B279" s="996" t="s">
        <v>179</v>
      </c>
      <c r="C279" s="976"/>
      <c r="D279" s="983" t="s">
        <v>2707</v>
      </c>
      <c r="E279" s="984"/>
      <c r="F279" s="979">
        <v>0</v>
      </c>
      <c r="G279" s="980"/>
      <c r="H279" s="985">
        <f t="shared" si="4"/>
        <v>0</v>
      </c>
      <c r="J279" s="2058" t="s">
        <v>6400</v>
      </c>
      <c r="K279" s="2153" t="str">
        <f>VLOOKUP(J279,'FICHE RATIOS'!C:D,2,FALSE)</f>
        <v>Distribution Calorifique</v>
      </c>
    </row>
    <row r="280" spans="1:11" s="331" customFormat="1" ht="12.75" customHeight="1">
      <c r="A280" s="274"/>
      <c r="B280" s="996" t="s">
        <v>179</v>
      </c>
      <c r="C280" s="976"/>
      <c r="D280" s="991" t="s">
        <v>2672</v>
      </c>
      <c r="E280" s="984" t="s">
        <v>36</v>
      </c>
      <c r="F280" s="979">
        <v>2</v>
      </c>
      <c r="G280" s="980">
        <v>216.08</v>
      </c>
      <c r="H280" s="985">
        <f t="shared" si="4"/>
        <v>432.16</v>
      </c>
      <c r="J280" s="2058" t="s">
        <v>6400</v>
      </c>
      <c r="K280" s="2153" t="str">
        <f>VLOOKUP(J280,'FICHE RATIOS'!C:D,2,FALSE)</f>
        <v>Distribution Calorifique</v>
      </c>
    </row>
    <row r="281" spans="1:11" s="331" customFormat="1" ht="12.75" customHeight="1">
      <c r="A281" s="274"/>
      <c r="B281" s="996" t="s">
        <v>179</v>
      </c>
      <c r="C281" s="976"/>
      <c r="D281" s="991" t="s">
        <v>2612</v>
      </c>
      <c r="E281" s="978" t="s">
        <v>36</v>
      </c>
      <c r="F281" s="979">
        <v>10</v>
      </c>
      <c r="G281" s="980">
        <v>184.12</v>
      </c>
      <c r="H281" s="985">
        <f t="shared" si="4"/>
        <v>1841.2</v>
      </c>
      <c r="J281" s="2058" t="s">
        <v>6400</v>
      </c>
      <c r="K281" s="2153" t="str">
        <f>VLOOKUP(J281,'FICHE RATIOS'!C:D,2,FALSE)</f>
        <v>Distribution Calorifique</v>
      </c>
    </row>
    <row r="282" spans="1:11" s="331" customFormat="1" ht="12.75" customHeight="1">
      <c r="A282" s="274"/>
      <c r="B282" s="996" t="s">
        <v>179</v>
      </c>
      <c r="C282" s="976"/>
      <c r="D282" s="983" t="s">
        <v>2708</v>
      </c>
      <c r="E282" s="984" t="s">
        <v>2528</v>
      </c>
      <c r="F282" s="979">
        <v>0</v>
      </c>
      <c r="G282" s="980"/>
      <c r="H282" s="985">
        <f t="shared" si="4"/>
        <v>0</v>
      </c>
      <c r="J282" s="2058" t="s">
        <v>6400</v>
      </c>
      <c r="K282" s="2153" t="str">
        <f>VLOOKUP(J282,'FICHE RATIOS'!C:D,2,FALSE)</f>
        <v>Distribution Calorifique</v>
      </c>
    </row>
    <row r="283" spans="1:11" s="331" customFormat="1" ht="12.75" customHeight="1">
      <c r="A283" s="274"/>
      <c r="B283" s="996" t="s">
        <v>179</v>
      </c>
      <c r="C283" s="976"/>
      <c r="D283" s="991" t="s">
        <v>2709</v>
      </c>
      <c r="E283" s="978" t="s">
        <v>36</v>
      </c>
      <c r="F283" s="979">
        <v>2</v>
      </c>
      <c r="G283" s="980">
        <v>233.07</v>
      </c>
      <c r="H283" s="985">
        <f t="shared" si="4"/>
        <v>466.14</v>
      </c>
      <c r="J283" s="2058" t="s">
        <v>6400</v>
      </c>
      <c r="K283" s="2153" t="str">
        <f>VLOOKUP(J283,'FICHE RATIOS'!C:D,2,FALSE)</f>
        <v>Distribution Calorifique</v>
      </c>
    </row>
    <row r="284" spans="1:11" s="331" customFormat="1" ht="12.75" customHeight="1">
      <c r="A284" s="274"/>
      <c r="B284" s="996" t="s">
        <v>179</v>
      </c>
      <c r="C284" s="976"/>
      <c r="D284" s="991" t="s">
        <v>2614</v>
      </c>
      <c r="E284" s="978" t="s">
        <v>36</v>
      </c>
      <c r="F284" s="979">
        <v>10</v>
      </c>
      <c r="G284" s="980">
        <v>212.77</v>
      </c>
      <c r="H284" s="985">
        <f t="shared" si="4"/>
        <v>2127.7000000000003</v>
      </c>
      <c r="J284" s="2058" t="s">
        <v>6400</v>
      </c>
      <c r="K284" s="2153" t="str">
        <f>VLOOKUP(J284,'FICHE RATIOS'!C:D,2,FALSE)</f>
        <v>Distribution Calorifique</v>
      </c>
    </row>
    <row r="285" spans="1:11" s="331" customFormat="1" ht="12.75" customHeight="1">
      <c r="A285" s="274"/>
      <c r="B285" s="996" t="s">
        <v>179</v>
      </c>
      <c r="C285" s="976"/>
      <c r="D285" s="983" t="s">
        <v>2710</v>
      </c>
      <c r="E285" s="984" t="s">
        <v>2528</v>
      </c>
      <c r="F285" s="979">
        <v>0</v>
      </c>
      <c r="G285" s="980"/>
      <c r="H285" s="985">
        <f t="shared" si="4"/>
        <v>0</v>
      </c>
      <c r="J285" s="2058" t="s">
        <v>6400</v>
      </c>
      <c r="K285" s="2153" t="str">
        <f>VLOOKUP(J285,'FICHE RATIOS'!C:D,2,FALSE)</f>
        <v>Distribution Calorifique</v>
      </c>
    </row>
    <row r="286" spans="1:11" s="331" customFormat="1" ht="12.75" customHeight="1">
      <c r="A286" s="274"/>
      <c r="B286" s="996" t="s">
        <v>179</v>
      </c>
      <c r="C286" s="976"/>
      <c r="D286" s="983" t="s">
        <v>2711</v>
      </c>
      <c r="E286" s="984"/>
      <c r="F286" s="979">
        <v>0</v>
      </c>
      <c r="G286" s="980"/>
      <c r="H286" s="985">
        <f t="shared" si="4"/>
        <v>0</v>
      </c>
      <c r="J286" s="2058" t="s">
        <v>6400</v>
      </c>
      <c r="K286" s="2153" t="str">
        <f>VLOOKUP(J286,'FICHE RATIOS'!C:D,2,FALSE)</f>
        <v>Distribution Calorifique</v>
      </c>
    </row>
    <row r="287" spans="1:11" s="331" customFormat="1" ht="12.75" customHeight="1">
      <c r="A287" s="274"/>
      <c r="B287" s="996" t="s">
        <v>179</v>
      </c>
      <c r="C287" s="976"/>
      <c r="D287" s="991" t="s">
        <v>2663</v>
      </c>
      <c r="E287" s="978" t="s">
        <v>36</v>
      </c>
      <c r="F287" s="979">
        <v>1</v>
      </c>
      <c r="G287" s="980">
        <v>267.13</v>
      </c>
      <c r="H287" s="985">
        <f t="shared" si="4"/>
        <v>267.13</v>
      </c>
      <c r="J287" s="2058" t="s">
        <v>6400</v>
      </c>
      <c r="K287" s="2153" t="str">
        <f>VLOOKUP(J287,'FICHE RATIOS'!C:D,2,FALSE)</f>
        <v>Distribution Calorifique</v>
      </c>
    </row>
    <row r="288" spans="1:11" s="331" customFormat="1" ht="12.75" customHeight="1">
      <c r="A288" s="274"/>
      <c r="B288" s="996" t="s">
        <v>179</v>
      </c>
      <c r="C288" s="976"/>
      <c r="D288" s="991" t="s">
        <v>2615</v>
      </c>
      <c r="E288" s="978" t="s">
        <v>36</v>
      </c>
      <c r="F288" s="979">
        <v>5</v>
      </c>
      <c r="G288" s="980">
        <v>233.22</v>
      </c>
      <c r="H288" s="985">
        <f t="shared" si="4"/>
        <v>1166.0999999999999</v>
      </c>
      <c r="J288" s="2058" t="s">
        <v>6400</v>
      </c>
      <c r="K288" s="2153" t="str">
        <f>VLOOKUP(J288,'FICHE RATIOS'!C:D,2,FALSE)</f>
        <v>Distribution Calorifique</v>
      </c>
    </row>
    <row r="289" spans="1:11" s="331" customFormat="1" ht="12.75" customHeight="1">
      <c r="A289" s="274"/>
      <c r="B289" s="996" t="s">
        <v>179</v>
      </c>
      <c r="C289" s="976"/>
      <c r="D289" s="983" t="s">
        <v>2712</v>
      </c>
      <c r="E289" s="984"/>
      <c r="F289" s="979">
        <v>0</v>
      </c>
      <c r="G289" s="980"/>
      <c r="H289" s="985">
        <f t="shared" si="4"/>
        <v>0</v>
      </c>
      <c r="J289" s="2058" t="s">
        <v>6400</v>
      </c>
      <c r="K289" s="2153" t="str">
        <f>VLOOKUP(J289,'FICHE RATIOS'!C:D,2,FALSE)</f>
        <v>Distribution Calorifique</v>
      </c>
    </row>
    <row r="290" spans="1:11" s="331" customFormat="1" ht="12.75" customHeight="1">
      <c r="A290" s="274"/>
      <c r="B290" s="996" t="s">
        <v>179</v>
      </c>
      <c r="C290" s="976"/>
      <c r="D290" s="991" t="s">
        <v>2713</v>
      </c>
      <c r="E290" s="984" t="s">
        <v>36</v>
      </c>
      <c r="F290" s="979">
        <v>1</v>
      </c>
      <c r="G290" s="980">
        <v>2640.34</v>
      </c>
      <c r="H290" s="985">
        <f t="shared" si="4"/>
        <v>2640.34</v>
      </c>
      <c r="J290" s="2058" t="s">
        <v>6400</v>
      </c>
      <c r="K290" s="2153" t="str">
        <f>VLOOKUP(J290,'FICHE RATIOS'!C:D,2,FALSE)</f>
        <v>Distribution Calorifique</v>
      </c>
    </row>
    <row r="291" spans="1:11" s="331" customFormat="1" ht="12.75" customHeight="1">
      <c r="A291" s="274"/>
      <c r="B291" s="996" t="s">
        <v>179</v>
      </c>
      <c r="C291" s="976"/>
      <c r="D291" s="991" t="s">
        <v>2714</v>
      </c>
      <c r="E291" s="978" t="s">
        <v>36</v>
      </c>
      <c r="F291" s="979">
        <v>1</v>
      </c>
      <c r="G291" s="980">
        <v>1497.7</v>
      </c>
      <c r="H291" s="985">
        <f t="shared" si="4"/>
        <v>1497.7</v>
      </c>
      <c r="J291" s="2058" t="s">
        <v>6400</v>
      </c>
      <c r="K291" s="2153" t="str">
        <f>VLOOKUP(J291,'FICHE RATIOS'!C:D,2,FALSE)</f>
        <v>Distribution Calorifique</v>
      </c>
    </row>
    <row r="292" spans="1:11" s="331" customFormat="1" ht="12.75" customHeight="1">
      <c r="A292" s="274"/>
      <c r="B292" s="996" t="s">
        <v>179</v>
      </c>
      <c r="C292" s="976"/>
      <c r="D292" s="991" t="s">
        <v>2715</v>
      </c>
      <c r="E292" s="978" t="s">
        <v>36</v>
      </c>
      <c r="F292" s="979">
        <v>2</v>
      </c>
      <c r="G292" s="980">
        <v>1194.6300000000001</v>
      </c>
      <c r="H292" s="985">
        <f t="shared" si="4"/>
        <v>2389.2600000000002</v>
      </c>
      <c r="J292" s="2058" t="s">
        <v>6400</v>
      </c>
      <c r="K292" s="2153" t="str">
        <f>VLOOKUP(J292,'FICHE RATIOS'!C:D,2,FALSE)</f>
        <v>Distribution Calorifique</v>
      </c>
    </row>
    <row r="293" spans="1:11" s="331" customFormat="1" ht="12.75" customHeight="1">
      <c r="A293" s="274"/>
      <c r="B293" s="996" t="s">
        <v>179</v>
      </c>
      <c r="C293" s="976"/>
      <c r="D293" s="991" t="s">
        <v>2716</v>
      </c>
      <c r="E293" s="984" t="s">
        <v>66</v>
      </c>
      <c r="F293" s="979">
        <v>2</v>
      </c>
      <c r="G293" s="980">
        <v>152.04</v>
      </c>
      <c r="H293" s="985">
        <f t="shared" si="4"/>
        <v>304.08</v>
      </c>
      <c r="J293" s="2058" t="s">
        <v>6400</v>
      </c>
      <c r="K293" s="2153" t="str">
        <f>VLOOKUP(J293,'FICHE RATIOS'!C:D,2,FALSE)</f>
        <v>Distribution Calorifique</v>
      </c>
    </row>
    <row r="294" spans="1:11" s="331" customFormat="1" ht="12.75" customHeight="1">
      <c r="A294" s="274"/>
      <c r="B294" s="996" t="s">
        <v>179</v>
      </c>
      <c r="C294" s="976"/>
      <c r="D294" s="983" t="s">
        <v>2629</v>
      </c>
      <c r="E294" s="984"/>
      <c r="F294" s="979">
        <v>0</v>
      </c>
      <c r="G294" s="980"/>
      <c r="H294" s="985">
        <f t="shared" si="4"/>
        <v>0</v>
      </c>
      <c r="J294" s="2058" t="s">
        <v>6400</v>
      </c>
      <c r="K294" s="2153" t="str">
        <f>VLOOKUP(J294,'FICHE RATIOS'!C:D,2,FALSE)</f>
        <v>Distribution Calorifique</v>
      </c>
    </row>
    <row r="295" spans="1:11" s="331" customFormat="1" ht="12.75" customHeight="1">
      <c r="A295" s="274"/>
      <c r="B295" s="996" t="s">
        <v>179</v>
      </c>
      <c r="C295" s="976"/>
      <c r="D295" s="991" t="s">
        <v>2678</v>
      </c>
      <c r="E295" s="984" t="s">
        <v>36</v>
      </c>
      <c r="F295" s="979">
        <v>2</v>
      </c>
      <c r="G295" s="980">
        <v>349.01</v>
      </c>
      <c r="H295" s="985">
        <f t="shared" si="4"/>
        <v>698.02</v>
      </c>
      <c r="J295" s="2058" t="s">
        <v>6400</v>
      </c>
      <c r="K295" s="2153" t="str">
        <f>VLOOKUP(J295,'FICHE RATIOS'!C:D,2,FALSE)</f>
        <v>Distribution Calorifique</v>
      </c>
    </row>
    <row r="296" spans="1:11" s="331" customFormat="1" ht="12.75" customHeight="1">
      <c r="A296" s="274"/>
      <c r="B296" s="996" t="s">
        <v>179</v>
      </c>
      <c r="C296" s="976"/>
      <c r="D296" s="991" t="s">
        <v>2566</v>
      </c>
      <c r="E296" s="984" t="s">
        <v>36</v>
      </c>
      <c r="F296" s="979">
        <v>2</v>
      </c>
      <c r="G296" s="980">
        <v>297.29000000000002</v>
      </c>
      <c r="H296" s="985">
        <f t="shared" si="4"/>
        <v>594.58000000000004</v>
      </c>
      <c r="J296" s="2058" t="s">
        <v>6400</v>
      </c>
      <c r="K296" s="2153" t="str">
        <f>VLOOKUP(J296,'FICHE RATIOS'!C:D,2,FALSE)</f>
        <v>Distribution Calorifique</v>
      </c>
    </row>
    <row r="297" spans="1:11" s="331" customFormat="1" ht="12.75" customHeight="1">
      <c r="A297" s="274"/>
      <c r="B297" s="996" t="s">
        <v>179</v>
      </c>
      <c r="C297" s="976"/>
      <c r="D297" s="991" t="s">
        <v>2660</v>
      </c>
      <c r="E297" s="978" t="s">
        <v>36</v>
      </c>
      <c r="F297" s="979">
        <v>4</v>
      </c>
      <c r="G297" s="980">
        <v>249.59</v>
      </c>
      <c r="H297" s="985">
        <f t="shared" si="4"/>
        <v>998.36</v>
      </c>
      <c r="J297" s="2058" t="s">
        <v>6400</v>
      </c>
      <c r="K297" s="2153" t="str">
        <f>VLOOKUP(J297,'FICHE RATIOS'!C:D,2,FALSE)</f>
        <v>Distribution Calorifique</v>
      </c>
    </row>
    <row r="298" spans="1:11" s="331" customFormat="1" ht="12.75" customHeight="1">
      <c r="A298" s="274"/>
      <c r="B298" s="996" t="s">
        <v>179</v>
      </c>
      <c r="C298" s="976"/>
      <c r="D298" s="991" t="s">
        <v>2613</v>
      </c>
      <c r="E298" s="978" t="s">
        <v>36</v>
      </c>
      <c r="F298" s="979">
        <v>14</v>
      </c>
      <c r="G298" s="980">
        <v>227.05</v>
      </c>
      <c r="H298" s="985">
        <f t="shared" si="4"/>
        <v>3178.7000000000003</v>
      </c>
      <c r="J298" s="2058" t="s">
        <v>6400</v>
      </c>
      <c r="K298" s="2153" t="str">
        <f>VLOOKUP(J298,'FICHE RATIOS'!C:D,2,FALSE)</f>
        <v>Distribution Calorifique</v>
      </c>
    </row>
    <row r="299" spans="1:11" s="331" customFormat="1" ht="12.75" customHeight="1">
      <c r="A299" s="274"/>
      <c r="B299" s="996" t="s">
        <v>179</v>
      </c>
      <c r="C299" s="976"/>
      <c r="D299" s="983" t="s">
        <v>2717</v>
      </c>
      <c r="E299" s="984"/>
      <c r="F299" s="979">
        <v>0</v>
      </c>
      <c r="G299" s="980"/>
      <c r="H299" s="985">
        <f t="shared" si="4"/>
        <v>0</v>
      </c>
      <c r="J299" s="2058" t="s">
        <v>6400</v>
      </c>
      <c r="K299" s="2153" t="str">
        <f>VLOOKUP(J299,'FICHE RATIOS'!C:D,2,FALSE)</f>
        <v>Distribution Calorifique</v>
      </c>
    </row>
    <row r="300" spans="1:11" s="331" customFormat="1" ht="12.75" customHeight="1">
      <c r="A300" s="274"/>
      <c r="B300" s="996" t="s">
        <v>179</v>
      </c>
      <c r="C300" s="976"/>
      <c r="D300" s="991" t="s">
        <v>2568</v>
      </c>
      <c r="E300" s="978" t="s">
        <v>36</v>
      </c>
      <c r="F300" s="979">
        <v>1</v>
      </c>
      <c r="G300" s="980">
        <v>1281.1300000000001</v>
      </c>
      <c r="H300" s="985">
        <f t="shared" si="4"/>
        <v>1281.1300000000001</v>
      </c>
      <c r="J300" s="2058" t="s">
        <v>6400</v>
      </c>
      <c r="K300" s="2153" t="str">
        <f>VLOOKUP(J300,'FICHE RATIOS'!C:D,2,FALSE)</f>
        <v>Distribution Calorifique</v>
      </c>
    </row>
    <row r="301" spans="1:11" s="331" customFormat="1" ht="12.75" customHeight="1">
      <c r="A301" s="274"/>
      <c r="B301" s="996" t="s">
        <v>179</v>
      </c>
      <c r="C301" s="976"/>
      <c r="D301" s="991" t="s">
        <v>2718</v>
      </c>
      <c r="E301" s="978" t="s">
        <v>36</v>
      </c>
      <c r="F301" s="979">
        <v>2</v>
      </c>
      <c r="G301" s="980">
        <v>901.02</v>
      </c>
      <c r="H301" s="985">
        <f t="shared" si="4"/>
        <v>1802.04</v>
      </c>
      <c r="J301" s="2058" t="s">
        <v>6400</v>
      </c>
      <c r="K301" s="2153" t="str">
        <f>VLOOKUP(J301,'FICHE RATIOS'!C:D,2,FALSE)</f>
        <v>Distribution Calorifique</v>
      </c>
    </row>
    <row r="302" spans="1:11" s="331" customFormat="1" ht="12.75" customHeight="1">
      <c r="A302" s="274"/>
      <c r="B302" s="996" t="s">
        <v>179</v>
      </c>
      <c r="C302" s="976"/>
      <c r="D302" s="991" t="s">
        <v>2719</v>
      </c>
      <c r="E302" s="984" t="s">
        <v>36</v>
      </c>
      <c r="F302" s="979">
        <v>2</v>
      </c>
      <c r="G302" s="980">
        <v>667.69</v>
      </c>
      <c r="H302" s="985">
        <f t="shared" si="4"/>
        <v>1335.38</v>
      </c>
      <c r="J302" s="2058" t="s">
        <v>6400</v>
      </c>
      <c r="K302" s="2153" t="str">
        <f>VLOOKUP(J302,'FICHE RATIOS'!C:D,2,FALSE)</f>
        <v>Distribution Calorifique</v>
      </c>
    </row>
    <row r="303" spans="1:11" s="331" customFormat="1" ht="12.75" customHeight="1">
      <c r="A303" s="274"/>
      <c r="B303" s="996" t="s">
        <v>179</v>
      </c>
      <c r="C303" s="976"/>
      <c r="D303" s="991" t="s">
        <v>2570</v>
      </c>
      <c r="E303" s="984" t="s">
        <v>51</v>
      </c>
      <c r="F303" s="979">
        <v>6</v>
      </c>
      <c r="G303" s="980">
        <v>219.72</v>
      </c>
      <c r="H303" s="985">
        <f t="shared" si="4"/>
        <v>1318.32</v>
      </c>
      <c r="J303" s="2058" t="s">
        <v>6400</v>
      </c>
      <c r="K303" s="2153" t="str">
        <f>VLOOKUP(J303,'FICHE RATIOS'!C:D,2,FALSE)</f>
        <v>Distribution Calorifique</v>
      </c>
    </row>
    <row r="304" spans="1:11" s="331" customFormat="1" ht="12.75" customHeight="1">
      <c r="A304" s="274"/>
      <c r="B304" s="996" t="s">
        <v>179</v>
      </c>
      <c r="C304" s="976"/>
      <c r="D304" s="991" t="s">
        <v>2587</v>
      </c>
      <c r="E304" s="978" t="s">
        <v>36</v>
      </c>
      <c r="F304" s="979">
        <v>12</v>
      </c>
      <c r="G304" s="980">
        <v>68.099999999999994</v>
      </c>
      <c r="H304" s="985">
        <f t="shared" si="4"/>
        <v>817.19999999999993</v>
      </c>
      <c r="J304" s="2058" t="s">
        <v>6400</v>
      </c>
      <c r="K304" s="2153" t="str">
        <f>VLOOKUP(J304,'FICHE RATIOS'!C:D,2,FALSE)</f>
        <v>Distribution Calorifique</v>
      </c>
    </row>
    <row r="305" spans="1:11" s="331" customFormat="1" ht="12.75" customHeight="1">
      <c r="A305" s="274"/>
      <c r="B305" s="996" t="s">
        <v>179</v>
      </c>
      <c r="C305" s="976"/>
      <c r="D305" s="991" t="s">
        <v>2720</v>
      </c>
      <c r="E305" s="978" t="s">
        <v>36</v>
      </c>
      <c r="F305" s="979">
        <v>1</v>
      </c>
      <c r="G305" s="980">
        <v>227.41</v>
      </c>
      <c r="H305" s="985">
        <f t="shared" si="4"/>
        <v>227.41</v>
      </c>
      <c r="J305" s="2058" t="s">
        <v>6400</v>
      </c>
      <c r="K305" s="2153" t="str">
        <f>VLOOKUP(J305,'FICHE RATIOS'!C:D,2,FALSE)</f>
        <v>Distribution Calorifique</v>
      </c>
    </row>
    <row r="306" spans="1:11" s="331" customFormat="1" ht="12.75" customHeight="1">
      <c r="A306" s="274"/>
      <c r="B306" s="996" t="s">
        <v>179</v>
      </c>
      <c r="C306" s="976"/>
      <c r="D306" s="991" t="s">
        <v>2721</v>
      </c>
      <c r="E306" s="978" t="s">
        <v>36</v>
      </c>
      <c r="F306" s="979">
        <v>1</v>
      </c>
      <c r="G306" s="980">
        <v>326.82</v>
      </c>
      <c r="H306" s="985">
        <f t="shared" si="4"/>
        <v>326.82</v>
      </c>
      <c r="J306" s="2058" t="s">
        <v>6400</v>
      </c>
      <c r="K306" s="2153" t="str">
        <f>VLOOKUP(J306,'FICHE RATIOS'!C:D,2,FALSE)</f>
        <v>Distribution Calorifique</v>
      </c>
    </row>
    <row r="307" spans="1:11" s="331" customFormat="1" ht="12.75" customHeight="1">
      <c r="A307" s="274"/>
      <c r="B307" s="996" t="s">
        <v>179</v>
      </c>
      <c r="C307" s="976"/>
      <c r="D307" s="991" t="s">
        <v>2679</v>
      </c>
      <c r="E307" s="984" t="s">
        <v>36</v>
      </c>
      <c r="F307" s="979">
        <v>2</v>
      </c>
      <c r="G307" s="980">
        <v>192.9</v>
      </c>
      <c r="H307" s="985">
        <f t="shared" si="4"/>
        <v>385.8</v>
      </c>
      <c r="J307" s="2058" t="s">
        <v>6400</v>
      </c>
      <c r="K307" s="2153" t="str">
        <f>VLOOKUP(J307,'FICHE RATIOS'!C:D,2,FALSE)</f>
        <v>Distribution Calorifique</v>
      </c>
    </row>
    <row r="308" spans="1:11" s="331" customFormat="1" ht="12.75" customHeight="1">
      <c r="A308" s="274"/>
      <c r="B308" s="996" t="s">
        <v>179</v>
      </c>
      <c r="C308" s="976"/>
      <c r="D308" s="991" t="s">
        <v>2660</v>
      </c>
      <c r="E308" s="978" t="s">
        <v>36</v>
      </c>
      <c r="F308" s="979">
        <v>2</v>
      </c>
      <c r="G308" s="980">
        <v>249.59</v>
      </c>
      <c r="H308" s="985">
        <f t="shared" si="4"/>
        <v>499.18</v>
      </c>
      <c r="J308" s="2058" t="s">
        <v>6400</v>
      </c>
      <c r="K308" s="2153" t="str">
        <f>VLOOKUP(J308,'FICHE RATIOS'!C:D,2,FALSE)</f>
        <v>Distribution Calorifique</v>
      </c>
    </row>
    <row r="309" spans="1:11" s="331" customFormat="1" ht="12.75" customHeight="1">
      <c r="A309" s="274"/>
      <c r="B309" s="996" t="s">
        <v>179</v>
      </c>
      <c r="C309" s="976"/>
      <c r="D309" s="983" t="s">
        <v>2722</v>
      </c>
      <c r="E309" s="984"/>
      <c r="F309" s="979">
        <v>0</v>
      </c>
      <c r="G309" s="980"/>
      <c r="H309" s="985">
        <f t="shared" si="4"/>
        <v>0</v>
      </c>
      <c r="J309" s="2058" t="s">
        <v>6400</v>
      </c>
      <c r="K309" s="2153" t="str">
        <f>VLOOKUP(J309,'FICHE RATIOS'!C:D,2,FALSE)</f>
        <v>Distribution Calorifique</v>
      </c>
    </row>
    <row r="310" spans="1:11" s="331" customFormat="1" ht="12.75" customHeight="1">
      <c r="A310" s="274"/>
      <c r="B310" s="996" t="s">
        <v>179</v>
      </c>
      <c r="C310" s="976"/>
      <c r="D310" s="991" t="s">
        <v>2683</v>
      </c>
      <c r="E310" s="984" t="s">
        <v>235</v>
      </c>
      <c r="F310" s="979">
        <v>18</v>
      </c>
      <c r="G310" s="980">
        <v>262.45999999999998</v>
      </c>
      <c r="H310" s="985">
        <f t="shared" si="4"/>
        <v>4724.28</v>
      </c>
      <c r="J310" s="2058" t="s">
        <v>6400</v>
      </c>
      <c r="K310" s="2153" t="str">
        <f>VLOOKUP(J310,'FICHE RATIOS'!C:D,2,FALSE)</f>
        <v>Distribution Calorifique</v>
      </c>
    </row>
    <row r="311" spans="1:11" s="331" customFormat="1" ht="12.75" customHeight="1">
      <c r="A311" s="274"/>
      <c r="B311" s="996" t="s">
        <v>179</v>
      </c>
      <c r="C311" s="976"/>
      <c r="D311" s="991" t="s">
        <v>2664</v>
      </c>
      <c r="E311" s="984" t="s">
        <v>235</v>
      </c>
      <c r="F311" s="979">
        <v>16</v>
      </c>
      <c r="G311" s="980">
        <v>164.3</v>
      </c>
      <c r="H311" s="985">
        <f t="shared" si="4"/>
        <v>2628.8</v>
      </c>
      <c r="J311" s="2058" t="s">
        <v>6400</v>
      </c>
      <c r="K311" s="2153" t="str">
        <f>VLOOKUP(J311,'FICHE RATIOS'!C:D,2,FALSE)</f>
        <v>Distribution Calorifique</v>
      </c>
    </row>
    <row r="312" spans="1:11" s="331" customFormat="1" ht="12.75" customHeight="1">
      <c r="A312" s="274"/>
      <c r="B312" s="996" t="s">
        <v>179</v>
      </c>
      <c r="C312" s="976"/>
      <c r="D312" s="991" t="s">
        <v>2616</v>
      </c>
      <c r="E312" s="984" t="s">
        <v>235</v>
      </c>
      <c r="F312" s="979">
        <v>30</v>
      </c>
      <c r="G312" s="980">
        <v>130.97</v>
      </c>
      <c r="H312" s="985">
        <f t="shared" si="4"/>
        <v>3929.1</v>
      </c>
      <c r="J312" s="2058" t="s">
        <v>6400</v>
      </c>
      <c r="K312" s="2153" t="str">
        <f>VLOOKUP(J312,'FICHE RATIOS'!C:D,2,FALSE)</f>
        <v>Distribution Calorifique</v>
      </c>
    </row>
    <row r="313" spans="1:11" s="331" customFormat="1" ht="12.75" customHeight="1">
      <c r="A313" s="274"/>
      <c r="B313" s="996" t="s">
        <v>179</v>
      </c>
      <c r="C313" s="976"/>
      <c r="D313" s="991" t="s">
        <v>2579</v>
      </c>
      <c r="E313" s="984" t="s">
        <v>235</v>
      </c>
      <c r="F313" s="979">
        <v>3</v>
      </c>
      <c r="G313" s="980">
        <v>109.4</v>
      </c>
      <c r="H313" s="985">
        <f t="shared" si="4"/>
        <v>328.20000000000005</v>
      </c>
      <c r="J313" s="2058" t="s">
        <v>6400</v>
      </c>
      <c r="K313" s="2153" t="str">
        <f>VLOOKUP(J313,'FICHE RATIOS'!C:D,2,FALSE)</f>
        <v>Distribution Calorifique</v>
      </c>
    </row>
    <row r="314" spans="1:11" s="331" customFormat="1" ht="12.75" customHeight="1">
      <c r="A314" s="274"/>
      <c r="B314" s="996" t="s">
        <v>179</v>
      </c>
      <c r="C314" s="976"/>
      <c r="D314" s="991" t="s">
        <v>2577</v>
      </c>
      <c r="E314" s="984" t="s">
        <v>2528</v>
      </c>
      <c r="F314" s="979">
        <v>1</v>
      </c>
      <c r="G314" s="980">
        <v>98.34</v>
      </c>
      <c r="H314" s="985">
        <f t="shared" si="4"/>
        <v>98.34</v>
      </c>
      <c r="J314" s="2058" t="s">
        <v>6400</v>
      </c>
      <c r="K314" s="2153" t="str">
        <f>VLOOKUP(J314,'FICHE RATIOS'!C:D,2,FALSE)</f>
        <v>Distribution Calorifique</v>
      </c>
    </row>
    <row r="315" spans="1:11" s="331" customFormat="1" ht="12.75" customHeight="1">
      <c r="A315" s="274"/>
      <c r="B315" s="996" t="s">
        <v>179</v>
      </c>
      <c r="C315" s="976"/>
      <c r="D315" s="991" t="s">
        <v>2606</v>
      </c>
      <c r="E315" s="984" t="s">
        <v>2528</v>
      </c>
      <c r="F315" s="979">
        <v>1</v>
      </c>
      <c r="G315" s="980">
        <v>81.650000000000006</v>
      </c>
      <c r="H315" s="985">
        <f t="shared" si="4"/>
        <v>81.650000000000006</v>
      </c>
      <c r="J315" s="2058" t="s">
        <v>6400</v>
      </c>
      <c r="K315" s="2153" t="str">
        <f>VLOOKUP(J315,'FICHE RATIOS'!C:D,2,FALSE)</f>
        <v>Distribution Calorifique</v>
      </c>
    </row>
    <row r="316" spans="1:11" s="331" customFormat="1" ht="12.75" customHeight="1">
      <c r="A316" s="274"/>
      <c r="B316" s="996" t="s">
        <v>179</v>
      </c>
      <c r="C316" s="976"/>
      <c r="D316" s="991" t="s">
        <v>2586</v>
      </c>
      <c r="E316" s="984" t="s">
        <v>70</v>
      </c>
      <c r="F316" s="979">
        <v>42</v>
      </c>
      <c r="G316" s="980">
        <v>42.64</v>
      </c>
      <c r="H316" s="985">
        <f t="shared" si="4"/>
        <v>1790.88</v>
      </c>
      <c r="J316" s="2058" t="s">
        <v>6400</v>
      </c>
      <c r="K316" s="2153" t="str">
        <f>VLOOKUP(J316,'FICHE RATIOS'!C:D,2,FALSE)</f>
        <v>Distribution Calorifique</v>
      </c>
    </row>
    <row r="317" spans="1:11" s="331" customFormat="1" ht="12.75" customHeight="1">
      <c r="A317" s="274"/>
      <c r="B317" s="996" t="s">
        <v>179</v>
      </c>
      <c r="C317" s="976"/>
      <c r="D317" s="983"/>
      <c r="E317" s="984"/>
      <c r="F317" s="979">
        <v>0</v>
      </c>
      <c r="G317" s="980"/>
      <c r="H317" s="985">
        <f t="shared" si="4"/>
        <v>0</v>
      </c>
      <c r="J317" s="2058" t="s">
        <v>6400</v>
      </c>
      <c r="K317" s="2153" t="str">
        <f>VLOOKUP(J317,'FICHE RATIOS'!C:D,2,FALSE)</f>
        <v>Distribution Calorifique</v>
      </c>
    </row>
    <row r="318" spans="1:11" s="331" customFormat="1" ht="12.75" customHeight="1">
      <c r="A318" s="274"/>
      <c r="B318" s="996" t="s">
        <v>179</v>
      </c>
      <c r="C318" s="976"/>
      <c r="D318" s="983" t="s">
        <v>2723</v>
      </c>
      <c r="E318" s="984"/>
      <c r="F318" s="979">
        <v>0</v>
      </c>
      <c r="G318" s="980"/>
      <c r="H318" s="985">
        <f t="shared" si="4"/>
        <v>0</v>
      </c>
      <c r="J318" s="2058" t="s">
        <v>6400</v>
      </c>
      <c r="K318" s="2153" t="str">
        <f>VLOOKUP(J318,'FICHE RATIOS'!C:D,2,FALSE)</f>
        <v>Distribution Calorifique</v>
      </c>
    </row>
    <row r="319" spans="1:11" s="331" customFormat="1" ht="12.75" customHeight="1">
      <c r="A319" s="274"/>
      <c r="B319" s="996" t="s">
        <v>179</v>
      </c>
      <c r="C319" s="976"/>
      <c r="D319" s="983" t="s">
        <v>2724</v>
      </c>
      <c r="E319" s="984"/>
      <c r="F319" s="979">
        <v>0</v>
      </c>
      <c r="G319" s="980"/>
      <c r="H319" s="985">
        <f t="shared" si="4"/>
        <v>0</v>
      </c>
      <c r="J319" s="2058" t="s">
        <v>6400</v>
      </c>
      <c r="K319" s="2153" t="str">
        <f>VLOOKUP(J319,'FICHE RATIOS'!C:D,2,FALSE)</f>
        <v>Distribution Calorifique</v>
      </c>
    </row>
    <row r="320" spans="1:11" s="331" customFormat="1" ht="12.75" customHeight="1">
      <c r="A320" s="274"/>
      <c r="B320" s="996" t="s">
        <v>179</v>
      </c>
      <c r="C320" s="976"/>
      <c r="D320" s="991" t="s">
        <v>2647</v>
      </c>
      <c r="E320" s="984" t="s">
        <v>36</v>
      </c>
      <c r="F320" s="979">
        <v>12</v>
      </c>
      <c r="G320" s="980">
        <v>39.36</v>
      </c>
      <c r="H320" s="985">
        <f t="shared" si="4"/>
        <v>472.32</v>
      </c>
      <c r="J320" s="2058" t="s">
        <v>6400</v>
      </c>
      <c r="K320" s="2153" t="str">
        <f>VLOOKUP(J320,'FICHE RATIOS'!C:D,2,FALSE)</f>
        <v>Distribution Calorifique</v>
      </c>
    </row>
    <row r="321" spans="1:11" s="331" customFormat="1" ht="12.75" customHeight="1">
      <c r="A321" s="274"/>
      <c r="B321" s="996" t="s">
        <v>179</v>
      </c>
      <c r="C321" s="976"/>
      <c r="D321" s="991" t="s">
        <v>2594</v>
      </c>
      <c r="E321" s="984" t="s">
        <v>36</v>
      </c>
      <c r="F321" s="979">
        <v>18</v>
      </c>
      <c r="G321" s="980">
        <v>46.65</v>
      </c>
      <c r="H321" s="985">
        <f t="shared" si="4"/>
        <v>839.69999999999993</v>
      </c>
      <c r="J321" s="2058" t="s">
        <v>6400</v>
      </c>
      <c r="K321" s="2153" t="str">
        <f>VLOOKUP(J321,'FICHE RATIOS'!C:D,2,FALSE)</f>
        <v>Distribution Calorifique</v>
      </c>
    </row>
    <row r="322" spans="1:11" s="331" customFormat="1" ht="12.75" customHeight="1">
      <c r="A322" s="274"/>
      <c r="B322" s="996" t="s">
        <v>179</v>
      </c>
      <c r="C322" s="976"/>
      <c r="D322" s="991" t="s">
        <v>2608</v>
      </c>
      <c r="E322" s="984" t="s">
        <v>36</v>
      </c>
      <c r="F322" s="979">
        <v>34</v>
      </c>
      <c r="G322" s="980">
        <v>49.29</v>
      </c>
      <c r="H322" s="985">
        <f t="shared" si="4"/>
        <v>1675.86</v>
      </c>
      <c r="J322" s="2058" t="s">
        <v>6400</v>
      </c>
      <c r="K322" s="2153" t="str">
        <f>VLOOKUP(J322,'FICHE RATIOS'!C:D,2,FALSE)</f>
        <v>Distribution Calorifique</v>
      </c>
    </row>
    <row r="323" spans="1:11" s="331" customFormat="1" ht="12.75" customHeight="1">
      <c r="A323" s="274"/>
      <c r="B323" s="996" t="s">
        <v>179</v>
      </c>
      <c r="C323" s="976"/>
      <c r="D323" s="991" t="s">
        <v>2630</v>
      </c>
      <c r="E323" s="984" t="s">
        <v>36</v>
      </c>
      <c r="F323" s="979">
        <v>10</v>
      </c>
      <c r="G323" s="980">
        <v>59.74</v>
      </c>
      <c r="H323" s="985">
        <f t="shared" si="4"/>
        <v>597.4</v>
      </c>
      <c r="J323" s="2058" t="s">
        <v>6400</v>
      </c>
      <c r="K323" s="2153" t="str">
        <f>VLOOKUP(J323,'FICHE RATIOS'!C:D,2,FALSE)</f>
        <v>Distribution Calorifique</v>
      </c>
    </row>
    <row r="324" spans="1:11" s="331" customFormat="1" ht="12.75" customHeight="1">
      <c r="A324" s="274"/>
      <c r="B324" s="996" t="s">
        <v>179</v>
      </c>
      <c r="C324" s="976"/>
      <c r="D324" s="983" t="s">
        <v>2712</v>
      </c>
      <c r="E324" s="984"/>
      <c r="F324" s="979">
        <v>0</v>
      </c>
      <c r="G324" s="980"/>
      <c r="H324" s="985">
        <f t="shared" si="4"/>
        <v>0</v>
      </c>
      <c r="J324" s="2058" t="s">
        <v>6400</v>
      </c>
      <c r="K324" s="2153" t="str">
        <f>VLOOKUP(J324,'FICHE RATIOS'!C:D,2,FALSE)</f>
        <v>Distribution Calorifique</v>
      </c>
    </row>
    <row r="325" spans="1:11" s="331" customFormat="1" ht="12.75" customHeight="1">
      <c r="A325" s="274"/>
      <c r="B325" s="996" t="s">
        <v>179</v>
      </c>
      <c r="C325" s="976"/>
      <c r="D325" s="991" t="s">
        <v>2725</v>
      </c>
      <c r="E325" s="984" t="s">
        <v>36</v>
      </c>
      <c r="F325" s="979">
        <v>10</v>
      </c>
      <c r="G325" s="980">
        <v>742.8</v>
      </c>
      <c r="H325" s="985">
        <f t="shared" si="4"/>
        <v>7428</v>
      </c>
      <c r="J325" s="2058" t="s">
        <v>6400</v>
      </c>
      <c r="K325" s="2153" t="str">
        <f>VLOOKUP(J325,'FICHE RATIOS'!C:D,2,FALSE)</f>
        <v>Distribution Calorifique</v>
      </c>
    </row>
    <row r="326" spans="1:11" s="331" customFormat="1" ht="12.75" customHeight="1">
      <c r="A326" s="274"/>
      <c r="B326" s="996" t="s">
        <v>179</v>
      </c>
      <c r="C326" s="976"/>
      <c r="D326" s="991" t="s">
        <v>2594</v>
      </c>
      <c r="E326" s="984" t="s">
        <v>36</v>
      </c>
      <c r="F326" s="979">
        <v>20</v>
      </c>
      <c r="G326" s="980">
        <v>46.65</v>
      </c>
      <c r="H326" s="985">
        <f t="shared" si="4"/>
        <v>933</v>
      </c>
      <c r="J326" s="2058" t="s">
        <v>6400</v>
      </c>
      <c r="K326" s="2153" t="str">
        <f>VLOOKUP(J326,'FICHE RATIOS'!C:D,2,FALSE)</f>
        <v>Distribution Calorifique</v>
      </c>
    </row>
    <row r="327" spans="1:11" s="331" customFormat="1" ht="12.75" customHeight="1">
      <c r="A327" s="274"/>
      <c r="B327" s="996" t="s">
        <v>179</v>
      </c>
      <c r="C327" s="976"/>
      <c r="D327" s="983" t="s">
        <v>2726</v>
      </c>
      <c r="E327" s="984"/>
      <c r="F327" s="979">
        <v>0</v>
      </c>
      <c r="G327" s="980"/>
      <c r="H327" s="985">
        <f t="shared" si="4"/>
        <v>0</v>
      </c>
      <c r="J327" s="2058" t="s">
        <v>6400</v>
      </c>
      <c r="K327" s="2153" t="str">
        <f>VLOOKUP(J327,'FICHE RATIOS'!C:D,2,FALSE)</f>
        <v>Distribution Calorifique</v>
      </c>
    </row>
    <row r="328" spans="1:11" s="331" customFormat="1" ht="12.75" customHeight="1">
      <c r="A328" s="274"/>
      <c r="B328" s="996" t="s">
        <v>179</v>
      </c>
      <c r="C328" s="976"/>
      <c r="D328" s="991" t="s">
        <v>2727</v>
      </c>
      <c r="E328" s="984" t="s">
        <v>66</v>
      </c>
      <c r="F328" s="979">
        <v>6</v>
      </c>
      <c r="G328" s="980">
        <v>745.69</v>
      </c>
      <c r="H328" s="985">
        <f t="shared" ref="H328:H391" si="5">+IF(F328=0,0,F328*G328)</f>
        <v>4474.1400000000003</v>
      </c>
      <c r="J328" s="2058" t="s">
        <v>6400</v>
      </c>
      <c r="K328" s="2153" t="str">
        <f>VLOOKUP(J328,'FICHE RATIOS'!C:D,2,FALSE)</f>
        <v>Distribution Calorifique</v>
      </c>
    </row>
    <row r="329" spans="1:11" s="331" customFormat="1" ht="12.75" customHeight="1">
      <c r="A329" s="274"/>
      <c r="B329" s="996" t="s">
        <v>179</v>
      </c>
      <c r="C329" s="976"/>
      <c r="D329" s="991" t="s">
        <v>2728</v>
      </c>
      <c r="E329" s="984" t="s">
        <v>66</v>
      </c>
      <c r="F329" s="979">
        <v>9</v>
      </c>
      <c r="G329" s="980">
        <v>772.43</v>
      </c>
      <c r="H329" s="985">
        <f t="shared" si="5"/>
        <v>6951.87</v>
      </c>
      <c r="J329" s="2058" t="s">
        <v>6400</v>
      </c>
      <c r="K329" s="2153" t="str">
        <f>VLOOKUP(J329,'FICHE RATIOS'!C:D,2,FALSE)</f>
        <v>Distribution Calorifique</v>
      </c>
    </row>
    <row r="330" spans="1:11" s="331" customFormat="1" ht="12.75" customHeight="1">
      <c r="A330" s="274"/>
      <c r="B330" s="996" t="s">
        <v>179</v>
      </c>
      <c r="C330" s="976"/>
      <c r="D330" s="991" t="s">
        <v>2729</v>
      </c>
      <c r="E330" s="984" t="s">
        <v>66</v>
      </c>
      <c r="F330" s="979">
        <v>17</v>
      </c>
      <c r="G330" s="980">
        <v>847.97</v>
      </c>
      <c r="H330" s="985">
        <f t="shared" si="5"/>
        <v>14415.49</v>
      </c>
      <c r="J330" s="2058" t="s">
        <v>6400</v>
      </c>
      <c r="K330" s="2153" t="str">
        <f>VLOOKUP(J330,'FICHE RATIOS'!C:D,2,FALSE)</f>
        <v>Distribution Calorifique</v>
      </c>
    </row>
    <row r="331" spans="1:11" s="331" customFormat="1" ht="12.75" customHeight="1">
      <c r="A331" s="274"/>
      <c r="B331" s="996" t="s">
        <v>179</v>
      </c>
      <c r="C331" s="976"/>
      <c r="D331" s="991" t="s">
        <v>2730</v>
      </c>
      <c r="E331" s="984" t="s">
        <v>66</v>
      </c>
      <c r="F331" s="979">
        <v>5</v>
      </c>
      <c r="G331" s="980">
        <v>902.49</v>
      </c>
      <c r="H331" s="985">
        <f t="shared" si="5"/>
        <v>4512.45</v>
      </c>
      <c r="J331" s="2058" t="s">
        <v>6400</v>
      </c>
      <c r="K331" s="2153" t="str">
        <f>VLOOKUP(J331,'FICHE RATIOS'!C:D,2,FALSE)</f>
        <v>Distribution Calorifique</v>
      </c>
    </row>
    <row r="332" spans="1:11" s="331" customFormat="1" ht="12.75" customHeight="1">
      <c r="A332" s="274"/>
      <c r="B332" s="996" t="s">
        <v>179</v>
      </c>
      <c r="C332" s="976"/>
      <c r="D332" s="983" t="s">
        <v>2731</v>
      </c>
      <c r="E332" s="984"/>
      <c r="F332" s="979">
        <v>0</v>
      </c>
      <c r="G332" s="980"/>
      <c r="H332" s="985">
        <f t="shared" si="5"/>
        <v>0</v>
      </c>
      <c r="J332" s="2058" t="s">
        <v>6400</v>
      </c>
      <c r="K332" s="2153" t="str">
        <f>VLOOKUP(J332,'FICHE RATIOS'!C:D,2,FALSE)</f>
        <v>Distribution Calorifique</v>
      </c>
    </row>
    <row r="333" spans="1:11" s="331" customFormat="1" ht="12.75" customHeight="1">
      <c r="A333" s="274"/>
      <c r="B333" s="996" t="s">
        <v>179</v>
      </c>
      <c r="C333" s="976"/>
      <c r="D333" s="991" t="s">
        <v>2594</v>
      </c>
      <c r="E333" s="978" t="s">
        <v>36</v>
      </c>
      <c r="F333" s="979">
        <v>2</v>
      </c>
      <c r="G333" s="980">
        <v>46.65</v>
      </c>
      <c r="H333" s="985">
        <f t="shared" si="5"/>
        <v>93.3</v>
      </c>
      <c r="J333" s="2058" t="s">
        <v>6400</v>
      </c>
      <c r="K333" s="2153" t="str">
        <f>VLOOKUP(J333,'FICHE RATIOS'!C:D,2,FALSE)</f>
        <v>Distribution Calorifique</v>
      </c>
    </row>
    <row r="334" spans="1:11" s="331" customFormat="1" ht="12.75" customHeight="1">
      <c r="A334" s="274"/>
      <c r="B334" s="996" t="s">
        <v>179</v>
      </c>
      <c r="C334" s="976"/>
      <c r="D334" s="991" t="s">
        <v>2732</v>
      </c>
      <c r="E334" s="984" t="s">
        <v>36</v>
      </c>
      <c r="F334" s="979">
        <v>4</v>
      </c>
      <c r="G334" s="980">
        <v>71.59</v>
      </c>
      <c r="H334" s="985">
        <f t="shared" si="5"/>
        <v>286.36</v>
      </c>
      <c r="J334" s="2058" t="s">
        <v>6400</v>
      </c>
      <c r="K334" s="2153" t="str">
        <f>VLOOKUP(J334,'FICHE RATIOS'!C:D,2,FALSE)</f>
        <v>Distribution Calorifique</v>
      </c>
    </row>
    <row r="335" spans="1:11" s="331" customFormat="1" ht="12.75" customHeight="1">
      <c r="A335" s="274"/>
      <c r="B335" s="996" t="s">
        <v>179</v>
      </c>
      <c r="C335" s="976"/>
      <c r="D335" s="991" t="s">
        <v>2679</v>
      </c>
      <c r="E335" s="984" t="s">
        <v>36</v>
      </c>
      <c r="F335" s="979">
        <v>8</v>
      </c>
      <c r="G335" s="980">
        <v>192.9</v>
      </c>
      <c r="H335" s="985">
        <f t="shared" si="5"/>
        <v>1543.2</v>
      </c>
      <c r="J335" s="2058" t="s">
        <v>6400</v>
      </c>
      <c r="K335" s="2153" t="str">
        <f>VLOOKUP(J335,'FICHE RATIOS'!C:D,2,FALSE)</f>
        <v>Distribution Calorifique</v>
      </c>
    </row>
    <row r="336" spans="1:11" s="331" customFormat="1" ht="12.75" customHeight="1">
      <c r="A336" s="274"/>
      <c r="B336" s="996" t="s">
        <v>179</v>
      </c>
      <c r="C336" s="976"/>
      <c r="D336" s="991" t="s">
        <v>2613</v>
      </c>
      <c r="E336" s="984" t="s">
        <v>36</v>
      </c>
      <c r="F336" s="979">
        <v>2</v>
      </c>
      <c r="G336" s="980">
        <v>227.05</v>
      </c>
      <c r="H336" s="985">
        <f t="shared" si="5"/>
        <v>454.1</v>
      </c>
      <c r="J336" s="2058" t="s">
        <v>6400</v>
      </c>
      <c r="K336" s="2153" t="str">
        <f>VLOOKUP(J336,'FICHE RATIOS'!C:D,2,FALSE)</f>
        <v>Distribution Calorifique</v>
      </c>
    </row>
    <row r="337" spans="1:11" s="331" customFormat="1" ht="12.75" customHeight="1">
      <c r="A337" s="274"/>
      <c r="B337" s="996" t="s">
        <v>179</v>
      </c>
      <c r="C337" s="976"/>
      <c r="D337" s="983" t="s">
        <v>2733</v>
      </c>
      <c r="E337" s="984" t="s">
        <v>399</v>
      </c>
      <c r="F337" s="979">
        <v>0</v>
      </c>
      <c r="G337" s="980"/>
      <c r="H337" s="985">
        <f t="shared" si="5"/>
        <v>0</v>
      </c>
      <c r="J337" s="2058" t="s">
        <v>6400</v>
      </c>
      <c r="K337" s="2153" t="str">
        <f>VLOOKUP(J337,'FICHE RATIOS'!C:D,2,FALSE)</f>
        <v>Distribution Calorifique</v>
      </c>
    </row>
    <row r="338" spans="1:11" s="331" customFormat="1" ht="12.75" customHeight="1">
      <c r="A338" s="274"/>
      <c r="B338" s="996" t="s">
        <v>179</v>
      </c>
      <c r="C338" s="976"/>
      <c r="D338" s="983" t="s">
        <v>2734</v>
      </c>
      <c r="E338" s="984" t="s">
        <v>399</v>
      </c>
      <c r="F338" s="979">
        <v>0</v>
      </c>
      <c r="G338" s="980"/>
      <c r="H338" s="985">
        <f t="shared" si="5"/>
        <v>0</v>
      </c>
      <c r="J338" s="2058" t="s">
        <v>6400</v>
      </c>
      <c r="K338" s="2153" t="str">
        <f>VLOOKUP(J338,'FICHE RATIOS'!C:D,2,FALSE)</f>
        <v>Distribution Calorifique</v>
      </c>
    </row>
    <row r="339" spans="1:11" s="331" customFormat="1" ht="12.75" customHeight="1">
      <c r="A339" s="274"/>
      <c r="B339" s="996" t="s">
        <v>179</v>
      </c>
      <c r="C339" s="976"/>
      <c r="D339" s="983" t="s">
        <v>2735</v>
      </c>
      <c r="E339" s="984"/>
      <c r="F339" s="979">
        <v>0</v>
      </c>
      <c r="G339" s="980"/>
      <c r="H339" s="985">
        <f t="shared" si="5"/>
        <v>0</v>
      </c>
      <c r="J339" s="2058" t="s">
        <v>6400</v>
      </c>
      <c r="K339" s="2153" t="str">
        <f>VLOOKUP(J339,'FICHE RATIOS'!C:D,2,FALSE)</f>
        <v>Distribution Calorifique</v>
      </c>
    </row>
    <row r="340" spans="1:11" s="331" customFormat="1" ht="12.75" customHeight="1">
      <c r="A340" s="274"/>
      <c r="B340" s="996" t="s">
        <v>179</v>
      </c>
      <c r="C340" s="976"/>
      <c r="D340" s="991" t="s">
        <v>2736</v>
      </c>
      <c r="E340" s="984" t="s">
        <v>36</v>
      </c>
      <c r="F340" s="979">
        <v>37</v>
      </c>
      <c r="G340" s="980">
        <v>281.58999999999997</v>
      </c>
      <c r="H340" s="985">
        <f t="shared" si="5"/>
        <v>10418.83</v>
      </c>
      <c r="J340" s="2058" t="s">
        <v>6400</v>
      </c>
      <c r="K340" s="2153" t="str">
        <f>VLOOKUP(J340,'FICHE RATIOS'!C:D,2,FALSE)</f>
        <v>Distribution Calorifique</v>
      </c>
    </row>
    <row r="341" spans="1:11" s="331" customFormat="1" ht="12.75" customHeight="1">
      <c r="A341" s="274"/>
      <c r="B341" s="996" t="s">
        <v>179</v>
      </c>
      <c r="C341" s="976"/>
      <c r="D341" s="991" t="s">
        <v>2737</v>
      </c>
      <c r="E341" s="984" t="s">
        <v>36</v>
      </c>
      <c r="F341" s="979">
        <v>74</v>
      </c>
      <c r="G341" s="980">
        <v>33.1</v>
      </c>
      <c r="H341" s="985">
        <f t="shared" si="5"/>
        <v>2449.4</v>
      </c>
      <c r="J341" s="2058" t="s">
        <v>6400</v>
      </c>
      <c r="K341" s="2153" t="str">
        <f>VLOOKUP(J341,'FICHE RATIOS'!C:D,2,FALSE)</f>
        <v>Distribution Calorifique</v>
      </c>
    </row>
    <row r="342" spans="1:11" s="331" customFormat="1" ht="12.75" customHeight="1">
      <c r="A342" s="274"/>
      <c r="B342" s="996" t="s">
        <v>179</v>
      </c>
      <c r="C342" s="976"/>
      <c r="D342" s="991" t="s">
        <v>2738</v>
      </c>
      <c r="E342" s="984" t="s">
        <v>235</v>
      </c>
      <c r="F342" s="979">
        <v>111</v>
      </c>
      <c r="G342" s="980">
        <v>11.84</v>
      </c>
      <c r="H342" s="985">
        <f t="shared" si="5"/>
        <v>1314.24</v>
      </c>
      <c r="J342" s="2058" t="s">
        <v>6400</v>
      </c>
      <c r="K342" s="2153" t="str">
        <f>VLOOKUP(J342,'FICHE RATIOS'!C:D,2,FALSE)</f>
        <v>Distribution Calorifique</v>
      </c>
    </row>
    <row r="343" spans="1:11" s="331" customFormat="1" ht="12.75" customHeight="1">
      <c r="A343" s="274"/>
      <c r="B343" s="996" t="s">
        <v>179</v>
      </c>
      <c r="C343" s="976"/>
      <c r="D343" s="983" t="s">
        <v>2557</v>
      </c>
      <c r="E343" s="984" t="s">
        <v>399</v>
      </c>
      <c r="F343" s="979">
        <v>0</v>
      </c>
      <c r="G343" s="980"/>
      <c r="H343" s="985">
        <f t="shared" si="5"/>
        <v>0</v>
      </c>
      <c r="J343" s="2058" t="s">
        <v>6400</v>
      </c>
      <c r="K343" s="2153" t="str">
        <f>VLOOKUP(J343,'FICHE RATIOS'!C:D,2,FALSE)</f>
        <v>Distribution Calorifique</v>
      </c>
    </row>
    <row r="344" spans="1:11" s="331" customFormat="1" ht="12.75" customHeight="1">
      <c r="A344" s="274"/>
      <c r="B344" s="996" t="s">
        <v>179</v>
      </c>
      <c r="C344" s="976"/>
      <c r="D344" s="983" t="s">
        <v>2739</v>
      </c>
      <c r="E344" s="984"/>
      <c r="F344" s="979">
        <v>0</v>
      </c>
      <c r="G344" s="980"/>
      <c r="H344" s="985">
        <f t="shared" si="5"/>
        <v>0</v>
      </c>
      <c r="J344" s="2058" t="s">
        <v>6400</v>
      </c>
      <c r="K344" s="2153" t="str">
        <f>VLOOKUP(J344,'FICHE RATIOS'!C:D,2,FALSE)</f>
        <v>Distribution Calorifique</v>
      </c>
    </row>
    <row r="345" spans="1:11" s="331" customFormat="1" ht="12.75" customHeight="1">
      <c r="A345" s="274"/>
      <c r="B345" s="996" t="s">
        <v>179</v>
      </c>
      <c r="C345" s="976"/>
      <c r="D345" s="991" t="s">
        <v>2696</v>
      </c>
      <c r="E345" s="978" t="s">
        <v>36</v>
      </c>
      <c r="F345" s="979">
        <v>8</v>
      </c>
      <c r="G345" s="980">
        <v>139.07</v>
      </c>
      <c r="H345" s="985">
        <f t="shared" si="5"/>
        <v>1112.56</v>
      </c>
      <c r="J345" s="2058" t="s">
        <v>6400</v>
      </c>
      <c r="K345" s="2153" t="str">
        <f>VLOOKUP(J345,'FICHE RATIOS'!C:D,2,FALSE)</f>
        <v>Distribution Calorifique</v>
      </c>
    </row>
    <row r="346" spans="1:11" s="331" customFormat="1" ht="12.75" customHeight="1">
      <c r="A346" s="274"/>
      <c r="B346" s="996" t="s">
        <v>179</v>
      </c>
      <c r="C346" s="976"/>
      <c r="D346" s="991" t="s">
        <v>2588</v>
      </c>
      <c r="E346" s="978" t="s">
        <v>36</v>
      </c>
      <c r="F346" s="979">
        <v>8</v>
      </c>
      <c r="G346" s="980">
        <v>35.49</v>
      </c>
      <c r="H346" s="985">
        <f t="shared" si="5"/>
        <v>283.92</v>
      </c>
      <c r="J346" s="2058" t="s">
        <v>6400</v>
      </c>
      <c r="K346" s="2153" t="str">
        <f>VLOOKUP(J346,'FICHE RATIOS'!C:D,2,FALSE)</f>
        <v>Distribution Calorifique</v>
      </c>
    </row>
    <row r="347" spans="1:11" s="331" customFormat="1" ht="12.75" customHeight="1">
      <c r="A347" s="274"/>
      <c r="B347" s="996" t="s">
        <v>179</v>
      </c>
      <c r="C347" s="976"/>
      <c r="D347" s="983"/>
      <c r="E347" s="984"/>
      <c r="F347" s="979">
        <v>0</v>
      </c>
      <c r="G347" s="980"/>
      <c r="H347" s="985">
        <f t="shared" si="5"/>
        <v>0</v>
      </c>
      <c r="J347" s="2058" t="s">
        <v>6400</v>
      </c>
      <c r="K347" s="2153" t="str">
        <f>VLOOKUP(J347,'FICHE RATIOS'!C:D,2,FALSE)</f>
        <v>Distribution Calorifique</v>
      </c>
    </row>
    <row r="348" spans="1:11" s="331" customFormat="1" ht="12.75" customHeight="1">
      <c r="A348" s="274"/>
      <c r="B348" s="996" t="s">
        <v>179</v>
      </c>
      <c r="C348" s="976"/>
      <c r="D348" s="983" t="s">
        <v>2740</v>
      </c>
      <c r="E348" s="984"/>
      <c r="F348" s="979">
        <v>0</v>
      </c>
      <c r="G348" s="980"/>
      <c r="H348" s="985">
        <f t="shared" si="5"/>
        <v>0</v>
      </c>
      <c r="J348" s="2058" t="s">
        <v>6400</v>
      </c>
      <c r="K348" s="2153" t="str">
        <f>VLOOKUP(J348,'FICHE RATIOS'!C:D,2,FALSE)</f>
        <v>Distribution Calorifique</v>
      </c>
    </row>
    <row r="349" spans="1:11" s="331" customFormat="1" ht="12.75" customHeight="1">
      <c r="A349" s="274"/>
      <c r="B349" s="996" t="s">
        <v>179</v>
      </c>
      <c r="C349" s="976"/>
      <c r="D349" s="991" t="s">
        <v>2741</v>
      </c>
      <c r="E349" s="984" t="s">
        <v>235</v>
      </c>
      <c r="F349" s="979">
        <v>5612</v>
      </c>
      <c r="G349" s="980">
        <v>34.119999999999997</v>
      </c>
      <c r="H349" s="985">
        <f t="shared" si="5"/>
        <v>191481.43999999997</v>
      </c>
      <c r="J349" s="2058" t="s">
        <v>6400</v>
      </c>
      <c r="K349" s="2153" t="str">
        <f>VLOOKUP(J349,'FICHE RATIOS'!C:D,2,FALSE)</f>
        <v>Distribution Calorifique</v>
      </c>
    </row>
    <row r="350" spans="1:11" s="331" customFormat="1" ht="12.75" customHeight="1">
      <c r="A350" s="274"/>
      <c r="B350" s="996" t="s">
        <v>179</v>
      </c>
      <c r="C350" s="976"/>
      <c r="D350" s="991" t="s">
        <v>2742</v>
      </c>
      <c r="E350" s="984" t="s">
        <v>235</v>
      </c>
      <c r="F350" s="979">
        <v>2182</v>
      </c>
      <c r="G350" s="980">
        <v>34.9</v>
      </c>
      <c r="H350" s="985">
        <f t="shared" si="5"/>
        <v>76151.8</v>
      </c>
      <c r="J350" s="2058" t="s">
        <v>6400</v>
      </c>
      <c r="K350" s="2153" t="str">
        <f>VLOOKUP(J350,'FICHE RATIOS'!C:D,2,FALSE)</f>
        <v>Distribution Calorifique</v>
      </c>
    </row>
    <row r="351" spans="1:11" s="331" customFormat="1" ht="12.75" customHeight="1">
      <c r="A351" s="274"/>
      <c r="B351" s="996" t="s">
        <v>179</v>
      </c>
      <c r="C351" s="976"/>
      <c r="D351" s="991" t="s">
        <v>2743</v>
      </c>
      <c r="E351" s="984" t="s">
        <v>235</v>
      </c>
      <c r="F351" s="979">
        <v>1812</v>
      </c>
      <c r="G351" s="980">
        <v>42.37</v>
      </c>
      <c r="H351" s="985">
        <f t="shared" si="5"/>
        <v>76774.44</v>
      </c>
      <c r="J351" s="2058" t="s">
        <v>6400</v>
      </c>
      <c r="K351" s="2153" t="str">
        <f>VLOOKUP(J351,'FICHE RATIOS'!C:D,2,FALSE)</f>
        <v>Distribution Calorifique</v>
      </c>
    </row>
    <row r="352" spans="1:11" s="331" customFormat="1" ht="12.75" customHeight="1">
      <c r="A352" s="274"/>
      <c r="B352" s="996" t="s">
        <v>179</v>
      </c>
      <c r="C352" s="976"/>
      <c r="D352" s="991" t="s">
        <v>2744</v>
      </c>
      <c r="E352" s="984" t="s">
        <v>235</v>
      </c>
      <c r="F352" s="979">
        <v>624</v>
      </c>
      <c r="G352" s="980">
        <v>44.04</v>
      </c>
      <c r="H352" s="985">
        <f t="shared" si="5"/>
        <v>27480.959999999999</v>
      </c>
      <c r="J352" s="2058" t="s">
        <v>6400</v>
      </c>
      <c r="K352" s="2153" t="str">
        <f>VLOOKUP(J352,'FICHE RATIOS'!C:D,2,FALSE)</f>
        <v>Distribution Calorifique</v>
      </c>
    </row>
    <row r="353" spans="1:11" s="331" customFormat="1" ht="12.75" customHeight="1">
      <c r="A353" s="274"/>
      <c r="B353" s="996" t="s">
        <v>179</v>
      </c>
      <c r="C353" s="976"/>
      <c r="D353" s="991" t="s">
        <v>2745</v>
      </c>
      <c r="E353" s="984" t="s">
        <v>235</v>
      </c>
      <c r="F353" s="979">
        <v>476</v>
      </c>
      <c r="G353" s="980">
        <v>50.49</v>
      </c>
      <c r="H353" s="985">
        <f t="shared" si="5"/>
        <v>24033.24</v>
      </c>
      <c r="J353" s="2058" t="s">
        <v>6400</v>
      </c>
      <c r="K353" s="2153" t="str">
        <f>VLOOKUP(J353,'FICHE RATIOS'!C:D,2,FALSE)</f>
        <v>Distribution Calorifique</v>
      </c>
    </row>
    <row r="354" spans="1:11" s="331" customFormat="1" ht="12.75" customHeight="1">
      <c r="A354" s="274"/>
      <c r="B354" s="996" t="s">
        <v>179</v>
      </c>
      <c r="C354" s="976"/>
      <c r="D354" s="991" t="s">
        <v>2746</v>
      </c>
      <c r="E354" s="984" t="s">
        <v>235</v>
      </c>
      <c r="F354" s="979">
        <v>246</v>
      </c>
      <c r="G354" s="980">
        <v>59.42</v>
      </c>
      <c r="H354" s="985">
        <f t="shared" si="5"/>
        <v>14617.32</v>
      </c>
      <c r="J354" s="2058" t="s">
        <v>6400</v>
      </c>
      <c r="K354" s="2153" t="str">
        <f>VLOOKUP(J354,'FICHE RATIOS'!C:D,2,FALSE)</f>
        <v>Distribution Calorifique</v>
      </c>
    </row>
    <row r="355" spans="1:11" s="331" customFormat="1" ht="12.75" customHeight="1">
      <c r="A355" s="274"/>
      <c r="B355" s="996" t="s">
        <v>179</v>
      </c>
      <c r="C355" s="976"/>
      <c r="D355" s="991" t="s">
        <v>2747</v>
      </c>
      <c r="E355" s="984" t="s">
        <v>235</v>
      </c>
      <c r="F355" s="979">
        <v>360</v>
      </c>
      <c r="G355" s="980">
        <v>79.39</v>
      </c>
      <c r="H355" s="985">
        <f t="shared" si="5"/>
        <v>28580.400000000001</v>
      </c>
      <c r="J355" s="2058" t="s">
        <v>6400</v>
      </c>
      <c r="K355" s="2153" t="str">
        <f>VLOOKUP(J355,'FICHE RATIOS'!C:D,2,FALSE)</f>
        <v>Distribution Calorifique</v>
      </c>
    </row>
    <row r="356" spans="1:11" s="331" customFormat="1" ht="12.75" customHeight="1">
      <c r="A356" s="274"/>
      <c r="B356" s="996" t="s">
        <v>179</v>
      </c>
      <c r="C356" s="976"/>
      <c r="D356" s="991" t="s">
        <v>2748</v>
      </c>
      <c r="E356" s="984" t="s">
        <v>235</v>
      </c>
      <c r="F356" s="979">
        <v>222</v>
      </c>
      <c r="G356" s="980">
        <v>84.5</v>
      </c>
      <c r="H356" s="985">
        <f t="shared" si="5"/>
        <v>18759</v>
      </c>
      <c r="J356" s="2058" t="s">
        <v>6400</v>
      </c>
      <c r="K356" s="2153" t="str">
        <f>VLOOKUP(J356,'FICHE RATIOS'!C:D,2,FALSE)</f>
        <v>Distribution Calorifique</v>
      </c>
    </row>
    <row r="357" spans="1:11" s="331" customFormat="1" ht="12.75" customHeight="1">
      <c r="A357" s="274"/>
      <c r="B357" s="996" t="s">
        <v>179</v>
      </c>
      <c r="C357" s="976"/>
      <c r="D357" s="991" t="s">
        <v>2749</v>
      </c>
      <c r="E357" s="984" t="s">
        <v>235</v>
      </c>
      <c r="F357" s="979">
        <v>16</v>
      </c>
      <c r="G357" s="980">
        <v>110.15</v>
      </c>
      <c r="H357" s="985">
        <f t="shared" si="5"/>
        <v>1762.4</v>
      </c>
      <c r="J357" s="2058" t="s">
        <v>6400</v>
      </c>
      <c r="K357" s="2153" t="str">
        <f>VLOOKUP(J357,'FICHE RATIOS'!C:D,2,FALSE)</f>
        <v>Distribution Calorifique</v>
      </c>
    </row>
    <row r="358" spans="1:11" s="331" customFormat="1" ht="12.75" customHeight="1">
      <c r="A358" s="274"/>
      <c r="B358" s="996" t="s">
        <v>179</v>
      </c>
      <c r="C358" s="976"/>
      <c r="D358" s="983" t="s">
        <v>2585</v>
      </c>
      <c r="E358" s="984"/>
      <c r="F358" s="979">
        <v>0</v>
      </c>
      <c r="G358" s="980"/>
      <c r="H358" s="985">
        <f t="shared" si="5"/>
        <v>0</v>
      </c>
      <c r="J358" s="2058" t="s">
        <v>6400</v>
      </c>
      <c r="K358" s="2153" t="str">
        <f>VLOOKUP(J358,'FICHE RATIOS'!C:D,2,FALSE)</f>
        <v>Distribution Calorifique</v>
      </c>
    </row>
    <row r="359" spans="1:11" s="331" customFormat="1" ht="12.75" customHeight="1">
      <c r="A359" s="274"/>
      <c r="B359" s="996" t="s">
        <v>179</v>
      </c>
      <c r="C359" s="976"/>
      <c r="D359" s="991" t="s">
        <v>2701</v>
      </c>
      <c r="E359" s="984" t="s">
        <v>70</v>
      </c>
      <c r="F359" s="979">
        <v>3009</v>
      </c>
      <c r="G359" s="980">
        <v>40.29</v>
      </c>
      <c r="H359" s="985">
        <f t="shared" si="5"/>
        <v>121232.61</v>
      </c>
      <c r="J359" s="2058" t="s">
        <v>6400</v>
      </c>
      <c r="K359" s="2153" t="str">
        <f>VLOOKUP(J359,'FICHE RATIOS'!C:D,2,FALSE)</f>
        <v>Distribution Calorifique</v>
      </c>
    </row>
    <row r="360" spans="1:11" s="331" customFormat="1" ht="12.75" customHeight="1">
      <c r="A360" s="274"/>
      <c r="B360" s="996" t="s">
        <v>179</v>
      </c>
      <c r="C360" s="976"/>
      <c r="D360" s="991" t="s">
        <v>2699</v>
      </c>
      <c r="E360" s="984" t="s">
        <v>70</v>
      </c>
      <c r="F360" s="979">
        <v>305</v>
      </c>
      <c r="G360" s="980">
        <v>42.64</v>
      </c>
      <c r="H360" s="985">
        <f t="shared" si="5"/>
        <v>13005.2</v>
      </c>
      <c r="J360" s="2058" t="s">
        <v>6400</v>
      </c>
      <c r="K360" s="2153" t="str">
        <f>VLOOKUP(J360,'FICHE RATIOS'!C:D,2,FALSE)</f>
        <v>Distribution Calorifique</v>
      </c>
    </row>
    <row r="361" spans="1:11" s="331" customFormat="1" ht="12.75" customHeight="1">
      <c r="A361" s="274"/>
      <c r="B361" s="996" t="s">
        <v>179</v>
      </c>
      <c r="C361" s="976"/>
      <c r="D361" s="983"/>
      <c r="E361" s="984"/>
      <c r="F361" s="979">
        <v>0</v>
      </c>
      <c r="G361" s="980"/>
      <c r="H361" s="985">
        <f t="shared" si="5"/>
        <v>0</v>
      </c>
      <c r="J361" s="2058" t="s">
        <v>6400</v>
      </c>
      <c r="K361" s="2153" t="str">
        <f>VLOOKUP(J361,'FICHE RATIOS'!C:D,2,FALSE)</f>
        <v>Distribution Calorifique</v>
      </c>
    </row>
    <row r="362" spans="1:11" s="331" customFormat="1" ht="12.75" customHeight="1">
      <c r="A362" s="274"/>
      <c r="B362" s="996" t="s">
        <v>179</v>
      </c>
      <c r="C362" s="976"/>
      <c r="D362" s="983" t="s">
        <v>2750</v>
      </c>
      <c r="E362" s="984"/>
      <c r="F362" s="979">
        <v>0</v>
      </c>
      <c r="G362" s="980"/>
      <c r="H362" s="985">
        <f t="shared" si="5"/>
        <v>0</v>
      </c>
      <c r="J362" s="2058" t="s">
        <v>6400</v>
      </c>
      <c r="K362" s="2153" t="str">
        <f>VLOOKUP(J362,'FICHE RATIOS'!C:D,2,FALSE)</f>
        <v>Distribution Calorifique</v>
      </c>
    </row>
    <row r="363" spans="1:11" s="331" customFormat="1" ht="12.75" customHeight="1">
      <c r="A363" s="274"/>
      <c r="B363" s="996" t="s">
        <v>179</v>
      </c>
      <c r="C363" s="976"/>
      <c r="D363" s="991" t="s">
        <v>2725</v>
      </c>
      <c r="E363" s="978" t="s">
        <v>36</v>
      </c>
      <c r="F363" s="979">
        <v>7</v>
      </c>
      <c r="G363" s="980">
        <v>742.8</v>
      </c>
      <c r="H363" s="985">
        <f t="shared" si="5"/>
        <v>5199.5999999999995</v>
      </c>
      <c r="J363" s="2058" t="s">
        <v>6400</v>
      </c>
      <c r="K363" s="2153" t="str">
        <f>VLOOKUP(J363,'FICHE RATIOS'!C:D,2,FALSE)</f>
        <v>Distribution Calorifique</v>
      </c>
    </row>
    <row r="364" spans="1:11" s="331" customFormat="1" ht="12.75" customHeight="1">
      <c r="A364" s="274"/>
      <c r="B364" s="996" t="s">
        <v>179</v>
      </c>
      <c r="C364" s="976"/>
      <c r="D364" s="983"/>
      <c r="E364" s="984"/>
      <c r="F364" s="979">
        <v>0</v>
      </c>
      <c r="G364" s="980"/>
      <c r="H364" s="985">
        <f t="shared" si="5"/>
        <v>0</v>
      </c>
      <c r="J364" s="2058" t="s">
        <v>6400</v>
      </c>
      <c r="K364" s="2153" t="str">
        <f>VLOOKUP(J364,'FICHE RATIOS'!C:D,2,FALSE)</f>
        <v>Distribution Calorifique</v>
      </c>
    </row>
    <row r="365" spans="1:11" s="331" customFormat="1" ht="12.75" customHeight="1">
      <c r="A365" s="274"/>
      <c r="B365" s="996" t="s">
        <v>179</v>
      </c>
      <c r="C365" s="976"/>
      <c r="D365" s="983" t="s">
        <v>2751</v>
      </c>
      <c r="E365" s="984"/>
      <c r="F365" s="979">
        <v>0</v>
      </c>
      <c r="G365" s="980"/>
      <c r="H365" s="985">
        <f t="shared" si="5"/>
        <v>0</v>
      </c>
      <c r="J365" s="2058" t="s">
        <v>6400</v>
      </c>
      <c r="K365" s="2153" t="str">
        <f>VLOOKUP(J365,'FICHE RATIOS'!C:D,2,FALSE)</f>
        <v>Distribution Calorifique</v>
      </c>
    </row>
    <row r="366" spans="1:11" s="331" customFormat="1" ht="12.75" customHeight="1">
      <c r="A366" s="274"/>
      <c r="B366" s="996" t="s">
        <v>179</v>
      </c>
      <c r="C366" s="976"/>
      <c r="D366" s="983"/>
      <c r="E366" s="984"/>
      <c r="F366" s="979">
        <v>0</v>
      </c>
      <c r="G366" s="980"/>
      <c r="H366" s="985">
        <f t="shared" si="5"/>
        <v>0</v>
      </c>
      <c r="J366" s="2058" t="s">
        <v>6400</v>
      </c>
      <c r="K366" s="2153" t="str">
        <f>VLOOKUP(J366,'FICHE RATIOS'!C:D,2,FALSE)</f>
        <v>Distribution Calorifique</v>
      </c>
    </row>
    <row r="367" spans="1:11" s="331" customFormat="1" ht="12.75" customHeight="1">
      <c r="A367" s="274"/>
      <c r="B367" s="996" t="s">
        <v>179</v>
      </c>
      <c r="C367" s="976"/>
      <c r="D367" s="983" t="s">
        <v>2752</v>
      </c>
      <c r="E367" s="984"/>
      <c r="F367" s="979">
        <v>0</v>
      </c>
      <c r="G367" s="980"/>
      <c r="H367" s="985">
        <f t="shared" si="5"/>
        <v>0</v>
      </c>
      <c r="J367" s="2058" t="s">
        <v>6400</v>
      </c>
      <c r="K367" s="2153" t="str">
        <f>VLOOKUP(J367,'FICHE RATIOS'!C:D,2,FALSE)</f>
        <v>Distribution Calorifique</v>
      </c>
    </row>
    <row r="368" spans="1:11" s="331" customFormat="1" ht="12.75" customHeight="1">
      <c r="A368" s="274"/>
      <c r="B368" s="996" t="s">
        <v>179</v>
      </c>
      <c r="C368" s="976"/>
      <c r="D368" s="991" t="s">
        <v>2732</v>
      </c>
      <c r="E368" s="978" t="s">
        <v>36</v>
      </c>
      <c r="F368" s="979">
        <v>2</v>
      </c>
      <c r="G368" s="980">
        <v>71.59</v>
      </c>
      <c r="H368" s="985">
        <f t="shared" si="5"/>
        <v>143.18</v>
      </c>
      <c r="J368" s="2058" t="s">
        <v>6400</v>
      </c>
      <c r="K368" s="2153" t="str">
        <f>VLOOKUP(J368,'FICHE RATIOS'!C:D,2,FALSE)</f>
        <v>Distribution Calorifique</v>
      </c>
    </row>
    <row r="369" spans="1:11" s="331" customFormat="1" ht="12.75" customHeight="1">
      <c r="A369" s="274"/>
      <c r="B369" s="996" t="s">
        <v>179</v>
      </c>
      <c r="C369" s="976"/>
      <c r="D369" s="991" t="s">
        <v>2679</v>
      </c>
      <c r="E369" s="978" t="s">
        <v>36</v>
      </c>
      <c r="F369" s="979">
        <v>2</v>
      </c>
      <c r="G369" s="980">
        <v>192.9</v>
      </c>
      <c r="H369" s="985">
        <f t="shared" si="5"/>
        <v>385.8</v>
      </c>
      <c r="J369" s="2058" t="s">
        <v>6400</v>
      </c>
      <c r="K369" s="2153" t="str">
        <f>VLOOKUP(J369,'FICHE RATIOS'!C:D,2,FALSE)</f>
        <v>Distribution Calorifique</v>
      </c>
    </row>
    <row r="370" spans="1:11" s="331" customFormat="1" ht="12.75" customHeight="1">
      <c r="A370" s="274"/>
      <c r="B370" s="996" t="s">
        <v>179</v>
      </c>
      <c r="C370" s="976"/>
      <c r="D370" s="991" t="s">
        <v>2613</v>
      </c>
      <c r="E370" s="984" t="s">
        <v>36</v>
      </c>
      <c r="F370" s="979">
        <v>4</v>
      </c>
      <c r="G370" s="980">
        <v>227.05</v>
      </c>
      <c r="H370" s="985">
        <f t="shared" si="5"/>
        <v>908.2</v>
      </c>
      <c r="J370" s="2058" t="s">
        <v>6400</v>
      </c>
      <c r="K370" s="2153" t="str">
        <f>VLOOKUP(J370,'FICHE RATIOS'!C:D,2,FALSE)</f>
        <v>Distribution Calorifique</v>
      </c>
    </row>
    <row r="371" spans="1:11" s="331" customFormat="1" ht="12.75" customHeight="1">
      <c r="A371" s="274"/>
      <c r="B371" s="996" t="s">
        <v>179</v>
      </c>
      <c r="C371" s="976"/>
      <c r="D371" s="991" t="s">
        <v>2660</v>
      </c>
      <c r="E371" s="984" t="s">
        <v>36</v>
      </c>
      <c r="F371" s="979">
        <v>2</v>
      </c>
      <c r="G371" s="980">
        <v>249.59</v>
      </c>
      <c r="H371" s="985">
        <f t="shared" si="5"/>
        <v>499.18</v>
      </c>
      <c r="J371" s="2058" t="s">
        <v>6400</v>
      </c>
      <c r="K371" s="2153" t="str">
        <f>VLOOKUP(J371,'FICHE RATIOS'!C:D,2,FALSE)</f>
        <v>Distribution Calorifique</v>
      </c>
    </row>
    <row r="372" spans="1:11" s="331" customFormat="1" ht="12.75" customHeight="1">
      <c r="A372" s="274"/>
      <c r="B372" s="996" t="s">
        <v>179</v>
      </c>
      <c r="C372" s="976"/>
      <c r="D372" s="983" t="s">
        <v>2753</v>
      </c>
      <c r="E372" s="984"/>
      <c r="F372" s="979">
        <v>0</v>
      </c>
      <c r="G372" s="980"/>
      <c r="H372" s="985">
        <f t="shared" si="5"/>
        <v>0</v>
      </c>
      <c r="J372" s="2058" t="s">
        <v>6400</v>
      </c>
      <c r="K372" s="2153" t="str">
        <f>VLOOKUP(J372,'FICHE RATIOS'!C:D,2,FALSE)</f>
        <v>Distribution Calorifique</v>
      </c>
    </row>
    <row r="373" spans="1:11" s="331" customFormat="1" ht="12.75" customHeight="1">
      <c r="A373" s="274"/>
      <c r="B373" s="996" t="s">
        <v>179</v>
      </c>
      <c r="C373" s="976"/>
      <c r="D373" s="991" t="s">
        <v>2608</v>
      </c>
      <c r="E373" s="984" t="s">
        <v>36</v>
      </c>
      <c r="F373" s="979">
        <v>3</v>
      </c>
      <c r="G373" s="980">
        <v>49.29</v>
      </c>
      <c r="H373" s="985">
        <f t="shared" si="5"/>
        <v>147.87</v>
      </c>
      <c r="J373" s="2058" t="s">
        <v>6400</v>
      </c>
      <c r="K373" s="2153" t="str">
        <f>VLOOKUP(J373,'FICHE RATIOS'!C:D,2,FALSE)</f>
        <v>Distribution Calorifique</v>
      </c>
    </row>
    <row r="374" spans="1:11" s="331" customFormat="1" ht="12.75" customHeight="1">
      <c r="A374" s="274"/>
      <c r="B374" s="996" t="s">
        <v>179</v>
      </c>
      <c r="C374" s="976"/>
      <c r="D374" s="991" t="s">
        <v>2732</v>
      </c>
      <c r="E374" s="984" t="s">
        <v>36</v>
      </c>
      <c r="F374" s="979">
        <v>27</v>
      </c>
      <c r="G374" s="980">
        <v>71.59</v>
      </c>
      <c r="H374" s="985">
        <f t="shared" si="5"/>
        <v>1932.93</v>
      </c>
      <c r="J374" s="2058" t="s">
        <v>6400</v>
      </c>
      <c r="K374" s="2153" t="str">
        <f>VLOOKUP(J374,'FICHE RATIOS'!C:D,2,FALSE)</f>
        <v>Distribution Calorifique</v>
      </c>
    </row>
    <row r="375" spans="1:11" s="331" customFormat="1" ht="12.75" customHeight="1">
      <c r="A375" s="274"/>
      <c r="B375" s="996" t="s">
        <v>179</v>
      </c>
      <c r="C375" s="976"/>
      <c r="D375" s="991" t="s">
        <v>2679</v>
      </c>
      <c r="E375" s="984" t="s">
        <v>36</v>
      </c>
      <c r="F375" s="979">
        <v>18</v>
      </c>
      <c r="G375" s="980">
        <v>192.9</v>
      </c>
      <c r="H375" s="985">
        <f t="shared" si="5"/>
        <v>3472.2000000000003</v>
      </c>
      <c r="J375" s="2058" t="s">
        <v>6400</v>
      </c>
      <c r="K375" s="2153" t="str">
        <f>VLOOKUP(J375,'FICHE RATIOS'!C:D,2,FALSE)</f>
        <v>Distribution Calorifique</v>
      </c>
    </row>
    <row r="376" spans="1:11" s="331" customFormat="1" ht="12.75" customHeight="1">
      <c r="A376" s="274"/>
      <c r="B376" s="996" t="s">
        <v>179</v>
      </c>
      <c r="C376" s="976"/>
      <c r="D376" s="991" t="s">
        <v>2613</v>
      </c>
      <c r="E376" s="984" t="s">
        <v>36</v>
      </c>
      <c r="F376" s="979">
        <v>9</v>
      </c>
      <c r="G376" s="980">
        <v>227.05</v>
      </c>
      <c r="H376" s="985">
        <f t="shared" si="5"/>
        <v>2043.45</v>
      </c>
      <c r="J376" s="2058" t="s">
        <v>6400</v>
      </c>
      <c r="K376" s="2153" t="str">
        <f>VLOOKUP(J376,'FICHE RATIOS'!C:D,2,FALSE)</f>
        <v>Distribution Calorifique</v>
      </c>
    </row>
    <row r="377" spans="1:11" s="331" customFormat="1" ht="12.75" customHeight="1">
      <c r="A377" s="274"/>
      <c r="B377" s="996" t="s">
        <v>179</v>
      </c>
      <c r="C377" s="976"/>
      <c r="D377" s="983" t="s">
        <v>2754</v>
      </c>
      <c r="E377" s="984"/>
      <c r="F377" s="979">
        <v>0</v>
      </c>
      <c r="G377" s="980"/>
      <c r="H377" s="985">
        <f t="shared" si="5"/>
        <v>0</v>
      </c>
      <c r="J377" s="2058" t="s">
        <v>6400</v>
      </c>
      <c r="K377" s="2153" t="str">
        <f>VLOOKUP(J377,'FICHE RATIOS'!C:D,2,FALSE)</f>
        <v>Distribution Calorifique</v>
      </c>
    </row>
    <row r="378" spans="1:11" s="331" customFormat="1" ht="12.75" customHeight="1">
      <c r="A378" s="274"/>
      <c r="B378" s="996" t="s">
        <v>179</v>
      </c>
      <c r="C378" s="976"/>
      <c r="D378" s="991" t="s">
        <v>2729</v>
      </c>
      <c r="E378" s="984" t="s">
        <v>66</v>
      </c>
      <c r="F378" s="979">
        <v>1</v>
      </c>
      <c r="G378" s="980">
        <v>847.97</v>
      </c>
      <c r="H378" s="985">
        <f t="shared" si="5"/>
        <v>847.97</v>
      </c>
      <c r="J378" s="2058" t="s">
        <v>6400</v>
      </c>
      <c r="K378" s="2153" t="str">
        <f>VLOOKUP(J378,'FICHE RATIOS'!C:D,2,FALSE)</f>
        <v>Distribution Calorifique</v>
      </c>
    </row>
    <row r="379" spans="1:11" s="331" customFormat="1" ht="12.75" customHeight="1">
      <c r="A379" s="274"/>
      <c r="B379" s="996" t="s">
        <v>179</v>
      </c>
      <c r="C379" s="976"/>
      <c r="D379" s="991" t="s">
        <v>2755</v>
      </c>
      <c r="E379" s="984" t="s">
        <v>66</v>
      </c>
      <c r="F379" s="979">
        <v>9</v>
      </c>
      <c r="G379" s="980">
        <v>958.39</v>
      </c>
      <c r="H379" s="985">
        <f t="shared" si="5"/>
        <v>8625.51</v>
      </c>
      <c r="J379" s="2058" t="s">
        <v>6400</v>
      </c>
      <c r="K379" s="2153" t="str">
        <f>VLOOKUP(J379,'FICHE RATIOS'!C:D,2,FALSE)</f>
        <v>Distribution Calorifique</v>
      </c>
    </row>
    <row r="380" spans="1:11" s="331" customFormat="1" ht="12.75" customHeight="1">
      <c r="A380" s="274"/>
      <c r="B380" s="996" t="s">
        <v>179</v>
      </c>
      <c r="C380" s="976"/>
      <c r="D380" s="991" t="s">
        <v>2756</v>
      </c>
      <c r="E380" s="984" t="s">
        <v>66</v>
      </c>
      <c r="F380" s="979">
        <v>6</v>
      </c>
      <c r="G380" s="980">
        <v>2593.91</v>
      </c>
      <c r="H380" s="985">
        <f t="shared" si="5"/>
        <v>15563.46</v>
      </c>
      <c r="J380" s="2058" t="s">
        <v>6400</v>
      </c>
      <c r="K380" s="2153" t="str">
        <f>VLOOKUP(J380,'FICHE RATIOS'!C:D,2,FALSE)</f>
        <v>Distribution Calorifique</v>
      </c>
    </row>
    <row r="381" spans="1:11" s="331" customFormat="1" ht="12.75" customHeight="1">
      <c r="A381" s="274"/>
      <c r="B381" s="996" t="s">
        <v>179</v>
      </c>
      <c r="C381" s="976"/>
      <c r="D381" s="991" t="s">
        <v>2757</v>
      </c>
      <c r="E381" s="984" t="s">
        <v>66</v>
      </c>
      <c r="F381" s="979">
        <v>3</v>
      </c>
      <c r="G381" s="980">
        <v>2801.5</v>
      </c>
      <c r="H381" s="985">
        <f t="shared" si="5"/>
        <v>8404.5</v>
      </c>
      <c r="J381" s="2058" t="s">
        <v>6400</v>
      </c>
      <c r="K381" s="2153" t="str">
        <f>VLOOKUP(J381,'FICHE RATIOS'!C:D,2,FALSE)</f>
        <v>Distribution Calorifique</v>
      </c>
    </row>
    <row r="382" spans="1:11" s="331" customFormat="1" ht="12.75" customHeight="1">
      <c r="A382" s="274"/>
      <c r="B382" s="996" t="s">
        <v>179</v>
      </c>
      <c r="C382" s="976"/>
      <c r="D382" s="983" t="s">
        <v>2758</v>
      </c>
      <c r="E382" s="984"/>
      <c r="F382" s="979">
        <v>0</v>
      </c>
      <c r="G382" s="980"/>
      <c r="H382" s="985">
        <f t="shared" si="5"/>
        <v>0</v>
      </c>
      <c r="J382" s="2058" t="s">
        <v>6400</v>
      </c>
      <c r="K382" s="2153" t="str">
        <f>VLOOKUP(J382,'FICHE RATIOS'!C:D,2,FALSE)</f>
        <v>Distribution Calorifique</v>
      </c>
    </row>
    <row r="383" spans="1:11" s="331" customFormat="1" ht="12.75" customHeight="1">
      <c r="A383" s="274"/>
      <c r="B383" s="996" t="s">
        <v>179</v>
      </c>
      <c r="C383" s="976"/>
      <c r="D383" s="983" t="s">
        <v>2759</v>
      </c>
      <c r="E383" s="984" t="s">
        <v>399</v>
      </c>
      <c r="F383" s="979">
        <v>0</v>
      </c>
      <c r="G383" s="980"/>
      <c r="H383" s="985">
        <f t="shared" si="5"/>
        <v>0</v>
      </c>
      <c r="J383" s="2058" t="s">
        <v>6400</v>
      </c>
      <c r="K383" s="2153" t="str">
        <f>VLOOKUP(J383,'FICHE RATIOS'!C:D,2,FALSE)</f>
        <v>Distribution Calorifique</v>
      </c>
    </row>
    <row r="384" spans="1:11" s="331" customFormat="1" ht="12.75" customHeight="1">
      <c r="A384" s="274"/>
      <c r="B384" s="996" t="s">
        <v>179</v>
      </c>
      <c r="C384" s="976"/>
      <c r="D384" s="983" t="s">
        <v>2760</v>
      </c>
      <c r="E384" s="984" t="s">
        <v>399</v>
      </c>
      <c r="F384" s="979">
        <v>0</v>
      </c>
      <c r="G384" s="980"/>
      <c r="H384" s="985">
        <f t="shared" si="5"/>
        <v>0</v>
      </c>
      <c r="J384" s="2058" t="s">
        <v>6400</v>
      </c>
      <c r="K384" s="2153" t="str">
        <f>VLOOKUP(J384,'FICHE RATIOS'!C:D,2,FALSE)</f>
        <v>Distribution Calorifique</v>
      </c>
    </row>
    <row r="385" spans="1:11" s="331" customFormat="1" ht="12.75" customHeight="1">
      <c r="A385" s="274"/>
      <c r="B385" s="996" t="s">
        <v>179</v>
      </c>
      <c r="C385" s="976"/>
      <c r="D385" s="983" t="s">
        <v>2682</v>
      </c>
      <c r="E385" s="984" t="s">
        <v>399</v>
      </c>
      <c r="F385" s="979">
        <v>0</v>
      </c>
      <c r="G385" s="980"/>
      <c r="H385" s="985">
        <f t="shared" si="5"/>
        <v>0</v>
      </c>
      <c r="J385" s="2058" t="s">
        <v>6400</v>
      </c>
      <c r="K385" s="2153" t="str">
        <f>VLOOKUP(J385,'FICHE RATIOS'!C:D,2,FALSE)</f>
        <v>Distribution Calorifique</v>
      </c>
    </row>
    <row r="386" spans="1:11" s="331" customFormat="1" ht="12.75" customHeight="1">
      <c r="A386" s="274"/>
      <c r="B386" s="996" t="s">
        <v>179</v>
      </c>
      <c r="C386" s="976"/>
      <c r="D386" s="983" t="s">
        <v>2719</v>
      </c>
      <c r="E386" s="984" t="s">
        <v>399</v>
      </c>
      <c r="F386" s="979">
        <v>0</v>
      </c>
      <c r="G386" s="980"/>
      <c r="H386" s="985">
        <f t="shared" si="5"/>
        <v>0</v>
      </c>
      <c r="J386" s="2058" t="s">
        <v>6400</v>
      </c>
      <c r="K386" s="2153" t="str">
        <f>VLOOKUP(J386,'FICHE RATIOS'!C:D,2,FALSE)</f>
        <v>Distribution Calorifique</v>
      </c>
    </row>
    <row r="387" spans="1:11" s="331" customFormat="1" ht="12.75" customHeight="1">
      <c r="A387" s="274"/>
      <c r="B387" s="996" t="s">
        <v>179</v>
      </c>
      <c r="C387" s="976"/>
      <c r="D387" s="983" t="s">
        <v>2761</v>
      </c>
      <c r="E387" s="984" t="s">
        <v>399</v>
      </c>
      <c r="F387" s="979">
        <v>0</v>
      </c>
      <c r="G387" s="980"/>
      <c r="H387" s="985">
        <f t="shared" si="5"/>
        <v>0</v>
      </c>
      <c r="J387" s="2058" t="s">
        <v>6400</v>
      </c>
      <c r="K387" s="2153" t="str">
        <f>VLOOKUP(J387,'FICHE RATIOS'!C:D,2,FALSE)</f>
        <v>Distribution Calorifique</v>
      </c>
    </row>
    <row r="388" spans="1:11" s="331" customFormat="1" ht="12.75" customHeight="1">
      <c r="A388" s="274"/>
      <c r="B388" s="996" t="s">
        <v>179</v>
      </c>
      <c r="C388" s="976"/>
      <c r="D388" s="983" t="s">
        <v>2762</v>
      </c>
      <c r="E388" s="984"/>
      <c r="F388" s="979">
        <v>0</v>
      </c>
      <c r="G388" s="980"/>
      <c r="H388" s="985">
        <f t="shared" si="5"/>
        <v>0</v>
      </c>
      <c r="J388" s="2058" t="s">
        <v>6400</v>
      </c>
      <c r="K388" s="2153" t="str">
        <f>VLOOKUP(J388,'FICHE RATIOS'!C:D,2,FALSE)</f>
        <v>Distribution Calorifique</v>
      </c>
    </row>
    <row r="389" spans="1:11" s="331" customFormat="1" ht="12.75" customHeight="1">
      <c r="A389" s="274"/>
      <c r="B389" s="996" t="s">
        <v>179</v>
      </c>
      <c r="C389" s="976"/>
      <c r="D389" s="991" t="s">
        <v>2763</v>
      </c>
      <c r="E389" s="984" t="s">
        <v>36</v>
      </c>
      <c r="F389" s="979">
        <v>1</v>
      </c>
      <c r="G389" s="980">
        <v>50.32</v>
      </c>
      <c r="H389" s="985">
        <f t="shared" si="5"/>
        <v>50.32</v>
      </c>
      <c r="J389" s="2058" t="s">
        <v>6400</v>
      </c>
      <c r="K389" s="2153" t="str">
        <f>VLOOKUP(J389,'FICHE RATIOS'!C:D,2,FALSE)</f>
        <v>Distribution Calorifique</v>
      </c>
    </row>
    <row r="390" spans="1:11" s="331" customFormat="1" ht="12.75" customHeight="1">
      <c r="A390" s="274"/>
      <c r="B390" s="996" t="s">
        <v>179</v>
      </c>
      <c r="C390" s="976"/>
      <c r="D390" s="991" t="s">
        <v>2764</v>
      </c>
      <c r="E390" s="978" t="s">
        <v>36</v>
      </c>
      <c r="F390" s="979">
        <v>9</v>
      </c>
      <c r="G390" s="980">
        <v>71.06</v>
      </c>
      <c r="H390" s="985">
        <f t="shared" si="5"/>
        <v>639.54</v>
      </c>
      <c r="J390" s="2058" t="s">
        <v>6400</v>
      </c>
      <c r="K390" s="2153" t="str">
        <f>VLOOKUP(J390,'FICHE RATIOS'!C:D,2,FALSE)</f>
        <v>Distribution Calorifique</v>
      </c>
    </row>
    <row r="391" spans="1:11" s="331" customFormat="1" ht="12.75" customHeight="1">
      <c r="A391" s="274"/>
      <c r="B391" s="996" t="s">
        <v>179</v>
      </c>
      <c r="C391" s="976"/>
      <c r="D391" s="991" t="s">
        <v>2765</v>
      </c>
      <c r="E391" s="978" t="s">
        <v>36</v>
      </c>
      <c r="F391" s="979">
        <v>6</v>
      </c>
      <c r="G391" s="980">
        <v>202.83</v>
      </c>
      <c r="H391" s="985">
        <f t="shared" si="5"/>
        <v>1216.98</v>
      </c>
      <c r="J391" s="2058" t="s">
        <v>6400</v>
      </c>
      <c r="K391" s="2153" t="str">
        <f>VLOOKUP(J391,'FICHE RATIOS'!C:D,2,FALSE)</f>
        <v>Distribution Calorifique</v>
      </c>
    </row>
    <row r="392" spans="1:11" s="331" customFormat="1" ht="12.75" customHeight="1">
      <c r="A392" s="274"/>
      <c r="B392" s="996" t="s">
        <v>179</v>
      </c>
      <c r="C392" s="976"/>
      <c r="D392" s="991" t="s">
        <v>2615</v>
      </c>
      <c r="E392" s="978" t="s">
        <v>36</v>
      </c>
      <c r="F392" s="979">
        <v>3</v>
      </c>
      <c r="G392" s="980">
        <v>233.22</v>
      </c>
      <c r="H392" s="985">
        <f t="shared" ref="H392:H455" si="6">+IF(F392=0,0,F392*G392)</f>
        <v>699.66</v>
      </c>
      <c r="J392" s="2058" t="s">
        <v>6400</v>
      </c>
      <c r="K392" s="2153" t="str">
        <f>VLOOKUP(J392,'FICHE RATIOS'!C:D,2,FALSE)</f>
        <v>Distribution Calorifique</v>
      </c>
    </row>
    <row r="393" spans="1:11" s="331" customFormat="1" ht="12.75" customHeight="1">
      <c r="A393" s="274"/>
      <c r="B393" s="996" t="s">
        <v>179</v>
      </c>
      <c r="C393" s="976"/>
      <c r="D393" s="983" t="s">
        <v>2628</v>
      </c>
      <c r="E393" s="984"/>
      <c r="F393" s="979">
        <v>0</v>
      </c>
      <c r="G393" s="980"/>
      <c r="H393" s="985">
        <f t="shared" si="6"/>
        <v>0</v>
      </c>
      <c r="J393" s="2058" t="s">
        <v>6400</v>
      </c>
      <c r="K393" s="2153" t="str">
        <f>VLOOKUP(J393,'FICHE RATIOS'!C:D,2,FALSE)</f>
        <v>Distribution Calorifique</v>
      </c>
    </row>
    <row r="394" spans="1:11" s="331" customFormat="1" ht="12.75" customHeight="1">
      <c r="A394" s="274"/>
      <c r="B394" s="996" t="s">
        <v>179</v>
      </c>
      <c r="C394" s="976"/>
      <c r="D394" s="983" t="s">
        <v>2766</v>
      </c>
      <c r="E394" s="984" t="s">
        <v>2528</v>
      </c>
      <c r="F394" s="979">
        <v>0</v>
      </c>
      <c r="G394" s="980"/>
      <c r="H394" s="985">
        <f t="shared" si="6"/>
        <v>0</v>
      </c>
      <c r="J394" s="2058" t="s">
        <v>6400</v>
      </c>
      <c r="K394" s="2153" t="str">
        <f>VLOOKUP(J394,'FICHE RATIOS'!C:D,2,FALSE)</f>
        <v>Distribution Calorifique</v>
      </c>
    </row>
    <row r="395" spans="1:11" s="331" customFormat="1" ht="12.75" customHeight="1">
      <c r="A395" s="274"/>
      <c r="B395" s="996" t="s">
        <v>179</v>
      </c>
      <c r="C395" s="976"/>
      <c r="D395" s="983" t="s">
        <v>2767</v>
      </c>
      <c r="E395" s="984" t="s">
        <v>2528</v>
      </c>
      <c r="F395" s="979">
        <v>0</v>
      </c>
      <c r="G395" s="980"/>
      <c r="H395" s="985">
        <f t="shared" si="6"/>
        <v>0</v>
      </c>
      <c r="J395" s="2058" t="s">
        <v>6400</v>
      </c>
      <c r="K395" s="2153" t="str">
        <f>VLOOKUP(J395,'FICHE RATIOS'!C:D,2,FALSE)</f>
        <v>Distribution Calorifique</v>
      </c>
    </row>
    <row r="396" spans="1:11" s="331" customFormat="1" ht="12.75" customHeight="1">
      <c r="A396" s="274"/>
      <c r="B396" s="996" t="s">
        <v>179</v>
      </c>
      <c r="C396" s="976"/>
      <c r="D396" s="983" t="s">
        <v>2768</v>
      </c>
      <c r="E396" s="984" t="s">
        <v>2528</v>
      </c>
      <c r="F396" s="979">
        <v>0</v>
      </c>
      <c r="G396" s="980"/>
      <c r="H396" s="985">
        <f t="shared" si="6"/>
        <v>0</v>
      </c>
      <c r="J396" s="2058" t="s">
        <v>6400</v>
      </c>
      <c r="K396" s="2153" t="str">
        <f>VLOOKUP(J396,'FICHE RATIOS'!C:D,2,FALSE)</f>
        <v>Distribution Calorifique</v>
      </c>
    </row>
    <row r="397" spans="1:11" s="331" customFormat="1" ht="12.75" customHeight="1">
      <c r="A397" s="274"/>
      <c r="B397" s="996" t="s">
        <v>179</v>
      </c>
      <c r="C397" s="976"/>
      <c r="D397" s="983" t="s">
        <v>2715</v>
      </c>
      <c r="E397" s="984" t="s">
        <v>2528</v>
      </c>
      <c r="F397" s="979">
        <v>0</v>
      </c>
      <c r="G397" s="980"/>
      <c r="H397" s="985">
        <f t="shared" si="6"/>
        <v>0</v>
      </c>
      <c r="J397" s="2058" t="s">
        <v>6400</v>
      </c>
      <c r="K397" s="2153" t="str">
        <f>VLOOKUP(J397,'FICHE RATIOS'!C:D,2,FALSE)</f>
        <v>Distribution Calorifique</v>
      </c>
    </row>
    <row r="398" spans="1:11" s="331" customFormat="1" ht="12.75" customHeight="1">
      <c r="A398" s="274"/>
      <c r="B398" s="996" t="s">
        <v>179</v>
      </c>
      <c r="C398" s="976"/>
      <c r="D398" s="983" t="s">
        <v>2769</v>
      </c>
      <c r="E398" s="984"/>
      <c r="F398" s="979">
        <v>0</v>
      </c>
      <c r="G398" s="980"/>
      <c r="H398" s="985">
        <f t="shared" si="6"/>
        <v>0</v>
      </c>
      <c r="J398" s="2058" t="s">
        <v>6400</v>
      </c>
      <c r="K398" s="2153" t="str">
        <f>VLOOKUP(J398,'FICHE RATIOS'!C:D,2,FALSE)</f>
        <v>Distribution Calorifique</v>
      </c>
    </row>
    <row r="399" spans="1:11" s="331" customFormat="1" ht="12.75" customHeight="1">
      <c r="A399" s="274"/>
      <c r="B399" s="996" t="s">
        <v>179</v>
      </c>
      <c r="C399" s="976"/>
      <c r="D399" s="991" t="s">
        <v>2744</v>
      </c>
      <c r="E399" s="984" t="s">
        <v>235</v>
      </c>
      <c r="F399" s="979">
        <v>12</v>
      </c>
      <c r="G399" s="980">
        <v>44.04</v>
      </c>
      <c r="H399" s="985">
        <f t="shared" si="6"/>
        <v>528.48</v>
      </c>
      <c r="J399" s="2058" t="s">
        <v>6400</v>
      </c>
      <c r="K399" s="2153" t="str">
        <f>VLOOKUP(J399,'FICHE RATIOS'!C:D,2,FALSE)</f>
        <v>Distribution Calorifique</v>
      </c>
    </row>
    <row r="400" spans="1:11" s="331" customFormat="1" ht="12.75" customHeight="1">
      <c r="A400" s="274"/>
      <c r="B400" s="996" t="s">
        <v>179</v>
      </c>
      <c r="C400" s="976"/>
      <c r="D400" s="991" t="s">
        <v>2746</v>
      </c>
      <c r="E400" s="984" t="s">
        <v>235</v>
      </c>
      <c r="F400" s="979">
        <v>140</v>
      </c>
      <c r="G400" s="980">
        <v>59.42</v>
      </c>
      <c r="H400" s="985">
        <f t="shared" si="6"/>
        <v>8318.8000000000011</v>
      </c>
      <c r="J400" s="2058" t="s">
        <v>6400</v>
      </c>
      <c r="K400" s="2153" t="str">
        <f>VLOOKUP(J400,'FICHE RATIOS'!C:D,2,FALSE)</f>
        <v>Distribution Calorifique</v>
      </c>
    </row>
    <row r="401" spans="1:11" s="331" customFormat="1" ht="12.75" customHeight="1">
      <c r="A401" s="274"/>
      <c r="B401" s="996" t="s">
        <v>179</v>
      </c>
      <c r="C401" s="976"/>
      <c r="D401" s="991" t="s">
        <v>2747</v>
      </c>
      <c r="E401" s="984" t="s">
        <v>235</v>
      </c>
      <c r="F401" s="979">
        <v>182</v>
      </c>
      <c r="G401" s="980">
        <v>79.39</v>
      </c>
      <c r="H401" s="985">
        <f t="shared" si="6"/>
        <v>14448.98</v>
      </c>
      <c r="J401" s="2058" t="s">
        <v>6400</v>
      </c>
      <c r="K401" s="2153" t="str">
        <f>VLOOKUP(J401,'FICHE RATIOS'!C:D,2,FALSE)</f>
        <v>Distribution Calorifique</v>
      </c>
    </row>
    <row r="402" spans="1:11" s="331" customFormat="1" ht="12.75" customHeight="1">
      <c r="A402" s="274"/>
      <c r="B402" s="996" t="s">
        <v>179</v>
      </c>
      <c r="C402" s="976"/>
      <c r="D402" s="991" t="s">
        <v>2748</v>
      </c>
      <c r="E402" s="984" t="s">
        <v>235</v>
      </c>
      <c r="F402" s="979">
        <v>106</v>
      </c>
      <c r="G402" s="980">
        <v>84.5</v>
      </c>
      <c r="H402" s="985">
        <f t="shared" si="6"/>
        <v>8957</v>
      </c>
      <c r="J402" s="2058" t="s">
        <v>6400</v>
      </c>
      <c r="K402" s="2153" t="str">
        <f>VLOOKUP(J402,'FICHE RATIOS'!C:D,2,FALSE)</f>
        <v>Distribution Calorifique</v>
      </c>
    </row>
    <row r="403" spans="1:11" s="331" customFormat="1" ht="12.75" customHeight="1">
      <c r="A403" s="274"/>
      <c r="B403" s="996" t="s">
        <v>179</v>
      </c>
      <c r="C403" s="976"/>
      <c r="D403" s="991" t="s">
        <v>2749</v>
      </c>
      <c r="E403" s="984" t="s">
        <v>235</v>
      </c>
      <c r="F403" s="979">
        <v>154</v>
      </c>
      <c r="G403" s="980">
        <v>110.15</v>
      </c>
      <c r="H403" s="985">
        <f t="shared" si="6"/>
        <v>16963.100000000002</v>
      </c>
      <c r="J403" s="2058" t="s">
        <v>6400</v>
      </c>
      <c r="K403" s="2153" t="str">
        <f>VLOOKUP(J403,'FICHE RATIOS'!C:D,2,FALSE)</f>
        <v>Distribution Calorifique</v>
      </c>
    </row>
    <row r="404" spans="1:11" s="331" customFormat="1" ht="12.75" customHeight="1">
      <c r="A404" s="274"/>
      <c r="B404" s="996" t="s">
        <v>179</v>
      </c>
      <c r="C404" s="976"/>
      <c r="D404" s="991" t="s">
        <v>2770</v>
      </c>
      <c r="E404" s="984" t="s">
        <v>235</v>
      </c>
      <c r="F404" s="979">
        <v>74</v>
      </c>
      <c r="G404" s="980">
        <v>137.49</v>
      </c>
      <c r="H404" s="985">
        <f t="shared" si="6"/>
        <v>10174.26</v>
      </c>
      <c r="J404" s="2058" t="s">
        <v>6400</v>
      </c>
      <c r="K404" s="2153" t="str">
        <f>VLOOKUP(J404,'FICHE RATIOS'!C:D,2,FALSE)</f>
        <v>Distribution Calorifique</v>
      </c>
    </row>
    <row r="405" spans="1:11" s="331" customFormat="1" ht="12.75" customHeight="1">
      <c r="A405" s="274"/>
      <c r="B405" s="996" t="s">
        <v>179</v>
      </c>
      <c r="C405" s="976"/>
      <c r="D405" s="983" t="s">
        <v>2771</v>
      </c>
      <c r="E405" s="984"/>
      <c r="F405" s="979">
        <v>0</v>
      </c>
      <c r="G405" s="980"/>
      <c r="H405" s="985">
        <f t="shared" si="6"/>
        <v>0</v>
      </c>
      <c r="J405" s="2058" t="s">
        <v>6400</v>
      </c>
      <c r="K405" s="2153" t="str">
        <f>VLOOKUP(J405,'FICHE RATIOS'!C:D,2,FALSE)</f>
        <v>Distribution Calorifique</v>
      </c>
    </row>
    <row r="406" spans="1:11" s="331" customFormat="1" ht="12.75" customHeight="1">
      <c r="A406" s="274"/>
      <c r="B406" s="996" t="s">
        <v>179</v>
      </c>
      <c r="C406" s="976"/>
      <c r="D406" s="991" t="s">
        <v>2606</v>
      </c>
      <c r="E406" s="984" t="s">
        <v>235</v>
      </c>
      <c r="F406" s="979">
        <v>12</v>
      </c>
      <c r="G406" s="980">
        <v>81.650000000000006</v>
      </c>
      <c r="H406" s="985">
        <f t="shared" si="6"/>
        <v>979.80000000000007</v>
      </c>
      <c r="J406" s="2058" t="s">
        <v>6400</v>
      </c>
      <c r="K406" s="2153" t="str">
        <f>VLOOKUP(J406,'FICHE RATIOS'!C:D,2,FALSE)</f>
        <v>Distribution Calorifique</v>
      </c>
    </row>
    <row r="407" spans="1:11" s="331" customFormat="1" ht="12.75" customHeight="1">
      <c r="A407" s="274"/>
      <c r="B407" s="996" t="s">
        <v>179</v>
      </c>
      <c r="C407" s="976"/>
      <c r="D407" s="991" t="s">
        <v>2577</v>
      </c>
      <c r="E407" s="984" t="s">
        <v>235</v>
      </c>
      <c r="F407" s="979">
        <v>108</v>
      </c>
      <c r="G407" s="980">
        <v>98.34</v>
      </c>
      <c r="H407" s="985">
        <f t="shared" si="6"/>
        <v>10620.720000000001</v>
      </c>
      <c r="J407" s="2058" t="s">
        <v>6400</v>
      </c>
      <c r="K407" s="2153" t="str">
        <f>VLOOKUP(J407,'FICHE RATIOS'!C:D,2,FALSE)</f>
        <v>Distribution Calorifique</v>
      </c>
    </row>
    <row r="408" spans="1:11" s="331" customFormat="1" ht="12.75" customHeight="1">
      <c r="A408" s="274"/>
      <c r="B408" s="996" t="s">
        <v>179</v>
      </c>
      <c r="C408" s="976"/>
      <c r="D408" s="991" t="s">
        <v>2579</v>
      </c>
      <c r="E408" s="984" t="s">
        <v>235</v>
      </c>
      <c r="F408" s="979">
        <v>72</v>
      </c>
      <c r="G408" s="980">
        <v>109.4</v>
      </c>
      <c r="H408" s="985">
        <f t="shared" si="6"/>
        <v>7876.8</v>
      </c>
      <c r="J408" s="2058" t="s">
        <v>6400</v>
      </c>
      <c r="K408" s="2153" t="str">
        <f>VLOOKUP(J408,'FICHE RATIOS'!C:D,2,FALSE)</f>
        <v>Distribution Calorifique</v>
      </c>
    </row>
    <row r="409" spans="1:11" s="331" customFormat="1" ht="12.75" customHeight="1">
      <c r="A409" s="274"/>
      <c r="B409" s="996" t="s">
        <v>179</v>
      </c>
      <c r="C409" s="976"/>
      <c r="D409" s="991" t="s">
        <v>2616</v>
      </c>
      <c r="E409" s="984" t="s">
        <v>235</v>
      </c>
      <c r="F409" s="979">
        <v>36</v>
      </c>
      <c r="G409" s="980">
        <v>130.97</v>
      </c>
      <c r="H409" s="985">
        <f t="shared" si="6"/>
        <v>4714.92</v>
      </c>
      <c r="J409" s="2058" t="s">
        <v>6400</v>
      </c>
      <c r="K409" s="2153" t="str">
        <f>VLOOKUP(J409,'FICHE RATIOS'!C:D,2,FALSE)</f>
        <v>Distribution Calorifique</v>
      </c>
    </row>
    <row r="410" spans="1:11" s="331" customFormat="1" ht="12.75" customHeight="1">
      <c r="A410" s="274"/>
      <c r="B410" s="996" t="s">
        <v>179</v>
      </c>
      <c r="C410" s="976"/>
      <c r="D410" s="983" t="s">
        <v>2772</v>
      </c>
      <c r="E410" s="984"/>
      <c r="F410" s="979">
        <v>0</v>
      </c>
      <c r="G410" s="980"/>
      <c r="H410" s="985">
        <f t="shared" si="6"/>
        <v>0</v>
      </c>
      <c r="J410" s="2058" t="s">
        <v>6400</v>
      </c>
      <c r="K410" s="2153" t="str">
        <f>VLOOKUP(J410,'FICHE RATIOS'!C:D,2,FALSE)</f>
        <v>Distribution Calorifique</v>
      </c>
    </row>
    <row r="411" spans="1:11" s="331" customFormat="1" ht="12.75" customHeight="1">
      <c r="A411" s="274"/>
      <c r="B411" s="996" t="s">
        <v>179</v>
      </c>
      <c r="C411" s="976"/>
      <c r="D411" s="991" t="s">
        <v>2587</v>
      </c>
      <c r="E411" s="978" t="s">
        <v>36</v>
      </c>
      <c r="F411" s="979">
        <v>38</v>
      </c>
      <c r="G411" s="980">
        <v>68.099999999999994</v>
      </c>
      <c r="H411" s="985">
        <f t="shared" si="6"/>
        <v>2587.7999999999997</v>
      </c>
      <c r="J411" s="2058" t="s">
        <v>6400</v>
      </c>
      <c r="K411" s="2153" t="str">
        <f>VLOOKUP(J411,'FICHE RATIOS'!C:D,2,FALSE)</f>
        <v>Distribution Calorifique</v>
      </c>
    </row>
    <row r="412" spans="1:11" s="331" customFormat="1" ht="12.75" customHeight="1">
      <c r="A412" s="274"/>
      <c r="B412" s="996" t="s">
        <v>179</v>
      </c>
      <c r="C412" s="976"/>
      <c r="D412" s="991" t="s">
        <v>2773</v>
      </c>
      <c r="E412" s="978" t="s">
        <v>36</v>
      </c>
      <c r="F412" s="979">
        <v>38</v>
      </c>
      <c r="G412" s="980">
        <v>28.61</v>
      </c>
      <c r="H412" s="985">
        <f t="shared" si="6"/>
        <v>1087.18</v>
      </c>
      <c r="J412" s="2058" t="s">
        <v>6400</v>
      </c>
      <c r="K412" s="2153" t="str">
        <f>VLOOKUP(J412,'FICHE RATIOS'!C:D,2,FALSE)</f>
        <v>Distribution Calorifique</v>
      </c>
    </row>
    <row r="413" spans="1:11" s="331" customFormat="1" ht="12.75" customHeight="1">
      <c r="A413" s="274"/>
      <c r="B413" s="996" t="s">
        <v>179</v>
      </c>
      <c r="C413" s="976"/>
      <c r="D413" s="983" t="s">
        <v>2774</v>
      </c>
      <c r="E413" s="984"/>
      <c r="F413" s="979">
        <v>0</v>
      </c>
      <c r="G413" s="980"/>
      <c r="H413" s="985">
        <f t="shared" si="6"/>
        <v>0</v>
      </c>
      <c r="J413" s="2058" t="s">
        <v>6400</v>
      </c>
      <c r="K413" s="2153" t="str">
        <f>VLOOKUP(J413,'FICHE RATIOS'!C:D,2,FALSE)</f>
        <v>Distribution Calorifique</v>
      </c>
    </row>
    <row r="414" spans="1:11" s="331" customFormat="1" ht="12.75" customHeight="1">
      <c r="A414" s="274"/>
      <c r="B414" s="996" t="s">
        <v>179</v>
      </c>
      <c r="C414" s="976"/>
      <c r="D414" s="991" t="s">
        <v>2570</v>
      </c>
      <c r="E414" s="984" t="s">
        <v>51</v>
      </c>
      <c r="F414" s="979">
        <v>19</v>
      </c>
      <c r="G414" s="980">
        <v>219.72</v>
      </c>
      <c r="H414" s="985">
        <f t="shared" si="6"/>
        <v>4174.68</v>
      </c>
      <c r="J414" s="2058" t="s">
        <v>6400</v>
      </c>
      <c r="K414" s="2153" t="str">
        <f>VLOOKUP(J414,'FICHE RATIOS'!C:D,2,FALSE)</f>
        <v>Distribution Calorifique</v>
      </c>
    </row>
    <row r="415" spans="1:11" s="331" customFormat="1" ht="12.75" customHeight="1">
      <c r="A415" s="274"/>
      <c r="B415" s="996" t="s">
        <v>179</v>
      </c>
      <c r="C415" s="976"/>
      <c r="D415" s="983" t="s">
        <v>2775</v>
      </c>
      <c r="E415" s="984"/>
      <c r="F415" s="979">
        <v>0</v>
      </c>
      <c r="G415" s="980"/>
      <c r="H415" s="985">
        <f t="shared" si="6"/>
        <v>0</v>
      </c>
      <c r="J415" s="2058" t="s">
        <v>6400</v>
      </c>
      <c r="K415" s="2153" t="str">
        <f>VLOOKUP(J415,'FICHE RATIOS'!C:D,2,FALSE)</f>
        <v>Distribution Calorifique</v>
      </c>
    </row>
    <row r="416" spans="1:11" s="331" customFormat="1" ht="12.75" customHeight="1">
      <c r="A416" s="274"/>
      <c r="B416" s="996" t="s">
        <v>179</v>
      </c>
      <c r="C416" s="976"/>
      <c r="D416" s="991" t="s">
        <v>2696</v>
      </c>
      <c r="E416" s="984" t="s">
        <v>36</v>
      </c>
      <c r="F416" s="979">
        <v>19</v>
      </c>
      <c r="G416" s="980">
        <v>139.07</v>
      </c>
      <c r="H416" s="985">
        <f t="shared" si="6"/>
        <v>2642.33</v>
      </c>
      <c r="J416" s="2058" t="s">
        <v>6400</v>
      </c>
      <c r="K416" s="2153" t="str">
        <f>VLOOKUP(J416,'FICHE RATIOS'!C:D,2,FALSE)</f>
        <v>Distribution Calorifique</v>
      </c>
    </row>
    <row r="417" spans="1:11" s="331" customFormat="1" ht="12.75" customHeight="1">
      <c r="A417" s="274"/>
      <c r="B417" s="996" t="s">
        <v>179</v>
      </c>
      <c r="C417" s="976"/>
      <c r="D417" s="983" t="s">
        <v>2776</v>
      </c>
      <c r="E417" s="984"/>
      <c r="F417" s="979">
        <v>0</v>
      </c>
      <c r="G417" s="980"/>
      <c r="H417" s="985">
        <f t="shared" si="6"/>
        <v>0</v>
      </c>
      <c r="J417" s="2058" t="s">
        <v>6400</v>
      </c>
      <c r="K417" s="2153" t="str">
        <f>VLOOKUP(J417,'FICHE RATIOS'!C:D,2,FALSE)</f>
        <v>Distribution Calorifique</v>
      </c>
    </row>
    <row r="418" spans="1:11" s="331" customFormat="1" ht="12.75" customHeight="1">
      <c r="A418" s="274"/>
      <c r="B418" s="996" t="s">
        <v>179</v>
      </c>
      <c r="C418" s="976"/>
      <c r="D418" s="991" t="s">
        <v>2701</v>
      </c>
      <c r="E418" s="984" t="s">
        <v>70</v>
      </c>
      <c r="F418" s="979">
        <v>121</v>
      </c>
      <c r="G418" s="980">
        <v>40.29</v>
      </c>
      <c r="H418" s="985">
        <f t="shared" si="6"/>
        <v>4875.09</v>
      </c>
      <c r="J418" s="2058" t="s">
        <v>6400</v>
      </c>
      <c r="K418" s="2153" t="str">
        <f>VLOOKUP(J418,'FICHE RATIOS'!C:D,2,FALSE)</f>
        <v>Distribution Calorifique</v>
      </c>
    </row>
    <row r="419" spans="1:11" s="331" customFormat="1" ht="12.75" customHeight="1">
      <c r="A419" s="274"/>
      <c r="B419" s="996" t="s">
        <v>179</v>
      </c>
      <c r="C419" s="976"/>
      <c r="D419" s="991" t="s">
        <v>2699</v>
      </c>
      <c r="E419" s="984" t="s">
        <v>70</v>
      </c>
      <c r="F419" s="979">
        <v>180</v>
      </c>
      <c r="G419" s="980">
        <v>42.64</v>
      </c>
      <c r="H419" s="985">
        <f t="shared" si="6"/>
        <v>7675.2</v>
      </c>
      <c r="J419" s="2058" t="s">
        <v>6400</v>
      </c>
      <c r="K419" s="2153" t="str">
        <f>VLOOKUP(J419,'FICHE RATIOS'!C:D,2,FALSE)</f>
        <v>Distribution Calorifique</v>
      </c>
    </row>
    <row r="420" spans="1:11" s="331" customFormat="1" ht="12.75" customHeight="1">
      <c r="A420" s="274"/>
      <c r="B420" s="996" t="s">
        <v>179</v>
      </c>
      <c r="C420" s="976"/>
      <c r="D420" s="991" t="s">
        <v>2701</v>
      </c>
      <c r="E420" s="984" t="s">
        <v>70</v>
      </c>
      <c r="F420" s="979">
        <v>42</v>
      </c>
      <c r="G420" s="980">
        <v>40.29</v>
      </c>
      <c r="H420" s="985">
        <f t="shared" si="6"/>
        <v>1692.18</v>
      </c>
      <c r="J420" s="2058" t="s">
        <v>6400</v>
      </c>
      <c r="K420" s="2153" t="str">
        <f>VLOOKUP(J420,'FICHE RATIOS'!C:D,2,FALSE)</f>
        <v>Distribution Calorifique</v>
      </c>
    </row>
    <row r="421" spans="1:11" s="331" customFormat="1" ht="12.75" customHeight="1">
      <c r="A421" s="274"/>
      <c r="B421" s="996" t="s">
        <v>179</v>
      </c>
      <c r="C421" s="976"/>
      <c r="D421" s="991" t="s">
        <v>2699</v>
      </c>
      <c r="E421" s="984" t="s">
        <v>70</v>
      </c>
      <c r="F421" s="979">
        <v>55</v>
      </c>
      <c r="G421" s="980">
        <v>42.64</v>
      </c>
      <c r="H421" s="985">
        <f t="shared" si="6"/>
        <v>2345.1999999999998</v>
      </c>
      <c r="J421" s="2058" t="s">
        <v>6400</v>
      </c>
      <c r="K421" s="2153" t="str">
        <f>VLOOKUP(J421,'FICHE RATIOS'!C:D,2,FALSE)</f>
        <v>Distribution Calorifique</v>
      </c>
    </row>
    <row r="422" spans="1:11" s="331" customFormat="1" ht="12.75" customHeight="1">
      <c r="A422" s="274"/>
      <c r="B422" s="996" t="s">
        <v>179</v>
      </c>
      <c r="C422" s="976"/>
      <c r="D422" s="983"/>
      <c r="E422" s="984"/>
      <c r="F422" s="979">
        <v>0</v>
      </c>
      <c r="G422" s="980"/>
      <c r="H422" s="985">
        <f t="shared" si="6"/>
        <v>0</v>
      </c>
      <c r="J422" s="2058" t="s">
        <v>6400</v>
      </c>
      <c r="K422" s="2153" t="str">
        <f>VLOOKUP(J422,'FICHE RATIOS'!C:D,2,FALSE)</f>
        <v>Distribution Calorifique</v>
      </c>
    </row>
    <row r="423" spans="1:11" s="331" customFormat="1" ht="12.75" customHeight="1">
      <c r="A423" s="274"/>
      <c r="B423" s="996" t="s">
        <v>179</v>
      </c>
      <c r="C423" s="976"/>
      <c r="D423" s="983" t="s">
        <v>2777</v>
      </c>
      <c r="E423" s="984"/>
      <c r="F423" s="979">
        <v>0</v>
      </c>
      <c r="G423" s="980"/>
      <c r="H423" s="985">
        <f t="shared" si="6"/>
        <v>0</v>
      </c>
      <c r="J423" s="2058" t="s">
        <v>6400</v>
      </c>
      <c r="K423" s="2153" t="str">
        <f>VLOOKUP(J423,'FICHE RATIOS'!C:D,2,FALSE)</f>
        <v>Distribution Calorifique</v>
      </c>
    </row>
    <row r="424" spans="1:11" s="331" customFormat="1" ht="12.75" customHeight="1">
      <c r="A424" s="274"/>
      <c r="B424" s="996" t="s">
        <v>179</v>
      </c>
      <c r="C424" s="976"/>
      <c r="D424" s="983" t="s">
        <v>2746</v>
      </c>
      <c r="E424" s="984" t="s">
        <v>2528</v>
      </c>
      <c r="F424" s="979">
        <v>0</v>
      </c>
      <c r="G424" s="980"/>
      <c r="H424" s="985">
        <f t="shared" si="6"/>
        <v>0</v>
      </c>
      <c r="J424" s="2058" t="s">
        <v>6400</v>
      </c>
      <c r="K424" s="2153" t="str">
        <f>VLOOKUP(J424,'FICHE RATIOS'!C:D,2,FALSE)</f>
        <v>Distribution Calorifique</v>
      </c>
    </row>
    <row r="425" spans="1:11" s="331" customFormat="1" ht="12.75" customHeight="1">
      <c r="A425" s="274"/>
      <c r="B425" s="996" t="s">
        <v>179</v>
      </c>
      <c r="C425" s="976"/>
      <c r="D425" s="983" t="s">
        <v>2732</v>
      </c>
      <c r="E425" s="984" t="s">
        <v>2528</v>
      </c>
      <c r="F425" s="979">
        <v>0</v>
      </c>
      <c r="G425" s="980"/>
      <c r="H425" s="985">
        <f t="shared" si="6"/>
        <v>0</v>
      </c>
      <c r="J425" s="2058" t="s">
        <v>6400</v>
      </c>
      <c r="K425" s="2153" t="str">
        <f>VLOOKUP(J425,'FICHE RATIOS'!C:D,2,FALSE)</f>
        <v>Distribution Calorifique</v>
      </c>
    </row>
    <row r="426" spans="1:11" s="331" customFormat="1" ht="12.75" customHeight="1">
      <c r="A426" s="274"/>
      <c r="B426" s="996" t="s">
        <v>179</v>
      </c>
      <c r="C426" s="976"/>
      <c r="D426" s="983" t="s">
        <v>2696</v>
      </c>
      <c r="E426" s="984" t="s">
        <v>2528</v>
      </c>
      <c r="F426" s="979">
        <v>0</v>
      </c>
      <c r="G426" s="980"/>
      <c r="H426" s="985">
        <f t="shared" si="6"/>
        <v>0</v>
      </c>
      <c r="J426" s="2058" t="s">
        <v>6400</v>
      </c>
      <c r="K426" s="2153" t="str">
        <f>VLOOKUP(J426,'FICHE RATIOS'!C:D,2,FALSE)</f>
        <v>Distribution Calorifique</v>
      </c>
    </row>
    <row r="427" spans="1:11" s="331" customFormat="1" ht="12.75" customHeight="1">
      <c r="A427" s="274"/>
      <c r="B427" s="996" t="s">
        <v>179</v>
      </c>
      <c r="C427" s="976"/>
      <c r="D427" s="983" t="s">
        <v>2588</v>
      </c>
      <c r="E427" s="984" t="s">
        <v>2528</v>
      </c>
      <c r="F427" s="979">
        <v>0</v>
      </c>
      <c r="G427" s="980"/>
      <c r="H427" s="985">
        <f t="shared" si="6"/>
        <v>0</v>
      </c>
      <c r="J427" s="2058" t="s">
        <v>6400</v>
      </c>
      <c r="K427" s="2153" t="str">
        <f>VLOOKUP(J427,'FICHE RATIOS'!C:D,2,FALSE)</f>
        <v>Distribution Calorifique</v>
      </c>
    </row>
    <row r="428" spans="1:11" s="331" customFormat="1" ht="12.75" customHeight="1">
      <c r="A428" s="274"/>
      <c r="B428" s="996" t="s">
        <v>179</v>
      </c>
      <c r="C428" s="976"/>
      <c r="D428" s="983" t="s">
        <v>2554</v>
      </c>
      <c r="E428" s="984" t="s">
        <v>2528</v>
      </c>
      <c r="F428" s="979">
        <v>0</v>
      </c>
      <c r="G428" s="980"/>
      <c r="H428" s="985">
        <f t="shared" si="6"/>
        <v>0</v>
      </c>
      <c r="J428" s="2058" t="s">
        <v>6400</v>
      </c>
      <c r="K428" s="2153" t="str">
        <f>VLOOKUP(J428,'FICHE RATIOS'!C:D,2,FALSE)</f>
        <v>Distribution Calorifique</v>
      </c>
    </row>
    <row r="429" spans="1:11" s="331" customFormat="1" ht="12.75" customHeight="1">
      <c r="A429" s="274"/>
      <c r="B429" s="996" t="s">
        <v>179</v>
      </c>
      <c r="C429" s="976"/>
      <c r="D429" s="983"/>
      <c r="E429" s="984"/>
      <c r="F429" s="979">
        <v>0</v>
      </c>
      <c r="G429" s="980"/>
      <c r="H429" s="985">
        <f t="shared" si="6"/>
        <v>0</v>
      </c>
      <c r="J429" s="2058" t="s">
        <v>6400</v>
      </c>
      <c r="K429" s="2153" t="str">
        <f>VLOOKUP(J429,'FICHE RATIOS'!C:D,2,FALSE)</f>
        <v>Distribution Calorifique</v>
      </c>
    </row>
    <row r="430" spans="1:11" s="331" customFormat="1" ht="12.75" customHeight="1">
      <c r="A430" s="274"/>
      <c r="B430" s="996" t="s">
        <v>179</v>
      </c>
      <c r="C430" s="976"/>
      <c r="D430" s="983" t="s">
        <v>2778</v>
      </c>
      <c r="E430" s="984"/>
      <c r="F430" s="979">
        <v>0</v>
      </c>
      <c r="G430" s="980"/>
      <c r="H430" s="985">
        <f t="shared" si="6"/>
        <v>0</v>
      </c>
      <c r="J430" s="2058" t="s">
        <v>6400</v>
      </c>
      <c r="K430" s="2153" t="str">
        <f>VLOOKUP(J430,'FICHE RATIOS'!C:D,2,FALSE)</f>
        <v>Distribution Calorifique</v>
      </c>
    </row>
    <row r="431" spans="1:11" s="331" customFormat="1" ht="12.75" customHeight="1">
      <c r="A431" s="274"/>
      <c r="B431" s="996" t="s">
        <v>179</v>
      </c>
      <c r="C431" s="976"/>
      <c r="D431" s="991" t="s">
        <v>2748</v>
      </c>
      <c r="E431" s="978" t="s">
        <v>235</v>
      </c>
      <c r="F431" s="979">
        <v>164</v>
      </c>
      <c r="G431" s="980">
        <v>84.5</v>
      </c>
      <c r="H431" s="985">
        <f t="shared" si="6"/>
        <v>13858</v>
      </c>
      <c r="J431" s="2058" t="s">
        <v>6400</v>
      </c>
      <c r="K431" s="2153" t="str">
        <f>VLOOKUP(J431,'FICHE RATIOS'!C:D,2,FALSE)</f>
        <v>Distribution Calorifique</v>
      </c>
    </row>
    <row r="432" spans="1:11" s="331" customFormat="1" ht="12.75" customHeight="1">
      <c r="A432" s="274"/>
      <c r="B432" s="996" t="s">
        <v>179</v>
      </c>
      <c r="C432" s="976"/>
      <c r="D432" s="991" t="s">
        <v>2613</v>
      </c>
      <c r="E432" s="984" t="s">
        <v>36</v>
      </c>
      <c r="F432" s="979">
        <v>2</v>
      </c>
      <c r="G432" s="980">
        <v>227.05</v>
      </c>
      <c r="H432" s="985">
        <f t="shared" si="6"/>
        <v>454.1</v>
      </c>
      <c r="J432" s="2058" t="s">
        <v>6400</v>
      </c>
      <c r="K432" s="2153" t="str">
        <f>VLOOKUP(J432,'FICHE RATIOS'!C:D,2,FALSE)</f>
        <v>Distribution Calorifique</v>
      </c>
    </row>
    <row r="433" spans="1:12" s="331" customFormat="1" ht="12.75" customHeight="1">
      <c r="A433" s="274"/>
      <c r="B433" s="996" t="s">
        <v>179</v>
      </c>
      <c r="C433" s="976"/>
      <c r="D433" s="991" t="s">
        <v>2696</v>
      </c>
      <c r="E433" s="978" t="s">
        <v>36</v>
      </c>
      <c r="F433" s="979">
        <v>1</v>
      </c>
      <c r="G433" s="980">
        <v>139.07</v>
      </c>
      <c r="H433" s="985">
        <f t="shared" si="6"/>
        <v>139.07</v>
      </c>
      <c r="J433" s="2058" t="s">
        <v>6400</v>
      </c>
      <c r="K433" s="2153" t="str">
        <f>VLOOKUP(J433,'FICHE RATIOS'!C:D,2,FALSE)</f>
        <v>Distribution Calorifique</v>
      </c>
    </row>
    <row r="434" spans="1:12" s="331" customFormat="1" ht="12.75" customHeight="1">
      <c r="A434" s="274"/>
      <c r="B434" s="996" t="s">
        <v>179</v>
      </c>
      <c r="C434" s="976"/>
      <c r="D434" s="991" t="s">
        <v>2588</v>
      </c>
      <c r="E434" s="978" t="s">
        <v>36</v>
      </c>
      <c r="F434" s="979">
        <v>1</v>
      </c>
      <c r="G434" s="980">
        <v>35.49</v>
      </c>
      <c r="H434" s="985">
        <f t="shared" si="6"/>
        <v>35.49</v>
      </c>
      <c r="J434" s="2058" t="s">
        <v>6400</v>
      </c>
      <c r="K434" s="2153" t="str">
        <f>VLOOKUP(J434,'FICHE RATIOS'!C:D,2,FALSE)</f>
        <v>Distribution Calorifique</v>
      </c>
    </row>
    <row r="435" spans="1:12" s="331" customFormat="1" ht="12.75" customHeight="1">
      <c r="A435" s="274"/>
      <c r="B435" s="996" t="s">
        <v>179</v>
      </c>
      <c r="C435" s="976"/>
      <c r="D435" s="991" t="s">
        <v>2701</v>
      </c>
      <c r="E435" s="984" t="s">
        <v>70</v>
      </c>
      <c r="F435" s="979">
        <v>88</v>
      </c>
      <c r="G435" s="980">
        <v>40.29</v>
      </c>
      <c r="H435" s="985">
        <f t="shared" si="6"/>
        <v>3545.52</v>
      </c>
      <c r="J435" s="2058" t="s">
        <v>6400</v>
      </c>
      <c r="K435" s="2153" t="str">
        <f>VLOOKUP(J435,'FICHE RATIOS'!C:D,2,FALSE)</f>
        <v>Distribution Calorifique</v>
      </c>
    </row>
    <row r="436" spans="1:12" s="331" customFormat="1" ht="12.75" customHeight="1">
      <c r="A436" s="274"/>
      <c r="B436" s="996" t="s">
        <v>179</v>
      </c>
      <c r="C436" s="976"/>
      <c r="D436" s="983" t="s">
        <v>179</v>
      </c>
      <c r="E436" s="984" t="s">
        <v>179</v>
      </c>
      <c r="F436" s="979">
        <v>0</v>
      </c>
      <c r="G436" s="980"/>
      <c r="H436" s="985">
        <f t="shared" si="6"/>
        <v>0</v>
      </c>
      <c r="J436" s="2058"/>
      <c r="K436" s="2153" t="e">
        <f>VLOOKUP(J436,'FICHE RATIOS'!C:D,2,FALSE)</f>
        <v>#N/A</v>
      </c>
      <c r="L436" s="404"/>
    </row>
    <row r="437" spans="1:12" s="331" customFormat="1" ht="12.75" customHeight="1">
      <c r="A437" s="274"/>
      <c r="B437" s="996"/>
      <c r="C437" s="976"/>
      <c r="D437" s="990"/>
      <c r="E437" s="984"/>
      <c r="F437" s="979"/>
      <c r="G437" s="980"/>
      <c r="H437" s="985">
        <f t="shared" si="6"/>
        <v>0</v>
      </c>
      <c r="J437" s="2058"/>
      <c r="K437" s="2153" t="e">
        <f>VLOOKUP(J437,'FICHE RATIOS'!C:D,2,FALSE)</f>
        <v>#N/A</v>
      </c>
    </row>
    <row r="438" spans="1:12" s="331" customFormat="1" ht="12.75" customHeight="1">
      <c r="A438" s="274"/>
      <c r="B438" s="996"/>
      <c r="C438" s="976"/>
      <c r="D438" s="990"/>
      <c r="E438" s="978"/>
      <c r="F438" s="979"/>
      <c r="G438" s="980"/>
      <c r="H438" s="985">
        <f t="shared" si="6"/>
        <v>0</v>
      </c>
      <c r="J438" s="2058"/>
      <c r="K438" s="2153" t="e">
        <f>VLOOKUP(J438,'FICHE RATIOS'!C:D,2,FALSE)</f>
        <v>#N/A</v>
      </c>
    </row>
    <row r="439" spans="1:12" s="331" customFormat="1" ht="12.75" customHeight="1">
      <c r="A439" s="274"/>
      <c r="B439" s="996" t="s">
        <v>229</v>
      </c>
      <c r="C439" s="976"/>
      <c r="D439" s="997" t="s">
        <v>2779</v>
      </c>
      <c r="E439" s="978"/>
      <c r="F439" s="979"/>
      <c r="G439" s="980"/>
      <c r="H439" s="985">
        <f t="shared" si="6"/>
        <v>0</v>
      </c>
      <c r="J439" s="2058"/>
      <c r="K439" s="2153" t="e">
        <f>VLOOKUP(J439,'FICHE RATIOS'!C:D,2,FALSE)</f>
        <v>#N/A</v>
      </c>
    </row>
    <row r="440" spans="1:12" s="331" customFormat="1" ht="12.75" customHeight="1">
      <c r="A440" s="274"/>
      <c r="B440" s="996" t="s">
        <v>179</v>
      </c>
      <c r="C440" s="976"/>
      <c r="D440" s="983" t="s">
        <v>179</v>
      </c>
      <c r="E440" s="984" t="s">
        <v>179</v>
      </c>
      <c r="F440" s="979">
        <v>0</v>
      </c>
      <c r="G440" s="980"/>
      <c r="H440" s="985">
        <f t="shared" si="6"/>
        <v>0</v>
      </c>
      <c r="J440" s="2058"/>
      <c r="K440" s="2153" t="e">
        <f>VLOOKUP(J440,'FICHE RATIOS'!C:D,2,FALSE)</f>
        <v>#N/A</v>
      </c>
    </row>
    <row r="441" spans="1:12" s="331" customFormat="1" ht="12.75" customHeight="1">
      <c r="A441" s="274"/>
      <c r="B441" s="996" t="s">
        <v>231</v>
      </c>
      <c r="C441" s="976"/>
      <c r="D441" s="987" t="s">
        <v>2780</v>
      </c>
      <c r="E441" s="984" t="s">
        <v>51</v>
      </c>
      <c r="F441" s="979">
        <v>1</v>
      </c>
      <c r="G441" s="980"/>
      <c r="H441" s="985">
        <f t="shared" si="6"/>
        <v>0</v>
      </c>
      <c r="J441" s="2058"/>
      <c r="K441" s="2153" t="e">
        <f>VLOOKUP(J441,'FICHE RATIOS'!C:D,2,FALSE)</f>
        <v>#N/A</v>
      </c>
    </row>
    <row r="442" spans="1:12" s="331" customFormat="1" ht="12.75" customHeight="1">
      <c r="A442" s="274"/>
      <c r="B442" s="996" t="s">
        <v>179</v>
      </c>
      <c r="C442" s="976"/>
      <c r="D442" s="983" t="s">
        <v>179</v>
      </c>
      <c r="E442" s="984" t="s">
        <v>179</v>
      </c>
      <c r="F442" s="979">
        <v>0</v>
      </c>
      <c r="G442" s="980"/>
      <c r="H442" s="985">
        <f t="shared" si="6"/>
        <v>0</v>
      </c>
      <c r="J442" s="2058" t="s">
        <v>6398</v>
      </c>
      <c r="K442" s="2153" t="str">
        <f>VLOOKUP(J442,'FICHE RATIOS'!C:D,2,FALSE)</f>
        <v>Production Frigorifique</v>
      </c>
    </row>
    <row r="443" spans="1:12" s="331" customFormat="1" ht="12.75" customHeight="1">
      <c r="A443" s="274"/>
      <c r="B443" s="996" t="s">
        <v>179</v>
      </c>
      <c r="C443" s="976"/>
      <c r="D443" s="983" t="s">
        <v>2781</v>
      </c>
      <c r="E443" s="984"/>
      <c r="F443" s="979">
        <v>0</v>
      </c>
      <c r="G443" s="980"/>
      <c r="H443" s="985">
        <f t="shared" si="6"/>
        <v>0</v>
      </c>
      <c r="J443" s="2058" t="s">
        <v>6398</v>
      </c>
      <c r="K443" s="2153" t="str">
        <f>VLOOKUP(J443,'FICHE RATIOS'!C:D,2,FALSE)</f>
        <v>Production Frigorifique</v>
      </c>
    </row>
    <row r="444" spans="1:12" s="331" customFormat="1" ht="12.75" customHeight="1">
      <c r="A444" s="274"/>
      <c r="B444" s="996" t="s">
        <v>179</v>
      </c>
      <c r="C444" s="976"/>
      <c r="D444" s="991" t="s">
        <v>2782</v>
      </c>
      <c r="E444" s="984" t="s">
        <v>66</v>
      </c>
      <c r="F444" s="979">
        <v>3</v>
      </c>
      <c r="G444" s="980">
        <v>100779.87</v>
      </c>
      <c r="H444" s="985">
        <f t="shared" si="6"/>
        <v>302339.61</v>
      </c>
      <c r="J444" s="2058" t="s">
        <v>6398</v>
      </c>
      <c r="K444" s="2153" t="str">
        <f>VLOOKUP(J444,'FICHE RATIOS'!C:D,2,FALSE)</f>
        <v>Production Frigorifique</v>
      </c>
    </row>
    <row r="445" spans="1:12" s="331" customFormat="1" ht="12.75" customHeight="1">
      <c r="A445" s="274"/>
      <c r="B445" s="996" t="s">
        <v>179</v>
      </c>
      <c r="C445" s="976"/>
      <c r="D445" s="991" t="s">
        <v>2783</v>
      </c>
      <c r="E445" s="984" t="s">
        <v>66</v>
      </c>
      <c r="F445" s="979">
        <v>1</v>
      </c>
      <c r="G445" s="980">
        <v>56598.83</v>
      </c>
      <c r="H445" s="985">
        <f t="shared" si="6"/>
        <v>56598.83</v>
      </c>
      <c r="J445" s="2058" t="s">
        <v>6398</v>
      </c>
      <c r="K445" s="2153" t="str">
        <f>VLOOKUP(J445,'FICHE RATIOS'!C:D,2,FALSE)</f>
        <v>Production Frigorifique</v>
      </c>
    </row>
    <row r="446" spans="1:12" s="331" customFormat="1" ht="12.75" customHeight="1">
      <c r="A446" s="274"/>
      <c r="B446" s="996" t="s">
        <v>179</v>
      </c>
      <c r="C446" s="976"/>
      <c r="D446" s="991" t="s">
        <v>2784</v>
      </c>
      <c r="E446" s="984" t="s">
        <v>51</v>
      </c>
      <c r="F446" s="979">
        <v>4</v>
      </c>
      <c r="G446" s="980">
        <v>1656</v>
      </c>
      <c r="H446" s="985">
        <f t="shared" si="6"/>
        <v>6624</v>
      </c>
      <c r="J446" s="2058" t="s">
        <v>6398</v>
      </c>
      <c r="K446" s="2153" t="str">
        <f>VLOOKUP(J446,'FICHE RATIOS'!C:D,2,FALSE)</f>
        <v>Production Frigorifique</v>
      </c>
    </row>
    <row r="447" spans="1:12" s="331" customFormat="1" ht="12.75" customHeight="1">
      <c r="A447" s="274"/>
      <c r="B447" s="996" t="s">
        <v>179</v>
      </c>
      <c r="C447" s="976"/>
      <c r="D447" s="983"/>
      <c r="E447" s="984"/>
      <c r="F447" s="979">
        <v>0</v>
      </c>
      <c r="G447" s="980"/>
      <c r="H447" s="985">
        <f t="shared" si="6"/>
        <v>0</v>
      </c>
      <c r="J447" s="2058" t="s">
        <v>6398</v>
      </c>
      <c r="K447" s="2153" t="str">
        <f>VLOOKUP(J447,'FICHE RATIOS'!C:D,2,FALSE)</f>
        <v>Production Frigorifique</v>
      </c>
    </row>
    <row r="448" spans="1:12" s="331" customFormat="1" ht="12.75" customHeight="1">
      <c r="A448" s="274"/>
      <c r="B448" s="996" t="s">
        <v>179</v>
      </c>
      <c r="C448" s="976"/>
      <c r="D448" s="991" t="s">
        <v>2785</v>
      </c>
      <c r="E448" s="984" t="s">
        <v>66</v>
      </c>
      <c r="F448" s="979">
        <v>3</v>
      </c>
      <c r="G448" s="980">
        <v>66064.899999999994</v>
      </c>
      <c r="H448" s="985">
        <f t="shared" si="6"/>
        <v>198194.69999999998</v>
      </c>
      <c r="J448" s="2058" t="s">
        <v>6398</v>
      </c>
      <c r="K448" s="2153" t="str">
        <f>VLOOKUP(J448,'FICHE RATIOS'!C:D,2,FALSE)</f>
        <v>Production Frigorifique</v>
      </c>
    </row>
    <row r="449" spans="1:11" s="331" customFormat="1" ht="12.75" customHeight="1">
      <c r="A449" s="274"/>
      <c r="B449" s="996" t="s">
        <v>179</v>
      </c>
      <c r="C449" s="976"/>
      <c r="D449" s="991" t="s">
        <v>2786</v>
      </c>
      <c r="E449" s="984" t="s">
        <v>51</v>
      </c>
      <c r="F449" s="979">
        <v>1</v>
      </c>
      <c r="G449" s="980">
        <v>8280</v>
      </c>
      <c r="H449" s="985">
        <f t="shared" si="6"/>
        <v>8280</v>
      </c>
      <c r="J449" s="2058" t="s">
        <v>6398</v>
      </c>
      <c r="K449" s="2153" t="str">
        <f>VLOOKUP(J449,'FICHE RATIOS'!C:D,2,FALSE)</f>
        <v>Production Frigorifique</v>
      </c>
    </row>
    <row r="450" spans="1:11" s="331" customFormat="1" ht="12.75" customHeight="1">
      <c r="A450" s="274"/>
      <c r="B450" s="996" t="s">
        <v>179</v>
      </c>
      <c r="C450" s="976"/>
      <c r="D450" s="983" t="s">
        <v>2787</v>
      </c>
      <c r="E450" s="984"/>
      <c r="F450" s="979">
        <v>0</v>
      </c>
      <c r="G450" s="980"/>
      <c r="H450" s="985">
        <f t="shared" si="6"/>
        <v>0</v>
      </c>
      <c r="J450" s="2058" t="s">
        <v>6398</v>
      </c>
      <c r="K450" s="2153" t="str">
        <f>VLOOKUP(J450,'FICHE RATIOS'!C:D,2,FALSE)</f>
        <v>Production Frigorifique</v>
      </c>
    </row>
    <row r="451" spans="1:11" s="331" customFormat="1" ht="12.75" customHeight="1">
      <c r="A451" s="274"/>
      <c r="B451" s="996" t="s">
        <v>179</v>
      </c>
      <c r="C451" s="976"/>
      <c r="D451" s="983" t="s">
        <v>2788</v>
      </c>
      <c r="E451" s="984"/>
      <c r="F451" s="979">
        <v>0</v>
      </c>
      <c r="G451" s="980"/>
      <c r="H451" s="985">
        <f t="shared" si="6"/>
        <v>0</v>
      </c>
      <c r="J451" s="2058" t="s">
        <v>6398</v>
      </c>
      <c r="K451" s="2153" t="str">
        <f>VLOOKUP(J451,'FICHE RATIOS'!C:D,2,FALSE)</f>
        <v>Production Frigorifique</v>
      </c>
    </row>
    <row r="452" spans="1:11" s="331" customFormat="1" ht="12.75" customHeight="1">
      <c r="A452" s="274"/>
      <c r="B452" s="996" t="s">
        <v>179</v>
      </c>
      <c r="C452" s="976"/>
      <c r="D452" s="991" t="s">
        <v>2789</v>
      </c>
      <c r="E452" s="984" t="s">
        <v>36</v>
      </c>
      <c r="F452" s="979">
        <v>15</v>
      </c>
      <c r="G452" s="980">
        <v>1888.87</v>
      </c>
      <c r="H452" s="985">
        <f t="shared" si="6"/>
        <v>28333.05</v>
      </c>
      <c r="J452" s="2058" t="s">
        <v>6398</v>
      </c>
      <c r="K452" s="2153" t="str">
        <f>VLOOKUP(J452,'FICHE RATIOS'!C:D,2,FALSE)</f>
        <v>Production Frigorifique</v>
      </c>
    </row>
    <row r="453" spans="1:11" s="331" customFormat="1" ht="12.75" customHeight="1">
      <c r="A453" s="274"/>
      <c r="B453" s="996" t="s">
        <v>179</v>
      </c>
      <c r="C453" s="976"/>
      <c r="D453" s="991" t="s">
        <v>2790</v>
      </c>
      <c r="E453" s="984" t="s">
        <v>428</v>
      </c>
      <c r="F453" s="979">
        <v>2800</v>
      </c>
      <c r="G453" s="980">
        <v>7.59</v>
      </c>
      <c r="H453" s="985">
        <f t="shared" si="6"/>
        <v>21252</v>
      </c>
      <c r="J453" s="2058" t="s">
        <v>6398</v>
      </c>
      <c r="K453" s="2153" t="str">
        <f>VLOOKUP(J453,'FICHE RATIOS'!C:D,2,FALSE)</f>
        <v>Production Frigorifique</v>
      </c>
    </row>
    <row r="454" spans="1:11" s="331" customFormat="1" ht="12.75" customHeight="1">
      <c r="A454" s="274"/>
      <c r="B454" s="996" t="s">
        <v>179</v>
      </c>
      <c r="C454" s="976"/>
      <c r="D454" s="991" t="s">
        <v>2791</v>
      </c>
      <c r="E454" s="984" t="s">
        <v>51</v>
      </c>
      <c r="F454" s="979">
        <v>3</v>
      </c>
      <c r="G454" s="980">
        <v>4416</v>
      </c>
      <c r="H454" s="985">
        <f t="shared" si="6"/>
        <v>13248</v>
      </c>
      <c r="J454" s="2058" t="s">
        <v>6398</v>
      </c>
      <c r="K454" s="2153" t="str">
        <f>VLOOKUP(J454,'FICHE RATIOS'!C:D,2,FALSE)</f>
        <v>Production Frigorifique</v>
      </c>
    </row>
    <row r="455" spans="1:11" s="331" customFormat="1" ht="12.75" customHeight="1">
      <c r="A455" s="274"/>
      <c r="B455" s="996" t="s">
        <v>179</v>
      </c>
      <c r="C455" s="976"/>
      <c r="D455" s="983"/>
      <c r="E455" s="984"/>
      <c r="F455" s="979">
        <v>0</v>
      </c>
      <c r="G455" s="980"/>
      <c r="H455" s="985">
        <f t="shared" si="6"/>
        <v>0</v>
      </c>
      <c r="J455" s="2058" t="s">
        <v>6398</v>
      </c>
      <c r="K455" s="2153" t="str">
        <f>VLOOKUP(J455,'FICHE RATIOS'!C:D,2,FALSE)</f>
        <v>Production Frigorifique</v>
      </c>
    </row>
    <row r="456" spans="1:11" s="331" customFormat="1" ht="12.75" customHeight="1">
      <c r="A456" s="274"/>
      <c r="B456" s="996" t="s">
        <v>179</v>
      </c>
      <c r="C456" s="976"/>
      <c r="D456" s="983" t="s">
        <v>2792</v>
      </c>
      <c r="E456" s="984"/>
      <c r="F456" s="979">
        <v>0</v>
      </c>
      <c r="G456" s="980"/>
      <c r="H456" s="985">
        <f t="shared" ref="H456:H519" si="7">+IF(F456=0,0,F456*G456)</f>
        <v>0</v>
      </c>
      <c r="J456" s="2058" t="s">
        <v>6398</v>
      </c>
      <c r="K456" s="2153" t="str">
        <f>VLOOKUP(J456,'FICHE RATIOS'!C:D,2,FALSE)</f>
        <v>Production Frigorifique</v>
      </c>
    </row>
    <row r="457" spans="1:11" s="331" customFormat="1" ht="12.75" customHeight="1">
      <c r="A457" s="274"/>
      <c r="B457" s="996" t="s">
        <v>179</v>
      </c>
      <c r="C457" s="976"/>
      <c r="D457" s="991" t="s">
        <v>2677</v>
      </c>
      <c r="E457" s="984" t="s">
        <v>36</v>
      </c>
      <c r="F457" s="979">
        <v>4</v>
      </c>
      <c r="G457" s="980">
        <v>333.87</v>
      </c>
      <c r="H457" s="985">
        <f t="shared" si="7"/>
        <v>1335.48</v>
      </c>
      <c r="J457" s="2058" t="s">
        <v>6398</v>
      </c>
      <c r="K457" s="2153" t="str">
        <f>VLOOKUP(J457,'FICHE RATIOS'!C:D,2,FALSE)</f>
        <v>Production Frigorifique</v>
      </c>
    </row>
    <row r="458" spans="1:11" s="331" customFormat="1" ht="12.75" customHeight="1">
      <c r="A458" s="274"/>
      <c r="B458" s="996" t="s">
        <v>179</v>
      </c>
      <c r="C458" s="976"/>
      <c r="D458" s="991" t="s">
        <v>2678</v>
      </c>
      <c r="E458" s="984" t="s">
        <v>36</v>
      </c>
      <c r="F458" s="979">
        <v>4</v>
      </c>
      <c r="G458" s="980">
        <v>349.01</v>
      </c>
      <c r="H458" s="985">
        <f t="shared" si="7"/>
        <v>1396.04</v>
      </c>
      <c r="J458" s="2058" t="s">
        <v>6398</v>
      </c>
      <c r="K458" s="2153" t="str">
        <f>VLOOKUP(J458,'FICHE RATIOS'!C:D,2,FALSE)</f>
        <v>Production Frigorifique</v>
      </c>
    </row>
    <row r="459" spans="1:11" s="331" customFormat="1" ht="12.75" customHeight="1">
      <c r="A459" s="274"/>
      <c r="B459" s="996" t="s">
        <v>179</v>
      </c>
      <c r="C459" s="976"/>
      <c r="D459" s="983" t="s">
        <v>2681</v>
      </c>
      <c r="E459" s="992" t="s">
        <v>399</v>
      </c>
      <c r="F459" s="979">
        <v>0</v>
      </c>
      <c r="G459" s="980"/>
      <c r="H459" s="985">
        <f t="shared" si="7"/>
        <v>0</v>
      </c>
      <c r="J459" s="2058" t="s">
        <v>6398</v>
      </c>
      <c r="K459" s="2153" t="str">
        <f>VLOOKUP(J459,'FICHE RATIOS'!C:D,2,FALSE)</f>
        <v>Production Frigorifique</v>
      </c>
    </row>
    <row r="460" spans="1:11" s="331" customFormat="1" ht="12.75" customHeight="1">
      <c r="A460" s="274"/>
      <c r="B460" s="996" t="s">
        <v>179</v>
      </c>
      <c r="C460" s="976"/>
      <c r="D460" s="991" t="s">
        <v>2793</v>
      </c>
      <c r="E460" s="984" t="s">
        <v>36</v>
      </c>
      <c r="F460" s="979">
        <v>12</v>
      </c>
      <c r="G460" s="980">
        <v>435.8</v>
      </c>
      <c r="H460" s="985">
        <f t="shared" si="7"/>
        <v>5229.6000000000004</v>
      </c>
      <c r="J460" s="2058" t="s">
        <v>6398</v>
      </c>
      <c r="K460" s="2153" t="str">
        <f>VLOOKUP(J460,'FICHE RATIOS'!C:D,2,FALSE)</f>
        <v>Production Frigorifique</v>
      </c>
    </row>
    <row r="461" spans="1:11" s="331" customFormat="1" ht="12.75" customHeight="1">
      <c r="A461" s="274"/>
      <c r="B461" s="996" t="s">
        <v>179</v>
      </c>
      <c r="C461" s="976"/>
      <c r="D461" s="991" t="s">
        <v>2695</v>
      </c>
      <c r="E461" s="992" t="s">
        <v>36</v>
      </c>
      <c r="F461" s="979">
        <v>12</v>
      </c>
      <c r="G461" s="980">
        <v>464.76</v>
      </c>
      <c r="H461" s="985">
        <f t="shared" si="7"/>
        <v>5577.12</v>
      </c>
      <c r="J461" s="2058" t="s">
        <v>6398</v>
      </c>
      <c r="K461" s="2153" t="str">
        <f>VLOOKUP(J461,'FICHE RATIOS'!C:D,2,FALSE)</f>
        <v>Production Frigorifique</v>
      </c>
    </row>
    <row r="462" spans="1:11" s="331" customFormat="1" ht="12.75" customHeight="1">
      <c r="A462" s="274"/>
      <c r="B462" s="996" t="s">
        <v>179</v>
      </c>
      <c r="C462" s="976"/>
      <c r="D462" s="983" t="s">
        <v>2794</v>
      </c>
      <c r="E462" s="984" t="s">
        <v>399</v>
      </c>
      <c r="F462" s="979">
        <v>0</v>
      </c>
      <c r="G462" s="980"/>
      <c r="H462" s="985">
        <f t="shared" si="7"/>
        <v>0</v>
      </c>
      <c r="J462" s="2058" t="s">
        <v>6398</v>
      </c>
      <c r="K462" s="2153" t="str">
        <f>VLOOKUP(J462,'FICHE RATIOS'!C:D,2,FALSE)</f>
        <v>Production Frigorifique</v>
      </c>
    </row>
    <row r="463" spans="1:11" s="331" customFormat="1" ht="12.75" customHeight="1">
      <c r="A463" s="274"/>
      <c r="B463" s="996" t="s">
        <v>179</v>
      </c>
      <c r="C463" s="976"/>
      <c r="D463" s="991" t="s">
        <v>2570</v>
      </c>
      <c r="E463" s="984" t="s">
        <v>51</v>
      </c>
      <c r="F463" s="979">
        <v>8</v>
      </c>
      <c r="G463" s="980">
        <v>219.72</v>
      </c>
      <c r="H463" s="985">
        <f t="shared" si="7"/>
        <v>1757.76</v>
      </c>
      <c r="J463" s="2058" t="s">
        <v>6398</v>
      </c>
      <c r="K463" s="2153" t="str">
        <f>VLOOKUP(J463,'FICHE RATIOS'!C:D,2,FALSE)</f>
        <v>Production Frigorifique</v>
      </c>
    </row>
    <row r="464" spans="1:11" s="331" customFormat="1" ht="12.75" customHeight="1">
      <c r="A464" s="274"/>
      <c r="B464" s="996" t="s">
        <v>179</v>
      </c>
      <c r="C464" s="976"/>
      <c r="D464" s="991" t="s">
        <v>2795</v>
      </c>
      <c r="E464" s="984" t="s">
        <v>36</v>
      </c>
      <c r="F464" s="979">
        <v>16</v>
      </c>
      <c r="G464" s="980">
        <v>68.099999999999994</v>
      </c>
      <c r="H464" s="985">
        <f t="shared" si="7"/>
        <v>1089.5999999999999</v>
      </c>
      <c r="J464" s="2058" t="s">
        <v>6398</v>
      </c>
      <c r="K464" s="2153" t="str">
        <f>VLOOKUP(J464,'FICHE RATIOS'!C:D,2,FALSE)</f>
        <v>Production Frigorifique</v>
      </c>
    </row>
    <row r="465" spans="1:11" s="331" customFormat="1" ht="12.75" customHeight="1">
      <c r="A465" s="274"/>
      <c r="B465" s="996" t="s">
        <v>179</v>
      </c>
      <c r="C465" s="976"/>
      <c r="D465" s="983"/>
      <c r="E465" s="984"/>
      <c r="F465" s="979">
        <v>0</v>
      </c>
      <c r="G465" s="980"/>
      <c r="H465" s="985">
        <f t="shared" si="7"/>
        <v>0</v>
      </c>
      <c r="J465" s="2058" t="s">
        <v>6398</v>
      </c>
      <c r="K465" s="2153" t="str">
        <f>VLOOKUP(J465,'FICHE RATIOS'!C:D,2,FALSE)</f>
        <v>Production Frigorifique</v>
      </c>
    </row>
    <row r="466" spans="1:11" s="331" customFormat="1" ht="12.75" customHeight="1">
      <c r="A466" s="274"/>
      <c r="B466" s="996" t="s">
        <v>179</v>
      </c>
      <c r="C466" s="976"/>
      <c r="D466" s="983" t="s">
        <v>2796</v>
      </c>
      <c r="E466" s="984"/>
      <c r="F466" s="979">
        <v>0</v>
      </c>
      <c r="G466" s="980"/>
      <c r="H466" s="985">
        <f t="shared" si="7"/>
        <v>0</v>
      </c>
      <c r="J466" s="2058" t="s">
        <v>6398</v>
      </c>
      <c r="K466" s="2153" t="str">
        <f>VLOOKUP(J466,'FICHE RATIOS'!C:D,2,FALSE)</f>
        <v>Production Frigorifique</v>
      </c>
    </row>
    <row r="467" spans="1:11" s="331" customFormat="1" ht="12.75" customHeight="1">
      <c r="A467" s="274"/>
      <c r="B467" s="996" t="s">
        <v>179</v>
      </c>
      <c r="C467" s="976"/>
      <c r="D467" s="983" t="s">
        <v>2677</v>
      </c>
      <c r="E467" s="984" t="s">
        <v>2528</v>
      </c>
      <c r="F467" s="979">
        <v>0</v>
      </c>
      <c r="G467" s="980"/>
      <c r="H467" s="985">
        <f t="shared" si="7"/>
        <v>0</v>
      </c>
      <c r="J467" s="2058" t="s">
        <v>6398</v>
      </c>
      <c r="K467" s="2153" t="str">
        <f>VLOOKUP(J467,'FICHE RATIOS'!C:D,2,FALSE)</f>
        <v>Production Frigorifique</v>
      </c>
    </row>
    <row r="468" spans="1:11" s="331" customFormat="1" ht="12.75" customHeight="1">
      <c r="A468" s="274"/>
      <c r="B468" s="996" t="s">
        <v>179</v>
      </c>
      <c r="C468" s="976"/>
      <c r="D468" s="983" t="s">
        <v>2678</v>
      </c>
      <c r="E468" s="984" t="s">
        <v>2528</v>
      </c>
      <c r="F468" s="979">
        <v>0</v>
      </c>
      <c r="G468" s="980"/>
      <c r="H468" s="985">
        <f t="shared" si="7"/>
        <v>0</v>
      </c>
      <c r="J468" s="2058" t="s">
        <v>6398</v>
      </c>
      <c r="K468" s="2153" t="str">
        <f>VLOOKUP(J468,'FICHE RATIOS'!C:D,2,FALSE)</f>
        <v>Production Frigorifique</v>
      </c>
    </row>
    <row r="469" spans="1:11" s="331" customFormat="1" ht="12.75" customHeight="1">
      <c r="A469" s="274"/>
      <c r="B469" s="996" t="s">
        <v>179</v>
      </c>
      <c r="C469" s="976"/>
      <c r="D469" s="983" t="s">
        <v>2681</v>
      </c>
      <c r="E469" s="984" t="s">
        <v>2528</v>
      </c>
      <c r="F469" s="979">
        <v>0</v>
      </c>
      <c r="G469" s="980"/>
      <c r="H469" s="985">
        <f t="shared" si="7"/>
        <v>0</v>
      </c>
      <c r="J469" s="2058" t="s">
        <v>6398</v>
      </c>
      <c r="K469" s="2153" t="str">
        <f>VLOOKUP(J469,'FICHE RATIOS'!C:D,2,FALSE)</f>
        <v>Production Frigorifique</v>
      </c>
    </row>
    <row r="470" spans="1:11" s="331" customFormat="1" ht="12.75" customHeight="1">
      <c r="A470" s="274"/>
      <c r="B470" s="996" t="s">
        <v>179</v>
      </c>
      <c r="C470" s="976"/>
      <c r="D470" s="991" t="s">
        <v>2793</v>
      </c>
      <c r="E470" s="984" t="s">
        <v>36</v>
      </c>
      <c r="F470" s="979">
        <v>6</v>
      </c>
      <c r="G470" s="980">
        <v>435.8</v>
      </c>
      <c r="H470" s="985">
        <f t="shared" si="7"/>
        <v>2614.8000000000002</v>
      </c>
      <c r="J470" s="2058" t="s">
        <v>6398</v>
      </c>
      <c r="K470" s="2153" t="str">
        <f>VLOOKUP(J470,'FICHE RATIOS'!C:D,2,FALSE)</f>
        <v>Production Frigorifique</v>
      </c>
    </row>
    <row r="471" spans="1:11" s="331" customFormat="1" ht="12.75" customHeight="1">
      <c r="A471" s="274"/>
      <c r="B471" s="996" t="s">
        <v>179</v>
      </c>
      <c r="C471" s="976"/>
      <c r="D471" s="991" t="s">
        <v>2695</v>
      </c>
      <c r="E471" s="984" t="s">
        <v>36</v>
      </c>
      <c r="F471" s="979">
        <v>6</v>
      </c>
      <c r="G471" s="980">
        <v>464.76</v>
      </c>
      <c r="H471" s="985">
        <f t="shared" si="7"/>
        <v>2788.56</v>
      </c>
      <c r="J471" s="2058" t="s">
        <v>6398</v>
      </c>
      <c r="K471" s="2153" t="str">
        <f>VLOOKUP(J471,'FICHE RATIOS'!C:D,2,FALSE)</f>
        <v>Production Frigorifique</v>
      </c>
    </row>
    <row r="472" spans="1:11" s="331" customFormat="1" ht="12.75" customHeight="1">
      <c r="A472" s="274"/>
      <c r="B472" s="996" t="s">
        <v>179</v>
      </c>
      <c r="C472" s="976"/>
      <c r="D472" s="991" t="s">
        <v>2794</v>
      </c>
      <c r="E472" s="984" t="s">
        <v>36</v>
      </c>
      <c r="F472" s="979">
        <v>3</v>
      </c>
      <c r="G472" s="980">
        <v>3410.67</v>
      </c>
      <c r="H472" s="985">
        <f t="shared" si="7"/>
        <v>10232.01</v>
      </c>
      <c r="J472" s="2058" t="s">
        <v>6398</v>
      </c>
      <c r="K472" s="2153" t="str">
        <f>VLOOKUP(J472,'FICHE RATIOS'!C:D,2,FALSE)</f>
        <v>Production Frigorifique</v>
      </c>
    </row>
    <row r="473" spans="1:11" s="331" customFormat="1" ht="12.75" customHeight="1">
      <c r="A473" s="274"/>
      <c r="B473" s="996" t="s">
        <v>179</v>
      </c>
      <c r="C473" s="976"/>
      <c r="D473" s="991" t="s">
        <v>2795</v>
      </c>
      <c r="E473" s="984" t="s">
        <v>36</v>
      </c>
      <c r="F473" s="979">
        <v>6</v>
      </c>
      <c r="G473" s="980">
        <v>68.099999999999994</v>
      </c>
      <c r="H473" s="985">
        <f t="shared" si="7"/>
        <v>408.59999999999997</v>
      </c>
      <c r="J473" s="2058" t="s">
        <v>6398</v>
      </c>
      <c r="K473" s="2153" t="str">
        <f>VLOOKUP(J473,'FICHE RATIOS'!C:D,2,FALSE)</f>
        <v>Production Frigorifique</v>
      </c>
    </row>
    <row r="474" spans="1:11" s="331" customFormat="1" ht="12.75" customHeight="1">
      <c r="A474" s="274"/>
      <c r="B474" s="996" t="s">
        <v>179</v>
      </c>
      <c r="C474" s="976"/>
      <c r="D474" s="983" t="s">
        <v>2797</v>
      </c>
      <c r="E474" s="984"/>
      <c r="F474" s="979">
        <v>0</v>
      </c>
      <c r="G474" s="980"/>
      <c r="H474" s="985">
        <f t="shared" si="7"/>
        <v>0</v>
      </c>
      <c r="J474" s="2058" t="s">
        <v>6398</v>
      </c>
      <c r="K474" s="2153" t="str">
        <f>VLOOKUP(J474,'FICHE RATIOS'!C:D,2,FALSE)</f>
        <v>Production Frigorifique</v>
      </c>
    </row>
    <row r="475" spans="1:11" s="331" customFormat="1" ht="12.75" customHeight="1">
      <c r="A475" s="274"/>
      <c r="B475" s="996" t="s">
        <v>179</v>
      </c>
      <c r="C475" s="976"/>
      <c r="D475" s="983"/>
      <c r="E475" s="984"/>
      <c r="F475" s="979">
        <v>0</v>
      </c>
      <c r="G475" s="980"/>
      <c r="H475" s="985">
        <f t="shared" si="7"/>
        <v>0</v>
      </c>
      <c r="J475" s="2058" t="s">
        <v>6398</v>
      </c>
      <c r="K475" s="2153" t="str">
        <f>VLOOKUP(J475,'FICHE RATIOS'!C:D,2,FALSE)</f>
        <v>Production Frigorifique</v>
      </c>
    </row>
    <row r="476" spans="1:11" s="331" customFormat="1" ht="12.75" customHeight="1">
      <c r="A476" s="274"/>
      <c r="B476" s="996" t="s">
        <v>179</v>
      </c>
      <c r="C476" s="976"/>
      <c r="D476" s="983" t="s">
        <v>2798</v>
      </c>
      <c r="E476" s="984"/>
      <c r="F476" s="979">
        <v>0</v>
      </c>
      <c r="G476" s="980"/>
      <c r="H476" s="985">
        <f t="shared" si="7"/>
        <v>0</v>
      </c>
      <c r="J476" s="2058" t="s">
        <v>6398</v>
      </c>
      <c r="K476" s="2153" t="str">
        <f>VLOOKUP(J476,'FICHE RATIOS'!C:D,2,FALSE)</f>
        <v>Production Frigorifique</v>
      </c>
    </row>
    <row r="477" spans="1:11" s="331" customFormat="1" ht="12.75" customHeight="1">
      <c r="A477" s="274"/>
      <c r="B477" s="996" t="s">
        <v>179</v>
      </c>
      <c r="C477" s="976"/>
      <c r="D477" s="983"/>
      <c r="E477" s="984"/>
      <c r="F477" s="979">
        <v>0</v>
      </c>
      <c r="G477" s="980"/>
      <c r="H477" s="985">
        <f t="shared" si="7"/>
        <v>0</v>
      </c>
      <c r="J477" s="2058" t="s">
        <v>6398</v>
      </c>
      <c r="K477" s="2153" t="str">
        <f>VLOOKUP(J477,'FICHE RATIOS'!C:D,2,FALSE)</f>
        <v>Production Frigorifique</v>
      </c>
    </row>
    <row r="478" spans="1:11" s="331" customFormat="1" ht="12.75" customHeight="1">
      <c r="A478" s="274"/>
      <c r="B478" s="996" t="s">
        <v>179</v>
      </c>
      <c r="C478" s="976"/>
      <c r="D478" s="991" t="s">
        <v>2799</v>
      </c>
      <c r="E478" s="992" t="s">
        <v>66</v>
      </c>
      <c r="F478" s="979">
        <v>1</v>
      </c>
      <c r="G478" s="980">
        <v>2307.27</v>
      </c>
      <c r="H478" s="985">
        <f t="shared" si="7"/>
        <v>2307.27</v>
      </c>
      <c r="J478" s="2058" t="s">
        <v>6398</v>
      </c>
      <c r="K478" s="2153" t="str">
        <f>VLOOKUP(J478,'FICHE RATIOS'!C:D,2,FALSE)</f>
        <v>Production Frigorifique</v>
      </c>
    </row>
    <row r="479" spans="1:11" s="331" customFormat="1" ht="12.75" customHeight="1">
      <c r="A479" s="274"/>
      <c r="B479" s="996" t="s">
        <v>179</v>
      </c>
      <c r="C479" s="976"/>
      <c r="D479" s="991" t="s">
        <v>2800</v>
      </c>
      <c r="E479" s="984" t="s">
        <v>66</v>
      </c>
      <c r="F479" s="979">
        <v>3</v>
      </c>
      <c r="G479" s="980">
        <v>2894.79</v>
      </c>
      <c r="H479" s="985">
        <f t="shared" si="7"/>
        <v>8684.369999999999</v>
      </c>
      <c r="J479" s="2058" t="s">
        <v>6398</v>
      </c>
      <c r="K479" s="2153" t="str">
        <f>VLOOKUP(J479,'FICHE RATIOS'!C:D,2,FALSE)</f>
        <v>Production Frigorifique</v>
      </c>
    </row>
    <row r="480" spans="1:11" s="331" customFormat="1" ht="12.75" customHeight="1">
      <c r="A480" s="274"/>
      <c r="B480" s="996" t="s">
        <v>179</v>
      </c>
      <c r="C480" s="976"/>
      <c r="D480" s="991" t="s">
        <v>2562</v>
      </c>
      <c r="E480" s="984" t="s">
        <v>66</v>
      </c>
      <c r="F480" s="979">
        <v>4</v>
      </c>
      <c r="G480" s="980">
        <v>56.6</v>
      </c>
      <c r="H480" s="985">
        <f t="shared" si="7"/>
        <v>226.4</v>
      </c>
      <c r="J480" s="2058" t="s">
        <v>6398</v>
      </c>
      <c r="K480" s="2153" t="str">
        <f>VLOOKUP(J480,'FICHE RATIOS'!C:D,2,FALSE)</f>
        <v>Production Frigorifique</v>
      </c>
    </row>
    <row r="481" spans="1:11" s="331" customFormat="1" ht="12.75" customHeight="1">
      <c r="A481" s="274"/>
      <c r="B481" s="996" t="s">
        <v>179</v>
      </c>
      <c r="C481" s="976"/>
      <c r="D481" s="983" t="s">
        <v>2801</v>
      </c>
      <c r="E481" s="984"/>
      <c r="F481" s="979">
        <v>0</v>
      </c>
      <c r="G481" s="980"/>
      <c r="H481" s="985">
        <f t="shared" si="7"/>
        <v>0</v>
      </c>
      <c r="J481" s="2058" t="s">
        <v>6398</v>
      </c>
      <c r="K481" s="2153" t="str">
        <f>VLOOKUP(J481,'FICHE RATIOS'!C:D,2,FALSE)</f>
        <v>Production Frigorifique</v>
      </c>
    </row>
    <row r="482" spans="1:11" s="331" customFormat="1" ht="12.75" customHeight="1">
      <c r="A482" s="274"/>
      <c r="B482" s="996" t="s">
        <v>179</v>
      </c>
      <c r="C482" s="976"/>
      <c r="D482" s="991" t="s">
        <v>2677</v>
      </c>
      <c r="E482" s="984" t="s">
        <v>36</v>
      </c>
      <c r="F482" s="979">
        <v>6</v>
      </c>
      <c r="G482" s="980">
        <v>333.87</v>
      </c>
      <c r="H482" s="985">
        <f t="shared" si="7"/>
        <v>2003.22</v>
      </c>
      <c r="J482" s="2058" t="s">
        <v>6398</v>
      </c>
      <c r="K482" s="2153" t="str">
        <f>VLOOKUP(J482,'FICHE RATIOS'!C:D,2,FALSE)</f>
        <v>Production Frigorifique</v>
      </c>
    </row>
    <row r="483" spans="1:11" s="331" customFormat="1" ht="12.75" customHeight="1">
      <c r="A483" s="274"/>
      <c r="B483" s="996" t="s">
        <v>179</v>
      </c>
      <c r="C483" s="976"/>
      <c r="D483" s="991" t="s">
        <v>2802</v>
      </c>
      <c r="E483" s="978" t="s">
        <v>36</v>
      </c>
      <c r="F483" s="979">
        <v>2</v>
      </c>
      <c r="G483" s="980">
        <v>283.16000000000003</v>
      </c>
      <c r="H483" s="985">
        <f t="shared" si="7"/>
        <v>566.32000000000005</v>
      </c>
      <c r="J483" s="2058" t="s">
        <v>6398</v>
      </c>
      <c r="K483" s="2153" t="str">
        <f>VLOOKUP(J483,'FICHE RATIOS'!C:D,2,FALSE)</f>
        <v>Production Frigorifique</v>
      </c>
    </row>
    <row r="484" spans="1:11" s="331" customFormat="1" ht="12.75" customHeight="1">
      <c r="A484" s="274"/>
      <c r="B484" s="996" t="s">
        <v>179</v>
      </c>
      <c r="C484" s="976"/>
      <c r="D484" s="983" t="s">
        <v>2629</v>
      </c>
      <c r="E484" s="984"/>
      <c r="F484" s="979">
        <v>0</v>
      </c>
      <c r="G484" s="980"/>
      <c r="H484" s="985">
        <f t="shared" si="7"/>
        <v>0</v>
      </c>
      <c r="J484" s="2058" t="s">
        <v>6398</v>
      </c>
      <c r="K484" s="2153" t="str">
        <f>VLOOKUP(J484,'FICHE RATIOS'!C:D,2,FALSE)</f>
        <v>Production Frigorifique</v>
      </c>
    </row>
    <row r="485" spans="1:11" s="331" customFormat="1" ht="12.75" customHeight="1">
      <c r="A485" s="274"/>
      <c r="B485" s="996" t="s">
        <v>179</v>
      </c>
      <c r="C485" s="976"/>
      <c r="D485" s="991" t="s">
        <v>2695</v>
      </c>
      <c r="E485" s="978" t="s">
        <v>36</v>
      </c>
      <c r="F485" s="979">
        <v>6</v>
      </c>
      <c r="G485" s="980">
        <v>464.76</v>
      </c>
      <c r="H485" s="985">
        <f t="shared" si="7"/>
        <v>2788.56</v>
      </c>
      <c r="J485" s="2058" t="s">
        <v>6398</v>
      </c>
      <c r="K485" s="2153" t="str">
        <f>VLOOKUP(J485,'FICHE RATIOS'!C:D,2,FALSE)</f>
        <v>Production Frigorifique</v>
      </c>
    </row>
    <row r="486" spans="1:11" s="331" customFormat="1" ht="12.75" customHeight="1">
      <c r="A486" s="274"/>
      <c r="B486" s="996" t="s">
        <v>179</v>
      </c>
      <c r="C486" s="976"/>
      <c r="D486" s="991" t="s">
        <v>2678</v>
      </c>
      <c r="E486" s="978" t="s">
        <v>36</v>
      </c>
      <c r="F486" s="979">
        <v>2</v>
      </c>
      <c r="G486" s="980">
        <v>349.01</v>
      </c>
      <c r="H486" s="985">
        <f t="shared" si="7"/>
        <v>698.02</v>
      </c>
      <c r="J486" s="2058" t="s">
        <v>6398</v>
      </c>
      <c r="K486" s="2153" t="str">
        <f>VLOOKUP(J486,'FICHE RATIOS'!C:D,2,FALSE)</f>
        <v>Production Frigorifique</v>
      </c>
    </row>
    <row r="487" spans="1:11" s="331" customFormat="1" ht="12.75" customHeight="1">
      <c r="A487" s="274"/>
      <c r="B487" s="996" t="s">
        <v>179</v>
      </c>
      <c r="C487" s="976"/>
      <c r="D487" s="983" t="s">
        <v>2717</v>
      </c>
      <c r="E487" s="984"/>
      <c r="F487" s="979">
        <v>0</v>
      </c>
      <c r="G487" s="980"/>
      <c r="H487" s="985">
        <f t="shared" si="7"/>
        <v>0</v>
      </c>
      <c r="J487" s="2058" t="s">
        <v>6398</v>
      </c>
      <c r="K487" s="2153" t="str">
        <f>VLOOKUP(J487,'FICHE RATIOS'!C:D,2,FALSE)</f>
        <v>Production Frigorifique</v>
      </c>
    </row>
    <row r="488" spans="1:11" s="331" customFormat="1" ht="12.75" customHeight="1">
      <c r="A488" s="274"/>
      <c r="B488" s="996" t="s">
        <v>179</v>
      </c>
      <c r="C488" s="976"/>
      <c r="D488" s="998" t="s">
        <v>2794</v>
      </c>
      <c r="E488" s="978" t="s">
        <v>36</v>
      </c>
      <c r="F488" s="979">
        <v>3</v>
      </c>
      <c r="G488" s="980">
        <v>3410.67</v>
      </c>
      <c r="H488" s="985">
        <f t="shared" si="7"/>
        <v>10232.01</v>
      </c>
      <c r="J488" s="2058" t="s">
        <v>6398</v>
      </c>
      <c r="K488" s="2153" t="str">
        <f>VLOOKUP(J488,'FICHE RATIOS'!C:D,2,FALSE)</f>
        <v>Production Frigorifique</v>
      </c>
    </row>
    <row r="489" spans="1:11" s="331" customFormat="1" ht="12.75" customHeight="1">
      <c r="A489" s="274"/>
      <c r="B489" s="996" t="s">
        <v>179</v>
      </c>
      <c r="C489" s="976"/>
      <c r="D489" s="991" t="s">
        <v>2681</v>
      </c>
      <c r="E489" s="984" t="s">
        <v>36</v>
      </c>
      <c r="F489" s="979">
        <v>1</v>
      </c>
      <c r="G489" s="980">
        <v>1713.47</v>
      </c>
      <c r="H489" s="985">
        <f t="shared" si="7"/>
        <v>1713.47</v>
      </c>
      <c r="J489" s="2058" t="s">
        <v>6398</v>
      </c>
      <c r="K489" s="2153" t="str">
        <f>VLOOKUP(J489,'FICHE RATIOS'!C:D,2,FALSE)</f>
        <v>Production Frigorifique</v>
      </c>
    </row>
    <row r="490" spans="1:11" s="331" customFormat="1" ht="12.75" customHeight="1">
      <c r="A490" s="274"/>
      <c r="B490" s="996" t="s">
        <v>179</v>
      </c>
      <c r="C490" s="976"/>
      <c r="D490" s="983" t="s">
        <v>2711</v>
      </c>
      <c r="E490" s="984"/>
      <c r="F490" s="979">
        <v>0</v>
      </c>
      <c r="G490" s="980"/>
      <c r="H490" s="985">
        <f t="shared" si="7"/>
        <v>0</v>
      </c>
      <c r="J490" s="2058" t="s">
        <v>6398</v>
      </c>
      <c r="K490" s="2153" t="str">
        <f>VLOOKUP(J490,'FICHE RATIOS'!C:D,2,FALSE)</f>
        <v>Production Frigorifique</v>
      </c>
    </row>
    <row r="491" spans="1:11" s="331" customFormat="1" ht="12.75" customHeight="1">
      <c r="A491" s="274"/>
      <c r="B491" s="996" t="s">
        <v>179</v>
      </c>
      <c r="C491" s="976"/>
      <c r="D491" s="991" t="s">
        <v>2803</v>
      </c>
      <c r="E491" s="984" t="s">
        <v>36</v>
      </c>
      <c r="F491" s="979">
        <v>3</v>
      </c>
      <c r="G491" s="980">
        <v>587.78</v>
      </c>
      <c r="H491" s="985">
        <f t="shared" si="7"/>
        <v>1763.34</v>
      </c>
      <c r="J491" s="2058" t="s">
        <v>6398</v>
      </c>
      <c r="K491" s="2153" t="str">
        <f>VLOOKUP(J491,'FICHE RATIOS'!C:D,2,FALSE)</f>
        <v>Production Frigorifique</v>
      </c>
    </row>
    <row r="492" spans="1:11" s="331" customFormat="1" ht="12.75" customHeight="1">
      <c r="A492" s="274"/>
      <c r="B492" s="996" t="s">
        <v>179</v>
      </c>
      <c r="C492" s="976"/>
      <c r="D492" s="991" t="s">
        <v>2804</v>
      </c>
      <c r="E492" s="984" t="s">
        <v>36</v>
      </c>
      <c r="F492" s="979">
        <v>1</v>
      </c>
      <c r="G492" s="980">
        <v>397.86</v>
      </c>
      <c r="H492" s="985">
        <f t="shared" si="7"/>
        <v>397.86</v>
      </c>
      <c r="J492" s="2058" t="s">
        <v>6398</v>
      </c>
      <c r="K492" s="2153" t="str">
        <f>VLOOKUP(J492,'FICHE RATIOS'!C:D,2,FALSE)</f>
        <v>Production Frigorifique</v>
      </c>
    </row>
    <row r="493" spans="1:11" s="331" customFormat="1" ht="12.75" customHeight="1">
      <c r="A493" s="274"/>
      <c r="B493" s="996" t="s">
        <v>179</v>
      </c>
      <c r="C493" s="976"/>
      <c r="D493" s="991" t="s">
        <v>2805</v>
      </c>
      <c r="E493" s="984" t="s">
        <v>36</v>
      </c>
      <c r="F493" s="979">
        <v>3</v>
      </c>
      <c r="G493" s="980">
        <v>478.07</v>
      </c>
      <c r="H493" s="985">
        <f t="shared" si="7"/>
        <v>1434.21</v>
      </c>
      <c r="J493" s="2058" t="s">
        <v>6398</v>
      </c>
      <c r="K493" s="2153" t="str">
        <f>VLOOKUP(J493,'FICHE RATIOS'!C:D,2,FALSE)</f>
        <v>Production Frigorifique</v>
      </c>
    </row>
    <row r="494" spans="1:11" s="331" customFormat="1" ht="12.75" customHeight="1">
      <c r="A494" s="274"/>
      <c r="B494" s="996" t="s">
        <v>179</v>
      </c>
      <c r="C494" s="976"/>
      <c r="D494" s="991" t="s">
        <v>2806</v>
      </c>
      <c r="E494" s="984" t="s">
        <v>36</v>
      </c>
      <c r="F494" s="979">
        <v>1</v>
      </c>
      <c r="G494" s="980">
        <v>337.12</v>
      </c>
      <c r="H494" s="985">
        <f t="shared" si="7"/>
        <v>337.12</v>
      </c>
      <c r="J494" s="2058" t="s">
        <v>6398</v>
      </c>
      <c r="K494" s="2153" t="str">
        <f>VLOOKUP(J494,'FICHE RATIOS'!C:D,2,FALSE)</f>
        <v>Production Frigorifique</v>
      </c>
    </row>
    <row r="495" spans="1:11" s="331" customFormat="1" ht="12.75" customHeight="1">
      <c r="A495" s="274"/>
      <c r="B495" s="996" t="s">
        <v>179</v>
      </c>
      <c r="C495" s="976"/>
      <c r="D495" s="991" t="s">
        <v>2570</v>
      </c>
      <c r="E495" s="984" t="s">
        <v>51</v>
      </c>
      <c r="F495" s="979">
        <v>4</v>
      </c>
      <c r="G495" s="980">
        <v>219.72</v>
      </c>
      <c r="H495" s="985">
        <f t="shared" si="7"/>
        <v>878.88</v>
      </c>
      <c r="J495" s="2058" t="s">
        <v>6398</v>
      </c>
      <c r="K495" s="2153" t="str">
        <f>VLOOKUP(J495,'FICHE RATIOS'!C:D,2,FALSE)</f>
        <v>Production Frigorifique</v>
      </c>
    </row>
    <row r="496" spans="1:11" s="331" customFormat="1" ht="12.75" customHeight="1">
      <c r="A496" s="274"/>
      <c r="B496" s="996" t="s">
        <v>179</v>
      </c>
      <c r="C496" s="976"/>
      <c r="D496" s="983" t="s">
        <v>2807</v>
      </c>
      <c r="E496" s="984"/>
      <c r="F496" s="979">
        <v>0</v>
      </c>
      <c r="G496" s="980"/>
      <c r="H496" s="985">
        <f t="shared" si="7"/>
        <v>0</v>
      </c>
      <c r="J496" s="2058" t="s">
        <v>6398</v>
      </c>
      <c r="K496" s="2153" t="str">
        <f>VLOOKUP(J496,'FICHE RATIOS'!C:D,2,FALSE)</f>
        <v>Production Frigorifique</v>
      </c>
    </row>
    <row r="497" spans="1:11" s="331" customFormat="1" ht="12.75" customHeight="1">
      <c r="A497" s="274"/>
      <c r="B497" s="996" t="s">
        <v>179</v>
      </c>
      <c r="C497" s="976"/>
      <c r="D497" s="991" t="s">
        <v>2604</v>
      </c>
      <c r="E497" s="978" t="s">
        <v>36</v>
      </c>
      <c r="F497" s="979">
        <v>4</v>
      </c>
      <c r="G497" s="980">
        <v>62.78</v>
      </c>
      <c r="H497" s="985">
        <f t="shared" si="7"/>
        <v>251.12</v>
      </c>
      <c r="J497" s="2058" t="s">
        <v>6398</v>
      </c>
      <c r="K497" s="2153" t="str">
        <f>VLOOKUP(J497,'FICHE RATIOS'!C:D,2,FALSE)</f>
        <v>Production Frigorifique</v>
      </c>
    </row>
    <row r="498" spans="1:11" s="331" customFormat="1" ht="12.75" customHeight="1">
      <c r="A498" s="274"/>
      <c r="B498" s="996" t="s">
        <v>179</v>
      </c>
      <c r="C498" s="976"/>
      <c r="D498" s="991" t="s">
        <v>2605</v>
      </c>
      <c r="E498" s="984" t="s">
        <v>235</v>
      </c>
      <c r="F498" s="979">
        <v>8</v>
      </c>
      <c r="G498" s="980">
        <v>69.430000000000007</v>
      </c>
      <c r="H498" s="985">
        <f t="shared" si="7"/>
        <v>555.44000000000005</v>
      </c>
      <c r="J498" s="2058" t="s">
        <v>6398</v>
      </c>
      <c r="K498" s="2153" t="str">
        <f>VLOOKUP(J498,'FICHE RATIOS'!C:D,2,FALSE)</f>
        <v>Production Frigorifique</v>
      </c>
    </row>
    <row r="499" spans="1:11" s="331" customFormat="1" ht="12.75" customHeight="1">
      <c r="A499" s="274"/>
      <c r="B499" s="996" t="s">
        <v>179</v>
      </c>
      <c r="C499" s="976"/>
      <c r="D499" s="991" t="s">
        <v>2578</v>
      </c>
      <c r="E499" s="984" t="s">
        <v>51</v>
      </c>
      <c r="F499" s="979">
        <v>2</v>
      </c>
      <c r="G499" s="980">
        <v>115.8</v>
      </c>
      <c r="H499" s="985">
        <f t="shared" si="7"/>
        <v>231.6</v>
      </c>
      <c r="J499" s="2058" t="s">
        <v>6398</v>
      </c>
      <c r="K499" s="2153" t="str">
        <f>VLOOKUP(J499,'FICHE RATIOS'!C:D,2,FALSE)</f>
        <v>Production Frigorifique</v>
      </c>
    </row>
    <row r="500" spans="1:11" s="331" customFormat="1" ht="12.75" customHeight="1">
      <c r="A500" s="274"/>
      <c r="B500" s="996" t="s">
        <v>179</v>
      </c>
      <c r="C500" s="976"/>
      <c r="D500" s="991" t="s">
        <v>2606</v>
      </c>
      <c r="E500" s="984" t="s">
        <v>235</v>
      </c>
      <c r="F500" s="979">
        <v>6</v>
      </c>
      <c r="G500" s="980">
        <v>81.650000000000006</v>
      </c>
      <c r="H500" s="985">
        <f t="shared" si="7"/>
        <v>489.90000000000003</v>
      </c>
      <c r="J500" s="2058" t="s">
        <v>6398</v>
      </c>
      <c r="K500" s="2153" t="str">
        <f>VLOOKUP(J500,'FICHE RATIOS'!C:D,2,FALSE)</f>
        <v>Production Frigorifique</v>
      </c>
    </row>
    <row r="501" spans="1:11" s="331" customFormat="1" ht="12.75" customHeight="1">
      <c r="A501" s="274"/>
      <c r="B501" s="996" t="s">
        <v>179</v>
      </c>
      <c r="C501" s="976"/>
      <c r="D501" s="983" t="s">
        <v>2580</v>
      </c>
      <c r="E501" s="984"/>
      <c r="F501" s="979">
        <v>0</v>
      </c>
      <c r="G501" s="980"/>
      <c r="H501" s="985">
        <f t="shared" si="7"/>
        <v>0</v>
      </c>
      <c r="J501" s="2058" t="s">
        <v>6398</v>
      </c>
      <c r="K501" s="2153" t="str">
        <f>VLOOKUP(J501,'FICHE RATIOS'!C:D,2,FALSE)</f>
        <v>Production Frigorifique</v>
      </c>
    </row>
    <row r="502" spans="1:11" s="331" customFormat="1" ht="12.75" customHeight="1">
      <c r="A502" s="274"/>
      <c r="B502" s="996" t="s">
        <v>179</v>
      </c>
      <c r="C502" s="976"/>
      <c r="D502" s="991" t="s">
        <v>2581</v>
      </c>
      <c r="E502" s="984" t="s">
        <v>36</v>
      </c>
      <c r="F502" s="979">
        <v>2</v>
      </c>
      <c r="G502" s="980">
        <v>1235.25</v>
      </c>
      <c r="H502" s="985">
        <f t="shared" si="7"/>
        <v>2470.5</v>
      </c>
      <c r="J502" s="2058" t="s">
        <v>6398</v>
      </c>
      <c r="K502" s="2153" t="str">
        <f>VLOOKUP(J502,'FICHE RATIOS'!C:D,2,FALSE)</f>
        <v>Production Frigorifique</v>
      </c>
    </row>
    <row r="503" spans="1:11" s="331" customFormat="1" ht="12.75" customHeight="1">
      <c r="A503" s="274"/>
      <c r="B503" s="996" t="s">
        <v>179</v>
      </c>
      <c r="C503" s="976"/>
      <c r="D503" s="983" t="s">
        <v>2808</v>
      </c>
      <c r="E503" s="984"/>
      <c r="F503" s="979">
        <v>0</v>
      </c>
      <c r="G503" s="980"/>
      <c r="H503" s="985">
        <f t="shared" si="7"/>
        <v>0</v>
      </c>
      <c r="J503" s="2058" t="s">
        <v>6398</v>
      </c>
      <c r="K503" s="2153" t="str">
        <f>VLOOKUP(J503,'FICHE RATIOS'!C:D,2,FALSE)</f>
        <v>Production Frigorifique</v>
      </c>
    </row>
    <row r="504" spans="1:11" s="331" customFormat="1" ht="12.75" customHeight="1">
      <c r="A504" s="274"/>
      <c r="B504" s="996" t="s">
        <v>179</v>
      </c>
      <c r="C504" s="976"/>
      <c r="D504" s="991" t="s">
        <v>2683</v>
      </c>
      <c r="E504" s="984" t="s">
        <v>235</v>
      </c>
      <c r="F504" s="979">
        <v>18</v>
      </c>
      <c r="G504" s="980">
        <v>262.45999999999998</v>
      </c>
      <c r="H504" s="985">
        <f t="shared" si="7"/>
        <v>4724.28</v>
      </c>
      <c r="J504" s="2058" t="s">
        <v>6398</v>
      </c>
      <c r="K504" s="2153" t="str">
        <f>VLOOKUP(J504,'FICHE RATIOS'!C:D,2,FALSE)</f>
        <v>Production Frigorifique</v>
      </c>
    </row>
    <row r="505" spans="1:11" s="331" customFormat="1" ht="12.75" customHeight="1">
      <c r="A505" s="274"/>
      <c r="B505" s="996" t="s">
        <v>179</v>
      </c>
      <c r="C505" s="976"/>
      <c r="D505" s="991" t="s">
        <v>2583</v>
      </c>
      <c r="E505" s="984" t="s">
        <v>235</v>
      </c>
      <c r="F505" s="979">
        <v>54</v>
      </c>
      <c r="G505" s="980">
        <v>404.15</v>
      </c>
      <c r="H505" s="985">
        <f t="shared" si="7"/>
        <v>21824.1</v>
      </c>
      <c r="J505" s="2058" t="s">
        <v>6398</v>
      </c>
      <c r="K505" s="2153" t="str">
        <f>VLOOKUP(J505,'FICHE RATIOS'!C:D,2,FALSE)</f>
        <v>Production Frigorifique</v>
      </c>
    </row>
    <row r="506" spans="1:11" s="331" customFormat="1" ht="12.75" customHeight="1">
      <c r="A506" s="274"/>
      <c r="B506" s="996" t="s">
        <v>179</v>
      </c>
      <c r="C506" s="976"/>
      <c r="D506" s="991" t="s">
        <v>2698</v>
      </c>
      <c r="E506" s="984" t="s">
        <v>235</v>
      </c>
      <c r="F506" s="979">
        <v>24</v>
      </c>
      <c r="G506" s="980">
        <v>767.69</v>
      </c>
      <c r="H506" s="985">
        <f t="shared" si="7"/>
        <v>18424.560000000001</v>
      </c>
      <c r="J506" s="2058" t="s">
        <v>6398</v>
      </c>
      <c r="K506" s="2153" t="str">
        <f>VLOOKUP(J506,'FICHE RATIOS'!C:D,2,FALSE)</f>
        <v>Production Frigorifique</v>
      </c>
    </row>
    <row r="507" spans="1:11" s="331" customFormat="1" ht="12.75" customHeight="1">
      <c r="A507" s="274"/>
      <c r="B507" s="996" t="s">
        <v>179</v>
      </c>
      <c r="C507" s="976"/>
      <c r="D507" s="991" t="s">
        <v>2809</v>
      </c>
      <c r="E507" s="984" t="s">
        <v>235</v>
      </c>
      <c r="F507" s="979">
        <v>12</v>
      </c>
      <c r="G507" s="980">
        <v>854.31</v>
      </c>
      <c r="H507" s="985">
        <f t="shared" si="7"/>
        <v>10251.719999999999</v>
      </c>
      <c r="J507" s="2058" t="s">
        <v>6398</v>
      </c>
      <c r="K507" s="2153" t="str">
        <f>VLOOKUP(J507,'FICHE RATIOS'!C:D,2,FALSE)</f>
        <v>Production Frigorifique</v>
      </c>
    </row>
    <row r="508" spans="1:11" s="331" customFormat="1" ht="12.75" customHeight="1">
      <c r="A508" s="274"/>
      <c r="B508" s="996" t="s">
        <v>179</v>
      </c>
      <c r="C508" s="976"/>
      <c r="D508" s="983" t="s">
        <v>2810</v>
      </c>
      <c r="E508" s="984"/>
      <c r="F508" s="979">
        <v>0</v>
      </c>
      <c r="G508" s="980"/>
      <c r="H508" s="985">
        <f t="shared" si="7"/>
        <v>0</v>
      </c>
      <c r="J508" s="2058" t="s">
        <v>6398</v>
      </c>
      <c r="K508" s="2153" t="str">
        <f>VLOOKUP(J508,'FICHE RATIOS'!C:D,2,FALSE)</f>
        <v>Production Frigorifique</v>
      </c>
    </row>
    <row r="509" spans="1:11" s="331" customFormat="1" ht="12.75" customHeight="1">
      <c r="A509" s="274"/>
      <c r="B509" s="996" t="s">
        <v>179</v>
      </c>
      <c r="C509" s="976"/>
      <c r="D509" s="991" t="s">
        <v>2811</v>
      </c>
      <c r="E509" s="984" t="s">
        <v>70</v>
      </c>
      <c r="F509" s="979">
        <v>13</v>
      </c>
      <c r="G509" s="980">
        <v>61.86</v>
      </c>
      <c r="H509" s="985">
        <f t="shared" si="7"/>
        <v>804.18</v>
      </c>
      <c r="J509" s="2058" t="s">
        <v>6398</v>
      </c>
      <c r="K509" s="2153" t="str">
        <f>VLOOKUP(J509,'FICHE RATIOS'!C:D,2,FALSE)</f>
        <v>Production Frigorifique</v>
      </c>
    </row>
    <row r="510" spans="1:11" s="331" customFormat="1" ht="12.75" customHeight="1">
      <c r="A510" s="274"/>
      <c r="B510" s="996" t="s">
        <v>179</v>
      </c>
      <c r="C510" s="976"/>
      <c r="D510" s="991" t="s">
        <v>2812</v>
      </c>
      <c r="E510" s="984" t="s">
        <v>70</v>
      </c>
      <c r="F510" s="979">
        <v>98</v>
      </c>
      <c r="G510" s="980">
        <v>65.12</v>
      </c>
      <c r="H510" s="985">
        <f t="shared" si="7"/>
        <v>6381.76</v>
      </c>
      <c r="J510" s="2058" t="s">
        <v>6398</v>
      </c>
      <c r="K510" s="2153" t="str">
        <f>VLOOKUP(J510,'FICHE RATIOS'!C:D,2,FALSE)</f>
        <v>Production Frigorifique</v>
      </c>
    </row>
    <row r="511" spans="1:11" s="331" customFormat="1" ht="12.75" customHeight="1">
      <c r="A511" s="274"/>
      <c r="B511" s="996" t="s">
        <v>179</v>
      </c>
      <c r="C511" s="976"/>
      <c r="D511" s="983" t="s">
        <v>2813</v>
      </c>
      <c r="E511" s="984"/>
      <c r="F511" s="979">
        <v>0</v>
      </c>
      <c r="G511" s="980"/>
      <c r="H511" s="985">
        <f t="shared" si="7"/>
        <v>0</v>
      </c>
      <c r="J511" s="2058" t="s">
        <v>6398</v>
      </c>
      <c r="K511" s="2153" t="str">
        <f>VLOOKUP(J511,'FICHE RATIOS'!C:D,2,FALSE)</f>
        <v>Production Frigorifique</v>
      </c>
    </row>
    <row r="512" spans="1:11" s="331" customFormat="1" ht="12.75" customHeight="1">
      <c r="A512" s="274"/>
      <c r="B512" s="996" t="s">
        <v>179</v>
      </c>
      <c r="C512" s="976"/>
      <c r="D512" s="991" t="s">
        <v>2811</v>
      </c>
      <c r="E512" s="984" t="s">
        <v>70</v>
      </c>
      <c r="F512" s="979">
        <v>27</v>
      </c>
      <c r="G512" s="980">
        <v>61.86</v>
      </c>
      <c r="H512" s="985">
        <f t="shared" si="7"/>
        <v>1670.22</v>
      </c>
      <c r="J512" s="2058" t="s">
        <v>6398</v>
      </c>
      <c r="K512" s="2153" t="str">
        <f>VLOOKUP(J512,'FICHE RATIOS'!C:D,2,FALSE)</f>
        <v>Production Frigorifique</v>
      </c>
    </row>
    <row r="513" spans="1:11" s="331" customFormat="1" ht="12.75" customHeight="1">
      <c r="A513" s="274"/>
      <c r="B513" s="996" t="s">
        <v>179</v>
      </c>
      <c r="C513" s="976"/>
      <c r="D513" s="991" t="s">
        <v>2812</v>
      </c>
      <c r="E513" s="984" t="s">
        <v>70</v>
      </c>
      <c r="F513" s="979">
        <v>29</v>
      </c>
      <c r="G513" s="980">
        <v>65.12</v>
      </c>
      <c r="H513" s="985">
        <f t="shared" si="7"/>
        <v>1888.48</v>
      </c>
      <c r="J513" s="2058" t="s">
        <v>6398</v>
      </c>
      <c r="K513" s="2153" t="str">
        <f>VLOOKUP(J513,'FICHE RATIOS'!C:D,2,FALSE)</f>
        <v>Production Frigorifique</v>
      </c>
    </row>
    <row r="514" spans="1:11" s="331" customFormat="1" ht="12.75" customHeight="1">
      <c r="A514" s="274"/>
      <c r="B514" s="996" t="s">
        <v>179</v>
      </c>
      <c r="C514" s="976"/>
      <c r="D514" s="983" t="s">
        <v>2557</v>
      </c>
      <c r="E514" s="984"/>
      <c r="F514" s="979">
        <v>0</v>
      </c>
      <c r="G514" s="980"/>
      <c r="H514" s="985">
        <f t="shared" si="7"/>
        <v>0</v>
      </c>
      <c r="J514" s="2058" t="s">
        <v>6398</v>
      </c>
      <c r="K514" s="2153" t="str">
        <f>VLOOKUP(J514,'FICHE RATIOS'!C:D,2,FALSE)</f>
        <v>Production Frigorifique</v>
      </c>
    </row>
    <row r="515" spans="1:11" s="331" customFormat="1" ht="12.75" customHeight="1">
      <c r="A515" s="274"/>
      <c r="B515" s="996" t="s">
        <v>179</v>
      </c>
      <c r="C515" s="976"/>
      <c r="D515" s="991" t="s">
        <v>2795</v>
      </c>
      <c r="E515" s="984" t="s">
        <v>36</v>
      </c>
      <c r="F515" s="979">
        <v>12</v>
      </c>
      <c r="G515" s="980">
        <v>68.099999999999994</v>
      </c>
      <c r="H515" s="985">
        <f t="shared" si="7"/>
        <v>817.19999999999993</v>
      </c>
      <c r="J515" s="2058" t="s">
        <v>6398</v>
      </c>
      <c r="K515" s="2153" t="str">
        <f>VLOOKUP(J515,'FICHE RATIOS'!C:D,2,FALSE)</f>
        <v>Production Frigorifique</v>
      </c>
    </row>
    <row r="516" spans="1:11" s="331" customFormat="1" ht="12.75" customHeight="1">
      <c r="A516" s="274"/>
      <c r="B516" s="996" t="s">
        <v>179</v>
      </c>
      <c r="C516" s="976"/>
      <c r="D516" s="983"/>
      <c r="E516" s="984"/>
      <c r="F516" s="979">
        <v>0</v>
      </c>
      <c r="G516" s="980"/>
      <c r="H516" s="985">
        <f t="shared" si="7"/>
        <v>0</v>
      </c>
      <c r="J516" s="2058" t="s">
        <v>6398</v>
      </c>
      <c r="K516" s="2153" t="str">
        <f>VLOOKUP(J516,'FICHE RATIOS'!C:D,2,FALSE)</f>
        <v>Production Frigorifique</v>
      </c>
    </row>
    <row r="517" spans="1:11" s="331" customFormat="1" ht="12.75" customHeight="1">
      <c r="A517" s="274"/>
      <c r="B517" s="996" t="s">
        <v>179</v>
      </c>
      <c r="C517" s="976"/>
      <c r="D517" s="983" t="s">
        <v>2814</v>
      </c>
      <c r="E517" s="984"/>
      <c r="F517" s="979">
        <v>0</v>
      </c>
      <c r="G517" s="980"/>
      <c r="H517" s="985">
        <f t="shared" si="7"/>
        <v>0</v>
      </c>
      <c r="J517" s="2058" t="s">
        <v>6398</v>
      </c>
      <c r="K517" s="2153" t="str">
        <f>VLOOKUP(J517,'FICHE RATIOS'!C:D,2,FALSE)</f>
        <v>Production Frigorifique</v>
      </c>
    </row>
    <row r="518" spans="1:11" s="331" customFormat="1" ht="12.75" customHeight="1">
      <c r="A518" s="274"/>
      <c r="B518" s="996" t="s">
        <v>179</v>
      </c>
      <c r="C518" s="976"/>
      <c r="D518" s="983"/>
      <c r="E518" s="984"/>
      <c r="F518" s="979">
        <v>0</v>
      </c>
      <c r="G518" s="980"/>
      <c r="H518" s="985">
        <f t="shared" si="7"/>
        <v>0</v>
      </c>
      <c r="J518" s="2058" t="s">
        <v>6398</v>
      </c>
      <c r="K518" s="2153" t="str">
        <f>VLOOKUP(J518,'FICHE RATIOS'!C:D,2,FALSE)</f>
        <v>Production Frigorifique</v>
      </c>
    </row>
    <row r="519" spans="1:11" s="331" customFormat="1" ht="12.75" customHeight="1">
      <c r="A519" s="274"/>
      <c r="B519" s="996" t="s">
        <v>179</v>
      </c>
      <c r="C519" s="976"/>
      <c r="D519" s="991" t="s">
        <v>2815</v>
      </c>
      <c r="E519" s="984" t="s">
        <v>66</v>
      </c>
      <c r="F519" s="979">
        <v>1</v>
      </c>
      <c r="G519" s="980">
        <v>2689.49</v>
      </c>
      <c r="H519" s="985">
        <f t="shared" si="7"/>
        <v>2689.49</v>
      </c>
      <c r="J519" s="2058" t="s">
        <v>6398</v>
      </c>
      <c r="K519" s="2153" t="str">
        <f>VLOOKUP(J519,'FICHE RATIOS'!C:D,2,FALSE)</f>
        <v>Production Frigorifique</v>
      </c>
    </row>
    <row r="520" spans="1:11" s="331" customFormat="1" ht="12.75" customHeight="1">
      <c r="A520" s="274"/>
      <c r="B520" s="996" t="s">
        <v>179</v>
      </c>
      <c r="C520" s="976"/>
      <c r="D520" s="991" t="s">
        <v>2816</v>
      </c>
      <c r="E520" s="984" t="s">
        <v>66</v>
      </c>
      <c r="F520" s="979">
        <v>3</v>
      </c>
      <c r="G520" s="980">
        <v>3736.79</v>
      </c>
      <c r="H520" s="985">
        <f t="shared" ref="H520:H583" si="8">+IF(F520=0,0,F520*G520)</f>
        <v>11210.369999999999</v>
      </c>
      <c r="J520" s="2058" t="s">
        <v>6398</v>
      </c>
      <c r="K520" s="2153" t="str">
        <f>VLOOKUP(J520,'FICHE RATIOS'!C:D,2,FALSE)</f>
        <v>Production Frigorifique</v>
      </c>
    </row>
    <row r="521" spans="1:11" s="331" customFormat="1" ht="12.75" customHeight="1">
      <c r="A521" s="274"/>
      <c r="B521" s="996" t="s">
        <v>179</v>
      </c>
      <c r="C521" s="976"/>
      <c r="D521" s="991" t="s">
        <v>2562</v>
      </c>
      <c r="E521" s="984" t="s">
        <v>66</v>
      </c>
      <c r="F521" s="979">
        <v>4</v>
      </c>
      <c r="G521" s="980">
        <v>56.6</v>
      </c>
      <c r="H521" s="985">
        <f t="shared" si="8"/>
        <v>226.4</v>
      </c>
      <c r="J521" s="2058" t="s">
        <v>6398</v>
      </c>
      <c r="K521" s="2153" t="str">
        <f>VLOOKUP(J521,'FICHE RATIOS'!C:D,2,FALSE)</f>
        <v>Production Frigorifique</v>
      </c>
    </row>
    <row r="522" spans="1:11" s="331" customFormat="1" ht="12.75" customHeight="1">
      <c r="A522" s="274"/>
      <c r="B522" s="996" t="s">
        <v>179</v>
      </c>
      <c r="C522" s="976"/>
      <c r="D522" s="983" t="s">
        <v>2801</v>
      </c>
      <c r="E522" s="984"/>
      <c r="F522" s="979">
        <v>0</v>
      </c>
      <c r="G522" s="980"/>
      <c r="H522" s="985">
        <f t="shared" si="8"/>
        <v>0</v>
      </c>
      <c r="J522" s="2058" t="s">
        <v>6398</v>
      </c>
      <c r="K522" s="2153" t="str">
        <f>VLOOKUP(J522,'FICHE RATIOS'!C:D,2,FALSE)</f>
        <v>Production Frigorifique</v>
      </c>
    </row>
    <row r="523" spans="1:11" s="331" customFormat="1" ht="12.75" customHeight="1">
      <c r="A523" s="274"/>
      <c r="B523" s="996" t="s">
        <v>179</v>
      </c>
      <c r="C523" s="976"/>
      <c r="D523" s="991" t="s">
        <v>2677</v>
      </c>
      <c r="E523" s="984" t="s">
        <v>36</v>
      </c>
      <c r="F523" s="979">
        <v>6</v>
      </c>
      <c r="G523" s="980">
        <v>333.87</v>
      </c>
      <c r="H523" s="985">
        <f t="shared" si="8"/>
        <v>2003.22</v>
      </c>
      <c r="J523" s="2058" t="s">
        <v>6398</v>
      </c>
      <c r="K523" s="2153" t="str">
        <f>VLOOKUP(J523,'FICHE RATIOS'!C:D,2,FALSE)</f>
        <v>Production Frigorifique</v>
      </c>
    </row>
    <row r="524" spans="1:11" s="331" customFormat="1" ht="12.75" customHeight="1">
      <c r="A524" s="274"/>
      <c r="B524" s="996" t="s">
        <v>179</v>
      </c>
      <c r="C524" s="976"/>
      <c r="D524" s="991" t="s">
        <v>2802</v>
      </c>
      <c r="E524" s="984" t="s">
        <v>36</v>
      </c>
      <c r="F524" s="979">
        <v>2</v>
      </c>
      <c r="G524" s="980">
        <v>283.16000000000003</v>
      </c>
      <c r="H524" s="985">
        <f t="shared" si="8"/>
        <v>566.32000000000005</v>
      </c>
      <c r="J524" s="2058" t="s">
        <v>6398</v>
      </c>
      <c r="K524" s="2153" t="str">
        <f>VLOOKUP(J524,'FICHE RATIOS'!C:D,2,FALSE)</f>
        <v>Production Frigorifique</v>
      </c>
    </row>
    <row r="525" spans="1:11" s="331" customFormat="1" ht="12.75" customHeight="1">
      <c r="A525" s="274"/>
      <c r="B525" s="996" t="s">
        <v>179</v>
      </c>
      <c r="C525" s="976"/>
      <c r="D525" s="983" t="s">
        <v>2629</v>
      </c>
      <c r="E525" s="984"/>
      <c r="F525" s="979">
        <v>0</v>
      </c>
      <c r="G525" s="980"/>
      <c r="H525" s="985">
        <f t="shared" si="8"/>
        <v>0</v>
      </c>
      <c r="J525" s="2058" t="s">
        <v>6398</v>
      </c>
      <c r="K525" s="2153" t="str">
        <f>VLOOKUP(J525,'FICHE RATIOS'!C:D,2,FALSE)</f>
        <v>Production Frigorifique</v>
      </c>
    </row>
    <row r="526" spans="1:11" s="331" customFormat="1" ht="12.75" customHeight="1">
      <c r="A526" s="274"/>
      <c r="B526" s="996" t="s">
        <v>179</v>
      </c>
      <c r="C526" s="976"/>
      <c r="D526" s="991" t="s">
        <v>2695</v>
      </c>
      <c r="E526" s="984" t="s">
        <v>36</v>
      </c>
      <c r="F526" s="979">
        <v>6</v>
      </c>
      <c r="G526" s="980">
        <v>464.76</v>
      </c>
      <c r="H526" s="985">
        <f t="shared" si="8"/>
        <v>2788.56</v>
      </c>
      <c r="J526" s="2058" t="s">
        <v>6398</v>
      </c>
      <c r="K526" s="2153" t="str">
        <f>VLOOKUP(J526,'FICHE RATIOS'!C:D,2,FALSE)</f>
        <v>Production Frigorifique</v>
      </c>
    </row>
    <row r="527" spans="1:11" s="331" customFormat="1" ht="12.75" customHeight="1">
      <c r="A527" s="274"/>
      <c r="B527" s="996" t="s">
        <v>179</v>
      </c>
      <c r="C527" s="976"/>
      <c r="D527" s="991" t="s">
        <v>2678</v>
      </c>
      <c r="E527" s="978" t="s">
        <v>36</v>
      </c>
      <c r="F527" s="979">
        <v>2</v>
      </c>
      <c r="G527" s="980">
        <v>349.01</v>
      </c>
      <c r="H527" s="985">
        <f t="shared" si="8"/>
        <v>698.02</v>
      </c>
      <c r="J527" s="2058" t="s">
        <v>6398</v>
      </c>
      <c r="K527" s="2153" t="str">
        <f>VLOOKUP(J527,'FICHE RATIOS'!C:D,2,FALSE)</f>
        <v>Production Frigorifique</v>
      </c>
    </row>
    <row r="528" spans="1:11" s="331" customFormat="1" ht="12.75" customHeight="1">
      <c r="A528" s="274"/>
      <c r="B528" s="996" t="s">
        <v>179</v>
      </c>
      <c r="C528" s="976"/>
      <c r="D528" s="983" t="s">
        <v>2717</v>
      </c>
      <c r="E528" s="984"/>
      <c r="F528" s="979">
        <v>0</v>
      </c>
      <c r="G528" s="980"/>
      <c r="H528" s="985">
        <f t="shared" si="8"/>
        <v>0</v>
      </c>
      <c r="J528" s="2058" t="s">
        <v>6398</v>
      </c>
      <c r="K528" s="2153" t="str">
        <f>VLOOKUP(J528,'FICHE RATIOS'!C:D,2,FALSE)</f>
        <v>Production Frigorifique</v>
      </c>
    </row>
    <row r="529" spans="1:11" s="331" customFormat="1" ht="12.75" customHeight="1">
      <c r="A529" s="274"/>
      <c r="B529" s="996" t="s">
        <v>179</v>
      </c>
      <c r="C529" s="976"/>
      <c r="D529" s="991" t="s">
        <v>2794</v>
      </c>
      <c r="E529" s="984" t="s">
        <v>36</v>
      </c>
      <c r="F529" s="979">
        <v>3</v>
      </c>
      <c r="G529" s="980">
        <v>3410.67</v>
      </c>
      <c r="H529" s="985">
        <f t="shared" si="8"/>
        <v>10232.01</v>
      </c>
      <c r="J529" s="2058" t="s">
        <v>6398</v>
      </c>
      <c r="K529" s="2153" t="str">
        <f>VLOOKUP(J529,'FICHE RATIOS'!C:D,2,FALSE)</f>
        <v>Production Frigorifique</v>
      </c>
    </row>
    <row r="530" spans="1:11" s="331" customFormat="1" ht="12.75" customHeight="1">
      <c r="A530" s="274"/>
      <c r="B530" s="996" t="s">
        <v>179</v>
      </c>
      <c r="C530" s="976"/>
      <c r="D530" s="991" t="s">
        <v>2681</v>
      </c>
      <c r="E530" s="984" t="s">
        <v>36</v>
      </c>
      <c r="F530" s="979">
        <v>1</v>
      </c>
      <c r="G530" s="980">
        <v>1713.47</v>
      </c>
      <c r="H530" s="985">
        <f t="shared" si="8"/>
        <v>1713.47</v>
      </c>
      <c r="J530" s="2058" t="s">
        <v>6398</v>
      </c>
      <c r="K530" s="2153" t="str">
        <f>VLOOKUP(J530,'FICHE RATIOS'!C:D,2,FALSE)</f>
        <v>Production Frigorifique</v>
      </c>
    </row>
    <row r="531" spans="1:11" s="331" customFormat="1" ht="12.75" customHeight="1">
      <c r="A531" s="274"/>
      <c r="B531" s="996" t="s">
        <v>179</v>
      </c>
      <c r="C531" s="976"/>
      <c r="D531" s="983" t="s">
        <v>2711</v>
      </c>
      <c r="E531" s="984"/>
      <c r="F531" s="979">
        <v>0</v>
      </c>
      <c r="G531" s="980"/>
      <c r="H531" s="985">
        <f t="shared" si="8"/>
        <v>0</v>
      </c>
      <c r="J531" s="2058" t="s">
        <v>6398</v>
      </c>
      <c r="K531" s="2153" t="str">
        <f>VLOOKUP(J531,'FICHE RATIOS'!C:D,2,FALSE)</f>
        <v>Production Frigorifique</v>
      </c>
    </row>
    <row r="532" spans="1:11" s="331" customFormat="1" ht="12.75" customHeight="1">
      <c r="A532" s="274"/>
      <c r="B532" s="996" t="s">
        <v>179</v>
      </c>
      <c r="C532" s="976"/>
      <c r="D532" s="991" t="s">
        <v>2803</v>
      </c>
      <c r="E532" s="984" t="s">
        <v>36</v>
      </c>
      <c r="F532" s="979">
        <v>3</v>
      </c>
      <c r="G532" s="980">
        <v>587.78</v>
      </c>
      <c r="H532" s="985">
        <f t="shared" si="8"/>
        <v>1763.34</v>
      </c>
      <c r="J532" s="2058" t="s">
        <v>6398</v>
      </c>
      <c r="K532" s="2153" t="str">
        <f>VLOOKUP(J532,'FICHE RATIOS'!C:D,2,FALSE)</f>
        <v>Production Frigorifique</v>
      </c>
    </row>
    <row r="533" spans="1:11" s="331" customFormat="1" ht="12.75" customHeight="1">
      <c r="A533" s="274"/>
      <c r="B533" s="996" t="s">
        <v>179</v>
      </c>
      <c r="C533" s="976"/>
      <c r="D533" s="991" t="s">
        <v>2804</v>
      </c>
      <c r="E533" s="984" t="s">
        <v>36</v>
      </c>
      <c r="F533" s="979">
        <v>1</v>
      </c>
      <c r="G533" s="980">
        <v>397.86</v>
      </c>
      <c r="H533" s="985">
        <f t="shared" si="8"/>
        <v>397.86</v>
      </c>
      <c r="J533" s="2058" t="s">
        <v>6398</v>
      </c>
      <c r="K533" s="2153" t="str">
        <f>VLOOKUP(J533,'FICHE RATIOS'!C:D,2,FALSE)</f>
        <v>Production Frigorifique</v>
      </c>
    </row>
    <row r="534" spans="1:11" s="331" customFormat="1" ht="12.75" customHeight="1">
      <c r="A534" s="274"/>
      <c r="B534" s="996" t="s">
        <v>179</v>
      </c>
      <c r="C534" s="976"/>
      <c r="D534" s="991" t="s">
        <v>2805</v>
      </c>
      <c r="E534" s="984" t="s">
        <v>36</v>
      </c>
      <c r="F534" s="979">
        <v>3</v>
      </c>
      <c r="G534" s="980">
        <v>478.07</v>
      </c>
      <c r="H534" s="985">
        <f t="shared" si="8"/>
        <v>1434.21</v>
      </c>
      <c r="J534" s="2058" t="s">
        <v>6398</v>
      </c>
      <c r="K534" s="2153" t="str">
        <f>VLOOKUP(J534,'FICHE RATIOS'!C:D,2,FALSE)</f>
        <v>Production Frigorifique</v>
      </c>
    </row>
    <row r="535" spans="1:11" s="331" customFormat="1" ht="12.75" customHeight="1">
      <c r="A535" s="274"/>
      <c r="B535" s="996" t="s">
        <v>179</v>
      </c>
      <c r="C535" s="976"/>
      <c r="D535" s="991" t="s">
        <v>2806</v>
      </c>
      <c r="E535" s="984" t="s">
        <v>36</v>
      </c>
      <c r="F535" s="979">
        <v>1</v>
      </c>
      <c r="G535" s="980">
        <v>337.12</v>
      </c>
      <c r="H535" s="985">
        <f t="shared" si="8"/>
        <v>337.12</v>
      </c>
      <c r="J535" s="2058" t="s">
        <v>6398</v>
      </c>
      <c r="K535" s="2153" t="str">
        <f>VLOOKUP(J535,'FICHE RATIOS'!C:D,2,FALSE)</f>
        <v>Production Frigorifique</v>
      </c>
    </row>
    <row r="536" spans="1:11" s="331" customFormat="1" ht="12.75" customHeight="1">
      <c r="A536" s="274"/>
      <c r="B536" s="996" t="s">
        <v>179</v>
      </c>
      <c r="C536" s="976"/>
      <c r="D536" s="991" t="s">
        <v>2570</v>
      </c>
      <c r="E536" s="984" t="s">
        <v>51</v>
      </c>
      <c r="F536" s="979">
        <v>4</v>
      </c>
      <c r="G536" s="980">
        <v>219.72</v>
      </c>
      <c r="H536" s="985">
        <f t="shared" si="8"/>
        <v>878.88</v>
      </c>
      <c r="J536" s="2058" t="s">
        <v>6398</v>
      </c>
      <c r="K536" s="2153" t="str">
        <f>VLOOKUP(J536,'FICHE RATIOS'!C:D,2,FALSE)</f>
        <v>Production Frigorifique</v>
      </c>
    </row>
    <row r="537" spans="1:11" s="331" customFormat="1" ht="12.75" customHeight="1">
      <c r="A537" s="274"/>
      <c r="B537" s="996" t="s">
        <v>179</v>
      </c>
      <c r="C537" s="976"/>
      <c r="D537" s="983" t="s">
        <v>2807</v>
      </c>
      <c r="E537" s="984"/>
      <c r="F537" s="979">
        <v>0</v>
      </c>
      <c r="G537" s="980"/>
      <c r="H537" s="985">
        <f t="shared" si="8"/>
        <v>0</v>
      </c>
      <c r="J537" s="2058" t="s">
        <v>6398</v>
      </c>
      <c r="K537" s="2153" t="str">
        <f>VLOOKUP(J537,'FICHE RATIOS'!C:D,2,FALSE)</f>
        <v>Production Frigorifique</v>
      </c>
    </row>
    <row r="538" spans="1:11" s="331" customFormat="1" ht="12.75" customHeight="1">
      <c r="A538" s="274"/>
      <c r="B538" s="996" t="s">
        <v>179</v>
      </c>
      <c r="C538" s="976"/>
      <c r="D538" s="991" t="s">
        <v>2604</v>
      </c>
      <c r="E538" s="984" t="s">
        <v>36</v>
      </c>
      <c r="F538" s="979">
        <v>4</v>
      </c>
      <c r="G538" s="980">
        <v>62.78</v>
      </c>
      <c r="H538" s="985">
        <f t="shared" si="8"/>
        <v>251.12</v>
      </c>
      <c r="J538" s="2058" t="s">
        <v>6398</v>
      </c>
      <c r="K538" s="2153" t="str">
        <f>VLOOKUP(J538,'FICHE RATIOS'!C:D,2,FALSE)</f>
        <v>Production Frigorifique</v>
      </c>
    </row>
    <row r="539" spans="1:11" s="331" customFormat="1" ht="12.75" customHeight="1">
      <c r="A539" s="274"/>
      <c r="B539" s="996" t="s">
        <v>179</v>
      </c>
      <c r="C539" s="976"/>
      <c r="D539" s="991" t="s">
        <v>2605</v>
      </c>
      <c r="E539" s="984" t="s">
        <v>235</v>
      </c>
      <c r="F539" s="979">
        <v>8</v>
      </c>
      <c r="G539" s="980">
        <v>69.430000000000007</v>
      </c>
      <c r="H539" s="985">
        <f t="shared" si="8"/>
        <v>555.44000000000005</v>
      </c>
      <c r="J539" s="2058" t="s">
        <v>6398</v>
      </c>
      <c r="K539" s="2153" t="str">
        <f>VLOOKUP(J539,'FICHE RATIOS'!C:D,2,FALSE)</f>
        <v>Production Frigorifique</v>
      </c>
    </row>
    <row r="540" spans="1:11" s="331" customFormat="1" ht="12.75" customHeight="1">
      <c r="A540" s="274"/>
      <c r="B540" s="996" t="s">
        <v>179</v>
      </c>
      <c r="C540" s="976"/>
      <c r="D540" s="991" t="s">
        <v>2578</v>
      </c>
      <c r="E540" s="984" t="s">
        <v>51</v>
      </c>
      <c r="F540" s="979">
        <v>2</v>
      </c>
      <c r="G540" s="980">
        <v>115.8</v>
      </c>
      <c r="H540" s="985">
        <f t="shared" si="8"/>
        <v>231.6</v>
      </c>
      <c r="J540" s="2058" t="s">
        <v>6398</v>
      </c>
      <c r="K540" s="2153" t="str">
        <f>VLOOKUP(J540,'FICHE RATIOS'!C:D,2,FALSE)</f>
        <v>Production Frigorifique</v>
      </c>
    </row>
    <row r="541" spans="1:11" s="331" customFormat="1" ht="12.75" customHeight="1">
      <c r="A541" s="274"/>
      <c r="B541" s="996" t="s">
        <v>179</v>
      </c>
      <c r="C541" s="976"/>
      <c r="D541" s="991" t="s">
        <v>2606</v>
      </c>
      <c r="E541" s="984" t="s">
        <v>235</v>
      </c>
      <c r="F541" s="979">
        <v>6</v>
      </c>
      <c r="G541" s="980">
        <v>81.650000000000006</v>
      </c>
      <c r="H541" s="985">
        <f t="shared" si="8"/>
        <v>489.90000000000003</v>
      </c>
      <c r="J541" s="2058" t="s">
        <v>6398</v>
      </c>
      <c r="K541" s="2153" t="str">
        <f>VLOOKUP(J541,'FICHE RATIOS'!C:D,2,FALSE)</f>
        <v>Production Frigorifique</v>
      </c>
    </row>
    <row r="542" spans="1:11" s="331" customFormat="1" ht="12.75" customHeight="1">
      <c r="A542" s="274"/>
      <c r="B542" s="996" t="s">
        <v>179</v>
      </c>
      <c r="C542" s="976"/>
      <c r="D542" s="983" t="s">
        <v>2580</v>
      </c>
      <c r="E542" s="984"/>
      <c r="F542" s="979">
        <v>0</v>
      </c>
      <c r="G542" s="980"/>
      <c r="H542" s="985">
        <f t="shared" si="8"/>
        <v>0</v>
      </c>
      <c r="J542" s="2058" t="s">
        <v>6398</v>
      </c>
      <c r="K542" s="2153" t="str">
        <f>VLOOKUP(J542,'FICHE RATIOS'!C:D,2,FALSE)</f>
        <v>Production Frigorifique</v>
      </c>
    </row>
    <row r="543" spans="1:11" s="331" customFormat="1" ht="12.75" customHeight="1">
      <c r="A543" s="274"/>
      <c r="B543" s="996" t="s">
        <v>179</v>
      </c>
      <c r="C543" s="976"/>
      <c r="D543" s="991" t="s">
        <v>2581</v>
      </c>
      <c r="E543" s="984" t="s">
        <v>36</v>
      </c>
      <c r="F543" s="979">
        <v>2</v>
      </c>
      <c r="G543" s="980">
        <v>1235.25</v>
      </c>
      <c r="H543" s="985">
        <f t="shared" si="8"/>
        <v>2470.5</v>
      </c>
      <c r="J543" s="2058" t="s">
        <v>6398</v>
      </c>
      <c r="K543" s="2153" t="str">
        <f>VLOOKUP(J543,'FICHE RATIOS'!C:D,2,FALSE)</f>
        <v>Production Frigorifique</v>
      </c>
    </row>
    <row r="544" spans="1:11" s="331" customFormat="1" ht="12.75" customHeight="1">
      <c r="A544" s="274"/>
      <c r="B544" s="996" t="s">
        <v>179</v>
      </c>
      <c r="C544" s="976"/>
      <c r="D544" s="983" t="s">
        <v>2808</v>
      </c>
      <c r="E544" s="984"/>
      <c r="F544" s="979">
        <v>0</v>
      </c>
      <c r="G544" s="980"/>
      <c r="H544" s="985">
        <f t="shared" si="8"/>
        <v>0</v>
      </c>
      <c r="J544" s="2058" t="s">
        <v>6398</v>
      </c>
      <c r="K544" s="2153" t="str">
        <f>VLOOKUP(J544,'FICHE RATIOS'!C:D,2,FALSE)</f>
        <v>Production Frigorifique</v>
      </c>
    </row>
    <row r="545" spans="1:11" s="331" customFormat="1" ht="12.75" customHeight="1">
      <c r="A545" s="274"/>
      <c r="B545" s="996" t="s">
        <v>179</v>
      </c>
      <c r="C545" s="976"/>
      <c r="D545" s="991" t="s">
        <v>2683</v>
      </c>
      <c r="E545" s="984" t="s">
        <v>235</v>
      </c>
      <c r="F545" s="979">
        <v>18</v>
      </c>
      <c r="G545" s="980">
        <v>262.45999999999998</v>
      </c>
      <c r="H545" s="985">
        <f t="shared" si="8"/>
        <v>4724.28</v>
      </c>
      <c r="J545" s="2058" t="s">
        <v>6398</v>
      </c>
      <c r="K545" s="2153" t="str">
        <f>VLOOKUP(J545,'FICHE RATIOS'!C:D,2,FALSE)</f>
        <v>Production Frigorifique</v>
      </c>
    </row>
    <row r="546" spans="1:11" s="331" customFormat="1" ht="12.75" customHeight="1">
      <c r="A546" s="274"/>
      <c r="B546" s="996" t="s">
        <v>179</v>
      </c>
      <c r="C546" s="976"/>
      <c r="D546" s="991" t="s">
        <v>2583</v>
      </c>
      <c r="E546" s="984" t="s">
        <v>235</v>
      </c>
      <c r="F546" s="979">
        <v>54</v>
      </c>
      <c r="G546" s="980">
        <v>404.15</v>
      </c>
      <c r="H546" s="985">
        <f t="shared" si="8"/>
        <v>21824.1</v>
      </c>
      <c r="J546" s="2058" t="s">
        <v>6398</v>
      </c>
      <c r="K546" s="2153" t="str">
        <f>VLOOKUP(J546,'FICHE RATIOS'!C:D,2,FALSE)</f>
        <v>Production Frigorifique</v>
      </c>
    </row>
    <row r="547" spans="1:11" s="331" customFormat="1" ht="12.75" customHeight="1">
      <c r="A547" s="274"/>
      <c r="B547" s="996" t="s">
        <v>179</v>
      </c>
      <c r="C547" s="976"/>
      <c r="D547" s="991" t="s">
        <v>2698</v>
      </c>
      <c r="E547" s="984" t="s">
        <v>235</v>
      </c>
      <c r="F547" s="979">
        <v>24</v>
      </c>
      <c r="G547" s="980">
        <v>767.69</v>
      </c>
      <c r="H547" s="985">
        <f t="shared" si="8"/>
        <v>18424.560000000001</v>
      </c>
      <c r="J547" s="2058" t="s">
        <v>6398</v>
      </c>
      <c r="K547" s="2153" t="str">
        <f>VLOOKUP(J547,'FICHE RATIOS'!C:D,2,FALSE)</f>
        <v>Production Frigorifique</v>
      </c>
    </row>
    <row r="548" spans="1:11" s="331" customFormat="1" ht="12.75" customHeight="1">
      <c r="A548" s="274"/>
      <c r="B548" s="996" t="s">
        <v>179</v>
      </c>
      <c r="C548" s="976"/>
      <c r="D548" s="983" t="s">
        <v>2817</v>
      </c>
      <c r="E548" s="984"/>
      <c r="F548" s="979">
        <v>0</v>
      </c>
      <c r="G548" s="980"/>
      <c r="H548" s="985">
        <f t="shared" si="8"/>
        <v>0</v>
      </c>
      <c r="J548" s="2058" t="s">
        <v>6398</v>
      </c>
      <c r="K548" s="2153" t="str">
        <f>VLOOKUP(J548,'FICHE RATIOS'!C:D,2,FALSE)</f>
        <v>Production Frigorifique</v>
      </c>
    </row>
    <row r="549" spans="1:11" s="331" customFormat="1" ht="12.75" customHeight="1">
      <c r="A549" s="274"/>
      <c r="B549" s="996" t="s">
        <v>179</v>
      </c>
      <c r="C549" s="976"/>
      <c r="D549" s="991" t="s">
        <v>2818</v>
      </c>
      <c r="E549" s="984" t="s">
        <v>70</v>
      </c>
      <c r="F549" s="979">
        <v>96</v>
      </c>
      <c r="G549" s="980">
        <v>40.29</v>
      </c>
      <c r="H549" s="985">
        <f t="shared" si="8"/>
        <v>3867.84</v>
      </c>
      <c r="J549" s="2058" t="s">
        <v>6398</v>
      </c>
      <c r="K549" s="2153" t="str">
        <f>VLOOKUP(J549,'FICHE RATIOS'!C:D,2,FALSE)</f>
        <v>Production Frigorifique</v>
      </c>
    </row>
    <row r="550" spans="1:11" s="331" customFormat="1" ht="12.75" customHeight="1">
      <c r="A550" s="274"/>
      <c r="B550" s="996" t="s">
        <v>179</v>
      </c>
      <c r="C550" s="976"/>
      <c r="D550" s="983" t="s">
        <v>2557</v>
      </c>
      <c r="E550" s="984"/>
      <c r="F550" s="979">
        <v>0</v>
      </c>
      <c r="G550" s="980"/>
      <c r="H550" s="985">
        <f t="shared" si="8"/>
        <v>0</v>
      </c>
      <c r="J550" s="2058" t="s">
        <v>6398</v>
      </c>
      <c r="K550" s="2153" t="str">
        <f>VLOOKUP(J550,'FICHE RATIOS'!C:D,2,FALSE)</f>
        <v>Production Frigorifique</v>
      </c>
    </row>
    <row r="551" spans="1:11" s="331" customFormat="1" ht="12.75" customHeight="1">
      <c r="A551" s="274"/>
      <c r="B551" s="996" t="s">
        <v>179</v>
      </c>
      <c r="C551" s="976"/>
      <c r="D551" s="991" t="s">
        <v>2587</v>
      </c>
      <c r="E551" s="978" t="s">
        <v>36</v>
      </c>
      <c r="F551" s="979">
        <v>12</v>
      </c>
      <c r="G551" s="980">
        <v>68.099999999999994</v>
      </c>
      <c r="H551" s="985">
        <f t="shared" si="8"/>
        <v>817.19999999999993</v>
      </c>
      <c r="J551" s="2058" t="s">
        <v>6398</v>
      </c>
      <c r="K551" s="2153" t="str">
        <f>VLOOKUP(J551,'FICHE RATIOS'!C:D,2,FALSE)</f>
        <v>Production Frigorifique</v>
      </c>
    </row>
    <row r="552" spans="1:11" s="331" customFormat="1" ht="12.75" customHeight="1">
      <c r="A552" s="274"/>
      <c r="B552" s="996" t="s">
        <v>179</v>
      </c>
      <c r="C552" s="976"/>
      <c r="D552" s="983"/>
      <c r="E552" s="984"/>
      <c r="F552" s="979">
        <v>0</v>
      </c>
      <c r="G552" s="980"/>
      <c r="H552" s="985">
        <f t="shared" si="8"/>
        <v>0</v>
      </c>
      <c r="J552" s="2058" t="s">
        <v>6398</v>
      </c>
      <c r="K552" s="2153" t="str">
        <f>VLOOKUP(J552,'FICHE RATIOS'!C:D,2,FALSE)</f>
        <v>Production Frigorifique</v>
      </c>
    </row>
    <row r="553" spans="1:11" s="331" customFormat="1" ht="12.75" customHeight="1">
      <c r="A553" s="274"/>
      <c r="B553" s="996" t="s">
        <v>179</v>
      </c>
      <c r="C553" s="976"/>
      <c r="D553" s="983" t="s">
        <v>2819</v>
      </c>
      <c r="E553" s="984"/>
      <c r="F553" s="979">
        <v>0</v>
      </c>
      <c r="G553" s="980"/>
      <c r="H553" s="985">
        <f t="shared" si="8"/>
        <v>0</v>
      </c>
      <c r="J553" s="2058" t="s">
        <v>6398</v>
      </c>
      <c r="K553" s="2153" t="str">
        <f>VLOOKUP(J553,'FICHE RATIOS'!C:D,2,FALSE)</f>
        <v>Production Frigorifique</v>
      </c>
    </row>
    <row r="554" spans="1:11" s="331" customFormat="1" ht="12.75" customHeight="1">
      <c r="A554" s="274"/>
      <c r="B554" s="996" t="s">
        <v>179</v>
      </c>
      <c r="C554" s="976"/>
      <c r="D554" s="991" t="s">
        <v>2820</v>
      </c>
      <c r="E554" s="978" t="s">
        <v>36</v>
      </c>
      <c r="F554" s="979">
        <v>1</v>
      </c>
      <c r="G554" s="980">
        <v>2652.29</v>
      </c>
      <c r="H554" s="985">
        <f t="shared" si="8"/>
        <v>2652.29</v>
      </c>
      <c r="J554" s="2058" t="s">
        <v>6398</v>
      </c>
      <c r="K554" s="2153" t="str">
        <f>VLOOKUP(J554,'FICHE RATIOS'!C:D,2,FALSE)</f>
        <v>Production Frigorifique</v>
      </c>
    </row>
    <row r="555" spans="1:11" s="331" customFormat="1" ht="12.75" customHeight="1">
      <c r="A555" s="274"/>
      <c r="B555" s="996" t="s">
        <v>179</v>
      </c>
      <c r="C555" s="976"/>
      <c r="D555" s="991" t="s">
        <v>2821</v>
      </c>
      <c r="E555" s="978" t="s">
        <v>36</v>
      </c>
      <c r="F555" s="979">
        <v>4</v>
      </c>
      <c r="G555" s="980">
        <v>916.35</v>
      </c>
      <c r="H555" s="985">
        <f t="shared" si="8"/>
        <v>3665.4</v>
      </c>
      <c r="J555" s="2058" t="s">
        <v>6398</v>
      </c>
      <c r="K555" s="2153" t="str">
        <f>VLOOKUP(J555,'FICHE RATIOS'!C:D,2,FALSE)</f>
        <v>Production Frigorifique</v>
      </c>
    </row>
    <row r="556" spans="1:11" s="331" customFormat="1" ht="12.75" customHeight="1">
      <c r="A556" s="274"/>
      <c r="B556" s="996" t="s">
        <v>179</v>
      </c>
      <c r="C556" s="976"/>
      <c r="D556" s="991" t="s">
        <v>2696</v>
      </c>
      <c r="E556" s="984" t="s">
        <v>36</v>
      </c>
      <c r="F556" s="979">
        <v>1</v>
      </c>
      <c r="G556" s="980">
        <v>139.07</v>
      </c>
      <c r="H556" s="985">
        <f t="shared" si="8"/>
        <v>139.07</v>
      </c>
      <c r="J556" s="2058" t="s">
        <v>6398</v>
      </c>
      <c r="K556" s="2153" t="str">
        <f>VLOOKUP(J556,'FICHE RATIOS'!C:D,2,FALSE)</f>
        <v>Production Frigorifique</v>
      </c>
    </row>
    <row r="557" spans="1:11" s="331" customFormat="1" ht="12.75" customHeight="1">
      <c r="A557" s="274"/>
      <c r="B557" s="996" t="s">
        <v>179</v>
      </c>
      <c r="C557" s="976"/>
      <c r="D557" s="991" t="s">
        <v>2588</v>
      </c>
      <c r="E557" s="978" t="s">
        <v>36</v>
      </c>
      <c r="F557" s="979">
        <v>1</v>
      </c>
      <c r="G557" s="980">
        <v>35.49</v>
      </c>
      <c r="H557" s="985">
        <f t="shared" si="8"/>
        <v>35.49</v>
      </c>
      <c r="J557" s="2058" t="s">
        <v>6398</v>
      </c>
      <c r="K557" s="2153" t="str">
        <f>VLOOKUP(J557,'FICHE RATIOS'!C:D,2,FALSE)</f>
        <v>Production Frigorifique</v>
      </c>
    </row>
    <row r="558" spans="1:11" s="331" customFormat="1" ht="12.75" customHeight="1">
      <c r="A558" s="274"/>
      <c r="B558" s="996" t="s">
        <v>179</v>
      </c>
      <c r="C558" s="976"/>
      <c r="D558" s="983"/>
      <c r="E558" s="984"/>
      <c r="F558" s="979">
        <v>0</v>
      </c>
      <c r="G558" s="980"/>
      <c r="H558" s="985">
        <f t="shared" si="8"/>
        <v>0</v>
      </c>
      <c r="J558" s="2058" t="s">
        <v>6398</v>
      </c>
      <c r="K558" s="2153" t="str">
        <f>VLOOKUP(J558,'FICHE RATIOS'!C:D,2,FALSE)</f>
        <v>Production Frigorifique</v>
      </c>
    </row>
    <row r="559" spans="1:11" s="331" customFormat="1" ht="12.75" customHeight="1">
      <c r="A559" s="274"/>
      <c r="B559" s="996" t="s">
        <v>179</v>
      </c>
      <c r="C559" s="976"/>
      <c r="D559" s="983" t="s">
        <v>2822</v>
      </c>
      <c r="E559" s="984" t="s">
        <v>399</v>
      </c>
      <c r="F559" s="979">
        <v>0</v>
      </c>
      <c r="G559" s="980"/>
      <c r="H559" s="985">
        <f t="shared" si="8"/>
        <v>0</v>
      </c>
      <c r="J559" s="2058" t="s">
        <v>6398</v>
      </c>
      <c r="K559" s="2153" t="str">
        <f>VLOOKUP(J559,'FICHE RATIOS'!C:D,2,FALSE)</f>
        <v>Production Frigorifique</v>
      </c>
    </row>
    <row r="560" spans="1:11" s="331" customFormat="1" ht="12.75" customHeight="1">
      <c r="A560" s="274"/>
      <c r="B560" s="996" t="s">
        <v>179</v>
      </c>
      <c r="C560" s="976"/>
      <c r="D560" s="983"/>
      <c r="E560" s="984"/>
      <c r="F560" s="979">
        <v>0</v>
      </c>
      <c r="G560" s="980"/>
      <c r="H560" s="985">
        <f t="shared" si="8"/>
        <v>0</v>
      </c>
      <c r="J560" s="2058" t="s">
        <v>6398</v>
      </c>
      <c r="K560" s="2153" t="str">
        <f>VLOOKUP(J560,'FICHE RATIOS'!C:D,2,FALSE)</f>
        <v>Production Frigorifique</v>
      </c>
    </row>
    <row r="561" spans="1:11" s="331" customFormat="1" ht="12.75" customHeight="1">
      <c r="A561" s="274"/>
      <c r="B561" s="996" t="s">
        <v>179</v>
      </c>
      <c r="C561" s="976"/>
      <c r="D561" s="983" t="s">
        <v>2823</v>
      </c>
      <c r="E561" s="984" t="s">
        <v>2528</v>
      </c>
      <c r="F561" s="979">
        <v>0</v>
      </c>
      <c r="G561" s="980"/>
      <c r="H561" s="985">
        <f t="shared" si="8"/>
        <v>0</v>
      </c>
      <c r="J561" s="2058" t="s">
        <v>6398</v>
      </c>
      <c r="K561" s="2153" t="str">
        <f>VLOOKUP(J561,'FICHE RATIOS'!C:D,2,FALSE)</f>
        <v>Production Frigorifique</v>
      </c>
    </row>
    <row r="562" spans="1:11" s="331" customFormat="1" ht="12.75" customHeight="1">
      <c r="A562" s="274"/>
      <c r="B562" s="996" t="s">
        <v>179</v>
      </c>
      <c r="C562" s="976"/>
      <c r="D562" s="983"/>
      <c r="E562" s="984"/>
      <c r="F562" s="979">
        <v>0</v>
      </c>
      <c r="G562" s="980"/>
      <c r="H562" s="985">
        <f t="shared" si="8"/>
        <v>0</v>
      </c>
      <c r="J562" s="2058" t="s">
        <v>6398</v>
      </c>
      <c r="K562" s="2153" t="str">
        <f>VLOOKUP(J562,'FICHE RATIOS'!C:D,2,FALSE)</f>
        <v>Production Frigorifique</v>
      </c>
    </row>
    <row r="563" spans="1:11" s="331" customFormat="1" ht="12.75" customHeight="1">
      <c r="A563" s="274"/>
      <c r="B563" s="996" t="s">
        <v>179</v>
      </c>
      <c r="C563" s="976"/>
      <c r="D563" s="983" t="s">
        <v>2824</v>
      </c>
      <c r="E563" s="984"/>
      <c r="F563" s="979">
        <v>0</v>
      </c>
      <c r="G563" s="980"/>
      <c r="H563" s="985">
        <f t="shared" si="8"/>
        <v>0</v>
      </c>
      <c r="J563" s="2058" t="s">
        <v>6398</v>
      </c>
      <c r="K563" s="2153" t="str">
        <f>VLOOKUP(J563,'FICHE RATIOS'!C:D,2,FALSE)</f>
        <v>Production Frigorifique</v>
      </c>
    </row>
    <row r="564" spans="1:11" s="331" customFormat="1" ht="12.75" customHeight="1">
      <c r="A564" s="274"/>
      <c r="B564" s="996" t="s">
        <v>179</v>
      </c>
      <c r="C564" s="976"/>
      <c r="D564" s="983" t="s">
        <v>2683</v>
      </c>
      <c r="E564" s="984" t="s">
        <v>2528</v>
      </c>
      <c r="F564" s="979">
        <v>0</v>
      </c>
      <c r="G564" s="980"/>
      <c r="H564" s="985">
        <f t="shared" si="8"/>
        <v>0</v>
      </c>
      <c r="J564" s="2058" t="s">
        <v>6398</v>
      </c>
      <c r="K564" s="2153" t="str">
        <f>VLOOKUP(J564,'FICHE RATIOS'!C:D,2,FALSE)</f>
        <v>Production Frigorifique</v>
      </c>
    </row>
    <row r="565" spans="1:11" s="331" customFormat="1" ht="12.75" customHeight="1">
      <c r="A565" s="274"/>
      <c r="B565" s="996" t="s">
        <v>179</v>
      </c>
      <c r="C565" s="976"/>
      <c r="D565" s="991" t="s">
        <v>2583</v>
      </c>
      <c r="E565" s="984" t="s">
        <v>235</v>
      </c>
      <c r="F565" s="979">
        <v>24</v>
      </c>
      <c r="G565" s="980">
        <v>404.15</v>
      </c>
      <c r="H565" s="985">
        <f t="shared" si="8"/>
        <v>9699.5999999999985</v>
      </c>
      <c r="J565" s="2058" t="s">
        <v>6398</v>
      </c>
      <c r="K565" s="2153" t="str">
        <f>VLOOKUP(J565,'FICHE RATIOS'!C:D,2,FALSE)</f>
        <v>Production Frigorifique</v>
      </c>
    </row>
    <row r="566" spans="1:11" s="331" customFormat="1" ht="12.75" customHeight="1">
      <c r="A566" s="274"/>
      <c r="B566" s="996" t="s">
        <v>179</v>
      </c>
      <c r="C566" s="976"/>
      <c r="D566" s="991" t="s">
        <v>2825</v>
      </c>
      <c r="E566" s="978" t="s">
        <v>235</v>
      </c>
      <c r="F566" s="979">
        <v>36</v>
      </c>
      <c r="G566" s="980">
        <v>250.36</v>
      </c>
      <c r="H566" s="985">
        <f t="shared" si="8"/>
        <v>9012.9600000000009</v>
      </c>
      <c r="J566" s="2058" t="s">
        <v>6398</v>
      </c>
      <c r="K566" s="2153" t="str">
        <f>VLOOKUP(J566,'FICHE RATIOS'!C:D,2,FALSE)</f>
        <v>Production Frigorifique</v>
      </c>
    </row>
    <row r="567" spans="1:11" s="331" customFormat="1" ht="12.75" customHeight="1">
      <c r="A567" s="274"/>
      <c r="B567" s="996" t="s">
        <v>179</v>
      </c>
      <c r="C567" s="976"/>
      <c r="D567" s="991" t="s">
        <v>2826</v>
      </c>
      <c r="E567" s="984" t="s">
        <v>235</v>
      </c>
      <c r="F567" s="979">
        <v>14</v>
      </c>
      <c r="G567" s="980">
        <v>295.13</v>
      </c>
      <c r="H567" s="985">
        <f t="shared" si="8"/>
        <v>4131.82</v>
      </c>
      <c r="J567" s="2058" t="s">
        <v>6398</v>
      </c>
      <c r="K567" s="2153" t="str">
        <f>VLOOKUP(J567,'FICHE RATIOS'!C:D,2,FALSE)</f>
        <v>Production Frigorifique</v>
      </c>
    </row>
    <row r="568" spans="1:11" s="331" customFormat="1" ht="12.75" customHeight="1">
      <c r="A568" s="274"/>
      <c r="B568" s="996" t="s">
        <v>179</v>
      </c>
      <c r="C568" s="976"/>
      <c r="D568" s="991" t="s">
        <v>2827</v>
      </c>
      <c r="E568" s="984" t="s">
        <v>235</v>
      </c>
      <c r="F568" s="979">
        <v>436</v>
      </c>
      <c r="G568" s="980">
        <v>484.41</v>
      </c>
      <c r="H568" s="985">
        <f t="shared" si="8"/>
        <v>211202.76</v>
      </c>
      <c r="J568" s="2058" t="s">
        <v>6398</v>
      </c>
      <c r="K568" s="2153" t="str">
        <f>VLOOKUP(J568,'FICHE RATIOS'!C:D,2,FALSE)</f>
        <v>Production Frigorifique</v>
      </c>
    </row>
    <row r="569" spans="1:11" s="331" customFormat="1" ht="12.75" customHeight="1">
      <c r="A569" s="274"/>
      <c r="B569" s="996" t="s">
        <v>179</v>
      </c>
      <c r="C569" s="976"/>
      <c r="D569" s="991" t="s">
        <v>2699</v>
      </c>
      <c r="E569" s="984" t="s">
        <v>70</v>
      </c>
      <c r="F569" s="979">
        <v>92</v>
      </c>
      <c r="G569" s="980">
        <v>42.64</v>
      </c>
      <c r="H569" s="985">
        <f t="shared" si="8"/>
        <v>3922.88</v>
      </c>
      <c r="J569" s="2058" t="s">
        <v>6398</v>
      </c>
      <c r="K569" s="2153" t="str">
        <f>VLOOKUP(J569,'FICHE RATIOS'!C:D,2,FALSE)</f>
        <v>Production Frigorifique</v>
      </c>
    </row>
    <row r="570" spans="1:11" s="331" customFormat="1" ht="12.75" customHeight="1">
      <c r="A570" s="274"/>
      <c r="B570" s="996" t="s">
        <v>179</v>
      </c>
      <c r="C570" s="976"/>
      <c r="D570" s="991" t="s">
        <v>2821</v>
      </c>
      <c r="E570" s="984" t="s">
        <v>36</v>
      </c>
      <c r="F570" s="979">
        <v>4</v>
      </c>
      <c r="G570" s="980">
        <v>916.35</v>
      </c>
      <c r="H570" s="985">
        <f t="shared" si="8"/>
        <v>3665.4</v>
      </c>
      <c r="J570" s="2058" t="s">
        <v>6398</v>
      </c>
      <c r="K570" s="2153" t="str">
        <f>VLOOKUP(J570,'FICHE RATIOS'!C:D,2,FALSE)</f>
        <v>Production Frigorifique</v>
      </c>
    </row>
    <row r="571" spans="1:11" s="331" customFormat="1" ht="12.75" customHeight="1">
      <c r="A571" s="274"/>
      <c r="B571" s="996" t="s">
        <v>179</v>
      </c>
      <c r="C571" s="976"/>
      <c r="D571" s="991" t="s">
        <v>2696</v>
      </c>
      <c r="E571" s="984" t="s">
        <v>36</v>
      </c>
      <c r="F571" s="979">
        <v>2</v>
      </c>
      <c r="G571" s="980">
        <v>139.07</v>
      </c>
      <c r="H571" s="985">
        <f t="shared" si="8"/>
        <v>278.14</v>
      </c>
      <c r="J571" s="2058" t="s">
        <v>6398</v>
      </c>
      <c r="K571" s="2153" t="str">
        <f>VLOOKUP(J571,'FICHE RATIOS'!C:D,2,FALSE)</f>
        <v>Production Frigorifique</v>
      </c>
    </row>
    <row r="572" spans="1:11" s="331" customFormat="1" ht="12.75" customHeight="1">
      <c r="A572" s="274"/>
      <c r="B572" s="996" t="s">
        <v>179</v>
      </c>
      <c r="C572" s="976"/>
      <c r="D572" s="991" t="s">
        <v>2588</v>
      </c>
      <c r="E572" s="984" t="s">
        <v>36</v>
      </c>
      <c r="F572" s="979">
        <v>2</v>
      </c>
      <c r="G572" s="980">
        <v>35.49</v>
      </c>
      <c r="H572" s="985">
        <f t="shared" si="8"/>
        <v>70.98</v>
      </c>
      <c r="J572" s="2058" t="s">
        <v>6398</v>
      </c>
      <c r="K572" s="2153" t="str">
        <f>VLOOKUP(J572,'FICHE RATIOS'!C:D,2,FALSE)</f>
        <v>Production Frigorifique</v>
      </c>
    </row>
    <row r="573" spans="1:11" s="331" customFormat="1" ht="12.75" customHeight="1">
      <c r="A573" s="274"/>
      <c r="B573" s="996" t="s">
        <v>179</v>
      </c>
      <c r="C573" s="976"/>
      <c r="D573" s="983" t="s">
        <v>2828</v>
      </c>
      <c r="E573" s="984"/>
      <c r="F573" s="979">
        <v>0</v>
      </c>
      <c r="G573" s="980"/>
      <c r="H573" s="985">
        <f t="shared" si="8"/>
        <v>0</v>
      </c>
      <c r="J573" s="2058" t="s">
        <v>6398</v>
      </c>
      <c r="K573" s="2153" t="str">
        <f>VLOOKUP(J573,'FICHE RATIOS'!C:D,2,FALSE)</f>
        <v>Production Frigorifique</v>
      </c>
    </row>
    <row r="574" spans="1:11" s="331" customFormat="1" ht="12.75" customHeight="1">
      <c r="A574" s="274"/>
      <c r="B574" s="996" t="s">
        <v>179</v>
      </c>
      <c r="C574" s="976"/>
      <c r="D574" s="983" t="s">
        <v>2829</v>
      </c>
      <c r="E574" s="984" t="s">
        <v>2528</v>
      </c>
      <c r="F574" s="979">
        <v>0</v>
      </c>
      <c r="G574" s="980"/>
      <c r="H574" s="985">
        <f t="shared" si="8"/>
        <v>0</v>
      </c>
      <c r="J574" s="2058" t="s">
        <v>6398</v>
      </c>
      <c r="K574" s="2153" t="str">
        <f>VLOOKUP(J574,'FICHE RATIOS'!C:D,2,FALSE)</f>
        <v>Production Frigorifique</v>
      </c>
    </row>
    <row r="575" spans="1:11" s="331" customFormat="1" ht="12.75" customHeight="1">
      <c r="A575" s="274"/>
      <c r="B575" s="996" t="s">
        <v>179</v>
      </c>
      <c r="C575" s="976"/>
      <c r="D575" s="983" t="s">
        <v>2830</v>
      </c>
      <c r="E575" s="984"/>
      <c r="F575" s="979">
        <v>0</v>
      </c>
      <c r="G575" s="980"/>
      <c r="H575" s="985">
        <f t="shared" si="8"/>
        <v>0</v>
      </c>
      <c r="J575" s="2058" t="s">
        <v>6398</v>
      </c>
      <c r="K575" s="2153" t="str">
        <f>VLOOKUP(J575,'FICHE RATIOS'!C:D,2,FALSE)</f>
        <v>Production Frigorifique</v>
      </c>
    </row>
    <row r="576" spans="1:11" s="331" customFormat="1" ht="12.75" customHeight="1">
      <c r="A576" s="274"/>
      <c r="B576" s="996" t="s">
        <v>179</v>
      </c>
      <c r="C576" s="976"/>
      <c r="D576" s="983" t="s">
        <v>2831</v>
      </c>
      <c r="E576" s="984"/>
      <c r="F576" s="979">
        <v>0</v>
      </c>
      <c r="G576" s="980"/>
      <c r="H576" s="985">
        <f t="shared" si="8"/>
        <v>0</v>
      </c>
      <c r="J576" s="2058" t="s">
        <v>6398</v>
      </c>
      <c r="K576" s="2153" t="str">
        <f>VLOOKUP(J576,'FICHE RATIOS'!C:D,2,FALSE)</f>
        <v>Production Frigorifique</v>
      </c>
    </row>
    <row r="577" spans="1:11" s="331" customFormat="1" ht="12.75" customHeight="1">
      <c r="A577" s="274"/>
      <c r="B577" s="996" t="s">
        <v>179</v>
      </c>
      <c r="C577" s="976"/>
      <c r="D577" s="983"/>
      <c r="E577" s="984"/>
      <c r="F577" s="979">
        <v>0</v>
      </c>
      <c r="G577" s="980"/>
      <c r="H577" s="985">
        <f t="shared" si="8"/>
        <v>0</v>
      </c>
      <c r="J577" s="2058" t="s">
        <v>6398</v>
      </c>
      <c r="K577" s="2153" t="str">
        <f>VLOOKUP(J577,'FICHE RATIOS'!C:D,2,FALSE)</f>
        <v>Production Frigorifique</v>
      </c>
    </row>
    <row r="578" spans="1:11" s="331" customFormat="1" ht="12.75" customHeight="1">
      <c r="A578" s="274"/>
      <c r="B578" s="996" t="s">
        <v>179</v>
      </c>
      <c r="C578" s="976"/>
      <c r="D578" s="991" t="s">
        <v>2832</v>
      </c>
      <c r="E578" s="992" t="s">
        <v>51</v>
      </c>
      <c r="F578" s="979">
        <v>1</v>
      </c>
      <c r="G578" s="980">
        <v>12605.31</v>
      </c>
      <c r="H578" s="985">
        <f t="shared" si="8"/>
        <v>12605.31</v>
      </c>
      <c r="J578" s="2058" t="s">
        <v>6398</v>
      </c>
      <c r="K578" s="2153" t="str">
        <f>VLOOKUP(J578,'FICHE RATIOS'!C:D,2,FALSE)</f>
        <v>Production Frigorifique</v>
      </c>
    </row>
    <row r="579" spans="1:11" s="331" customFormat="1" ht="12.75" customHeight="1">
      <c r="A579" s="274"/>
      <c r="B579" s="996" t="s">
        <v>179</v>
      </c>
      <c r="C579" s="976"/>
      <c r="D579" s="991" t="s">
        <v>2833</v>
      </c>
      <c r="E579" s="992" t="s">
        <v>51</v>
      </c>
      <c r="F579" s="979">
        <v>1</v>
      </c>
      <c r="G579" s="980">
        <v>4927.6000000000004</v>
      </c>
      <c r="H579" s="985">
        <f t="shared" si="8"/>
        <v>4927.6000000000004</v>
      </c>
      <c r="J579" s="2058" t="s">
        <v>6398</v>
      </c>
      <c r="K579" s="2153" t="str">
        <f>VLOOKUP(J579,'FICHE RATIOS'!C:D,2,FALSE)</f>
        <v>Production Frigorifique</v>
      </c>
    </row>
    <row r="580" spans="1:11" s="331" customFormat="1" ht="12.75" customHeight="1">
      <c r="A580" s="274"/>
      <c r="B580" s="996" t="s">
        <v>179</v>
      </c>
      <c r="C580" s="976"/>
      <c r="D580" s="991" t="s">
        <v>2834</v>
      </c>
      <c r="E580" s="992" t="s">
        <v>51</v>
      </c>
      <c r="F580" s="979">
        <v>1</v>
      </c>
      <c r="G580" s="980">
        <v>1150</v>
      </c>
      <c r="H580" s="985">
        <f t="shared" si="8"/>
        <v>1150</v>
      </c>
      <c r="J580" s="2058" t="s">
        <v>6398</v>
      </c>
      <c r="K580" s="2153" t="str">
        <f>VLOOKUP(J580,'FICHE RATIOS'!C:D,2,FALSE)</f>
        <v>Production Frigorifique</v>
      </c>
    </row>
    <row r="581" spans="1:11" s="331" customFormat="1" ht="12.75" customHeight="1">
      <c r="A581" s="274"/>
      <c r="B581" s="996" t="s">
        <v>179</v>
      </c>
      <c r="C581" s="976"/>
      <c r="D581" s="991" t="s">
        <v>2835</v>
      </c>
      <c r="E581" s="992" t="s">
        <v>51</v>
      </c>
      <c r="F581" s="979">
        <v>1</v>
      </c>
      <c r="G581" s="980">
        <v>1725</v>
      </c>
      <c r="H581" s="985">
        <f t="shared" si="8"/>
        <v>1725</v>
      </c>
      <c r="J581" s="2058" t="s">
        <v>6398</v>
      </c>
      <c r="K581" s="2153" t="str">
        <f>VLOOKUP(J581,'FICHE RATIOS'!C:D,2,FALSE)</f>
        <v>Production Frigorifique</v>
      </c>
    </row>
    <row r="582" spans="1:11" s="331" customFormat="1" ht="12.75" customHeight="1">
      <c r="A582" s="274"/>
      <c r="B582" s="996" t="s">
        <v>179</v>
      </c>
      <c r="C582" s="976"/>
      <c r="D582" s="983" t="s">
        <v>179</v>
      </c>
      <c r="E582" s="992" t="s">
        <v>179</v>
      </c>
      <c r="F582" s="979">
        <v>0</v>
      </c>
      <c r="G582" s="980"/>
      <c r="H582" s="985">
        <f t="shared" si="8"/>
        <v>0</v>
      </c>
      <c r="J582" s="2058" t="s">
        <v>6398</v>
      </c>
      <c r="K582" s="2153" t="str">
        <f>VLOOKUP(J582,'FICHE RATIOS'!C:D,2,FALSE)</f>
        <v>Production Frigorifique</v>
      </c>
    </row>
    <row r="583" spans="1:11" s="331" customFormat="1" ht="12.75" customHeight="1">
      <c r="A583" s="274"/>
      <c r="B583" s="996"/>
      <c r="C583" s="976"/>
      <c r="D583" s="990"/>
      <c r="E583" s="992"/>
      <c r="F583" s="979"/>
      <c r="G583" s="980"/>
      <c r="H583" s="985">
        <f t="shared" si="8"/>
        <v>0</v>
      </c>
      <c r="J583" s="2058" t="s">
        <v>6398</v>
      </c>
      <c r="K583" s="2153" t="str">
        <f>VLOOKUP(J583,'FICHE RATIOS'!C:D,2,FALSE)</f>
        <v>Production Frigorifique</v>
      </c>
    </row>
    <row r="584" spans="1:11" s="331" customFormat="1" ht="12.75" customHeight="1">
      <c r="A584" s="274"/>
      <c r="B584" s="996" t="s">
        <v>233</v>
      </c>
      <c r="C584" s="976"/>
      <c r="D584" s="987" t="s">
        <v>2836</v>
      </c>
      <c r="E584" s="984" t="s">
        <v>51</v>
      </c>
      <c r="F584" s="979">
        <v>1</v>
      </c>
      <c r="G584" s="980"/>
      <c r="H584" s="985">
        <f t="shared" ref="H584:H647" si="9">+IF(F584=0,0,F584*G584)</f>
        <v>0</v>
      </c>
      <c r="J584" s="2058" t="s">
        <v>6398</v>
      </c>
      <c r="K584" s="2153" t="str">
        <f>VLOOKUP(J584,'FICHE RATIOS'!C:D,2,FALSE)</f>
        <v>Production Frigorifique</v>
      </c>
    </row>
    <row r="585" spans="1:11" s="331" customFormat="1" ht="12.75" customHeight="1">
      <c r="A585" s="274"/>
      <c r="B585" s="996" t="s">
        <v>179</v>
      </c>
      <c r="C585" s="976"/>
      <c r="D585" s="983" t="s">
        <v>179</v>
      </c>
      <c r="E585" s="984" t="s">
        <v>179</v>
      </c>
      <c r="F585" s="979">
        <v>0</v>
      </c>
      <c r="G585" s="980"/>
      <c r="H585" s="985">
        <f t="shared" si="9"/>
        <v>0</v>
      </c>
      <c r="J585" s="2058" t="s">
        <v>6398</v>
      </c>
      <c r="K585" s="2153" t="str">
        <f>VLOOKUP(J585,'FICHE RATIOS'!C:D,2,FALSE)</f>
        <v>Production Frigorifique</v>
      </c>
    </row>
    <row r="586" spans="1:11" s="331" customFormat="1" ht="12.75" customHeight="1">
      <c r="A586" s="274"/>
      <c r="B586" s="996" t="s">
        <v>179</v>
      </c>
      <c r="C586" s="976"/>
      <c r="D586" s="991" t="s">
        <v>2837</v>
      </c>
      <c r="E586" s="984" t="s">
        <v>66</v>
      </c>
      <c r="F586" s="979">
        <v>1</v>
      </c>
      <c r="G586" s="980">
        <v>2409.5700000000002</v>
      </c>
      <c r="H586" s="985">
        <f t="shared" si="9"/>
        <v>2409.5700000000002</v>
      </c>
      <c r="J586" s="2058" t="s">
        <v>6398</v>
      </c>
      <c r="K586" s="2153" t="str">
        <f>VLOOKUP(J586,'FICHE RATIOS'!C:D,2,FALSE)</f>
        <v>Production Frigorifique</v>
      </c>
    </row>
    <row r="587" spans="1:11" s="331" customFormat="1" ht="12.75" customHeight="1">
      <c r="A587" s="274"/>
      <c r="B587" s="996" t="s">
        <v>179</v>
      </c>
      <c r="C587" s="976"/>
      <c r="D587" s="983" t="s">
        <v>2838</v>
      </c>
      <c r="E587" s="984" t="s">
        <v>179</v>
      </c>
      <c r="F587" s="979">
        <v>0</v>
      </c>
      <c r="G587" s="980"/>
      <c r="H587" s="985">
        <f t="shared" si="9"/>
        <v>0</v>
      </c>
      <c r="J587" s="2058" t="s">
        <v>6398</v>
      </c>
      <c r="K587" s="2153" t="str">
        <f>VLOOKUP(J587,'FICHE RATIOS'!C:D,2,FALSE)</f>
        <v>Production Frigorifique</v>
      </c>
    </row>
    <row r="588" spans="1:11" s="331" customFormat="1" ht="12.75" customHeight="1">
      <c r="A588" s="274"/>
      <c r="B588" s="996" t="s">
        <v>179</v>
      </c>
      <c r="C588" s="976"/>
      <c r="D588" s="991" t="s">
        <v>2839</v>
      </c>
      <c r="E588" s="984" t="s">
        <v>36</v>
      </c>
      <c r="F588" s="979">
        <v>1</v>
      </c>
      <c r="G588" s="980">
        <v>606.76</v>
      </c>
      <c r="H588" s="985">
        <f t="shared" si="9"/>
        <v>606.76</v>
      </c>
      <c r="J588" s="2058" t="s">
        <v>6398</v>
      </c>
      <c r="K588" s="2153" t="str">
        <f>VLOOKUP(J588,'FICHE RATIOS'!C:D,2,FALSE)</f>
        <v>Production Frigorifique</v>
      </c>
    </row>
    <row r="589" spans="1:11" s="331" customFormat="1" ht="12.75" customHeight="1">
      <c r="A589" s="274"/>
      <c r="B589" s="996" t="s">
        <v>179</v>
      </c>
      <c r="C589" s="976"/>
      <c r="D589" s="983" t="s">
        <v>2607</v>
      </c>
      <c r="E589" s="984" t="s">
        <v>179</v>
      </c>
      <c r="F589" s="979">
        <v>0</v>
      </c>
      <c r="G589" s="980"/>
      <c r="H589" s="985">
        <f t="shared" si="9"/>
        <v>0</v>
      </c>
      <c r="J589" s="2058" t="s">
        <v>6398</v>
      </c>
      <c r="K589" s="2153" t="str">
        <f>VLOOKUP(J589,'FICHE RATIOS'!C:D,2,FALSE)</f>
        <v>Production Frigorifique</v>
      </c>
    </row>
    <row r="590" spans="1:11" s="331" customFormat="1" ht="12.75" customHeight="1">
      <c r="A590" s="274"/>
      <c r="B590" s="996" t="s">
        <v>179</v>
      </c>
      <c r="C590" s="976"/>
      <c r="D590" s="991" t="s">
        <v>2608</v>
      </c>
      <c r="E590" s="984" t="s">
        <v>36</v>
      </c>
      <c r="F590" s="979">
        <v>2</v>
      </c>
      <c r="G590" s="980">
        <v>49.29</v>
      </c>
      <c r="H590" s="985">
        <f t="shared" si="9"/>
        <v>98.58</v>
      </c>
      <c r="J590" s="2058" t="s">
        <v>6398</v>
      </c>
      <c r="K590" s="2153" t="str">
        <f>VLOOKUP(J590,'FICHE RATIOS'!C:D,2,FALSE)</f>
        <v>Production Frigorifique</v>
      </c>
    </row>
    <row r="591" spans="1:11" s="331" customFormat="1" ht="12.75" customHeight="1">
      <c r="A591" s="274"/>
      <c r="B591" s="996" t="s">
        <v>179</v>
      </c>
      <c r="C591" s="976"/>
      <c r="D591" s="983" t="s">
        <v>2558</v>
      </c>
      <c r="E591" s="984" t="s">
        <v>179</v>
      </c>
      <c r="F591" s="979">
        <v>0</v>
      </c>
      <c r="G591" s="980"/>
      <c r="H591" s="985">
        <f t="shared" si="9"/>
        <v>0</v>
      </c>
      <c r="J591" s="2058" t="s">
        <v>6398</v>
      </c>
      <c r="K591" s="2153" t="str">
        <f>VLOOKUP(J591,'FICHE RATIOS'!C:D,2,FALSE)</f>
        <v>Production Frigorifique</v>
      </c>
    </row>
    <row r="592" spans="1:11">
      <c r="A592" s="440"/>
      <c r="B592" s="989" t="s">
        <v>179</v>
      </c>
      <c r="C592" s="976"/>
      <c r="D592" s="991" t="s">
        <v>2593</v>
      </c>
      <c r="E592" s="984" t="s">
        <v>36</v>
      </c>
      <c r="F592" s="979">
        <v>1</v>
      </c>
      <c r="G592" s="980">
        <v>73.69</v>
      </c>
      <c r="H592" s="985">
        <f t="shared" si="9"/>
        <v>73.69</v>
      </c>
      <c r="J592" s="2058" t="s">
        <v>6398</v>
      </c>
      <c r="K592" s="2153" t="str">
        <f>VLOOKUP(J592,'FICHE RATIOS'!C:D,2,FALSE)</f>
        <v>Production Frigorifique</v>
      </c>
    </row>
    <row r="593" spans="1:11">
      <c r="A593" s="440"/>
      <c r="B593" s="989" t="s">
        <v>179</v>
      </c>
      <c r="C593" s="976"/>
      <c r="D593" s="983" t="s">
        <v>2840</v>
      </c>
      <c r="E593" s="984" t="s">
        <v>179</v>
      </c>
      <c r="F593" s="979">
        <v>0</v>
      </c>
      <c r="G593" s="980"/>
      <c r="H593" s="985">
        <f t="shared" si="9"/>
        <v>0</v>
      </c>
      <c r="J593" s="2058" t="s">
        <v>6398</v>
      </c>
      <c r="K593" s="2153" t="str">
        <f>VLOOKUP(J593,'FICHE RATIOS'!C:D,2,FALSE)</f>
        <v>Production Frigorifique</v>
      </c>
    </row>
    <row r="594" spans="1:11">
      <c r="A594" s="440"/>
      <c r="B594" s="989" t="s">
        <v>179</v>
      </c>
      <c r="C594" s="976"/>
      <c r="D594" s="991" t="s">
        <v>2836</v>
      </c>
      <c r="E594" s="984" t="s">
        <v>2841</v>
      </c>
      <c r="F594" s="979">
        <v>10500</v>
      </c>
      <c r="G594" s="980">
        <v>3.68</v>
      </c>
      <c r="H594" s="985">
        <f t="shared" si="9"/>
        <v>38640</v>
      </c>
      <c r="J594" s="2058" t="s">
        <v>6398</v>
      </c>
      <c r="K594" s="2153" t="str">
        <f>VLOOKUP(J594,'FICHE RATIOS'!C:D,2,FALSE)</f>
        <v>Production Frigorifique</v>
      </c>
    </row>
    <row r="595" spans="1:11">
      <c r="A595" s="440"/>
      <c r="B595" s="989" t="s">
        <v>179</v>
      </c>
      <c r="C595" s="976"/>
      <c r="D595" s="983" t="s">
        <v>179</v>
      </c>
      <c r="E595" s="984" t="s">
        <v>179</v>
      </c>
      <c r="F595" s="979">
        <v>0</v>
      </c>
      <c r="G595" s="980"/>
      <c r="H595" s="985">
        <f t="shared" si="9"/>
        <v>0</v>
      </c>
      <c r="J595" s="2058"/>
      <c r="K595" s="2153" t="e">
        <f>VLOOKUP(J595,'FICHE RATIOS'!C:D,2,FALSE)</f>
        <v>#N/A</v>
      </c>
    </row>
    <row r="596" spans="1:11">
      <c r="A596" s="440"/>
      <c r="B596" s="989"/>
      <c r="C596" s="976"/>
      <c r="D596" s="990"/>
      <c r="E596" s="984"/>
      <c r="F596" s="979"/>
      <c r="G596" s="980"/>
      <c r="H596" s="985">
        <f t="shared" si="9"/>
        <v>0</v>
      </c>
      <c r="J596" s="2058"/>
      <c r="K596" s="2153" t="e">
        <f>VLOOKUP(J596,'FICHE RATIOS'!C:D,2,FALSE)</f>
        <v>#N/A</v>
      </c>
    </row>
    <row r="597" spans="1:11">
      <c r="A597" s="440"/>
      <c r="B597" s="989" t="s">
        <v>1165</v>
      </c>
      <c r="C597" s="976"/>
      <c r="D597" s="987" t="s">
        <v>2589</v>
      </c>
      <c r="E597" s="984" t="s">
        <v>51</v>
      </c>
      <c r="F597" s="979">
        <v>1</v>
      </c>
      <c r="G597" s="980"/>
      <c r="H597" s="985">
        <f t="shared" si="9"/>
        <v>0</v>
      </c>
      <c r="J597" s="2058" t="s">
        <v>6401</v>
      </c>
      <c r="K597" s="2153" t="str">
        <f>VLOOKUP(J597,'FICHE RATIOS'!C:D,2,FALSE)</f>
        <v>Distribution Frigorifique</v>
      </c>
    </row>
    <row r="598" spans="1:11">
      <c r="A598" s="440"/>
      <c r="B598" s="989" t="s">
        <v>179</v>
      </c>
      <c r="C598" s="976"/>
      <c r="D598" s="983" t="s">
        <v>179</v>
      </c>
      <c r="E598" s="984" t="s">
        <v>179</v>
      </c>
      <c r="F598" s="979">
        <v>0</v>
      </c>
      <c r="G598" s="980"/>
      <c r="H598" s="985">
        <f t="shared" si="9"/>
        <v>0</v>
      </c>
      <c r="J598" s="2058" t="s">
        <v>6401</v>
      </c>
      <c r="K598" s="2153" t="str">
        <f>VLOOKUP(J598,'FICHE RATIOS'!C:D,2,FALSE)</f>
        <v>Distribution Frigorifique</v>
      </c>
    </row>
    <row r="599" spans="1:11">
      <c r="A599" s="440"/>
      <c r="B599" s="989" t="s">
        <v>179</v>
      </c>
      <c r="C599" s="976"/>
      <c r="D599" s="983" t="s">
        <v>2590</v>
      </c>
      <c r="E599" s="984" t="s">
        <v>179</v>
      </c>
      <c r="F599" s="979">
        <v>0</v>
      </c>
      <c r="G599" s="980"/>
      <c r="H599" s="985">
        <f t="shared" si="9"/>
        <v>0</v>
      </c>
      <c r="J599" s="2058" t="s">
        <v>6401</v>
      </c>
      <c r="K599" s="2153" t="str">
        <f>VLOOKUP(J599,'FICHE RATIOS'!C:D,2,FALSE)</f>
        <v>Distribution Frigorifique</v>
      </c>
    </row>
    <row r="600" spans="1:11" ht="36">
      <c r="A600" s="440"/>
      <c r="B600" s="989" t="s">
        <v>179</v>
      </c>
      <c r="C600" s="976"/>
      <c r="D600" s="991" t="s">
        <v>2591</v>
      </c>
      <c r="E600" s="992" t="s">
        <v>36</v>
      </c>
      <c r="F600" s="979">
        <v>1</v>
      </c>
      <c r="G600" s="980">
        <v>175.96</v>
      </c>
      <c r="H600" s="985">
        <f t="shared" si="9"/>
        <v>175.96</v>
      </c>
      <c r="J600" s="2058" t="s">
        <v>6401</v>
      </c>
      <c r="K600" s="2153" t="str">
        <f>VLOOKUP(J600,'FICHE RATIOS'!C:D,2,FALSE)</f>
        <v>Distribution Frigorifique</v>
      </c>
    </row>
    <row r="601" spans="1:11">
      <c r="A601" s="440"/>
      <c r="B601" s="989" t="s">
        <v>179</v>
      </c>
      <c r="C601" s="976"/>
      <c r="D601" s="991" t="s">
        <v>2592</v>
      </c>
      <c r="E601" s="984" t="s">
        <v>36</v>
      </c>
      <c r="F601" s="979">
        <v>1</v>
      </c>
      <c r="G601" s="980">
        <v>383.11</v>
      </c>
      <c r="H601" s="985">
        <f t="shared" si="9"/>
        <v>383.11</v>
      </c>
      <c r="J601" s="2058" t="s">
        <v>6401</v>
      </c>
      <c r="K601" s="2153" t="str">
        <f>VLOOKUP(J601,'FICHE RATIOS'!C:D,2,FALSE)</f>
        <v>Distribution Frigorifique</v>
      </c>
    </row>
    <row r="602" spans="1:11">
      <c r="A602" s="440"/>
      <c r="B602" s="989" t="s">
        <v>179</v>
      </c>
      <c r="C602" s="976"/>
      <c r="D602" s="991" t="s">
        <v>2593</v>
      </c>
      <c r="E602" s="984" t="s">
        <v>36</v>
      </c>
      <c r="F602" s="979">
        <v>1</v>
      </c>
      <c r="G602" s="980">
        <v>73.69</v>
      </c>
      <c r="H602" s="985">
        <f t="shared" si="9"/>
        <v>73.69</v>
      </c>
      <c r="J602" s="2058" t="s">
        <v>6401</v>
      </c>
      <c r="K602" s="2153" t="str">
        <f>VLOOKUP(J602,'FICHE RATIOS'!C:D,2,FALSE)</f>
        <v>Distribution Frigorifique</v>
      </c>
    </row>
    <row r="603" spans="1:11">
      <c r="A603" s="440"/>
      <c r="B603" s="989" t="s">
        <v>179</v>
      </c>
      <c r="C603" s="976"/>
      <c r="D603" s="991" t="s">
        <v>2594</v>
      </c>
      <c r="E603" s="984" t="s">
        <v>36</v>
      </c>
      <c r="F603" s="979">
        <v>5</v>
      </c>
      <c r="G603" s="980">
        <v>46.65</v>
      </c>
      <c r="H603" s="985">
        <f t="shared" si="9"/>
        <v>233.25</v>
      </c>
      <c r="J603" s="2058" t="s">
        <v>6401</v>
      </c>
      <c r="K603" s="2153" t="str">
        <f>VLOOKUP(J603,'FICHE RATIOS'!C:D,2,FALSE)</f>
        <v>Distribution Frigorifique</v>
      </c>
    </row>
    <row r="604" spans="1:11">
      <c r="A604" s="440"/>
      <c r="B604" s="989" t="s">
        <v>179</v>
      </c>
      <c r="C604" s="976"/>
      <c r="D604" s="991" t="s">
        <v>2595</v>
      </c>
      <c r="E604" s="984" t="s">
        <v>51</v>
      </c>
      <c r="F604" s="979">
        <v>1</v>
      </c>
      <c r="G604" s="980">
        <v>590.78</v>
      </c>
      <c r="H604" s="985">
        <f t="shared" si="9"/>
        <v>590.78</v>
      </c>
      <c r="J604" s="2058" t="s">
        <v>6401</v>
      </c>
      <c r="K604" s="2153" t="str">
        <f>VLOOKUP(J604,'FICHE RATIOS'!C:D,2,FALSE)</f>
        <v>Distribution Frigorifique</v>
      </c>
    </row>
    <row r="605" spans="1:11">
      <c r="A605" s="440"/>
      <c r="B605" s="989" t="s">
        <v>179</v>
      </c>
      <c r="C605" s="976"/>
      <c r="D605" s="991" t="s">
        <v>2596</v>
      </c>
      <c r="E605" s="984" t="s">
        <v>51</v>
      </c>
      <c r="F605" s="979">
        <v>1</v>
      </c>
      <c r="G605" s="980">
        <v>444</v>
      </c>
      <c r="H605" s="985">
        <f t="shared" si="9"/>
        <v>444</v>
      </c>
      <c r="J605" s="2058" t="s">
        <v>6401</v>
      </c>
      <c r="K605" s="2153" t="str">
        <f>VLOOKUP(J605,'FICHE RATIOS'!C:D,2,FALSE)</f>
        <v>Distribution Frigorifique</v>
      </c>
    </row>
    <row r="606" spans="1:11">
      <c r="A606" s="440"/>
      <c r="B606" s="989" t="s">
        <v>179</v>
      </c>
      <c r="C606" s="976"/>
      <c r="D606" s="991" t="s">
        <v>2597</v>
      </c>
      <c r="E606" s="978" t="s">
        <v>36</v>
      </c>
      <c r="F606" s="979">
        <v>1</v>
      </c>
      <c r="G606" s="980">
        <v>168.52</v>
      </c>
      <c r="H606" s="985">
        <f t="shared" si="9"/>
        <v>168.52</v>
      </c>
      <c r="J606" s="2058" t="s">
        <v>6401</v>
      </c>
      <c r="K606" s="2153" t="str">
        <f>VLOOKUP(J606,'FICHE RATIOS'!C:D,2,FALSE)</f>
        <v>Distribution Frigorifique</v>
      </c>
    </row>
    <row r="607" spans="1:11">
      <c r="A607" s="440"/>
      <c r="B607" s="989" t="s">
        <v>179</v>
      </c>
      <c r="C607" s="976"/>
      <c r="D607" s="991" t="s">
        <v>2598</v>
      </c>
      <c r="E607" s="984" t="s">
        <v>235</v>
      </c>
      <c r="F607" s="979">
        <v>12</v>
      </c>
      <c r="G607" s="980">
        <v>68.23</v>
      </c>
      <c r="H607" s="985">
        <f t="shared" si="9"/>
        <v>818.76</v>
      </c>
      <c r="J607" s="2058" t="s">
        <v>6401</v>
      </c>
      <c r="K607" s="2153" t="str">
        <f>VLOOKUP(J607,'FICHE RATIOS'!C:D,2,FALSE)</f>
        <v>Distribution Frigorifique</v>
      </c>
    </row>
    <row r="608" spans="1:11">
      <c r="A608" s="440"/>
      <c r="B608" s="989" t="s">
        <v>179</v>
      </c>
      <c r="C608" s="976"/>
      <c r="D608" s="991" t="s">
        <v>2599</v>
      </c>
      <c r="E608" s="984" t="s">
        <v>235</v>
      </c>
      <c r="F608" s="979">
        <v>12</v>
      </c>
      <c r="G608" s="980">
        <v>6.62</v>
      </c>
      <c r="H608" s="985">
        <f t="shared" si="9"/>
        <v>79.44</v>
      </c>
      <c r="J608" s="2058" t="s">
        <v>6401</v>
      </c>
      <c r="K608" s="2153" t="str">
        <f>VLOOKUP(J608,'FICHE RATIOS'!C:D,2,FALSE)</f>
        <v>Distribution Frigorifique</v>
      </c>
    </row>
    <row r="609" spans="1:11">
      <c r="A609" s="440"/>
      <c r="B609" s="989" t="s">
        <v>179</v>
      </c>
      <c r="C609" s="976"/>
      <c r="D609" s="983" t="s">
        <v>179</v>
      </c>
      <c r="E609" s="984" t="s">
        <v>179</v>
      </c>
      <c r="F609" s="979">
        <v>0</v>
      </c>
      <c r="G609" s="980"/>
      <c r="H609" s="985">
        <f t="shared" si="9"/>
        <v>0</v>
      </c>
      <c r="J609" s="2058" t="s">
        <v>6401</v>
      </c>
      <c r="K609" s="2153" t="str">
        <f>VLOOKUP(J609,'FICHE RATIOS'!C:D,2,FALSE)</f>
        <v>Distribution Frigorifique</v>
      </c>
    </row>
    <row r="610" spans="1:11">
      <c r="A610" s="440"/>
      <c r="B610" s="989" t="s">
        <v>179</v>
      </c>
      <c r="C610" s="976"/>
      <c r="D610" s="983" t="s">
        <v>2600</v>
      </c>
      <c r="E610" s="984" t="s">
        <v>2528</v>
      </c>
      <c r="F610" s="979">
        <v>0</v>
      </c>
      <c r="G610" s="980"/>
      <c r="H610" s="985">
        <f t="shared" si="9"/>
        <v>0</v>
      </c>
      <c r="J610" s="2058" t="s">
        <v>6401</v>
      </c>
      <c r="K610" s="2153" t="str">
        <f>VLOOKUP(J610,'FICHE RATIOS'!C:D,2,FALSE)</f>
        <v>Distribution Frigorifique</v>
      </c>
    </row>
    <row r="611" spans="1:11">
      <c r="A611" s="440"/>
      <c r="B611" s="989" t="s">
        <v>179</v>
      </c>
      <c r="C611" s="976"/>
      <c r="D611" s="983" t="s">
        <v>2601</v>
      </c>
      <c r="E611" s="984" t="s">
        <v>179</v>
      </c>
      <c r="F611" s="979">
        <v>0</v>
      </c>
      <c r="G611" s="980"/>
      <c r="H611" s="985">
        <f t="shared" si="9"/>
        <v>0</v>
      </c>
      <c r="J611" s="2058" t="s">
        <v>6401</v>
      </c>
      <c r="K611" s="2153" t="str">
        <f>VLOOKUP(J611,'FICHE RATIOS'!C:D,2,FALSE)</f>
        <v>Distribution Frigorifique</v>
      </c>
    </row>
    <row r="612" spans="1:11">
      <c r="A612" s="440"/>
      <c r="B612" s="989" t="s">
        <v>179</v>
      </c>
      <c r="C612" s="976"/>
      <c r="D612" s="983" t="s">
        <v>179</v>
      </c>
      <c r="E612" s="984" t="s">
        <v>179</v>
      </c>
      <c r="F612" s="979">
        <v>0</v>
      </c>
      <c r="G612" s="980"/>
      <c r="H612" s="985">
        <f t="shared" si="9"/>
        <v>0</v>
      </c>
      <c r="J612" s="2058" t="s">
        <v>6401</v>
      </c>
      <c r="K612" s="2153" t="str">
        <f>VLOOKUP(J612,'FICHE RATIOS'!C:D,2,FALSE)</f>
        <v>Distribution Frigorifique</v>
      </c>
    </row>
    <row r="613" spans="1:11" ht="24">
      <c r="A613" s="440"/>
      <c r="B613" s="989" t="s">
        <v>179</v>
      </c>
      <c r="C613" s="976"/>
      <c r="D613" s="991" t="s">
        <v>2602</v>
      </c>
      <c r="E613" s="984" t="s">
        <v>66</v>
      </c>
      <c r="F613" s="979">
        <v>1</v>
      </c>
      <c r="G613" s="980">
        <v>7127.48</v>
      </c>
      <c r="H613" s="985">
        <f t="shared" si="9"/>
        <v>7127.48</v>
      </c>
      <c r="J613" s="2058" t="s">
        <v>6401</v>
      </c>
      <c r="K613" s="2153" t="str">
        <f>VLOOKUP(J613,'FICHE RATIOS'!C:D,2,FALSE)</f>
        <v>Distribution Frigorifique</v>
      </c>
    </row>
    <row r="614" spans="1:11">
      <c r="A614" s="440"/>
      <c r="B614" s="989" t="s">
        <v>179</v>
      </c>
      <c r="C614" s="976"/>
      <c r="D614" s="983" t="s">
        <v>2603</v>
      </c>
      <c r="E614" s="992"/>
      <c r="F614" s="979">
        <v>0</v>
      </c>
      <c r="G614" s="980"/>
      <c r="H614" s="985">
        <f t="shared" si="9"/>
        <v>0</v>
      </c>
      <c r="J614" s="2058" t="s">
        <v>6401</v>
      </c>
      <c r="K614" s="2153" t="str">
        <f>VLOOKUP(J614,'FICHE RATIOS'!C:D,2,FALSE)</f>
        <v>Distribution Frigorifique</v>
      </c>
    </row>
    <row r="615" spans="1:11">
      <c r="A615" s="440"/>
      <c r="B615" s="989" t="s">
        <v>179</v>
      </c>
      <c r="C615" s="976"/>
      <c r="D615" s="991" t="s">
        <v>2604</v>
      </c>
      <c r="E615" s="984" t="s">
        <v>36</v>
      </c>
      <c r="F615" s="979">
        <v>2</v>
      </c>
      <c r="G615" s="980">
        <v>62.78</v>
      </c>
      <c r="H615" s="985">
        <f t="shared" si="9"/>
        <v>125.56</v>
      </c>
      <c r="J615" s="2058" t="s">
        <v>6401</v>
      </c>
      <c r="K615" s="2153" t="str">
        <f>VLOOKUP(J615,'FICHE RATIOS'!C:D,2,FALSE)</f>
        <v>Distribution Frigorifique</v>
      </c>
    </row>
    <row r="616" spans="1:11">
      <c r="A616" s="440"/>
      <c r="B616" s="989" t="s">
        <v>179</v>
      </c>
      <c r="C616" s="976"/>
      <c r="D616" s="991" t="s">
        <v>2605</v>
      </c>
      <c r="E616" s="984" t="s">
        <v>235</v>
      </c>
      <c r="F616" s="979">
        <v>3</v>
      </c>
      <c r="G616" s="980">
        <v>69.430000000000007</v>
      </c>
      <c r="H616" s="985">
        <f t="shared" si="9"/>
        <v>208.29000000000002</v>
      </c>
      <c r="J616" s="2058" t="s">
        <v>6401</v>
      </c>
      <c r="K616" s="2153" t="str">
        <f>VLOOKUP(J616,'FICHE RATIOS'!C:D,2,FALSE)</f>
        <v>Distribution Frigorifique</v>
      </c>
    </row>
    <row r="617" spans="1:11">
      <c r="A617" s="440"/>
      <c r="B617" s="989" t="s">
        <v>179</v>
      </c>
      <c r="C617" s="976"/>
      <c r="D617" s="991" t="s">
        <v>2578</v>
      </c>
      <c r="E617" s="984" t="s">
        <v>51</v>
      </c>
      <c r="F617" s="979">
        <v>1</v>
      </c>
      <c r="G617" s="980">
        <v>115.8</v>
      </c>
      <c r="H617" s="985">
        <f t="shared" si="9"/>
        <v>115.8</v>
      </c>
      <c r="J617" s="2058" t="s">
        <v>6401</v>
      </c>
      <c r="K617" s="2153" t="str">
        <f>VLOOKUP(J617,'FICHE RATIOS'!C:D,2,FALSE)</f>
        <v>Distribution Frigorifique</v>
      </c>
    </row>
    <row r="618" spans="1:11">
      <c r="A618" s="440"/>
      <c r="B618" s="989" t="s">
        <v>179</v>
      </c>
      <c r="C618" s="976"/>
      <c r="D618" s="991" t="s">
        <v>2606</v>
      </c>
      <c r="E618" s="984" t="s">
        <v>235</v>
      </c>
      <c r="F618" s="979">
        <v>18</v>
      </c>
      <c r="G618" s="980">
        <v>81.650000000000006</v>
      </c>
      <c r="H618" s="985">
        <f t="shared" si="9"/>
        <v>1469.7</v>
      </c>
      <c r="J618" s="2058" t="s">
        <v>6401</v>
      </c>
      <c r="K618" s="2153" t="str">
        <f>VLOOKUP(J618,'FICHE RATIOS'!C:D,2,FALSE)</f>
        <v>Distribution Frigorifique</v>
      </c>
    </row>
    <row r="619" spans="1:11">
      <c r="A619" s="440"/>
      <c r="B619" s="989" t="s">
        <v>179</v>
      </c>
      <c r="C619" s="976"/>
      <c r="D619" s="983" t="s">
        <v>2607</v>
      </c>
      <c r="E619" s="984"/>
      <c r="F619" s="979">
        <v>0</v>
      </c>
      <c r="G619" s="980"/>
      <c r="H619" s="985">
        <f t="shared" si="9"/>
        <v>0</v>
      </c>
      <c r="J619" s="2058" t="s">
        <v>6401</v>
      </c>
      <c r="K619" s="2153" t="str">
        <f>VLOOKUP(J619,'FICHE RATIOS'!C:D,2,FALSE)</f>
        <v>Distribution Frigorifique</v>
      </c>
    </row>
    <row r="620" spans="1:11">
      <c r="A620" s="440"/>
      <c r="B620" s="989" t="s">
        <v>179</v>
      </c>
      <c r="C620" s="976"/>
      <c r="D620" s="991" t="s">
        <v>2608</v>
      </c>
      <c r="E620" s="978" t="s">
        <v>36</v>
      </c>
      <c r="F620" s="979">
        <v>1</v>
      </c>
      <c r="G620" s="980">
        <v>49.29</v>
      </c>
      <c r="H620" s="985">
        <f t="shared" si="9"/>
        <v>49.29</v>
      </c>
      <c r="J620" s="2058" t="s">
        <v>6401</v>
      </c>
      <c r="K620" s="2153" t="str">
        <f>VLOOKUP(J620,'FICHE RATIOS'!C:D,2,FALSE)</f>
        <v>Distribution Frigorifique</v>
      </c>
    </row>
    <row r="621" spans="1:11">
      <c r="A621" s="440"/>
      <c r="B621" s="989" t="s">
        <v>179</v>
      </c>
      <c r="C621" s="976"/>
      <c r="D621" s="983" t="s">
        <v>2558</v>
      </c>
      <c r="E621" s="984"/>
      <c r="F621" s="979">
        <v>0</v>
      </c>
      <c r="G621" s="980"/>
      <c r="H621" s="985">
        <f t="shared" si="9"/>
        <v>0</v>
      </c>
      <c r="J621" s="2058" t="s">
        <v>6401</v>
      </c>
      <c r="K621" s="2153" t="str">
        <f>VLOOKUP(J621,'FICHE RATIOS'!C:D,2,FALSE)</f>
        <v>Distribution Frigorifique</v>
      </c>
    </row>
    <row r="622" spans="1:11">
      <c r="A622" s="440"/>
      <c r="B622" s="989" t="s">
        <v>179</v>
      </c>
      <c r="C622" s="976"/>
      <c r="D622" s="998" t="s">
        <v>2593</v>
      </c>
      <c r="E622" s="978" t="s">
        <v>36</v>
      </c>
      <c r="F622" s="979">
        <v>1</v>
      </c>
      <c r="G622" s="980">
        <v>73.69</v>
      </c>
      <c r="H622" s="985">
        <f t="shared" si="9"/>
        <v>73.69</v>
      </c>
      <c r="J622" s="2058" t="s">
        <v>6401</v>
      </c>
      <c r="K622" s="2153" t="str">
        <f>VLOOKUP(J622,'FICHE RATIOS'!C:D,2,FALSE)</f>
        <v>Distribution Frigorifique</v>
      </c>
    </row>
    <row r="623" spans="1:11">
      <c r="A623" s="440"/>
      <c r="B623" s="989" t="s">
        <v>179</v>
      </c>
      <c r="C623" s="976"/>
      <c r="D623" s="983"/>
      <c r="E623" s="984"/>
      <c r="F623" s="979">
        <v>0</v>
      </c>
      <c r="G623" s="980"/>
      <c r="H623" s="985">
        <f t="shared" si="9"/>
        <v>0</v>
      </c>
      <c r="J623" s="2058" t="s">
        <v>6401</v>
      </c>
      <c r="K623" s="2153" t="str">
        <f>VLOOKUP(J623,'FICHE RATIOS'!C:D,2,FALSE)</f>
        <v>Distribution Frigorifique</v>
      </c>
    </row>
    <row r="624" spans="1:11">
      <c r="A624" s="440"/>
      <c r="B624" s="989" t="s">
        <v>179</v>
      </c>
      <c r="C624" s="976"/>
      <c r="D624" s="983" t="s">
        <v>2609</v>
      </c>
      <c r="E624" s="984"/>
      <c r="F624" s="979">
        <v>0</v>
      </c>
      <c r="G624" s="980"/>
      <c r="H624" s="985">
        <f t="shared" si="9"/>
        <v>0</v>
      </c>
      <c r="J624" s="2058" t="s">
        <v>6401</v>
      </c>
      <c r="K624" s="2153" t="str">
        <f>VLOOKUP(J624,'FICHE RATIOS'!C:D,2,FALSE)</f>
        <v>Distribution Frigorifique</v>
      </c>
    </row>
    <row r="625" spans="1:11" ht="36">
      <c r="A625" s="440"/>
      <c r="B625" s="989" t="s">
        <v>179</v>
      </c>
      <c r="C625" s="976"/>
      <c r="D625" s="991" t="s">
        <v>2842</v>
      </c>
      <c r="E625" s="984" t="s">
        <v>36</v>
      </c>
      <c r="F625" s="979">
        <v>1</v>
      </c>
      <c r="G625" s="980">
        <v>3169.36</v>
      </c>
      <c r="H625" s="985">
        <f t="shared" si="9"/>
        <v>3169.36</v>
      </c>
      <c r="J625" s="2058" t="s">
        <v>6401</v>
      </c>
      <c r="K625" s="2153" t="str">
        <f>VLOOKUP(J625,'FICHE RATIOS'!C:D,2,FALSE)</f>
        <v>Distribution Frigorifique</v>
      </c>
    </row>
    <row r="626" spans="1:11" ht="24">
      <c r="A626" s="440"/>
      <c r="B626" s="989" t="s">
        <v>179</v>
      </c>
      <c r="C626" s="976"/>
      <c r="D626" s="991" t="s">
        <v>2843</v>
      </c>
      <c r="E626" s="978" t="s">
        <v>36</v>
      </c>
      <c r="F626" s="979">
        <v>1</v>
      </c>
      <c r="G626" s="980">
        <v>4843.7700000000004</v>
      </c>
      <c r="H626" s="985">
        <f t="shared" si="9"/>
        <v>4843.7700000000004</v>
      </c>
      <c r="J626" s="2058" t="s">
        <v>6401</v>
      </c>
      <c r="K626" s="2153" t="str">
        <f>VLOOKUP(J626,'FICHE RATIOS'!C:D,2,FALSE)</f>
        <v>Distribution Frigorifique</v>
      </c>
    </row>
    <row r="627" spans="1:11">
      <c r="A627" s="440"/>
      <c r="B627" s="989" t="s">
        <v>179</v>
      </c>
      <c r="C627" s="976"/>
      <c r="D627" s="991" t="s">
        <v>2802</v>
      </c>
      <c r="E627" s="984" t="s">
        <v>36</v>
      </c>
      <c r="F627" s="979">
        <v>2</v>
      </c>
      <c r="G627" s="980">
        <v>283.16000000000003</v>
      </c>
      <c r="H627" s="985">
        <f t="shared" si="9"/>
        <v>566.32000000000005</v>
      </c>
      <c r="J627" s="2058" t="s">
        <v>6401</v>
      </c>
      <c r="K627" s="2153" t="str">
        <f>VLOOKUP(J627,'FICHE RATIOS'!C:D,2,FALSE)</f>
        <v>Distribution Frigorifique</v>
      </c>
    </row>
    <row r="628" spans="1:11">
      <c r="A628" s="440"/>
      <c r="B628" s="989" t="s">
        <v>179</v>
      </c>
      <c r="C628" s="976"/>
      <c r="D628" s="991" t="s">
        <v>2678</v>
      </c>
      <c r="E628" s="984" t="s">
        <v>36</v>
      </c>
      <c r="F628" s="979">
        <v>2</v>
      </c>
      <c r="G628" s="980">
        <v>349.01</v>
      </c>
      <c r="H628" s="985">
        <f t="shared" si="9"/>
        <v>698.02</v>
      </c>
      <c r="J628" s="2058" t="s">
        <v>6401</v>
      </c>
      <c r="K628" s="2153" t="str">
        <f>VLOOKUP(J628,'FICHE RATIOS'!C:D,2,FALSE)</f>
        <v>Distribution Frigorifique</v>
      </c>
    </row>
    <row r="629" spans="1:11">
      <c r="A629" s="440"/>
      <c r="B629" s="989" t="s">
        <v>179</v>
      </c>
      <c r="C629" s="976"/>
      <c r="D629" s="991" t="s">
        <v>2806</v>
      </c>
      <c r="E629" s="984" t="s">
        <v>36</v>
      </c>
      <c r="F629" s="979">
        <v>1</v>
      </c>
      <c r="G629" s="980">
        <v>337.12</v>
      </c>
      <c r="H629" s="985">
        <f t="shared" si="9"/>
        <v>337.12</v>
      </c>
      <c r="J629" s="2058" t="s">
        <v>6401</v>
      </c>
      <c r="K629" s="2153" t="str">
        <f>VLOOKUP(J629,'FICHE RATIOS'!C:D,2,FALSE)</f>
        <v>Distribution Frigorifique</v>
      </c>
    </row>
    <row r="630" spans="1:11">
      <c r="A630" s="440"/>
      <c r="B630" s="989" t="s">
        <v>179</v>
      </c>
      <c r="C630" s="976"/>
      <c r="D630" s="991" t="s">
        <v>2804</v>
      </c>
      <c r="E630" s="984" t="s">
        <v>36</v>
      </c>
      <c r="F630" s="979">
        <v>1</v>
      </c>
      <c r="G630" s="980">
        <v>397.86</v>
      </c>
      <c r="H630" s="985">
        <f t="shared" si="9"/>
        <v>397.86</v>
      </c>
      <c r="J630" s="2058" t="s">
        <v>6401</v>
      </c>
      <c r="K630" s="2153" t="str">
        <f>VLOOKUP(J630,'FICHE RATIOS'!C:D,2,FALSE)</f>
        <v>Distribution Frigorifique</v>
      </c>
    </row>
    <row r="631" spans="1:11">
      <c r="A631" s="440"/>
      <c r="B631" s="989" t="s">
        <v>179</v>
      </c>
      <c r="C631" s="976"/>
      <c r="D631" s="991" t="s">
        <v>2683</v>
      </c>
      <c r="E631" s="984" t="s">
        <v>235</v>
      </c>
      <c r="F631" s="979">
        <v>4</v>
      </c>
      <c r="G631" s="980">
        <v>262.45999999999998</v>
      </c>
      <c r="H631" s="985">
        <f t="shared" si="9"/>
        <v>1049.8399999999999</v>
      </c>
      <c r="J631" s="2058" t="s">
        <v>6401</v>
      </c>
      <c r="K631" s="2153" t="str">
        <f>VLOOKUP(J631,'FICHE RATIOS'!C:D,2,FALSE)</f>
        <v>Distribution Frigorifique</v>
      </c>
    </row>
    <row r="632" spans="1:11" ht="24">
      <c r="A632" s="440"/>
      <c r="B632" s="989" t="s">
        <v>179</v>
      </c>
      <c r="C632" s="976"/>
      <c r="D632" s="991" t="s">
        <v>2570</v>
      </c>
      <c r="E632" s="984" t="s">
        <v>51</v>
      </c>
      <c r="F632" s="979">
        <v>1</v>
      </c>
      <c r="G632" s="980">
        <v>219.72</v>
      </c>
      <c r="H632" s="985">
        <f t="shared" si="9"/>
        <v>219.72</v>
      </c>
      <c r="J632" s="2058" t="s">
        <v>6401</v>
      </c>
      <c r="K632" s="2153" t="str">
        <f>VLOOKUP(J632,'FICHE RATIOS'!C:D,2,FALSE)</f>
        <v>Distribution Frigorifique</v>
      </c>
    </row>
    <row r="633" spans="1:11">
      <c r="A633" s="440"/>
      <c r="B633" s="989" t="s">
        <v>179</v>
      </c>
      <c r="C633" s="976"/>
      <c r="D633" s="991" t="s">
        <v>2811</v>
      </c>
      <c r="E633" s="984" t="s">
        <v>70</v>
      </c>
      <c r="F633" s="979">
        <v>14</v>
      </c>
      <c r="G633" s="980">
        <v>61.86</v>
      </c>
      <c r="H633" s="985">
        <f t="shared" si="9"/>
        <v>866.04</v>
      </c>
      <c r="J633" s="2058" t="s">
        <v>6401</v>
      </c>
      <c r="K633" s="2153" t="str">
        <f>VLOOKUP(J633,'FICHE RATIOS'!C:D,2,FALSE)</f>
        <v>Distribution Frigorifique</v>
      </c>
    </row>
    <row r="634" spans="1:11">
      <c r="A634" s="440"/>
      <c r="B634" s="989" t="s">
        <v>179</v>
      </c>
      <c r="C634" s="976"/>
      <c r="D634" s="983" t="s">
        <v>179</v>
      </c>
      <c r="E634" s="984" t="s">
        <v>179</v>
      </c>
      <c r="F634" s="979">
        <v>0</v>
      </c>
      <c r="G634" s="980"/>
      <c r="H634" s="985">
        <f t="shared" si="9"/>
        <v>0</v>
      </c>
      <c r="J634" s="2058" t="s">
        <v>6401</v>
      </c>
      <c r="K634" s="2153" t="str">
        <f>VLOOKUP(J634,'FICHE RATIOS'!C:D,2,FALSE)</f>
        <v>Distribution Frigorifique</v>
      </c>
    </row>
    <row r="635" spans="1:11">
      <c r="A635" s="440"/>
      <c r="B635" s="989"/>
      <c r="C635" s="976"/>
      <c r="D635" s="990"/>
      <c r="E635" s="984"/>
      <c r="F635" s="979"/>
      <c r="G635" s="980"/>
      <c r="H635" s="985">
        <f t="shared" si="9"/>
        <v>0</v>
      </c>
      <c r="J635" s="2058" t="s">
        <v>6401</v>
      </c>
      <c r="K635" s="2153" t="str">
        <f>VLOOKUP(J635,'FICHE RATIOS'!C:D,2,FALSE)</f>
        <v>Distribution Frigorifique</v>
      </c>
    </row>
    <row r="636" spans="1:11">
      <c r="A636" s="440"/>
      <c r="B636" s="989" t="s">
        <v>1174</v>
      </c>
      <c r="C636" s="976"/>
      <c r="D636" s="987" t="s">
        <v>2844</v>
      </c>
      <c r="E636" s="984" t="s">
        <v>51</v>
      </c>
      <c r="F636" s="979">
        <v>1</v>
      </c>
      <c r="G636" s="980"/>
      <c r="H636" s="985">
        <f t="shared" si="9"/>
        <v>0</v>
      </c>
      <c r="J636" s="2058" t="s">
        <v>6401</v>
      </c>
      <c r="K636" s="2153" t="str">
        <f>VLOOKUP(J636,'FICHE RATIOS'!C:D,2,FALSE)</f>
        <v>Distribution Frigorifique</v>
      </c>
    </row>
    <row r="637" spans="1:11">
      <c r="A637" s="440"/>
      <c r="B637" s="989" t="s">
        <v>179</v>
      </c>
      <c r="C637" s="976"/>
      <c r="D637" s="983" t="s">
        <v>179</v>
      </c>
      <c r="E637" s="984" t="s">
        <v>179</v>
      </c>
      <c r="F637" s="979">
        <v>0</v>
      </c>
      <c r="G637" s="980"/>
      <c r="H637" s="985">
        <f t="shared" si="9"/>
        <v>0</v>
      </c>
      <c r="J637" s="2058" t="s">
        <v>6401</v>
      </c>
      <c r="K637" s="2153" t="str">
        <f>VLOOKUP(J637,'FICHE RATIOS'!C:D,2,FALSE)</f>
        <v>Distribution Frigorifique</v>
      </c>
    </row>
    <row r="638" spans="1:11">
      <c r="A638" s="440"/>
      <c r="B638" s="989" t="s">
        <v>179</v>
      </c>
      <c r="C638" s="976"/>
      <c r="D638" s="983" t="s">
        <v>2845</v>
      </c>
      <c r="E638" s="984" t="s">
        <v>179</v>
      </c>
      <c r="F638" s="979">
        <v>0</v>
      </c>
      <c r="G638" s="980"/>
      <c r="H638" s="985">
        <f t="shared" si="9"/>
        <v>0</v>
      </c>
      <c r="J638" s="2058" t="s">
        <v>6401</v>
      </c>
      <c r="K638" s="2153" t="str">
        <f>VLOOKUP(J638,'FICHE RATIOS'!C:D,2,FALSE)</f>
        <v>Distribution Frigorifique</v>
      </c>
    </row>
    <row r="639" spans="1:11">
      <c r="A639" s="440"/>
      <c r="B639" s="989" t="s">
        <v>179</v>
      </c>
      <c r="C639" s="976"/>
      <c r="D639" s="983" t="s">
        <v>179</v>
      </c>
      <c r="E639" s="984" t="s">
        <v>179</v>
      </c>
      <c r="F639" s="979">
        <v>0</v>
      </c>
      <c r="G639" s="980"/>
      <c r="H639" s="985">
        <f t="shared" si="9"/>
        <v>0</v>
      </c>
      <c r="J639" s="2058" t="s">
        <v>6401</v>
      </c>
      <c r="K639" s="2153" t="str">
        <f>VLOOKUP(J639,'FICHE RATIOS'!C:D,2,FALSE)</f>
        <v>Distribution Frigorifique</v>
      </c>
    </row>
    <row r="640" spans="1:11">
      <c r="A640" s="440"/>
      <c r="B640" s="989" t="s">
        <v>179</v>
      </c>
      <c r="C640" s="976"/>
      <c r="D640" s="983" t="s">
        <v>2846</v>
      </c>
      <c r="E640" s="984" t="s">
        <v>179</v>
      </c>
      <c r="F640" s="979">
        <v>0</v>
      </c>
      <c r="G640" s="980"/>
      <c r="H640" s="985">
        <f t="shared" si="9"/>
        <v>0</v>
      </c>
      <c r="J640" s="2058" t="s">
        <v>6401</v>
      </c>
      <c r="K640" s="2153" t="str">
        <f>VLOOKUP(J640,'FICHE RATIOS'!C:D,2,FALSE)</f>
        <v>Distribution Frigorifique</v>
      </c>
    </row>
    <row r="641" spans="1:11" ht="24">
      <c r="A641" s="440"/>
      <c r="B641" s="989" t="s">
        <v>179</v>
      </c>
      <c r="C641" s="976"/>
      <c r="D641" s="991" t="s">
        <v>2847</v>
      </c>
      <c r="E641" s="984" t="s">
        <v>66</v>
      </c>
      <c r="F641" s="979">
        <v>5</v>
      </c>
      <c r="G641" s="980">
        <v>5987.65</v>
      </c>
      <c r="H641" s="985">
        <f t="shared" si="9"/>
        <v>29938.25</v>
      </c>
      <c r="J641" s="2058" t="s">
        <v>6401</v>
      </c>
      <c r="K641" s="2153" t="str">
        <f>VLOOKUP(J641,'FICHE RATIOS'!C:D,2,FALSE)</f>
        <v>Distribution Frigorifique</v>
      </c>
    </row>
    <row r="642" spans="1:11">
      <c r="A642" s="440"/>
      <c r="B642" s="989" t="s">
        <v>179</v>
      </c>
      <c r="C642" s="976"/>
      <c r="D642" s="983" t="s">
        <v>2848</v>
      </c>
      <c r="E642" s="984"/>
      <c r="F642" s="979">
        <v>0</v>
      </c>
      <c r="G642" s="980"/>
      <c r="H642" s="985">
        <f t="shared" si="9"/>
        <v>0</v>
      </c>
      <c r="J642" s="2058" t="s">
        <v>6401</v>
      </c>
      <c r="K642" s="2153" t="str">
        <f>VLOOKUP(J642,'FICHE RATIOS'!C:D,2,FALSE)</f>
        <v>Distribution Frigorifique</v>
      </c>
    </row>
    <row r="643" spans="1:11" ht="24">
      <c r="A643" s="440"/>
      <c r="B643" s="989" t="s">
        <v>179</v>
      </c>
      <c r="C643" s="976"/>
      <c r="D643" s="983" t="s">
        <v>2849</v>
      </c>
      <c r="E643" s="984" t="s">
        <v>2528</v>
      </c>
      <c r="F643" s="979">
        <v>0</v>
      </c>
      <c r="G643" s="980"/>
      <c r="H643" s="985">
        <f t="shared" si="9"/>
        <v>0</v>
      </c>
      <c r="J643" s="2058" t="s">
        <v>6401</v>
      </c>
      <c r="K643" s="2153" t="str">
        <f>VLOOKUP(J643,'FICHE RATIOS'!C:D,2,FALSE)</f>
        <v>Distribution Frigorifique</v>
      </c>
    </row>
    <row r="644" spans="1:11">
      <c r="A644" s="440"/>
      <c r="B644" s="989" t="s">
        <v>179</v>
      </c>
      <c r="C644" s="976"/>
      <c r="D644" s="983" t="s">
        <v>2850</v>
      </c>
      <c r="E644" s="984"/>
      <c r="F644" s="979">
        <v>0</v>
      </c>
      <c r="G644" s="980"/>
      <c r="H644" s="985">
        <f t="shared" si="9"/>
        <v>0</v>
      </c>
      <c r="J644" s="2058" t="s">
        <v>6401</v>
      </c>
      <c r="K644" s="2153" t="str">
        <f>VLOOKUP(J644,'FICHE RATIOS'!C:D,2,FALSE)</f>
        <v>Distribution Frigorifique</v>
      </c>
    </row>
    <row r="645" spans="1:11" ht="24">
      <c r="A645" s="440"/>
      <c r="B645" s="989" t="s">
        <v>179</v>
      </c>
      <c r="C645" s="976"/>
      <c r="D645" s="991" t="s">
        <v>2851</v>
      </c>
      <c r="E645" s="984" t="s">
        <v>66</v>
      </c>
      <c r="F645" s="979">
        <v>1</v>
      </c>
      <c r="G645" s="980">
        <v>6092.74</v>
      </c>
      <c r="H645" s="985">
        <f t="shared" si="9"/>
        <v>6092.74</v>
      </c>
      <c r="J645" s="2058" t="s">
        <v>6401</v>
      </c>
      <c r="K645" s="2153" t="str">
        <f>VLOOKUP(J645,'FICHE RATIOS'!C:D,2,FALSE)</f>
        <v>Distribution Frigorifique</v>
      </c>
    </row>
    <row r="646" spans="1:11">
      <c r="A646" s="440"/>
      <c r="B646" s="989" t="s">
        <v>179</v>
      </c>
      <c r="C646" s="976"/>
      <c r="D646" s="991" t="s">
        <v>2562</v>
      </c>
      <c r="E646" s="984" t="s">
        <v>51</v>
      </c>
      <c r="F646" s="979">
        <v>7</v>
      </c>
      <c r="G646" s="980">
        <v>113.21</v>
      </c>
      <c r="H646" s="985">
        <f t="shared" si="9"/>
        <v>792.46999999999991</v>
      </c>
      <c r="J646" s="2058" t="s">
        <v>6401</v>
      </c>
      <c r="K646" s="2153" t="str">
        <f>VLOOKUP(J646,'FICHE RATIOS'!C:D,2,FALSE)</f>
        <v>Distribution Frigorifique</v>
      </c>
    </row>
    <row r="647" spans="1:11">
      <c r="A647" s="440"/>
      <c r="B647" s="989" t="s">
        <v>179</v>
      </c>
      <c r="C647" s="976"/>
      <c r="D647" s="983" t="s">
        <v>2801</v>
      </c>
      <c r="E647" s="984"/>
      <c r="F647" s="979">
        <v>0</v>
      </c>
      <c r="G647" s="980"/>
      <c r="H647" s="985">
        <f t="shared" si="9"/>
        <v>0</v>
      </c>
      <c r="J647" s="2058" t="s">
        <v>6401</v>
      </c>
      <c r="K647" s="2153" t="str">
        <f>VLOOKUP(J647,'FICHE RATIOS'!C:D,2,FALSE)</f>
        <v>Distribution Frigorifique</v>
      </c>
    </row>
    <row r="648" spans="1:11">
      <c r="A648" s="440"/>
      <c r="B648" s="989" t="s">
        <v>179</v>
      </c>
      <c r="C648" s="976"/>
      <c r="D648" s="991" t="s">
        <v>2677</v>
      </c>
      <c r="E648" s="978" t="s">
        <v>36</v>
      </c>
      <c r="F648" s="979">
        <v>10</v>
      </c>
      <c r="G648" s="980">
        <v>333.87</v>
      </c>
      <c r="H648" s="985">
        <f t="shared" ref="H648:H711" si="10">+IF(F648=0,0,F648*G648)</f>
        <v>3338.7</v>
      </c>
      <c r="J648" s="2058" t="s">
        <v>6401</v>
      </c>
      <c r="K648" s="2153" t="str">
        <f>VLOOKUP(J648,'FICHE RATIOS'!C:D,2,FALSE)</f>
        <v>Distribution Frigorifique</v>
      </c>
    </row>
    <row r="649" spans="1:11">
      <c r="A649" s="440"/>
      <c r="B649" s="989" t="s">
        <v>179</v>
      </c>
      <c r="C649" s="976"/>
      <c r="D649" s="991" t="s">
        <v>2802</v>
      </c>
      <c r="E649" s="978" t="s">
        <v>36</v>
      </c>
      <c r="F649" s="979">
        <v>2</v>
      </c>
      <c r="G649" s="980">
        <v>283.16000000000003</v>
      </c>
      <c r="H649" s="985">
        <f t="shared" si="10"/>
        <v>566.32000000000005</v>
      </c>
      <c r="J649" s="2058" t="s">
        <v>6401</v>
      </c>
      <c r="K649" s="2153" t="str">
        <f>VLOOKUP(J649,'FICHE RATIOS'!C:D,2,FALSE)</f>
        <v>Distribution Frigorifique</v>
      </c>
    </row>
    <row r="650" spans="1:11">
      <c r="A650" s="440"/>
      <c r="B650" s="989" t="s">
        <v>179</v>
      </c>
      <c r="C650" s="976"/>
      <c r="D650" s="991" t="s">
        <v>2672</v>
      </c>
      <c r="E650" s="984" t="s">
        <v>2528</v>
      </c>
      <c r="F650" s="979">
        <v>1</v>
      </c>
      <c r="G650" s="980">
        <v>216.08</v>
      </c>
      <c r="H650" s="985">
        <f t="shared" si="10"/>
        <v>216.08</v>
      </c>
      <c r="J650" s="2058" t="s">
        <v>6401</v>
      </c>
      <c r="K650" s="2153" t="str">
        <f>VLOOKUP(J650,'FICHE RATIOS'!C:D,2,FALSE)</f>
        <v>Distribution Frigorifique</v>
      </c>
    </row>
    <row r="651" spans="1:11">
      <c r="A651" s="440"/>
      <c r="B651" s="989" t="s">
        <v>179</v>
      </c>
      <c r="C651" s="976"/>
      <c r="D651" s="983" t="s">
        <v>2629</v>
      </c>
      <c r="E651" s="984"/>
      <c r="F651" s="979">
        <v>0</v>
      </c>
      <c r="G651" s="980"/>
      <c r="H651" s="985">
        <f t="shared" si="10"/>
        <v>0</v>
      </c>
      <c r="J651" s="2058" t="s">
        <v>6401</v>
      </c>
      <c r="K651" s="2153" t="str">
        <f>VLOOKUP(J651,'FICHE RATIOS'!C:D,2,FALSE)</f>
        <v>Distribution Frigorifique</v>
      </c>
    </row>
    <row r="652" spans="1:11" ht="24">
      <c r="A652" s="440"/>
      <c r="B652" s="989" t="s">
        <v>179</v>
      </c>
      <c r="C652" s="976"/>
      <c r="D652" s="991" t="s">
        <v>2821</v>
      </c>
      <c r="E652" s="984" t="s">
        <v>36</v>
      </c>
      <c r="F652" s="979">
        <v>2</v>
      </c>
      <c r="G652" s="980">
        <v>916.35</v>
      </c>
      <c r="H652" s="985">
        <f t="shared" si="10"/>
        <v>1832.7</v>
      </c>
      <c r="J652" s="2058" t="s">
        <v>6401</v>
      </c>
      <c r="K652" s="2153" t="str">
        <f>VLOOKUP(J652,'FICHE RATIOS'!C:D,2,FALSE)</f>
        <v>Distribution Frigorifique</v>
      </c>
    </row>
    <row r="653" spans="1:11" ht="24">
      <c r="A653" s="440"/>
      <c r="B653" s="989" t="s">
        <v>179</v>
      </c>
      <c r="C653" s="976"/>
      <c r="D653" s="991" t="s">
        <v>2695</v>
      </c>
      <c r="E653" s="984" t="s">
        <v>36</v>
      </c>
      <c r="F653" s="979">
        <v>8</v>
      </c>
      <c r="G653" s="980">
        <v>464.76</v>
      </c>
      <c r="H653" s="985">
        <f t="shared" si="10"/>
        <v>3718.08</v>
      </c>
      <c r="J653" s="2058" t="s">
        <v>6401</v>
      </c>
      <c r="K653" s="2153" t="str">
        <f>VLOOKUP(J653,'FICHE RATIOS'!C:D,2,FALSE)</f>
        <v>Distribution Frigorifique</v>
      </c>
    </row>
    <row r="654" spans="1:11">
      <c r="A654" s="440"/>
      <c r="B654" s="989" t="s">
        <v>179</v>
      </c>
      <c r="C654" s="976"/>
      <c r="D654" s="991" t="s">
        <v>2678</v>
      </c>
      <c r="E654" s="984" t="s">
        <v>36</v>
      </c>
      <c r="F654" s="979">
        <v>16</v>
      </c>
      <c r="G654" s="980">
        <v>349.01</v>
      </c>
      <c r="H654" s="985">
        <f t="shared" si="10"/>
        <v>5584.16</v>
      </c>
      <c r="J654" s="2058" t="s">
        <v>6401</v>
      </c>
      <c r="K654" s="2153" t="str">
        <f>VLOOKUP(J654,'FICHE RATIOS'!C:D,2,FALSE)</f>
        <v>Distribution Frigorifique</v>
      </c>
    </row>
    <row r="655" spans="1:11">
      <c r="A655" s="440"/>
      <c r="B655" s="989" t="s">
        <v>179</v>
      </c>
      <c r="C655" s="976"/>
      <c r="D655" s="991" t="s">
        <v>2566</v>
      </c>
      <c r="E655" s="992" t="s">
        <v>36</v>
      </c>
      <c r="F655" s="979">
        <v>6</v>
      </c>
      <c r="G655" s="980">
        <v>297.29000000000002</v>
      </c>
      <c r="H655" s="985">
        <f t="shared" si="10"/>
        <v>1783.7400000000002</v>
      </c>
      <c r="J655" s="2058" t="s">
        <v>6401</v>
      </c>
      <c r="K655" s="2153" t="str">
        <f>VLOOKUP(J655,'FICHE RATIOS'!C:D,2,FALSE)</f>
        <v>Distribution Frigorifique</v>
      </c>
    </row>
    <row r="656" spans="1:11">
      <c r="A656" s="440"/>
      <c r="B656" s="989" t="s">
        <v>179</v>
      </c>
      <c r="C656" s="976"/>
      <c r="D656" s="983" t="s">
        <v>2660</v>
      </c>
      <c r="E656" s="984" t="s">
        <v>2528</v>
      </c>
      <c r="F656" s="979">
        <v>0</v>
      </c>
      <c r="G656" s="980"/>
      <c r="H656" s="985">
        <f t="shared" si="10"/>
        <v>0</v>
      </c>
      <c r="J656" s="2058" t="s">
        <v>6401</v>
      </c>
      <c r="K656" s="2153" t="str">
        <f>VLOOKUP(J656,'FICHE RATIOS'!C:D,2,FALSE)</f>
        <v>Distribution Frigorifique</v>
      </c>
    </row>
    <row r="657" spans="1:11">
      <c r="A657" s="440"/>
      <c r="B657" s="989" t="s">
        <v>179</v>
      </c>
      <c r="C657" s="976"/>
      <c r="D657" s="983" t="s">
        <v>2717</v>
      </c>
      <c r="E657" s="984"/>
      <c r="F657" s="979">
        <v>0</v>
      </c>
      <c r="G657" s="980"/>
      <c r="H657" s="985">
        <f t="shared" si="10"/>
        <v>0</v>
      </c>
      <c r="J657" s="2058" t="s">
        <v>6401</v>
      </c>
      <c r="K657" s="2153" t="str">
        <f>VLOOKUP(J657,'FICHE RATIOS'!C:D,2,FALSE)</f>
        <v>Distribution Frigorifique</v>
      </c>
    </row>
    <row r="658" spans="1:11">
      <c r="A658" s="440"/>
      <c r="B658" s="989" t="s">
        <v>179</v>
      </c>
      <c r="C658" s="976"/>
      <c r="D658" s="991" t="s">
        <v>2794</v>
      </c>
      <c r="E658" s="984" t="s">
        <v>36</v>
      </c>
      <c r="F658" s="979">
        <v>1</v>
      </c>
      <c r="G658" s="980">
        <v>3410.67</v>
      </c>
      <c r="H658" s="985">
        <f t="shared" si="10"/>
        <v>3410.67</v>
      </c>
      <c r="J658" s="2058" t="s">
        <v>6401</v>
      </c>
      <c r="K658" s="2153" t="str">
        <f>VLOOKUP(J658,'FICHE RATIOS'!C:D,2,FALSE)</f>
        <v>Distribution Frigorifique</v>
      </c>
    </row>
    <row r="659" spans="1:11">
      <c r="A659" s="440"/>
      <c r="B659" s="989" t="s">
        <v>179</v>
      </c>
      <c r="C659" s="976"/>
      <c r="D659" s="991" t="s">
        <v>2681</v>
      </c>
      <c r="E659" s="984" t="s">
        <v>36</v>
      </c>
      <c r="F659" s="979">
        <v>1</v>
      </c>
      <c r="G659" s="980">
        <v>1713.47</v>
      </c>
      <c r="H659" s="985">
        <f t="shared" si="10"/>
        <v>1713.47</v>
      </c>
      <c r="J659" s="2058" t="s">
        <v>6401</v>
      </c>
      <c r="K659" s="2153" t="str">
        <f>VLOOKUP(J659,'FICHE RATIOS'!C:D,2,FALSE)</f>
        <v>Distribution Frigorifique</v>
      </c>
    </row>
    <row r="660" spans="1:11">
      <c r="A660" s="440"/>
      <c r="B660" s="989" t="s">
        <v>179</v>
      </c>
      <c r="C660" s="976"/>
      <c r="D660" s="991" t="s">
        <v>2568</v>
      </c>
      <c r="E660" s="984" t="s">
        <v>36</v>
      </c>
      <c r="F660" s="979">
        <v>1</v>
      </c>
      <c r="G660" s="980">
        <v>1281.1300000000001</v>
      </c>
      <c r="H660" s="985">
        <f t="shared" si="10"/>
        <v>1281.1300000000001</v>
      </c>
      <c r="J660" s="2058" t="s">
        <v>6401</v>
      </c>
      <c r="K660" s="2153" t="str">
        <f>VLOOKUP(J660,'FICHE RATIOS'!C:D,2,FALSE)</f>
        <v>Distribution Frigorifique</v>
      </c>
    </row>
    <row r="661" spans="1:11">
      <c r="A661" s="440"/>
      <c r="B661" s="989" t="s">
        <v>179</v>
      </c>
      <c r="C661" s="976"/>
      <c r="D661" s="991" t="s">
        <v>2719</v>
      </c>
      <c r="E661" s="984" t="s">
        <v>2528</v>
      </c>
      <c r="F661" s="979">
        <v>1</v>
      </c>
      <c r="G661" s="980">
        <v>667.69</v>
      </c>
      <c r="H661" s="985">
        <f t="shared" si="10"/>
        <v>667.69</v>
      </c>
      <c r="J661" s="2058" t="s">
        <v>6401</v>
      </c>
      <c r="K661" s="2153" t="str">
        <f>VLOOKUP(J661,'FICHE RATIOS'!C:D,2,FALSE)</f>
        <v>Distribution Frigorifique</v>
      </c>
    </row>
    <row r="662" spans="1:11">
      <c r="A662" s="440"/>
      <c r="B662" s="989" t="s">
        <v>179</v>
      </c>
      <c r="C662" s="976"/>
      <c r="D662" s="983" t="s">
        <v>2852</v>
      </c>
      <c r="E662" s="984"/>
      <c r="F662" s="979">
        <v>0</v>
      </c>
      <c r="G662" s="980"/>
      <c r="H662" s="985">
        <f t="shared" si="10"/>
        <v>0</v>
      </c>
      <c r="J662" s="2058" t="s">
        <v>6401</v>
      </c>
      <c r="K662" s="2153" t="str">
        <f>VLOOKUP(J662,'FICHE RATIOS'!C:D,2,FALSE)</f>
        <v>Distribution Frigorifique</v>
      </c>
    </row>
    <row r="663" spans="1:11">
      <c r="A663" s="440"/>
      <c r="B663" s="989" t="s">
        <v>179</v>
      </c>
      <c r="C663" s="976"/>
      <c r="D663" s="991" t="s">
        <v>2811</v>
      </c>
      <c r="E663" s="984" t="s">
        <v>70</v>
      </c>
      <c r="F663" s="979">
        <v>15</v>
      </c>
      <c r="G663" s="980">
        <v>61.86</v>
      </c>
      <c r="H663" s="985">
        <f t="shared" si="10"/>
        <v>927.9</v>
      </c>
      <c r="J663" s="2058" t="s">
        <v>6401</v>
      </c>
      <c r="K663" s="2153" t="str">
        <f>VLOOKUP(J663,'FICHE RATIOS'!C:D,2,FALSE)</f>
        <v>Distribution Frigorifique</v>
      </c>
    </row>
    <row r="664" spans="1:11">
      <c r="A664" s="440"/>
      <c r="B664" s="989" t="s">
        <v>179</v>
      </c>
      <c r="C664" s="976"/>
      <c r="D664" s="991" t="s">
        <v>2812</v>
      </c>
      <c r="E664" s="984" t="s">
        <v>70</v>
      </c>
      <c r="F664" s="979">
        <v>76</v>
      </c>
      <c r="G664" s="980">
        <v>65.12</v>
      </c>
      <c r="H664" s="985">
        <f t="shared" si="10"/>
        <v>4949.1200000000008</v>
      </c>
      <c r="J664" s="2058" t="s">
        <v>6401</v>
      </c>
      <c r="K664" s="2153" t="str">
        <f>VLOOKUP(J664,'FICHE RATIOS'!C:D,2,FALSE)</f>
        <v>Distribution Frigorifique</v>
      </c>
    </row>
    <row r="665" spans="1:11">
      <c r="A665" s="440"/>
      <c r="B665" s="989" t="s">
        <v>179</v>
      </c>
      <c r="C665" s="976"/>
      <c r="D665" s="983" t="s">
        <v>2711</v>
      </c>
      <c r="E665" s="984"/>
      <c r="F665" s="979">
        <v>0</v>
      </c>
      <c r="G665" s="980"/>
      <c r="H665" s="985">
        <f t="shared" si="10"/>
        <v>0</v>
      </c>
      <c r="J665" s="2058" t="s">
        <v>6401</v>
      </c>
      <c r="K665" s="2153" t="str">
        <f>VLOOKUP(J665,'FICHE RATIOS'!C:D,2,FALSE)</f>
        <v>Distribution Frigorifique</v>
      </c>
    </row>
    <row r="666" spans="1:11">
      <c r="A666" s="440"/>
      <c r="B666" s="989" t="s">
        <v>179</v>
      </c>
      <c r="C666" s="976"/>
      <c r="D666" s="991" t="s">
        <v>2804</v>
      </c>
      <c r="E666" s="984" t="s">
        <v>36</v>
      </c>
      <c r="F666" s="979">
        <v>1</v>
      </c>
      <c r="G666" s="980">
        <v>397.86</v>
      </c>
      <c r="H666" s="985">
        <f t="shared" si="10"/>
        <v>397.86</v>
      </c>
      <c r="J666" s="2058" t="s">
        <v>6401</v>
      </c>
      <c r="K666" s="2153" t="str">
        <f>VLOOKUP(J666,'FICHE RATIOS'!C:D,2,FALSE)</f>
        <v>Distribution Frigorifique</v>
      </c>
    </row>
    <row r="667" spans="1:11">
      <c r="A667" s="440"/>
      <c r="B667" s="989" t="s">
        <v>179</v>
      </c>
      <c r="C667" s="976"/>
      <c r="D667" s="991" t="s">
        <v>2574</v>
      </c>
      <c r="E667" s="984" t="s">
        <v>36</v>
      </c>
      <c r="F667" s="979">
        <v>5</v>
      </c>
      <c r="G667" s="980">
        <v>327.71</v>
      </c>
      <c r="H667" s="985">
        <f t="shared" si="10"/>
        <v>1638.55</v>
      </c>
      <c r="J667" s="2058" t="s">
        <v>6401</v>
      </c>
      <c r="K667" s="2153" t="str">
        <f>VLOOKUP(J667,'FICHE RATIOS'!C:D,2,FALSE)</f>
        <v>Distribution Frigorifique</v>
      </c>
    </row>
    <row r="668" spans="1:11">
      <c r="A668" s="440"/>
      <c r="B668" s="989" t="s">
        <v>179</v>
      </c>
      <c r="C668" s="976"/>
      <c r="D668" s="991" t="s">
        <v>2806</v>
      </c>
      <c r="E668" s="984" t="s">
        <v>36</v>
      </c>
      <c r="F668" s="979">
        <v>1</v>
      </c>
      <c r="G668" s="980">
        <v>337.12</v>
      </c>
      <c r="H668" s="985">
        <f t="shared" si="10"/>
        <v>337.12</v>
      </c>
      <c r="J668" s="2058" t="s">
        <v>6401</v>
      </c>
      <c r="K668" s="2153" t="str">
        <f>VLOOKUP(J668,'FICHE RATIOS'!C:D,2,FALSE)</f>
        <v>Distribution Frigorifique</v>
      </c>
    </row>
    <row r="669" spans="1:11">
      <c r="A669" s="440"/>
      <c r="B669" s="989" t="s">
        <v>179</v>
      </c>
      <c r="C669" s="976"/>
      <c r="D669" s="991" t="s">
        <v>2569</v>
      </c>
      <c r="E669" s="978" t="s">
        <v>36</v>
      </c>
      <c r="F669" s="979">
        <v>5</v>
      </c>
      <c r="G669" s="980">
        <v>285.88</v>
      </c>
      <c r="H669" s="985">
        <f t="shared" si="10"/>
        <v>1429.4</v>
      </c>
      <c r="J669" s="2058" t="s">
        <v>6401</v>
      </c>
      <c r="K669" s="2153" t="str">
        <f>VLOOKUP(J669,'FICHE RATIOS'!C:D,2,FALSE)</f>
        <v>Distribution Frigorifique</v>
      </c>
    </row>
    <row r="670" spans="1:11">
      <c r="A670" s="440"/>
      <c r="B670" s="989" t="s">
        <v>179</v>
      </c>
      <c r="C670" s="976"/>
      <c r="D670" s="983" t="s">
        <v>2712</v>
      </c>
      <c r="E670" s="984"/>
      <c r="F670" s="979">
        <v>0</v>
      </c>
      <c r="G670" s="980"/>
      <c r="H670" s="985">
        <f t="shared" si="10"/>
        <v>0</v>
      </c>
      <c r="J670" s="2058" t="s">
        <v>6401</v>
      </c>
      <c r="K670" s="2153" t="str">
        <f>VLOOKUP(J670,'FICHE RATIOS'!C:D,2,FALSE)</f>
        <v>Distribution Frigorifique</v>
      </c>
    </row>
    <row r="671" spans="1:11">
      <c r="A671" s="440"/>
      <c r="B671" s="989" t="s">
        <v>179</v>
      </c>
      <c r="C671" s="976"/>
      <c r="D671" s="991" t="s">
        <v>2853</v>
      </c>
      <c r="E671" s="978" t="s">
        <v>36</v>
      </c>
      <c r="F671" s="979">
        <v>3</v>
      </c>
      <c r="G671" s="980">
        <v>2908.56</v>
      </c>
      <c r="H671" s="985">
        <f t="shared" si="10"/>
        <v>8725.68</v>
      </c>
      <c r="J671" s="2058" t="s">
        <v>6401</v>
      </c>
      <c r="K671" s="2153" t="str">
        <f>VLOOKUP(J671,'FICHE RATIOS'!C:D,2,FALSE)</f>
        <v>Distribution Frigorifique</v>
      </c>
    </row>
    <row r="672" spans="1:11">
      <c r="A672" s="440"/>
      <c r="B672" s="989" t="s">
        <v>179</v>
      </c>
      <c r="C672" s="976"/>
      <c r="D672" s="991" t="s">
        <v>2854</v>
      </c>
      <c r="E672" s="984" t="s">
        <v>36</v>
      </c>
      <c r="F672" s="979">
        <v>1</v>
      </c>
      <c r="G672" s="980">
        <v>2661.04</v>
      </c>
      <c r="H672" s="985">
        <f t="shared" si="10"/>
        <v>2661.04</v>
      </c>
      <c r="J672" s="2058" t="s">
        <v>6401</v>
      </c>
      <c r="K672" s="2153" t="str">
        <f>VLOOKUP(J672,'FICHE RATIOS'!C:D,2,FALSE)</f>
        <v>Distribution Frigorifique</v>
      </c>
    </row>
    <row r="673" spans="1:11" ht="24">
      <c r="A673" s="440"/>
      <c r="B673" s="989" t="s">
        <v>179</v>
      </c>
      <c r="C673" s="976"/>
      <c r="D673" s="991" t="s">
        <v>2570</v>
      </c>
      <c r="E673" s="984" t="s">
        <v>51</v>
      </c>
      <c r="F673" s="979">
        <v>7</v>
      </c>
      <c r="G673" s="980">
        <v>219.72</v>
      </c>
      <c r="H673" s="985">
        <f t="shared" si="10"/>
        <v>1538.04</v>
      </c>
      <c r="J673" s="2058" t="s">
        <v>6401</v>
      </c>
      <c r="K673" s="2153" t="str">
        <f>VLOOKUP(J673,'FICHE RATIOS'!C:D,2,FALSE)</f>
        <v>Distribution Frigorifique</v>
      </c>
    </row>
    <row r="674" spans="1:11">
      <c r="A674" s="440"/>
      <c r="B674" s="989" t="s">
        <v>179</v>
      </c>
      <c r="C674" s="976"/>
      <c r="D674" s="991" t="s">
        <v>2587</v>
      </c>
      <c r="E674" s="978" t="s">
        <v>36</v>
      </c>
      <c r="F674" s="979">
        <v>12</v>
      </c>
      <c r="G674" s="980">
        <v>68.099999999999994</v>
      </c>
      <c r="H674" s="985">
        <f t="shared" si="10"/>
        <v>817.19999999999993</v>
      </c>
      <c r="J674" s="2058" t="s">
        <v>6401</v>
      </c>
      <c r="K674" s="2153" t="str">
        <f>VLOOKUP(J674,'FICHE RATIOS'!C:D,2,FALSE)</f>
        <v>Distribution Frigorifique</v>
      </c>
    </row>
    <row r="675" spans="1:11">
      <c r="A675" s="440"/>
      <c r="B675" s="989" t="s">
        <v>179</v>
      </c>
      <c r="C675" s="976"/>
      <c r="D675" s="991" t="s">
        <v>2855</v>
      </c>
      <c r="E675" s="978" t="s">
        <v>36</v>
      </c>
      <c r="F675" s="979">
        <v>1</v>
      </c>
      <c r="G675" s="980">
        <v>536.28</v>
      </c>
      <c r="H675" s="985">
        <f t="shared" si="10"/>
        <v>536.28</v>
      </c>
      <c r="J675" s="2058" t="s">
        <v>6401</v>
      </c>
      <c r="K675" s="2153" t="str">
        <f>VLOOKUP(J675,'FICHE RATIOS'!C:D,2,FALSE)</f>
        <v>Distribution Frigorifique</v>
      </c>
    </row>
    <row r="676" spans="1:11">
      <c r="A676" s="440"/>
      <c r="B676" s="989" t="s">
        <v>179</v>
      </c>
      <c r="C676" s="976"/>
      <c r="D676" s="991" t="s">
        <v>2856</v>
      </c>
      <c r="E676" s="984" t="s">
        <v>36</v>
      </c>
      <c r="F676" s="979">
        <v>1</v>
      </c>
      <c r="G676" s="980">
        <v>419.27</v>
      </c>
      <c r="H676" s="985">
        <f t="shared" si="10"/>
        <v>419.27</v>
      </c>
      <c r="J676" s="2058" t="s">
        <v>6401</v>
      </c>
      <c r="K676" s="2153" t="str">
        <f>VLOOKUP(J676,'FICHE RATIOS'!C:D,2,FALSE)</f>
        <v>Distribution Frigorifique</v>
      </c>
    </row>
    <row r="677" spans="1:11">
      <c r="A677" s="440"/>
      <c r="B677" s="989" t="s">
        <v>179</v>
      </c>
      <c r="C677" s="976"/>
      <c r="D677" s="991" t="s">
        <v>2678</v>
      </c>
      <c r="E677" s="978" t="s">
        <v>36</v>
      </c>
      <c r="F677" s="979">
        <v>1</v>
      </c>
      <c r="G677" s="980">
        <v>349.01</v>
      </c>
      <c r="H677" s="985">
        <f t="shared" si="10"/>
        <v>349.01</v>
      </c>
      <c r="J677" s="2058" t="s">
        <v>6401</v>
      </c>
      <c r="K677" s="2153" t="str">
        <f>VLOOKUP(J677,'FICHE RATIOS'!C:D,2,FALSE)</f>
        <v>Distribution Frigorifique</v>
      </c>
    </row>
    <row r="678" spans="1:11">
      <c r="A678" s="440"/>
      <c r="B678" s="989" t="s">
        <v>179</v>
      </c>
      <c r="C678" s="976"/>
      <c r="D678" s="991" t="s">
        <v>2566</v>
      </c>
      <c r="E678" s="978" t="s">
        <v>36</v>
      </c>
      <c r="F678" s="979">
        <v>1</v>
      </c>
      <c r="G678" s="980">
        <v>297.29000000000002</v>
      </c>
      <c r="H678" s="985">
        <f t="shared" si="10"/>
        <v>297.29000000000002</v>
      </c>
      <c r="J678" s="2058" t="s">
        <v>6401</v>
      </c>
      <c r="K678" s="2153" t="str">
        <f>VLOOKUP(J678,'FICHE RATIOS'!C:D,2,FALSE)</f>
        <v>Distribution Frigorifique</v>
      </c>
    </row>
    <row r="679" spans="1:11">
      <c r="A679" s="440"/>
      <c r="B679" s="989" t="s">
        <v>179</v>
      </c>
      <c r="C679" s="976"/>
      <c r="D679" s="983" t="s">
        <v>2722</v>
      </c>
      <c r="E679" s="984"/>
      <c r="F679" s="979">
        <v>0</v>
      </c>
      <c r="G679" s="980"/>
      <c r="H679" s="985">
        <f t="shared" si="10"/>
        <v>0</v>
      </c>
      <c r="J679" s="2058" t="s">
        <v>6401</v>
      </c>
      <c r="K679" s="2153" t="str">
        <f>VLOOKUP(J679,'FICHE RATIOS'!C:D,2,FALSE)</f>
        <v>Distribution Frigorifique</v>
      </c>
    </row>
    <row r="680" spans="1:11">
      <c r="A680" s="440"/>
      <c r="B680" s="989" t="s">
        <v>179</v>
      </c>
      <c r="C680" s="976"/>
      <c r="D680" s="991" t="s">
        <v>2698</v>
      </c>
      <c r="E680" s="984" t="s">
        <v>235</v>
      </c>
      <c r="F680" s="979">
        <v>8</v>
      </c>
      <c r="G680" s="980">
        <v>767.69</v>
      </c>
      <c r="H680" s="985">
        <f t="shared" si="10"/>
        <v>6141.52</v>
      </c>
      <c r="J680" s="2058" t="s">
        <v>6401</v>
      </c>
      <c r="K680" s="2153" t="str">
        <f>VLOOKUP(J680,'FICHE RATIOS'!C:D,2,FALSE)</f>
        <v>Distribution Frigorifique</v>
      </c>
    </row>
    <row r="681" spans="1:11">
      <c r="A681" s="440"/>
      <c r="B681" s="989" t="s">
        <v>179</v>
      </c>
      <c r="C681" s="976"/>
      <c r="D681" s="991" t="s">
        <v>2583</v>
      </c>
      <c r="E681" s="984" t="s">
        <v>235</v>
      </c>
      <c r="F681" s="979">
        <v>18</v>
      </c>
      <c r="G681" s="980">
        <v>404.15</v>
      </c>
      <c r="H681" s="985">
        <f t="shared" si="10"/>
        <v>7274.7</v>
      </c>
      <c r="J681" s="2058" t="s">
        <v>6401</v>
      </c>
      <c r="K681" s="2153" t="str">
        <f>VLOOKUP(J681,'FICHE RATIOS'!C:D,2,FALSE)</f>
        <v>Distribution Frigorifique</v>
      </c>
    </row>
    <row r="682" spans="1:11">
      <c r="A682" s="440"/>
      <c r="B682" s="989" t="s">
        <v>179</v>
      </c>
      <c r="C682" s="976"/>
      <c r="D682" s="991" t="s">
        <v>2683</v>
      </c>
      <c r="E682" s="984" t="s">
        <v>235</v>
      </c>
      <c r="F682" s="979">
        <v>32</v>
      </c>
      <c r="G682" s="980">
        <v>262.45999999999998</v>
      </c>
      <c r="H682" s="985">
        <f t="shared" si="10"/>
        <v>8398.7199999999993</v>
      </c>
      <c r="J682" s="2058" t="s">
        <v>6401</v>
      </c>
      <c r="K682" s="2153" t="str">
        <f>VLOOKUP(J682,'FICHE RATIOS'!C:D,2,FALSE)</f>
        <v>Distribution Frigorifique</v>
      </c>
    </row>
    <row r="683" spans="1:11">
      <c r="A683" s="440"/>
      <c r="B683" s="989" t="s">
        <v>179</v>
      </c>
      <c r="C683" s="976"/>
      <c r="D683" s="991" t="s">
        <v>2584</v>
      </c>
      <c r="E683" s="984" t="s">
        <v>235</v>
      </c>
      <c r="F683" s="979">
        <v>16</v>
      </c>
      <c r="G683" s="980">
        <v>209.89</v>
      </c>
      <c r="H683" s="985">
        <f t="shared" si="10"/>
        <v>3358.24</v>
      </c>
      <c r="J683" s="2058" t="s">
        <v>6401</v>
      </c>
      <c r="K683" s="2153" t="str">
        <f>VLOOKUP(J683,'FICHE RATIOS'!C:D,2,FALSE)</f>
        <v>Distribution Frigorifique</v>
      </c>
    </row>
    <row r="684" spans="1:11">
      <c r="A684" s="440"/>
      <c r="B684" s="989" t="s">
        <v>179</v>
      </c>
      <c r="C684" s="976"/>
      <c r="D684" s="983" t="s">
        <v>2664</v>
      </c>
      <c r="E684" s="984" t="s">
        <v>2528</v>
      </c>
      <c r="F684" s="979">
        <v>0</v>
      </c>
      <c r="G684" s="980"/>
      <c r="H684" s="985">
        <f t="shared" si="10"/>
        <v>0</v>
      </c>
      <c r="J684" s="2058" t="s">
        <v>6401</v>
      </c>
      <c r="K684" s="2153" t="str">
        <f>VLOOKUP(J684,'FICHE RATIOS'!C:D,2,FALSE)</f>
        <v>Distribution Frigorifique</v>
      </c>
    </row>
    <row r="685" spans="1:11">
      <c r="A685" s="440"/>
      <c r="B685" s="989" t="s">
        <v>179</v>
      </c>
      <c r="C685" s="976"/>
      <c r="D685" s="991" t="s">
        <v>2811</v>
      </c>
      <c r="E685" s="984" t="s">
        <v>70</v>
      </c>
      <c r="F685" s="979">
        <v>30</v>
      </c>
      <c r="G685" s="980">
        <v>61.86</v>
      </c>
      <c r="H685" s="985">
        <f t="shared" si="10"/>
        <v>1855.8</v>
      </c>
      <c r="J685" s="2058" t="s">
        <v>6401</v>
      </c>
      <c r="K685" s="2153" t="str">
        <f>VLOOKUP(J685,'FICHE RATIOS'!C:D,2,FALSE)</f>
        <v>Distribution Frigorifique</v>
      </c>
    </row>
    <row r="686" spans="1:11">
      <c r="A686" s="440"/>
      <c r="B686" s="989" t="s">
        <v>179</v>
      </c>
      <c r="C686" s="976"/>
      <c r="D686" s="991" t="s">
        <v>2812</v>
      </c>
      <c r="E686" s="984" t="s">
        <v>70</v>
      </c>
      <c r="F686" s="979">
        <v>31</v>
      </c>
      <c r="G686" s="980">
        <v>65.12</v>
      </c>
      <c r="H686" s="985">
        <f t="shared" si="10"/>
        <v>2018.7200000000003</v>
      </c>
      <c r="J686" s="2058" t="s">
        <v>6401</v>
      </c>
      <c r="K686" s="2153" t="str">
        <f>VLOOKUP(J686,'FICHE RATIOS'!C:D,2,FALSE)</f>
        <v>Distribution Frigorifique</v>
      </c>
    </row>
    <row r="687" spans="1:11">
      <c r="A687" s="440"/>
      <c r="B687" s="989" t="s">
        <v>179</v>
      </c>
      <c r="C687" s="976"/>
      <c r="D687" s="983"/>
      <c r="E687" s="984"/>
      <c r="F687" s="979">
        <v>0</v>
      </c>
      <c r="G687" s="980"/>
      <c r="H687" s="985">
        <f t="shared" si="10"/>
        <v>0</v>
      </c>
      <c r="J687" s="2058" t="s">
        <v>6401</v>
      </c>
      <c r="K687" s="2153" t="str">
        <f>VLOOKUP(J687,'FICHE RATIOS'!C:D,2,FALSE)</f>
        <v>Distribution Frigorifique</v>
      </c>
    </row>
    <row r="688" spans="1:11">
      <c r="A688" s="440"/>
      <c r="B688" s="989" t="s">
        <v>179</v>
      </c>
      <c r="C688" s="976"/>
      <c r="D688" s="983" t="s">
        <v>2723</v>
      </c>
      <c r="E688" s="984"/>
      <c r="F688" s="979">
        <v>0</v>
      </c>
      <c r="G688" s="980"/>
      <c r="H688" s="985">
        <f t="shared" si="10"/>
        <v>0</v>
      </c>
      <c r="J688" s="2058" t="s">
        <v>6401</v>
      </c>
      <c r="K688" s="2153" t="str">
        <f>VLOOKUP(J688,'FICHE RATIOS'!C:D,2,FALSE)</f>
        <v>Distribution Frigorifique</v>
      </c>
    </row>
    <row r="689" spans="1:11">
      <c r="A689" s="440"/>
      <c r="B689" s="989" t="s">
        <v>179</v>
      </c>
      <c r="C689" s="976"/>
      <c r="D689" s="983" t="s">
        <v>2724</v>
      </c>
      <c r="E689" s="984"/>
      <c r="F689" s="979">
        <v>0</v>
      </c>
      <c r="G689" s="980"/>
      <c r="H689" s="985">
        <f t="shared" si="10"/>
        <v>0</v>
      </c>
      <c r="J689" s="2058" t="s">
        <v>6401</v>
      </c>
      <c r="K689" s="2153" t="str">
        <f>VLOOKUP(J689,'FICHE RATIOS'!C:D,2,FALSE)</f>
        <v>Distribution Frigorifique</v>
      </c>
    </row>
    <row r="690" spans="1:11">
      <c r="A690" s="440"/>
      <c r="B690" s="989" t="s">
        <v>179</v>
      </c>
      <c r="C690" s="976"/>
      <c r="D690" s="991" t="s">
        <v>2608</v>
      </c>
      <c r="E690" s="978" t="s">
        <v>36</v>
      </c>
      <c r="F690" s="979">
        <v>4</v>
      </c>
      <c r="G690" s="980">
        <v>49.29</v>
      </c>
      <c r="H690" s="985">
        <f t="shared" si="10"/>
        <v>197.16</v>
      </c>
      <c r="J690" s="2058" t="s">
        <v>6401</v>
      </c>
      <c r="K690" s="2153" t="str">
        <f>VLOOKUP(J690,'FICHE RATIOS'!C:D,2,FALSE)</f>
        <v>Distribution Frigorifique</v>
      </c>
    </row>
    <row r="691" spans="1:11">
      <c r="A691" s="440"/>
      <c r="B691" s="989" t="s">
        <v>179</v>
      </c>
      <c r="C691" s="976"/>
      <c r="D691" s="991" t="s">
        <v>2630</v>
      </c>
      <c r="E691" s="984" t="s">
        <v>36</v>
      </c>
      <c r="F691" s="979">
        <v>4</v>
      </c>
      <c r="G691" s="980">
        <v>59.74</v>
      </c>
      <c r="H691" s="985">
        <f t="shared" si="10"/>
        <v>238.96</v>
      </c>
      <c r="J691" s="2058" t="s">
        <v>6401</v>
      </c>
      <c r="K691" s="2153" t="str">
        <f>VLOOKUP(J691,'FICHE RATIOS'!C:D,2,FALSE)</f>
        <v>Distribution Frigorifique</v>
      </c>
    </row>
    <row r="692" spans="1:11">
      <c r="A692" s="440"/>
      <c r="B692" s="989" t="s">
        <v>179</v>
      </c>
      <c r="C692" s="976"/>
      <c r="D692" s="991" t="s">
        <v>2732</v>
      </c>
      <c r="E692" s="978" t="s">
        <v>36</v>
      </c>
      <c r="F692" s="979">
        <v>16</v>
      </c>
      <c r="G692" s="980">
        <v>71.59</v>
      </c>
      <c r="H692" s="985">
        <f t="shared" si="10"/>
        <v>1145.44</v>
      </c>
      <c r="J692" s="2058" t="s">
        <v>6401</v>
      </c>
      <c r="K692" s="2153" t="str">
        <f>VLOOKUP(J692,'FICHE RATIOS'!C:D,2,FALSE)</f>
        <v>Distribution Frigorifique</v>
      </c>
    </row>
    <row r="693" spans="1:11">
      <c r="A693" s="440"/>
      <c r="B693" s="989" t="s">
        <v>179</v>
      </c>
      <c r="C693" s="976"/>
      <c r="D693" s="991" t="s">
        <v>2679</v>
      </c>
      <c r="E693" s="978" t="s">
        <v>36</v>
      </c>
      <c r="F693" s="979">
        <v>34</v>
      </c>
      <c r="G693" s="980">
        <v>192.9</v>
      </c>
      <c r="H693" s="985">
        <f t="shared" si="10"/>
        <v>6558.6</v>
      </c>
      <c r="J693" s="2058" t="s">
        <v>6401</v>
      </c>
      <c r="K693" s="2153" t="str">
        <f>VLOOKUP(J693,'FICHE RATIOS'!C:D,2,FALSE)</f>
        <v>Distribution Frigorifique</v>
      </c>
    </row>
    <row r="694" spans="1:11">
      <c r="A694" s="440"/>
      <c r="B694" s="989" t="s">
        <v>179</v>
      </c>
      <c r="C694" s="976"/>
      <c r="D694" s="991" t="s">
        <v>2613</v>
      </c>
      <c r="E694" s="978" t="s">
        <v>36</v>
      </c>
      <c r="F694" s="979">
        <v>14</v>
      </c>
      <c r="G694" s="980">
        <v>227.05</v>
      </c>
      <c r="H694" s="985">
        <f t="shared" si="10"/>
        <v>3178.7000000000003</v>
      </c>
      <c r="J694" s="2058" t="s">
        <v>6401</v>
      </c>
      <c r="K694" s="2153" t="str">
        <f>VLOOKUP(J694,'FICHE RATIOS'!C:D,2,FALSE)</f>
        <v>Distribution Frigorifique</v>
      </c>
    </row>
    <row r="695" spans="1:11">
      <c r="A695" s="440"/>
      <c r="B695" s="989" t="s">
        <v>179</v>
      </c>
      <c r="C695" s="976"/>
      <c r="D695" s="983" t="s">
        <v>2857</v>
      </c>
      <c r="E695" s="984"/>
      <c r="F695" s="979">
        <v>0</v>
      </c>
      <c r="G695" s="980"/>
      <c r="H695" s="985">
        <f t="shared" si="10"/>
        <v>0</v>
      </c>
      <c r="J695" s="2058" t="s">
        <v>6401</v>
      </c>
      <c r="K695" s="2153" t="str">
        <f>VLOOKUP(J695,'FICHE RATIOS'!C:D,2,FALSE)</f>
        <v>Distribution Frigorifique</v>
      </c>
    </row>
    <row r="696" spans="1:11">
      <c r="A696" s="440"/>
      <c r="B696" s="989" t="s">
        <v>179</v>
      </c>
      <c r="C696" s="976"/>
      <c r="D696" s="983" t="s">
        <v>2858</v>
      </c>
      <c r="E696" s="984" t="s">
        <v>2528</v>
      </c>
      <c r="F696" s="979">
        <v>0</v>
      </c>
      <c r="G696" s="980"/>
      <c r="H696" s="985">
        <f t="shared" si="10"/>
        <v>0</v>
      </c>
      <c r="J696" s="2058" t="s">
        <v>6401</v>
      </c>
      <c r="K696" s="2153" t="str">
        <f>VLOOKUP(J696,'FICHE RATIOS'!C:D,2,FALSE)</f>
        <v>Distribution Frigorifique</v>
      </c>
    </row>
    <row r="697" spans="1:11">
      <c r="A697" s="440"/>
      <c r="B697" s="989" t="s">
        <v>179</v>
      </c>
      <c r="C697" s="976"/>
      <c r="D697" s="983" t="s">
        <v>2859</v>
      </c>
      <c r="E697" s="984" t="s">
        <v>2528</v>
      </c>
      <c r="F697" s="979">
        <v>0</v>
      </c>
      <c r="G697" s="980"/>
      <c r="H697" s="985">
        <f t="shared" si="10"/>
        <v>0</v>
      </c>
      <c r="J697" s="2058" t="s">
        <v>6401</v>
      </c>
      <c r="K697" s="2153" t="str">
        <f>VLOOKUP(J697,'FICHE RATIOS'!C:D,2,FALSE)</f>
        <v>Distribution Frigorifique</v>
      </c>
    </row>
    <row r="698" spans="1:11">
      <c r="A698" s="440"/>
      <c r="B698" s="989" t="s">
        <v>179</v>
      </c>
      <c r="C698" s="976"/>
      <c r="D698" s="991" t="s">
        <v>2860</v>
      </c>
      <c r="E698" s="978" t="s">
        <v>36</v>
      </c>
      <c r="F698" s="979">
        <v>10</v>
      </c>
      <c r="G698" s="980">
        <v>998.02</v>
      </c>
      <c r="H698" s="985">
        <f t="shared" si="10"/>
        <v>9980.2000000000007</v>
      </c>
      <c r="J698" s="2058" t="s">
        <v>6401</v>
      </c>
      <c r="K698" s="2153" t="str">
        <f>VLOOKUP(J698,'FICHE RATIOS'!C:D,2,FALSE)</f>
        <v>Distribution Frigorifique</v>
      </c>
    </row>
    <row r="699" spans="1:11">
      <c r="A699" s="440"/>
      <c r="B699" s="989" t="s">
        <v>179</v>
      </c>
      <c r="C699" s="976"/>
      <c r="D699" s="991" t="s">
        <v>2732</v>
      </c>
      <c r="E699" s="984" t="s">
        <v>36</v>
      </c>
      <c r="F699" s="979">
        <v>20</v>
      </c>
      <c r="G699" s="980">
        <v>71.59</v>
      </c>
      <c r="H699" s="985">
        <f t="shared" si="10"/>
        <v>1431.8000000000002</v>
      </c>
      <c r="J699" s="2058" t="s">
        <v>6401</v>
      </c>
      <c r="K699" s="2153" t="str">
        <f>VLOOKUP(J699,'FICHE RATIOS'!C:D,2,FALSE)</f>
        <v>Distribution Frigorifique</v>
      </c>
    </row>
    <row r="700" spans="1:11">
      <c r="A700" s="440"/>
      <c r="B700" s="989" t="s">
        <v>179</v>
      </c>
      <c r="C700" s="976"/>
      <c r="D700" s="983" t="s">
        <v>2861</v>
      </c>
      <c r="E700" s="984" t="s">
        <v>2528</v>
      </c>
      <c r="F700" s="979">
        <v>0</v>
      </c>
      <c r="G700" s="980"/>
      <c r="H700" s="985">
        <f t="shared" si="10"/>
        <v>0</v>
      </c>
      <c r="J700" s="2058" t="s">
        <v>6401</v>
      </c>
      <c r="K700" s="2153" t="str">
        <f>VLOOKUP(J700,'FICHE RATIOS'!C:D,2,FALSE)</f>
        <v>Distribution Frigorifique</v>
      </c>
    </row>
    <row r="701" spans="1:11">
      <c r="A701" s="440"/>
      <c r="B701" s="989" t="s">
        <v>179</v>
      </c>
      <c r="C701" s="976"/>
      <c r="D701" s="983" t="s">
        <v>2862</v>
      </c>
      <c r="E701" s="984" t="s">
        <v>2528</v>
      </c>
      <c r="F701" s="979">
        <v>0</v>
      </c>
      <c r="G701" s="980"/>
      <c r="H701" s="985">
        <f t="shared" si="10"/>
        <v>0</v>
      </c>
      <c r="J701" s="2058" t="s">
        <v>6401</v>
      </c>
      <c r="K701" s="2153" t="str">
        <f>VLOOKUP(J701,'FICHE RATIOS'!C:D,2,FALSE)</f>
        <v>Distribution Frigorifique</v>
      </c>
    </row>
    <row r="702" spans="1:11">
      <c r="A702" s="440"/>
      <c r="B702" s="989" t="s">
        <v>179</v>
      </c>
      <c r="C702" s="976"/>
      <c r="D702" s="983" t="s">
        <v>2731</v>
      </c>
      <c r="E702" s="984"/>
      <c r="F702" s="979">
        <v>0</v>
      </c>
      <c r="G702" s="980"/>
      <c r="H702" s="985">
        <f t="shared" si="10"/>
        <v>0</v>
      </c>
      <c r="J702" s="2058" t="s">
        <v>6401</v>
      </c>
      <c r="K702" s="2153" t="str">
        <f>VLOOKUP(J702,'FICHE RATIOS'!C:D,2,FALSE)</f>
        <v>Distribution Frigorifique</v>
      </c>
    </row>
    <row r="703" spans="1:11">
      <c r="A703" s="440"/>
      <c r="B703" s="989" t="s">
        <v>179</v>
      </c>
      <c r="C703" s="976"/>
      <c r="D703" s="991" t="s">
        <v>2732</v>
      </c>
      <c r="E703" s="984" t="s">
        <v>36</v>
      </c>
      <c r="F703" s="979">
        <v>2</v>
      </c>
      <c r="G703" s="980">
        <v>71.59</v>
      </c>
      <c r="H703" s="985">
        <f t="shared" si="10"/>
        <v>143.18</v>
      </c>
      <c r="J703" s="2058" t="s">
        <v>6401</v>
      </c>
      <c r="K703" s="2153" t="str">
        <f>VLOOKUP(J703,'FICHE RATIOS'!C:D,2,FALSE)</f>
        <v>Distribution Frigorifique</v>
      </c>
    </row>
    <row r="704" spans="1:11">
      <c r="A704" s="440"/>
      <c r="B704" s="989" t="s">
        <v>179</v>
      </c>
      <c r="C704" s="976"/>
      <c r="D704" s="991" t="s">
        <v>2566</v>
      </c>
      <c r="E704" s="984" t="s">
        <v>36</v>
      </c>
      <c r="F704" s="979">
        <v>6</v>
      </c>
      <c r="G704" s="980">
        <v>297.29000000000002</v>
      </c>
      <c r="H704" s="985">
        <f t="shared" si="10"/>
        <v>1783.7400000000002</v>
      </c>
      <c r="J704" s="2058" t="s">
        <v>6401</v>
      </c>
      <c r="K704" s="2153" t="str">
        <f>VLOOKUP(J704,'FICHE RATIOS'!C:D,2,FALSE)</f>
        <v>Distribution Frigorifique</v>
      </c>
    </row>
    <row r="705" spans="1:11">
      <c r="A705" s="440"/>
      <c r="B705" s="989" t="s">
        <v>179</v>
      </c>
      <c r="C705" s="976"/>
      <c r="D705" s="991" t="s">
        <v>2678</v>
      </c>
      <c r="E705" s="984" t="s">
        <v>36</v>
      </c>
      <c r="F705" s="979">
        <v>4</v>
      </c>
      <c r="G705" s="980">
        <v>349.01</v>
      </c>
      <c r="H705" s="985">
        <f t="shared" si="10"/>
        <v>1396.04</v>
      </c>
      <c r="J705" s="2058" t="s">
        <v>6401</v>
      </c>
      <c r="K705" s="2153" t="str">
        <f>VLOOKUP(J705,'FICHE RATIOS'!C:D,2,FALSE)</f>
        <v>Distribution Frigorifique</v>
      </c>
    </row>
    <row r="706" spans="1:11" ht="24">
      <c r="A706" s="440"/>
      <c r="B706" s="989" t="s">
        <v>179</v>
      </c>
      <c r="C706" s="976"/>
      <c r="D706" s="983" t="s">
        <v>2726</v>
      </c>
      <c r="E706" s="984"/>
      <c r="F706" s="979">
        <v>0</v>
      </c>
      <c r="G706" s="980"/>
      <c r="H706" s="985">
        <f t="shared" si="10"/>
        <v>0</v>
      </c>
      <c r="J706" s="2058" t="s">
        <v>6401</v>
      </c>
      <c r="K706" s="2153" t="str">
        <f>VLOOKUP(J706,'FICHE RATIOS'!C:D,2,FALSE)</f>
        <v>Distribution Frigorifique</v>
      </c>
    </row>
    <row r="707" spans="1:11" ht="24">
      <c r="A707" s="440"/>
      <c r="B707" s="989" t="s">
        <v>179</v>
      </c>
      <c r="C707" s="976"/>
      <c r="D707" s="991" t="s">
        <v>2729</v>
      </c>
      <c r="E707" s="984" t="s">
        <v>66</v>
      </c>
      <c r="F707" s="979">
        <v>2</v>
      </c>
      <c r="G707" s="980">
        <v>847.97</v>
      </c>
      <c r="H707" s="985">
        <f t="shared" si="10"/>
        <v>1695.94</v>
      </c>
      <c r="J707" s="2058" t="s">
        <v>6401</v>
      </c>
      <c r="K707" s="2153" t="str">
        <f>VLOOKUP(J707,'FICHE RATIOS'!C:D,2,FALSE)</f>
        <v>Distribution Frigorifique</v>
      </c>
    </row>
    <row r="708" spans="1:11" ht="24">
      <c r="A708" s="440"/>
      <c r="B708" s="989" t="s">
        <v>179</v>
      </c>
      <c r="C708" s="976"/>
      <c r="D708" s="991" t="s">
        <v>2730</v>
      </c>
      <c r="E708" s="984" t="s">
        <v>66</v>
      </c>
      <c r="F708" s="979">
        <v>2</v>
      </c>
      <c r="G708" s="980">
        <v>902.49</v>
      </c>
      <c r="H708" s="985">
        <f t="shared" si="10"/>
        <v>1804.98</v>
      </c>
      <c r="J708" s="2058" t="s">
        <v>6401</v>
      </c>
      <c r="K708" s="2153" t="str">
        <f>VLOOKUP(J708,'FICHE RATIOS'!C:D,2,FALSE)</f>
        <v>Distribution Frigorifique</v>
      </c>
    </row>
    <row r="709" spans="1:11" ht="24">
      <c r="A709" s="440"/>
      <c r="B709" s="989" t="s">
        <v>179</v>
      </c>
      <c r="C709" s="976"/>
      <c r="D709" s="991" t="s">
        <v>2755</v>
      </c>
      <c r="E709" s="984" t="s">
        <v>66</v>
      </c>
      <c r="F709" s="979">
        <v>8</v>
      </c>
      <c r="G709" s="980">
        <v>958.39</v>
      </c>
      <c r="H709" s="985">
        <f t="shared" si="10"/>
        <v>7667.12</v>
      </c>
      <c r="J709" s="2058" t="s">
        <v>6401</v>
      </c>
      <c r="K709" s="2153" t="str">
        <f>VLOOKUP(J709,'FICHE RATIOS'!C:D,2,FALSE)</f>
        <v>Distribution Frigorifique</v>
      </c>
    </row>
    <row r="710" spans="1:11" ht="24">
      <c r="A710" s="440"/>
      <c r="B710" s="989" t="s">
        <v>179</v>
      </c>
      <c r="C710" s="976"/>
      <c r="D710" s="991" t="s">
        <v>2756</v>
      </c>
      <c r="E710" s="984" t="s">
        <v>66</v>
      </c>
      <c r="F710" s="979">
        <v>17</v>
      </c>
      <c r="G710" s="980">
        <v>2593.91</v>
      </c>
      <c r="H710" s="985">
        <f t="shared" si="10"/>
        <v>44096.47</v>
      </c>
      <c r="J710" s="2058" t="s">
        <v>6401</v>
      </c>
      <c r="K710" s="2153" t="str">
        <f>VLOOKUP(J710,'FICHE RATIOS'!C:D,2,FALSE)</f>
        <v>Distribution Frigorifique</v>
      </c>
    </row>
    <row r="711" spans="1:11" ht="24">
      <c r="A711" s="440"/>
      <c r="B711" s="989" t="s">
        <v>179</v>
      </c>
      <c r="C711" s="976"/>
      <c r="D711" s="991" t="s">
        <v>2757</v>
      </c>
      <c r="E711" s="984" t="s">
        <v>66</v>
      </c>
      <c r="F711" s="979">
        <v>7</v>
      </c>
      <c r="G711" s="980">
        <v>2801.5</v>
      </c>
      <c r="H711" s="985">
        <f t="shared" si="10"/>
        <v>19610.5</v>
      </c>
      <c r="J711" s="2058" t="s">
        <v>6401</v>
      </c>
      <c r="K711" s="2153" t="str">
        <f>VLOOKUP(J711,'FICHE RATIOS'!C:D,2,FALSE)</f>
        <v>Distribution Frigorifique</v>
      </c>
    </row>
    <row r="712" spans="1:11">
      <c r="A712" s="440"/>
      <c r="B712" s="989" t="s">
        <v>179</v>
      </c>
      <c r="C712" s="976"/>
      <c r="D712" s="983" t="s">
        <v>2863</v>
      </c>
      <c r="E712" s="984"/>
      <c r="F712" s="979">
        <v>0</v>
      </c>
      <c r="G712" s="980"/>
      <c r="H712" s="985">
        <f t="shared" ref="H712:H775" si="11">+IF(F712=0,0,F712*G712)</f>
        <v>0</v>
      </c>
      <c r="J712" s="2058" t="s">
        <v>6401</v>
      </c>
      <c r="K712" s="2153" t="str">
        <f>VLOOKUP(J712,'FICHE RATIOS'!C:D,2,FALSE)</f>
        <v>Distribution Frigorifique</v>
      </c>
    </row>
    <row r="713" spans="1:11">
      <c r="A713" s="440"/>
      <c r="B713" s="989" t="s">
        <v>179</v>
      </c>
      <c r="C713" s="976"/>
      <c r="D713" s="983" t="s">
        <v>2864</v>
      </c>
      <c r="E713" s="984" t="s">
        <v>2865</v>
      </c>
      <c r="F713" s="979"/>
      <c r="G713" s="980"/>
      <c r="H713" s="985">
        <f t="shared" si="11"/>
        <v>0</v>
      </c>
      <c r="J713" s="2058" t="s">
        <v>6401</v>
      </c>
      <c r="K713" s="2153" t="str">
        <f>VLOOKUP(J713,'FICHE RATIOS'!C:D,2,FALSE)</f>
        <v>Distribution Frigorifique</v>
      </c>
    </row>
    <row r="714" spans="1:11">
      <c r="A714" s="440"/>
      <c r="B714" s="989" t="s">
        <v>179</v>
      </c>
      <c r="C714" s="976"/>
      <c r="D714" s="983" t="s">
        <v>2866</v>
      </c>
      <c r="E714" s="984" t="s">
        <v>2865</v>
      </c>
      <c r="F714" s="979"/>
      <c r="G714" s="980"/>
      <c r="H714" s="985">
        <f t="shared" si="11"/>
        <v>0</v>
      </c>
      <c r="J714" s="2058" t="s">
        <v>6401</v>
      </c>
      <c r="K714" s="2153" t="str">
        <f>VLOOKUP(J714,'FICHE RATIOS'!C:D,2,FALSE)</f>
        <v>Distribution Frigorifique</v>
      </c>
    </row>
    <row r="715" spans="1:11">
      <c r="A715" s="440"/>
      <c r="B715" s="989" t="s">
        <v>179</v>
      </c>
      <c r="C715" s="976"/>
      <c r="D715" s="983" t="s">
        <v>2867</v>
      </c>
      <c r="E715" s="984" t="s">
        <v>2865</v>
      </c>
      <c r="F715" s="979"/>
      <c r="G715" s="980"/>
      <c r="H715" s="985">
        <f t="shared" si="11"/>
        <v>0</v>
      </c>
      <c r="J715" s="2058" t="s">
        <v>6401</v>
      </c>
      <c r="K715" s="2153" t="str">
        <f>VLOOKUP(J715,'FICHE RATIOS'!C:D,2,FALSE)</f>
        <v>Distribution Frigorifique</v>
      </c>
    </row>
    <row r="716" spans="1:11">
      <c r="A716" s="440"/>
      <c r="B716" s="989" t="s">
        <v>179</v>
      </c>
      <c r="C716" s="976"/>
      <c r="D716" s="983" t="s">
        <v>2868</v>
      </c>
      <c r="E716" s="984" t="s">
        <v>2865</v>
      </c>
      <c r="F716" s="979"/>
      <c r="G716" s="980"/>
      <c r="H716" s="985">
        <f t="shared" si="11"/>
        <v>0</v>
      </c>
      <c r="J716" s="2058" t="s">
        <v>6401</v>
      </c>
      <c r="K716" s="2153" t="str">
        <f>VLOOKUP(J716,'FICHE RATIOS'!C:D,2,FALSE)</f>
        <v>Distribution Frigorifique</v>
      </c>
    </row>
    <row r="717" spans="1:11">
      <c r="A717" s="440"/>
      <c r="B717" s="989" t="s">
        <v>179</v>
      </c>
      <c r="C717" s="976"/>
      <c r="D717" s="983" t="s">
        <v>2735</v>
      </c>
      <c r="E717" s="984"/>
      <c r="F717" s="979">
        <v>0</v>
      </c>
      <c r="G717" s="980"/>
      <c r="H717" s="985">
        <f t="shared" si="11"/>
        <v>0</v>
      </c>
      <c r="J717" s="2058" t="s">
        <v>6401</v>
      </c>
      <c r="K717" s="2153" t="str">
        <f>VLOOKUP(J717,'FICHE RATIOS'!C:D,2,FALSE)</f>
        <v>Distribution Frigorifique</v>
      </c>
    </row>
    <row r="718" spans="1:11" ht="24">
      <c r="A718" s="440"/>
      <c r="B718" s="989" t="s">
        <v>179</v>
      </c>
      <c r="C718" s="976"/>
      <c r="D718" s="991" t="s">
        <v>2869</v>
      </c>
      <c r="E718" s="984" t="s">
        <v>36</v>
      </c>
      <c r="F718" s="979">
        <v>42</v>
      </c>
      <c r="G718" s="980">
        <v>309.49</v>
      </c>
      <c r="H718" s="985">
        <f t="shared" si="11"/>
        <v>12998.58</v>
      </c>
      <c r="J718" s="2058" t="s">
        <v>6401</v>
      </c>
      <c r="K718" s="2153" t="str">
        <f>VLOOKUP(J718,'FICHE RATIOS'!C:D,2,FALSE)</f>
        <v>Distribution Frigorifique</v>
      </c>
    </row>
    <row r="719" spans="1:11">
      <c r="A719" s="440"/>
      <c r="B719" s="989" t="s">
        <v>179</v>
      </c>
      <c r="C719" s="976"/>
      <c r="D719" s="991" t="s">
        <v>2647</v>
      </c>
      <c r="E719" s="984" t="s">
        <v>36</v>
      </c>
      <c r="F719" s="979">
        <v>42</v>
      </c>
      <c r="G719" s="980">
        <v>39.36</v>
      </c>
      <c r="H719" s="985">
        <f t="shared" si="11"/>
        <v>1653.12</v>
      </c>
      <c r="J719" s="2058" t="s">
        <v>6401</v>
      </c>
      <c r="K719" s="2153" t="str">
        <f>VLOOKUP(J719,'FICHE RATIOS'!C:D,2,FALSE)</f>
        <v>Distribution Frigorifique</v>
      </c>
    </row>
    <row r="720" spans="1:11">
      <c r="A720" s="440"/>
      <c r="B720" s="989" t="s">
        <v>179</v>
      </c>
      <c r="C720" s="976"/>
      <c r="D720" s="991" t="s">
        <v>2870</v>
      </c>
      <c r="E720" s="984" t="s">
        <v>235</v>
      </c>
      <c r="F720" s="979">
        <v>42</v>
      </c>
      <c r="G720" s="980">
        <v>11.84</v>
      </c>
      <c r="H720" s="985">
        <f t="shared" si="11"/>
        <v>497.28</v>
      </c>
      <c r="J720" s="2058" t="s">
        <v>6401</v>
      </c>
      <c r="K720" s="2153" t="str">
        <f>VLOOKUP(J720,'FICHE RATIOS'!C:D,2,FALSE)</f>
        <v>Distribution Frigorifique</v>
      </c>
    </row>
    <row r="721" spans="1:11">
      <c r="A721" s="440"/>
      <c r="B721" s="989" t="s">
        <v>179</v>
      </c>
      <c r="C721" s="976"/>
      <c r="D721" s="983" t="s">
        <v>2557</v>
      </c>
      <c r="E721" s="984" t="s">
        <v>399</v>
      </c>
      <c r="F721" s="979">
        <v>0</v>
      </c>
      <c r="G721" s="980"/>
      <c r="H721" s="985">
        <f t="shared" si="11"/>
        <v>0</v>
      </c>
      <c r="J721" s="2058" t="s">
        <v>6401</v>
      </c>
      <c r="K721" s="2153" t="str">
        <f>VLOOKUP(J721,'FICHE RATIOS'!C:D,2,FALSE)</f>
        <v>Distribution Frigorifique</v>
      </c>
    </row>
    <row r="722" spans="1:11">
      <c r="A722" s="440"/>
      <c r="B722" s="989" t="s">
        <v>179</v>
      </c>
      <c r="C722" s="976"/>
      <c r="D722" s="983" t="s">
        <v>2739</v>
      </c>
      <c r="E722" s="984"/>
      <c r="F722" s="979">
        <v>0</v>
      </c>
      <c r="G722" s="980"/>
      <c r="H722" s="985">
        <f t="shared" si="11"/>
        <v>0</v>
      </c>
      <c r="J722" s="2058" t="s">
        <v>6401</v>
      </c>
      <c r="K722" s="2153" t="str">
        <f>VLOOKUP(J722,'FICHE RATIOS'!C:D,2,FALSE)</f>
        <v>Distribution Frigorifique</v>
      </c>
    </row>
    <row r="723" spans="1:11">
      <c r="A723" s="440"/>
      <c r="B723" s="989" t="s">
        <v>179</v>
      </c>
      <c r="C723" s="976"/>
      <c r="D723" s="991" t="s">
        <v>2696</v>
      </c>
      <c r="E723" s="984" t="s">
        <v>36</v>
      </c>
      <c r="F723" s="979">
        <v>7</v>
      </c>
      <c r="G723" s="980">
        <v>139.07</v>
      </c>
      <c r="H723" s="985">
        <f t="shared" si="11"/>
        <v>973.49</v>
      </c>
      <c r="J723" s="2058" t="s">
        <v>6401</v>
      </c>
      <c r="K723" s="2153" t="str">
        <f>VLOOKUP(J723,'FICHE RATIOS'!C:D,2,FALSE)</f>
        <v>Distribution Frigorifique</v>
      </c>
    </row>
    <row r="724" spans="1:11">
      <c r="A724" s="440"/>
      <c r="B724" s="989" t="s">
        <v>179</v>
      </c>
      <c r="C724" s="976"/>
      <c r="D724" s="991" t="s">
        <v>2588</v>
      </c>
      <c r="E724" s="978" t="s">
        <v>36</v>
      </c>
      <c r="F724" s="979">
        <v>7</v>
      </c>
      <c r="G724" s="980">
        <v>35.49</v>
      </c>
      <c r="H724" s="985">
        <f t="shared" si="11"/>
        <v>248.43</v>
      </c>
      <c r="J724" s="2058" t="s">
        <v>6401</v>
      </c>
      <c r="K724" s="2153" t="str">
        <f>VLOOKUP(J724,'FICHE RATIOS'!C:D,2,FALSE)</f>
        <v>Distribution Frigorifique</v>
      </c>
    </row>
    <row r="725" spans="1:11">
      <c r="A725" s="440"/>
      <c r="B725" s="989" t="s">
        <v>179</v>
      </c>
      <c r="C725" s="976"/>
      <c r="D725" s="983"/>
      <c r="E725" s="984"/>
      <c r="F725" s="979">
        <v>0</v>
      </c>
      <c r="G725" s="980"/>
      <c r="H725" s="985">
        <f t="shared" si="11"/>
        <v>0</v>
      </c>
      <c r="J725" s="2058" t="s">
        <v>6401</v>
      </c>
      <c r="K725" s="2153" t="str">
        <f>VLOOKUP(J725,'FICHE RATIOS'!C:D,2,FALSE)</f>
        <v>Distribution Frigorifique</v>
      </c>
    </row>
    <row r="726" spans="1:11">
      <c r="A726" s="440"/>
      <c r="B726" s="989" t="s">
        <v>179</v>
      </c>
      <c r="C726" s="976"/>
      <c r="D726" s="983" t="s">
        <v>2740</v>
      </c>
      <c r="E726" s="984"/>
      <c r="F726" s="979">
        <v>0</v>
      </c>
      <c r="G726" s="980"/>
      <c r="H726" s="985">
        <f t="shared" si="11"/>
        <v>0</v>
      </c>
      <c r="J726" s="2058" t="s">
        <v>6401</v>
      </c>
      <c r="K726" s="2153" t="str">
        <f>VLOOKUP(J726,'FICHE RATIOS'!C:D,2,FALSE)</f>
        <v>Distribution Frigorifique</v>
      </c>
    </row>
    <row r="727" spans="1:11">
      <c r="A727" s="440"/>
      <c r="B727" s="989" t="s">
        <v>179</v>
      </c>
      <c r="C727" s="976"/>
      <c r="D727" s="991" t="s">
        <v>2742</v>
      </c>
      <c r="E727" s="984" t="s">
        <v>235</v>
      </c>
      <c r="F727" s="979">
        <v>3706</v>
      </c>
      <c r="G727" s="980">
        <v>34.9</v>
      </c>
      <c r="H727" s="985">
        <f t="shared" si="11"/>
        <v>129339.4</v>
      </c>
      <c r="J727" s="2058" t="s">
        <v>6401</v>
      </c>
      <c r="K727" s="2153" t="str">
        <f>VLOOKUP(J727,'FICHE RATIOS'!C:D,2,FALSE)</f>
        <v>Distribution Frigorifique</v>
      </c>
    </row>
    <row r="728" spans="1:11">
      <c r="A728" s="440"/>
      <c r="B728" s="989" t="s">
        <v>179</v>
      </c>
      <c r="C728" s="976"/>
      <c r="D728" s="991" t="s">
        <v>2743</v>
      </c>
      <c r="E728" s="992" t="s">
        <v>235</v>
      </c>
      <c r="F728" s="979">
        <v>1272</v>
      </c>
      <c r="G728" s="980">
        <v>42.37</v>
      </c>
      <c r="H728" s="985">
        <f t="shared" si="11"/>
        <v>53894.64</v>
      </c>
      <c r="J728" s="2058" t="s">
        <v>6401</v>
      </c>
      <c r="K728" s="2153" t="str">
        <f>VLOOKUP(J728,'FICHE RATIOS'!C:D,2,FALSE)</f>
        <v>Distribution Frigorifique</v>
      </c>
    </row>
    <row r="729" spans="1:11">
      <c r="A729" s="440"/>
      <c r="B729" s="989" t="s">
        <v>179</v>
      </c>
      <c r="C729" s="976"/>
      <c r="D729" s="991" t="s">
        <v>2744</v>
      </c>
      <c r="E729" s="992" t="s">
        <v>235</v>
      </c>
      <c r="F729" s="979">
        <v>1536</v>
      </c>
      <c r="G729" s="980">
        <v>44.04</v>
      </c>
      <c r="H729" s="985">
        <f t="shared" si="11"/>
        <v>67645.440000000002</v>
      </c>
      <c r="J729" s="2058" t="s">
        <v>6401</v>
      </c>
      <c r="K729" s="2153" t="str">
        <f>VLOOKUP(J729,'FICHE RATIOS'!C:D,2,FALSE)</f>
        <v>Distribution Frigorifique</v>
      </c>
    </row>
    <row r="730" spans="1:11">
      <c r="A730" s="440"/>
      <c r="B730" s="989" t="s">
        <v>179</v>
      </c>
      <c r="C730" s="976"/>
      <c r="D730" s="991" t="s">
        <v>2745</v>
      </c>
      <c r="E730" s="992" t="s">
        <v>235</v>
      </c>
      <c r="F730" s="979">
        <v>1238</v>
      </c>
      <c r="G730" s="980">
        <v>50.49</v>
      </c>
      <c r="H730" s="985">
        <f t="shared" si="11"/>
        <v>62506.62</v>
      </c>
      <c r="J730" s="2058" t="s">
        <v>6401</v>
      </c>
      <c r="K730" s="2153" t="str">
        <f>VLOOKUP(J730,'FICHE RATIOS'!C:D,2,FALSE)</f>
        <v>Distribution Frigorifique</v>
      </c>
    </row>
    <row r="731" spans="1:11">
      <c r="A731" s="440"/>
      <c r="B731" s="989" t="s">
        <v>179</v>
      </c>
      <c r="C731" s="976"/>
      <c r="D731" s="991" t="s">
        <v>2746</v>
      </c>
      <c r="E731" s="992" t="s">
        <v>235</v>
      </c>
      <c r="F731" s="979">
        <v>2094</v>
      </c>
      <c r="G731" s="980">
        <v>59.42</v>
      </c>
      <c r="H731" s="985">
        <f t="shared" si="11"/>
        <v>124425.48000000001</v>
      </c>
      <c r="J731" s="2058" t="s">
        <v>6401</v>
      </c>
      <c r="K731" s="2153" t="str">
        <f>VLOOKUP(J731,'FICHE RATIOS'!C:D,2,FALSE)</f>
        <v>Distribution Frigorifique</v>
      </c>
    </row>
    <row r="732" spans="1:11">
      <c r="A732" s="440"/>
      <c r="B732" s="989" t="s">
        <v>179</v>
      </c>
      <c r="C732" s="976"/>
      <c r="D732" s="991" t="s">
        <v>2747</v>
      </c>
      <c r="E732" s="992" t="s">
        <v>235</v>
      </c>
      <c r="F732" s="979">
        <v>918</v>
      </c>
      <c r="G732" s="980">
        <v>79.39</v>
      </c>
      <c r="H732" s="985">
        <f t="shared" si="11"/>
        <v>72880.02</v>
      </c>
      <c r="J732" s="2058" t="s">
        <v>6401</v>
      </c>
      <c r="K732" s="2153" t="str">
        <f>VLOOKUP(J732,'FICHE RATIOS'!C:D,2,FALSE)</f>
        <v>Distribution Frigorifique</v>
      </c>
    </row>
    <row r="733" spans="1:11">
      <c r="A733" s="440"/>
      <c r="B733" s="989" t="s">
        <v>179</v>
      </c>
      <c r="C733" s="976"/>
      <c r="D733" s="991" t="s">
        <v>2748</v>
      </c>
      <c r="E733" s="992" t="s">
        <v>235</v>
      </c>
      <c r="F733" s="979">
        <v>134</v>
      </c>
      <c r="G733" s="980">
        <v>84.5</v>
      </c>
      <c r="H733" s="985">
        <f t="shared" si="11"/>
        <v>11323</v>
      </c>
      <c r="J733" s="2058" t="s">
        <v>6401</v>
      </c>
      <c r="K733" s="2153" t="str">
        <f>VLOOKUP(J733,'FICHE RATIOS'!C:D,2,FALSE)</f>
        <v>Distribution Frigorifique</v>
      </c>
    </row>
    <row r="734" spans="1:11">
      <c r="A734" s="440"/>
      <c r="B734" s="989" t="s">
        <v>179</v>
      </c>
      <c r="C734" s="976"/>
      <c r="D734" s="991" t="s">
        <v>2749</v>
      </c>
      <c r="E734" s="992" t="s">
        <v>235</v>
      </c>
      <c r="F734" s="979">
        <v>80</v>
      </c>
      <c r="G734" s="980">
        <v>110.15</v>
      </c>
      <c r="H734" s="985">
        <f t="shared" si="11"/>
        <v>8812</v>
      </c>
      <c r="J734" s="2058" t="s">
        <v>6401</v>
      </c>
      <c r="K734" s="2153" t="str">
        <f>VLOOKUP(J734,'FICHE RATIOS'!C:D,2,FALSE)</f>
        <v>Distribution Frigorifique</v>
      </c>
    </row>
    <row r="735" spans="1:11">
      <c r="A735" s="440"/>
      <c r="B735" s="989" t="s">
        <v>179</v>
      </c>
      <c r="C735" s="976"/>
      <c r="D735" s="991" t="s">
        <v>2770</v>
      </c>
      <c r="E735" s="992" t="s">
        <v>235</v>
      </c>
      <c r="F735" s="979">
        <v>242</v>
      </c>
      <c r="G735" s="980">
        <v>137.49</v>
      </c>
      <c r="H735" s="985">
        <f t="shared" si="11"/>
        <v>33272.58</v>
      </c>
      <c r="J735" s="2058" t="s">
        <v>6401</v>
      </c>
      <c r="K735" s="2153" t="str">
        <f>VLOOKUP(J735,'FICHE RATIOS'!C:D,2,FALSE)</f>
        <v>Distribution Frigorifique</v>
      </c>
    </row>
    <row r="736" spans="1:11">
      <c r="A736" s="440"/>
      <c r="B736" s="989" t="s">
        <v>179</v>
      </c>
      <c r="C736" s="976"/>
      <c r="D736" s="991" t="s">
        <v>2691</v>
      </c>
      <c r="E736" s="992" t="s">
        <v>235</v>
      </c>
      <c r="F736" s="979">
        <v>260</v>
      </c>
      <c r="G736" s="980">
        <v>155.22</v>
      </c>
      <c r="H736" s="985">
        <f t="shared" si="11"/>
        <v>40357.199999999997</v>
      </c>
      <c r="J736" s="2058" t="s">
        <v>6401</v>
      </c>
      <c r="K736" s="2153" t="str">
        <f>VLOOKUP(J736,'FICHE RATIOS'!C:D,2,FALSE)</f>
        <v>Distribution Frigorifique</v>
      </c>
    </row>
    <row r="737" spans="1:11">
      <c r="A737" s="440"/>
      <c r="B737" s="989" t="s">
        <v>179</v>
      </c>
      <c r="C737" s="976"/>
      <c r="D737" s="991" t="s">
        <v>2825</v>
      </c>
      <c r="E737" s="992" t="s">
        <v>235</v>
      </c>
      <c r="F737" s="979">
        <v>134</v>
      </c>
      <c r="G737" s="980">
        <v>250.36</v>
      </c>
      <c r="H737" s="985">
        <f t="shared" si="11"/>
        <v>33548.240000000005</v>
      </c>
      <c r="J737" s="2058" t="s">
        <v>6401</v>
      </c>
      <c r="K737" s="2153" t="str">
        <f>VLOOKUP(J737,'FICHE RATIOS'!C:D,2,FALSE)</f>
        <v>Distribution Frigorifique</v>
      </c>
    </row>
    <row r="738" spans="1:11">
      <c r="A738" s="440"/>
      <c r="B738" s="989" t="s">
        <v>179</v>
      </c>
      <c r="C738" s="976"/>
      <c r="D738" s="983" t="s">
        <v>2585</v>
      </c>
      <c r="E738" s="992"/>
      <c r="F738" s="979">
        <v>0</v>
      </c>
      <c r="G738" s="980"/>
      <c r="H738" s="985">
        <f t="shared" si="11"/>
        <v>0</v>
      </c>
      <c r="J738" s="2058" t="s">
        <v>6401</v>
      </c>
      <c r="K738" s="2153" t="str">
        <f>VLOOKUP(J738,'FICHE RATIOS'!C:D,2,FALSE)</f>
        <v>Distribution Frigorifique</v>
      </c>
    </row>
    <row r="739" spans="1:11">
      <c r="A739" s="440"/>
      <c r="B739" s="989" t="s">
        <v>179</v>
      </c>
      <c r="C739" s="976"/>
      <c r="D739" s="991" t="s">
        <v>2871</v>
      </c>
      <c r="E739" s="984" t="s">
        <v>70</v>
      </c>
      <c r="F739" s="979">
        <v>2542</v>
      </c>
      <c r="G739" s="980">
        <v>58.61</v>
      </c>
      <c r="H739" s="985">
        <f t="shared" si="11"/>
        <v>148986.62</v>
      </c>
      <c r="J739" s="2058" t="s">
        <v>6401</v>
      </c>
      <c r="K739" s="2153" t="str">
        <f>VLOOKUP(J739,'FICHE RATIOS'!C:D,2,FALSE)</f>
        <v>Distribution Frigorifique</v>
      </c>
    </row>
    <row r="740" spans="1:11">
      <c r="A740" s="440"/>
      <c r="B740" s="989" t="s">
        <v>179</v>
      </c>
      <c r="C740" s="976"/>
      <c r="D740" s="991" t="s">
        <v>2811</v>
      </c>
      <c r="E740" s="984" t="s">
        <v>70</v>
      </c>
      <c r="F740" s="979">
        <v>934</v>
      </c>
      <c r="G740" s="980">
        <v>61.86</v>
      </c>
      <c r="H740" s="985">
        <f t="shared" si="11"/>
        <v>57777.24</v>
      </c>
      <c r="J740" s="2058" t="s">
        <v>6401</v>
      </c>
      <c r="K740" s="2153" t="str">
        <f>VLOOKUP(J740,'FICHE RATIOS'!C:D,2,FALSE)</f>
        <v>Distribution Frigorifique</v>
      </c>
    </row>
    <row r="741" spans="1:11">
      <c r="A741" s="440"/>
      <c r="B741" s="989" t="s">
        <v>179</v>
      </c>
      <c r="C741" s="976"/>
      <c r="D741" s="991" t="s">
        <v>2812</v>
      </c>
      <c r="E741" s="984" t="s">
        <v>70</v>
      </c>
      <c r="F741" s="979">
        <v>126</v>
      </c>
      <c r="G741" s="980">
        <v>65.12</v>
      </c>
      <c r="H741" s="985">
        <f t="shared" si="11"/>
        <v>8205.1200000000008</v>
      </c>
      <c r="J741" s="2058" t="s">
        <v>6401</v>
      </c>
      <c r="K741" s="2153" t="str">
        <f>VLOOKUP(J741,'FICHE RATIOS'!C:D,2,FALSE)</f>
        <v>Distribution Frigorifique</v>
      </c>
    </row>
    <row r="742" spans="1:11">
      <c r="A742" s="440"/>
      <c r="B742" s="989" t="s">
        <v>179</v>
      </c>
      <c r="C742" s="976"/>
      <c r="D742" s="983"/>
      <c r="E742" s="984"/>
      <c r="F742" s="979">
        <v>0</v>
      </c>
      <c r="G742" s="980"/>
      <c r="H742" s="985">
        <f t="shared" si="11"/>
        <v>0</v>
      </c>
      <c r="J742" s="2058" t="s">
        <v>6401</v>
      </c>
      <c r="K742" s="2153" t="str">
        <f>VLOOKUP(J742,'FICHE RATIOS'!C:D,2,FALSE)</f>
        <v>Distribution Frigorifique</v>
      </c>
    </row>
    <row r="743" spans="1:11">
      <c r="A743" s="440"/>
      <c r="B743" s="989" t="s">
        <v>179</v>
      </c>
      <c r="C743" s="976"/>
      <c r="D743" s="983" t="s">
        <v>2750</v>
      </c>
      <c r="E743" s="984"/>
      <c r="F743" s="979">
        <v>0</v>
      </c>
      <c r="G743" s="980"/>
      <c r="H743" s="985">
        <f t="shared" si="11"/>
        <v>0</v>
      </c>
      <c r="J743" s="2058" t="s">
        <v>6401</v>
      </c>
      <c r="K743" s="2153" t="str">
        <f>VLOOKUP(J743,'FICHE RATIOS'!C:D,2,FALSE)</f>
        <v>Distribution Frigorifique</v>
      </c>
    </row>
    <row r="744" spans="1:11">
      <c r="A744" s="440"/>
      <c r="B744" s="989" t="s">
        <v>179</v>
      </c>
      <c r="C744" s="976"/>
      <c r="D744" s="991" t="s">
        <v>2858</v>
      </c>
      <c r="E744" s="984" t="s">
        <v>36</v>
      </c>
      <c r="F744" s="979">
        <v>7</v>
      </c>
      <c r="G744" s="980">
        <v>834.92</v>
      </c>
      <c r="H744" s="985">
        <f t="shared" si="11"/>
        <v>5844.44</v>
      </c>
      <c r="J744" s="2058" t="s">
        <v>6401</v>
      </c>
      <c r="K744" s="2153" t="str">
        <f>VLOOKUP(J744,'FICHE RATIOS'!C:D,2,FALSE)</f>
        <v>Distribution Frigorifique</v>
      </c>
    </row>
    <row r="745" spans="1:11">
      <c r="A745" s="440"/>
      <c r="B745" s="989" t="s">
        <v>179</v>
      </c>
      <c r="C745" s="976"/>
      <c r="D745" s="983"/>
      <c r="E745" s="984"/>
      <c r="F745" s="979">
        <v>0</v>
      </c>
      <c r="G745" s="980"/>
      <c r="H745" s="985">
        <f t="shared" si="11"/>
        <v>0</v>
      </c>
      <c r="J745" s="2058" t="s">
        <v>6401</v>
      </c>
      <c r="K745" s="2153" t="str">
        <f>VLOOKUP(J745,'FICHE RATIOS'!C:D,2,FALSE)</f>
        <v>Distribution Frigorifique</v>
      </c>
    </row>
    <row r="746" spans="1:11">
      <c r="A746" s="440"/>
      <c r="B746" s="989" t="s">
        <v>179</v>
      </c>
      <c r="C746" s="976"/>
      <c r="D746" s="983" t="s">
        <v>2872</v>
      </c>
      <c r="E746" s="984"/>
      <c r="F746" s="979">
        <v>0</v>
      </c>
      <c r="G746" s="980"/>
      <c r="H746" s="985">
        <f t="shared" si="11"/>
        <v>0</v>
      </c>
      <c r="J746" s="2058" t="s">
        <v>6401</v>
      </c>
      <c r="K746" s="2153" t="str">
        <f>VLOOKUP(J746,'FICHE RATIOS'!C:D,2,FALSE)</f>
        <v>Distribution Frigorifique</v>
      </c>
    </row>
    <row r="747" spans="1:11">
      <c r="A747" s="440"/>
      <c r="B747" s="989" t="s">
        <v>179</v>
      </c>
      <c r="C747" s="976"/>
      <c r="D747" s="983" t="s">
        <v>2731</v>
      </c>
      <c r="E747" s="984"/>
      <c r="F747" s="979">
        <v>0</v>
      </c>
      <c r="G747" s="980"/>
      <c r="H747" s="985">
        <f t="shared" si="11"/>
        <v>0</v>
      </c>
      <c r="J747" s="2058" t="s">
        <v>6401</v>
      </c>
      <c r="K747" s="2153" t="str">
        <f>VLOOKUP(J747,'FICHE RATIOS'!C:D,2,FALSE)</f>
        <v>Distribution Frigorifique</v>
      </c>
    </row>
    <row r="748" spans="1:11">
      <c r="A748" s="440"/>
      <c r="B748" s="989" t="s">
        <v>179</v>
      </c>
      <c r="C748" s="976"/>
      <c r="D748" s="991" t="s">
        <v>2613</v>
      </c>
      <c r="E748" s="984" t="s">
        <v>36</v>
      </c>
      <c r="F748" s="979">
        <v>2</v>
      </c>
      <c r="G748" s="980">
        <v>227.05</v>
      </c>
      <c r="H748" s="985">
        <f t="shared" si="11"/>
        <v>454.1</v>
      </c>
      <c r="J748" s="2058" t="s">
        <v>6401</v>
      </c>
      <c r="K748" s="2153" t="str">
        <f>VLOOKUP(J748,'FICHE RATIOS'!C:D,2,FALSE)</f>
        <v>Distribution Frigorifique</v>
      </c>
    </row>
    <row r="749" spans="1:11">
      <c r="A749" s="440"/>
      <c r="B749" s="989" t="s">
        <v>179</v>
      </c>
      <c r="C749" s="976"/>
      <c r="D749" s="991" t="s">
        <v>2660</v>
      </c>
      <c r="E749" s="984" t="s">
        <v>36</v>
      </c>
      <c r="F749" s="979">
        <v>2</v>
      </c>
      <c r="G749" s="980">
        <v>249.59</v>
      </c>
      <c r="H749" s="985">
        <f t="shared" si="11"/>
        <v>499.18</v>
      </c>
      <c r="J749" s="2058" t="s">
        <v>6401</v>
      </c>
      <c r="K749" s="2153" t="str">
        <f>VLOOKUP(J749,'FICHE RATIOS'!C:D,2,FALSE)</f>
        <v>Distribution Frigorifique</v>
      </c>
    </row>
    <row r="750" spans="1:11">
      <c r="A750" s="440"/>
      <c r="B750" s="989" t="s">
        <v>179</v>
      </c>
      <c r="C750" s="976"/>
      <c r="D750" s="983" t="s">
        <v>2734</v>
      </c>
      <c r="E750" s="984"/>
      <c r="F750" s="979">
        <v>0</v>
      </c>
      <c r="G750" s="980"/>
      <c r="H750" s="985">
        <f t="shared" si="11"/>
        <v>0</v>
      </c>
      <c r="J750" s="2058" t="s">
        <v>6401</v>
      </c>
      <c r="K750" s="2153" t="str">
        <f>VLOOKUP(J750,'FICHE RATIOS'!C:D,2,FALSE)</f>
        <v>Distribution Frigorifique</v>
      </c>
    </row>
    <row r="751" spans="1:11">
      <c r="A751" s="440"/>
      <c r="B751" s="989" t="s">
        <v>179</v>
      </c>
      <c r="C751" s="976"/>
      <c r="D751" s="991" t="s">
        <v>2719</v>
      </c>
      <c r="E751" s="984" t="s">
        <v>36</v>
      </c>
      <c r="F751" s="979">
        <v>1</v>
      </c>
      <c r="G751" s="980">
        <v>667.69</v>
      </c>
      <c r="H751" s="985">
        <f t="shared" si="11"/>
        <v>667.69</v>
      </c>
      <c r="J751" s="2058" t="s">
        <v>6401</v>
      </c>
      <c r="K751" s="2153" t="str">
        <f>VLOOKUP(J751,'FICHE RATIOS'!C:D,2,FALSE)</f>
        <v>Distribution Frigorifique</v>
      </c>
    </row>
    <row r="752" spans="1:11">
      <c r="A752" s="440"/>
      <c r="B752" s="989" t="s">
        <v>179</v>
      </c>
      <c r="C752" s="976"/>
      <c r="D752" s="991" t="s">
        <v>2718</v>
      </c>
      <c r="E752" s="984" t="s">
        <v>36</v>
      </c>
      <c r="F752" s="979">
        <v>1</v>
      </c>
      <c r="G752" s="980">
        <v>901.02</v>
      </c>
      <c r="H752" s="985">
        <f t="shared" si="11"/>
        <v>901.02</v>
      </c>
      <c r="J752" s="2058" t="s">
        <v>6401</v>
      </c>
      <c r="K752" s="2153" t="str">
        <f>VLOOKUP(J752,'FICHE RATIOS'!C:D,2,FALSE)</f>
        <v>Distribution Frigorifique</v>
      </c>
    </row>
    <row r="753" spans="1:11">
      <c r="A753" s="440"/>
      <c r="B753" s="989" t="s">
        <v>179</v>
      </c>
      <c r="C753" s="976"/>
      <c r="D753" s="983" t="s">
        <v>2557</v>
      </c>
      <c r="E753" s="984" t="s">
        <v>399</v>
      </c>
      <c r="F753" s="979">
        <v>0</v>
      </c>
      <c r="G753" s="980"/>
      <c r="H753" s="985">
        <f t="shared" si="11"/>
        <v>0</v>
      </c>
      <c r="J753" s="2058" t="s">
        <v>6401</v>
      </c>
      <c r="K753" s="2153" t="str">
        <f>VLOOKUP(J753,'FICHE RATIOS'!C:D,2,FALSE)</f>
        <v>Distribution Frigorifique</v>
      </c>
    </row>
    <row r="754" spans="1:11">
      <c r="A754" s="440"/>
      <c r="B754" s="989" t="s">
        <v>179</v>
      </c>
      <c r="C754" s="976"/>
      <c r="D754" s="983" t="s">
        <v>2739</v>
      </c>
      <c r="E754" s="984"/>
      <c r="F754" s="979">
        <v>0</v>
      </c>
      <c r="G754" s="980"/>
      <c r="H754" s="985">
        <f t="shared" si="11"/>
        <v>0</v>
      </c>
      <c r="J754" s="2058" t="s">
        <v>6401</v>
      </c>
      <c r="K754" s="2153" t="str">
        <f>VLOOKUP(J754,'FICHE RATIOS'!C:D,2,FALSE)</f>
        <v>Distribution Frigorifique</v>
      </c>
    </row>
    <row r="755" spans="1:11">
      <c r="A755" s="440"/>
      <c r="B755" s="989" t="s">
        <v>179</v>
      </c>
      <c r="C755" s="976"/>
      <c r="D755" s="991" t="s">
        <v>2696</v>
      </c>
      <c r="E755" s="984" t="s">
        <v>36</v>
      </c>
      <c r="F755" s="979">
        <v>2</v>
      </c>
      <c r="G755" s="980">
        <v>139.07</v>
      </c>
      <c r="H755" s="985">
        <f t="shared" si="11"/>
        <v>278.14</v>
      </c>
      <c r="J755" s="2058" t="s">
        <v>6401</v>
      </c>
      <c r="K755" s="2153" t="str">
        <f>VLOOKUP(J755,'FICHE RATIOS'!C:D,2,FALSE)</f>
        <v>Distribution Frigorifique</v>
      </c>
    </row>
    <row r="756" spans="1:11">
      <c r="A756" s="440"/>
      <c r="B756" s="989" t="s">
        <v>179</v>
      </c>
      <c r="C756" s="976"/>
      <c r="D756" s="991" t="s">
        <v>2588</v>
      </c>
      <c r="E756" s="984" t="s">
        <v>36</v>
      </c>
      <c r="F756" s="979">
        <v>2</v>
      </c>
      <c r="G756" s="980">
        <v>35.49</v>
      </c>
      <c r="H756" s="985">
        <f t="shared" si="11"/>
        <v>70.98</v>
      </c>
      <c r="J756" s="2058" t="s">
        <v>6401</v>
      </c>
      <c r="K756" s="2153" t="str">
        <f>VLOOKUP(J756,'FICHE RATIOS'!C:D,2,FALSE)</f>
        <v>Distribution Frigorifique</v>
      </c>
    </row>
    <row r="757" spans="1:11">
      <c r="A757" s="440"/>
      <c r="B757" s="989" t="s">
        <v>179</v>
      </c>
      <c r="C757" s="976"/>
      <c r="D757" s="983"/>
      <c r="E757" s="984"/>
      <c r="F757" s="979">
        <v>0</v>
      </c>
      <c r="G757" s="980"/>
      <c r="H757" s="985">
        <f t="shared" si="11"/>
        <v>0</v>
      </c>
      <c r="J757" s="2058" t="s">
        <v>6401</v>
      </c>
      <c r="K757" s="2153" t="str">
        <f>VLOOKUP(J757,'FICHE RATIOS'!C:D,2,FALSE)</f>
        <v>Distribution Frigorifique</v>
      </c>
    </row>
    <row r="758" spans="1:11">
      <c r="A758" s="440"/>
      <c r="B758" s="989" t="s">
        <v>179</v>
      </c>
      <c r="C758" s="976"/>
      <c r="D758" s="983" t="s">
        <v>2740</v>
      </c>
      <c r="E758" s="984"/>
      <c r="F758" s="979">
        <v>0</v>
      </c>
      <c r="G758" s="980"/>
      <c r="H758" s="985">
        <f t="shared" si="11"/>
        <v>0</v>
      </c>
      <c r="J758" s="2058" t="s">
        <v>6401</v>
      </c>
      <c r="K758" s="2153" t="str">
        <f>VLOOKUP(J758,'FICHE RATIOS'!C:D,2,FALSE)</f>
        <v>Distribution Frigorifique</v>
      </c>
    </row>
    <row r="759" spans="1:11">
      <c r="A759" s="440"/>
      <c r="B759" s="989" t="s">
        <v>179</v>
      </c>
      <c r="C759" s="976"/>
      <c r="D759" s="991" t="s">
        <v>2743</v>
      </c>
      <c r="E759" s="978" t="s">
        <v>235</v>
      </c>
      <c r="F759" s="979">
        <v>138</v>
      </c>
      <c r="G759" s="980">
        <v>42.37</v>
      </c>
      <c r="H759" s="985">
        <f t="shared" si="11"/>
        <v>5847.0599999999995</v>
      </c>
      <c r="J759" s="2058" t="s">
        <v>6401</v>
      </c>
      <c r="K759" s="2153" t="str">
        <f>VLOOKUP(J759,'FICHE RATIOS'!C:D,2,FALSE)</f>
        <v>Distribution Frigorifique</v>
      </c>
    </row>
    <row r="760" spans="1:11">
      <c r="A760" s="440"/>
      <c r="B760" s="989" t="s">
        <v>179</v>
      </c>
      <c r="C760" s="976"/>
      <c r="D760" s="991" t="s">
        <v>2744</v>
      </c>
      <c r="E760" s="978" t="s">
        <v>235</v>
      </c>
      <c r="F760" s="979">
        <v>104</v>
      </c>
      <c r="G760" s="980">
        <v>44.04</v>
      </c>
      <c r="H760" s="985">
        <f t="shared" si="11"/>
        <v>4580.16</v>
      </c>
      <c r="J760" s="2058" t="s">
        <v>6401</v>
      </c>
      <c r="K760" s="2153" t="str">
        <f>VLOOKUP(J760,'FICHE RATIOS'!C:D,2,FALSE)</f>
        <v>Distribution Frigorifique</v>
      </c>
    </row>
    <row r="761" spans="1:11">
      <c r="A761" s="440"/>
      <c r="B761" s="989" t="s">
        <v>179</v>
      </c>
      <c r="C761" s="976"/>
      <c r="D761" s="991" t="s">
        <v>2745</v>
      </c>
      <c r="E761" s="978" t="s">
        <v>235</v>
      </c>
      <c r="F761" s="979">
        <v>274</v>
      </c>
      <c r="G761" s="980">
        <v>50.49</v>
      </c>
      <c r="H761" s="985">
        <f t="shared" si="11"/>
        <v>13834.26</v>
      </c>
      <c r="J761" s="2058" t="s">
        <v>6401</v>
      </c>
      <c r="K761" s="2153" t="str">
        <f>VLOOKUP(J761,'FICHE RATIOS'!C:D,2,FALSE)</f>
        <v>Distribution Frigorifique</v>
      </c>
    </row>
    <row r="762" spans="1:11">
      <c r="A762" s="440"/>
      <c r="B762" s="989" t="s">
        <v>179</v>
      </c>
      <c r="C762" s="976"/>
      <c r="D762" s="991" t="s">
        <v>2746</v>
      </c>
      <c r="E762" s="978" t="s">
        <v>235</v>
      </c>
      <c r="F762" s="979">
        <v>128</v>
      </c>
      <c r="G762" s="980">
        <v>59.42</v>
      </c>
      <c r="H762" s="985">
        <f t="shared" si="11"/>
        <v>7605.76</v>
      </c>
      <c r="J762" s="2058" t="s">
        <v>6401</v>
      </c>
      <c r="K762" s="2153" t="str">
        <f>VLOOKUP(J762,'FICHE RATIOS'!C:D,2,FALSE)</f>
        <v>Distribution Frigorifique</v>
      </c>
    </row>
    <row r="763" spans="1:11">
      <c r="A763" s="440"/>
      <c r="B763" s="989" t="s">
        <v>179</v>
      </c>
      <c r="C763" s="976"/>
      <c r="D763" s="991" t="s">
        <v>2747</v>
      </c>
      <c r="E763" s="984" t="s">
        <v>235</v>
      </c>
      <c r="F763" s="979">
        <v>32</v>
      </c>
      <c r="G763" s="980">
        <v>79.39</v>
      </c>
      <c r="H763" s="985">
        <f t="shared" si="11"/>
        <v>2540.48</v>
      </c>
      <c r="J763" s="2058" t="s">
        <v>6401</v>
      </c>
      <c r="K763" s="2153" t="str">
        <f>VLOOKUP(J763,'FICHE RATIOS'!C:D,2,FALSE)</f>
        <v>Distribution Frigorifique</v>
      </c>
    </row>
    <row r="764" spans="1:11">
      <c r="A764" s="440"/>
      <c r="B764" s="989" t="s">
        <v>179</v>
      </c>
      <c r="C764" s="976"/>
      <c r="D764" s="991" t="s">
        <v>2748</v>
      </c>
      <c r="E764" s="984" t="s">
        <v>235</v>
      </c>
      <c r="F764" s="979">
        <v>224</v>
      </c>
      <c r="G764" s="980">
        <v>84.5</v>
      </c>
      <c r="H764" s="985">
        <f t="shared" si="11"/>
        <v>18928</v>
      </c>
      <c r="J764" s="2058" t="s">
        <v>6401</v>
      </c>
      <c r="K764" s="2153" t="str">
        <f>VLOOKUP(J764,'FICHE RATIOS'!C:D,2,FALSE)</f>
        <v>Distribution Frigorifique</v>
      </c>
    </row>
    <row r="765" spans="1:11">
      <c r="A765" s="440"/>
      <c r="B765" s="989" t="s">
        <v>179</v>
      </c>
      <c r="C765" s="976"/>
      <c r="D765" s="991" t="s">
        <v>2749</v>
      </c>
      <c r="E765" s="984" t="s">
        <v>235</v>
      </c>
      <c r="F765" s="979">
        <v>176</v>
      </c>
      <c r="G765" s="980">
        <v>110.15</v>
      </c>
      <c r="H765" s="985">
        <f t="shared" si="11"/>
        <v>19386.400000000001</v>
      </c>
      <c r="J765" s="2058" t="s">
        <v>6401</v>
      </c>
      <c r="K765" s="2153" t="str">
        <f>VLOOKUP(J765,'FICHE RATIOS'!C:D,2,FALSE)</f>
        <v>Distribution Frigorifique</v>
      </c>
    </row>
    <row r="766" spans="1:11">
      <c r="A766" s="440"/>
      <c r="B766" s="989" t="s">
        <v>179</v>
      </c>
      <c r="C766" s="976"/>
      <c r="D766" s="991" t="s">
        <v>2770</v>
      </c>
      <c r="E766" s="984" t="s">
        <v>235</v>
      </c>
      <c r="F766" s="979">
        <v>28</v>
      </c>
      <c r="G766" s="980">
        <v>137.49</v>
      </c>
      <c r="H766" s="985">
        <f t="shared" si="11"/>
        <v>3849.7200000000003</v>
      </c>
      <c r="J766" s="2058" t="s">
        <v>6401</v>
      </c>
      <c r="K766" s="2153" t="str">
        <f>VLOOKUP(J766,'FICHE RATIOS'!C:D,2,FALSE)</f>
        <v>Distribution Frigorifique</v>
      </c>
    </row>
    <row r="767" spans="1:11">
      <c r="A767" s="440"/>
      <c r="B767" s="989" t="s">
        <v>179</v>
      </c>
      <c r="C767" s="976"/>
      <c r="D767" s="983" t="s">
        <v>2585</v>
      </c>
      <c r="E767" s="984"/>
      <c r="F767" s="979">
        <v>0</v>
      </c>
      <c r="G767" s="980"/>
      <c r="H767" s="985">
        <f t="shared" si="11"/>
        <v>0</v>
      </c>
      <c r="J767" s="2058" t="s">
        <v>6401</v>
      </c>
      <c r="K767" s="2153" t="str">
        <f>VLOOKUP(J767,'FICHE RATIOS'!C:D,2,FALSE)</f>
        <v>Distribution Frigorifique</v>
      </c>
    </row>
    <row r="768" spans="1:11">
      <c r="A768" s="440"/>
      <c r="B768" s="989" t="s">
        <v>179</v>
      </c>
      <c r="C768" s="976"/>
      <c r="D768" s="991" t="s">
        <v>2871</v>
      </c>
      <c r="E768" s="984" t="s">
        <v>70</v>
      </c>
      <c r="F768" s="979">
        <v>173</v>
      </c>
      <c r="G768" s="980">
        <v>58.61</v>
      </c>
      <c r="H768" s="985">
        <f t="shared" si="11"/>
        <v>10139.530000000001</v>
      </c>
      <c r="J768" s="2058" t="s">
        <v>6401</v>
      </c>
      <c r="K768" s="2153" t="str">
        <f>VLOOKUP(J768,'FICHE RATIOS'!C:D,2,FALSE)</f>
        <v>Distribution Frigorifique</v>
      </c>
    </row>
    <row r="769" spans="1:11">
      <c r="A769" s="440"/>
      <c r="B769" s="989" t="s">
        <v>179</v>
      </c>
      <c r="C769" s="976"/>
      <c r="D769" s="991" t="s">
        <v>2811</v>
      </c>
      <c r="E769" s="984" t="s">
        <v>70</v>
      </c>
      <c r="F769" s="979">
        <v>240</v>
      </c>
      <c r="G769" s="980">
        <v>61.86</v>
      </c>
      <c r="H769" s="985">
        <f t="shared" si="11"/>
        <v>14846.4</v>
      </c>
      <c r="J769" s="2058" t="s">
        <v>6401</v>
      </c>
      <c r="K769" s="2153" t="str">
        <f>VLOOKUP(J769,'FICHE RATIOS'!C:D,2,FALSE)</f>
        <v>Distribution Frigorifique</v>
      </c>
    </row>
    <row r="770" spans="1:11">
      <c r="A770" s="440"/>
      <c r="B770" s="989" t="s">
        <v>179</v>
      </c>
      <c r="C770" s="976"/>
      <c r="D770" s="983"/>
      <c r="E770" s="984"/>
      <c r="F770" s="979">
        <v>0</v>
      </c>
      <c r="G770" s="980"/>
      <c r="H770" s="985">
        <f t="shared" si="11"/>
        <v>0</v>
      </c>
      <c r="J770" s="2058" t="s">
        <v>6401</v>
      </c>
      <c r="K770" s="2153" t="str">
        <f>VLOOKUP(J770,'FICHE RATIOS'!C:D,2,FALSE)</f>
        <v>Distribution Frigorifique</v>
      </c>
    </row>
    <row r="771" spans="1:11">
      <c r="A771" s="440"/>
      <c r="B771" s="989" t="s">
        <v>179</v>
      </c>
      <c r="C771" s="976"/>
      <c r="D771" s="983" t="s">
        <v>2873</v>
      </c>
      <c r="E771" s="984"/>
      <c r="F771" s="979">
        <v>0</v>
      </c>
      <c r="G771" s="980"/>
      <c r="H771" s="985">
        <f t="shared" si="11"/>
        <v>0</v>
      </c>
      <c r="J771" s="2058" t="s">
        <v>6401</v>
      </c>
      <c r="K771" s="2153" t="str">
        <f>VLOOKUP(J771,'FICHE RATIOS'!C:D,2,FALSE)</f>
        <v>Distribution Frigorifique</v>
      </c>
    </row>
    <row r="772" spans="1:11">
      <c r="A772" s="440"/>
      <c r="B772" s="989" t="s">
        <v>179</v>
      </c>
      <c r="C772" s="976"/>
      <c r="D772" s="983" t="s">
        <v>2749</v>
      </c>
      <c r="E772" s="984" t="s">
        <v>2528</v>
      </c>
      <c r="F772" s="979">
        <v>0</v>
      </c>
      <c r="G772" s="980"/>
      <c r="H772" s="985">
        <f t="shared" si="11"/>
        <v>0</v>
      </c>
      <c r="J772" s="2058" t="s">
        <v>6401</v>
      </c>
      <c r="K772" s="2153" t="str">
        <f>VLOOKUP(J772,'FICHE RATIOS'!C:D,2,FALSE)</f>
        <v>Distribution Frigorifique</v>
      </c>
    </row>
    <row r="773" spans="1:11">
      <c r="A773" s="440"/>
      <c r="B773" s="989" t="s">
        <v>179</v>
      </c>
      <c r="C773" s="976"/>
      <c r="D773" s="999" t="s">
        <v>2660</v>
      </c>
      <c r="E773" s="984" t="s">
        <v>2528</v>
      </c>
      <c r="F773" s="979">
        <v>0</v>
      </c>
      <c r="G773" s="980"/>
      <c r="H773" s="985">
        <f t="shared" si="11"/>
        <v>0</v>
      </c>
      <c r="J773" s="2058" t="s">
        <v>6401</v>
      </c>
      <c r="K773" s="2153" t="str">
        <f>VLOOKUP(J773,'FICHE RATIOS'!C:D,2,FALSE)</f>
        <v>Distribution Frigorifique</v>
      </c>
    </row>
    <row r="774" spans="1:11">
      <c r="A774" s="440"/>
      <c r="B774" s="989" t="s">
        <v>179</v>
      </c>
      <c r="C774" s="976"/>
      <c r="D774" s="983" t="s">
        <v>2696</v>
      </c>
      <c r="E774" s="984" t="s">
        <v>2528</v>
      </c>
      <c r="F774" s="979">
        <v>0</v>
      </c>
      <c r="G774" s="980"/>
      <c r="H774" s="985">
        <f t="shared" si="11"/>
        <v>0</v>
      </c>
      <c r="J774" s="2058" t="s">
        <v>6401</v>
      </c>
      <c r="K774" s="2153" t="str">
        <f>VLOOKUP(J774,'FICHE RATIOS'!C:D,2,FALSE)</f>
        <v>Distribution Frigorifique</v>
      </c>
    </row>
    <row r="775" spans="1:11">
      <c r="A775" s="440"/>
      <c r="B775" s="989" t="s">
        <v>179</v>
      </c>
      <c r="C775" s="976"/>
      <c r="D775" s="983" t="s">
        <v>2588</v>
      </c>
      <c r="E775" s="984" t="s">
        <v>2528</v>
      </c>
      <c r="F775" s="979">
        <v>0</v>
      </c>
      <c r="G775" s="980"/>
      <c r="H775" s="985">
        <f t="shared" si="11"/>
        <v>0</v>
      </c>
      <c r="J775" s="2058" t="s">
        <v>6401</v>
      </c>
      <c r="K775" s="2153" t="str">
        <f>VLOOKUP(J775,'FICHE RATIOS'!C:D,2,FALSE)</f>
        <v>Distribution Frigorifique</v>
      </c>
    </row>
    <row r="776" spans="1:11" ht="24">
      <c r="A776" s="440"/>
      <c r="B776" s="989" t="s">
        <v>179</v>
      </c>
      <c r="C776" s="976"/>
      <c r="D776" s="983" t="s">
        <v>2874</v>
      </c>
      <c r="E776" s="984" t="s">
        <v>2528</v>
      </c>
      <c r="F776" s="979">
        <v>0</v>
      </c>
      <c r="G776" s="980"/>
      <c r="H776" s="985">
        <f t="shared" ref="H776:H839" si="12">+IF(F776=0,0,F776*G776)</f>
        <v>0</v>
      </c>
      <c r="J776" s="2058" t="s">
        <v>6401</v>
      </c>
      <c r="K776" s="2153" t="str">
        <f>VLOOKUP(J776,'FICHE RATIOS'!C:D,2,FALSE)</f>
        <v>Distribution Frigorifique</v>
      </c>
    </row>
    <row r="777" spans="1:11">
      <c r="A777" s="440"/>
      <c r="B777" s="989" t="s">
        <v>179</v>
      </c>
      <c r="C777" s="976"/>
      <c r="D777" s="983"/>
      <c r="E777" s="984"/>
      <c r="F777" s="979">
        <v>0</v>
      </c>
      <c r="G777" s="980"/>
      <c r="H777" s="985">
        <f t="shared" si="12"/>
        <v>0</v>
      </c>
      <c r="J777" s="2058" t="s">
        <v>6401</v>
      </c>
      <c r="K777" s="2153" t="str">
        <f>VLOOKUP(J777,'FICHE RATIOS'!C:D,2,FALSE)</f>
        <v>Distribution Frigorifique</v>
      </c>
    </row>
    <row r="778" spans="1:11">
      <c r="A778" s="440"/>
      <c r="B778" s="989" t="s">
        <v>179</v>
      </c>
      <c r="C778" s="976"/>
      <c r="D778" s="983" t="s">
        <v>2875</v>
      </c>
      <c r="E778" s="984"/>
      <c r="F778" s="979">
        <v>0</v>
      </c>
      <c r="G778" s="980"/>
      <c r="H778" s="985">
        <f t="shared" si="12"/>
        <v>0</v>
      </c>
      <c r="J778" s="2058" t="s">
        <v>6401</v>
      </c>
      <c r="K778" s="2153" t="str">
        <f>VLOOKUP(J778,'FICHE RATIOS'!C:D,2,FALSE)</f>
        <v>Distribution Frigorifique</v>
      </c>
    </row>
    <row r="779" spans="1:11">
      <c r="A779" s="440"/>
      <c r="B779" s="989" t="s">
        <v>179</v>
      </c>
      <c r="C779" s="976"/>
      <c r="D779" s="983"/>
      <c r="E779" s="984"/>
      <c r="F779" s="979">
        <v>0</v>
      </c>
      <c r="G779" s="980"/>
      <c r="H779" s="985">
        <f t="shared" si="12"/>
        <v>0</v>
      </c>
      <c r="J779" s="2058" t="s">
        <v>6401</v>
      </c>
      <c r="K779" s="2153" t="str">
        <f>VLOOKUP(J779,'FICHE RATIOS'!C:D,2,FALSE)</f>
        <v>Distribution Frigorifique</v>
      </c>
    </row>
    <row r="780" spans="1:11" ht="24">
      <c r="A780" s="440"/>
      <c r="B780" s="989" t="s">
        <v>179</v>
      </c>
      <c r="C780" s="976"/>
      <c r="D780" s="983" t="s">
        <v>2876</v>
      </c>
      <c r="E780" s="984" t="s">
        <v>2528</v>
      </c>
      <c r="F780" s="979">
        <v>0</v>
      </c>
      <c r="G780" s="980"/>
      <c r="H780" s="985">
        <f t="shared" si="12"/>
        <v>0</v>
      </c>
      <c r="J780" s="2058" t="s">
        <v>6401</v>
      </c>
      <c r="K780" s="2153" t="str">
        <f>VLOOKUP(J780,'FICHE RATIOS'!C:D,2,FALSE)</f>
        <v>Distribution Frigorifique</v>
      </c>
    </row>
    <row r="781" spans="1:11">
      <c r="A781" s="440"/>
      <c r="B781" s="989" t="s">
        <v>179</v>
      </c>
      <c r="C781" s="976"/>
      <c r="D781" s="983"/>
      <c r="E781" s="984"/>
      <c r="F781" s="979">
        <v>0</v>
      </c>
      <c r="G781" s="980"/>
      <c r="H781" s="985">
        <f t="shared" si="12"/>
        <v>0</v>
      </c>
      <c r="J781" s="2058" t="s">
        <v>6401</v>
      </c>
      <c r="K781" s="2153" t="str">
        <f>VLOOKUP(J781,'FICHE RATIOS'!C:D,2,FALSE)</f>
        <v>Distribution Frigorifique</v>
      </c>
    </row>
    <row r="782" spans="1:11">
      <c r="A782" s="440"/>
      <c r="B782" s="989" t="s">
        <v>179</v>
      </c>
      <c r="C782" s="976"/>
      <c r="D782" s="983" t="s">
        <v>2877</v>
      </c>
      <c r="E782" s="984"/>
      <c r="F782" s="979">
        <v>0</v>
      </c>
      <c r="G782" s="980"/>
      <c r="H782" s="985">
        <f t="shared" si="12"/>
        <v>0</v>
      </c>
      <c r="J782" s="2058" t="s">
        <v>6401</v>
      </c>
      <c r="K782" s="2153" t="str">
        <f>VLOOKUP(J782,'FICHE RATIOS'!C:D,2,FALSE)</f>
        <v>Distribution Frigorifique</v>
      </c>
    </row>
    <row r="783" spans="1:11">
      <c r="A783" s="440"/>
      <c r="B783" s="989" t="s">
        <v>179</v>
      </c>
      <c r="C783" s="976"/>
      <c r="D783" s="983" t="s">
        <v>2564</v>
      </c>
      <c r="E783" s="984" t="s">
        <v>2528</v>
      </c>
      <c r="F783" s="979">
        <v>0</v>
      </c>
      <c r="G783" s="980"/>
      <c r="H783" s="985">
        <f t="shared" si="12"/>
        <v>0</v>
      </c>
      <c r="J783" s="2058" t="s">
        <v>6401</v>
      </c>
      <c r="K783" s="2153" t="str">
        <f>VLOOKUP(J783,'FICHE RATIOS'!C:D,2,FALSE)</f>
        <v>Distribution Frigorifique</v>
      </c>
    </row>
    <row r="784" spans="1:11">
      <c r="A784" s="440"/>
      <c r="B784" s="989" t="s">
        <v>179</v>
      </c>
      <c r="C784" s="976"/>
      <c r="D784" s="983" t="s">
        <v>2660</v>
      </c>
      <c r="E784" s="984" t="s">
        <v>2528</v>
      </c>
      <c r="F784" s="979">
        <v>0</v>
      </c>
      <c r="G784" s="980"/>
      <c r="H784" s="985">
        <f t="shared" si="12"/>
        <v>0</v>
      </c>
      <c r="J784" s="2058" t="s">
        <v>6401</v>
      </c>
      <c r="K784" s="2153" t="str">
        <f>VLOOKUP(J784,'FICHE RATIOS'!C:D,2,FALSE)</f>
        <v>Distribution Frigorifique</v>
      </c>
    </row>
    <row r="785" spans="1:11">
      <c r="A785" s="440"/>
      <c r="B785" s="989" t="s">
        <v>179</v>
      </c>
      <c r="C785" s="976"/>
      <c r="D785" s="983" t="s">
        <v>2802</v>
      </c>
      <c r="E785" s="984" t="s">
        <v>2528</v>
      </c>
      <c r="F785" s="979">
        <v>0</v>
      </c>
      <c r="G785" s="980"/>
      <c r="H785" s="985">
        <f t="shared" si="12"/>
        <v>0</v>
      </c>
      <c r="J785" s="2058" t="s">
        <v>6401</v>
      </c>
      <c r="K785" s="2153" t="str">
        <f>VLOOKUP(J785,'FICHE RATIOS'!C:D,2,FALSE)</f>
        <v>Distribution Frigorifique</v>
      </c>
    </row>
    <row r="786" spans="1:11">
      <c r="A786" s="440"/>
      <c r="B786" s="989" t="s">
        <v>179</v>
      </c>
      <c r="C786" s="976"/>
      <c r="D786" s="983" t="s">
        <v>2566</v>
      </c>
      <c r="E786" s="984" t="s">
        <v>2528</v>
      </c>
      <c r="F786" s="979">
        <v>0</v>
      </c>
      <c r="G786" s="980"/>
      <c r="H786" s="985">
        <f t="shared" si="12"/>
        <v>0</v>
      </c>
      <c r="J786" s="2058" t="s">
        <v>6401</v>
      </c>
      <c r="K786" s="2153" t="str">
        <f>VLOOKUP(J786,'FICHE RATIOS'!C:D,2,FALSE)</f>
        <v>Distribution Frigorifique</v>
      </c>
    </row>
    <row r="787" spans="1:11" ht="24">
      <c r="A787" s="440"/>
      <c r="B787" s="989" t="s">
        <v>179</v>
      </c>
      <c r="C787" s="976"/>
      <c r="D787" s="983" t="s">
        <v>2570</v>
      </c>
      <c r="E787" s="984" t="s">
        <v>2528</v>
      </c>
      <c r="F787" s="979">
        <v>0</v>
      </c>
      <c r="G787" s="980"/>
      <c r="H787" s="985">
        <f t="shared" si="12"/>
        <v>0</v>
      </c>
      <c r="J787" s="2058" t="s">
        <v>6401</v>
      </c>
      <c r="K787" s="2153" t="str">
        <f>VLOOKUP(J787,'FICHE RATIOS'!C:D,2,FALSE)</f>
        <v>Distribution Frigorifique</v>
      </c>
    </row>
    <row r="788" spans="1:11">
      <c r="A788" s="440"/>
      <c r="B788" s="989" t="s">
        <v>179</v>
      </c>
      <c r="C788" s="976"/>
      <c r="D788" s="983"/>
      <c r="E788" s="984"/>
      <c r="F788" s="979">
        <v>0</v>
      </c>
      <c r="G788" s="980"/>
      <c r="H788" s="985">
        <f t="shared" si="12"/>
        <v>0</v>
      </c>
      <c r="J788" s="2058" t="s">
        <v>6401</v>
      </c>
      <c r="K788" s="2153" t="str">
        <f>VLOOKUP(J788,'FICHE RATIOS'!C:D,2,FALSE)</f>
        <v>Distribution Frigorifique</v>
      </c>
    </row>
    <row r="789" spans="1:11">
      <c r="A789" s="440"/>
      <c r="B789" s="989" t="s">
        <v>179</v>
      </c>
      <c r="C789" s="976"/>
      <c r="D789" s="983" t="s">
        <v>2878</v>
      </c>
      <c r="E789" s="984"/>
      <c r="F789" s="979">
        <v>0</v>
      </c>
      <c r="G789" s="980"/>
      <c r="H789" s="985">
        <f t="shared" si="12"/>
        <v>0</v>
      </c>
      <c r="J789" s="2058" t="s">
        <v>6401</v>
      </c>
      <c r="K789" s="2153" t="str">
        <f>VLOOKUP(J789,'FICHE RATIOS'!C:D,2,FALSE)</f>
        <v>Distribution Frigorifique</v>
      </c>
    </row>
    <row r="790" spans="1:11">
      <c r="A790" s="440"/>
      <c r="B790" s="989" t="s">
        <v>179</v>
      </c>
      <c r="C790" s="976"/>
      <c r="D790" s="983" t="s">
        <v>2660</v>
      </c>
      <c r="E790" s="984" t="s">
        <v>2528</v>
      </c>
      <c r="F790" s="979">
        <v>0</v>
      </c>
      <c r="G790" s="980"/>
      <c r="H790" s="985">
        <f t="shared" si="12"/>
        <v>0</v>
      </c>
      <c r="J790" s="2058" t="s">
        <v>6401</v>
      </c>
      <c r="K790" s="2153" t="str">
        <f>VLOOKUP(J790,'FICHE RATIOS'!C:D,2,FALSE)</f>
        <v>Distribution Frigorifique</v>
      </c>
    </row>
    <row r="791" spans="1:11">
      <c r="A791" s="440"/>
      <c r="B791" s="989" t="s">
        <v>179</v>
      </c>
      <c r="C791" s="976"/>
      <c r="D791" s="983" t="s">
        <v>2718</v>
      </c>
      <c r="E791" s="984" t="s">
        <v>399</v>
      </c>
      <c r="F791" s="979">
        <v>0</v>
      </c>
      <c r="G791" s="980"/>
      <c r="H791" s="985">
        <f t="shared" si="12"/>
        <v>0</v>
      </c>
      <c r="J791" s="2058" t="s">
        <v>6401</v>
      </c>
      <c r="K791" s="2153" t="str">
        <f>VLOOKUP(J791,'FICHE RATIOS'!C:D,2,FALSE)</f>
        <v>Distribution Frigorifique</v>
      </c>
    </row>
    <row r="792" spans="1:11">
      <c r="A792" s="440"/>
      <c r="B792" s="989" t="s">
        <v>179</v>
      </c>
      <c r="C792" s="976"/>
      <c r="D792" s="983" t="s">
        <v>2879</v>
      </c>
      <c r="E792" s="984" t="s">
        <v>2528</v>
      </c>
      <c r="F792" s="979">
        <v>0</v>
      </c>
      <c r="G792" s="980"/>
      <c r="H792" s="985">
        <f t="shared" si="12"/>
        <v>0</v>
      </c>
      <c r="J792" s="2058" t="s">
        <v>6401</v>
      </c>
      <c r="K792" s="2153" t="str">
        <f>VLOOKUP(J792,'FICHE RATIOS'!C:D,2,FALSE)</f>
        <v>Distribution Frigorifique</v>
      </c>
    </row>
    <row r="793" spans="1:11">
      <c r="A793" s="440"/>
      <c r="B793" s="989" t="s">
        <v>179</v>
      </c>
      <c r="C793" s="976"/>
      <c r="D793" s="983"/>
      <c r="E793" s="984"/>
      <c r="F793" s="979">
        <v>0</v>
      </c>
      <c r="G793" s="980"/>
      <c r="H793" s="985">
        <f t="shared" si="12"/>
        <v>0</v>
      </c>
      <c r="J793" s="2058" t="s">
        <v>6401</v>
      </c>
      <c r="K793" s="2153" t="str">
        <f>VLOOKUP(J793,'FICHE RATIOS'!C:D,2,FALSE)</f>
        <v>Distribution Frigorifique</v>
      </c>
    </row>
    <row r="794" spans="1:11">
      <c r="A794" s="440"/>
      <c r="B794" s="989" t="s">
        <v>179</v>
      </c>
      <c r="C794" s="976"/>
      <c r="D794" s="983" t="s">
        <v>2880</v>
      </c>
      <c r="E794" s="984"/>
      <c r="F794" s="979">
        <v>0</v>
      </c>
      <c r="G794" s="980"/>
      <c r="H794" s="985">
        <f t="shared" si="12"/>
        <v>0</v>
      </c>
      <c r="J794" s="2058" t="s">
        <v>6401</v>
      </c>
      <c r="K794" s="2153" t="str">
        <f>VLOOKUP(J794,'FICHE RATIOS'!C:D,2,FALSE)</f>
        <v>Distribution Frigorifique</v>
      </c>
    </row>
    <row r="795" spans="1:11">
      <c r="A795" s="440"/>
      <c r="B795" s="989" t="s">
        <v>179</v>
      </c>
      <c r="C795" s="976"/>
      <c r="D795" s="983" t="s">
        <v>2732</v>
      </c>
      <c r="E795" s="984" t="s">
        <v>2528</v>
      </c>
      <c r="F795" s="979">
        <v>0</v>
      </c>
      <c r="G795" s="980"/>
      <c r="H795" s="985">
        <f t="shared" si="12"/>
        <v>0</v>
      </c>
      <c r="J795" s="2058" t="s">
        <v>6401</v>
      </c>
      <c r="K795" s="2153" t="str">
        <f>VLOOKUP(J795,'FICHE RATIOS'!C:D,2,FALSE)</f>
        <v>Distribution Frigorifique</v>
      </c>
    </row>
    <row r="796" spans="1:11">
      <c r="A796" s="440"/>
      <c r="B796" s="989" t="s">
        <v>179</v>
      </c>
      <c r="C796" s="976"/>
      <c r="D796" s="983" t="s">
        <v>2760</v>
      </c>
      <c r="E796" s="984" t="s">
        <v>399</v>
      </c>
      <c r="F796" s="979">
        <v>0</v>
      </c>
      <c r="G796" s="980"/>
      <c r="H796" s="985">
        <f t="shared" si="12"/>
        <v>0</v>
      </c>
      <c r="J796" s="2058" t="s">
        <v>6401</v>
      </c>
      <c r="K796" s="2153" t="str">
        <f>VLOOKUP(J796,'FICHE RATIOS'!C:D,2,FALSE)</f>
        <v>Distribution Frigorifique</v>
      </c>
    </row>
    <row r="797" spans="1:11">
      <c r="A797" s="440"/>
      <c r="B797" s="989" t="s">
        <v>179</v>
      </c>
      <c r="C797" s="976"/>
      <c r="D797" s="983" t="s">
        <v>2881</v>
      </c>
      <c r="E797" s="984" t="s">
        <v>2528</v>
      </c>
      <c r="F797" s="979">
        <v>0</v>
      </c>
      <c r="G797" s="980"/>
      <c r="H797" s="985">
        <f t="shared" si="12"/>
        <v>0</v>
      </c>
      <c r="J797" s="2058" t="s">
        <v>6401</v>
      </c>
      <c r="K797" s="2153" t="str">
        <f>VLOOKUP(J797,'FICHE RATIOS'!C:D,2,FALSE)</f>
        <v>Distribution Frigorifique</v>
      </c>
    </row>
    <row r="798" spans="1:11">
      <c r="A798" s="440"/>
      <c r="B798" s="989" t="s">
        <v>179</v>
      </c>
      <c r="C798" s="976"/>
      <c r="D798" s="983"/>
      <c r="E798" s="984"/>
      <c r="F798" s="979">
        <v>0</v>
      </c>
      <c r="G798" s="980"/>
      <c r="H798" s="985">
        <f t="shared" si="12"/>
        <v>0</v>
      </c>
      <c r="J798" s="2058" t="s">
        <v>6401</v>
      </c>
      <c r="K798" s="2153" t="str">
        <f>VLOOKUP(J798,'FICHE RATIOS'!C:D,2,FALSE)</f>
        <v>Distribution Frigorifique</v>
      </c>
    </row>
    <row r="799" spans="1:11">
      <c r="A799" s="440"/>
      <c r="B799" s="989" t="s">
        <v>179</v>
      </c>
      <c r="C799" s="976"/>
      <c r="D799" s="983" t="s">
        <v>2882</v>
      </c>
      <c r="E799" s="984"/>
      <c r="F799" s="979">
        <v>0</v>
      </c>
      <c r="G799" s="980"/>
      <c r="H799" s="985">
        <f t="shared" si="12"/>
        <v>0</v>
      </c>
      <c r="J799" s="2058" t="s">
        <v>6401</v>
      </c>
      <c r="K799" s="2153" t="str">
        <f>VLOOKUP(J799,'FICHE RATIOS'!C:D,2,FALSE)</f>
        <v>Distribution Frigorifique</v>
      </c>
    </row>
    <row r="800" spans="1:11" ht="24">
      <c r="A800" s="440"/>
      <c r="B800" s="989" t="s">
        <v>179</v>
      </c>
      <c r="C800" s="976"/>
      <c r="D800" s="983" t="s">
        <v>2883</v>
      </c>
      <c r="E800" s="984" t="s">
        <v>2528</v>
      </c>
      <c r="F800" s="979">
        <v>0</v>
      </c>
      <c r="G800" s="980"/>
      <c r="H800" s="985">
        <f t="shared" si="12"/>
        <v>0</v>
      </c>
      <c r="J800" s="2058" t="s">
        <v>6401</v>
      </c>
      <c r="K800" s="2153" t="str">
        <f>VLOOKUP(J800,'FICHE RATIOS'!C:D,2,FALSE)</f>
        <v>Distribution Frigorifique</v>
      </c>
    </row>
    <row r="801" spans="1:11">
      <c r="A801" s="440"/>
      <c r="B801" s="989" t="s">
        <v>179</v>
      </c>
      <c r="C801" s="976"/>
      <c r="D801" s="983" t="s">
        <v>2562</v>
      </c>
      <c r="E801" s="984" t="s">
        <v>2528</v>
      </c>
      <c r="F801" s="979">
        <v>0</v>
      </c>
      <c r="G801" s="980"/>
      <c r="H801" s="985">
        <f t="shared" si="12"/>
        <v>0</v>
      </c>
      <c r="J801" s="2058" t="s">
        <v>6401</v>
      </c>
      <c r="K801" s="2153" t="str">
        <f>VLOOKUP(J801,'FICHE RATIOS'!C:D,2,FALSE)</f>
        <v>Distribution Frigorifique</v>
      </c>
    </row>
    <row r="802" spans="1:11">
      <c r="A802" s="440"/>
      <c r="B802" s="989" t="s">
        <v>179</v>
      </c>
      <c r="C802" s="976"/>
      <c r="D802" s="983" t="s">
        <v>2801</v>
      </c>
      <c r="E802" s="984"/>
      <c r="F802" s="979">
        <v>0</v>
      </c>
      <c r="G802" s="980"/>
      <c r="H802" s="985">
        <f t="shared" si="12"/>
        <v>0</v>
      </c>
      <c r="J802" s="2058" t="s">
        <v>6401</v>
      </c>
      <c r="K802" s="2153" t="str">
        <f>VLOOKUP(J802,'FICHE RATIOS'!C:D,2,FALSE)</f>
        <v>Distribution Frigorifique</v>
      </c>
    </row>
    <row r="803" spans="1:11">
      <c r="A803" s="440"/>
      <c r="B803" s="989" t="s">
        <v>179</v>
      </c>
      <c r="C803" s="976"/>
      <c r="D803" s="983" t="s">
        <v>2564</v>
      </c>
      <c r="E803" s="984" t="s">
        <v>2528</v>
      </c>
      <c r="F803" s="979">
        <v>0</v>
      </c>
      <c r="G803" s="980"/>
      <c r="H803" s="985">
        <f t="shared" si="12"/>
        <v>0</v>
      </c>
      <c r="J803" s="2058" t="s">
        <v>6401</v>
      </c>
      <c r="K803" s="2153" t="str">
        <f>VLOOKUP(J803,'FICHE RATIOS'!C:D,2,FALSE)</f>
        <v>Distribution Frigorifique</v>
      </c>
    </row>
    <row r="804" spans="1:11">
      <c r="A804" s="440"/>
      <c r="B804" s="989" t="s">
        <v>179</v>
      </c>
      <c r="C804" s="976"/>
      <c r="D804" s="983" t="s">
        <v>2629</v>
      </c>
      <c r="E804" s="984"/>
      <c r="F804" s="979">
        <v>0</v>
      </c>
      <c r="G804" s="980"/>
      <c r="H804" s="985">
        <f t="shared" si="12"/>
        <v>0</v>
      </c>
      <c r="J804" s="2058" t="s">
        <v>6401</v>
      </c>
      <c r="K804" s="2153" t="str">
        <f>VLOOKUP(J804,'FICHE RATIOS'!C:D,2,FALSE)</f>
        <v>Distribution Frigorifique</v>
      </c>
    </row>
    <row r="805" spans="1:11">
      <c r="A805" s="440"/>
      <c r="B805" s="989" t="s">
        <v>179</v>
      </c>
      <c r="C805" s="976"/>
      <c r="D805" s="983" t="s">
        <v>2566</v>
      </c>
      <c r="E805" s="984" t="s">
        <v>2528</v>
      </c>
      <c r="F805" s="979">
        <v>0</v>
      </c>
      <c r="G805" s="980"/>
      <c r="H805" s="985">
        <f t="shared" si="12"/>
        <v>0</v>
      </c>
      <c r="J805" s="2058" t="s">
        <v>6401</v>
      </c>
      <c r="K805" s="2153" t="str">
        <f>VLOOKUP(J805,'FICHE RATIOS'!C:D,2,FALSE)</f>
        <v>Distribution Frigorifique</v>
      </c>
    </row>
    <row r="806" spans="1:11">
      <c r="A806" s="440"/>
      <c r="B806" s="989" t="s">
        <v>179</v>
      </c>
      <c r="C806" s="976"/>
      <c r="D806" s="983" t="s">
        <v>2717</v>
      </c>
      <c r="E806" s="984"/>
      <c r="F806" s="979">
        <v>0</v>
      </c>
      <c r="G806" s="980"/>
      <c r="H806" s="985">
        <f t="shared" si="12"/>
        <v>0</v>
      </c>
      <c r="J806" s="2058" t="s">
        <v>6401</v>
      </c>
      <c r="K806" s="2153" t="str">
        <f>VLOOKUP(J806,'FICHE RATIOS'!C:D,2,FALSE)</f>
        <v>Distribution Frigorifique</v>
      </c>
    </row>
    <row r="807" spans="1:11">
      <c r="A807" s="440"/>
      <c r="B807" s="989" t="s">
        <v>179</v>
      </c>
      <c r="C807" s="976"/>
      <c r="D807" s="983" t="s">
        <v>2568</v>
      </c>
      <c r="E807" s="984" t="s">
        <v>2528</v>
      </c>
      <c r="F807" s="979">
        <v>0</v>
      </c>
      <c r="G807" s="980"/>
      <c r="H807" s="985">
        <f t="shared" si="12"/>
        <v>0</v>
      </c>
      <c r="J807" s="2058" t="s">
        <v>6401</v>
      </c>
      <c r="K807" s="2153" t="str">
        <f>VLOOKUP(J807,'FICHE RATIOS'!C:D,2,FALSE)</f>
        <v>Distribution Frigorifique</v>
      </c>
    </row>
    <row r="808" spans="1:11">
      <c r="A808" s="440"/>
      <c r="B808" s="989" t="s">
        <v>179</v>
      </c>
      <c r="C808" s="976"/>
      <c r="D808" s="983" t="s">
        <v>2852</v>
      </c>
      <c r="E808" s="984" t="s">
        <v>2528</v>
      </c>
      <c r="F808" s="979">
        <v>0</v>
      </c>
      <c r="G808" s="980"/>
      <c r="H808" s="985">
        <f t="shared" si="12"/>
        <v>0</v>
      </c>
      <c r="J808" s="2058" t="s">
        <v>6401</v>
      </c>
      <c r="K808" s="2153" t="str">
        <f>VLOOKUP(J808,'FICHE RATIOS'!C:D,2,FALSE)</f>
        <v>Distribution Frigorifique</v>
      </c>
    </row>
    <row r="809" spans="1:11" ht="24">
      <c r="A809" s="440"/>
      <c r="B809" s="989" t="s">
        <v>179</v>
      </c>
      <c r="C809" s="976"/>
      <c r="D809" s="983" t="s">
        <v>2874</v>
      </c>
      <c r="E809" s="984" t="s">
        <v>2528</v>
      </c>
      <c r="F809" s="979">
        <v>0</v>
      </c>
      <c r="G809" s="980"/>
      <c r="H809" s="985">
        <f t="shared" si="12"/>
        <v>0</v>
      </c>
      <c r="J809" s="2058" t="s">
        <v>6401</v>
      </c>
      <c r="K809" s="2153" t="str">
        <f>VLOOKUP(J809,'FICHE RATIOS'!C:D,2,FALSE)</f>
        <v>Distribution Frigorifique</v>
      </c>
    </row>
    <row r="810" spans="1:11">
      <c r="A810" s="440"/>
      <c r="B810" s="989" t="s">
        <v>179</v>
      </c>
      <c r="C810" s="976"/>
      <c r="D810" s="983" t="s">
        <v>2711</v>
      </c>
      <c r="E810" s="984"/>
      <c r="F810" s="979">
        <v>0</v>
      </c>
      <c r="G810" s="980"/>
      <c r="H810" s="985">
        <f t="shared" si="12"/>
        <v>0</v>
      </c>
      <c r="J810" s="2058" t="s">
        <v>6401</v>
      </c>
      <c r="K810" s="2153" t="str">
        <f>VLOOKUP(J810,'FICHE RATIOS'!C:D,2,FALSE)</f>
        <v>Distribution Frigorifique</v>
      </c>
    </row>
    <row r="811" spans="1:11">
      <c r="A811" s="440"/>
      <c r="B811" s="989" t="s">
        <v>179</v>
      </c>
      <c r="C811" s="976"/>
      <c r="D811" s="983" t="s">
        <v>2574</v>
      </c>
      <c r="E811" s="984" t="s">
        <v>2528</v>
      </c>
      <c r="F811" s="979">
        <v>0</v>
      </c>
      <c r="G811" s="980"/>
      <c r="H811" s="985">
        <f t="shared" si="12"/>
        <v>0</v>
      </c>
      <c r="J811" s="2058" t="s">
        <v>6401</v>
      </c>
      <c r="K811" s="2153" t="str">
        <f>VLOOKUP(J811,'FICHE RATIOS'!C:D,2,FALSE)</f>
        <v>Distribution Frigorifique</v>
      </c>
    </row>
    <row r="812" spans="1:11">
      <c r="A812" s="440"/>
      <c r="B812" s="989" t="s">
        <v>179</v>
      </c>
      <c r="C812" s="976"/>
      <c r="D812" s="983" t="s">
        <v>2712</v>
      </c>
      <c r="E812" s="984" t="s">
        <v>2528</v>
      </c>
      <c r="F812" s="979">
        <v>0</v>
      </c>
      <c r="G812" s="980"/>
      <c r="H812" s="985">
        <f t="shared" si="12"/>
        <v>0</v>
      </c>
      <c r="J812" s="2058" t="s">
        <v>6401</v>
      </c>
      <c r="K812" s="2153" t="str">
        <f>VLOOKUP(J812,'FICHE RATIOS'!C:D,2,FALSE)</f>
        <v>Distribution Frigorifique</v>
      </c>
    </row>
    <row r="813" spans="1:11" ht="24">
      <c r="A813" s="440"/>
      <c r="B813" s="989" t="s">
        <v>179</v>
      </c>
      <c r="C813" s="976"/>
      <c r="D813" s="983" t="s">
        <v>2570</v>
      </c>
      <c r="E813" s="984" t="s">
        <v>2528</v>
      </c>
      <c r="F813" s="979">
        <v>0</v>
      </c>
      <c r="G813" s="980"/>
      <c r="H813" s="985">
        <f t="shared" si="12"/>
        <v>0</v>
      </c>
      <c r="J813" s="2058" t="s">
        <v>6401</v>
      </c>
      <c r="K813" s="2153" t="str">
        <f>VLOOKUP(J813,'FICHE RATIOS'!C:D,2,FALSE)</f>
        <v>Distribution Frigorifique</v>
      </c>
    </row>
    <row r="814" spans="1:11">
      <c r="A814" s="440"/>
      <c r="B814" s="989" t="s">
        <v>179</v>
      </c>
      <c r="C814" s="976"/>
      <c r="D814" s="983" t="s">
        <v>2587</v>
      </c>
      <c r="E814" s="984" t="s">
        <v>2528</v>
      </c>
      <c r="F814" s="979">
        <v>0</v>
      </c>
      <c r="G814" s="980"/>
      <c r="H814" s="985">
        <f t="shared" si="12"/>
        <v>0</v>
      </c>
      <c r="J814" s="2058" t="s">
        <v>6401</v>
      </c>
      <c r="K814" s="2153" t="str">
        <f>VLOOKUP(J814,'FICHE RATIOS'!C:D,2,FALSE)</f>
        <v>Distribution Frigorifique</v>
      </c>
    </row>
    <row r="815" spans="1:11">
      <c r="A815" s="440"/>
      <c r="B815" s="989" t="s">
        <v>179</v>
      </c>
      <c r="C815" s="976"/>
      <c r="D815" s="983" t="s">
        <v>2720</v>
      </c>
      <c r="E815" s="984" t="s">
        <v>2528</v>
      </c>
      <c r="F815" s="979">
        <v>0</v>
      </c>
      <c r="G815" s="980"/>
      <c r="H815" s="985">
        <f t="shared" si="12"/>
        <v>0</v>
      </c>
      <c r="J815" s="2058" t="s">
        <v>6401</v>
      </c>
      <c r="K815" s="2153" t="str">
        <f>VLOOKUP(J815,'FICHE RATIOS'!C:D,2,FALSE)</f>
        <v>Distribution Frigorifique</v>
      </c>
    </row>
    <row r="816" spans="1:11">
      <c r="A816" s="440"/>
      <c r="B816" s="989" t="s">
        <v>179</v>
      </c>
      <c r="C816" s="976"/>
      <c r="D816" s="983" t="s">
        <v>2679</v>
      </c>
      <c r="E816" s="984" t="s">
        <v>2528</v>
      </c>
      <c r="F816" s="979">
        <v>0</v>
      </c>
      <c r="G816" s="980"/>
      <c r="H816" s="985">
        <f t="shared" si="12"/>
        <v>0</v>
      </c>
      <c r="J816" s="2058" t="s">
        <v>6401</v>
      </c>
      <c r="K816" s="2153" t="str">
        <f>VLOOKUP(J816,'FICHE RATIOS'!C:D,2,FALSE)</f>
        <v>Distribution Frigorifique</v>
      </c>
    </row>
    <row r="817" spans="1:11">
      <c r="A817" s="440"/>
      <c r="B817" s="989" t="s">
        <v>179</v>
      </c>
      <c r="C817" s="976"/>
      <c r="D817" s="983"/>
      <c r="E817" s="984"/>
      <c r="F817" s="979">
        <v>0</v>
      </c>
      <c r="G817" s="980"/>
      <c r="H817" s="985">
        <f t="shared" si="12"/>
        <v>0</v>
      </c>
      <c r="J817" s="2058" t="s">
        <v>6401</v>
      </c>
      <c r="K817" s="2153" t="str">
        <f>VLOOKUP(J817,'FICHE RATIOS'!C:D,2,FALSE)</f>
        <v>Distribution Frigorifique</v>
      </c>
    </row>
    <row r="818" spans="1:11">
      <c r="A818" s="440"/>
      <c r="B818" s="989" t="s">
        <v>179</v>
      </c>
      <c r="C818" s="976"/>
      <c r="D818" s="983" t="s">
        <v>2722</v>
      </c>
      <c r="E818" s="984"/>
      <c r="F818" s="979">
        <v>0</v>
      </c>
      <c r="G818" s="980"/>
      <c r="H818" s="985">
        <f t="shared" si="12"/>
        <v>0</v>
      </c>
      <c r="J818" s="2058" t="s">
        <v>6401</v>
      </c>
      <c r="K818" s="2153" t="str">
        <f>VLOOKUP(J818,'FICHE RATIOS'!C:D,2,FALSE)</f>
        <v>Distribution Frigorifique</v>
      </c>
    </row>
    <row r="819" spans="1:11">
      <c r="A819" s="440"/>
      <c r="B819" s="989" t="s">
        <v>179</v>
      </c>
      <c r="C819" s="976"/>
      <c r="D819" s="983" t="s">
        <v>2584</v>
      </c>
      <c r="E819" s="984" t="s">
        <v>2528</v>
      </c>
      <c r="F819" s="979">
        <v>0</v>
      </c>
      <c r="G819" s="980"/>
      <c r="H819" s="985">
        <f t="shared" si="12"/>
        <v>0</v>
      </c>
      <c r="J819" s="2058" t="s">
        <v>6401</v>
      </c>
      <c r="K819" s="2153" t="str">
        <f>VLOOKUP(J819,'FICHE RATIOS'!C:D,2,FALSE)</f>
        <v>Distribution Frigorifique</v>
      </c>
    </row>
    <row r="820" spans="1:11">
      <c r="A820" s="440"/>
      <c r="B820" s="989" t="s">
        <v>179</v>
      </c>
      <c r="C820" s="976"/>
      <c r="D820" s="983" t="s">
        <v>2579</v>
      </c>
      <c r="E820" s="984" t="s">
        <v>2528</v>
      </c>
      <c r="F820" s="979">
        <v>0</v>
      </c>
      <c r="G820" s="980"/>
      <c r="H820" s="985">
        <f t="shared" si="12"/>
        <v>0</v>
      </c>
      <c r="J820" s="2058" t="s">
        <v>6401</v>
      </c>
      <c r="K820" s="2153" t="str">
        <f>VLOOKUP(J820,'FICHE RATIOS'!C:D,2,FALSE)</f>
        <v>Distribution Frigorifique</v>
      </c>
    </row>
    <row r="821" spans="1:11" ht="24">
      <c r="A821" s="440"/>
      <c r="B821" s="989" t="s">
        <v>179</v>
      </c>
      <c r="C821" s="976"/>
      <c r="D821" s="983" t="s">
        <v>2874</v>
      </c>
      <c r="E821" s="984" t="s">
        <v>2528</v>
      </c>
      <c r="F821" s="979">
        <v>0</v>
      </c>
      <c r="G821" s="980"/>
      <c r="H821" s="985">
        <f t="shared" si="12"/>
        <v>0</v>
      </c>
      <c r="J821" s="2058" t="s">
        <v>6401</v>
      </c>
      <c r="K821" s="2153" t="str">
        <f>VLOOKUP(J821,'FICHE RATIOS'!C:D,2,FALSE)</f>
        <v>Distribution Frigorifique</v>
      </c>
    </row>
    <row r="822" spans="1:11">
      <c r="A822" s="440"/>
      <c r="B822" s="989" t="s">
        <v>179</v>
      </c>
      <c r="C822" s="976"/>
      <c r="D822" s="983"/>
      <c r="E822" s="984"/>
      <c r="F822" s="979">
        <v>0</v>
      </c>
      <c r="G822" s="980"/>
      <c r="H822" s="985">
        <f t="shared" si="12"/>
        <v>0</v>
      </c>
      <c r="J822" s="2058" t="s">
        <v>6401</v>
      </c>
      <c r="K822" s="2153" t="str">
        <f>VLOOKUP(J822,'FICHE RATIOS'!C:D,2,FALSE)</f>
        <v>Distribution Frigorifique</v>
      </c>
    </row>
    <row r="823" spans="1:11">
      <c r="A823" s="440"/>
      <c r="B823" s="989" t="s">
        <v>179</v>
      </c>
      <c r="C823" s="976"/>
      <c r="D823" s="983" t="s">
        <v>2884</v>
      </c>
      <c r="E823" s="984"/>
      <c r="F823" s="979">
        <v>0</v>
      </c>
      <c r="G823" s="980"/>
      <c r="H823" s="985">
        <f t="shared" si="12"/>
        <v>0</v>
      </c>
      <c r="J823" s="2058" t="s">
        <v>6401</v>
      </c>
      <c r="K823" s="2153" t="str">
        <f>VLOOKUP(J823,'FICHE RATIOS'!C:D,2,FALSE)</f>
        <v>Distribution Frigorifique</v>
      </c>
    </row>
    <row r="824" spans="1:11">
      <c r="A824" s="440"/>
      <c r="B824" s="989" t="s">
        <v>179</v>
      </c>
      <c r="C824" s="976"/>
      <c r="D824" s="983" t="s">
        <v>2744</v>
      </c>
      <c r="E824" s="984" t="s">
        <v>2528</v>
      </c>
      <c r="F824" s="979">
        <v>0</v>
      </c>
      <c r="G824" s="980"/>
      <c r="H824" s="985">
        <f t="shared" si="12"/>
        <v>0</v>
      </c>
      <c r="J824" s="2058" t="s">
        <v>6401</v>
      </c>
      <c r="K824" s="2153" t="str">
        <f>VLOOKUP(J824,'FICHE RATIOS'!C:D,2,FALSE)</f>
        <v>Distribution Frigorifique</v>
      </c>
    </row>
    <row r="825" spans="1:11">
      <c r="A825" s="440"/>
      <c r="B825" s="989" t="s">
        <v>179</v>
      </c>
      <c r="C825" s="976"/>
      <c r="D825" s="983" t="s">
        <v>2745</v>
      </c>
      <c r="E825" s="984" t="s">
        <v>2528</v>
      </c>
      <c r="F825" s="979">
        <v>0</v>
      </c>
      <c r="G825" s="980"/>
      <c r="H825" s="985">
        <f t="shared" si="12"/>
        <v>0</v>
      </c>
      <c r="J825" s="2058" t="s">
        <v>6401</v>
      </c>
      <c r="K825" s="2153" t="str">
        <f>VLOOKUP(J825,'FICHE RATIOS'!C:D,2,FALSE)</f>
        <v>Distribution Frigorifique</v>
      </c>
    </row>
    <row r="826" spans="1:11">
      <c r="A826" s="440"/>
      <c r="B826" s="989" t="s">
        <v>179</v>
      </c>
      <c r="C826" s="976"/>
      <c r="D826" s="983" t="s">
        <v>2746</v>
      </c>
      <c r="E826" s="984" t="s">
        <v>2528</v>
      </c>
      <c r="F826" s="979">
        <v>0</v>
      </c>
      <c r="G826" s="980"/>
      <c r="H826" s="985">
        <f t="shared" si="12"/>
        <v>0</v>
      </c>
      <c r="J826" s="2058" t="s">
        <v>6401</v>
      </c>
      <c r="K826" s="2153" t="str">
        <f>VLOOKUP(J826,'FICHE RATIOS'!C:D,2,FALSE)</f>
        <v>Distribution Frigorifique</v>
      </c>
    </row>
    <row r="827" spans="1:11">
      <c r="A827" s="440"/>
      <c r="B827" s="989" t="s">
        <v>179</v>
      </c>
      <c r="C827" s="976"/>
      <c r="D827" s="983" t="s">
        <v>2747</v>
      </c>
      <c r="E827" s="984" t="s">
        <v>2528</v>
      </c>
      <c r="F827" s="979">
        <v>0</v>
      </c>
      <c r="G827" s="980"/>
      <c r="H827" s="985">
        <f t="shared" si="12"/>
        <v>0</v>
      </c>
      <c r="J827" s="2058" t="s">
        <v>6401</v>
      </c>
      <c r="K827" s="2153" t="str">
        <f>VLOOKUP(J827,'FICHE RATIOS'!C:D,2,FALSE)</f>
        <v>Distribution Frigorifique</v>
      </c>
    </row>
    <row r="828" spans="1:11">
      <c r="A828" s="440"/>
      <c r="B828" s="989" t="s">
        <v>179</v>
      </c>
      <c r="C828" s="976"/>
      <c r="D828" s="983" t="s">
        <v>2748</v>
      </c>
      <c r="E828" s="984" t="s">
        <v>2528</v>
      </c>
      <c r="F828" s="979">
        <v>0</v>
      </c>
      <c r="G828" s="980"/>
      <c r="H828" s="985">
        <f t="shared" si="12"/>
        <v>0</v>
      </c>
      <c r="J828" s="2058" t="s">
        <v>6401</v>
      </c>
      <c r="K828" s="2153" t="str">
        <f>VLOOKUP(J828,'FICHE RATIOS'!C:D,2,FALSE)</f>
        <v>Distribution Frigorifique</v>
      </c>
    </row>
    <row r="829" spans="1:11">
      <c r="A829" s="440"/>
      <c r="B829" s="989" t="s">
        <v>179</v>
      </c>
      <c r="C829" s="976"/>
      <c r="D829" s="983" t="s">
        <v>2749</v>
      </c>
      <c r="E829" s="984" t="s">
        <v>2528</v>
      </c>
      <c r="F829" s="979">
        <v>0</v>
      </c>
      <c r="G829" s="980"/>
      <c r="H829" s="985">
        <f t="shared" si="12"/>
        <v>0</v>
      </c>
      <c r="J829" s="2058" t="s">
        <v>6401</v>
      </c>
      <c r="K829" s="2153" t="str">
        <f>VLOOKUP(J829,'FICHE RATIOS'!C:D,2,FALSE)</f>
        <v>Distribution Frigorifique</v>
      </c>
    </row>
    <row r="830" spans="1:11">
      <c r="A830" s="440"/>
      <c r="B830" s="989" t="s">
        <v>179</v>
      </c>
      <c r="C830" s="976"/>
      <c r="D830" s="983" t="s">
        <v>2770</v>
      </c>
      <c r="E830" s="984" t="s">
        <v>2528</v>
      </c>
      <c r="F830" s="979">
        <v>0</v>
      </c>
      <c r="G830" s="980"/>
      <c r="H830" s="985">
        <f t="shared" si="12"/>
        <v>0</v>
      </c>
      <c r="J830" s="2058" t="s">
        <v>6401</v>
      </c>
      <c r="K830" s="2153" t="str">
        <f>VLOOKUP(J830,'FICHE RATIOS'!C:D,2,FALSE)</f>
        <v>Distribution Frigorifique</v>
      </c>
    </row>
    <row r="831" spans="1:11">
      <c r="A831" s="440"/>
      <c r="B831" s="989" t="s">
        <v>179</v>
      </c>
      <c r="C831" s="976"/>
      <c r="D831" s="983" t="s">
        <v>2885</v>
      </c>
      <c r="E831" s="984"/>
      <c r="F831" s="979">
        <v>0</v>
      </c>
      <c r="G831" s="980"/>
      <c r="H831" s="985">
        <f t="shared" si="12"/>
        <v>0</v>
      </c>
      <c r="J831" s="2058" t="s">
        <v>6401</v>
      </c>
      <c r="K831" s="2153" t="str">
        <f>VLOOKUP(J831,'FICHE RATIOS'!C:D,2,FALSE)</f>
        <v>Distribution Frigorifique</v>
      </c>
    </row>
    <row r="832" spans="1:11">
      <c r="A832" s="440"/>
      <c r="B832" s="989" t="s">
        <v>179</v>
      </c>
      <c r="C832" s="976"/>
      <c r="D832" s="983" t="s">
        <v>2660</v>
      </c>
      <c r="E832" s="984" t="s">
        <v>2528</v>
      </c>
      <c r="F832" s="979">
        <v>0</v>
      </c>
      <c r="G832" s="980"/>
      <c r="H832" s="985">
        <f t="shared" si="12"/>
        <v>0</v>
      </c>
      <c r="J832" s="2058" t="s">
        <v>6401</v>
      </c>
      <c r="K832" s="2153" t="str">
        <f>VLOOKUP(J832,'FICHE RATIOS'!C:D,2,FALSE)</f>
        <v>Distribution Frigorifique</v>
      </c>
    </row>
    <row r="833" spans="1:11">
      <c r="A833" s="440"/>
      <c r="B833" s="989" t="s">
        <v>179</v>
      </c>
      <c r="C833" s="976"/>
      <c r="D833" s="983" t="s">
        <v>2566</v>
      </c>
      <c r="E833" s="984" t="s">
        <v>2528</v>
      </c>
      <c r="F833" s="979">
        <v>0</v>
      </c>
      <c r="G833" s="980"/>
      <c r="H833" s="985">
        <f t="shared" si="12"/>
        <v>0</v>
      </c>
      <c r="J833" s="2058" t="s">
        <v>6401</v>
      </c>
      <c r="K833" s="2153" t="str">
        <f>VLOOKUP(J833,'FICHE RATIOS'!C:D,2,FALSE)</f>
        <v>Distribution Frigorifique</v>
      </c>
    </row>
    <row r="834" spans="1:11">
      <c r="A834" s="440"/>
      <c r="B834" s="989" t="s">
        <v>179</v>
      </c>
      <c r="C834" s="976"/>
      <c r="D834" s="983" t="s">
        <v>2696</v>
      </c>
      <c r="E834" s="984" t="s">
        <v>2528</v>
      </c>
      <c r="F834" s="979">
        <v>0</v>
      </c>
      <c r="G834" s="980"/>
      <c r="H834" s="985">
        <f t="shared" si="12"/>
        <v>0</v>
      </c>
      <c r="J834" s="2058" t="s">
        <v>6401</v>
      </c>
      <c r="K834" s="2153" t="str">
        <f>VLOOKUP(J834,'FICHE RATIOS'!C:D,2,FALSE)</f>
        <v>Distribution Frigorifique</v>
      </c>
    </row>
    <row r="835" spans="1:11">
      <c r="A835" s="440"/>
      <c r="B835" s="989" t="s">
        <v>179</v>
      </c>
      <c r="C835" s="976"/>
      <c r="D835" s="983" t="s">
        <v>2588</v>
      </c>
      <c r="E835" s="984" t="s">
        <v>2528</v>
      </c>
      <c r="F835" s="979">
        <v>0</v>
      </c>
      <c r="G835" s="980"/>
      <c r="H835" s="985">
        <f t="shared" si="12"/>
        <v>0</v>
      </c>
      <c r="J835" s="2058" t="s">
        <v>6401</v>
      </c>
      <c r="K835" s="2153" t="str">
        <f>VLOOKUP(J835,'FICHE RATIOS'!C:D,2,FALSE)</f>
        <v>Distribution Frigorifique</v>
      </c>
    </row>
    <row r="836" spans="1:11" ht="24">
      <c r="A836" s="440"/>
      <c r="B836" s="989" t="s">
        <v>179</v>
      </c>
      <c r="C836" s="976"/>
      <c r="D836" s="983" t="s">
        <v>2886</v>
      </c>
      <c r="E836" s="984" t="s">
        <v>2528</v>
      </c>
      <c r="F836" s="979">
        <v>0</v>
      </c>
      <c r="G836" s="980"/>
      <c r="H836" s="985">
        <f t="shared" si="12"/>
        <v>0</v>
      </c>
      <c r="J836" s="2058" t="s">
        <v>6401</v>
      </c>
      <c r="K836" s="2153" t="str">
        <f>VLOOKUP(J836,'FICHE RATIOS'!C:D,2,FALSE)</f>
        <v>Distribution Frigorifique</v>
      </c>
    </row>
    <row r="837" spans="1:11" ht="24">
      <c r="A837" s="440"/>
      <c r="B837" s="989" t="s">
        <v>179</v>
      </c>
      <c r="C837" s="976"/>
      <c r="D837" s="983" t="s">
        <v>2874</v>
      </c>
      <c r="E837" s="984" t="s">
        <v>2528</v>
      </c>
      <c r="F837" s="979">
        <v>0</v>
      </c>
      <c r="G837" s="980"/>
      <c r="H837" s="985">
        <f t="shared" si="12"/>
        <v>0</v>
      </c>
      <c r="J837" s="2058" t="s">
        <v>6401</v>
      </c>
      <c r="K837" s="2153" t="str">
        <f>VLOOKUP(J837,'FICHE RATIOS'!C:D,2,FALSE)</f>
        <v>Distribution Frigorifique</v>
      </c>
    </row>
    <row r="838" spans="1:11">
      <c r="A838" s="440"/>
      <c r="B838" s="989" t="s">
        <v>179</v>
      </c>
      <c r="C838" s="976"/>
      <c r="D838" s="983"/>
      <c r="E838" s="984"/>
      <c r="F838" s="979">
        <v>0</v>
      </c>
      <c r="G838" s="980"/>
      <c r="H838" s="985">
        <f t="shared" si="12"/>
        <v>0</v>
      </c>
      <c r="J838" s="2058" t="s">
        <v>6401</v>
      </c>
      <c r="K838" s="2153" t="str">
        <f>VLOOKUP(J838,'FICHE RATIOS'!C:D,2,FALSE)</f>
        <v>Distribution Frigorifique</v>
      </c>
    </row>
    <row r="839" spans="1:11">
      <c r="A839" s="440"/>
      <c r="B839" s="989" t="s">
        <v>179</v>
      </c>
      <c r="C839" s="976"/>
      <c r="D839" s="983" t="s">
        <v>2751</v>
      </c>
      <c r="E839" s="984"/>
      <c r="F839" s="979">
        <v>0</v>
      </c>
      <c r="G839" s="980"/>
      <c r="H839" s="985">
        <f t="shared" si="12"/>
        <v>0</v>
      </c>
      <c r="J839" s="2058" t="s">
        <v>6401</v>
      </c>
      <c r="K839" s="2153" t="str">
        <f>VLOOKUP(J839,'FICHE RATIOS'!C:D,2,FALSE)</f>
        <v>Distribution Frigorifique</v>
      </c>
    </row>
    <row r="840" spans="1:11">
      <c r="A840" s="440"/>
      <c r="B840" s="989" t="s">
        <v>179</v>
      </c>
      <c r="C840" s="976"/>
      <c r="D840" s="983"/>
      <c r="E840" s="984"/>
      <c r="F840" s="979">
        <v>0</v>
      </c>
      <c r="G840" s="980"/>
      <c r="H840" s="985">
        <f t="shared" ref="H840:H903" si="13">+IF(F840=0,0,F840*G840)</f>
        <v>0</v>
      </c>
      <c r="J840" s="2058" t="s">
        <v>6401</v>
      </c>
      <c r="K840" s="2153" t="str">
        <f>VLOOKUP(J840,'FICHE RATIOS'!C:D,2,FALSE)</f>
        <v>Distribution Frigorifique</v>
      </c>
    </row>
    <row r="841" spans="1:11">
      <c r="A841" s="440"/>
      <c r="B841" s="989" t="s">
        <v>179</v>
      </c>
      <c r="C841" s="976"/>
      <c r="D841" s="983" t="s">
        <v>2752</v>
      </c>
      <c r="E841" s="984"/>
      <c r="F841" s="979">
        <v>0</v>
      </c>
      <c r="G841" s="980"/>
      <c r="H841" s="985">
        <f t="shared" si="13"/>
        <v>0</v>
      </c>
      <c r="J841" s="2058" t="s">
        <v>6401</v>
      </c>
      <c r="K841" s="2153" t="str">
        <f>VLOOKUP(J841,'FICHE RATIOS'!C:D,2,FALSE)</f>
        <v>Distribution Frigorifique</v>
      </c>
    </row>
    <row r="842" spans="1:11">
      <c r="A842" s="440"/>
      <c r="B842" s="989" t="s">
        <v>179</v>
      </c>
      <c r="C842" s="976"/>
      <c r="D842" s="991" t="s">
        <v>2679</v>
      </c>
      <c r="E842" s="978" t="s">
        <v>36</v>
      </c>
      <c r="F842" s="979">
        <v>2</v>
      </c>
      <c r="G842" s="980">
        <v>192.9</v>
      </c>
      <c r="H842" s="985">
        <f t="shared" si="13"/>
        <v>385.8</v>
      </c>
      <c r="J842" s="2058" t="s">
        <v>6401</v>
      </c>
      <c r="K842" s="2153" t="str">
        <f>VLOOKUP(J842,'FICHE RATIOS'!C:D,2,FALSE)</f>
        <v>Distribution Frigorifique</v>
      </c>
    </row>
    <row r="843" spans="1:11">
      <c r="A843" s="440"/>
      <c r="B843" s="989" t="s">
        <v>179</v>
      </c>
      <c r="C843" s="976"/>
      <c r="D843" s="991" t="s">
        <v>2613</v>
      </c>
      <c r="E843" s="978" t="s">
        <v>36</v>
      </c>
      <c r="F843" s="979">
        <v>2</v>
      </c>
      <c r="G843" s="980">
        <v>227.05</v>
      </c>
      <c r="H843" s="985">
        <f t="shared" si="13"/>
        <v>454.1</v>
      </c>
      <c r="J843" s="2058" t="s">
        <v>6401</v>
      </c>
      <c r="K843" s="2153" t="str">
        <f>VLOOKUP(J843,'FICHE RATIOS'!C:D,2,FALSE)</f>
        <v>Distribution Frigorifique</v>
      </c>
    </row>
    <row r="844" spans="1:11">
      <c r="A844" s="440"/>
      <c r="B844" s="989" t="s">
        <v>179</v>
      </c>
      <c r="C844" s="976"/>
      <c r="D844" s="991" t="s">
        <v>2660</v>
      </c>
      <c r="E844" s="984" t="s">
        <v>36</v>
      </c>
      <c r="F844" s="979">
        <v>4</v>
      </c>
      <c r="G844" s="980">
        <v>249.59</v>
      </c>
      <c r="H844" s="985">
        <f t="shared" si="13"/>
        <v>998.36</v>
      </c>
      <c r="J844" s="2058" t="s">
        <v>6401</v>
      </c>
      <c r="K844" s="2153" t="str">
        <f>VLOOKUP(J844,'FICHE RATIOS'!C:D,2,FALSE)</f>
        <v>Distribution Frigorifique</v>
      </c>
    </row>
    <row r="845" spans="1:11">
      <c r="A845" s="440"/>
      <c r="B845" s="989" t="s">
        <v>179</v>
      </c>
      <c r="C845" s="976"/>
      <c r="D845" s="991" t="s">
        <v>2566</v>
      </c>
      <c r="E845" s="984" t="s">
        <v>36</v>
      </c>
      <c r="F845" s="979">
        <v>4</v>
      </c>
      <c r="G845" s="980">
        <v>297.29000000000002</v>
      </c>
      <c r="H845" s="985">
        <f t="shared" si="13"/>
        <v>1189.1600000000001</v>
      </c>
      <c r="J845" s="2058" t="s">
        <v>6401</v>
      </c>
      <c r="K845" s="2153" t="str">
        <f>VLOOKUP(J845,'FICHE RATIOS'!C:D,2,FALSE)</f>
        <v>Distribution Frigorifique</v>
      </c>
    </row>
    <row r="846" spans="1:11">
      <c r="A846" s="440"/>
      <c r="B846" s="989" t="s">
        <v>179</v>
      </c>
      <c r="C846" s="976"/>
      <c r="D846" s="991" t="s">
        <v>2678</v>
      </c>
      <c r="E846" s="984" t="s">
        <v>36</v>
      </c>
      <c r="F846" s="979">
        <v>2</v>
      </c>
      <c r="G846" s="980">
        <v>349.01</v>
      </c>
      <c r="H846" s="985">
        <f t="shared" si="13"/>
        <v>698.02</v>
      </c>
      <c r="J846" s="2058" t="s">
        <v>6401</v>
      </c>
      <c r="K846" s="2153" t="str">
        <f>VLOOKUP(J846,'FICHE RATIOS'!C:D,2,FALSE)</f>
        <v>Distribution Frigorifique</v>
      </c>
    </row>
    <row r="847" spans="1:11">
      <c r="A847" s="440"/>
      <c r="B847" s="989" t="s">
        <v>179</v>
      </c>
      <c r="C847" s="976"/>
      <c r="D847" s="983" t="s">
        <v>2753</v>
      </c>
      <c r="E847" s="984"/>
      <c r="F847" s="979">
        <v>0</v>
      </c>
      <c r="G847" s="980"/>
      <c r="H847" s="985">
        <f t="shared" si="13"/>
        <v>0</v>
      </c>
      <c r="J847" s="2058" t="s">
        <v>6401</v>
      </c>
      <c r="K847" s="2153" t="str">
        <f>VLOOKUP(J847,'FICHE RATIOS'!C:D,2,FALSE)</f>
        <v>Distribution Frigorifique</v>
      </c>
    </row>
    <row r="848" spans="1:11">
      <c r="A848" s="440"/>
      <c r="B848" s="989" t="s">
        <v>179</v>
      </c>
      <c r="C848" s="976"/>
      <c r="D848" s="991" t="s">
        <v>2732</v>
      </c>
      <c r="E848" s="984" t="s">
        <v>36</v>
      </c>
      <c r="F848" s="979">
        <v>18</v>
      </c>
      <c r="G848" s="980">
        <v>71.59</v>
      </c>
      <c r="H848" s="985">
        <f t="shared" si="13"/>
        <v>1288.6200000000001</v>
      </c>
      <c r="J848" s="2058" t="s">
        <v>6401</v>
      </c>
      <c r="K848" s="2153" t="str">
        <f>VLOOKUP(J848,'FICHE RATIOS'!C:D,2,FALSE)</f>
        <v>Distribution Frigorifique</v>
      </c>
    </row>
    <row r="849" spans="1:11">
      <c r="A849" s="440"/>
      <c r="B849" s="989" t="s">
        <v>179</v>
      </c>
      <c r="C849" s="976"/>
      <c r="D849" s="991" t="s">
        <v>2679</v>
      </c>
      <c r="E849" s="984" t="s">
        <v>36</v>
      </c>
      <c r="F849" s="979">
        <v>21</v>
      </c>
      <c r="G849" s="980">
        <v>192.9</v>
      </c>
      <c r="H849" s="985">
        <f t="shared" si="13"/>
        <v>4050.9</v>
      </c>
      <c r="J849" s="2058" t="s">
        <v>6401</v>
      </c>
      <c r="K849" s="2153" t="str">
        <f>VLOOKUP(J849,'FICHE RATIOS'!C:D,2,FALSE)</f>
        <v>Distribution Frigorifique</v>
      </c>
    </row>
    <row r="850" spans="1:11">
      <c r="A850" s="440"/>
      <c r="B850" s="989" t="s">
        <v>179</v>
      </c>
      <c r="C850" s="976"/>
      <c r="D850" s="991" t="s">
        <v>2613</v>
      </c>
      <c r="E850" s="984" t="s">
        <v>36</v>
      </c>
      <c r="F850" s="979">
        <v>12</v>
      </c>
      <c r="G850" s="980">
        <v>227.05</v>
      </c>
      <c r="H850" s="985">
        <f t="shared" si="13"/>
        <v>2724.6000000000004</v>
      </c>
      <c r="J850" s="2058" t="s">
        <v>6401</v>
      </c>
      <c r="K850" s="2153" t="str">
        <f>VLOOKUP(J850,'FICHE RATIOS'!C:D,2,FALSE)</f>
        <v>Distribution Frigorifique</v>
      </c>
    </row>
    <row r="851" spans="1:11">
      <c r="A851" s="440"/>
      <c r="B851" s="989" t="s">
        <v>179</v>
      </c>
      <c r="C851" s="976"/>
      <c r="D851" s="991" t="s">
        <v>2660</v>
      </c>
      <c r="E851" s="984" t="s">
        <v>36</v>
      </c>
      <c r="F851" s="979">
        <v>6</v>
      </c>
      <c r="G851" s="980">
        <v>249.59</v>
      </c>
      <c r="H851" s="985">
        <f t="shared" si="13"/>
        <v>1497.54</v>
      </c>
      <c r="J851" s="2058" t="s">
        <v>6401</v>
      </c>
      <c r="K851" s="2153" t="str">
        <f>VLOOKUP(J851,'FICHE RATIOS'!C:D,2,FALSE)</f>
        <v>Distribution Frigorifique</v>
      </c>
    </row>
    <row r="852" spans="1:11">
      <c r="A852" s="440"/>
      <c r="B852" s="989" t="s">
        <v>179</v>
      </c>
      <c r="C852" s="976"/>
      <c r="D852" s="983" t="s">
        <v>2754</v>
      </c>
      <c r="E852" s="984"/>
      <c r="F852" s="979">
        <v>0</v>
      </c>
      <c r="G852" s="980"/>
      <c r="H852" s="985">
        <f t="shared" si="13"/>
        <v>0</v>
      </c>
      <c r="J852" s="2058" t="s">
        <v>6401</v>
      </c>
      <c r="K852" s="2153" t="str">
        <f>VLOOKUP(J852,'FICHE RATIOS'!C:D,2,FALSE)</f>
        <v>Distribution Frigorifique</v>
      </c>
    </row>
    <row r="853" spans="1:11" ht="24">
      <c r="A853" s="440"/>
      <c r="B853" s="989" t="s">
        <v>179</v>
      </c>
      <c r="C853" s="976"/>
      <c r="D853" s="991" t="s">
        <v>2755</v>
      </c>
      <c r="E853" s="984" t="s">
        <v>66</v>
      </c>
      <c r="F853" s="979">
        <v>6</v>
      </c>
      <c r="G853" s="980">
        <v>958.39</v>
      </c>
      <c r="H853" s="985">
        <f t="shared" si="13"/>
        <v>5750.34</v>
      </c>
      <c r="J853" s="2058" t="s">
        <v>6401</v>
      </c>
      <c r="K853" s="2153" t="str">
        <f>VLOOKUP(J853,'FICHE RATIOS'!C:D,2,FALSE)</f>
        <v>Distribution Frigorifique</v>
      </c>
    </row>
    <row r="854" spans="1:11" ht="24">
      <c r="A854" s="440"/>
      <c r="B854" s="989" t="s">
        <v>179</v>
      </c>
      <c r="C854" s="976"/>
      <c r="D854" s="991" t="s">
        <v>2756</v>
      </c>
      <c r="E854" s="984" t="s">
        <v>66</v>
      </c>
      <c r="F854" s="979">
        <v>7</v>
      </c>
      <c r="G854" s="980">
        <v>2593.91</v>
      </c>
      <c r="H854" s="985">
        <f t="shared" si="13"/>
        <v>18157.37</v>
      </c>
      <c r="J854" s="2058" t="s">
        <v>6401</v>
      </c>
      <c r="K854" s="2153" t="str">
        <f>VLOOKUP(J854,'FICHE RATIOS'!C:D,2,FALSE)</f>
        <v>Distribution Frigorifique</v>
      </c>
    </row>
    <row r="855" spans="1:11" ht="24">
      <c r="A855" s="440"/>
      <c r="B855" s="989" t="s">
        <v>179</v>
      </c>
      <c r="C855" s="976"/>
      <c r="D855" s="991" t="s">
        <v>2757</v>
      </c>
      <c r="E855" s="984" t="s">
        <v>66</v>
      </c>
      <c r="F855" s="979">
        <v>4</v>
      </c>
      <c r="G855" s="980">
        <v>2801.5</v>
      </c>
      <c r="H855" s="985">
        <f t="shared" si="13"/>
        <v>11206</v>
      </c>
      <c r="J855" s="2058" t="s">
        <v>6401</v>
      </c>
      <c r="K855" s="2153" t="str">
        <f>VLOOKUP(J855,'FICHE RATIOS'!C:D,2,FALSE)</f>
        <v>Distribution Frigorifique</v>
      </c>
    </row>
    <row r="856" spans="1:11" ht="24">
      <c r="A856" s="440"/>
      <c r="B856" s="989" t="s">
        <v>179</v>
      </c>
      <c r="C856" s="976"/>
      <c r="D856" s="991" t="s">
        <v>2887</v>
      </c>
      <c r="E856" s="984" t="s">
        <v>66</v>
      </c>
      <c r="F856" s="979">
        <v>2</v>
      </c>
      <c r="G856" s="980">
        <v>3235.55</v>
      </c>
      <c r="H856" s="985">
        <f t="shared" si="13"/>
        <v>6471.1</v>
      </c>
      <c r="J856" s="2058" t="s">
        <v>6401</v>
      </c>
      <c r="K856" s="2153" t="str">
        <f>VLOOKUP(J856,'FICHE RATIOS'!C:D,2,FALSE)</f>
        <v>Distribution Frigorifique</v>
      </c>
    </row>
    <row r="857" spans="1:11">
      <c r="A857" s="440"/>
      <c r="B857" s="989" t="s">
        <v>179</v>
      </c>
      <c r="C857" s="976"/>
      <c r="D857" s="983" t="s">
        <v>2761</v>
      </c>
      <c r="E857" s="984" t="s">
        <v>2528</v>
      </c>
      <c r="F857" s="979">
        <v>0</v>
      </c>
      <c r="G857" s="980"/>
      <c r="H857" s="985">
        <f t="shared" si="13"/>
        <v>0</v>
      </c>
      <c r="J857" s="2058" t="s">
        <v>6401</v>
      </c>
      <c r="K857" s="2153" t="str">
        <f>VLOOKUP(J857,'FICHE RATIOS'!C:D,2,FALSE)</f>
        <v>Distribution Frigorifique</v>
      </c>
    </row>
    <row r="858" spans="1:11">
      <c r="A858" s="440"/>
      <c r="B858" s="989" t="s">
        <v>179</v>
      </c>
      <c r="C858" s="976"/>
      <c r="D858" s="983" t="s">
        <v>2762</v>
      </c>
      <c r="E858" s="984"/>
      <c r="F858" s="979">
        <v>0</v>
      </c>
      <c r="G858" s="980"/>
      <c r="H858" s="985">
        <f t="shared" si="13"/>
        <v>0</v>
      </c>
      <c r="J858" s="2058" t="s">
        <v>6401</v>
      </c>
      <c r="K858" s="2153" t="str">
        <f>VLOOKUP(J858,'FICHE RATIOS'!C:D,2,FALSE)</f>
        <v>Distribution Frigorifique</v>
      </c>
    </row>
    <row r="859" spans="1:11">
      <c r="A859" s="440"/>
      <c r="B859" s="989" t="s">
        <v>179</v>
      </c>
      <c r="C859" s="976"/>
      <c r="D859" s="991" t="s">
        <v>2764</v>
      </c>
      <c r="E859" s="978" t="s">
        <v>36</v>
      </c>
      <c r="F859" s="979">
        <v>6</v>
      </c>
      <c r="G859" s="980">
        <v>71.06</v>
      </c>
      <c r="H859" s="985">
        <f t="shared" si="13"/>
        <v>426.36</v>
      </c>
      <c r="J859" s="2058" t="s">
        <v>6401</v>
      </c>
      <c r="K859" s="2153" t="str">
        <f>VLOOKUP(J859,'FICHE RATIOS'!C:D,2,FALSE)</f>
        <v>Distribution Frigorifique</v>
      </c>
    </row>
    <row r="860" spans="1:11">
      <c r="A860" s="440"/>
      <c r="B860" s="989" t="s">
        <v>179</v>
      </c>
      <c r="C860" s="976"/>
      <c r="D860" s="991" t="s">
        <v>2765</v>
      </c>
      <c r="E860" s="978" t="s">
        <v>36</v>
      </c>
      <c r="F860" s="979">
        <v>7</v>
      </c>
      <c r="G860" s="980">
        <v>202.83</v>
      </c>
      <c r="H860" s="985">
        <f t="shared" si="13"/>
        <v>1419.8100000000002</v>
      </c>
      <c r="J860" s="2058" t="s">
        <v>6401</v>
      </c>
      <c r="K860" s="2153" t="str">
        <f>VLOOKUP(J860,'FICHE RATIOS'!C:D,2,FALSE)</f>
        <v>Distribution Frigorifique</v>
      </c>
    </row>
    <row r="861" spans="1:11">
      <c r="A861" s="440"/>
      <c r="B861" s="989" t="s">
        <v>179</v>
      </c>
      <c r="C861" s="976"/>
      <c r="D861" s="991" t="s">
        <v>2615</v>
      </c>
      <c r="E861" s="978" t="s">
        <v>36</v>
      </c>
      <c r="F861" s="979">
        <v>4</v>
      </c>
      <c r="G861" s="980">
        <v>233.22</v>
      </c>
      <c r="H861" s="985">
        <f t="shared" si="13"/>
        <v>932.88</v>
      </c>
      <c r="J861" s="2058" t="s">
        <v>6401</v>
      </c>
      <c r="K861" s="2153" t="str">
        <f>VLOOKUP(J861,'FICHE RATIOS'!C:D,2,FALSE)</f>
        <v>Distribution Frigorifique</v>
      </c>
    </row>
    <row r="862" spans="1:11">
      <c r="A862" s="440"/>
      <c r="B862" s="989" t="s">
        <v>179</v>
      </c>
      <c r="C862" s="976"/>
      <c r="D862" s="991" t="s">
        <v>2663</v>
      </c>
      <c r="E862" s="978" t="s">
        <v>36</v>
      </c>
      <c r="F862" s="979">
        <v>2</v>
      </c>
      <c r="G862" s="980">
        <v>267.13</v>
      </c>
      <c r="H862" s="985">
        <f t="shared" si="13"/>
        <v>534.26</v>
      </c>
      <c r="J862" s="2058" t="s">
        <v>6401</v>
      </c>
      <c r="K862" s="2153" t="str">
        <f>VLOOKUP(J862,'FICHE RATIOS'!C:D,2,FALSE)</f>
        <v>Distribution Frigorifique</v>
      </c>
    </row>
    <row r="863" spans="1:11">
      <c r="A863" s="440"/>
      <c r="B863" s="989" t="s">
        <v>179</v>
      </c>
      <c r="C863" s="976"/>
      <c r="D863" s="983" t="s">
        <v>2628</v>
      </c>
      <c r="E863" s="984"/>
      <c r="F863" s="979">
        <v>0</v>
      </c>
      <c r="G863" s="980"/>
      <c r="H863" s="985">
        <f t="shared" si="13"/>
        <v>0</v>
      </c>
      <c r="J863" s="2058" t="s">
        <v>6401</v>
      </c>
      <c r="K863" s="2153" t="str">
        <f>VLOOKUP(J863,'FICHE RATIOS'!C:D,2,FALSE)</f>
        <v>Distribution Frigorifique</v>
      </c>
    </row>
    <row r="864" spans="1:11">
      <c r="A864" s="440"/>
      <c r="B864" s="989" t="s">
        <v>179</v>
      </c>
      <c r="C864" s="976"/>
      <c r="D864" s="983" t="s">
        <v>2767</v>
      </c>
      <c r="E864" s="984" t="s">
        <v>2528</v>
      </c>
      <c r="F864" s="979">
        <v>0</v>
      </c>
      <c r="G864" s="980"/>
      <c r="H864" s="985">
        <f t="shared" si="13"/>
        <v>0</v>
      </c>
      <c r="J864" s="2058" t="s">
        <v>6401</v>
      </c>
      <c r="K864" s="2153" t="str">
        <f>VLOOKUP(J864,'FICHE RATIOS'!C:D,2,FALSE)</f>
        <v>Distribution Frigorifique</v>
      </c>
    </row>
    <row r="865" spans="1:11">
      <c r="A865" s="440"/>
      <c r="B865" s="989" t="s">
        <v>179</v>
      </c>
      <c r="C865" s="976"/>
      <c r="D865" s="983" t="s">
        <v>2768</v>
      </c>
      <c r="E865" s="984" t="s">
        <v>2528</v>
      </c>
      <c r="F865" s="979">
        <v>0</v>
      </c>
      <c r="G865" s="980"/>
      <c r="H865" s="985">
        <f t="shared" si="13"/>
        <v>0</v>
      </c>
      <c r="J865" s="2058" t="s">
        <v>6401</v>
      </c>
      <c r="K865" s="2153" t="str">
        <f>VLOOKUP(J865,'FICHE RATIOS'!C:D,2,FALSE)</f>
        <v>Distribution Frigorifique</v>
      </c>
    </row>
    <row r="866" spans="1:11">
      <c r="A866" s="440"/>
      <c r="B866" s="989" t="s">
        <v>179</v>
      </c>
      <c r="C866" s="976"/>
      <c r="D866" s="983" t="s">
        <v>2715</v>
      </c>
      <c r="E866" s="984" t="s">
        <v>2528</v>
      </c>
      <c r="F866" s="979">
        <v>0</v>
      </c>
      <c r="G866" s="980"/>
      <c r="H866" s="985">
        <f t="shared" si="13"/>
        <v>0</v>
      </c>
      <c r="J866" s="2058" t="s">
        <v>6401</v>
      </c>
      <c r="K866" s="2153" t="str">
        <f>VLOOKUP(J866,'FICHE RATIOS'!C:D,2,FALSE)</f>
        <v>Distribution Frigorifique</v>
      </c>
    </row>
    <row r="867" spans="1:11">
      <c r="A867" s="440"/>
      <c r="B867" s="989" t="s">
        <v>179</v>
      </c>
      <c r="C867" s="976"/>
      <c r="D867" s="983" t="s">
        <v>2714</v>
      </c>
      <c r="E867" s="984" t="s">
        <v>2528</v>
      </c>
      <c r="F867" s="979">
        <v>0</v>
      </c>
      <c r="G867" s="980"/>
      <c r="H867" s="985">
        <f t="shared" si="13"/>
        <v>0</v>
      </c>
      <c r="J867" s="2058" t="s">
        <v>6401</v>
      </c>
      <c r="K867" s="2153" t="str">
        <f>VLOOKUP(J867,'FICHE RATIOS'!C:D,2,FALSE)</f>
        <v>Distribution Frigorifique</v>
      </c>
    </row>
    <row r="868" spans="1:11">
      <c r="A868" s="440"/>
      <c r="B868" s="989" t="s">
        <v>179</v>
      </c>
      <c r="C868" s="976"/>
      <c r="D868" s="983" t="s">
        <v>2769</v>
      </c>
      <c r="E868" s="984"/>
      <c r="F868" s="979">
        <v>0</v>
      </c>
      <c r="G868" s="980"/>
      <c r="H868" s="985">
        <f t="shared" si="13"/>
        <v>0</v>
      </c>
      <c r="J868" s="2058" t="s">
        <v>6401</v>
      </c>
      <c r="K868" s="2153" t="str">
        <f>VLOOKUP(J868,'FICHE RATIOS'!C:D,2,FALSE)</f>
        <v>Distribution Frigorifique</v>
      </c>
    </row>
    <row r="869" spans="1:11">
      <c r="A869" s="440"/>
      <c r="B869" s="989" t="s">
        <v>179</v>
      </c>
      <c r="C869" s="976"/>
      <c r="D869" s="991" t="s">
        <v>2746</v>
      </c>
      <c r="E869" s="984" t="s">
        <v>235</v>
      </c>
      <c r="F869" s="979">
        <v>108</v>
      </c>
      <c r="G869" s="980">
        <v>59.42</v>
      </c>
      <c r="H869" s="985">
        <f t="shared" si="13"/>
        <v>6417.3600000000006</v>
      </c>
      <c r="J869" s="2058" t="s">
        <v>6401</v>
      </c>
      <c r="K869" s="2153" t="str">
        <f>VLOOKUP(J869,'FICHE RATIOS'!C:D,2,FALSE)</f>
        <v>Distribution Frigorifique</v>
      </c>
    </row>
    <row r="870" spans="1:11">
      <c r="A870" s="440"/>
      <c r="B870" s="989" t="s">
        <v>179</v>
      </c>
      <c r="C870" s="976"/>
      <c r="D870" s="991" t="s">
        <v>2747</v>
      </c>
      <c r="E870" s="984" t="s">
        <v>235</v>
      </c>
      <c r="F870" s="979">
        <v>110</v>
      </c>
      <c r="G870" s="980">
        <v>79.39</v>
      </c>
      <c r="H870" s="985">
        <f t="shared" si="13"/>
        <v>8732.9</v>
      </c>
      <c r="J870" s="2058" t="s">
        <v>6401</v>
      </c>
      <c r="K870" s="2153" t="str">
        <f>VLOOKUP(J870,'FICHE RATIOS'!C:D,2,FALSE)</f>
        <v>Distribution Frigorifique</v>
      </c>
    </row>
    <row r="871" spans="1:11">
      <c r="A871" s="440"/>
      <c r="B871" s="989" t="s">
        <v>179</v>
      </c>
      <c r="C871" s="976"/>
      <c r="D871" s="991" t="s">
        <v>2748</v>
      </c>
      <c r="E871" s="984" t="s">
        <v>235</v>
      </c>
      <c r="F871" s="979">
        <v>70</v>
      </c>
      <c r="G871" s="980">
        <v>84.5</v>
      </c>
      <c r="H871" s="985">
        <f t="shared" si="13"/>
        <v>5915</v>
      </c>
      <c r="J871" s="2058" t="s">
        <v>6401</v>
      </c>
      <c r="K871" s="2153" t="str">
        <f>VLOOKUP(J871,'FICHE RATIOS'!C:D,2,FALSE)</f>
        <v>Distribution Frigorifique</v>
      </c>
    </row>
    <row r="872" spans="1:11">
      <c r="A872" s="440"/>
      <c r="B872" s="989" t="s">
        <v>179</v>
      </c>
      <c r="C872" s="976"/>
      <c r="D872" s="991" t="s">
        <v>2749</v>
      </c>
      <c r="E872" s="984" t="s">
        <v>235</v>
      </c>
      <c r="F872" s="979">
        <v>140</v>
      </c>
      <c r="G872" s="980">
        <v>110.15</v>
      </c>
      <c r="H872" s="985">
        <f t="shared" si="13"/>
        <v>15421</v>
      </c>
      <c r="J872" s="2058" t="s">
        <v>6401</v>
      </c>
      <c r="K872" s="2153" t="str">
        <f>VLOOKUP(J872,'FICHE RATIOS'!C:D,2,FALSE)</f>
        <v>Distribution Frigorifique</v>
      </c>
    </row>
    <row r="873" spans="1:11">
      <c r="A873" s="440"/>
      <c r="B873" s="989" t="s">
        <v>179</v>
      </c>
      <c r="C873" s="976"/>
      <c r="D873" s="991" t="s">
        <v>2770</v>
      </c>
      <c r="E873" s="984" t="s">
        <v>235</v>
      </c>
      <c r="F873" s="979">
        <v>62</v>
      </c>
      <c r="G873" s="980">
        <v>137.49</v>
      </c>
      <c r="H873" s="985">
        <f t="shared" si="13"/>
        <v>8524.380000000001</v>
      </c>
      <c r="J873" s="2058" t="s">
        <v>6401</v>
      </c>
      <c r="K873" s="2153" t="str">
        <f>VLOOKUP(J873,'FICHE RATIOS'!C:D,2,FALSE)</f>
        <v>Distribution Frigorifique</v>
      </c>
    </row>
    <row r="874" spans="1:11">
      <c r="A874" s="440"/>
      <c r="B874" s="989" t="s">
        <v>179</v>
      </c>
      <c r="C874" s="976"/>
      <c r="D874" s="991" t="s">
        <v>2691</v>
      </c>
      <c r="E874" s="984" t="s">
        <v>235</v>
      </c>
      <c r="F874" s="979">
        <v>124</v>
      </c>
      <c r="G874" s="980">
        <v>155.22</v>
      </c>
      <c r="H874" s="985">
        <f t="shared" si="13"/>
        <v>19247.28</v>
      </c>
      <c r="J874" s="2058" t="s">
        <v>6401</v>
      </c>
      <c r="K874" s="2153" t="str">
        <f>VLOOKUP(J874,'FICHE RATIOS'!C:D,2,FALSE)</f>
        <v>Distribution Frigorifique</v>
      </c>
    </row>
    <row r="875" spans="1:11">
      <c r="A875" s="440"/>
      <c r="B875" s="989" t="s">
        <v>179</v>
      </c>
      <c r="C875" s="976"/>
      <c r="D875" s="991" t="s">
        <v>2825</v>
      </c>
      <c r="E875" s="984" t="s">
        <v>235</v>
      </c>
      <c r="F875" s="979">
        <v>86</v>
      </c>
      <c r="G875" s="980">
        <v>250.36</v>
      </c>
      <c r="H875" s="985">
        <f t="shared" si="13"/>
        <v>21530.960000000003</v>
      </c>
      <c r="J875" s="2058" t="s">
        <v>6401</v>
      </c>
      <c r="K875" s="2153" t="str">
        <f>VLOOKUP(J875,'FICHE RATIOS'!C:D,2,FALSE)</f>
        <v>Distribution Frigorifique</v>
      </c>
    </row>
    <row r="876" spans="1:11">
      <c r="A876" s="440"/>
      <c r="B876" s="989" t="s">
        <v>179</v>
      </c>
      <c r="C876" s="976"/>
      <c r="D876" s="983" t="s">
        <v>2771</v>
      </c>
      <c r="E876" s="984"/>
      <c r="F876" s="979">
        <v>0</v>
      </c>
      <c r="G876" s="980"/>
      <c r="H876" s="985">
        <f t="shared" si="13"/>
        <v>0</v>
      </c>
      <c r="J876" s="2058" t="s">
        <v>6401</v>
      </c>
      <c r="K876" s="2153" t="str">
        <f>VLOOKUP(J876,'FICHE RATIOS'!C:D,2,FALSE)</f>
        <v>Distribution Frigorifique</v>
      </c>
    </row>
    <row r="877" spans="1:11">
      <c r="A877" s="440"/>
      <c r="B877" s="989" t="s">
        <v>179</v>
      </c>
      <c r="C877" s="976"/>
      <c r="D877" s="991" t="s">
        <v>2606</v>
      </c>
      <c r="E877" s="984" t="s">
        <v>235</v>
      </c>
      <c r="F877" s="979">
        <v>72</v>
      </c>
      <c r="G877" s="980">
        <v>81.650000000000006</v>
      </c>
      <c r="H877" s="985">
        <f t="shared" si="13"/>
        <v>5878.8</v>
      </c>
      <c r="J877" s="2058" t="s">
        <v>6401</v>
      </c>
      <c r="K877" s="2153" t="str">
        <f>VLOOKUP(J877,'FICHE RATIOS'!C:D,2,FALSE)</f>
        <v>Distribution Frigorifique</v>
      </c>
    </row>
    <row r="878" spans="1:11">
      <c r="A878" s="440"/>
      <c r="B878" s="989" t="s">
        <v>179</v>
      </c>
      <c r="C878" s="976"/>
      <c r="D878" s="991" t="s">
        <v>2577</v>
      </c>
      <c r="E878" s="984" t="s">
        <v>235</v>
      </c>
      <c r="F878" s="979">
        <v>84</v>
      </c>
      <c r="G878" s="980">
        <v>98.34</v>
      </c>
      <c r="H878" s="985">
        <f t="shared" si="13"/>
        <v>8260.56</v>
      </c>
      <c r="J878" s="2058" t="s">
        <v>6401</v>
      </c>
      <c r="K878" s="2153" t="str">
        <f>VLOOKUP(J878,'FICHE RATIOS'!C:D,2,FALSE)</f>
        <v>Distribution Frigorifique</v>
      </c>
    </row>
    <row r="879" spans="1:11">
      <c r="A879" s="440"/>
      <c r="B879" s="989" t="s">
        <v>179</v>
      </c>
      <c r="C879" s="976"/>
      <c r="D879" s="991" t="s">
        <v>2579</v>
      </c>
      <c r="E879" s="992" t="s">
        <v>235</v>
      </c>
      <c r="F879" s="979">
        <v>48</v>
      </c>
      <c r="G879" s="980">
        <v>109.4</v>
      </c>
      <c r="H879" s="985">
        <f t="shared" si="13"/>
        <v>5251.2000000000007</v>
      </c>
      <c r="J879" s="2058" t="s">
        <v>6401</v>
      </c>
      <c r="K879" s="2153" t="str">
        <f>VLOOKUP(J879,'FICHE RATIOS'!C:D,2,FALSE)</f>
        <v>Distribution Frigorifique</v>
      </c>
    </row>
    <row r="880" spans="1:11">
      <c r="A880" s="440"/>
      <c r="B880" s="989" t="s">
        <v>179</v>
      </c>
      <c r="C880" s="976"/>
      <c r="D880" s="991" t="s">
        <v>2616</v>
      </c>
      <c r="E880" s="992" t="s">
        <v>235</v>
      </c>
      <c r="F880" s="979">
        <v>24</v>
      </c>
      <c r="G880" s="980">
        <v>130.97</v>
      </c>
      <c r="H880" s="985">
        <f t="shared" si="13"/>
        <v>3143.2799999999997</v>
      </c>
      <c r="J880" s="2058" t="s">
        <v>6401</v>
      </c>
      <c r="K880" s="2153" t="str">
        <f>VLOOKUP(J880,'FICHE RATIOS'!C:D,2,FALSE)</f>
        <v>Distribution Frigorifique</v>
      </c>
    </row>
    <row r="881" spans="1:11">
      <c r="A881" s="440"/>
      <c r="B881" s="989" t="s">
        <v>179</v>
      </c>
      <c r="C881" s="976"/>
      <c r="D881" s="983" t="s">
        <v>2772</v>
      </c>
      <c r="E881" s="992"/>
      <c r="F881" s="979">
        <v>0</v>
      </c>
      <c r="G881" s="980"/>
      <c r="H881" s="985">
        <f t="shared" si="13"/>
        <v>0</v>
      </c>
      <c r="J881" s="2058" t="s">
        <v>6401</v>
      </c>
      <c r="K881" s="2153" t="str">
        <f>VLOOKUP(J881,'FICHE RATIOS'!C:D,2,FALSE)</f>
        <v>Distribution Frigorifique</v>
      </c>
    </row>
    <row r="882" spans="1:11">
      <c r="A882" s="440"/>
      <c r="B882" s="989" t="s">
        <v>179</v>
      </c>
      <c r="C882" s="976"/>
      <c r="D882" s="991" t="s">
        <v>2587</v>
      </c>
      <c r="E882" s="992" t="s">
        <v>36</v>
      </c>
      <c r="F882" s="979">
        <v>38</v>
      </c>
      <c r="G882" s="980">
        <v>68.099999999999994</v>
      </c>
      <c r="H882" s="985">
        <f t="shared" si="13"/>
        <v>2587.7999999999997</v>
      </c>
      <c r="J882" s="2058" t="s">
        <v>6401</v>
      </c>
      <c r="K882" s="2153" t="str">
        <f>VLOOKUP(J882,'FICHE RATIOS'!C:D,2,FALSE)</f>
        <v>Distribution Frigorifique</v>
      </c>
    </row>
    <row r="883" spans="1:11">
      <c r="A883" s="440"/>
      <c r="B883" s="989" t="s">
        <v>179</v>
      </c>
      <c r="C883" s="976"/>
      <c r="D883" s="991" t="s">
        <v>2773</v>
      </c>
      <c r="E883" s="992" t="s">
        <v>36</v>
      </c>
      <c r="F883" s="979">
        <v>38</v>
      </c>
      <c r="G883" s="980">
        <v>28.61</v>
      </c>
      <c r="H883" s="985">
        <f t="shared" si="13"/>
        <v>1087.18</v>
      </c>
      <c r="J883" s="2058" t="s">
        <v>6401</v>
      </c>
      <c r="K883" s="2153" t="str">
        <f>VLOOKUP(J883,'FICHE RATIOS'!C:D,2,FALSE)</f>
        <v>Distribution Frigorifique</v>
      </c>
    </row>
    <row r="884" spans="1:11">
      <c r="A884" s="440"/>
      <c r="B884" s="989" t="s">
        <v>179</v>
      </c>
      <c r="C884" s="976"/>
      <c r="D884" s="983" t="s">
        <v>2774</v>
      </c>
      <c r="E884" s="984"/>
      <c r="F884" s="979">
        <v>0</v>
      </c>
      <c r="G884" s="980"/>
      <c r="H884" s="985">
        <f t="shared" si="13"/>
        <v>0</v>
      </c>
      <c r="J884" s="2058" t="s">
        <v>6401</v>
      </c>
      <c r="K884" s="2153" t="str">
        <f>VLOOKUP(J884,'FICHE RATIOS'!C:D,2,FALSE)</f>
        <v>Distribution Frigorifique</v>
      </c>
    </row>
    <row r="885" spans="1:11" ht="24">
      <c r="A885" s="440"/>
      <c r="B885" s="989" t="s">
        <v>179</v>
      </c>
      <c r="C885" s="976"/>
      <c r="D885" s="991" t="s">
        <v>2570</v>
      </c>
      <c r="E885" s="984" t="s">
        <v>51</v>
      </c>
      <c r="F885" s="979">
        <v>19</v>
      </c>
      <c r="G885" s="980">
        <v>219.72</v>
      </c>
      <c r="H885" s="985">
        <f t="shared" si="13"/>
        <v>4174.68</v>
      </c>
      <c r="J885" s="2058" t="s">
        <v>6401</v>
      </c>
      <c r="K885" s="2153" t="str">
        <f>VLOOKUP(J885,'FICHE RATIOS'!C:D,2,FALSE)</f>
        <v>Distribution Frigorifique</v>
      </c>
    </row>
    <row r="886" spans="1:11">
      <c r="A886" s="440"/>
      <c r="B886" s="989" t="s">
        <v>179</v>
      </c>
      <c r="C886" s="976"/>
      <c r="D886" s="983" t="s">
        <v>2775</v>
      </c>
      <c r="E886" s="984"/>
      <c r="F886" s="979">
        <v>0</v>
      </c>
      <c r="G886" s="980"/>
      <c r="H886" s="985">
        <f t="shared" si="13"/>
        <v>0</v>
      </c>
      <c r="J886" s="2058" t="s">
        <v>6401</v>
      </c>
      <c r="K886" s="2153" t="str">
        <f>VLOOKUP(J886,'FICHE RATIOS'!C:D,2,FALSE)</f>
        <v>Distribution Frigorifique</v>
      </c>
    </row>
    <row r="887" spans="1:11">
      <c r="A887" s="440"/>
      <c r="B887" s="989" t="s">
        <v>179</v>
      </c>
      <c r="C887" s="976"/>
      <c r="D887" s="991" t="s">
        <v>2696</v>
      </c>
      <c r="E887" s="978" t="s">
        <v>36</v>
      </c>
      <c r="F887" s="979">
        <v>19</v>
      </c>
      <c r="G887" s="980">
        <v>139.07</v>
      </c>
      <c r="H887" s="985">
        <f t="shared" si="13"/>
        <v>2642.33</v>
      </c>
      <c r="J887" s="2058" t="s">
        <v>6401</v>
      </c>
      <c r="K887" s="2153" t="str">
        <f>VLOOKUP(J887,'FICHE RATIOS'!C:D,2,FALSE)</f>
        <v>Distribution Frigorifique</v>
      </c>
    </row>
    <row r="888" spans="1:11">
      <c r="A888" s="440"/>
      <c r="B888" s="989" t="s">
        <v>179</v>
      </c>
      <c r="C888" s="976"/>
      <c r="D888" s="983" t="s">
        <v>2776</v>
      </c>
      <c r="E888" s="984"/>
      <c r="F888" s="979">
        <v>0</v>
      </c>
      <c r="G888" s="980"/>
      <c r="H888" s="985">
        <f t="shared" si="13"/>
        <v>0</v>
      </c>
      <c r="J888" s="2058" t="s">
        <v>6401</v>
      </c>
      <c r="K888" s="2153" t="str">
        <f>VLOOKUP(J888,'FICHE RATIOS'!C:D,2,FALSE)</f>
        <v>Distribution Frigorifique</v>
      </c>
    </row>
    <row r="889" spans="1:11">
      <c r="A889" s="440"/>
      <c r="B889" s="989" t="s">
        <v>179</v>
      </c>
      <c r="C889" s="976"/>
      <c r="D889" s="991" t="s">
        <v>2871</v>
      </c>
      <c r="E889" s="984" t="s">
        <v>70</v>
      </c>
      <c r="F889" s="979">
        <v>34</v>
      </c>
      <c r="G889" s="980">
        <v>58.61</v>
      </c>
      <c r="H889" s="985">
        <f t="shared" si="13"/>
        <v>1992.74</v>
      </c>
      <c r="J889" s="2058" t="s">
        <v>6401</v>
      </c>
      <c r="K889" s="2153" t="str">
        <f>VLOOKUP(J889,'FICHE RATIOS'!C:D,2,FALSE)</f>
        <v>Distribution Frigorifique</v>
      </c>
    </row>
    <row r="890" spans="1:11">
      <c r="A890" s="440"/>
      <c r="B890" s="989" t="s">
        <v>179</v>
      </c>
      <c r="C890" s="976"/>
      <c r="D890" s="991" t="s">
        <v>2811</v>
      </c>
      <c r="E890" s="984" t="s">
        <v>70</v>
      </c>
      <c r="F890" s="979">
        <v>285</v>
      </c>
      <c r="G890" s="980">
        <v>61.86</v>
      </c>
      <c r="H890" s="985">
        <f t="shared" si="13"/>
        <v>17630.099999999999</v>
      </c>
      <c r="J890" s="2058" t="s">
        <v>6401</v>
      </c>
      <c r="K890" s="2153" t="str">
        <f>VLOOKUP(J890,'FICHE RATIOS'!C:D,2,FALSE)</f>
        <v>Distribution Frigorifique</v>
      </c>
    </row>
    <row r="891" spans="1:11">
      <c r="A891" s="440"/>
      <c r="B891" s="989" t="s">
        <v>179</v>
      </c>
      <c r="C891" s="976"/>
      <c r="D891" s="991" t="s">
        <v>2812</v>
      </c>
      <c r="E891" s="984" t="s">
        <v>70</v>
      </c>
      <c r="F891" s="979">
        <v>81</v>
      </c>
      <c r="G891" s="980">
        <v>65.12</v>
      </c>
      <c r="H891" s="985">
        <f t="shared" si="13"/>
        <v>5274.72</v>
      </c>
      <c r="J891" s="2058" t="s">
        <v>6401</v>
      </c>
      <c r="K891" s="2153" t="str">
        <f>VLOOKUP(J891,'FICHE RATIOS'!C:D,2,FALSE)</f>
        <v>Distribution Frigorifique</v>
      </c>
    </row>
    <row r="892" spans="1:11">
      <c r="A892" s="440"/>
      <c r="B892" s="989" t="s">
        <v>179</v>
      </c>
      <c r="C892" s="976"/>
      <c r="D892" s="991" t="s">
        <v>2871</v>
      </c>
      <c r="E892" s="984" t="s">
        <v>70</v>
      </c>
      <c r="F892" s="979">
        <v>64</v>
      </c>
      <c r="G892" s="980">
        <v>58.61</v>
      </c>
      <c r="H892" s="985">
        <f t="shared" si="13"/>
        <v>3751.04</v>
      </c>
      <c r="J892" s="2058" t="s">
        <v>6401</v>
      </c>
      <c r="K892" s="2153" t="str">
        <f>VLOOKUP(J892,'FICHE RATIOS'!C:D,2,FALSE)</f>
        <v>Distribution Frigorifique</v>
      </c>
    </row>
    <row r="893" spans="1:11">
      <c r="A893" s="440"/>
      <c r="B893" s="989" t="s">
        <v>179</v>
      </c>
      <c r="C893" s="976"/>
      <c r="D893" s="991" t="s">
        <v>2811</v>
      </c>
      <c r="E893" s="984" t="s">
        <v>70</v>
      </c>
      <c r="F893" s="979">
        <v>107</v>
      </c>
      <c r="G893" s="980">
        <v>61.86</v>
      </c>
      <c r="H893" s="985">
        <f t="shared" si="13"/>
        <v>6619.0199999999995</v>
      </c>
      <c r="J893" s="2058" t="s">
        <v>6401</v>
      </c>
      <c r="K893" s="2153" t="str">
        <f>VLOOKUP(J893,'FICHE RATIOS'!C:D,2,FALSE)</f>
        <v>Distribution Frigorifique</v>
      </c>
    </row>
    <row r="894" spans="1:11">
      <c r="A894" s="440"/>
      <c r="B894" s="989" t="s">
        <v>179</v>
      </c>
      <c r="C894" s="976"/>
      <c r="D894" s="983" t="s">
        <v>179</v>
      </c>
      <c r="E894" s="984" t="s">
        <v>179</v>
      </c>
      <c r="F894" s="979">
        <v>0</v>
      </c>
      <c r="G894" s="980"/>
      <c r="H894" s="985">
        <f t="shared" si="13"/>
        <v>0</v>
      </c>
      <c r="J894" s="2061"/>
      <c r="K894" s="2153" t="e">
        <f>VLOOKUP(J894,'FICHE RATIOS'!C:D,2,FALSE)</f>
        <v>#N/A</v>
      </c>
    </row>
    <row r="895" spans="1:11">
      <c r="A895" s="440"/>
      <c r="B895" s="989"/>
      <c r="C895" s="976"/>
      <c r="D895" s="990"/>
      <c r="E895" s="984"/>
      <c r="F895" s="979"/>
      <c r="G895" s="980"/>
      <c r="H895" s="985">
        <f t="shared" si="13"/>
        <v>0</v>
      </c>
      <c r="J895" s="2061"/>
      <c r="K895" s="2153" t="e">
        <f>VLOOKUP(J895,'FICHE RATIOS'!C:D,2,FALSE)</f>
        <v>#N/A</v>
      </c>
    </row>
    <row r="896" spans="1:11">
      <c r="A896" s="440"/>
      <c r="B896" s="989"/>
      <c r="C896" s="976"/>
      <c r="D896" s="990"/>
      <c r="E896" s="978"/>
      <c r="F896" s="979"/>
      <c r="G896" s="980"/>
      <c r="H896" s="985">
        <f t="shared" si="13"/>
        <v>0</v>
      </c>
      <c r="J896" s="2061"/>
      <c r="K896" s="2153" t="e">
        <f>VLOOKUP(J896,'FICHE RATIOS'!C:D,2,FALSE)</f>
        <v>#N/A</v>
      </c>
    </row>
    <row r="897" spans="1:11">
      <c r="A897" s="440"/>
      <c r="B897" s="989" t="s">
        <v>236</v>
      </c>
      <c r="C897" s="976"/>
      <c r="D897" s="997" t="s">
        <v>2888</v>
      </c>
      <c r="E897" s="978"/>
      <c r="F897" s="979"/>
      <c r="G897" s="980"/>
      <c r="H897" s="985">
        <f t="shared" si="13"/>
        <v>0</v>
      </c>
      <c r="J897" s="2061"/>
      <c r="K897" s="2153" t="e">
        <f>VLOOKUP(J897,'FICHE RATIOS'!C:D,2,FALSE)</f>
        <v>#N/A</v>
      </c>
    </row>
    <row r="898" spans="1:11">
      <c r="A898" s="440"/>
      <c r="B898" s="989" t="s">
        <v>179</v>
      </c>
      <c r="C898" s="976"/>
      <c r="D898" s="983" t="s">
        <v>179</v>
      </c>
      <c r="E898" s="984" t="s">
        <v>179</v>
      </c>
      <c r="F898" s="979">
        <v>0</v>
      </c>
      <c r="G898" s="980"/>
      <c r="H898" s="985">
        <f t="shared" si="13"/>
        <v>0</v>
      </c>
      <c r="J898" s="2154"/>
      <c r="K898" s="2153" t="e">
        <f>VLOOKUP(J898,'FICHE RATIOS'!C:D,2,FALSE)</f>
        <v>#N/A</v>
      </c>
    </row>
    <row r="899" spans="1:11">
      <c r="A899" s="440"/>
      <c r="B899" s="989" t="s">
        <v>238</v>
      </c>
      <c r="C899" s="976"/>
      <c r="D899" s="987" t="s">
        <v>2527</v>
      </c>
      <c r="E899" s="984" t="s">
        <v>2528</v>
      </c>
      <c r="F899" s="979">
        <v>1</v>
      </c>
      <c r="G899" s="980"/>
      <c r="H899" s="985">
        <f t="shared" si="13"/>
        <v>0</v>
      </c>
      <c r="J899" s="2061" t="s">
        <v>6397</v>
      </c>
      <c r="K899" s="2153" t="str">
        <f>VLOOKUP(J899,'FICHE RATIOS'!C:D,2,FALSE)</f>
        <v>Production Calorifique</v>
      </c>
    </row>
    <row r="900" spans="1:11">
      <c r="A900" s="440"/>
      <c r="B900" s="989" t="s">
        <v>179</v>
      </c>
      <c r="C900" s="976"/>
      <c r="D900" s="983" t="s">
        <v>179</v>
      </c>
      <c r="E900" s="984" t="s">
        <v>179</v>
      </c>
      <c r="F900" s="979">
        <v>0</v>
      </c>
      <c r="G900" s="980"/>
      <c r="H900" s="985">
        <f t="shared" si="13"/>
        <v>0</v>
      </c>
      <c r="J900" s="2061" t="s">
        <v>6397</v>
      </c>
      <c r="K900" s="2153" t="str">
        <f>VLOOKUP(J900,'FICHE RATIOS'!C:D,2,FALSE)</f>
        <v>Production Calorifique</v>
      </c>
    </row>
    <row r="901" spans="1:11">
      <c r="A901" s="440"/>
      <c r="B901" s="989" t="s">
        <v>179</v>
      </c>
      <c r="C901" s="976"/>
      <c r="D901" s="983" t="s">
        <v>2529</v>
      </c>
      <c r="E901" s="984" t="s">
        <v>179</v>
      </c>
      <c r="F901" s="979">
        <v>0</v>
      </c>
      <c r="G901" s="980"/>
      <c r="H901" s="985">
        <f t="shared" si="13"/>
        <v>0</v>
      </c>
      <c r="J901" s="2061" t="s">
        <v>6397</v>
      </c>
      <c r="K901" s="2153" t="str">
        <f>VLOOKUP(J901,'FICHE RATIOS'!C:D,2,FALSE)</f>
        <v>Production Calorifique</v>
      </c>
    </row>
    <row r="902" spans="1:11">
      <c r="A902" s="440"/>
      <c r="B902" s="989" t="s">
        <v>179</v>
      </c>
      <c r="C902" s="976"/>
      <c r="D902" s="983" t="s">
        <v>179</v>
      </c>
      <c r="E902" s="984" t="s">
        <v>179</v>
      </c>
      <c r="F902" s="979">
        <v>0</v>
      </c>
      <c r="G902" s="980"/>
      <c r="H902" s="985">
        <f t="shared" si="13"/>
        <v>0</v>
      </c>
      <c r="J902" s="2061" t="s">
        <v>6397</v>
      </c>
      <c r="K902" s="2153" t="str">
        <f>VLOOKUP(J902,'FICHE RATIOS'!C:D,2,FALSE)</f>
        <v>Production Calorifique</v>
      </c>
    </row>
    <row r="903" spans="1:11">
      <c r="A903" s="440"/>
      <c r="B903" s="989" t="s">
        <v>1919</v>
      </c>
      <c r="C903" s="976"/>
      <c r="D903" s="987" t="s">
        <v>2530</v>
      </c>
      <c r="E903" s="984" t="s">
        <v>51</v>
      </c>
      <c r="F903" s="979">
        <v>1</v>
      </c>
      <c r="G903" s="980"/>
      <c r="H903" s="985">
        <f t="shared" si="13"/>
        <v>0</v>
      </c>
      <c r="J903" s="2061" t="s">
        <v>6397</v>
      </c>
      <c r="K903" s="2153" t="str">
        <f>VLOOKUP(J903,'FICHE RATIOS'!C:D,2,FALSE)</f>
        <v>Production Calorifique</v>
      </c>
    </row>
    <row r="904" spans="1:11">
      <c r="A904" s="440"/>
      <c r="B904" s="989" t="s">
        <v>179</v>
      </c>
      <c r="C904" s="976"/>
      <c r="D904" s="983" t="s">
        <v>179</v>
      </c>
      <c r="E904" s="984" t="s">
        <v>179</v>
      </c>
      <c r="F904" s="979">
        <v>0</v>
      </c>
      <c r="G904" s="980"/>
      <c r="H904" s="985">
        <f t="shared" ref="H904:H967" si="14">+IF(F904=0,0,F904*G904)</f>
        <v>0</v>
      </c>
      <c r="J904" s="2061" t="s">
        <v>6397</v>
      </c>
      <c r="K904" s="2153" t="str">
        <f>VLOOKUP(J904,'FICHE RATIOS'!C:D,2,FALSE)</f>
        <v>Production Calorifique</v>
      </c>
    </row>
    <row r="905" spans="1:11">
      <c r="A905" s="440"/>
      <c r="B905" s="989" t="s">
        <v>179</v>
      </c>
      <c r="C905" s="976"/>
      <c r="D905" s="983" t="s">
        <v>2531</v>
      </c>
      <c r="E905" s="984"/>
      <c r="F905" s="979">
        <v>0</v>
      </c>
      <c r="G905" s="980"/>
      <c r="H905" s="985">
        <f t="shared" si="14"/>
        <v>0</v>
      </c>
      <c r="J905" s="2061" t="s">
        <v>6397</v>
      </c>
      <c r="K905" s="2153" t="str">
        <f>VLOOKUP(J905,'FICHE RATIOS'!C:D,2,FALSE)</f>
        <v>Production Calorifique</v>
      </c>
    </row>
    <row r="906" spans="1:11" ht="24">
      <c r="A906" s="440"/>
      <c r="B906" s="989" t="s">
        <v>179</v>
      </c>
      <c r="C906" s="976"/>
      <c r="D906" s="983" t="s">
        <v>2532</v>
      </c>
      <c r="E906" s="984" t="s">
        <v>2528</v>
      </c>
      <c r="F906" s="979">
        <v>0</v>
      </c>
      <c r="G906" s="980"/>
      <c r="H906" s="985">
        <f t="shared" si="14"/>
        <v>0</v>
      </c>
      <c r="J906" s="2061" t="s">
        <v>6397</v>
      </c>
      <c r="K906" s="2153" t="str">
        <f>VLOOKUP(J906,'FICHE RATIOS'!C:D,2,FALSE)</f>
        <v>Production Calorifique</v>
      </c>
    </row>
    <row r="907" spans="1:11">
      <c r="A907" s="440"/>
      <c r="B907" s="989" t="s">
        <v>179</v>
      </c>
      <c r="C907" s="976"/>
      <c r="D907" s="983" t="s">
        <v>2533</v>
      </c>
      <c r="E907" s="984" t="s">
        <v>2528</v>
      </c>
      <c r="F907" s="979">
        <v>0</v>
      </c>
      <c r="G907" s="980"/>
      <c r="H907" s="985">
        <f t="shared" si="14"/>
        <v>0</v>
      </c>
      <c r="J907" s="2061" t="s">
        <v>6397</v>
      </c>
      <c r="K907" s="2153" t="str">
        <f>VLOOKUP(J907,'FICHE RATIOS'!C:D,2,FALSE)</f>
        <v>Production Calorifique</v>
      </c>
    </row>
    <row r="908" spans="1:11">
      <c r="A908" s="440"/>
      <c r="B908" s="989" t="s">
        <v>179</v>
      </c>
      <c r="C908" s="976"/>
      <c r="D908" s="983" t="s">
        <v>2889</v>
      </c>
      <c r="E908" s="984" t="s">
        <v>2528</v>
      </c>
      <c r="F908" s="979">
        <v>0</v>
      </c>
      <c r="G908" s="980"/>
      <c r="H908" s="985">
        <f t="shared" si="14"/>
        <v>0</v>
      </c>
      <c r="J908" s="2061" t="s">
        <v>6397</v>
      </c>
      <c r="K908" s="2153" t="str">
        <f>VLOOKUP(J908,'FICHE RATIOS'!C:D,2,FALSE)</f>
        <v>Production Calorifique</v>
      </c>
    </row>
    <row r="909" spans="1:11">
      <c r="A909" s="440"/>
      <c r="B909" s="989" t="s">
        <v>179</v>
      </c>
      <c r="C909" s="976"/>
      <c r="D909" s="983" t="s">
        <v>2535</v>
      </c>
      <c r="E909" s="984" t="s">
        <v>2528</v>
      </c>
      <c r="F909" s="979">
        <v>0</v>
      </c>
      <c r="G909" s="980"/>
      <c r="H909" s="985">
        <f t="shared" si="14"/>
        <v>0</v>
      </c>
      <c r="J909" s="2061" t="s">
        <v>6397</v>
      </c>
      <c r="K909" s="2153" t="str">
        <f>VLOOKUP(J909,'FICHE RATIOS'!C:D,2,FALSE)</f>
        <v>Production Calorifique</v>
      </c>
    </row>
    <row r="910" spans="1:11">
      <c r="A910" s="440"/>
      <c r="B910" s="989" t="s">
        <v>179</v>
      </c>
      <c r="C910" s="976"/>
      <c r="D910" s="983" t="s">
        <v>2536</v>
      </c>
      <c r="E910" s="984" t="s">
        <v>2528</v>
      </c>
      <c r="F910" s="979">
        <v>0</v>
      </c>
      <c r="G910" s="980"/>
      <c r="H910" s="985">
        <f t="shared" si="14"/>
        <v>0</v>
      </c>
      <c r="J910" s="2061" t="s">
        <v>6397</v>
      </c>
      <c r="K910" s="2153" t="str">
        <f>VLOOKUP(J910,'FICHE RATIOS'!C:D,2,FALSE)</f>
        <v>Production Calorifique</v>
      </c>
    </row>
    <row r="911" spans="1:11" ht="24">
      <c r="A911" s="440"/>
      <c r="B911" s="989" t="s">
        <v>179</v>
      </c>
      <c r="C911" s="976"/>
      <c r="D911" s="983" t="s">
        <v>2537</v>
      </c>
      <c r="E911" s="984" t="s">
        <v>2528</v>
      </c>
      <c r="F911" s="979">
        <v>0</v>
      </c>
      <c r="G911" s="980"/>
      <c r="H911" s="985">
        <f t="shared" si="14"/>
        <v>0</v>
      </c>
      <c r="J911" s="2061" t="s">
        <v>6397</v>
      </c>
      <c r="K911" s="2153" t="str">
        <f>VLOOKUP(J911,'FICHE RATIOS'!C:D,2,FALSE)</f>
        <v>Production Calorifique</v>
      </c>
    </row>
    <row r="912" spans="1:11">
      <c r="A912" s="440"/>
      <c r="B912" s="989" t="s">
        <v>179</v>
      </c>
      <c r="C912" s="976"/>
      <c r="D912" s="983" t="s">
        <v>2538</v>
      </c>
      <c r="E912" s="984" t="s">
        <v>2528</v>
      </c>
      <c r="F912" s="979">
        <v>0</v>
      </c>
      <c r="G912" s="980"/>
      <c r="H912" s="985">
        <f t="shared" si="14"/>
        <v>0</v>
      </c>
      <c r="J912" s="2061" t="s">
        <v>6397</v>
      </c>
      <c r="K912" s="2153" t="str">
        <f>VLOOKUP(J912,'FICHE RATIOS'!C:D,2,FALSE)</f>
        <v>Production Calorifique</v>
      </c>
    </row>
    <row r="913" spans="1:11">
      <c r="A913" s="440"/>
      <c r="B913" s="989" t="s">
        <v>179</v>
      </c>
      <c r="C913" s="976"/>
      <c r="D913" s="983" t="s">
        <v>2539</v>
      </c>
      <c r="E913" s="984" t="s">
        <v>2528</v>
      </c>
      <c r="F913" s="979">
        <v>0</v>
      </c>
      <c r="G913" s="980"/>
      <c r="H913" s="985">
        <f t="shared" si="14"/>
        <v>0</v>
      </c>
      <c r="J913" s="2061" t="s">
        <v>6397</v>
      </c>
      <c r="K913" s="2153" t="str">
        <f>VLOOKUP(J913,'FICHE RATIOS'!C:D,2,FALSE)</f>
        <v>Production Calorifique</v>
      </c>
    </row>
    <row r="914" spans="1:11">
      <c r="A914" s="440"/>
      <c r="B914" s="989" t="s">
        <v>179</v>
      </c>
      <c r="C914" s="976"/>
      <c r="D914" s="983"/>
      <c r="E914" s="984"/>
      <c r="F914" s="979">
        <v>0</v>
      </c>
      <c r="G914" s="980"/>
      <c r="H914" s="985">
        <f t="shared" si="14"/>
        <v>0</v>
      </c>
      <c r="J914" s="2061" t="s">
        <v>6397</v>
      </c>
      <c r="K914" s="2153" t="str">
        <f>VLOOKUP(J914,'FICHE RATIOS'!C:D,2,FALSE)</f>
        <v>Production Calorifique</v>
      </c>
    </row>
    <row r="915" spans="1:11">
      <c r="A915" s="440"/>
      <c r="B915" s="989" t="s">
        <v>179</v>
      </c>
      <c r="C915" s="976"/>
      <c r="D915" s="983" t="s">
        <v>2540</v>
      </c>
      <c r="E915" s="984" t="s">
        <v>2528</v>
      </c>
      <c r="F915" s="979">
        <v>0</v>
      </c>
      <c r="G915" s="980"/>
      <c r="H915" s="985">
        <f t="shared" si="14"/>
        <v>0</v>
      </c>
      <c r="J915" s="2061" t="s">
        <v>6397</v>
      </c>
      <c r="K915" s="2153" t="str">
        <f>VLOOKUP(J915,'FICHE RATIOS'!C:D,2,FALSE)</f>
        <v>Production Calorifique</v>
      </c>
    </row>
    <row r="916" spans="1:11">
      <c r="A916" s="440"/>
      <c r="B916" s="989" t="s">
        <v>179</v>
      </c>
      <c r="C916" s="976"/>
      <c r="D916" s="983" t="s">
        <v>2541</v>
      </c>
      <c r="E916" s="984" t="s">
        <v>2528</v>
      </c>
      <c r="F916" s="979">
        <v>0</v>
      </c>
      <c r="G916" s="980"/>
      <c r="H916" s="985">
        <f t="shared" si="14"/>
        <v>0</v>
      </c>
      <c r="J916" s="2061" t="s">
        <v>6397</v>
      </c>
      <c r="K916" s="2153" t="str">
        <f>VLOOKUP(J916,'FICHE RATIOS'!C:D,2,FALSE)</f>
        <v>Production Calorifique</v>
      </c>
    </row>
    <row r="917" spans="1:11">
      <c r="A917" s="440"/>
      <c r="B917" s="989" t="s">
        <v>179</v>
      </c>
      <c r="C917" s="976"/>
      <c r="D917" s="983" t="s">
        <v>2542</v>
      </c>
      <c r="E917" s="984"/>
      <c r="F917" s="979">
        <v>0</v>
      </c>
      <c r="G917" s="980"/>
      <c r="H917" s="985">
        <f t="shared" si="14"/>
        <v>0</v>
      </c>
      <c r="J917" s="2061" t="s">
        <v>6397</v>
      </c>
      <c r="K917" s="2153" t="str">
        <f>VLOOKUP(J917,'FICHE RATIOS'!C:D,2,FALSE)</f>
        <v>Production Calorifique</v>
      </c>
    </row>
    <row r="918" spans="1:11">
      <c r="A918" s="440"/>
      <c r="B918" s="989" t="s">
        <v>179</v>
      </c>
      <c r="C918" s="976"/>
      <c r="D918" s="983" t="s">
        <v>2543</v>
      </c>
      <c r="E918" s="984" t="s">
        <v>2528</v>
      </c>
      <c r="F918" s="979">
        <v>0</v>
      </c>
      <c r="G918" s="980"/>
      <c r="H918" s="985">
        <f t="shared" si="14"/>
        <v>0</v>
      </c>
      <c r="J918" s="2061" t="s">
        <v>6397</v>
      </c>
      <c r="K918" s="2153" t="str">
        <f>VLOOKUP(J918,'FICHE RATIOS'!C:D,2,FALSE)</f>
        <v>Production Calorifique</v>
      </c>
    </row>
    <row r="919" spans="1:11" ht="24">
      <c r="A919" s="440"/>
      <c r="B919" s="989" t="s">
        <v>179</v>
      </c>
      <c r="C919" s="976"/>
      <c r="D919" s="983" t="s">
        <v>2544</v>
      </c>
      <c r="E919" s="984" t="s">
        <v>2528</v>
      </c>
      <c r="F919" s="979">
        <v>0</v>
      </c>
      <c r="G919" s="980"/>
      <c r="H919" s="985">
        <f t="shared" si="14"/>
        <v>0</v>
      </c>
      <c r="J919" s="2061" t="s">
        <v>6397</v>
      </c>
      <c r="K919" s="2153" t="str">
        <f>VLOOKUP(J919,'FICHE RATIOS'!C:D,2,FALSE)</f>
        <v>Production Calorifique</v>
      </c>
    </row>
    <row r="920" spans="1:11">
      <c r="A920" s="440"/>
      <c r="B920" s="989" t="s">
        <v>179</v>
      </c>
      <c r="C920" s="976"/>
      <c r="D920" s="983" t="s">
        <v>2545</v>
      </c>
      <c r="E920" s="984"/>
      <c r="F920" s="979">
        <v>0</v>
      </c>
      <c r="G920" s="980"/>
      <c r="H920" s="985">
        <f t="shared" si="14"/>
        <v>0</v>
      </c>
      <c r="J920" s="2061" t="s">
        <v>6397</v>
      </c>
      <c r="K920" s="2153" t="str">
        <f>VLOOKUP(J920,'FICHE RATIOS'!C:D,2,FALSE)</f>
        <v>Production Calorifique</v>
      </c>
    </row>
    <row r="921" spans="1:11">
      <c r="A921" s="440"/>
      <c r="B921" s="989" t="s">
        <v>179</v>
      </c>
      <c r="C921" s="976"/>
      <c r="D921" s="983" t="s">
        <v>2546</v>
      </c>
      <c r="E921" s="984" t="s">
        <v>2528</v>
      </c>
      <c r="F921" s="979">
        <v>0</v>
      </c>
      <c r="G921" s="980"/>
      <c r="H921" s="985">
        <f t="shared" si="14"/>
        <v>0</v>
      </c>
      <c r="J921" s="2061" t="s">
        <v>6397</v>
      </c>
      <c r="K921" s="2153" t="str">
        <f>VLOOKUP(J921,'FICHE RATIOS'!C:D,2,FALSE)</f>
        <v>Production Calorifique</v>
      </c>
    </row>
    <row r="922" spans="1:11">
      <c r="A922" s="440"/>
      <c r="B922" s="989" t="s">
        <v>179</v>
      </c>
      <c r="C922" s="976"/>
      <c r="D922" s="983" t="s">
        <v>2547</v>
      </c>
      <c r="E922" s="992" t="s">
        <v>2528</v>
      </c>
      <c r="F922" s="979">
        <v>0</v>
      </c>
      <c r="G922" s="980"/>
      <c r="H922" s="985">
        <f t="shared" si="14"/>
        <v>0</v>
      </c>
      <c r="J922" s="2061" t="s">
        <v>6397</v>
      </c>
      <c r="K922" s="2153" t="str">
        <f>VLOOKUP(J922,'FICHE RATIOS'!C:D,2,FALSE)</f>
        <v>Production Calorifique</v>
      </c>
    </row>
    <row r="923" spans="1:11">
      <c r="A923" s="440"/>
      <c r="B923" s="989" t="s">
        <v>179</v>
      </c>
      <c r="C923" s="976"/>
      <c r="D923" s="983" t="s">
        <v>2548</v>
      </c>
      <c r="E923" s="984" t="s">
        <v>2528</v>
      </c>
      <c r="F923" s="979">
        <v>0</v>
      </c>
      <c r="G923" s="980"/>
      <c r="H923" s="985">
        <f t="shared" si="14"/>
        <v>0</v>
      </c>
      <c r="J923" s="2061" t="s">
        <v>6397</v>
      </c>
      <c r="K923" s="2153" t="str">
        <f>VLOOKUP(J923,'FICHE RATIOS'!C:D,2,FALSE)</f>
        <v>Production Calorifique</v>
      </c>
    </row>
    <row r="924" spans="1:11">
      <c r="A924" s="440"/>
      <c r="B924" s="989" t="s">
        <v>179</v>
      </c>
      <c r="C924" s="976"/>
      <c r="D924" s="983" t="s">
        <v>2549</v>
      </c>
      <c r="E924" s="992" t="s">
        <v>2528</v>
      </c>
      <c r="F924" s="979">
        <v>0</v>
      </c>
      <c r="G924" s="980"/>
      <c r="H924" s="985">
        <f t="shared" si="14"/>
        <v>0</v>
      </c>
      <c r="J924" s="2061" t="s">
        <v>6397</v>
      </c>
      <c r="K924" s="2153" t="str">
        <f>VLOOKUP(J924,'FICHE RATIOS'!C:D,2,FALSE)</f>
        <v>Production Calorifique</v>
      </c>
    </row>
    <row r="925" spans="1:11">
      <c r="A925" s="440"/>
      <c r="B925" s="989" t="s">
        <v>179</v>
      </c>
      <c r="C925" s="976"/>
      <c r="D925" s="983" t="s">
        <v>2550</v>
      </c>
      <c r="E925" s="984" t="s">
        <v>2528</v>
      </c>
      <c r="F925" s="979">
        <v>0</v>
      </c>
      <c r="G925" s="980"/>
      <c r="H925" s="985">
        <f t="shared" si="14"/>
        <v>0</v>
      </c>
      <c r="J925" s="2061" t="s">
        <v>6397</v>
      </c>
      <c r="K925" s="2153" t="str">
        <f>VLOOKUP(J925,'FICHE RATIOS'!C:D,2,FALSE)</f>
        <v>Production Calorifique</v>
      </c>
    </row>
    <row r="926" spans="1:11">
      <c r="A926" s="440"/>
      <c r="B926" s="989" t="s">
        <v>179</v>
      </c>
      <c r="C926" s="976"/>
      <c r="D926" s="983" t="s">
        <v>2551</v>
      </c>
      <c r="E926" s="984" t="s">
        <v>2528</v>
      </c>
      <c r="F926" s="979">
        <v>0</v>
      </c>
      <c r="G926" s="980"/>
      <c r="H926" s="985">
        <f t="shared" si="14"/>
        <v>0</v>
      </c>
      <c r="J926" s="2061" t="s">
        <v>6397</v>
      </c>
      <c r="K926" s="2153" t="str">
        <f>VLOOKUP(J926,'FICHE RATIOS'!C:D,2,FALSE)</f>
        <v>Production Calorifique</v>
      </c>
    </row>
    <row r="927" spans="1:11">
      <c r="A927" s="440"/>
      <c r="B927" s="989" t="s">
        <v>179</v>
      </c>
      <c r="C927" s="976"/>
      <c r="D927" s="983" t="s">
        <v>2552</v>
      </c>
      <c r="E927" s="984" t="s">
        <v>2528</v>
      </c>
      <c r="F927" s="979">
        <v>0</v>
      </c>
      <c r="G927" s="980"/>
      <c r="H927" s="985">
        <f t="shared" si="14"/>
        <v>0</v>
      </c>
      <c r="J927" s="2061" t="s">
        <v>6397</v>
      </c>
      <c r="K927" s="2153" t="str">
        <f>VLOOKUP(J927,'FICHE RATIOS'!C:D,2,FALSE)</f>
        <v>Production Calorifique</v>
      </c>
    </row>
    <row r="928" spans="1:11">
      <c r="A928" s="440"/>
      <c r="B928" s="989" t="s">
        <v>179</v>
      </c>
      <c r="C928" s="976"/>
      <c r="D928" s="983" t="s">
        <v>2553</v>
      </c>
      <c r="E928" s="984"/>
      <c r="F928" s="979">
        <v>0</v>
      </c>
      <c r="G928" s="980"/>
      <c r="H928" s="985">
        <f t="shared" si="14"/>
        <v>0</v>
      </c>
      <c r="J928" s="2061" t="s">
        <v>6397</v>
      </c>
      <c r="K928" s="2153" t="str">
        <f>VLOOKUP(J928,'FICHE RATIOS'!C:D,2,FALSE)</f>
        <v>Production Calorifique</v>
      </c>
    </row>
    <row r="929" spans="1:11">
      <c r="A929" s="440"/>
      <c r="B929" s="989" t="s">
        <v>179</v>
      </c>
      <c r="C929" s="976"/>
      <c r="D929" s="983" t="s">
        <v>2554</v>
      </c>
      <c r="E929" s="984" t="s">
        <v>2528</v>
      </c>
      <c r="F929" s="979">
        <v>0</v>
      </c>
      <c r="G929" s="980"/>
      <c r="H929" s="985">
        <f t="shared" si="14"/>
        <v>0</v>
      </c>
      <c r="J929" s="2061" t="s">
        <v>6397</v>
      </c>
      <c r="K929" s="2153" t="str">
        <f>VLOOKUP(J929,'FICHE RATIOS'!C:D,2,FALSE)</f>
        <v>Production Calorifique</v>
      </c>
    </row>
    <row r="930" spans="1:11">
      <c r="A930" s="440"/>
      <c r="B930" s="989" t="s">
        <v>179</v>
      </c>
      <c r="C930" s="976"/>
      <c r="D930" s="983" t="s">
        <v>2555</v>
      </c>
      <c r="E930" s="984"/>
      <c r="F930" s="979">
        <v>0</v>
      </c>
      <c r="G930" s="980"/>
      <c r="H930" s="985">
        <f t="shared" si="14"/>
        <v>0</v>
      </c>
      <c r="J930" s="2061" t="s">
        <v>6397</v>
      </c>
      <c r="K930" s="2153" t="str">
        <f>VLOOKUP(J930,'FICHE RATIOS'!C:D,2,FALSE)</f>
        <v>Production Calorifique</v>
      </c>
    </row>
    <row r="931" spans="1:11">
      <c r="A931" s="440"/>
      <c r="B931" s="989" t="s">
        <v>179</v>
      </c>
      <c r="C931" s="976"/>
      <c r="D931" s="983" t="s">
        <v>2554</v>
      </c>
      <c r="E931" s="984" t="s">
        <v>2528</v>
      </c>
      <c r="F931" s="979">
        <v>0</v>
      </c>
      <c r="G931" s="980"/>
      <c r="H931" s="985">
        <f t="shared" si="14"/>
        <v>0</v>
      </c>
      <c r="J931" s="2061" t="s">
        <v>6397</v>
      </c>
      <c r="K931" s="2153" t="str">
        <f>VLOOKUP(J931,'FICHE RATIOS'!C:D,2,FALSE)</f>
        <v>Production Calorifique</v>
      </c>
    </row>
    <row r="932" spans="1:11">
      <c r="A932" s="440"/>
      <c r="B932" s="989" t="s">
        <v>179</v>
      </c>
      <c r="C932" s="976"/>
      <c r="D932" s="983" t="s">
        <v>2556</v>
      </c>
      <c r="E932" s="984" t="s">
        <v>2528</v>
      </c>
      <c r="F932" s="979">
        <v>0</v>
      </c>
      <c r="G932" s="980"/>
      <c r="H932" s="985">
        <f t="shared" si="14"/>
        <v>0</v>
      </c>
      <c r="J932" s="2061" t="s">
        <v>6397</v>
      </c>
      <c r="K932" s="2153" t="str">
        <f>VLOOKUP(J932,'FICHE RATIOS'!C:D,2,FALSE)</f>
        <v>Production Calorifique</v>
      </c>
    </row>
    <row r="933" spans="1:11">
      <c r="A933" s="440"/>
      <c r="B933" s="989" t="s">
        <v>179</v>
      </c>
      <c r="C933" s="976"/>
      <c r="D933" s="983" t="s">
        <v>2557</v>
      </c>
      <c r="E933" s="984" t="s">
        <v>2528</v>
      </c>
      <c r="F933" s="979">
        <v>0</v>
      </c>
      <c r="G933" s="980"/>
      <c r="H933" s="985">
        <f t="shared" si="14"/>
        <v>0</v>
      </c>
      <c r="J933" s="2061" t="s">
        <v>6397</v>
      </c>
      <c r="K933" s="2153" t="str">
        <f>VLOOKUP(J933,'FICHE RATIOS'!C:D,2,FALSE)</f>
        <v>Production Calorifique</v>
      </c>
    </row>
    <row r="934" spans="1:11">
      <c r="A934" s="440"/>
      <c r="B934" s="989" t="s">
        <v>179</v>
      </c>
      <c r="C934" s="976"/>
      <c r="D934" s="983" t="s">
        <v>2558</v>
      </c>
      <c r="E934" s="984" t="s">
        <v>2528</v>
      </c>
      <c r="F934" s="979">
        <v>0</v>
      </c>
      <c r="G934" s="980"/>
      <c r="H934" s="985">
        <f t="shared" si="14"/>
        <v>0</v>
      </c>
      <c r="J934" s="2061" t="s">
        <v>6397</v>
      </c>
      <c r="K934" s="2153" t="str">
        <f>VLOOKUP(J934,'FICHE RATIOS'!C:D,2,FALSE)</f>
        <v>Production Calorifique</v>
      </c>
    </row>
    <row r="935" spans="1:11">
      <c r="A935" s="440"/>
      <c r="B935" s="989" t="s">
        <v>179</v>
      </c>
      <c r="C935" s="976"/>
      <c r="D935" s="983" t="s">
        <v>2559</v>
      </c>
      <c r="E935" s="984" t="s">
        <v>2528</v>
      </c>
      <c r="F935" s="979">
        <v>0</v>
      </c>
      <c r="G935" s="980"/>
      <c r="H935" s="985">
        <f t="shared" si="14"/>
        <v>0</v>
      </c>
      <c r="J935" s="2061" t="s">
        <v>6397</v>
      </c>
      <c r="K935" s="2153" t="str">
        <f>VLOOKUP(J935,'FICHE RATIOS'!C:D,2,FALSE)</f>
        <v>Production Calorifique</v>
      </c>
    </row>
    <row r="936" spans="1:11">
      <c r="A936" s="440"/>
      <c r="B936" s="989" t="s">
        <v>179</v>
      </c>
      <c r="C936" s="976"/>
      <c r="D936" s="983" t="s">
        <v>179</v>
      </c>
      <c r="E936" s="984" t="s">
        <v>179</v>
      </c>
      <c r="F936" s="979">
        <v>0</v>
      </c>
      <c r="G936" s="980"/>
      <c r="H936" s="985">
        <f t="shared" si="14"/>
        <v>0</v>
      </c>
      <c r="J936" s="2061" t="s">
        <v>6397</v>
      </c>
      <c r="K936" s="2153" t="str">
        <f>VLOOKUP(J936,'FICHE RATIOS'!C:D,2,FALSE)</f>
        <v>Production Calorifique</v>
      </c>
    </row>
    <row r="937" spans="1:11">
      <c r="A937" s="440"/>
      <c r="B937" s="989"/>
      <c r="C937" s="976"/>
      <c r="D937" s="990"/>
      <c r="E937" s="978"/>
      <c r="F937" s="979"/>
      <c r="G937" s="980"/>
      <c r="H937" s="985">
        <f t="shared" si="14"/>
        <v>0</v>
      </c>
      <c r="J937" s="2061" t="s">
        <v>6397</v>
      </c>
      <c r="K937" s="2153" t="str">
        <f>VLOOKUP(J937,'FICHE RATIOS'!C:D,2,FALSE)</f>
        <v>Production Calorifique</v>
      </c>
    </row>
    <row r="938" spans="1:11">
      <c r="A938" s="440"/>
      <c r="B938" s="989" t="s">
        <v>1924</v>
      </c>
      <c r="C938" s="976"/>
      <c r="D938" s="987" t="s">
        <v>2560</v>
      </c>
      <c r="E938" s="984" t="s">
        <v>51</v>
      </c>
      <c r="F938" s="979">
        <v>1</v>
      </c>
      <c r="G938" s="980"/>
      <c r="H938" s="985">
        <f t="shared" si="14"/>
        <v>0</v>
      </c>
      <c r="J938" s="2061" t="s">
        <v>6397</v>
      </c>
      <c r="K938" s="2153" t="str">
        <f>VLOOKUP(J938,'FICHE RATIOS'!C:D,2,FALSE)</f>
        <v>Production Calorifique</v>
      </c>
    </row>
    <row r="939" spans="1:11">
      <c r="A939" s="440"/>
      <c r="B939" s="989" t="s">
        <v>179</v>
      </c>
      <c r="C939" s="976"/>
      <c r="D939" s="983" t="s">
        <v>179</v>
      </c>
      <c r="E939" s="984" t="s">
        <v>179</v>
      </c>
      <c r="F939" s="979">
        <v>0</v>
      </c>
      <c r="G939" s="980"/>
      <c r="H939" s="985">
        <f t="shared" si="14"/>
        <v>0</v>
      </c>
      <c r="J939" s="2061" t="s">
        <v>6397</v>
      </c>
      <c r="K939" s="2153" t="str">
        <f>VLOOKUP(J939,'FICHE RATIOS'!C:D,2,FALSE)</f>
        <v>Production Calorifique</v>
      </c>
    </row>
    <row r="940" spans="1:11" ht="24">
      <c r="A940" s="440"/>
      <c r="B940" s="989" t="s">
        <v>179</v>
      </c>
      <c r="C940" s="976"/>
      <c r="D940" s="983" t="s">
        <v>2890</v>
      </c>
      <c r="E940" s="984" t="s">
        <v>2528</v>
      </c>
      <c r="F940" s="979">
        <v>0</v>
      </c>
      <c r="G940" s="980"/>
      <c r="H940" s="985">
        <f t="shared" si="14"/>
        <v>0</v>
      </c>
      <c r="J940" s="2061" t="s">
        <v>6397</v>
      </c>
      <c r="K940" s="2153" t="str">
        <f>VLOOKUP(J940,'FICHE RATIOS'!C:D,2,FALSE)</f>
        <v>Production Calorifique</v>
      </c>
    </row>
    <row r="941" spans="1:11">
      <c r="A941" s="440"/>
      <c r="B941" s="989" t="s">
        <v>179</v>
      </c>
      <c r="C941" s="976"/>
      <c r="D941" s="983" t="s">
        <v>2562</v>
      </c>
      <c r="E941" s="984" t="s">
        <v>2528</v>
      </c>
      <c r="F941" s="979">
        <v>0</v>
      </c>
      <c r="G941" s="980"/>
      <c r="H941" s="985">
        <f t="shared" si="14"/>
        <v>0</v>
      </c>
      <c r="J941" s="2061" t="s">
        <v>6397</v>
      </c>
      <c r="K941" s="2153" t="str">
        <f>VLOOKUP(J941,'FICHE RATIOS'!C:D,2,FALSE)</f>
        <v>Production Calorifique</v>
      </c>
    </row>
    <row r="942" spans="1:11">
      <c r="A942" s="440"/>
      <c r="B942" s="989" t="s">
        <v>179</v>
      </c>
      <c r="C942" s="976"/>
      <c r="D942" s="983" t="s">
        <v>2891</v>
      </c>
      <c r="E942" s="984"/>
      <c r="F942" s="979">
        <v>0</v>
      </c>
      <c r="G942" s="980"/>
      <c r="H942" s="985">
        <f t="shared" si="14"/>
        <v>0</v>
      </c>
      <c r="J942" s="2061" t="s">
        <v>6397</v>
      </c>
      <c r="K942" s="2153" t="str">
        <f>VLOOKUP(J942,'FICHE RATIOS'!C:D,2,FALSE)</f>
        <v>Production Calorifique</v>
      </c>
    </row>
    <row r="943" spans="1:11">
      <c r="A943" s="440"/>
      <c r="B943" s="989" t="s">
        <v>179</v>
      </c>
      <c r="C943" s="976"/>
      <c r="D943" s="983" t="s">
        <v>2672</v>
      </c>
      <c r="E943" s="984" t="s">
        <v>2528</v>
      </c>
      <c r="F943" s="979">
        <v>0</v>
      </c>
      <c r="G943" s="980"/>
      <c r="H943" s="985">
        <f t="shared" si="14"/>
        <v>0</v>
      </c>
      <c r="J943" s="2061" t="s">
        <v>6397</v>
      </c>
      <c r="K943" s="2153" t="str">
        <f>VLOOKUP(J943,'FICHE RATIOS'!C:D,2,FALSE)</f>
        <v>Production Calorifique</v>
      </c>
    </row>
    <row r="944" spans="1:11">
      <c r="A944" s="440"/>
      <c r="B944" s="989" t="s">
        <v>179</v>
      </c>
      <c r="C944" s="976"/>
      <c r="D944" s="983" t="s">
        <v>2892</v>
      </c>
      <c r="E944" s="984"/>
      <c r="F944" s="979">
        <v>0</v>
      </c>
      <c r="G944" s="980"/>
      <c r="H944" s="985">
        <f t="shared" si="14"/>
        <v>0</v>
      </c>
      <c r="J944" s="2061" t="s">
        <v>6397</v>
      </c>
      <c r="K944" s="2153" t="str">
        <f>VLOOKUP(J944,'FICHE RATIOS'!C:D,2,FALSE)</f>
        <v>Production Calorifique</v>
      </c>
    </row>
    <row r="945" spans="1:11">
      <c r="A945" s="440"/>
      <c r="B945" s="989" t="s">
        <v>179</v>
      </c>
      <c r="C945" s="976"/>
      <c r="D945" s="983" t="s">
        <v>2660</v>
      </c>
      <c r="E945" s="984" t="s">
        <v>2528</v>
      </c>
      <c r="F945" s="979">
        <v>0</v>
      </c>
      <c r="G945" s="980"/>
      <c r="H945" s="985">
        <f t="shared" si="14"/>
        <v>0</v>
      </c>
      <c r="J945" s="2061" t="s">
        <v>6397</v>
      </c>
      <c r="K945" s="2153" t="str">
        <f>VLOOKUP(J945,'FICHE RATIOS'!C:D,2,FALSE)</f>
        <v>Production Calorifique</v>
      </c>
    </row>
    <row r="946" spans="1:11">
      <c r="A946" s="440"/>
      <c r="B946" s="989" t="s">
        <v>179</v>
      </c>
      <c r="C946" s="976"/>
      <c r="D946" s="983" t="s">
        <v>2893</v>
      </c>
      <c r="E946" s="984"/>
      <c r="F946" s="979">
        <v>0</v>
      </c>
      <c r="G946" s="980"/>
      <c r="H946" s="985">
        <f t="shared" si="14"/>
        <v>0</v>
      </c>
      <c r="J946" s="2061" t="s">
        <v>6397</v>
      </c>
      <c r="K946" s="2153" t="str">
        <f>VLOOKUP(J946,'FICHE RATIOS'!C:D,2,FALSE)</f>
        <v>Production Calorifique</v>
      </c>
    </row>
    <row r="947" spans="1:11">
      <c r="A947" s="440"/>
      <c r="B947" s="989" t="s">
        <v>179</v>
      </c>
      <c r="C947" s="976"/>
      <c r="D947" s="983" t="s">
        <v>2718</v>
      </c>
      <c r="E947" s="984" t="s">
        <v>2528</v>
      </c>
      <c r="F947" s="979">
        <v>0</v>
      </c>
      <c r="G947" s="980"/>
      <c r="H947" s="985">
        <f t="shared" si="14"/>
        <v>0</v>
      </c>
      <c r="J947" s="2061" t="s">
        <v>6397</v>
      </c>
      <c r="K947" s="2153" t="str">
        <f>VLOOKUP(J947,'FICHE RATIOS'!C:D,2,FALSE)</f>
        <v>Production Calorifique</v>
      </c>
    </row>
    <row r="948" spans="1:11">
      <c r="A948" s="440"/>
      <c r="B948" s="989" t="s">
        <v>179</v>
      </c>
      <c r="C948" s="976"/>
      <c r="D948" s="983" t="s">
        <v>2709</v>
      </c>
      <c r="E948" s="984" t="s">
        <v>2528</v>
      </c>
      <c r="F948" s="979">
        <v>0</v>
      </c>
      <c r="G948" s="980"/>
      <c r="H948" s="985">
        <f t="shared" si="14"/>
        <v>0</v>
      </c>
      <c r="J948" s="2061" t="s">
        <v>6397</v>
      </c>
      <c r="K948" s="2153" t="str">
        <f>VLOOKUP(J948,'FICHE RATIOS'!C:D,2,FALSE)</f>
        <v>Production Calorifique</v>
      </c>
    </row>
    <row r="949" spans="1:11" ht="24">
      <c r="A949" s="440"/>
      <c r="B949" s="989" t="s">
        <v>179</v>
      </c>
      <c r="C949" s="976"/>
      <c r="D949" s="983" t="s">
        <v>2570</v>
      </c>
      <c r="E949" s="984" t="s">
        <v>2528</v>
      </c>
      <c r="F949" s="979">
        <v>0</v>
      </c>
      <c r="G949" s="980"/>
      <c r="H949" s="985">
        <f t="shared" si="14"/>
        <v>0</v>
      </c>
      <c r="J949" s="2061" t="s">
        <v>6397</v>
      </c>
      <c r="K949" s="2153" t="str">
        <f>VLOOKUP(J949,'FICHE RATIOS'!C:D,2,FALSE)</f>
        <v>Production Calorifique</v>
      </c>
    </row>
    <row r="950" spans="1:11">
      <c r="A950" s="440"/>
      <c r="B950" s="989" t="s">
        <v>179</v>
      </c>
      <c r="C950" s="976"/>
      <c r="D950" s="983" t="s">
        <v>2894</v>
      </c>
      <c r="E950" s="984"/>
      <c r="F950" s="979">
        <v>0</v>
      </c>
      <c r="G950" s="980"/>
      <c r="H950" s="985">
        <f t="shared" si="14"/>
        <v>0</v>
      </c>
      <c r="J950" s="2061" t="s">
        <v>6397</v>
      </c>
      <c r="K950" s="2153" t="str">
        <f>VLOOKUP(J950,'FICHE RATIOS'!C:D,2,FALSE)</f>
        <v>Production Calorifique</v>
      </c>
    </row>
    <row r="951" spans="1:11">
      <c r="A951" s="440"/>
      <c r="B951" s="989" t="s">
        <v>179</v>
      </c>
      <c r="C951" s="976"/>
      <c r="D951" s="983" t="s">
        <v>2572</v>
      </c>
      <c r="E951" s="984" t="s">
        <v>2528</v>
      </c>
      <c r="F951" s="979">
        <v>0</v>
      </c>
      <c r="G951" s="980"/>
      <c r="H951" s="985">
        <f t="shared" si="14"/>
        <v>0</v>
      </c>
      <c r="J951" s="2061" t="s">
        <v>6397</v>
      </c>
      <c r="K951" s="2153" t="str">
        <f>VLOOKUP(J951,'FICHE RATIOS'!C:D,2,FALSE)</f>
        <v>Production Calorifique</v>
      </c>
    </row>
    <row r="952" spans="1:11">
      <c r="A952" s="440"/>
      <c r="B952" s="989" t="s">
        <v>179</v>
      </c>
      <c r="C952" s="976"/>
      <c r="D952" s="983" t="s">
        <v>2895</v>
      </c>
      <c r="E952" s="984"/>
      <c r="F952" s="979">
        <v>0</v>
      </c>
      <c r="G952" s="980"/>
      <c r="H952" s="985">
        <f t="shared" si="14"/>
        <v>0</v>
      </c>
      <c r="J952" s="2061" t="s">
        <v>6397</v>
      </c>
      <c r="K952" s="2153" t="str">
        <f>VLOOKUP(J952,'FICHE RATIOS'!C:D,2,FALSE)</f>
        <v>Production Calorifique</v>
      </c>
    </row>
    <row r="953" spans="1:11">
      <c r="A953" s="440"/>
      <c r="B953" s="989" t="s">
        <v>179</v>
      </c>
      <c r="C953" s="976"/>
      <c r="D953" s="983" t="s">
        <v>2663</v>
      </c>
      <c r="E953" s="984" t="s">
        <v>2528</v>
      </c>
      <c r="F953" s="979">
        <v>0</v>
      </c>
      <c r="G953" s="980"/>
      <c r="H953" s="985">
        <f t="shared" si="14"/>
        <v>0</v>
      </c>
      <c r="J953" s="2061" t="s">
        <v>6397</v>
      </c>
      <c r="K953" s="2153" t="str">
        <f>VLOOKUP(J953,'FICHE RATIOS'!C:D,2,FALSE)</f>
        <v>Production Calorifique</v>
      </c>
    </row>
    <row r="954" spans="1:11">
      <c r="A954" s="440"/>
      <c r="B954" s="989" t="s">
        <v>179</v>
      </c>
      <c r="C954" s="976"/>
      <c r="D954" s="983" t="s">
        <v>2575</v>
      </c>
      <c r="E954" s="984"/>
      <c r="F954" s="979">
        <v>0</v>
      </c>
      <c r="G954" s="980"/>
      <c r="H954" s="985">
        <f t="shared" si="14"/>
        <v>0</v>
      </c>
      <c r="J954" s="2061" t="s">
        <v>6397</v>
      </c>
      <c r="K954" s="2153" t="str">
        <f>VLOOKUP(J954,'FICHE RATIOS'!C:D,2,FALSE)</f>
        <v>Production Calorifique</v>
      </c>
    </row>
    <row r="955" spans="1:11">
      <c r="A955" s="440"/>
      <c r="B955" s="989" t="s">
        <v>179</v>
      </c>
      <c r="C955" s="976"/>
      <c r="D955" s="983" t="s">
        <v>2576</v>
      </c>
      <c r="E955" s="984" t="s">
        <v>2528</v>
      </c>
      <c r="F955" s="979">
        <v>0</v>
      </c>
      <c r="G955" s="980"/>
      <c r="H955" s="985">
        <f t="shared" si="14"/>
        <v>0</v>
      </c>
      <c r="J955" s="2061" t="s">
        <v>6397</v>
      </c>
      <c r="K955" s="2153" t="str">
        <f>VLOOKUP(J955,'FICHE RATIOS'!C:D,2,FALSE)</f>
        <v>Production Calorifique</v>
      </c>
    </row>
    <row r="956" spans="1:11">
      <c r="A956" s="440"/>
      <c r="B956" s="989" t="s">
        <v>179</v>
      </c>
      <c r="C956" s="976"/>
      <c r="D956" s="983" t="s">
        <v>2577</v>
      </c>
      <c r="E956" s="984" t="s">
        <v>2528</v>
      </c>
      <c r="F956" s="979">
        <v>0</v>
      </c>
      <c r="G956" s="980"/>
      <c r="H956" s="985">
        <f t="shared" si="14"/>
        <v>0</v>
      </c>
      <c r="J956" s="2061" t="s">
        <v>6397</v>
      </c>
      <c r="K956" s="2153" t="str">
        <f>VLOOKUP(J956,'FICHE RATIOS'!C:D,2,FALSE)</f>
        <v>Production Calorifique</v>
      </c>
    </row>
    <row r="957" spans="1:11">
      <c r="A957" s="440"/>
      <c r="B957" s="989" t="s">
        <v>179</v>
      </c>
      <c r="C957" s="976"/>
      <c r="D957" s="983" t="s">
        <v>2578</v>
      </c>
      <c r="E957" s="984" t="s">
        <v>2528</v>
      </c>
      <c r="F957" s="979">
        <v>0</v>
      </c>
      <c r="G957" s="980"/>
      <c r="H957" s="985">
        <f t="shared" si="14"/>
        <v>0</v>
      </c>
      <c r="J957" s="2061" t="s">
        <v>6397</v>
      </c>
      <c r="K957" s="2153" t="str">
        <f>VLOOKUP(J957,'FICHE RATIOS'!C:D,2,FALSE)</f>
        <v>Production Calorifique</v>
      </c>
    </row>
    <row r="958" spans="1:11">
      <c r="A958" s="440"/>
      <c r="B958" s="989" t="s">
        <v>179</v>
      </c>
      <c r="C958" s="976"/>
      <c r="D958" s="983" t="s">
        <v>2579</v>
      </c>
      <c r="E958" s="984" t="s">
        <v>2528</v>
      </c>
      <c r="F958" s="979">
        <v>0</v>
      </c>
      <c r="G958" s="980"/>
      <c r="H958" s="985">
        <f t="shared" si="14"/>
        <v>0</v>
      </c>
      <c r="J958" s="2061" t="s">
        <v>6397</v>
      </c>
      <c r="K958" s="2153" t="str">
        <f>VLOOKUP(J958,'FICHE RATIOS'!C:D,2,FALSE)</f>
        <v>Production Calorifique</v>
      </c>
    </row>
    <row r="959" spans="1:11">
      <c r="A959" s="440"/>
      <c r="B959" s="989" t="s">
        <v>179</v>
      </c>
      <c r="C959" s="976"/>
      <c r="D959" s="983" t="s">
        <v>2580</v>
      </c>
      <c r="E959" s="984"/>
      <c r="F959" s="979">
        <v>0</v>
      </c>
      <c r="G959" s="980"/>
      <c r="H959" s="985">
        <f t="shared" si="14"/>
        <v>0</v>
      </c>
      <c r="J959" s="2061" t="s">
        <v>6397</v>
      </c>
      <c r="K959" s="2153" t="str">
        <f>VLOOKUP(J959,'FICHE RATIOS'!C:D,2,FALSE)</f>
        <v>Production Calorifique</v>
      </c>
    </row>
    <row r="960" spans="1:11" ht="36">
      <c r="A960" s="440"/>
      <c r="B960" s="989" t="s">
        <v>179</v>
      </c>
      <c r="C960" s="976"/>
      <c r="D960" s="983" t="s">
        <v>2581</v>
      </c>
      <c r="E960" s="984" t="s">
        <v>2528</v>
      </c>
      <c r="F960" s="979">
        <v>0</v>
      </c>
      <c r="G960" s="980"/>
      <c r="H960" s="985">
        <f t="shared" si="14"/>
        <v>0</v>
      </c>
      <c r="J960" s="2061" t="s">
        <v>6397</v>
      </c>
      <c r="K960" s="2153" t="str">
        <f>VLOOKUP(J960,'FICHE RATIOS'!C:D,2,FALSE)</f>
        <v>Production Calorifique</v>
      </c>
    </row>
    <row r="961" spans="1:11">
      <c r="A961" s="440"/>
      <c r="B961" s="989" t="s">
        <v>179</v>
      </c>
      <c r="C961" s="976"/>
      <c r="D961" s="983" t="s">
        <v>2582</v>
      </c>
      <c r="E961" s="984"/>
      <c r="F961" s="979">
        <v>0</v>
      </c>
      <c r="G961" s="980"/>
      <c r="H961" s="985">
        <f t="shared" si="14"/>
        <v>0</v>
      </c>
      <c r="J961" s="2061" t="s">
        <v>6397</v>
      </c>
      <c r="K961" s="2153" t="str">
        <f>VLOOKUP(J961,'FICHE RATIOS'!C:D,2,FALSE)</f>
        <v>Production Calorifique</v>
      </c>
    </row>
    <row r="962" spans="1:11">
      <c r="A962" s="440"/>
      <c r="B962" s="989" t="s">
        <v>179</v>
      </c>
      <c r="C962" s="976"/>
      <c r="D962" s="991" t="s">
        <v>2683</v>
      </c>
      <c r="E962" s="984" t="s">
        <v>235</v>
      </c>
      <c r="F962" s="979">
        <v>14</v>
      </c>
      <c r="G962" s="980">
        <v>262.45999999999998</v>
      </c>
      <c r="H962" s="985">
        <f t="shared" si="14"/>
        <v>3674.4399999999996</v>
      </c>
      <c r="J962" s="2061" t="s">
        <v>6397</v>
      </c>
      <c r="K962" s="2153" t="str">
        <f>VLOOKUP(J962,'FICHE RATIOS'!C:D,2,FALSE)</f>
        <v>Production Calorifique</v>
      </c>
    </row>
    <row r="963" spans="1:11">
      <c r="A963" s="440"/>
      <c r="B963" s="989" t="s">
        <v>179</v>
      </c>
      <c r="C963" s="976"/>
      <c r="D963" s="983" t="s">
        <v>2664</v>
      </c>
      <c r="E963" s="984" t="s">
        <v>2528</v>
      </c>
      <c r="F963" s="979">
        <v>0</v>
      </c>
      <c r="G963" s="980"/>
      <c r="H963" s="985">
        <f t="shared" si="14"/>
        <v>0</v>
      </c>
      <c r="J963" s="2061" t="s">
        <v>6397</v>
      </c>
      <c r="K963" s="2153" t="str">
        <f>VLOOKUP(J963,'FICHE RATIOS'!C:D,2,FALSE)</f>
        <v>Production Calorifique</v>
      </c>
    </row>
    <row r="964" spans="1:11">
      <c r="A964" s="440"/>
      <c r="B964" s="989" t="s">
        <v>179</v>
      </c>
      <c r="C964" s="976"/>
      <c r="D964" s="983" t="s">
        <v>2585</v>
      </c>
      <c r="E964" s="984"/>
      <c r="F964" s="979">
        <v>0</v>
      </c>
      <c r="G964" s="980"/>
      <c r="H964" s="985">
        <f t="shared" si="14"/>
        <v>0</v>
      </c>
      <c r="J964" s="2061" t="s">
        <v>6397</v>
      </c>
      <c r="K964" s="2153" t="str">
        <f>VLOOKUP(J964,'FICHE RATIOS'!C:D,2,FALSE)</f>
        <v>Production Calorifique</v>
      </c>
    </row>
    <row r="965" spans="1:11">
      <c r="A965" s="440"/>
      <c r="B965" s="989" t="s">
        <v>179</v>
      </c>
      <c r="C965" s="976"/>
      <c r="D965" s="991" t="s">
        <v>2699</v>
      </c>
      <c r="E965" s="984" t="s">
        <v>70</v>
      </c>
      <c r="F965" s="979">
        <v>9</v>
      </c>
      <c r="G965" s="980">
        <v>42.64</v>
      </c>
      <c r="H965" s="985">
        <f t="shared" si="14"/>
        <v>383.76</v>
      </c>
      <c r="J965" s="2061" t="s">
        <v>6397</v>
      </c>
      <c r="K965" s="2153" t="str">
        <f>VLOOKUP(J965,'FICHE RATIOS'!C:D,2,FALSE)</f>
        <v>Production Calorifique</v>
      </c>
    </row>
    <row r="966" spans="1:11">
      <c r="A966" s="440"/>
      <c r="B966" s="989" t="s">
        <v>179</v>
      </c>
      <c r="C966" s="976"/>
      <c r="D966" s="983" t="s">
        <v>2557</v>
      </c>
      <c r="E966" s="984"/>
      <c r="F966" s="979">
        <v>0</v>
      </c>
      <c r="G966" s="980"/>
      <c r="H966" s="985">
        <f t="shared" si="14"/>
        <v>0</v>
      </c>
      <c r="J966" s="2061" t="s">
        <v>6397</v>
      </c>
      <c r="K966" s="2153" t="str">
        <f>VLOOKUP(J966,'FICHE RATIOS'!C:D,2,FALSE)</f>
        <v>Production Calorifique</v>
      </c>
    </row>
    <row r="967" spans="1:11">
      <c r="A967" s="440"/>
      <c r="B967" s="989" t="s">
        <v>179</v>
      </c>
      <c r="C967" s="976"/>
      <c r="D967" s="983" t="s">
        <v>2587</v>
      </c>
      <c r="E967" s="984" t="s">
        <v>2528</v>
      </c>
      <c r="F967" s="979">
        <v>0</v>
      </c>
      <c r="G967" s="980"/>
      <c r="H967" s="985">
        <f t="shared" si="14"/>
        <v>0</v>
      </c>
      <c r="J967" s="2061" t="s">
        <v>6397</v>
      </c>
      <c r="K967" s="2153" t="str">
        <f>VLOOKUP(J967,'FICHE RATIOS'!C:D,2,FALSE)</f>
        <v>Production Calorifique</v>
      </c>
    </row>
    <row r="968" spans="1:11">
      <c r="A968" s="440"/>
      <c r="B968" s="989" t="s">
        <v>179</v>
      </c>
      <c r="C968" s="976"/>
      <c r="D968" s="983" t="s">
        <v>2559</v>
      </c>
      <c r="E968" s="984"/>
      <c r="F968" s="979">
        <v>0</v>
      </c>
      <c r="G968" s="980"/>
      <c r="H968" s="985">
        <f t="shared" ref="H968:H1031" si="15">+IF(F968=0,0,F968*G968)</f>
        <v>0</v>
      </c>
      <c r="J968" s="2061" t="s">
        <v>6397</v>
      </c>
      <c r="K968" s="2153" t="str">
        <f>VLOOKUP(J968,'FICHE RATIOS'!C:D,2,FALSE)</f>
        <v>Production Calorifique</v>
      </c>
    </row>
    <row r="969" spans="1:11">
      <c r="A969" s="440"/>
      <c r="B969" s="989" t="s">
        <v>179</v>
      </c>
      <c r="C969" s="976"/>
      <c r="D969" s="983" t="s">
        <v>2588</v>
      </c>
      <c r="E969" s="984" t="s">
        <v>2528</v>
      </c>
      <c r="F969" s="979">
        <v>0</v>
      </c>
      <c r="G969" s="980"/>
      <c r="H969" s="985">
        <f t="shared" si="15"/>
        <v>0</v>
      </c>
      <c r="J969" s="2061" t="s">
        <v>6397</v>
      </c>
      <c r="K969" s="2153" t="str">
        <f>VLOOKUP(J969,'FICHE RATIOS'!C:D,2,FALSE)</f>
        <v>Production Calorifique</v>
      </c>
    </row>
    <row r="970" spans="1:11">
      <c r="A970" s="440"/>
      <c r="B970" s="989" t="s">
        <v>179</v>
      </c>
      <c r="C970" s="976"/>
      <c r="D970" s="983" t="s">
        <v>179</v>
      </c>
      <c r="E970" s="984" t="s">
        <v>179</v>
      </c>
      <c r="F970" s="979">
        <v>0</v>
      </c>
      <c r="G970" s="980"/>
      <c r="H970" s="985">
        <f t="shared" si="15"/>
        <v>0</v>
      </c>
      <c r="J970" s="2061" t="s">
        <v>6397</v>
      </c>
      <c r="K970" s="2153" t="str">
        <f>VLOOKUP(J970,'FICHE RATIOS'!C:D,2,FALSE)</f>
        <v>Production Calorifique</v>
      </c>
    </row>
    <row r="971" spans="1:11">
      <c r="A971" s="440"/>
      <c r="B971" s="989"/>
      <c r="C971" s="976"/>
      <c r="D971" s="990"/>
      <c r="E971" s="984"/>
      <c r="F971" s="979"/>
      <c r="G971" s="980"/>
      <c r="H971" s="985">
        <f t="shared" si="15"/>
        <v>0</v>
      </c>
      <c r="J971" s="2061" t="s">
        <v>6397</v>
      </c>
      <c r="K971" s="2153" t="str">
        <f>VLOOKUP(J971,'FICHE RATIOS'!C:D,2,FALSE)</f>
        <v>Production Calorifique</v>
      </c>
    </row>
    <row r="972" spans="1:11">
      <c r="A972" s="440"/>
      <c r="B972" s="989"/>
      <c r="C972" s="976"/>
      <c r="D972" s="990"/>
      <c r="E972" s="984"/>
      <c r="F972" s="979"/>
      <c r="G972" s="980"/>
      <c r="H972" s="985">
        <f t="shared" si="15"/>
        <v>0</v>
      </c>
      <c r="J972" s="2061" t="s">
        <v>6397</v>
      </c>
      <c r="K972" s="2153" t="str">
        <f>VLOOKUP(J972,'FICHE RATIOS'!C:D,2,FALSE)</f>
        <v>Production Calorifique</v>
      </c>
    </row>
    <row r="973" spans="1:11">
      <c r="A973" s="440"/>
      <c r="B973" s="989" t="s">
        <v>240</v>
      </c>
      <c r="C973" s="976"/>
      <c r="D973" s="987" t="s">
        <v>2589</v>
      </c>
      <c r="E973" s="984" t="s">
        <v>51</v>
      </c>
      <c r="F973" s="979">
        <v>1</v>
      </c>
      <c r="G973" s="980"/>
      <c r="H973" s="985">
        <f t="shared" si="15"/>
        <v>0</v>
      </c>
      <c r="J973" s="2061" t="s">
        <v>6397</v>
      </c>
      <c r="K973" s="2153" t="str">
        <f>VLOOKUP(J973,'FICHE RATIOS'!C:D,2,FALSE)</f>
        <v>Production Calorifique</v>
      </c>
    </row>
    <row r="974" spans="1:11">
      <c r="A974" s="440"/>
      <c r="B974" s="989" t="s">
        <v>179</v>
      </c>
      <c r="C974" s="976"/>
      <c r="D974" s="983" t="s">
        <v>179</v>
      </c>
      <c r="E974" s="984" t="s">
        <v>179</v>
      </c>
      <c r="F974" s="979">
        <v>0</v>
      </c>
      <c r="G974" s="980"/>
      <c r="H974" s="985">
        <f t="shared" si="15"/>
        <v>0</v>
      </c>
      <c r="J974" s="2061" t="s">
        <v>6397</v>
      </c>
      <c r="K974" s="2153" t="str">
        <f>VLOOKUP(J974,'FICHE RATIOS'!C:D,2,FALSE)</f>
        <v>Production Calorifique</v>
      </c>
    </row>
    <row r="975" spans="1:11">
      <c r="A975" s="440"/>
      <c r="B975" s="989" t="s">
        <v>179</v>
      </c>
      <c r="C975" s="976"/>
      <c r="D975" s="983" t="s">
        <v>2590</v>
      </c>
      <c r="E975" s="984"/>
      <c r="F975" s="979">
        <v>0</v>
      </c>
      <c r="G975" s="980"/>
      <c r="H975" s="985">
        <f t="shared" si="15"/>
        <v>0</v>
      </c>
      <c r="J975" s="2061" t="s">
        <v>6397</v>
      </c>
      <c r="K975" s="2153" t="str">
        <f>VLOOKUP(J975,'FICHE RATIOS'!C:D,2,FALSE)</f>
        <v>Production Calorifique</v>
      </c>
    </row>
    <row r="976" spans="1:11" ht="36">
      <c r="A976" s="440"/>
      <c r="B976" s="989" t="s">
        <v>179</v>
      </c>
      <c r="C976" s="976"/>
      <c r="D976" s="991" t="s">
        <v>2591</v>
      </c>
      <c r="E976" s="984" t="s">
        <v>36</v>
      </c>
      <c r="F976" s="979">
        <v>1</v>
      </c>
      <c r="G976" s="980">
        <v>175.96</v>
      </c>
      <c r="H976" s="985">
        <f t="shared" si="15"/>
        <v>175.96</v>
      </c>
      <c r="J976" s="2061" t="s">
        <v>6397</v>
      </c>
      <c r="K976" s="2153" t="str">
        <f>VLOOKUP(J976,'FICHE RATIOS'!C:D,2,FALSE)</f>
        <v>Production Calorifique</v>
      </c>
    </row>
    <row r="977" spans="1:11">
      <c r="A977" s="440"/>
      <c r="B977" s="989" t="s">
        <v>179</v>
      </c>
      <c r="C977" s="976"/>
      <c r="D977" s="991" t="s">
        <v>2592</v>
      </c>
      <c r="E977" s="984" t="s">
        <v>36</v>
      </c>
      <c r="F977" s="979">
        <v>1</v>
      </c>
      <c r="G977" s="980">
        <v>383.11</v>
      </c>
      <c r="H977" s="985">
        <f t="shared" si="15"/>
        <v>383.11</v>
      </c>
      <c r="J977" s="2061" t="s">
        <v>6397</v>
      </c>
      <c r="K977" s="2153" t="str">
        <f>VLOOKUP(J977,'FICHE RATIOS'!C:D,2,FALSE)</f>
        <v>Production Calorifique</v>
      </c>
    </row>
    <row r="978" spans="1:11">
      <c r="A978" s="440"/>
      <c r="B978" s="989" t="s">
        <v>179</v>
      </c>
      <c r="C978" s="976"/>
      <c r="D978" s="991" t="s">
        <v>2593</v>
      </c>
      <c r="E978" s="984" t="s">
        <v>36</v>
      </c>
      <c r="F978" s="979">
        <v>1</v>
      </c>
      <c r="G978" s="980">
        <v>73.69</v>
      </c>
      <c r="H978" s="985">
        <f t="shared" si="15"/>
        <v>73.69</v>
      </c>
      <c r="J978" s="2061" t="s">
        <v>6397</v>
      </c>
      <c r="K978" s="2153" t="str">
        <f>VLOOKUP(J978,'FICHE RATIOS'!C:D,2,FALSE)</f>
        <v>Production Calorifique</v>
      </c>
    </row>
    <row r="979" spans="1:11">
      <c r="A979" s="440"/>
      <c r="B979" s="989" t="s">
        <v>179</v>
      </c>
      <c r="C979" s="976"/>
      <c r="D979" s="991" t="s">
        <v>2594</v>
      </c>
      <c r="E979" s="978" t="s">
        <v>36</v>
      </c>
      <c r="F979" s="979">
        <v>5</v>
      </c>
      <c r="G979" s="980">
        <v>46.65</v>
      </c>
      <c r="H979" s="985">
        <f t="shared" si="15"/>
        <v>233.25</v>
      </c>
      <c r="J979" s="2061" t="s">
        <v>6397</v>
      </c>
      <c r="K979" s="2153" t="str">
        <f>VLOOKUP(J979,'FICHE RATIOS'!C:D,2,FALSE)</f>
        <v>Production Calorifique</v>
      </c>
    </row>
    <row r="980" spans="1:11">
      <c r="A980" s="440"/>
      <c r="B980" s="989" t="s">
        <v>179</v>
      </c>
      <c r="C980" s="976"/>
      <c r="D980" s="991" t="s">
        <v>2595</v>
      </c>
      <c r="E980" s="984" t="s">
        <v>51</v>
      </c>
      <c r="F980" s="979">
        <v>1</v>
      </c>
      <c r="G980" s="980">
        <v>590.78</v>
      </c>
      <c r="H980" s="985">
        <f t="shared" si="15"/>
        <v>590.78</v>
      </c>
      <c r="J980" s="2061" t="s">
        <v>6397</v>
      </c>
      <c r="K980" s="2153" t="str">
        <f>VLOOKUP(J980,'FICHE RATIOS'!C:D,2,FALSE)</f>
        <v>Production Calorifique</v>
      </c>
    </row>
    <row r="981" spans="1:11">
      <c r="A981" s="440"/>
      <c r="B981" s="989" t="s">
        <v>179</v>
      </c>
      <c r="C981" s="976"/>
      <c r="D981" s="991" t="s">
        <v>2596</v>
      </c>
      <c r="E981" s="984" t="s">
        <v>51</v>
      </c>
      <c r="F981" s="979">
        <v>1</v>
      </c>
      <c r="G981" s="980">
        <v>444</v>
      </c>
      <c r="H981" s="985">
        <f t="shared" si="15"/>
        <v>444</v>
      </c>
      <c r="J981" s="2061" t="s">
        <v>6397</v>
      </c>
      <c r="K981" s="2153" t="str">
        <f>VLOOKUP(J981,'FICHE RATIOS'!C:D,2,FALSE)</f>
        <v>Production Calorifique</v>
      </c>
    </row>
    <row r="982" spans="1:11">
      <c r="A982" s="440"/>
      <c r="B982" s="989" t="s">
        <v>179</v>
      </c>
      <c r="C982" s="976"/>
      <c r="D982" s="991" t="s">
        <v>2597</v>
      </c>
      <c r="E982" s="984" t="s">
        <v>36</v>
      </c>
      <c r="F982" s="979">
        <v>1</v>
      </c>
      <c r="G982" s="980">
        <v>168.52</v>
      </c>
      <c r="H982" s="985">
        <f t="shared" si="15"/>
        <v>168.52</v>
      </c>
      <c r="J982" s="2061" t="s">
        <v>6397</v>
      </c>
      <c r="K982" s="2153" t="str">
        <f>VLOOKUP(J982,'FICHE RATIOS'!C:D,2,FALSE)</f>
        <v>Production Calorifique</v>
      </c>
    </row>
    <row r="983" spans="1:11">
      <c r="A983" s="440"/>
      <c r="B983" s="989" t="s">
        <v>179</v>
      </c>
      <c r="C983" s="976"/>
      <c r="D983" s="991" t="s">
        <v>2598</v>
      </c>
      <c r="E983" s="984" t="s">
        <v>235</v>
      </c>
      <c r="F983" s="979">
        <v>12</v>
      </c>
      <c r="G983" s="980">
        <v>68.23</v>
      </c>
      <c r="H983" s="985">
        <f t="shared" si="15"/>
        <v>818.76</v>
      </c>
      <c r="J983" s="2061" t="s">
        <v>6397</v>
      </c>
      <c r="K983" s="2153" t="str">
        <f>VLOOKUP(J983,'FICHE RATIOS'!C:D,2,FALSE)</f>
        <v>Production Calorifique</v>
      </c>
    </row>
    <row r="984" spans="1:11">
      <c r="A984" s="440"/>
      <c r="B984" s="989" t="s">
        <v>179</v>
      </c>
      <c r="C984" s="976"/>
      <c r="D984" s="991" t="s">
        <v>2599</v>
      </c>
      <c r="E984" s="978" t="s">
        <v>235</v>
      </c>
      <c r="F984" s="979">
        <v>12</v>
      </c>
      <c r="G984" s="980">
        <v>6.62</v>
      </c>
      <c r="H984" s="985">
        <f t="shared" si="15"/>
        <v>79.44</v>
      </c>
      <c r="J984" s="2061" t="s">
        <v>6397</v>
      </c>
      <c r="K984" s="2153" t="str">
        <f>VLOOKUP(J984,'FICHE RATIOS'!C:D,2,FALSE)</f>
        <v>Production Calorifique</v>
      </c>
    </row>
    <row r="985" spans="1:11">
      <c r="A985" s="440"/>
      <c r="B985" s="989" t="s">
        <v>179</v>
      </c>
      <c r="C985" s="976"/>
      <c r="D985" s="983"/>
      <c r="E985" s="984"/>
      <c r="F985" s="979">
        <v>0</v>
      </c>
      <c r="G985" s="980"/>
      <c r="H985" s="985">
        <f t="shared" si="15"/>
        <v>0</v>
      </c>
      <c r="J985" s="2061" t="s">
        <v>6397</v>
      </c>
      <c r="K985" s="2153" t="str">
        <f>VLOOKUP(J985,'FICHE RATIOS'!C:D,2,FALSE)</f>
        <v>Production Calorifique</v>
      </c>
    </row>
    <row r="986" spans="1:11">
      <c r="A986" s="440"/>
      <c r="B986" s="989" t="s">
        <v>179</v>
      </c>
      <c r="C986" s="976"/>
      <c r="D986" s="983" t="s">
        <v>2600</v>
      </c>
      <c r="E986" s="984" t="s">
        <v>2528</v>
      </c>
      <c r="F986" s="979">
        <v>0</v>
      </c>
      <c r="G986" s="980"/>
      <c r="H986" s="985">
        <f t="shared" si="15"/>
        <v>0</v>
      </c>
      <c r="J986" s="2061" t="s">
        <v>6397</v>
      </c>
      <c r="K986" s="2153" t="str">
        <f>VLOOKUP(J986,'FICHE RATIOS'!C:D,2,FALSE)</f>
        <v>Production Calorifique</v>
      </c>
    </row>
    <row r="987" spans="1:11">
      <c r="A987" s="440"/>
      <c r="B987" s="989" t="s">
        <v>179</v>
      </c>
      <c r="C987" s="976"/>
      <c r="D987" s="983" t="s">
        <v>2601</v>
      </c>
      <c r="E987" s="984"/>
      <c r="F987" s="979">
        <v>0</v>
      </c>
      <c r="G987" s="980"/>
      <c r="H987" s="985">
        <f t="shared" si="15"/>
        <v>0</v>
      </c>
      <c r="J987" s="2061" t="s">
        <v>6397</v>
      </c>
      <c r="K987" s="2153" t="str">
        <f>VLOOKUP(J987,'FICHE RATIOS'!C:D,2,FALSE)</f>
        <v>Production Calorifique</v>
      </c>
    </row>
    <row r="988" spans="1:11">
      <c r="A988" s="440"/>
      <c r="B988" s="989" t="s">
        <v>179</v>
      </c>
      <c r="C988" s="976"/>
      <c r="D988" s="983"/>
      <c r="E988" s="984"/>
      <c r="F988" s="979">
        <v>0</v>
      </c>
      <c r="G988" s="980"/>
      <c r="H988" s="985">
        <f t="shared" si="15"/>
        <v>0</v>
      </c>
      <c r="J988" s="2061" t="s">
        <v>6397</v>
      </c>
      <c r="K988" s="2153" t="str">
        <f>VLOOKUP(J988,'FICHE RATIOS'!C:D,2,FALSE)</f>
        <v>Production Calorifique</v>
      </c>
    </row>
    <row r="989" spans="1:11" ht="24">
      <c r="A989" s="440"/>
      <c r="B989" s="989" t="s">
        <v>179</v>
      </c>
      <c r="C989" s="976"/>
      <c r="D989" s="991" t="s">
        <v>2602</v>
      </c>
      <c r="E989" s="984" t="s">
        <v>66</v>
      </c>
      <c r="F989" s="979">
        <v>1</v>
      </c>
      <c r="G989" s="980">
        <v>5454.65</v>
      </c>
      <c r="H989" s="985">
        <f t="shared" si="15"/>
        <v>5454.65</v>
      </c>
      <c r="J989" s="2061" t="s">
        <v>6397</v>
      </c>
      <c r="K989" s="2153" t="str">
        <f>VLOOKUP(J989,'FICHE RATIOS'!C:D,2,FALSE)</f>
        <v>Production Calorifique</v>
      </c>
    </row>
    <row r="990" spans="1:11">
      <c r="A990" s="440"/>
      <c r="B990" s="989" t="s">
        <v>179</v>
      </c>
      <c r="C990" s="976"/>
      <c r="D990" s="983" t="s">
        <v>2603</v>
      </c>
      <c r="E990" s="984"/>
      <c r="F990" s="979">
        <v>0</v>
      </c>
      <c r="G990" s="980"/>
      <c r="H990" s="985">
        <f t="shared" si="15"/>
        <v>0</v>
      </c>
      <c r="J990" s="2061" t="s">
        <v>6397</v>
      </c>
      <c r="K990" s="2153" t="str">
        <f>VLOOKUP(J990,'FICHE RATIOS'!C:D,2,FALSE)</f>
        <v>Production Calorifique</v>
      </c>
    </row>
    <row r="991" spans="1:11">
      <c r="A991" s="440"/>
      <c r="B991" s="989" t="s">
        <v>179</v>
      </c>
      <c r="C991" s="976"/>
      <c r="D991" s="991" t="s">
        <v>2604</v>
      </c>
      <c r="E991" s="984" t="s">
        <v>36</v>
      </c>
      <c r="F991" s="979">
        <v>2</v>
      </c>
      <c r="G991" s="980">
        <v>62.78</v>
      </c>
      <c r="H991" s="985">
        <f t="shared" si="15"/>
        <v>125.56</v>
      </c>
      <c r="J991" s="2061" t="s">
        <v>6397</v>
      </c>
      <c r="K991" s="2153" t="str">
        <f>VLOOKUP(J991,'FICHE RATIOS'!C:D,2,FALSE)</f>
        <v>Production Calorifique</v>
      </c>
    </row>
    <row r="992" spans="1:11">
      <c r="A992" s="440"/>
      <c r="B992" s="989" t="s">
        <v>179</v>
      </c>
      <c r="C992" s="976"/>
      <c r="D992" s="991" t="s">
        <v>2605</v>
      </c>
      <c r="E992" s="984" t="s">
        <v>235</v>
      </c>
      <c r="F992" s="979">
        <v>3</v>
      </c>
      <c r="G992" s="980">
        <v>70.06</v>
      </c>
      <c r="H992" s="985">
        <f t="shared" si="15"/>
        <v>210.18</v>
      </c>
      <c r="J992" s="2061" t="s">
        <v>6397</v>
      </c>
      <c r="K992" s="2153" t="str">
        <f>VLOOKUP(J992,'FICHE RATIOS'!C:D,2,FALSE)</f>
        <v>Production Calorifique</v>
      </c>
    </row>
    <row r="993" spans="1:11">
      <c r="A993" s="440"/>
      <c r="B993" s="989" t="s">
        <v>179</v>
      </c>
      <c r="C993" s="976"/>
      <c r="D993" s="991" t="s">
        <v>2578</v>
      </c>
      <c r="E993" s="984" t="s">
        <v>51</v>
      </c>
      <c r="F993" s="979">
        <v>1</v>
      </c>
      <c r="G993" s="980">
        <v>115.8</v>
      </c>
      <c r="H993" s="985">
        <f t="shared" si="15"/>
        <v>115.8</v>
      </c>
      <c r="J993" s="2061" t="s">
        <v>6397</v>
      </c>
      <c r="K993" s="2153" t="str">
        <f>VLOOKUP(J993,'FICHE RATIOS'!C:D,2,FALSE)</f>
        <v>Production Calorifique</v>
      </c>
    </row>
    <row r="994" spans="1:11">
      <c r="A994" s="440"/>
      <c r="B994" s="989" t="s">
        <v>179</v>
      </c>
      <c r="C994" s="976"/>
      <c r="D994" s="991" t="s">
        <v>2606</v>
      </c>
      <c r="E994" s="984" t="s">
        <v>235</v>
      </c>
      <c r="F994" s="979">
        <v>18</v>
      </c>
      <c r="G994" s="980">
        <v>82.42</v>
      </c>
      <c r="H994" s="985">
        <f t="shared" si="15"/>
        <v>1483.56</v>
      </c>
      <c r="J994" s="2061" t="s">
        <v>6397</v>
      </c>
      <c r="K994" s="2153" t="str">
        <f>VLOOKUP(J994,'FICHE RATIOS'!C:D,2,FALSE)</f>
        <v>Production Calorifique</v>
      </c>
    </row>
    <row r="995" spans="1:11">
      <c r="A995" s="440"/>
      <c r="B995" s="989" t="s">
        <v>179</v>
      </c>
      <c r="C995" s="976"/>
      <c r="D995" s="983" t="s">
        <v>2607</v>
      </c>
      <c r="E995" s="984"/>
      <c r="F995" s="979">
        <v>0</v>
      </c>
      <c r="G995" s="980"/>
      <c r="H995" s="985">
        <f t="shared" si="15"/>
        <v>0</v>
      </c>
      <c r="J995" s="2061" t="s">
        <v>6397</v>
      </c>
      <c r="K995" s="2153" t="str">
        <f>VLOOKUP(J995,'FICHE RATIOS'!C:D,2,FALSE)</f>
        <v>Production Calorifique</v>
      </c>
    </row>
    <row r="996" spans="1:11">
      <c r="A996" s="440"/>
      <c r="B996" s="989" t="s">
        <v>179</v>
      </c>
      <c r="C996" s="976"/>
      <c r="D996" s="991" t="s">
        <v>2608</v>
      </c>
      <c r="E996" s="984" t="s">
        <v>36</v>
      </c>
      <c r="F996" s="979">
        <v>1</v>
      </c>
      <c r="G996" s="980">
        <v>49.29</v>
      </c>
      <c r="H996" s="985">
        <f t="shared" si="15"/>
        <v>49.29</v>
      </c>
      <c r="J996" s="2061" t="s">
        <v>6397</v>
      </c>
      <c r="K996" s="2153" t="str">
        <f>VLOOKUP(J996,'FICHE RATIOS'!C:D,2,FALSE)</f>
        <v>Production Calorifique</v>
      </c>
    </row>
    <row r="997" spans="1:11">
      <c r="A997" s="440"/>
      <c r="B997" s="989" t="s">
        <v>179</v>
      </c>
      <c r="C997" s="976"/>
      <c r="D997" s="983" t="s">
        <v>2558</v>
      </c>
      <c r="E997" s="992"/>
      <c r="F997" s="979">
        <v>0</v>
      </c>
      <c r="G997" s="980"/>
      <c r="H997" s="985">
        <f t="shared" si="15"/>
        <v>0</v>
      </c>
      <c r="J997" s="2061" t="s">
        <v>6397</v>
      </c>
      <c r="K997" s="2153" t="str">
        <f>VLOOKUP(J997,'FICHE RATIOS'!C:D,2,FALSE)</f>
        <v>Production Calorifique</v>
      </c>
    </row>
    <row r="998" spans="1:11">
      <c r="A998" s="440"/>
      <c r="B998" s="989" t="s">
        <v>179</v>
      </c>
      <c r="C998" s="976"/>
      <c r="D998" s="991" t="s">
        <v>2593</v>
      </c>
      <c r="E998" s="984" t="s">
        <v>36</v>
      </c>
      <c r="F998" s="979">
        <v>1</v>
      </c>
      <c r="G998" s="980">
        <v>73.69</v>
      </c>
      <c r="H998" s="985">
        <f t="shared" si="15"/>
        <v>73.69</v>
      </c>
      <c r="J998" s="2061" t="s">
        <v>6397</v>
      </c>
      <c r="K998" s="2153" t="str">
        <f>VLOOKUP(J998,'FICHE RATIOS'!C:D,2,FALSE)</f>
        <v>Production Calorifique</v>
      </c>
    </row>
    <row r="999" spans="1:11">
      <c r="A999" s="440"/>
      <c r="B999" s="989" t="s">
        <v>179</v>
      </c>
      <c r="C999" s="976"/>
      <c r="D999" s="983"/>
      <c r="E999" s="984"/>
      <c r="F999" s="979">
        <v>0</v>
      </c>
      <c r="G999" s="980"/>
      <c r="H999" s="985">
        <f t="shared" si="15"/>
        <v>0</v>
      </c>
      <c r="J999" s="2061" t="s">
        <v>6397</v>
      </c>
      <c r="K999" s="2153" t="str">
        <f>VLOOKUP(J999,'FICHE RATIOS'!C:D,2,FALSE)</f>
        <v>Production Calorifique</v>
      </c>
    </row>
    <row r="1000" spans="1:11">
      <c r="A1000" s="440"/>
      <c r="B1000" s="989" t="s">
        <v>179</v>
      </c>
      <c r="C1000" s="976"/>
      <c r="D1000" s="983" t="s">
        <v>2609</v>
      </c>
      <c r="E1000" s="984"/>
      <c r="F1000" s="979">
        <v>0</v>
      </c>
      <c r="G1000" s="980"/>
      <c r="H1000" s="985">
        <f t="shared" si="15"/>
        <v>0</v>
      </c>
      <c r="J1000" s="2061" t="s">
        <v>6397</v>
      </c>
      <c r="K1000" s="2153" t="str">
        <f>VLOOKUP(J1000,'FICHE RATIOS'!C:D,2,FALSE)</f>
        <v>Production Calorifique</v>
      </c>
    </row>
    <row r="1001" spans="1:11" ht="36">
      <c r="A1001" s="440"/>
      <c r="B1001" s="989" t="s">
        <v>179</v>
      </c>
      <c r="C1001" s="976"/>
      <c r="D1001" s="991" t="s">
        <v>2610</v>
      </c>
      <c r="E1001" s="984" t="s">
        <v>36</v>
      </c>
      <c r="F1001" s="979">
        <v>1</v>
      </c>
      <c r="G1001" s="980">
        <v>2770.28</v>
      </c>
      <c r="H1001" s="985">
        <f t="shared" si="15"/>
        <v>2770.28</v>
      </c>
      <c r="J1001" s="2061" t="s">
        <v>6397</v>
      </c>
      <c r="K1001" s="2153" t="str">
        <f>VLOOKUP(J1001,'FICHE RATIOS'!C:D,2,FALSE)</f>
        <v>Production Calorifique</v>
      </c>
    </row>
    <row r="1002" spans="1:11" ht="24">
      <c r="A1002" s="440"/>
      <c r="B1002" s="989" t="s">
        <v>179</v>
      </c>
      <c r="C1002" s="976"/>
      <c r="D1002" s="991" t="s">
        <v>2611</v>
      </c>
      <c r="E1002" s="984" t="s">
        <v>36</v>
      </c>
      <c r="F1002" s="979">
        <v>1</v>
      </c>
      <c r="G1002" s="980">
        <v>1091.1600000000001</v>
      </c>
      <c r="H1002" s="985">
        <f t="shared" si="15"/>
        <v>1091.1600000000001</v>
      </c>
      <c r="J1002" s="2061" t="s">
        <v>6397</v>
      </c>
      <c r="K1002" s="2153" t="str">
        <f>VLOOKUP(J1002,'FICHE RATIOS'!C:D,2,FALSE)</f>
        <v>Production Calorifique</v>
      </c>
    </row>
    <row r="1003" spans="1:11">
      <c r="A1003" s="440"/>
      <c r="B1003" s="989" t="s">
        <v>179</v>
      </c>
      <c r="C1003" s="976"/>
      <c r="D1003" s="991" t="s">
        <v>2612</v>
      </c>
      <c r="E1003" s="978" t="s">
        <v>36</v>
      </c>
      <c r="F1003" s="979">
        <v>2</v>
      </c>
      <c r="G1003" s="980">
        <v>184.12</v>
      </c>
      <c r="H1003" s="985">
        <f t="shared" si="15"/>
        <v>368.24</v>
      </c>
      <c r="J1003" s="2061" t="s">
        <v>6397</v>
      </c>
      <c r="K1003" s="2153" t="str">
        <f>VLOOKUP(J1003,'FICHE RATIOS'!C:D,2,FALSE)</f>
        <v>Production Calorifique</v>
      </c>
    </row>
    <row r="1004" spans="1:11">
      <c r="A1004" s="440"/>
      <c r="B1004" s="989" t="s">
        <v>179</v>
      </c>
      <c r="C1004" s="976"/>
      <c r="D1004" s="991" t="s">
        <v>2613</v>
      </c>
      <c r="E1004" s="978" t="s">
        <v>36</v>
      </c>
      <c r="F1004" s="979">
        <v>2</v>
      </c>
      <c r="G1004" s="980">
        <v>227.05</v>
      </c>
      <c r="H1004" s="985">
        <f t="shared" si="15"/>
        <v>454.1</v>
      </c>
      <c r="J1004" s="2061" t="s">
        <v>6397</v>
      </c>
      <c r="K1004" s="2153" t="str">
        <f>VLOOKUP(J1004,'FICHE RATIOS'!C:D,2,FALSE)</f>
        <v>Production Calorifique</v>
      </c>
    </row>
    <row r="1005" spans="1:11">
      <c r="A1005" s="440"/>
      <c r="B1005" s="989" t="s">
        <v>179</v>
      </c>
      <c r="C1005" s="976"/>
      <c r="D1005" s="991" t="s">
        <v>2614</v>
      </c>
      <c r="E1005" s="978" t="s">
        <v>36</v>
      </c>
      <c r="F1005" s="979">
        <v>1</v>
      </c>
      <c r="G1005" s="980">
        <v>212.77</v>
      </c>
      <c r="H1005" s="985">
        <f t="shared" si="15"/>
        <v>212.77</v>
      </c>
      <c r="J1005" s="2061" t="s">
        <v>6397</v>
      </c>
      <c r="K1005" s="2153" t="str">
        <f>VLOOKUP(J1005,'FICHE RATIOS'!C:D,2,FALSE)</f>
        <v>Production Calorifique</v>
      </c>
    </row>
    <row r="1006" spans="1:11">
      <c r="A1006" s="440"/>
      <c r="B1006" s="989" t="s">
        <v>179</v>
      </c>
      <c r="C1006" s="976"/>
      <c r="D1006" s="991" t="s">
        <v>2615</v>
      </c>
      <c r="E1006" s="978" t="s">
        <v>36</v>
      </c>
      <c r="F1006" s="979">
        <v>1</v>
      </c>
      <c r="G1006" s="980">
        <v>233.22</v>
      </c>
      <c r="H1006" s="985">
        <f t="shared" si="15"/>
        <v>233.22</v>
      </c>
      <c r="J1006" s="2061" t="s">
        <v>6397</v>
      </c>
      <c r="K1006" s="2153" t="str">
        <f>VLOOKUP(J1006,'FICHE RATIOS'!C:D,2,FALSE)</f>
        <v>Production Calorifique</v>
      </c>
    </row>
    <row r="1007" spans="1:11">
      <c r="A1007" s="440"/>
      <c r="B1007" s="989" t="s">
        <v>179</v>
      </c>
      <c r="C1007" s="976"/>
      <c r="D1007" s="991" t="s">
        <v>2616</v>
      </c>
      <c r="E1007" s="984" t="s">
        <v>235</v>
      </c>
      <c r="F1007" s="979">
        <v>4</v>
      </c>
      <c r="G1007" s="980">
        <v>130.97</v>
      </c>
      <c r="H1007" s="985">
        <f t="shared" si="15"/>
        <v>523.88</v>
      </c>
      <c r="J1007" s="2061" t="s">
        <v>6397</v>
      </c>
      <c r="K1007" s="2153" t="str">
        <f>VLOOKUP(J1007,'FICHE RATIOS'!C:D,2,FALSE)</f>
        <v>Production Calorifique</v>
      </c>
    </row>
    <row r="1008" spans="1:11" ht="24">
      <c r="A1008" s="440"/>
      <c r="B1008" s="989" t="s">
        <v>179</v>
      </c>
      <c r="C1008" s="976"/>
      <c r="D1008" s="991" t="s">
        <v>2570</v>
      </c>
      <c r="E1008" s="978" t="s">
        <v>51</v>
      </c>
      <c r="F1008" s="979">
        <v>1</v>
      </c>
      <c r="G1008" s="980">
        <v>219.72</v>
      </c>
      <c r="H1008" s="985">
        <f t="shared" si="15"/>
        <v>219.72</v>
      </c>
      <c r="J1008" s="2061" t="s">
        <v>6397</v>
      </c>
      <c r="K1008" s="2153" t="str">
        <f>VLOOKUP(J1008,'FICHE RATIOS'!C:D,2,FALSE)</f>
        <v>Production Calorifique</v>
      </c>
    </row>
    <row r="1009" spans="1:11">
      <c r="A1009" s="440"/>
      <c r="B1009" s="989" t="s">
        <v>179</v>
      </c>
      <c r="C1009" s="976"/>
      <c r="D1009" s="991" t="s">
        <v>2701</v>
      </c>
      <c r="E1009" s="984" t="s">
        <v>70</v>
      </c>
      <c r="F1009" s="979">
        <v>8</v>
      </c>
      <c r="G1009" s="980">
        <v>40.29</v>
      </c>
      <c r="H1009" s="985">
        <f t="shared" si="15"/>
        <v>322.32</v>
      </c>
      <c r="J1009" s="2061" t="s">
        <v>6397</v>
      </c>
      <c r="K1009" s="2153" t="str">
        <f>VLOOKUP(J1009,'FICHE RATIOS'!C:D,2,FALSE)</f>
        <v>Production Calorifique</v>
      </c>
    </row>
    <row r="1010" spans="1:11">
      <c r="A1010" s="440"/>
      <c r="B1010" s="989" t="s">
        <v>179</v>
      </c>
      <c r="C1010" s="976"/>
      <c r="D1010" s="983" t="s">
        <v>179</v>
      </c>
      <c r="E1010" s="984" t="s">
        <v>179</v>
      </c>
      <c r="F1010" s="979">
        <v>0</v>
      </c>
      <c r="G1010" s="980"/>
      <c r="H1010" s="985">
        <f t="shared" si="15"/>
        <v>0</v>
      </c>
      <c r="J1010" s="2061" t="s">
        <v>6397</v>
      </c>
      <c r="K1010" s="2153" t="str">
        <f>VLOOKUP(J1010,'FICHE RATIOS'!C:D,2,FALSE)</f>
        <v>Production Calorifique</v>
      </c>
    </row>
    <row r="1011" spans="1:11">
      <c r="A1011" s="440"/>
      <c r="B1011" s="989"/>
      <c r="C1011" s="976"/>
      <c r="D1011" s="990"/>
      <c r="E1011" s="984"/>
      <c r="F1011" s="979"/>
      <c r="G1011" s="980"/>
      <c r="H1011" s="985">
        <f t="shared" si="15"/>
        <v>0</v>
      </c>
      <c r="J1011" s="2061" t="s">
        <v>6397</v>
      </c>
      <c r="K1011" s="2153" t="str">
        <f>VLOOKUP(J1011,'FICHE RATIOS'!C:D,2,FALSE)</f>
        <v>Production Calorifique</v>
      </c>
    </row>
    <row r="1012" spans="1:11">
      <c r="A1012" s="440"/>
      <c r="B1012" s="989" t="s">
        <v>242</v>
      </c>
      <c r="C1012" s="976"/>
      <c r="D1012" s="987" t="s">
        <v>2617</v>
      </c>
      <c r="E1012" s="984" t="s">
        <v>51</v>
      </c>
      <c r="F1012" s="979">
        <v>1</v>
      </c>
      <c r="G1012" s="980"/>
      <c r="H1012" s="985">
        <f t="shared" si="15"/>
        <v>0</v>
      </c>
      <c r="J1012" s="2061" t="s">
        <v>6397</v>
      </c>
      <c r="K1012" s="2153" t="str">
        <f>VLOOKUP(J1012,'FICHE RATIOS'!C:D,2,FALSE)</f>
        <v>Production Calorifique</v>
      </c>
    </row>
    <row r="1013" spans="1:11">
      <c r="A1013" s="440"/>
      <c r="B1013" s="989" t="s">
        <v>179</v>
      </c>
      <c r="C1013" s="976"/>
      <c r="D1013" s="983" t="s">
        <v>179</v>
      </c>
      <c r="E1013" s="984" t="s">
        <v>179</v>
      </c>
      <c r="F1013" s="979">
        <v>0</v>
      </c>
      <c r="G1013" s="980"/>
      <c r="H1013" s="985">
        <f t="shared" si="15"/>
        <v>0</v>
      </c>
      <c r="J1013" s="2061" t="s">
        <v>6397</v>
      </c>
      <c r="K1013" s="2153" t="str">
        <f>VLOOKUP(J1013,'FICHE RATIOS'!C:D,2,FALSE)</f>
        <v>Production Calorifique</v>
      </c>
    </row>
    <row r="1014" spans="1:11">
      <c r="A1014" s="440"/>
      <c r="B1014" s="989" t="s">
        <v>179</v>
      </c>
      <c r="C1014" s="976"/>
      <c r="D1014" s="983" t="s">
        <v>2618</v>
      </c>
      <c r="E1014" s="984" t="s">
        <v>399</v>
      </c>
      <c r="F1014" s="979">
        <v>0</v>
      </c>
      <c r="G1014" s="980"/>
      <c r="H1014" s="985">
        <f t="shared" si="15"/>
        <v>0</v>
      </c>
      <c r="J1014" s="2061" t="s">
        <v>6397</v>
      </c>
      <c r="K1014" s="2153" t="str">
        <f>VLOOKUP(J1014,'FICHE RATIOS'!C:D,2,FALSE)</f>
        <v>Production Calorifique</v>
      </c>
    </row>
    <row r="1015" spans="1:11">
      <c r="A1015" s="440"/>
      <c r="B1015" s="989" t="s">
        <v>179</v>
      </c>
      <c r="C1015" s="976"/>
      <c r="D1015" s="983" t="s">
        <v>179</v>
      </c>
      <c r="E1015" s="984" t="s">
        <v>179</v>
      </c>
      <c r="F1015" s="979">
        <v>0</v>
      </c>
      <c r="G1015" s="980"/>
      <c r="H1015" s="985">
        <f t="shared" si="15"/>
        <v>0</v>
      </c>
      <c r="J1015" s="2061" t="s">
        <v>6397</v>
      </c>
      <c r="K1015" s="2153" t="str">
        <f>VLOOKUP(J1015,'FICHE RATIOS'!C:D,2,FALSE)</f>
        <v>Production Calorifique</v>
      </c>
    </row>
    <row r="1016" spans="1:11">
      <c r="A1016" s="440"/>
      <c r="B1016" s="989"/>
      <c r="C1016" s="976"/>
      <c r="D1016" s="990"/>
      <c r="E1016" s="984"/>
      <c r="F1016" s="979"/>
      <c r="G1016" s="980"/>
      <c r="H1016" s="985">
        <f t="shared" si="15"/>
        <v>0</v>
      </c>
      <c r="J1016" s="2061" t="s">
        <v>6397</v>
      </c>
      <c r="K1016" s="2153" t="str">
        <f>VLOOKUP(J1016,'FICHE RATIOS'!C:D,2,FALSE)</f>
        <v>Production Calorifique</v>
      </c>
    </row>
    <row r="1017" spans="1:11">
      <c r="A1017" s="440"/>
      <c r="B1017" s="989" t="s">
        <v>244</v>
      </c>
      <c r="C1017" s="976"/>
      <c r="D1017" s="987" t="s">
        <v>2620</v>
      </c>
      <c r="E1017" s="984" t="s">
        <v>51</v>
      </c>
      <c r="F1017" s="979">
        <v>1</v>
      </c>
      <c r="G1017" s="980"/>
      <c r="H1017" s="985">
        <f t="shared" si="15"/>
        <v>0</v>
      </c>
      <c r="J1017" s="2061" t="s">
        <v>6397</v>
      </c>
      <c r="K1017" s="2153" t="str">
        <f>VLOOKUP(J1017,'FICHE RATIOS'!C:D,2,FALSE)</f>
        <v>Production Calorifique</v>
      </c>
    </row>
    <row r="1018" spans="1:11">
      <c r="A1018" s="440"/>
      <c r="B1018" s="989" t="s">
        <v>2896</v>
      </c>
      <c r="C1018" s="976"/>
      <c r="D1018" s="987" t="s">
        <v>2621</v>
      </c>
      <c r="E1018" s="984" t="s">
        <v>2528</v>
      </c>
      <c r="F1018" s="979">
        <v>1</v>
      </c>
      <c r="G1018" s="980"/>
      <c r="H1018" s="985">
        <f t="shared" si="15"/>
        <v>0</v>
      </c>
      <c r="J1018" s="2061" t="s">
        <v>6397</v>
      </c>
      <c r="K1018" s="2153" t="str">
        <f>VLOOKUP(J1018,'FICHE RATIOS'!C:D,2,FALSE)</f>
        <v>Production Calorifique</v>
      </c>
    </row>
    <row r="1019" spans="1:11">
      <c r="A1019" s="440"/>
      <c r="B1019" s="989" t="s">
        <v>179</v>
      </c>
      <c r="C1019" s="976"/>
      <c r="D1019" s="983" t="s">
        <v>179</v>
      </c>
      <c r="E1019" s="984" t="s">
        <v>179</v>
      </c>
      <c r="F1019" s="979">
        <v>0</v>
      </c>
      <c r="G1019" s="980"/>
      <c r="H1019" s="985">
        <f t="shared" si="15"/>
        <v>0</v>
      </c>
      <c r="J1019" s="2061" t="s">
        <v>6397</v>
      </c>
      <c r="K1019" s="2153" t="str">
        <f>VLOOKUP(J1019,'FICHE RATIOS'!C:D,2,FALSE)</f>
        <v>Production Calorifique</v>
      </c>
    </row>
    <row r="1020" spans="1:11">
      <c r="A1020" s="440"/>
      <c r="B1020" s="989" t="s">
        <v>179</v>
      </c>
      <c r="C1020" s="976"/>
      <c r="D1020" s="983" t="s">
        <v>2897</v>
      </c>
      <c r="E1020" s="984"/>
      <c r="F1020" s="979">
        <v>0</v>
      </c>
      <c r="G1020" s="980"/>
      <c r="H1020" s="985">
        <f t="shared" si="15"/>
        <v>0</v>
      </c>
      <c r="J1020" s="2061" t="s">
        <v>6397</v>
      </c>
      <c r="K1020" s="2153" t="str">
        <f>VLOOKUP(J1020,'FICHE RATIOS'!C:D,2,FALSE)</f>
        <v>Production Calorifique</v>
      </c>
    </row>
    <row r="1021" spans="1:11">
      <c r="A1021" s="440"/>
      <c r="B1021" s="989" t="s">
        <v>179</v>
      </c>
      <c r="C1021" s="976"/>
      <c r="D1021" s="983" t="s">
        <v>2623</v>
      </c>
      <c r="E1021" s="984" t="s">
        <v>2528</v>
      </c>
      <c r="F1021" s="979">
        <v>0</v>
      </c>
      <c r="G1021" s="980"/>
      <c r="H1021" s="985">
        <f t="shared" si="15"/>
        <v>0</v>
      </c>
      <c r="J1021" s="2061" t="s">
        <v>6397</v>
      </c>
      <c r="K1021" s="2153" t="str">
        <f>VLOOKUP(J1021,'FICHE RATIOS'!C:D,2,FALSE)</f>
        <v>Production Calorifique</v>
      </c>
    </row>
    <row r="1022" spans="1:11">
      <c r="A1022" s="440"/>
      <c r="B1022" s="989" t="s">
        <v>179</v>
      </c>
      <c r="C1022" s="976"/>
      <c r="D1022" s="983" t="s">
        <v>2898</v>
      </c>
      <c r="E1022" s="984" t="s">
        <v>2528</v>
      </c>
      <c r="F1022" s="979">
        <v>0</v>
      </c>
      <c r="G1022" s="980"/>
      <c r="H1022" s="985">
        <f t="shared" si="15"/>
        <v>0</v>
      </c>
      <c r="J1022" s="2061" t="s">
        <v>6397</v>
      </c>
      <c r="K1022" s="2153" t="str">
        <f>VLOOKUP(J1022,'FICHE RATIOS'!C:D,2,FALSE)</f>
        <v>Production Calorifique</v>
      </c>
    </row>
    <row r="1023" spans="1:11">
      <c r="A1023" s="440"/>
      <c r="B1023" s="989" t="s">
        <v>179</v>
      </c>
      <c r="C1023" s="976"/>
      <c r="D1023" s="983" t="s">
        <v>2625</v>
      </c>
      <c r="E1023" s="984" t="s">
        <v>2528</v>
      </c>
      <c r="F1023" s="979">
        <v>0</v>
      </c>
      <c r="G1023" s="980"/>
      <c r="H1023" s="985">
        <f t="shared" si="15"/>
        <v>0</v>
      </c>
      <c r="J1023" s="2061" t="s">
        <v>6397</v>
      </c>
      <c r="K1023" s="2153" t="str">
        <f>VLOOKUP(J1023,'FICHE RATIOS'!C:D,2,FALSE)</f>
        <v>Production Calorifique</v>
      </c>
    </row>
    <row r="1024" spans="1:11">
      <c r="A1024" s="440"/>
      <c r="B1024" s="989" t="s">
        <v>179</v>
      </c>
      <c r="C1024" s="976"/>
      <c r="D1024" s="983" t="s">
        <v>2626</v>
      </c>
      <c r="E1024" s="984" t="s">
        <v>2528</v>
      </c>
      <c r="F1024" s="979">
        <v>0</v>
      </c>
      <c r="G1024" s="980"/>
      <c r="H1024" s="985">
        <f t="shared" si="15"/>
        <v>0</v>
      </c>
      <c r="J1024" s="2061" t="s">
        <v>6397</v>
      </c>
      <c r="K1024" s="2153" t="str">
        <f>VLOOKUP(J1024,'FICHE RATIOS'!C:D,2,FALSE)</f>
        <v>Production Calorifique</v>
      </c>
    </row>
    <row r="1025" spans="1:11">
      <c r="A1025" s="440"/>
      <c r="B1025" s="989" t="s">
        <v>179</v>
      </c>
      <c r="C1025" s="976"/>
      <c r="D1025" s="983" t="s">
        <v>2899</v>
      </c>
      <c r="E1025" s="984" t="s">
        <v>2528</v>
      </c>
      <c r="F1025" s="979">
        <v>0</v>
      </c>
      <c r="G1025" s="980"/>
      <c r="H1025" s="985">
        <f t="shared" si="15"/>
        <v>0</v>
      </c>
      <c r="J1025" s="2061" t="s">
        <v>6397</v>
      </c>
      <c r="K1025" s="2153" t="str">
        <f>VLOOKUP(J1025,'FICHE RATIOS'!C:D,2,FALSE)</f>
        <v>Production Calorifique</v>
      </c>
    </row>
    <row r="1026" spans="1:11">
      <c r="A1026" s="440"/>
      <c r="B1026" s="989" t="s">
        <v>179</v>
      </c>
      <c r="C1026" s="976"/>
      <c r="D1026" s="983" t="s">
        <v>2628</v>
      </c>
      <c r="E1026" s="984" t="s">
        <v>2528</v>
      </c>
      <c r="F1026" s="979">
        <v>0</v>
      </c>
      <c r="G1026" s="980"/>
      <c r="H1026" s="985">
        <f t="shared" si="15"/>
        <v>0</v>
      </c>
      <c r="J1026" s="2061" t="s">
        <v>6397</v>
      </c>
      <c r="K1026" s="2153" t="str">
        <f>VLOOKUP(J1026,'FICHE RATIOS'!C:D,2,FALSE)</f>
        <v>Production Calorifique</v>
      </c>
    </row>
    <row r="1027" spans="1:11">
      <c r="A1027" s="440"/>
      <c r="B1027" s="989" t="s">
        <v>179</v>
      </c>
      <c r="C1027" s="976"/>
      <c r="D1027" s="983" t="s">
        <v>2629</v>
      </c>
      <c r="E1027" s="984"/>
      <c r="F1027" s="979">
        <v>0</v>
      </c>
      <c r="G1027" s="980"/>
      <c r="H1027" s="985">
        <f t="shared" si="15"/>
        <v>0</v>
      </c>
      <c r="J1027" s="2061" t="s">
        <v>6397</v>
      </c>
      <c r="K1027" s="2153" t="str">
        <f>VLOOKUP(J1027,'FICHE RATIOS'!C:D,2,FALSE)</f>
        <v>Production Calorifique</v>
      </c>
    </row>
    <row r="1028" spans="1:11">
      <c r="A1028" s="440"/>
      <c r="B1028" s="989" t="s">
        <v>179</v>
      </c>
      <c r="C1028" s="976"/>
      <c r="D1028" s="983" t="s">
        <v>2630</v>
      </c>
      <c r="E1028" s="984" t="s">
        <v>2528</v>
      </c>
      <c r="F1028" s="979">
        <v>0</v>
      </c>
      <c r="G1028" s="980"/>
      <c r="H1028" s="985">
        <f t="shared" si="15"/>
        <v>0</v>
      </c>
      <c r="J1028" s="2061" t="s">
        <v>6397</v>
      </c>
      <c r="K1028" s="2153" t="str">
        <f>VLOOKUP(J1028,'FICHE RATIOS'!C:D,2,FALSE)</f>
        <v>Production Calorifique</v>
      </c>
    </row>
    <row r="1029" spans="1:11">
      <c r="A1029" s="440"/>
      <c r="B1029" s="989" t="s">
        <v>179</v>
      </c>
      <c r="C1029" s="976"/>
      <c r="D1029" s="983" t="s">
        <v>2631</v>
      </c>
      <c r="E1029" s="984"/>
      <c r="F1029" s="979">
        <v>0</v>
      </c>
      <c r="G1029" s="980"/>
      <c r="H1029" s="985">
        <f t="shared" si="15"/>
        <v>0</v>
      </c>
      <c r="J1029" s="2061" t="s">
        <v>6397</v>
      </c>
      <c r="K1029" s="2153" t="str">
        <f>VLOOKUP(J1029,'FICHE RATIOS'!C:D,2,FALSE)</f>
        <v>Production Calorifique</v>
      </c>
    </row>
    <row r="1030" spans="1:11" ht="24">
      <c r="A1030" s="440"/>
      <c r="B1030" s="989" t="s">
        <v>179</v>
      </c>
      <c r="C1030" s="976"/>
      <c r="D1030" s="983" t="s">
        <v>2632</v>
      </c>
      <c r="E1030" s="984"/>
      <c r="F1030" s="979">
        <v>0</v>
      </c>
      <c r="G1030" s="980"/>
      <c r="H1030" s="985">
        <f t="shared" si="15"/>
        <v>0</v>
      </c>
      <c r="J1030" s="2061" t="s">
        <v>6397</v>
      </c>
      <c r="K1030" s="2153" t="str">
        <f>VLOOKUP(J1030,'FICHE RATIOS'!C:D,2,FALSE)</f>
        <v>Production Calorifique</v>
      </c>
    </row>
    <row r="1031" spans="1:11">
      <c r="A1031" s="440"/>
      <c r="B1031" s="989" t="s">
        <v>179</v>
      </c>
      <c r="C1031" s="976"/>
      <c r="D1031" s="983" t="s">
        <v>2633</v>
      </c>
      <c r="E1031" s="984" t="s">
        <v>2528</v>
      </c>
      <c r="F1031" s="979">
        <v>0</v>
      </c>
      <c r="G1031" s="980"/>
      <c r="H1031" s="985">
        <f t="shared" si="15"/>
        <v>0</v>
      </c>
      <c r="J1031" s="2061" t="s">
        <v>6397</v>
      </c>
      <c r="K1031" s="2153" t="str">
        <f>VLOOKUP(J1031,'FICHE RATIOS'!C:D,2,FALSE)</f>
        <v>Production Calorifique</v>
      </c>
    </row>
    <row r="1032" spans="1:11">
      <c r="A1032" s="440"/>
      <c r="B1032" s="989" t="s">
        <v>179</v>
      </c>
      <c r="C1032" s="976"/>
      <c r="D1032" s="983" t="s">
        <v>2634</v>
      </c>
      <c r="E1032" s="984"/>
      <c r="F1032" s="979">
        <v>0</v>
      </c>
      <c r="G1032" s="980"/>
      <c r="H1032" s="985">
        <f t="shared" ref="H1032:H1095" si="16">+IF(F1032=0,0,F1032*G1032)</f>
        <v>0</v>
      </c>
      <c r="J1032" s="2061" t="s">
        <v>6397</v>
      </c>
      <c r="K1032" s="2153" t="str">
        <f>VLOOKUP(J1032,'FICHE RATIOS'!C:D,2,FALSE)</f>
        <v>Production Calorifique</v>
      </c>
    </row>
    <row r="1033" spans="1:11">
      <c r="A1033" s="440"/>
      <c r="B1033" s="989" t="s">
        <v>179</v>
      </c>
      <c r="C1033" s="976"/>
      <c r="D1033" s="983" t="s">
        <v>2633</v>
      </c>
      <c r="E1033" s="984" t="s">
        <v>2528</v>
      </c>
      <c r="F1033" s="979">
        <v>0</v>
      </c>
      <c r="G1033" s="980"/>
      <c r="H1033" s="985">
        <f t="shared" si="16"/>
        <v>0</v>
      </c>
      <c r="J1033" s="2061" t="s">
        <v>6397</v>
      </c>
      <c r="K1033" s="2153" t="str">
        <f>VLOOKUP(J1033,'FICHE RATIOS'!C:D,2,FALSE)</f>
        <v>Production Calorifique</v>
      </c>
    </row>
    <row r="1034" spans="1:11">
      <c r="A1034" s="440"/>
      <c r="B1034" s="989" t="s">
        <v>179</v>
      </c>
      <c r="C1034" s="976"/>
      <c r="D1034" s="983" t="s">
        <v>2635</v>
      </c>
      <c r="E1034" s="984" t="s">
        <v>2528</v>
      </c>
      <c r="F1034" s="979">
        <v>0</v>
      </c>
      <c r="G1034" s="980"/>
      <c r="H1034" s="985">
        <f t="shared" si="16"/>
        <v>0</v>
      </c>
      <c r="J1034" s="2061" t="s">
        <v>6397</v>
      </c>
      <c r="K1034" s="2153" t="str">
        <f>VLOOKUP(J1034,'FICHE RATIOS'!C:D,2,FALSE)</f>
        <v>Production Calorifique</v>
      </c>
    </row>
    <row r="1035" spans="1:11">
      <c r="A1035" s="440"/>
      <c r="B1035" s="989" t="s">
        <v>179</v>
      </c>
      <c r="C1035" s="976"/>
      <c r="D1035" s="983" t="s">
        <v>2636</v>
      </c>
      <c r="E1035" s="984" t="s">
        <v>2528</v>
      </c>
      <c r="F1035" s="979">
        <v>0</v>
      </c>
      <c r="G1035" s="980"/>
      <c r="H1035" s="985">
        <f t="shared" si="16"/>
        <v>0</v>
      </c>
      <c r="J1035" s="2061" t="s">
        <v>6397</v>
      </c>
      <c r="K1035" s="2153" t="str">
        <f>VLOOKUP(J1035,'FICHE RATIOS'!C:D,2,FALSE)</f>
        <v>Production Calorifique</v>
      </c>
    </row>
    <row r="1036" spans="1:11">
      <c r="A1036" s="440"/>
      <c r="B1036" s="989" t="s">
        <v>179</v>
      </c>
      <c r="C1036" s="976"/>
      <c r="D1036" s="983" t="s">
        <v>2637</v>
      </c>
      <c r="E1036" s="984" t="s">
        <v>2528</v>
      </c>
      <c r="F1036" s="979">
        <v>0</v>
      </c>
      <c r="G1036" s="980"/>
      <c r="H1036" s="985">
        <f t="shared" si="16"/>
        <v>0</v>
      </c>
      <c r="J1036" s="2061" t="s">
        <v>6397</v>
      </c>
      <c r="K1036" s="2153" t="str">
        <f>VLOOKUP(J1036,'FICHE RATIOS'!C:D,2,FALSE)</f>
        <v>Production Calorifique</v>
      </c>
    </row>
    <row r="1037" spans="1:11">
      <c r="A1037" s="440"/>
      <c r="B1037" s="989" t="s">
        <v>179</v>
      </c>
      <c r="C1037" s="976"/>
      <c r="D1037" s="983" t="s">
        <v>2554</v>
      </c>
      <c r="E1037" s="984" t="s">
        <v>2528</v>
      </c>
      <c r="F1037" s="979">
        <v>0</v>
      </c>
      <c r="G1037" s="980"/>
      <c r="H1037" s="985">
        <f t="shared" si="16"/>
        <v>0</v>
      </c>
      <c r="J1037" s="2061" t="s">
        <v>6397</v>
      </c>
      <c r="K1037" s="2153" t="str">
        <f>VLOOKUP(J1037,'FICHE RATIOS'!C:D,2,FALSE)</f>
        <v>Production Calorifique</v>
      </c>
    </row>
    <row r="1038" spans="1:11">
      <c r="A1038" s="440"/>
      <c r="B1038" s="989" t="s">
        <v>179</v>
      </c>
      <c r="C1038" s="976"/>
      <c r="D1038" s="983" t="s">
        <v>2638</v>
      </c>
      <c r="E1038" s="992" t="s">
        <v>2528</v>
      </c>
      <c r="F1038" s="979">
        <v>0</v>
      </c>
      <c r="G1038" s="980"/>
      <c r="H1038" s="985">
        <f t="shared" si="16"/>
        <v>0</v>
      </c>
      <c r="J1038" s="2061" t="s">
        <v>6397</v>
      </c>
      <c r="K1038" s="2153" t="str">
        <f>VLOOKUP(J1038,'FICHE RATIOS'!C:D,2,FALSE)</f>
        <v>Production Calorifique</v>
      </c>
    </row>
    <row r="1039" spans="1:11">
      <c r="A1039" s="440"/>
      <c r="B1039" s="989" t="s">
        <v>179</v>
      </c>
      <c r="C1039" s="976"/>
      <c r="D1039" s="983" t="s">
        <v>2554</v>
      </c>
      <c r="E1039" s="984" t="s">
        <v>2528</v>
      </c>
      <c r="F1039" s="979">
        <v>0</v>
      </c>
      <c r="G1039" s="980"/>
      <c r="H1039" s="985">
        <f t="shared" si="16"/>
        <v>0</v>
      </c>
      <c r="J1039" s="2061" t="s">
        <v>6397</v>
      </c>
      <c r="K1039" s="2153" t="str">
        <f>VLOOKUP(J1039,'FICHE RATIOS'!C:D,2,FALSE)</f>
        <v>Production Calorifique</v>
      </c>
    </row>
    <row r="1040" spans="1:11">
      <c r="A1040" s="440"/>
      <c r="B1040" s="989" t="s">
        <v>179</v>
      </c>
      <c r="C1040" s="976"/>
      <c r="D1040" s="983" t="s">
        <v>2557</v>
      </c>
      <c r="E1040" s="984" t="s">
        <v>2528</v>
      </c>
      <c r="F1040" s="979">
        <v>0</v>
      </c>
      <c r="G1040" s="980"/>
      <c r="H1040" s="985">
        <f t="shared" si="16"/>
        <v>0</v>
      </c>
      <c r="J1040" s="2061" t="s">
        <v>6397</v>
      </c>
      <c r="K1040" s="2153" t="str">
        <f>VLOOKUP(J1040,'FICHE RATIOS'!C:D,2,FALSE)</f>
        <v>Production Calorifique</v>
      </c>
    </row>
    <row r="1041" spans="1:11">
      <c r="A1041" s="440"/>
      <c r="B1041" s="989" t="s">
        <v>179</v>
      </c>
      <c r="C1041" s="976"/>
      <c r="D1041" s="983" t="s">
        <v>2587</v>
      </c>
      <c r="E1041" s="984" t="s">
        <v>2528</v>
      </c>
      <c r="F1041" s="979">
        <v>0</v>
      </c>
      <c r="G1041" s="980"/>
      <c r="H1041" s="985">
        <f t="shared" si="16"/>
        <v>0</v>
      </c>
      <c r="J1041" s="2061" t="s">
        <v>6397</v>
      </c>
      <c r="K1041" s="2153" t="str">
        <f>VLOOKUP(J1041,'FICHE RATIOS'!C:D,2,FALSE)</f>
        <v>Production Calorifique</v>
      </c>
    </row>
    <row r="1042" spans="1:11">
      <c r="A1042" s="440"/>
      <c r="B1042" s="989" t="s">
        <v>179</v>
      </c>
      <c r="C1042" s="976"/>
      <c r="D1042" s="983" t="s">
        <v>2639</v>
      </c>
      <c r="E1042" s="984" t="s">
        <v>2528</v>
      </c>
      <c r="F1042" s="979">
        <v>0</v>
      </c>
      <c r="G1042" s="980"/>
      <c r="H1042" s="985">
        <f t="shared" si="16"/>
        <v>0</v>
      </c>
      <c r="J1042" s="2061" t="s">
        <v>6397</v>
      </c>
      <c r="K1042" s="2153" t="str">
        <f>VLOOKUP(J1042,'FICHE RATIOS'!C:D,2,FALSE)</f>
        <v>Production Calorifique</v>
      </c>
    </row>
    <row r="1043" spans="1:11">
      <c r="A1043" s="440"/>
      <c r="B1043" s="989" t="s">
        <v>179</v>
      </c>
      <c r="C1043" s="976"/>
      <c r="D1043" s="983" t="s">
        <v>2640</v>
      </c>
      <c r="E1043" s="984" t="s">
        <v>2528</v>
      </c>
      <c r="F1043" s="979">
        <v>0</v>
      </c>
      <c r="G1043" s="980"/>
      <c r="H1043" s="985">
        <f t="shared" si="16"/>
        <v>0</v>
      </c>
      <c r="J1043" s="2061" t="s">
        <v>6397</v>
      </c>
      <c r="K1043" s="2153" t="str">
        <f>VLOOKUP(J1043,'FICHE RATIOS'!C:D,2,FALSE)</f>
        <v>Production Calorifique</v>
      </c>
    </row>
    <row r="1044" spans="1:11">
      <c r="A1044" s="440"/>
      <c r="B1044" s="989" t="s">
        <v>179</v>
      </c>
      <c r="C1044" s="976"/>
      <c r="D1044" s="983" t="s">
        <v>2594</v>
      </c>
      <c r="E1044" s="992" t="s">
        <v>2528</v>
      </c>
      <c r="F1044" s="979">
        <v>0</v>
      </c>
      <c r="G1044" s="980"/>
      <c r="H1044" s="985">
        <f t="shared" si="16"/>
        <v>0</v>
      </c>
      <c r="J1044" s="2061" t="s">
        <v>6397</v>
      </c>
      <c r="K1044" s="2153" t="str">
        <f>VLOOKUP(J1044,'FICHE RATIOS'!C:D,2,FALSE)</f>
        <v>Production Calorifique</v>
      </c>
    </row>
    <row r="1045" spans="1:11">
      <c r="A1045" s="440"/>
      <c r="B1045" s="989" t="s">
        <v>179</v>
      </c>
      <c r="C1045" s="976"/>
      <c r="D1045" s="983" t="s">
        <v>2558</v>
      </c>
      <c r="E1045" s="984" t="s">
        <v>2528</v>
      </c>
      <c r="F1045" s="979">
        <v>0</v>
      </c>
      <c r="G1045" s="980"/>
      <c r="H1045" s="985">
        <f t="shared" si="16"/>
        <v>0</v>
      </c>
      <c r="J1045" s="2061" t="s">
        <v>6397</v>
      </c>
      <c r="K1045" s="2153" t="str">
        <f>VLOOKUP(J1045,'FICHE RATIOS'!C:D,2,FALSE)</f>
        <v>Production Calorifique</v>
      </c>
    </row>
    <row r="1046" spans="1:11">
      <c r="A1046" s="440"/>
      <c r="B1046" s="989" t="s">
        <v>179</v>
      </c>
      <c r="C1046" s="976"/>
      <c r="D1046" s="983" t="s">
        <v>2593</v>
      </c>
      <c r="E1046" s="984" t="s">
        <v>2528</v>
      </c>
      <c r="F1046" s="979">
        <v>0</v>
      </c>
      <c r="G1046" s="980"/>
      <c r="H1046" s="985">
        <f t="shared" si="16"/>
        <v>0</v>
      </c>
      <c r="J1046" s="2061" t="s">
        <v>6397</v>
      </c>
      <c r="K1046" s="2153" t="str">
        <f>VLOOKUP(J1046,'FICHE RATIOS'!C:D,2,FALSE)</f>
        <v>Production Calorifique</v>
      </c>
    </row>
    <row r="1047" spans="1:11">
      <c r="A1047" s="440"/>
      <c r="B1047" s="989" t="s">
        <v>179</v>
      </c>
      <c r="C1047" s="976"/>
      <c r="D1047" s="983" t="s">
        <v>2603</v>
      </c>
      <c r="E1047" s="984" t="s">
        <v>2528</v>
      </c>
      <c r="F1047" s="979">
        <v>0</v>
      </c>
      <c r="G1047" s="980"/>
      <c r="H1047" s="985">
        <f t="shared" si="16"/>
        <v>0</v>
      </c>
      <c r="J1047" s="2061" t="s">
        <v>6397</v>
      </c>
      <c r="K1047" s="2153" t="str">
        <f>VLOOKUP(J1047,'FICHE RATIOS'!C:D,2,FALSE)</f>
        <v>Production Calorifique</v>
      </c>
    </row>
    <row r="1048" spans="1:11">
      <c r="A1048" s="440"/>
      <c r="B1048" s="989" t="s">
        <v>179</v>
      </c>
      <c r="C1048" s="976"/>
      <c r="D1048" s="983" t="s">
        <v>2604</v>
      </c>
      <c r="E1048" s="984" t="s">
        <v>2528</v>
      </c>
      <c r="F1048" s="979">
        <v>0</v>
      </c>
      <c r="G1048" s="980"/>
      <c r="H1048" s="985">
        <f t="shared" si="16"/>
        <v>0</v>
      </c>
      <c r="J1048" s="2061" t="s">
        <v>6397</v>
      </c>
      <c r="K1048" s="2153" t="str">
        <f>VLOOKUP(J1048,'FICHE RATIOS'!C:D,2,FALSE)</f>
        <v>Production Calorifique</v>
      </c>
    </row>
    <row r="1049" spans="1:11">
      <c r="A1049" s="440"/>
      <c r="B1049" s="989" t="s">
        <v>179</v>
      </c>
      <c r="C1049" s="976"/>
      <c r="D1049" s="983" t="s">
        <v>2605</v>
      </c>
      <c r="E1049" s="984" t="s">
        <v>2528</v>
      </c>
      <c r="F1049" s="979">
        <v>0</v>
      </c>
      <c r="G1049" s="980"/>
      <c r="H1049" s="985">
        <f t="shared" si="16"/>
        <v>0</v>
      </c>
      <c r="J1049" s="2061" t="s">
        <v>6397</v>
      </c>
      <c r="K1049" s="2153" t="str">
        <f>VLOOKUP(J1049,'FICHE RATIOS'!C:D,2,FALSE)</f>
        <v>Production Calorifique</v>
      </c>
    </row>
    <row r="1050" spans="1:11">
      <c r="A1050" s="440"/>
      <c r="B1050" s="989" t="s">
        <v>179</v>
      </c>
      <c r="C1050" s="976"/>
      <c r="D1050" s="983" t="s">
        <v>2578</v>
      </c>
      <c r="E1050" s="984" t="s">
        <v>2528</v>
      </c>
      <c r="F1050" s="979">
        <v>0</v>
      </c>
      <c r="G1050" s="980"/>
      <c r="H1050" s="985">
        <f t="shared" si="16"/>
        <v>0</v>
      </c>
      <c r="J1050" s="2061" t="s">
        <v>6397</v>
      </c>
      <c r="K1050" s="2153" t="str">
        <f>VLOOKUP(J1050,'FICHE RATIOS'!C:D,2,FALSE)</f>
        <v>Production Calorifique</v>
      </c>
    </row>
    <row r="1051" spans="1:11">
      <c r="A1051" s="440"/>
      <c r="B1051" s="989" t="s">
        <v>179</v>
      </c>
      <c r="C1051" s="976"/>
      <c r="D1051" s="983" t="s">
        <v>2606</v>
      </c>
      <c r="E1051" s="984" t="s">
        <v>2528</v>
      </c>
      <c r="F1051" s="979">
        <v>0</v>
      </c>
      <c r="G1051" s="980"/>
      <c r="H1051" s="985">
        <f t="shared" si="16"/>
        <v>0</v>
      </c>
      <c r="J1051" s="2061" t="s">
        <v>6397</v>
      </c>
      <c r="K1051" s="2153" t="str">
        <f>VLOOKUP(J1051,'FICHE RATIOS'!C:D,2,FALSE)</f>
        <v>Production Calorifique</v>
      </c>
    </row>
    <row r="1052" spans="1:11">
      <c r="A1052" s="440"/>
      <c r="B1052" s="989" t="s">
        <v>179</v>
      </c>
      <c r="C1052" s="976"/>
      <c r="D1052" s="983" t="s">
        <v>2641</v>
      </c>
      <c r="E1052" s="984" t="s">
        <v>2528</v>
      </c>
      <c r="F1052" s="979">
        <v>0</v>
      </c>
      <c r="G1052" s="980"/>
      <c r="H1052" s="985">
        <f t="shared" si="16"/>
        <v>0</v>
      </c>
      <c r="J1052" s="2061" t="s">
        <v>6397</v>
      </c>
      <c r="K1052" s="2153" t="str">
        <f>VLOOKUP(J1052,'FICHE RATIOS'!C:D,2,FALSE)</f>
        <v>Production Calorifique</v>
      </c>
    </row>
    <row r="1053" spans="1:11">
      <c r="A1053" s="440"/>
      <c r="B1053" s="989" t="s">
        <v>179</v>
      </c>
      <c r="C1053" s="976"/>
      <c r="D1053" s="983" t="s">
        <v>2642</v>
      </c>
      <c r="E1053" s="984" t="s">
        <v>2528</v>
      </c>
      <c r="F1053" s="979">
        <v>0</v>
      </c>
      <c r="G1053" s="980"/>
      <c r="H1053" s="985">
        <f t="shared" si="16"/>
        <v>0</v>
      </c>
      <c r="J1053" s="2061" t="s">
        <v>6397</v>
      </c>
      <c r="K1053" s="2153" t="str">
        <f>VLOOKUP(J1053,'FICHE RATIOS'!C:D,2,FALSE)</f>
        <v>Production Calorifique</v>
      </c>
    </row>
    <row r="1054" spans="1:11">
      <c r="A1054" s="440"/>
      <c r="B1054" s="989" t="s">
        <v>179</v>
      </c>
      <c r="C1054" s="976"/>
      <c r="D1054" s="983" t="s">
        <v>2643</v>
      </c>
      <c r="E1054" s="984" t="s">
        <v>2528</v>
      </c>
      <c r="F1054" s="979">
        <v>0</v>
      </c>
      <c r="G1054" s="980"/>
      <c r="H1054" s="985">
        <f t="shared" si="16"/>
        <v>0</v>
      </c>
      <c r="J1054" s="2061" t="s">
        <v>6397</v>
      </c>
      <c r="K1054" s="2153" t="str">
        <f>VLOOKUP(J1054,'FICHE RATIOS'!C:D,2,FALSE)</f>
        <v>Production Calorifique</v>
      </c>
    </row>
    <row r="1055" spans="1:11" ht="24">
      <c r="A1055" s="440"/>
      <c r="B1055" s="989" t="s">
        <v>179</v>
      </c>
      <c r="C1055" s="976"/>
      <c r="D1055" s="983" t="s">
        <v>2644</v>
      </c>
      <c r="E1055" s="984" t="s">
        <v>2528</v>
      </c>
      <c r="F1055" s="979">
        <v>0</v>
      </c>
      <c r="G1055" s="980"/>
      <c r="H1055" s="985">
        <f t="shared" si="16"/>
        <v>0</v>
      </c>
      <c r="J1055" s="2061" t="s">
        <v>6397</v>
      </c>
      <c r="K1055" s="2153" t="str">
        <f>VLOOKUP(J1055,'FICHE RATIOS'!C:D,2,FALSE)</f>
        <v>Production Calorifique</v>
      </c>
    </row>
    <row r="1056" spans="1:11">
      <c r="A1056" s="440"/>
      <c r="B1056" s="989" t="s">
        <v>179</v>
      </c>
      <c r="C1056" s="976"/>
      <c r="D1056" s="983" t="s">
        <v>2645</v>
      </c>
      <c r="E1056" s="978" t="s">
        <v>2528</v>
      </c>
      <c r="F1056" s="979">
        <v>0</v>
      </c>
      <c r="G1056" s="980"/>
      <c r="H1056" s="985">
        <f t="shared" si="16"/>
        <v>0</v>
      </c>
      <c r="J1056" s="2061" t="s">
        <v>6397</v>
      </c>
      <c r="K1056" s="2153" t="str">
        <f>VLOOKUP(J1056,'FICHE RATIOS'!C:D,2,FALSE)</f>
        <v>Production Calorifique</v>
      </c>
    </row>
    <row r="1057" spans="1:11">
      <c r="A1057" s="440"/>
      <c r="B1057" s="989" t="s">
        <v>179</v>
      </c>
      <c r="C1057" s="976"/>
      <c r="D1057" s="983" t="s">
        <v>2646</v>
      </c>
      <c r="E1057" s="984" t="s">
        <v>2528</v>
      </c>
      <c r="F1057" s="979">
        <v>0</v>
      </c>
      <c r="G1057" s="980"/>
      <c r="H1057" s="985">
        <f t="shared" si="16"/>
        <v>0</v>
      </c>
      <c r="J1057" s="2061" t="s">
        <v>6397</v>
      </c>
      <c r="K1057" s="2153" t="str">
        <f>VLOOKUP(J1057,'FICHE RATIOS'!C:D,2,FALSE)</f>
        <v>Production Calorifique</v>
      </c>
    </row>
    <row r="1058" spans="1:11">
      <c r="A1058" s="440"/>
      <c r="B1058" s="989" t="s">
        <v>179</v>
      </c>
      <c r="C1058" s="976"/>
      <c r="D1058" s="983" t="s">
        <v>2593</v>
      </c>
      <c r="E1058" s="984" t="s">
        <v>2528</v>
      </c>
      <c r="F1058" s="979">
        <v>0</v>
      </c>
      <c r="G1058" s="980"/>
      <c r="H1058" s="985">
        <f t="shared" si="16"/>
        <v>0</v>
      </c>
      <c r="J1058" s="2061" t="s">
        <v>6397</v>
      </c>
      <c r="K1058" s="2153" t="str">
        <f>VLOOKUP(J1058,'FICHE RATIOS'!C:D,2,FALSE)</f>
        <v>Production Calorifique</v>
      </c>
    </row>
    <row r="1059" spans="1:11">
      <c r="A1059" s="440"/>
      <c r="B1059" s="989" t="s">
        <v>179</v>
      </c>
      <c r="C1059" s="976"/>
      <c r="D1059" s="983" t="s">
        <v>2647</v>
      </c>
      <c r="E1059" s="984" t="s">
        <v>2528</v>
      </c>
      <c r="F1059" s="979">
        <v>0</v>
      </c>
      <c r="G1059" s="980"/>
      <c r="H1059" s="985">
        <f t="shared" si="16"/>
        <v>0</v>
      </c>
      <c r="J1059" s="2061" t="s">
        <v>6397</v>
      </c>
      <c r="K1059" s="2153" t="str">
        <f>VLOOKUP(J1059,'FICHE RATIOS'!C:D,2,FALSE)</f>
        <v>Production Calorifique</v>
      </c>
    </row>
    <row r="1060" spans="1:11">
      <c r="A1060" s="440"/>
      <c r="B1060" s="989" t="s">
        <v>179</v>
      </c>
      <c r="C1060" s="976"/>
      <c r="D1060" s="983" t="s">
        <v>2595</v>
      </c>
      <c r="E1060" s="984" t="s">
        <v>2528</v>
      </c>
      <c r="F1060" s="979">
        <v>0</v>
      </c>
      <c r="G1060" s="980"/>
      <c r="H1060" s="985">
        <f t="shared" si="16"/>
        <v>0</v>
      </c>
      <c r="J1060" s="2061" t="s">
        <v>6397</v>
      </c>
      <c r="K1060" s="2153" t="str">
        <f>VLOOKUP(J1060,'FICHE RATIOS'!C:D,2,FALSE)</f>
        <v>Production Calorifique</v>
      </c>
    </row>
    <row r="1061" spans="1:11">
      <c r="A1061" s="440"/>
      <c r="B1061" s="989" t="s">
        <v>179</v>
      </c>
      <c r="C1061" s="976"/>
      <c r="D1061" s="983" t="s">
        <v>2596</v>
      </c>
      <c r="E1061" s="984" t="s">
        <v>2528</v>
      </c>
      <c r="F1061" s="979">
        <v>0</v>
      </c>
      <c r="G1061" s="980"/>
      <c r="H1061" s="985">
        <f t="shared" si="16"/>
        <v>0</v>
      </c>
      <c r="J1061" s="2061" t="s">
        <v>6397</v>
      </c>
      <c r="K1061" s="2153" t="str">
        <f>VLOOKUP(J1061,'FICHE RATIOS'!C:D,2,FALSE)</f>
        <v>Production Calorifique</v>
      </c>
    </row>
    <row r="1062" spans="1:11">
      <c r="A1062" s="440"/>
      <c r="B1062" s="989" t="s">
        <v>179</v>
      </c>
      <c r="C1062" s="976"/>
      <c r="D1062" s="983" t="s">
        <v>2597</v>
      </c>
      <c r="E1062" s="984" t="s">
        <v>2528</v>
      </c>
      <c r="F1062" s="979">
        <v>0</v>
      </c>
      <c r="G1062" s="980"/>
      <c r="H1062" s="985">
        <f t="shared" si="16"/>
        <v>0</v>
      </c>
      <c r="J1062" s="2061" t="s">
        <v>6397</v>
      </c>
      <c r="K1062" s="2153" t="str">
        <f>VLOOKUP(J1062,'FICHE RATIOS'!C:D,2,FALSE)</f>
        <v>Production Calorifique</v>
      </c>
    </row>
    <row r="1063" spans="1:11">
      <c r="A1063" s="440"/>
      <c r="B1063" s="989" t="s">
        <v>179</v>
      </c>
      <c r="C1063" s="976"/>
      <c r="D1063" s="983" t="s">
        <v>2648</v>
      </c>
      <c r="E1063" s="984" t="s">
        <v>2528</v>
      </c>
      <c r="F1063" s="979">
        <v>0</v>
      </c>
      <c r="G1063" s="980"/>
      <c r="H1063" s="985">
        <f t="shared" si="16"/>
        <v>0</v>
      </c>
      <c r="J1063" s="2061" t="s">
        <v>6397</v>
      </c>
      <c r="K1063" s="2153" t="str">
        <f>VLOOKUP(J1063,'FICHE RATIOS'!C:D,2,FALSE)</f>
        <v>Production Calorifique</v>
      </c>
    </row>
    <row r="1064" spans="1:11">
      <c r="A1064" s="440"/>
      <c r="B1064" s="989" t="s">
        <v>179</v>
      </c>
      <c r="C1064" s="976"/>
      <c r="D1064" s="983" t="s">
        <v>2649</v>
      </c>
      <c r="E1064" s="984" t="s">
        <v>2528</v>
      </c>
      <c r="F1064" s="979">
        <v>0</v>
      </c>
      <c r="G1064" s="980"/>
      <c r="H1064" s="985">
        <f t="shared" si="16"/>
        <v>0</v>
      </c>
      <c r="J1064" s="2061" t="s">
        <v>6397</v>
      </c>
      <c r="K1064" s="2153" t="str">
        <f>VLOOKUP(J1064,'FICHE RATIOS'!C:D,2,FALSE)</f>
        <v>Production Calorifique</v>
      </c>
    </row>
    <row r="1065" spans="1:11">
      <c r="A1065" s="440"/>
      <c r="B1065" s="989" t="s">
        <v>179</v>
      </c>
      <c r="C1065" s="976"/>
      <c r="D1065" s="983" t="s">
        <v>179</v>
      </c>
      <c r="E1065" s="984" t="s">
        <v>179</v>
      </c>
      <c r="F1065" s="979">
        <v>0</v>
      </c>
      <c r="G1065" s="980"/>
      <c r="H1065" s="985">
        <f t="shared" si="16"/>
        <v>0</v>
      </c>
      <c r="J1065" s="2061" t="s">
        <v>6397</v>
      </c>
      <c r="K1065" s="2153" t="str">
        <f>VLOOKUP(J1065,'FICHE RATIOS'!C:D,2,FALSE)</f>
        <v>Production Calorifique</v>
      </c>
    </row>
    <row r="1066" spans="1:11">
      <c r="A1066" s="440"/>
      <c r="B1066" s="989"/>
      <c r="C1066" s="976"/>
      <c r="D1066" s="990"/>
      <c r="E1066" s="984"/>
      <c r="F1066" s="979"/>
      <c r="G1066" s="980"/>
      <c r="H1066" s="985">
        <f t="shared" si="16"/>
        <v>0</v>
      </c>
      <c r="J1066" s="2061" t="s">
        <v>6397</v>
      </c>
      <c r="K1066" s="2153" t="str">
        <f>VLOOKUP(J1066,'FICHE RATIOS'!C:D,2,FALSE)</f>
        <v>Production Calorifique</v>
      </c>
    </row>
    <row r="1067" spans="1:11">
      <c r="A1067" s="440"/>
      <c r="B1067" s="989" t="s">
        <v>2900</v>
      </c>
      <c r="C1067" s="976"/>
      <c r="D1067" s="987" t="s">
        <v>2650</v>
      </c>
      <c r="E1067" s="984" t="s">
        <v>51</v>
      </c>
      <c r="F1067" s="979">
        <v>1</v>
      </c>
      <c r="G1067" s="980"/>
      <c r="H1067" s="985">
        <f t="shared" si="16"/>
        <v>0</v>
      </c>
      <c r="J1067" s="2061" t="s">
        <v>6397</v>
      </c>
      <c r="K1067" s="2153" t="str">
        <f>VLOOKUP(J1067,'FICHE RATIOS'!C:D,2,FALSE)</f>
        <v>Production Calorifique</v>
      </c>
    </row>
    <row r="1068" spans="1:11">
      <c r="A1068" s="440"/>
      <c r="B1068" s="989" t="s">
        <v>179</v>
      </c>
      <c r="C1068" s="976"/>
      <c r="D1068" s="983" t="s">
        <v>179</v>
      </c>
      <c r="E1068" s="984" t="s">
        <v>179</v>
      </c>
      <c r="F1068" s="979">
        <v>0</v>
      </c>
      <c r="G1068" s="980"/>
      <c r="H1068" s="985">
        <f t="shared" si="16"/>
        <v>0</v>
      </c>
      <c r="J1068" s="2061" t="s">
        <v>6397</v>
      </c>
      <c r="K1068" s="2153" t="str">
        <f>VLOOKUP(J1068,'FICHE RATIOS'!C:D,2,FALSE)</f>
        <v>Production Calorifique</v>
      </c>
    </row>
    <row r="1069" spans="1:11">
      <c r="A1069" s="440"/>
      <c r="B1069" s="989" t="s">
        <v>179</v>
      </c>
      <c r="C1069" s="976"/>
      <c r="D1069" s="983" t="s">
        <v>2901</v>
      </c>
      <c r="E1069" s="984" t="s">
        <v>399</v>
      </c>
      <c r="F1069" s="979">
        <v>0</v>
      </c>
      <c r="G1069" s="980"/>
      <c r="H1069" s="985">
        <f t="shared" si="16"/>
        <v>0</v>
      </c>
      <c r="J1069" s="2061" t="s">
        <v>6397</v>
      </c>
      <c r="K1069" s="2153" t="str">
        <f>VLOOKUP(J1069,'FICHE RATIOS'!C:D,2,FALSE)</f>
        <v>Production Calorifique</v>
      </c>
    </row>
    <row r="1070" spans="1:11">
      <c r="A1070" s="440"/>
      <c r="B1070" s="989" t="s">
        <v>179</v>
      </c>
      <c r="C1070" s="976"/>
      <c r="D1070" s="991" t="s">
        <v>2902</v>
      </c>
      <c r="E1070" s="984" t="s">
        <v>51</v>
      </c>
      <c r="F1070" s="979">
        <v>1</v>
      </c>
      <c r="G1070" s="980">
        <v>5502.93</v>
      </c>
      <c r="H1070" s="985">
        <f t="shared" si="16"/>
        <v>5502.93</v>
      </c>
      <c r="J1070" s="2061" t="s">
        <v>6397</v>
      </c>
      <c r="K1070" s="2153" t="str">
        <f>VLOOKUP(J1070,'FICHE RATIOS'!C:D,2,FALSE)</f>
        <v>Production Calorifique</v>
      </c>
    </row>
    <row r="1071" spans="1:11">
      <c r="A1071" s="440"/>
      <c r="B1071" s="989" t="s">
        <v>179</v>
      </c>
      <c r="C1071" s="976"/>
      <c r="D1071" s="991" t="s">
        <v>2903</v>
      </c>
      <c r="E1071" s="984" t="s">
        <v>66</v>
      </c>
      <c r="F1071" s="979">
        <v>2</v>
      </c>
      <c r="G1071" s="980">
        <v>1718.07</v>
      </c>
      <c r="H1071" s="985">
        <f t="shared" si="16"/>
        <v>3436.14</v>
      </c>
      <c r="J1071" s="2061" t="s">
        <v>6397</v>
      </c>
      <c r="K1071" s="2153" t="str">
        <f>VLOOKUP(J1071,'FICHE RATIOS'!C:D,2,FALSE)</f>
        <v>Production Calorifique</v>
      </c>
    </row>
    <row r="1072" spans="1:11">
      <c r="A1072" s="440"/>
      <c r="B1072" s="989" t="s">
        <v>179</v>
      </c>
      <c r="C1072" s="976"/>
      <c r="D1072" s="983" t="s">
        <v>2654</v>
      </c>
      <c r="E1072" s="984" t="s">
        <v>399</v>
      </c>
      <c r="F1072" s="979">
        <v>0</v>
      </c>
      <c r="G1072" s="980"/>
      <c r="H1072" s="985">
        <f t="shared" si="16"/>
        <v>0</v>
      </c>
      <c r="J1072" s="2061" t="s">
        <v>6397</v>
      </c>
      <c r="K1072" s="2153" t="str">
        <f>VLOOKUP(J1072,'FICHE RATIOS'!C:D,2,FALSE)</f>
        <v>Production Calorifique</v>
      </c>
    </row>
    <row r="1073" spans="1:11">
      <c r="A1073" s="440"/>
      <c r="B1073" s="989" t="s">
        <v>179</v>
      </c>
      <c r="C1073" s="976"/>
      <c r="D1073" s="983" t="s">
        <v>2904</v>
      </c>
      <c r="E1073" s="984" t="s">
        <v>399</v>
      </c>
      <c r="F1073" s="979">
        <v>0</v>
      </c>
      <c r="G1073" s="980"/>
      <c r="H1073" s="985">
        <f t="shared" si="16"/>
        <v>0</v>
      </c>
      <c r="J1073" s="2061" t="s">
        <v>6397</v>
      </c>
      <c r="K1073" s="2153" t="str">
        <f>VLOOKUP(J1073,'FICHE RATIOS'!C:D,2,FALSE)</f>
        <v>Production Calorifique</v>
      </c>
    </row>
    <row r="1074" spans="1:11" ht="36">
      <c r="A1074" s="440"/>
      <c r="B1074" s="989" t="s">
        <v>179</v>
      </c>
      <c r="C1074" s="976"/>
      <c r="D1074" s="983" t="s">
        <v>2905</v>
      </c>
      <c r="E1074" s="984" t="s">
        <v>2657</v>
      </c>
      <c r="F1074" s="979">
        <v>0</v>
      </c>
      <c r="G1074" s="980"/>
      <c r="H1074" s="985">
        <f t="shared" si="16"/>
        <v>0</v>
      </c>
      <c r="J1074" s="2061" t="s">
        <v>6397</v>
      </c>
      <c r="K1074" s="2153" t="str">
        <f>VLOOKUP(J1074,'FICHE RATIOS'!C:D,2,FALSE)</f>
        <v>Production Calorifique</v>
      </c>
    </row>
    <row r="1075" spans="1:11">
      <c r="A1075" s="440"/>
      <c r="B1075" s="989" t="s">
        <v>179</v>
      </c>
      <c r="C1075" s="976"/>
      <c r="D1075" s="983" t="s">
        <v>2562</v>
      </c>
      <c r="E1075" s="984" t="s">
        <v>2657</v>
      </c>
      <c r="F1075" s="979">
        <v>0</v>
      </c>
      <c r="G1075" s="980"/>
      <c r="H1075" s="985">
        <f t="shared" si="16"/>
        <v>0</v>
      </c>
      <c r="J1075" s="2061" t="s">
        <v>6397</v>
      </c>
      <c r="K1075" s="2153" t="str">
        <f>VLOOKUP(J1075,'FICHE RATIOS'!C:D,2,FALSE)</f>
        <v>Production Calorifique</v>
      </c>
    </row>
    <row r="1076" spans="1:11">
      <c r="A1076" s="440"/>
      <c r="B1076" s="989" t="s">
        <v>179</v>
      </c>
      <c r="C1076" s="976"/>
      <c r="D1076" s="983" t="s">
        <v>2658</v>
      </c>
      <c r="E1076" s="984" t="s">
        <v>2657</v>
      </c>
      <c r="F1076" s="979">
        <v>0</v>
      </c>
      <c r="G1076" s="980"/>
      <c r="H1076" s="985">
        <f t="shared" si="16"/>
        <v>0</v>
      </c>
      <c r="J1076" s="2061" t="s">
        <v>6397</v>
      </c>
      <c r="K1076" s="2153" t="str">
        <f>VLOOKUP(J1076,'FICHE RATIOS'!C:D,2,FALSE)</f>
        <v>Production Calorifique</v>
      </c>
    </row>
    <row r="1077" spans="1:11">
      <c r="A1077" s="440"/>
      <c r="B1077" s="989" t="s">
        <v>179</v>
      </c>
      <c r="C1077" s="976"/>
      <c r="D1077" s="991" t="s">
        <v>2564</v>
      </c>
      <c r="E1077" s="984" t="s">
        <v>36</v>
      </c>
      <c r="F1077" s="979">
        <v>2</v>
      </c>
      <c r="G1077" s="980">
        <v>240.99</v>
      </c>
      <c r="H1077" s="985">
        <f t="shared" si="16"/>
        <v>481.98</v>
      </c>
      <c r="J1077" s="2061" t="s">
        <v>6397</v>
      </c>
      <c r="K1077" s="2153" t="str">
        <f>VLOOKUP(J1077,'FICHE RATIOS'!C:D,2,FALSE)</f>
        <v>Production Calorifique</v>
      </c>
    </row>
    <row r="1078" spans="1:11">
      <c r="A1078" s="440"/>
      <c r="B1078" s="989" t="s">
        <v>179</v>
      </c>
      <c r="C1078" s="976"/>
      <c r="D1078" s="983" t="s">
        <v>2659</v>
      </c>
      <c r="E1078" s="984"/>
      <c r="F1078" s="979">
        <v>0</v>
      </c>
      <c r="G1078" s="980"/>
      <c r="H1078" s="985">
        <f t="shared" si="16"/>
        <v>0</v>
      </c>
      <c r="J1078" s="2061" t="s">
        <v>6397</v>
      </c>
      <c r="K1078" s="2153" t="str">
        <f>VLOOKUP(J1078,'FICHE RATIOS'!C:D,2,FALSE)</f>
        <v>Production Calorifique</v>
      </c>
    </row>
    <row r="1079" spans="1:11">
      <c r="A1079" s="440"/>
      <c r="B1079" s="989" t="s">
        <v>179</v>
      </c>
      <c r="C1079" s="976"/>
      <c r="D1079" s="991" t="s">
        <v>2660</v>
      </c>
      <c r="E1079" s="984" t="s">
        <v>36</v>
      </c>
      <c r="F1079" s="979">
        <v>12</v>
      </c>
      <c r="G1079" s="980">
        <v>249.59</v>
      </c>
      <c r="H1079" s="985">
        <f t="shared" si="16"/>
        <v>2995.08</v>
      </c>
      <c r="J1079" s="2061" t="s">
        <v>6397</v>
      </c>
      <c r="K1079" s="2153" t="str">
        <f>VLOOKUP(J1079,'FICHE RATIOS'!C:D,2,FALSE)</f>
        <v>Production Calorifique</v>
      </c>
    </row>
    <row r="1080" spans="1:11">
      <c r="A1080" s="440"/>
      <c r="B1080" s="989" t="s">
        <v>179</v>
      </c>
      <c r="C1080" s="976"/>
      <c r="D1080" s="983" t="s">
        <v>2661</v>
      </c>
      <c r="E1080" s="984" t="s">
        <v>399</v>
      </c>
      <c r="F1080" s="979">
        <v>0</v>
      </c>
      <c r="G1080" s="980"/>
      <c r="H1080" s="985">
        <f t="shared" si="16"/>
        <v>0</v>
      </c>
      <c r="J1080" s="2061" t="s">
        <v>6397</v>
      </c>
      <c r="K1080" s="2153" t="str">
        <f>VLOOKUP(J1080,'FICHE RATIOS'!C:D,2,FALSE)</f>
        <v>Production Calorifique</v>
      </c>
    </row>
    <row r="1081" spans="1:11">
      <c r="A1081" s="440"/>
      <c r="B1081" s="989" t="s">
        <v>179</v>
      </c>
      <c r="C1081" s="976"/>
      <c r="D1081" s="983" t="s">
        <v>2662</v>
      </c>
      <c r="E1081" s="984"/>
      <c r="F1081" s="979">
        <v>0</v>
      </c>
      <c r="G1081" s="980"/>
      <c r="H1081" s="985">
        <f t="shared" si="16"/>
        <v>0</v>
      </c>
      <c r="J1081" s="2061" t="s">
        <v>6397</v>
      </c>
      <c r="K1081" s="2153" t="str">
        <f>VLOOKUP(J1081,'FICHE RATIOS'!C:D,2,FALSE)</f>
        <v>Production Calorifique</v>
      </c>
    </row>
    <row r="1082" spans="1:11">
      <c r="A1082" s="440"/>
      <c r="B1082" s="989" t="s">
        <v>179</v>
      </c>
      <c r="C1082" s="976"/>
      <c r="D1082" s="991" t="s">
        <v>2663</v>
      </c>
      <c r="E1082" s="984" t="s">
        <v>36</v>
      </c>
      <c r="F1082" s="979">
        <v>1</v>
      </c>
      <c r="G1082" s="980">
        <v>267.13</v>
      </c>
      <c r="H1082" s="985">
        <f t="shared" si="16"/>
        <v>267.13</v>
      </c>
      <c r="J1082" s="2061" t="s">
        <v>6397</v>
      </c>
      <c r="K1082" s="2153" t="str">
        <f>VLOOKUP(J1082,'FICHE RATIOS'!C:D,2,FALSE)</f>
        <v>Production Calorifique</v>
      </c>
    </row>
    <row r="1083" spans="1:11">
      <c r="A1083" s="440"/>
      <c r="B1083" s="989" t="s">
        <v>179</v>
      </c>
      <c r="C1083" s="976"/>
      <c r="D1083" s="983" t="s">
        <v>2582</v>
      </c>
      <c r="E1083" s="984"/>
      <c r="F1083" s="979">
        <v>0</v>
      </c>
      <c r="G1083" s="980"/>
      <c r="H1083" s="985">
        <f t="shared" si="16"/>
        <v>0</v>
      </c>
      <c r="J1083" s="2061" t="s">
        <v>6397</v>
      </c>
      <c r="K1083" s="2153" t="str">
        <f>VLOOKUP(J1083,'FICHE RATIOS'!C:D,2,FALSE)</f>
        <v>Production Calorifique</v>
      </c>
    </row>
    <row r="1084" spans="1:11">
      <c r="A1084" s="440"/>
      <c r="B1084" s="989" t="s">
        <v>179</v>
      </c>
      <c r="C1084" s="976"/>
      <c r="D1084" s="991" t="s">
        <v>2664</v>
      </c>
      <c r="E1084" s="984" t="s">
        <v>235</v>
      </c>
      <c r="F1084" s="979">
        <v>34</v>
      </c>
      <c r="G1084" s="980">
        <v>164.3</v>
      </c>
      <c r="H1084" s="985">
        <f t="shared" si="16"/>
        <v>5586.2000000000007</v>
      </c>
      <c r="J1084" s="2061" t="s">
        <v>6397</v>
      </c>
      <c r="K1084" s="2153" t="str">
        <f>VLOOKUP(J1084,'FICHE RATIOS'!C:D,2,FALSE)</f>
        <v>Production Calorifique</v>
      </c>
    </row>
    <row r="1085" spans="1:11">
      <c r="A1085" s="440"/>
      <c r="B1085" s="989" t="s">
        <v>179</v>
      </c>
      <c r="C1085" s="976"/>
      <c r="D1085" s="983" t="s">
        <v>2585</v>
      </c>
      <c r="E1085" s="984"/>
      <c r="F1085" s="979">
        <v>0</v>
      </c>
      <c r="G1085" s="980"/>
      <c r="H1085" s="985">
        <f t="shared" si="16"/>
        <v>0</v>
      </c>
      <c r="J1085" s="2061" t="s">
        <v>6397</v>
      </c>
      <c r="K1085" s="2153" t="str">
        <f>VLOOKUP(J1085,'FICHE RATIOS'!C:D,2,FALSE)</f>
        <v>Production Calorifique</v>
      </c>
    </row>
    <row r="1086" spans="1:11">
      <c r="A1086" s="440"/>
      <c r="B1086" s="989" t="s">
        <v>179</v>
      </c>
      <c r="C1086" s="976"/>
      <c r="D1086" s="991" t="s">
        <v>2701</v>
      </c>
      <c r="E1086" s="984" t="s">
        <v>70</v>
      </c>
      <c r="F1086" s="979">
        <v>21</v>
      </c>
      <c r="G1086" s="980">
        <v>40.29</v>
      </c>
      <c r="H1086" s="985">
        <f t="shared" si="16"/>
        <v>846.09</v>
      </c>
      <c r="J1086" s="2061" t="s">
        <v>6397</v>
      </c>
      <c r="K1086" s="2153" t="str">
        <f>VLOOKUP(J1086,'FICHE RATIOS'!C:D,2,FALSE)</f>
        <v>Production Calorifique</v>
      </c>
    </row>
    <row r="1087" spans="1:11">
      <c r="A1087" s="440"/>
      <c r="B1087" s="989" t="s">
        <v>179</v>
      </c>
      <c r="C1087" s="976"/>
      <c r="D1087" s="983" t="s">
        <v>2557</v>
      </c>
      <c r="E1087" s="984"/>
      <c r="F1087" s="979">
        <v>0</v>
      </c>
      <c r="G1087" s="980"/>
      <c r="H1087" s="985">
        <f t="shared" si="16"/>
        <v>0</v>
      </c>
      <c r="J1087" s="2061" t="s">
        <v>6397</v>
      </c>
      <c r="K1087" s="2153" t="str">
        <f>VLOOKUP(J1087,'FICHE RATIOS'!C:D,2,FALSE)</f>
        <v>Production Calorifique</v>
      </c>
    </row>
    <row r="1088" spans="1:11">
      <c r="A1088" s="440"/>
      <c r="B1088" s="989" t="s">
        <v>179</v>
      </c>
      <c r="C1088" s="976"/>
      <c r="D1088" s="991" t="s">
        <v>2587</v>
      </c>
      <c r="E1088" s="978" t="s">
        <v>36</v>
      </c>
      <c r="F1088" s="979">
        <v>8</v>
      </c>
      <c r="G1088" s="980">
        <v>68.099999999999994</v>
      </c>
      <c r="H1088" s="985">
        <f t="shared" si="16"/>
        <v>544.79999999999995</v>
      </c>
      <c r="J1088" s="2061" t="s">
        <v>6397</v>
      </c>
      <c r="K1088" s="2153" t="str">
        <f>VLOOKUP(J1088,'FICHE RATIOS'!C:D,2,FALSE)</f>
        <v>Production Calorifique</v>
      </c>
    </row>
    <row r="1089" spans="1:11">
      <c r="A1089" s="440"/>
      <c r="B1089" s="989" t="s">
        <v>179</v>
      </c>
      <c r="C1089" s="976"/>
      <c r="D1089" s="983" t="s">
        <v>2666</v>
      </c>
      <c r="E1089" s="984"/>
      <c r="F1089" s="979">
        <v>0</v>
      </c>
      <c r="G1089" s="980"/>
      <c r="H1089" s="985">
        <f t="shared" si="16"/>
        <v>0</v>
      </c>
      <c r="J1089" s="2061" t="s">
        <v>6397</v>
      </c>
      <c r="K1089" s="2153" t="str">
        <f>VLOOKUP(J1089,'FICHE RATIOS'!C:D,2,FALSE)</f>
        <v>Production Calorifique</v>
      </c>
    </row>
    <row r="1090" spans="1:11">
      <c r="A1090" s="440"/>
      <c r="B1090" s="989" t="s">
        <v>179</v>
      </c>
      <c r="C1090" s="976"/>
      <c r="D1090" s="991" t="s">
        <v>2667</v>
      </c>
      <c r="E1090" s="984" t="s">
        <v>36</v>
      </c>
      <c r="F1090" s="979">
        <v>1</v>
      </c>
      <c r="G1090" s="980">
        <v>801.96</v>
      </c>
      <c r="H1090" s="985">
        <f t="shared" si="16"/>
        <v>801.96</v>
      </c>
      <c r="J1090" s="2061" t="s">
        <v>6397</v>
      </c>
      <c r="K1090" s="2153" t="str">
        <f>VLOOKUP(J1090,'FICHE RATIOS'!C:D,2,FALSE)</f>
        <v>Production Calorifique</v>
      </c>
    </row>
    <row r="1091" spans="1:11">
      <c r="A1091" s="440"/>
      <c r="B1091" s="989" t="s">
        <v>179</v>
      </c>
      <c r="C1091" s="976"/>
      <c r="D1091" s="983" t="s">
        <v>2607</v>
      </c>
      <c r="E1091" s="984"/>
      <c r="F1091" s="979">
        <v>0</v>
      </c>
      <c r="G1091" s="980"/>
      <c r="H1091" s="985">
        <f t="shared" si="16"/>
        <v>0</v>
      </c>
      <c r="J1091" s="2061" t="s">
        <v>6397</v>
      </c>
      <c r="K1091" s="2153" t="str">
        <f>VLOOKUP(J1091,'FICHE RATIOS'!C:D,2,FALSE)</f>
        <v>Production Calorifique</v>
      </c>
    </row>
    <row r="1092" spans="1:11">
      <c r="A1092" s="440"/>
      <c r="B1092" s="989" t="s">
        <v>179</v>
      </c>
      <c r="C1092" s="976"/>
      <c r="D1092" s="991" t="s">
        <v>2608</v>
      </c>
      <c r="E1092" s="978" t="s">
        <v>36</v>
      </c>
      <c r="F1092" s="979">
        <v>2</v>
      </c>
      <c r="G1092" s="980">
        <v>49.29</v>
      </c>
      <c r="H1092" s="985">
        <f t="shared" si="16"/>
        <v>98.58</v>
      </c>
      <c r="J1092" s="2061" t="s">
        <v>6397</v>
      </c>
      <c r="K1092" s="2153" t="str">
        <f>VLOOKUP(J1092,'FICHE RATIOS'!C:D,2,FALSE)</f>
        <v>Production Calorifique</v>
      </c>
    </row>
    <row r="1093" spans="1:11">
      <c r="A1093" s="440"/>
      <c r="B1093" s="989" t="s">
        <v>179</v>
      </c>
      <c r="C1093" s="976"/>
      <c r="D1093" s="983" t="s">
        <v>2558</v>
      </c>
      <c r="E1093" s="984"/>
      <c r="F1093" s="979">
        <v>0</v>
      </c>
      <c r="G1093" s="980"/>
      <c r="H1093" s="985">
        <f t="shared" si="16"/>
        <v>0</v>
      </c>
      <c r="J1093" s="2061" t="s">
        <v>6397</v>
      </c>
      <c r="K1093" s="2153" t="str">
        <f>VLOOKUP(J1093,'FICHE RATIOS'!C:D,2,FALSE)</f>
        <v>Production Calorifique</v>
      </c>
    </row>
    <row r="1094" spans="1:11">
      <c r="A1094" s="440"/>
      <c r="B1094" s="989" t="s">
        <v>179</v>
      </c>
      <c r="C1094" s="976"/>
      <c r="D1094" s="991" t="s">
        <v>2593</v>
      </c>
      <c r="E1094" s="984" t="s">
        <v>36</v>
      </c>
      <c r="F1094" s="979">
        <v>1</v>
      </c>
      <c r="G1094" s="980">
        <v>73.69</v>
      </c>
      <c r="H1094" s="985">
        <f t="shared" si="16"/>
        <v>73.69</v>
      </c>
      <c r="J1094" s="2061" t="s">
        <v>6397</v>
      </c>
      <c r="K1094" s="2153" t="str">
        <f>VLOOKUP(J1094,'FICHE RATIOS'!C:D,2,FALSE)</f>
        <v>Production Calorifique</v>
      </c>
    </row>
    <row r="1095" spans="1:11">
      <c r="A1095" s="440"/>
      <c r="B1095" s="989" t="s">
        <v>179</v>
      </c>
      <c r="C1095" s="976"/>
      <c r="D1095" s="983" t="s">
        <v>2603</v>
      </c>
      <c r="E1095" s="984"/>
      <c r="F1095" s="979">
        <v>0</v>
      </c>
      <c r="G1095" s="980"/>
      <c r="H1095" s="985">
        <f t="shared" si="16"/>
        <v>0</v>
      </c>
      <c r="J1095" s="2061" t="s">
        <v>6397</v>
      </c>
      <c r="K1095" s="2153" t="str">
        <f>VLOOKUP(J1095,'FICHE RATIOS'!C:D,2,FALSE)</f>
        <v>Production Calorifique</v>
      </c>
    </row>
    <row r="1096" spans="1:11">
      <c r="A1096" s="440"/>
      <c r="B1096" s="989" t="s">
        <v>179</v>
      </c>
      <c r="C1096" s="976"/>
      <c r="D1096" s="991" t="s">
        <v>2604</v>
      </c>
      <c r="E1096" s="984" t="s">
        <v>36</v>
      </c>
      <c r="F1096" s="979">
        <v>4</v>
      </c>
      <c r="G1096" s="980">
        <v>62.78</v>
      </c>
      <c r="H1096" s="985">
        <f t="shared" ref="H1096:H1159" si="17">+IF(F1096=0,0,F1096*G1096)</f>
        <v>251.12</v>
      </c>
      <c r="J1096" s="2061" t="s">
        <v>6397</v>
      </c>
      <c r="K1096" s="2153" t="str">
        <f>VLOOKUP(J1096,'FICHE RATIOS'!C:D,2,FALSE)</f>
        <v>Production Calorifique</v>
      </c>
    </row>
    <row r="1097" spans="1:11">
      <c r="A1097" s="440"/>
      <c r="B1097" s="989" t="s">
        <v>179</v>
      </c>
      <c r="C1097" s="976"/>
      <c r="D1097" s="991" t="s">
        <v>2605</v>
      </c>
      <c r="E1097" s="984" t="s">
        <v>235</v>
      </c>
      <c r="F1097" s="979">
        <v>8</v>
      </c>
      <c r="G1097" s="980">
        <v>69.430000000000007</v>
      </c>
      <c r="H1097" s="985">
        <f t="shared" si="17"/>
        <v>555.44000000000005</v>
      </c>
      <c r="J1097" s="2061" t="s">
        <v>6397</v>
      </c>
      <c r="K1097" s="2153" t="str">
        <f>VLOOKUP(J1097,'FICHE RATIOS'!C:D,2,FALSE)</f>
        <v>Production Calorifique</v>
      </c>
    </row>
    <row r="1098" spans="1:11">
      <c r="A1098" s="440"/>
      <c r="B1098" s="989" t="s">
        <v>179</v>
      </c>
      <c r="C1098" s="976"/>
      <c r="D1098" s="991" t="s">
        <v>2578</v>
      </c>
      <c r="E1098" s="984" t="s">
        <v>51</v>
      </c>
      <c r="F1098" s="979">
        <v>2</v>
      </c>
      <c r="G1098" s="980">
        <v>115.8</v>
      </c>
      <c r="H1098" s="985">
        <f t="shared" si="17"/>
        <v>231.6</v>
      </c>
      <c r="J1098" s="2061" t="s">
        <v>6397</v>
      </c>
      <c r="K1098" s="2153" t="str">
        <f>VLOOKUP(J1098,'FICHE RATIOS'!C:D,2,FALSE)</f>
        <v>Production Calorifique</v>
      </c>
    </row>
    <row r="1099" spans="1:11">
      <c r="A1099" s="440"/>
      <c r="B1099" s="989" t="s">
        <v>179</v>
      </c>
      <c r="C1099" s="976"/>
      <c r="D1099" s="991" t="s">
        <v>2606</v>
      </c>
      <c r="E1099" s="984" t="s">
        <v>235</v>
      </c>
      <c r="F1099" s="979">
        <v>12</v>
      </c>
      <c r="G1099" s="980">
        <v>81.650000000000006</v>
      </c>
      <c r="H1099" s="985">
        <f t="shared" si="17"/>
        <v>979.80000000000007</v>
      </c>
      <c r="J1099" s="2061" t="s">
        <v>6397</v>
      </c>
      <c r="K1099" s="2153" t="str">
        <f>VLOOKUP(J1099,'FICHE RATIOS'!C:D,2,FALSE)</f>
        <v>Production Calorifique</v>
      </c>
    </row>
    <row r="1100" spans="1:11">
      <c r="A1100" s="440"/>
      <c r="B1100" s="989" t="s">
        <v>179</v>
      </c>
      <c r="C1100" s="976"/>
      <c r="D1100" s="983" t="s">
        <v>2590</v>
      </c>
      <c r="E1100" s="984" t="s">
        <v>399</v>
      </c>
      <c r="F1100" s="979">
        <v>0</v>
      </c>
      <c r="G1100" s="980"/>
      <c r="H1100" s="985">
        <f t="shared" si="17"/>
        <v>0</v>
      </c>
      <c r="J1100" s="2061" t="s">
        <v>6397</v>
      </c>
      <c r="K1100" s="2153" t="str">
        <f>VLOOKUP(J1100,'FICHE RATIOS'!C:D,2,FALSE)</f>
        <v>Production Calorifique</v>
      </c>
    </row>
    <row r="1101" spans="1:11">
      <c r="A1101" s="440"/>
      <c r="B1101" s="989" t="s">
        <v>179</v>
      </c>
      <c r="C1101" s="976"/>
      <c r="D1101" s="983" t="s">
        <v>179</v>
      </c>
      <c r="E1101" s="984" t="s">
        <v>179</v>
      </c>
      <c r="F1101" s="979">
        <v>0</v>
      </c>
      <c r="G1101" s="980"/>
      <c r="H1101" s="985">
        <f t="shared" si="17"/>
        <v>0</v>
      </c>
      <c r="J1101" s="2061" t="s">
        <v>6397</v>
      </c>
      <c r="K1101" s="2153" t="str">
        <f>VLOOKUP(J1101,'FICHE RATIOS'!C:D,2,FALSE)</f>
        <v>Production Calorifique</v>
      </c>
    </row>
    <row r="1102" spans="1:11">
      <c r="A1102" s="440"/>
      <c r="B1102" s="989"/>
      <c r="C1102" s="976"/>
      <c r="D1102" s="990"/>
      <c r="E1102" s="984"/>
      <c r="F1102" s="979"/>
      <c r="G1102" s="980"/>
      <c r="H1102" s="985">
        <f t="shared" si="17"/>
        <v>0</v>
      </c>
      <c r="J1102" s="2061" t="s">
        <v>6397</v>
      </c>
      <c r="K1102" s="2153" t="str">
        <f>VLOOKUP(J1102,'FICHE RATIOS'!C:D,2,FALSE)</f>
        <v>Production Calorifique</v>
      </c>
    </row>
    <row r="1103" spans="1:11">
      <c r="A1103" s="440"/>
      <c r="B1103" s="989" t="s">
        <v>2906</v>
      </c>
      <c r="C1103" s="976"/>
      <c r="D1103" s="987" t="s">
        <v>2669</v>
      </c>
      <c r="E1103" s="984" t="s">
        <v>51</v>
      </c>
      <c r="F1103" s="979">
        <v>1</v>
      </c>
      <c r="G1103" s="980"/>
      <c r="H1103" s="985">
        <f t="shared" si="17"/>
        <v>0</v>
      </c>
      <c r="J1103" s="2061" t="s">
        <v>6397</v>
      </c>
      <c r="K1103" s="2153" t="str">
        <f>VLOOKUP(J1103,'FICHE RATIOS'!C:D,2,FALSE)</f>
        <v>Production Calorifique</v>
      </c>
    </row>
    <row r="1104" spans="1:11">
      <c r="A1104" s="440"/>
      <c r="B1104" s="989" t="s">
        <v>179</v>
      </c>
      <c r="C1104" s="976"/>
      <c r="D1104" s="983" t="s">
        <v>179</v>
      </c>
      <c r="E1104" s="984" t="s">
        <v>179</v>
      </c>
      <c r="F1104" s="979">
        <v>0</v>
      </c>
      <c r="G1104" s="980"/>
      <c r="H1104" s="985">
        <f t="shared" si="17"/>
        <v>0</v>
      </c>
      <c r="J1104" s="2061" t="s">
        <v>6397</v>
      </c>
      <c r="K1104" s="2153" t="str">
        <f>VLOOKUP(J1104,'FICHE RATIOS'!C:D,2,FALSE)</f>
        <v>Production Calorifique</v>
      </c>
    </row>
    <row r="1105" spans="1:11">
      <c r="A1105" s="440"/>
      <c r="B1105" s="989" t="s">
        <v>179</v>
      </c>
      <c r="C1105" s="976"/>
      <c r="D1105" s="983" t="s">
        <v>2670</v>
      </c>
      <c r="E1105" s="984"/>
      <c r="F1105" s="979">
        <v>0</v>
      </c>
      <c r="G1105" s="980"/>
      <c r="H1105" s="985">
        <f t="shared" si="17"/>
        <v>0</v>
      </c>
      <c r="J1105" s="2061" t="s">
        <v>6397</v>
      </c>
      <c r="K1105" s="2153" t="str">
        <f>VLOOKUP(J1105,'FICHE RATIOS'!C:D,2,FALSE)</f>
        <v>Production Calorifique</v>
      </c>
    </row>
    <row r="1106" spans="1:11" ht="24">
      <c r="A1106" s="440"/>
      <c r="B1106" s="989" t="s">
        <v>179</v>
      </c>
      <c r="C1106" s="976"/>
      <c r="D1106" s="983" t="s">
        <v>2671</v>
      </c>
      <c r="E1106" s="984"/>
      <c r="F1106" s="979">
        <v>0</v>
      </c>
      <c r="G1106" s="980"/>
      <c r="H1106" s="985">
        <f t="shared" si="17"/>
        <v>0</v>
      </c>
      <c r="J1106" s="2061" t="s">
        <v>6397</v>
      </c>
      <c r="K1106" s="2153" t="str">
        <f>VLOOKUP(J1106,'FICHE RATIOS'!C:D,2,FALSE)</f>
        <v>Production Calorifique</v>
      </c>
    </row>
    <row r="1107" spans="1:11">
      <c r="A1107" s="440"/>
      <c r="B1107" s="989" t="s">
        <v>179</v>
      </c>
      <c r="C1107" s="976"/>
      <c r="D1107" s="991" t="s">
        <v>2613</v>
      </c>
      <c r="E1107" s="978" t="s">
        <v>36</v>
      </c>
      <c r="F1107" s="979">
        <v>4</v>
      </c>
      <c r="G1107" s="980">
        <v>227.05</v>
      </c>
      <c r="H1107" s="985">
        <f t="shared" si="17"/>
        <v>908.2</v>
      </c>
      <c r="J1107" s="2061" t="s">
        <v>6397</v>
      </c>
      <c r="K1107" s="2153" t="str">
        <f>VLOOKUP(J1107,'FICHE RATIOS'!C:D,2,FALSE)</f>
        <v>Production Calorifique</v>
      </c>
    </row>
    <row r="1108" spans="1:11">
      <c r="A1108" s="440"/>
      <c r="B1108" s="989" t="s">
        <v>179</v>
      </c>
      <c r="C1108" s="976"/>
      <c r="D1108" s="991" t="s">
        <v>2672</v>
      </c>
      <c r="E1108" s="978" t="s">
        <v>36</v>
      </c>
      <c r="F1108" s="979">
        <v>4</v>
      </c>
      <c r="G1108" s="980">
        <v>216.08</v>
      </c>
      <c r="H1108" s="985">
        <f t="shared" si="17"/>
        <v>864.32</v>
      </c>
      <c r="J1108" s="2061" t="s">
        <v>6397</v>
      </c>
      <c r="K1108" s="2153" t="str">
        <f>VLOOKUP(J1108,'FICHE RATIOS'!C:D,2,FALSE)</f>
        <v>Production Calorifique</v>
      </c>
    </row>
    <row r="1109" spans="1:11">
      <c r="A1109" s="440"/>
      <c r="B1109" s="989" t="s">
        <v>179</v>
      </c>
      <c r="C1109" s="976"/>
      <c r="D1109" s="991" t="s">
        <v>2587</v>
      </c>
      <c r="E1109" s="984" t="s">
        <v>36</v>
      </c>
      <c r="F1109" s="979">
        <v>4</v>
      </c>
      <c r="G1109" s="980">
        <v>68.099999999999994</v>
      </c>
      <c r="H1109" s="985">
        <f t="shared" si="17"/>
        <v>272.39999999999998</v>
      </c>
      <c r="J1109" s="2061" t="s">
        <v>6397</v>
      </c>
      <c r="K1109" s="2153" t="str">
        <f>VLOOKUP(J1109,'FICHE RATIOS'!C:D,2,FALSE)</f>
        <v>Production Calorifique</v>
      </c>
    </row>
    <row r="1110" spans="1:11">
      <c r="A1110" s="440"/>
      <c r="B1110" s="989" t="s">
        <v>179</v>
      </c>
      <c r="C1110" s="976"/>
      <c r="D1110" s="991" t="s">
        <v>2673</v>
      </c>
      <c r="E1110" s="984" t="s">
        <v>235</v>
      </c>
      <c r="F1110" s="979">
        <v>14</v>
      </c>
      <c r="G1110" s="980">
        <v>326.72000000000003</v>
      </c>
      <c r="H1110" s="985">
        <f t="shared" si="17"/>
        <v>4574.08</v>
      </c>
      <c r="J1110" s="2061" t="s">
        <v>6397</v>
      </c>
      <c r="K1110" s="2153" t="str">
        <f>VLOOKUP(J1110,'FICHE RATIOS'!C:D,2,FALSE)</f>
        <v>Production Calorifique</v>
      </c>
    </row>
    <row r="1111" spans="1:11">
      <c r="A1111" s="440"/>
      <c r="B1111" s="989" t="s">
        <v>179</v>
      </c>
      <c r="C1111" s="976"/>
      <c r="D1111" s="991" t="s">
        <v>2701</v>
      </c>
      <c r="E1111" s="984" t="s">
        <v>70</v>
      </c>
      <c r="F1111" s="979">
        <v>6</v>
      </c>
      <c r="G1111" s="980">
        <v>40.29</v>
      </c>
      <c r="H1111" s="985">
        <f t="shared" si="17"/>
        <v>241.74</v>
      </c>
      <c r="J1111" s="2061" t="s">
        <v>6397</v>
      </c>
      <c r="K1111" s="2153" t="str">
        <f>VLOOKUP(J1111,'FICHE RATIOS'!C:D,2,FALSE)</f>
        <v>Production Calorifique</v>
      </c>
    </row>
    <row r="1112" spans="1:11">
      <c r="A1112" s="440"/>
      <c r="B1112" s="989" t="s">
        <v>179</v>
      </c>
      <c r="C1112" s="976"/>
      <c r="D1112" s="983"/>
      <c r="E1112" s="984"/>
      <c r="F1112" s="979">
        <v>0</v>
      </c>
      <c r="G1112" s="980"/>
      <c r="H1112" s="985">
        <f t="shared" si="17"/>
        <v>0</v>
      </c>
      <c r="J1112" s="2061" t="s">
        <v>6397</v>
      </c>
      <c r="K1112" s="2153" t="str">
        <f>VLOOKUP(J1112,'FICHE RATIOS'!C:D,2,FALSE)</f>
        <v>Production Calorifique</v>
      </c>
    </row>
    <row r="1113" spans="1:11">
      <c r="A1113" s="440"/>
      <c r="B1113" s="989" t="s">
        <v>179</v>
      </c>
      <c r="C1113" s="976"/>
      <c r="D1113" s="983" t="s">
        <v>2674</v>
      </c>
      <c r="E1113" s="984" t="s">
        <v>2528</v>
      </c>
      <c r="F1113" s="979">
        <v>0</v>
      </c>
      <c r="G1113" s="980"/>
      <c r="H1113" s="985">
        <f t="shared" si="17"/>
        <v>0</v>
      </c>
      <c r="J1113" s="2061" t="s">
        <v>6397</v>
      </c>
      <c r="K1113" s="2153" t="str">
        <f>VLOOKUP(J1113,'FICHE RATIOS'!C:D,2,FALSE)</f>
        <v>Production Calorifique</v>
      </c>
    </row>
    <row r="1114" spans="1:11" ht="36">
      <c r="A1114" s="440"/>
      <c r="B1114" s="989" t="s">
        <v>179</v>
      </c>
      <c r="C1114" s="976"/>
      <c r="D1114" s="983" t="s">
        <v>2907</v>
      </c>
      <c r="E1114" s="984"/>
      <c r="F1114" s="979">
        <v>0</v>
      </c>
      <c r="G1114" s="980"/>
      <c r="H1114" s="985">
        <f t="shared" si="17"/>
        <v>0</v>
      </c>
      <c r="J1114" s="2061" t="s">
        <v>6397</v>
      </c>
      <c r="K1114" s="2153" t="str">
        <f>VLOOKUP(J1114,'FICHE RATIOS'!C:D,2,FALSE)</f>
        <v>Production Calorifique</v>
      </c>
    </row>
    <row r="1115" spans="1:11">
      <c r="A1115" s="440"/>
      <c r="B1115" s="989" t="s">
        <v>179</v>
      </c>
      <c r="C1115" s="976"/>
      <c r="D1115" s="983" t="s">
        <v>2908</v>
      </c>
      <c r="E1115" s="984" t="s">
        <v>2528</v>
      </c>
      <c r="F1115" s="979">
        <v>0</v>
      </c>
      <c r="G1115" s="980"/>
      <c r="H1115" s="985">
        <f t="shared" si="17"/>
        <v>0</v>
      </c>
      <c r="J1115" s="2061" t="s">
        <v>6397</v>
      </c>
      <c r="K1115" s="2153" t="str">
        <f>VLOOKUP(J1115,'FICHE RATIOS'!C:D,2,FALSE)</f>
        <v>Production Calorifique</v>
      </c>
    </row>
    <row r="1116" spans="1:11">
      <c r="A1116" s="440"/>
      <c r="B1116" s="989" t="s">
        <v>179</v>
      </c>
      <c r="C1116" s="976"/>
      <c r="D1116" s="983" t="s">
        <v>2677</v>
      </c>
      <c r="E1116" s="984" t="s">
        <v>2528</v>
      </c>
      <c r="F1116" s="979">
        <v>0</v>
      </c>
      <c r="G1116" s="980"/>
      <c r="H1116" s="985">
        <f t="shared" si="17"/>
        <v>0</v>
      </c>
      <c r="J1116" s="2061" t="s">
        <v>6397</v>
      </c>
      <c r="K1116" s="2153" t="str">
        <f>VLOOKUP(J1116,'FICHE RATIOS'!C:D,2,FALSE)</f>
        <v>Production Calorifique</v>
      </c>
    </row>
    <row r="1117" spans="1:11">
      <c r="A1117" s="440"/>
      <c r="B1117" s="989" t="s">
        <v>179</v>
      </c>
      <c r="C1117" s="976"/>
      <c r="D1117" s="983" t="s">
        <v>2612</v>
      </c>
      <c r="E1117" s="984" t="s">
        <v>2528</v>
      </c>
      <c r="F1117" s="979">
        <v>0</v>
      </c>
      <c r="G1117" s="980"/>
      <c r="H1117" s="985">
        <f t="shared" si="17"/>
        <v>0</v>
      </c>
      <c r="J1117" s="2061" t="s">
        <v>6397</v>
      </c>
      <c r="K1117" s="2153" t="str">
        <f>VLOOKUP(J1117,'FICHE RATIOS'!C:D,2,FALSE)</f>
        <v>Production Calorifique</v>
      </c>
    </row>
    <row r="1118" spans="1:11">
      <c r="A1118" s="440"/>
      <c r="B1118" s="989" t="s">
        <v>179</v>
      </c>
      <c r="C1118" s="976"/>
      <c r="D1118" s="983" t="s">
        <v>2678</v>
      </c>
      <c r="E1118" s="984" t="s">
        <v>2528</v>
      </c>
      <c r="F1118" s="979">
        <v>0</v>
      </c>
      <c r="G1118" s="980"/>
      <c r="H1118" s="985">
        <f t="shared" si="17"/>
        <v>0</v>
      </c>
      <c r="J1118" s="2061" t="s">
        <v>6397</v>
      </c>
      <c r="K1118" s="2153" t="str">
        <f>VLOOKUP(J1118,'FICHE RATIOS'!C:D,2,FALSE)</f>
        <v>Production Calorifique</v>
      </c>
    </row>
    <row r="1119" spans="1:11">
      <c r="A1119" s="440"/>
      <c r="B1119" s="989" t="s">
        <v>179</v>
      </c>
      <c r="C1119" s="976"/>
      <c r="D1119" s="983" t="s">
        <v>2679</v>
      </c>
      <c r="E1119" s="984" t="s">
        <v>2528</v>
      </c>
      <c r="F1119" s="979">
        <v>0</v>
      </c>
      <c r="G1119" s="980"/>
      <c r="H1119" s="985">
        <f t="shared" si="17"/>
        <v>0</v>
      </c>
      <c r="J1119" s="2061" t="s">
        <v>6397</v>
      </c>
      <c r="K1119" s="2153" t="str">
        <f>VLOOKUP(J1119,'FICHE RATIOS'!C:D,2,FALSE)</f>
        <v>Production Calorifique</v>
      </c>
    </row>
    <row r="1120" spans="1:11">
      <c r="A1120" s="440"/>
      <c r="B1120" s="989" t="s">
        <v>179</v>
      </c>
      <c r="C1120" s="976"/>
      <c r="D1120" s="983" t="s">
        <v>2680</v>
      </c>
      <c r="E1120" s="984" t="s">
        <v>2528</v>
      </c>
      <c r="F1120" s="979">
        <v>0</v>
      </c>
      <c r="G1120" s="980"/>
      <c r="H1120" s="985">
        <f t="shared" si="17"/>
        <v>0</v>
      </c>
      <c r="J1120" s="2061" t="s">
        <v>6397</v>
      </c>
      <c r="K1120" s="2153" t="str">
        <f>VLOOKUP(J1120,'FICHE RATIOS'!C:D,2,FALSE)</f>
        <v>Production Calorifique</v>
      </c>
    </row>
    <row r="1121" spans="1:11">
      <c r="A1121" s="440"/>
      <c r="B1121" s="989" t="s">
        <v>179</v>
      </c>
      <c r="C1121" s="976"/>
      <c r="D1121" s="983" t="s">
        <v>2681</v>
      </c>
      <c r="E1121" s="984" t="s">
        <v>2528</v>
      </c>
      <c r="F1121" s="979">
        <v>0</v>
      </c>
      <c r="G1121" s="980"/>
      <c r="H1121" s="985">
        <f t="shared" si="17"/>
        <v>0</v>
      </c>
      <c r="J1121" s="2061" t="s">
        <v>6397</v>
      </c>
      <c r="K1121" s="2153" t="str">
        <f>VLOOKUP(J1121,'FICHE RATIOS'!C:D,2,FALSE)</f>
        <v>Production Calorifique</v>
      </c>
    </row>
    <row r="1122" spans="1:11">
      <c r="A1122" s="440"/>
      <c r="B1122" s="989" t="s">
        <v>179</v>
      </c>
      <c r="C1122" s="976"/>
      <c r="D1122" s="983" t="s">
        <v>2682</v>
      </c>
      <c r="E1122" s="984" t="s">
        <v>2528</v>
      </c>
      <c r="F1122" s="979">
        <v>0</v>
      </c>
      <c r="G1122" s="980"/>
      <c r="H1122" s="985">
        <f t="shared" si="17"/>
        <v>0</v>
      </c>
      <c r="J1122" s="2061" t="s">
        <v>6397</v>
      </c>
      <c r="K1122" s="2153" t="str">
        <f>VLOOKUP(J1122,'FICHE RATIOS'!C:D,2,FALSE)</f>
        <v>Production Calorifique</v>
      </c>
    </row>
    <row r="1123" spans="1:11" ht="24">
      <c r="A1123" s="440"/>
      <c r="B1123" s="989" t="s">
        <v>179</v>
      </c>
      <c r="C1123" s="976"/>
      <c r="D1123" s="983" t="s">
        <v>2570</v>
      </c>
      <c r="E1123" s="984" t="s">
        <v>2528</v>
      </c>
      <c r="F1123" s="979">
        <v>0</v>
      </c>
      <c r="G1123" s="980"/>
      <c r="H1123" s="985">
        <f t="shared" si="17"/>
        <v>0</v>
      </c>
      <c r="J1123" s="2061" t="s">
        <v>6397</v>
      </c>
      <c r="K1123" s="2153" t="str">
        <f>VLOOKUP(J1123,'FICHE RATIOS'!C:D,2,FALSE)</f>
        <v>Production Calorifique</v>
      </c>
    </row>
    <row r="1124" spans="1:11">
      <c r="A1124" s="440"/>
      <c r="B1124" s="989" t="s">
        <v>179</v>
      </c>
      <c r="C1124" s="976"/>
      <c r="D1124" s="983" t="s">
        <v>2587</v>
      </c>
      <c r="E1124" s="984" t="s">
        <v>2528</v>
      </c>
      <c r="F1124" s="979">
        <v>0</v>
      </c>
      <c r="G1124" s="980"/>
      <c r="H1124" s="985">
        <f t="shared" si="17"/>
        <v>0</v>
      </c>
      <c r="J1124" s="2061" t="s">
        <v>6397</v>
      </c>
      <c r="K1124" s="2153" t="str">
        <f>VLOOKUP(J1124,'FICHE RATIOS'!C:D,2,FALSE)</f>
        <v>Production Calorifique</v>
      </c>
    </row>
    <row r="1125" spans="1:11">
      <c r="A1125" s="440"/>
      <c r="B1125" s="989" t="s">
        <v>179</v>
      </c>
      <c r="C1125" s="976"/>
      <c r="D1125" s="983"/>
      <c r="E1125" s="984"/>
      <c r="F1125" s="979">
        <v>0</v>
      </c>
      <c r="G1125" s="980"/>
      <c r="H1125" s="985">
        <f t="shared" si="17"/>
        <v>0</v>
      </c>
      <c r="J1125" s="2061" t="s">
        <v>6397</v>
      </c>
      <c r="K1125" s="2153" t="str">
        <f>VLOOKUP(J1125,'FICHE RATIOS'!C:D,2,FALSE)</f>
        <v>Production Calorifique</v>
      </c>
    </row>
    <row r="1126" spans="1:11">
      <c r="A1126" s="440"/>
      <c r="B1126" s="989" t="s">
        <v>179</v>
      </c>
      <c r="C1126" s="976"/>
      <c r="D1126" s="983" t="s">
        <v>2683</v>
      </c>
      <c r="E1126" s="984" t="s">
        <v>2528</v>
      </c>
      <c r="F1126" s="979">
        <v>0</v>
      </c>
      <c r="G1126" s="980"/>
      <c r="H1126" s="985">
        <f t="shared" si="17"/>
        <v>0</v>
      </c>
      <c r="J1126" s="2061" t="s">
        <v>6397</v>
      </c>
      <c r="K1126" s="2153" t="str">
        <f>VLOOKUP(J1126,'FICHE RATIOS'!C:D,2,FALSE)</f>
        <v>Production Calorifique</v>
      </c>
    </row>
    <row r="1127" spans="1:11">
      <c r="A1127" s="440"/>
      <c r="B1127" s="989" t="s">
        <v>179</v>
      </c>
      <c r="C1127" s="976"/>
      <c r="D1127" s="983" t="s">
        <v>2684</v>
      </c>
      <c r="E1127" s="984" t="s">
        <v>2528</v>
      </c>
      <c r="F1127" s="979">
        <v>0</v>
      </c>
      <c r="G1127" s="980"/>
      <c r="H1127" s="985">
        <f t="shared" si="17"/>
        <v>0</v>
      </c>
      <c r="J1127" s="2061" t="s">
        <v>6397</v>
      </c>
      <c r="K1127" s="2153" t="str">
        <f>VLOOKUP(J1127,'FICHE RATIOS'!C:D,2,FALSE)</f>
        <v>Production Calorifique</v>
      </c>
    </row>
    <row r="1128" spans="1:11">
      <c r="A1128" s="440"/>
      <c r="B1128" s="989" t="s">
        <v>179</v>
      </c>
      <c r="C1128" s="976"/>
      <c r="D1128" s="983"/>
      <c r="E1128" s="984"/>
      <c r="F1128" s="979">
        <v>0</v>
      </c>
      <c r="G1128" s="980"/>
      <c r="H1128" s="985">
        <f t="shared" si="17"/>
        <v>0</v>
      </c>
      <c r="J1128" s="2061" t="s">
        <v>6397</v>
      </c>
      <c r="K1128" s="2153" t="str">
        <f>VLOOKUP(J1128,'FICHE RATIOS'!C:D,2,FALSE)</f>
        <v>Production Calorifique</v>
      </c>
    </row>
    <row r="1129" spans="1:11">
      <c r="A1129" s="440"/>
      <c r="B1129" s="989" t="s">
        <v>179</v>
      </c>
      <c r="C1129" s="976"/>
      <c r="D1129" s="983" t="s">
        <v>2685</v>
      </c>
      <c r="E1129" s="984" t="s">
        <v>2528</v>
      </c>
      <c r="F1129" s="979">
        <v>0</v>
      </c>
      <c r="G1129" s="980"/>
      <c r="H1129" s="985">
        <f t="shared" si="17"/>
        <v>0</v>
      </c>
      <c r="J1129" s="2061" t="s">
        <v>6397</v>
      </c>
      <c r="K1129" s="2153" t="str">
        <f>VLOOKUP(J1129,'FICHE RATIOS'!C:D,2,FALSE)</f>
        <v>Production Calorifique</v>
      </c>
    </row>
    <row r="1130" spans="1:11">
      <c r="A1130" s="440"/>
      <c r="B1130" s="989" t="s">
        <v>179</v>
      </c>
      <c r="C1130" s="976"/>
      <c r="D1130" s="983" t="s">
        <v>2684</v>
      </c>
      <c r="E1130" s="984" t="s">
        <v>2528</v>
      </c>
      <c r="F1130" s="979">
        <v>0</v>
      </c>
      <c r="G1130" s="980"/>
      <c r="H1130" s="985">
        <f t="shared" si="17"/>
        <v>0</v>
      </c>
      <c r="J1130" s="2061" t="s">
        <v>6397</v>
      </c>
      <c r="K1130" s="2153" t="str">
        <f>VLOOKUP(J1130,'FICHE RATIOS'!C:D,2,FALSE)</f>
        <v>Production Calorifique</v>
      </c>
    </row>
    <row r="1131" spans="1:11">
      <c r="A1131" s="440"/>
      <c r="B1131" s="989" t="s">
        <v>179</v>
      </c>
      <c r="C1131" s="976"/>
      <c r="D1131" s="983"/>
      <c r="E1131" s="984"/>
      <c r="F1131" s="979">
        <v>0</v>
      </c>
      <c r="G1131" s="980"/>
      <c r="H1131" s="985">
        <f t="shared" si="17"/>
        <v>0</v>
      </c>
      <c r="J1131" s="2061" t="s">
        <v>6397</v>
      </c>
      <c r="K1131" s="2153" t="str">
        <f>VLOOKUP(J1131,'FICHE RATIOS'!C:D,2,FALSE)</f>
        <v>Production Calorifique</v>
      </c>
    </row>
    <row r="1132" spans="1:11">
      <c r="A1132" s="440"/>
      <c r="B1132" s="989" t="s">
        <v>179</v>
      </c>
      <c r="C1132" s="976"/>
      <c r="D1132" s="983" t="s">
        <v>2686</v>
      </c>
      <c r="E1132" s="984"/>
      <c r="F1132" s="979">
        <v>0</v>
      </c>
      <c r="G1132" s="980"/>
      <c r="H1132" s="985">
        <f t="shared" si="17"/>
        <v>0</v>
      </c>
      <c r="J1132" s="2061" t="s">
        <v>6397</v>
      </c>
      <c r="K1132" s="2153" t="str">
        <f>VLOOKUP(J1132,'FICHE RATIOS'!C:D,2,FALSE)</f>
        <v>Production Calorifique</v>
      </c>
    </row>
    <row r="1133" spans="1:11">
      <c r="A1133" s="440"/>
      <c r="B1133" s="989" t="s">
        <v>179</v>
      </c>
      <c r="C1133" s="976"/>
      <c r="D1133" s="983" t="s">
        <v>2687</v>
      </c>
      <c r="E1133" s="984" t="s">
        <v>2528</v>
      </c>
      <c r="F1133" s="979">
        <v>0</v>
      </c>
      <c r="G1133" s="980"/>
      <c r="H1133" s="985">
        <f t="shared" si="17"/>
        <v>0</v>
      </c>
      <c r="J1133" s="2061" t="s">
        <v>6397</v>
      </c>
      <c r="K1133" s="2153" t="str">
        <f>VLOOKUP(J1133,'FICHE RATIOS'!C:D,2,FALSE)</f>
        <v>Production Calorifique</v>
      </c>
    </row>
    <row r="1134" spans="1:11">
      <c r="A1134" s="440"/>
      <c r="B1134" s="989" t="s">
        <v>179</v>
      </c>
      <c r="C1134" s="976"/>
      <c r="D1134" s="983"/>
      <c r="E1134" s="984"/>
      <c r="F1134" s="979">
        <v>0</v>
      </c>
      <c r="G1134" s="980"/>
      <c r="H1134" s="985">
        <f t="shared" si="17"/>
        <v>0</v>
      </c>
      <c r="J1134" s="2061" t="s">
        <v>6397</v>
      </c>
      <c r="K1134" s="2153" t="str">
        <f>VLOOKUP(J1134,'FICHE RATIOS'!C:D,2,FALSE)</f>
        <v>Production Calorifique</v>
      </c>
    </row>
    <row r="1135" spans="1:11">
      <c r="A1135" s="440"/>
      <c r="B1135" s="989" t="s">
        <v>179</v>
      </c>
      <c r="C1135" s="976"/>
      <c r="D1135" s="983" t="s">
        <v>2688</v>
      </c>
      <c r="E1135" s="984" t="s">
        <v>2528</v>
      </c>
      <c r="F1135" s="979">
        <v>0</v>
      </c>
      <c r="G1135" s="980"/>
      <c r="H1135" s="985">
        <f t="shared" si="17"/>
        <v>0</v>
      </c>
      <c r="J1135" s="2061" t="s">
        <v>6397</v>
      </c>
      <c r="K1135" s="2153" t="str">
        <f>VLOOKUP(J1135,'FICHE RATIOS'!C:D,2,FALSE)</f>
        <v>Production Calorifique</v>
      </c>
    </row>
    <row r="1136" spans="1:11">
      <c r="A1136" s="440"/>
      <c r="B1136" s="989" t="s">
        <v>179</v>
      </c>
      <c r="C1136" s="976"/>
      <c r="D1136" s="983" t="s">
        <v>2689</v>
      </c>
      <c r="E1136" s="984" t="s">
        <v>2528</v>
      </c>
      <c r="F1136" s="979">
        <v>0</v>
      </c>
      <c r="G1136" s="980"/>
      <c r="H1136" s="985">
        <f t="shared" si="17"/>
        <v>0</v>
      </c>
      <c r="J1136" s="2061" t="s">
        <v>6397</v>
      </c>
      <c r="K1136" s="2153" t="str">
        <f>VLOOKUP(J1136,'FICHE RATIOS'!C:D,2,FALSE)</f>
        <v>Production Calorifique</v>
      </c>
    </row>
    <row r="1137" spans="1:11">
      <c r="A1137" s="440"/>
      <c r="B1137" s="989" t="s">
        <v>179</v>
      </c>
      <c r="C1137" s="976"/>
      <c r="D1137" s="983"/>
      <c r="E1137" s="984"/>
      <c r="F1137" s="979">
        <v>0</v>
      </c>
      <c r="G1137" s="980"/>
      <c r="H1137" s="985">
        <f t="shared" si="17"/>
        <v>0</v>
      </c>
      <c r="J1137" s="2061" t="s">
        <v>6397</v>
      </c>
      <c r="K1137" s="2153" t="str">
        <f>VLOOKUP(J1137,'FICHE RATIOS'!C:D,2,FALSE)</f>
        <v>Production Calorifique</v>
      </c>
    </row>
    <row r="1138" spans="1:11">
      <c r="A1138" s="440"/>
      <c r="B1138" s="989" t="s">
        <v>179</v>
      </c>
      <c r="C1138" s="976"/>
      <c r="D1138" s="983" t="s">
        <v>2690</v>
      </c>
      <c r="E1138" s="984"/>
      <c r="F1138" s="979">
        <v>0</v>
      </c>
      <c r="G1138" s="980"/>
      <c r="H1138" s="985">
        <f t="shared" si="17"/>
        <v>0</v>
      </c>
      <c r="J1138" s="2061" t="s">
        <v>6397</v>
      </c>
      <c r="K1138" s="2153" t="str">
        <f>VLOOKUP(J1138,'FICHE RATIOS'!C:D,2,FALSE)</f>
        <v>Production Calorifique</v>
      </c>
    </row>
    <row r="1139" spans="1:11">
      <c r="A1139" s="440"/>
      <c r="B1139" s="989" t="s">
        <v>179</v>
      </c>
      <c r="C1139" s="976"/>
      <c r="D1139" s="983" t="s">
        <v>2691</v>
      </c>
      <c r="E1139" s="984" t="s">
        <v>2528</v>
      </c>
      <c r="F1139" s="979">
        <v>0</v>
      </c>
      <c r="G1139" s="980"/>
      <c r="H1139" s="985">
        <f t="shared" si="17"/>
        <v>0</v>
      </c>
      <c r="J1139" s="2061" t="s">
        <v>6397</v>
      </c>
      <c r="K1139" s="2153" t="str">
        <f>VLOOKUP(J1139,'FICHE RATIOS'!C:D,2,FALSE)</f>
        <v>Production Calorifique</v>
      </c>
    </row>
    <row r="1140" spans="1:11">
      <c r="A1140" s="440"/>
      <c r="B1140" s="989" t="s">
        <v>179</v>
      </c>
      <c r="C1140" s="976"/>
      <c r="D1140" s="983" t="s">
        <v>2692</v>
      </c>
      <c r="E1140" s="984" t="s">
        <v>2528</v>
      </c>
      <c r="F1140" s="979">
        <v>0</v>
      </c>
      <c r="G1140" s="980"/>
      <c r="H1140" s="985">
        <f t="shared" si="17"/>
        <v>0</v>
      </c>
      <c r="J1140" s="2061" t="s">
        <v>6397</v>
      </c>
      <c r="K1140" s="2153" t="str">
        <f>VLOOKUP(J1140,'FICHE RATIOS'!C:D,2,FALSE)</f>
        <v>Production Calorifique</v>
      </c>
    </row>
    <row r="1141" spans="1:11">
      <c r="A1141" s="440"/>
      <c r="B1141" s="989" t="s">
        <v>179</v>
      </c>
      <c r="C1141" s="976"/>
      <c r="D1141" s="983" t="s">
        <v>179</v>
      </c>
      <c r="E1141" s="984" t="s">
        <v>179</v>
      </c>
      <c r="F1141" s="979">
        <v>0</v>
      </c>
      <c r="G1141" s="980"/>
      <c r="H1141" s="985">
        <f t="shared" si="17"/>
        <v>0</v>
      </c>
      <c r="J1141" s="2061" t="s">
        <v>6397</v>
      </c>
      <c r="K1141" s="2153" t="str">
        <f>VLOOKUP(J1141,'FICHE RATIOS'!C:D,2,FALSE)</f>
        <v>Production Calorifique</v>
      </c>
    </row>
    <row r="1142" spans="1:11">
      <c r="A1142" s="440"/>
      <c r="B1142" s="989"/>
      <c r="C1142" s="976"/>
      <c r="D1142" s="990"/>
      <c r="E1142" s="984"/>
      <c r="F1142" s="979"/>
      <c r="G1142" s="980"/>
      <c r="H1142" s="985">
        <f t="shared" si="17"/>
        <v>0</v>
      </c>
      <c r="J1142" s="2061"/>
      <c r="K1142" s="2153" t="e">
        <f>VLOOKUP(J1142,'FICHE RATIOS'!C:D,2,FALSE)</f>
        <v>#N/A</v>
      </c>
    </row>
    <row r="1143" spans="1:11">
      <c r="A1143" s="440"/>
      <c r="B1143" s="989"/>
      <c r="C1143" s="976"/>
      <c r="D1143" s="990"/>
      <c r="E1143" s="992"/>
      <c r="F1143" s="979"/>
      <c r="G1143" s="980"/>
      <c r="H1143" s="985">
        <f t="shared" si="17"/>
        <v>0</v>
      </c>
      <c r="J1143" s="2061"/>
      <c r="K1143" s="2153" t="e">
        <f>VLOOKUP(J1143,'FICHE RATIOS'!C:D,2,FALSE)</f>
        <v>#N/A</v>
      </c>
    </row>
    <row r="1144" spans="1:11">
      <c r="A1144" s="440"/>
      <c r="B1144" s="989" t="s">
        <v>1240</v>
      </c>
      <c r="C1144" s="976"/>
      <c r="D1144" s="987" t="s">
        <v>2693</v>
      </c>
      <c r="E1144" s="992" t="s">
        <v>51</v>
      </c>
      <c r="F1144" s="979">
        <v>1</v>
      </c>
      <c r="G1144" s="980"/>
      <c r="H1144" s="985">
        <f t="shared" si="17"/>
        <v>0</v>
      </c>
      <c r="J1144" s="2061"/>
      <c r="K1144" s="2153" t="e">
        <f>VLOOKUP(J1144,'FICHE RATIOS'!C:D,2,FALSE)</f>
        <v>#N/A</v>
      </c>
    </row>
    <row r="1145" spans="1:11">
      <c r="A1145" s="440"/>
      <c r="B1145" s="989" t="s">
        <v>179</v>
      </c>
      <c r="C1145" s="976"/>
      <c r="D1145" s="983" t="s">
        <v>179</v>
      </c>
      <c r="E1145" s="992" t="s">
        <v>179</v>
      </c>
      <c r="F1145" s="979">
        <v>0</v>
      </c>
      <c r="G1145" s="980"/>
      <c r="H1145" s="985">
        <f t="shared" si="17"/>
        <v>0</v>
      </c>
      <c r="J1145" s="2061" t="s">
        <v>6400</v>
      </c>
      <c r="K1145" s="2153" t="str">
        <f>VLOOKUP(J1145,'FICHE RATIOS'!C:D,2,FALSE)</f>
        <v>Distribution Calorifique</v>
      </c>
    </row>
    <row r="1146" spans="1:11">
      <c r="A1146" s="440"/>
      <c r="B1146" s="989" t="s">
        <v>179</v>
      </c>
      <c r="C1146" s="976"/>
      <c r="D1146" s="991" t="s">
        <v>2909</v>
      </c>
      <c r="E1146" s="992" t="s">
        <v>66</v>
      </c>
      <c r="F1146" s="979">
        <v>1</v>
      </c>
      <c r="G1146" s="980">
        <v>3211.03</v>
      </c>
      <c r="H1146" s="985">
        <f t="shared" si="17"/>
        <v>3211.03</v>
      </c>
      <c r="J1146" s="2061" t="s">
        <v>6400</v>
      </c>
      <c r="K1146" s="2153" t="str">
        <f>VLOOKUP(J1146,'FICHE RATIOS'!C:D,2,FALSE)</f>
        <v>Distribution Calorifique</v>
      </c>
    </row>
    <row r="1147" spans="1:11">
      <c r="A1147" s="440"/>
      <c r="B1147" s="989" t="s">
        <v>179</v>
      </c>
      <c r="C1147" s="976"/>
      <c r="D1147" s="991" t="s">
        <v>2678</v>
      </c>
      <c r="E1147" s="1001" t="s">
        <v>36</v>
      </c>
      <c r="F1147" s="979">
        <v>4</v>
      </c>
      <c r="G1147" s="980">
        <v>349.01</v>
      </c>
      <c r="H1147" s="985">
        <f t="shared" si="17"/>
        <v>1396.04</v>
      </c>
      <c r="J1147" s="2061" t="s">
        <v>6400</v>
      </c>
      <c r="K1147" s="2153" t="str">
        <f>VLOOKUP(J1147,'FICHE RATIOS'!C:D,2,FALSE)</f>
        <v>Distribution Calorifique</v>
      </c>
    </row>
    <row r="1148" spans="1:11">
      <c r="A1148" s="440"/>
      <c r="B1148" s="989" t="s">
        <v>179</v>
      </c>
      <c r="C1148" s="976"/>
      <c r="D1148" s="991" t="s">
        <v>2696</v>
      </c>
      <c r="E1148" s="1001" t="s">
        <v>36</v>
      </c>
      <c r="F1148" s="979">
        <v>1</v>
      </c>
      <c r="G1148" s="980">
        <v>139.07</v>
      </c>
      <c r="H1148" s="985">
        <f t="shared" si="17"/>
        <v>139.07</v>
      </c>
      <c r="J1148" s="2061" t="s">
        <v>6400</v>
      </c>
      <c r="K1148" s="2153" t="str">
        <f>VLOOKUP(J1148,'FICHE RATIOS'!C:D,2,FALSE)</f>
        <v>Distribution Calorifique</v>
      </c>
    </row>
    <row r="1149" spans="1:11">
      <c r="A1149" s="440"/>
      <c r="B1149" s="989" t="s">
        <v>179</v>
      </c>
      <c r="C1149" s="976"/>
      <c r="D1149" s="991" t="s">
        <v>2588</v>
      </c>
      <c r="E1149" s="1001" t="s">
        <v>36</v>
      </c>
      <c r="F1149" s="979">
        <v>1</v>
      </c>
      <c r="G1149" s="980">
        <v>35.49</v>
      </c>
      <c r="H1149" s="985">
        <f t="shared" si="17"/>
        <v>35.49</v>
      </c>
      <c r="J1149" s="2061" t="s">
        <v>6400</v>
      </c>
      <c r="K1149" s="2153" t="str">
        <f>VLOOKUP(J1149,'FICHE RATIOS'!C:D,2,FALSE)</f>
        <v>Distribution Calorifique</v>
      </c>
    </row>
    <row r="1150" spans="1:11">
      <c r="A1150" s="440"/>
      <c r="B1150" s="989" t="s">
        <v>179</v>
      </c>
      <c r="C1150" s="976"/>
      <c r="D1150" s="991" t="s">
        <v>2587</v>
      </c>
      <c r="E1150" s="1001" t="s">
        <v>36</v>
      </c>
      <c r="F1150" s="979">
        <v>4</v>
      </c>
      <c r="G1150" s="980">
        <v>68.099999999999994</v>
      </c>
      <c r="H1150" s="985">
        <f t="shared" si="17"/>
        <v>272.39999999999998</v>
      </c>
      <c r="J1150" s="2061" t="s">
        <v>6400</v>
      </c>
      <c r="K1150" s="2153" t="str">
        <f>VLOOKUP(J1150,'FICHE RATIOS'!C:D,2,FALSE)</f>
        <v>Distribution Calorifique</v>
      </c>
    </row>
    <row r="1151" spans="1:11">
      <c r="A1151" s="440"/>
      <c r="B1151" s="989" t="s">
        <v>179</v>
      </c>
      <c r="C1151" s="976"/>
      <c r="D1151" s="983"/>
      <c r="E1151" s="992"/>
      <c r="F1151" s="979">
        <v>0</v>
      </c>
      <c r="G1151" s="980"/>
      <c r="H1151" s="985">
        <f t="shared" si="17"/>
        <v>0</v>
      </c>
      <c r="J1151" s="2061" t="s">
        <v>6400</v>
      </c>
      <c r="K1151" s="2153" t="str">
        <f>VLOOKUP(J1151,'FICHE RATIOS'!C:D,2,FALSE)</f>
        <v>Distribution Calorifique</v>
      </c>
    </row>
    <row r="1152" spans="1:11">
      <c r="A1152" s="440"/>
      <c r="B1152" s="989" t="s">
        <v>179</v>
      </c>
      <c r="C1152" s="976"/>
      <c r="D1152" s="983" t="s">
        <v>2697</v>
      </c>
      <c r="E1152" s="992"/>
      <c r="F1152" s="979">
        <v>0</v>
      </c>
      <c r="G1152" s="980"/>
      <c r="H1152" s="985">
        <f t="shared" si="17"/>
        <v>0</v>
      </c>
      <c r="J1152" s="2061" t="s">
        <v>6400</v>
      </c>
      <c r="K1152" s="2153" t="str">
        <f>VLOOKUP(J1152,'FICHE RATIOS'!C:D,2,FALSE)</f>
        <v>Distribution Calorifique</v>
      </c>
    </row>
    <row r="1153" spans="1:11">
      <c r="A1153" s="440"/>
      <c r="B1153" s="989" t="s">
        <v>179</v>
      </c>
      <c r="C1153" s="976"/>
      <c r="D1153" s="991" t="s">
        <v>2683</v>
      </c>
      <c r="E1153" s="992" t="s">
        <v>235</v>
      </c>
      <c r="F1153" s="979">
        <v>22</v>
      </c>
      <c r="G1153" s="980">
        <v>262.45999999999998</v>
      </c>
      <c r="H1153" s="985">
        <f t="shared" si="17"/>
        <v>5774.12</v>
      </c>
      <c r="J1153" s="2061" t="s">
        <v>6400</v>
      </c>
      <c r="K1153" s="2153" t="str">
        <f>VLOOKUP(J1153,'FICHE RATIOS'!C:D,2,FALSE)</f>
        <v>Distribution Calorifique</v>
      </c>
    </row>
    <row r="1154" spans="1:11">
      <c r="A1154" s="440"/>
      <c r="B1154" s="989" t="s">
        <v>179</v>
      </c>
      <c r="C1154" s="976"/>
      <c r="D1154" s="991" t="s">
        <v>2910</v>
      </c>
      <c r="E1154" s="992" t="s">
        <v>235</v>
      </c>
      <c r="F1154" s="979">
        <v>6</v>
      </c>
      <c r="G1154" s="980">
        <v>508.28</v>
      </c>
      <c r="H1154" s="985">
        <f t="shared" si="17"/>
        <v>3049.68</v>
      </c>
      <c r="J1154" s="2061" t="s">
        <v>6400</v>
      </c>
      <c r="K1154" s="2153" t="str">
        <f>VLOOKUP(J1154,'FICHE RATIOS'!C:D,2,FALSE)</f>
        <v>Distribution Calorifique</v>
      </c>
    </row>
    <row r="1155" spans="1:11">
      <c r="A1155" s="440"/>
      <c r="B1155" s="989" t="s">
        <v>179</v>
      </c>
      <c r="C1155" s="976"/>
      <c r="D1155" s="991" t="s">
        <v>2699</v>
      </c>
      <c r="E1155" s="992" t="s">
        <v>70</v>
      </c>
      <c r="F1155" s="979">
        <v>27</v>
      </c>
      <c r="G1155" s="980">
        <v>42.64</v>
      </c>
      <c r="H1155" s="985">
        <f t="shared" si="17"/>
        <v>1151.28</v>
      </c>
      <c r="J1155" s="2061" t="s">
        <v>6400</v>
      </c>
      <c r="K1155" s="2153" t="str">
        <f>VLOOKUP(J1155,'FICHE RATIOS'!C:D,2,FALSE)</f>
        <v>Distribution Calorifique</v>
      </c>
    </row>
    <row r="1156" spans="1:11">
      <c r="A1156" s="440"/>
      <c r="B1156" s="989" t="s">
        <v>179</v>
      </c>
      <c r="C1156" s="976"/>
      <c r="D1156" s="983" t="s">
        <v>2700</v>
      </c>
      <c r="E1156" s="992"/>
      <c r="F1156" s="979">
        <v>0</v>
      </c>
      <c r="G1156" s="980"/>
      <c r="H1156" s="985">
        <f t="shared" si="17"/>
        <v>0</v>
      </c>
      <c r="J1156" s="2061" t="s">
        <v>6400</v>
      </c>
      <c r="K1156" s="2153" t="str">
        <f>VLOOKUP(J1156,'FICHE RATIOS'!C:D,2,FALSE)</f>
        <v>Distribution Calorifique</v>
      </c>
    </row>
    <row r="1157" spans="1:11">
      <c r="A1157" s="440"/>
      <c r="B1157" s="989" t="s">
        <v>179</v>
      </c>
      <c r="C1157" s="976"/>
      <c r="D1157" s="991" t="s">
        <v>2679</v>
      </c>
      <c r="E1157" s="992" t="s">
        <v>36</v>
      </c>
      <c r="F1157" s="979">
        <v>2</v>
      </c>
      <c r="G1157" s="980">
        <v>192.9</v>
      </c>
      <c r="H1157" s="985">
        <f t="shared" si="17"/>
        <v>385.8</v>
      </c>
      <c r="J1157" s="2061" t="s">
        <v>6400</v>
      </c>
      <c r="K1157" s="2153" t="str">
        <f>VLOOKUP(J1157,'FICHE RATIOS'!C:D,2,FALSE)</f>
        <v>Distribution Calorifique</v>
      </c>
    </row>
    <row r="1158" spans="1:11">
      <c r="A1158" s="440"/>
      <c r="B1158" s="989" t="s">
        <v>179</v>
      </c>
      <c r="C1158" s="976"/>
      <c r="D1158" s="991" t="s">
        <v>2579</v>
      </c>
      <c r="E1158" s="992" t="s">
        <v>235</v>
      </c>
      <c r="F1158" s="979">
        <v>4</v>
      </c>
      <c r="G1158" s="980">
        <v>109.4</v>
      </c>
      <c r="H1158" s="985">
        <f t="shared" si="17"/>
        <v>437.6</v>
      </c>
      <c r="J1158" s="2061" t="s">
        <v>6400</v>
      </c>
      <c r="K1158" s="2153" t="str">
        <f>VLOOKUP(J1158,'FICHE RATIOS'!C:D,2,FALSE)</f>
        <v>Distribution Calorifique</v>
      </c>
    </row>
    <row r="1159" spans="1:11">
      <c r="A1159" s="440"/>
      <c r="B1159" s="989" t="s">
        <v>179</v>
      </c>
      <c r="C1159" s="976"/>
      <c r="D1159" s="991" t="s">
        <v>2701</v>
      </c>
      <c r="E1159" s="992" t="s">
        <v>70</v>
      </c>
      <c r="F1159" s="979">
        <v>3</v>
      </c>
      <c r="G1159" s="980">
        <v>40.29</v>
      </c>
      <c r="H1159" s="985">
        <f t="shared" si="17"/>
        <v>120.87</v>
      </c>
      <c r="J1159" s="2061" t="s">
        <v>6400</v>
      </c>
      <c r="K1159" s="2153" t="str">
        <f>VLOOKUP(J1159,'FICHE RATIOS'!C:D,2,FALSE)</f>
        <v>Distribution Calorifique</v>
      </c>
    </row>
    <row r="1160" spans="1:11">
      <c r="A1160" s="440"/>
      <c r="B1160" s="989" t="s">
        <v>179</v>
      </c>
      <c r="C1160" s="976"/>
      <c r="D1160" s="983"/>
      <c r="E1160" s="992"/>
      <c r="F1160" s="979">
        <v>0</v>
      </c>
      <c r="G1160" s="980"/>
      <c r="H1160" s="985">
        <f t="shared" ref="H1160:H1223" si="18">+IF(F1160=0,0,F1160*G1160)</f>
        <v>0</v>
      </c>
      <c r="J1160" s="2061" t="s">
        <v>6400</v>
      </c>
      <c r="K1160" s="2153" t="str">
        <f>VLOOKUP(J1160,'FICHE RATIOS'!C:D,2,FALSE)</f>
        <v>Distribution Calorifique</v>
      </c>
    </row>
    <row r="1161" spans="1:11">
      <c r="A1161" s="440"/>
      <c r="B1161" s="989" t="s">
        <v>179</v>
      </c>
      <c r="C1161" s="976"/>
      <c r="D1161" s="983" t="s">
        <v>2702</v>
      </c>
      <c r="E1161" s="992"/>
      <c r="F1161" s="979">
        <v>0</v>
      </c>
      <c r="G1161" s="980"/>
      <c r="H1161" s="985">
        <f t="shared" si="18"/>
        <v>0</v>
      </c>
      <c r="J1161" s="2061" t="s">
        <v>6400</v>
      </c>
      <c r="K1161" s="2153" t="str">
        <f>VLOOKUP(J1161,'FICHE RATIOS'!C:D,2,FALSE)</f>
        <v>Distribution Calorifique</v>
      </c>
    </row>
    <row r="1162" spans="1:11">
      <c r="A1162" s="440"/>
      <c r="B1162" s="989" t="s">
        <v>179</v>
      </c>
      <c r="C1162" s="976"/>
      <c r="D1162" s="983" t="s">
        <v>2703</v>
      </c>
      <c r="E1162" s="992" t="s">
        <v>399</v>
      </c>
      <c r="F1162" s="979">
        <v>0</v>
      </c>
      <c r="G1162" s="980"/>
      <c r="H1162" s="985">
        <f t="shared" si="18"/>
        <v>0</v>
      </c>
      <c r="J1162" s="2061" t="s">
        <v>6400</v>
      </c>
      <c r="K1162" s="2153" t="str">
        <f>VLOOKUP(J1162,'FICHE RATIOS'!C:D,2,FALSE)</f>
        <v>Distribution Calorifique</v>
      </c>
    </row>
    <row r="1163" spans="1:11" ht="24">
      <c r="A1163" s="440"/>
      <c r="B1163" s="989" t="s">
        <v>179</v>
      </c>
      <c r="C1163" s="976"/>
      <c r="D1163" s="991" t="s">
        <v>2704</v>
      </c>
      <c r="E1163" s="992" t="s">
        <v>66</v>
      </c>
      <c r="F1163" s="979">
        <v>1</v>
      </c>
      <c r="G1163" s="980">
        <v>5241.67</v>
      </c>
      <c r="H1163" s="985">
        <f t="shared" si="18"/>
        <v>5241.67</v>
      </c>
      <c r="J1163" s="2061" t="s">
        <v>6400</v>
      </c>
      <c r="K1163" s="2153" t="str">
        <f>VLOOKUP(J1163,'FICHE RATIOS'!C:D,2,FALSE)</f>
        <v>Distribution Calorifique</v>
      </c>
    </row>
    <row r="1164" spans="1:11">
      <c r="A1164" s="440"/>
      <c r="B1164" s="989" t="s">
        <v>179</v>
      </c>
      <c r="C1164" s="976"/>
      <c r="D1164" s="983" t="s">
        <v>2911</v>
      </c>
      <c r="E1164" s="992"/>
      <c r="F1164" s="979">
        <v>0</v>
      </c>
      <c r="G1164" s="980"/>
      <c r="H1164" s="985">
        <f t="shared" si="18"/>
        <v>0</v>
      </c>
      <c r="J1164" s="2061" t="s">
        <v>6400</v>
      </c>
      <c r="K1164" s="2153" t="str">
        <f>VLOOKUP(J1164,'FICHE RATIOS'!C:D,2,FALSE)</f>
        <v>Distribution Calorifique</v>
      </c>
    </row>
    <row r="1165" spans="1:11" ht="24">
      <c r="A1165" s="440"/>
      <c r="B1165" s="989" t="s">
        <v>179</v>
      </c>
      <c r="C1165" s="976"/>
      <c r="D1165" s="991" t="s">
        <v>2912</v>
      </c>
      <c r="E1165" s="992" t="s">
        <v>66</v>
      </c>
      <c r="F1165" s="979">
        <v>5</v>
      </c>
      <c r="G1165" s="980">
        <v>2469.2800000000002</v>
      </c>
      <c r="H1165" s="985">
        <f t="shared" si="18"/>
        <v>12346.400000000001</v>
      </c>
      <c r="J1165" s="2061" t="s">
        <v>6400</v>
      </c>
      <c r="K1165" s="2153" t="str">
        <f>VLOOKUP(J1165,'FICHE RATIOS'!C:D,2,FALSE)</f>
        <v>Distribution Calorifique</v>
      </c>
    </row>
    <row r="1166" spans="1:11">
      <c r="A1166" s="440"/>
      <c r="B1166" s="989" t="s">
        <v>179</v>
      </c>
      <c r="C1166" s="976"/>
      <c r="D1166" s="983" t="s">
        <v>2707</v>
      </c>
      <c r="E1166" s="992"/>
      <c r="F1166" s="979">
        <v>0</v>
      </c>
      <c r="G1166" s="980"/>
      <c r="H1166" s="985">
        <f t="shared" si="18"/>
        <v>0</v>
      </c>
      <c r="J1166" s="2061" t="s">
        <v>6400</v>
      </c>
      <c r="K1166" s="2153" t="str">
        <f>VLOOKUP(J1166,'FICHE RATIOS'!C:D,2,FALSE)</f>
        <v>Distribution Calorifique</v>
      </c>
    </row>
    <row r="1167" spans="1:11" ht="24">
      <c r="A1167" s="440"/>
      <c r="B1167" s="989" t="s">
        <v>179</v>
      </c>
      <c r="C1167" s="976"/>
      <c r="D1167" s="983" t="s">
        <v>2913</v>
      </c>
      <c r="E1167" s="992" t="s">
        <v>2528</v>
      </c>
      <c r="F1167" s="979">
        <v>0</v>
      </c>
      <c r="G1167" s="980"/>
      <c r="H1167" s="985">
        <f t="shared" si="18"/>
        <v>0</v>
      </c>
      <c r="J1167" s="2061" t="s">
        <v>6400</v>
      </c>
      <c r="K1167" s="2153" t="str">
        <f>VLOOKUP(J1167,'FICHE RATIOS'!C:D,2,FALSE)</f>
        <v>Distribution Calorifique</v>
      </c>
    </row>
    <row r="1168" spans="1:11">
      <c r="A1168" s="440"/>
      <c r="B1168" s="989" t="s">
        <v>179</v>
      </c>
      <c r="C1168" s="976"/>
      <c r="D1168" s="983" t="s">
        <v>2801</v>
      </c>
      <c r="E1168" s="992"/>
      <c r="F1168" s="979">
        <v>0</v>
      </c>
      <c r="G1168" s="980"/>
      <c r="H1168" s="985">
        <f t="shared" si="18"/>
        <v>0</v>
      </c>
      <c r="J1168" s="2061" t="s">
        <v>6400</v>
      </c>
      <c r="K1168" s="2153" t="str">
        <f>VLOOKUP(J1168,'FICHE RATIOS'!C:D,2,FALSE)</f>
        <v>Distribution Calorifique</v>
      </c>
    </row>
    <row r="1169" spans="1:11">
      <c r="A1169" s="440"/>
      <c r="B1169" s="989" t="s">
        <v>179</v>
      </c>
      <c r="C1169" s="976"/>
      <c r="D1169" s="991" t="s">
        <v>2672</v>
      </c>
      <c r="E1169" s="992" t="s">
        <v>36</v>
      </c>
      <c r="F1169" s="979">
        <v>2</v>
      </c>
      <c r="G1169" s="980">
        <v>216.08</v>
      </c>
      <c r="H1169" s="985">
        <f t="shared" si="18"/>
        <v>432.16</v>
      </c>
      <c r="J1169" s="2061" t="s">
        <v>6400</v>
      </c>
      <c r="K1169" s="2153" t="str">
        <f>VLOOKUP(J1169,'FICHE RATIOS'!C:D,2,FALSE)</f>
        <v>Distribution Calorifique</v>
      </c>
    </row>
    <row r="1170" spans="1:11">
      <c r="A1170" s="440"/>
      <c r="B1170" s="989" t="s">
        <v>179</v>
      </c>
      <c r="C1170" s="976"/>
      <c r="D1170" s="991" t="s">
        <v>2612</v>
      </c>
      <c r="E1170" s="992" t="s">
        <v>36</v>
      </c>
      <c r="F1170" s="979">
        <v>10</v>
      </c>
      <c r="G1170" s="980">
        <v>184.12</v>
      </c>
      <c r="H1170" s="985">
        <f t="shared" si="18"/>
        <v>1841.2</v>
      </c>
      <c r="J1170" s="2061" t="s">
        <v>6400</v>
      </c>
      <c r="K1170" s="2153" t="str">
        <f>VLOOKUP(J1170,'FICHE RATIOS'!C:D,2,FALSE)</f>
        <v>Distribution Calorifique</v>
      </c>
    </row>
    <row r="1171" spans="1:11">
      <c r="A1171" s="440"/>
      <c r="B1171" s="989" t="s">
        <v>179</v>
      </c>
      <c r="C1171" s="976"/>
      <c r="D1171" s="983" t="s">
        <v>2711</v>
      </c>
      <c r="E1171" s="984"/>
      <c r="F1171" s="979">
        <v>0</v>
      </c>
      <c r="G1171" s="980"/>
      <c r="H1171" s="985">
        <f t="shared" si="18"/>
        <v>0</v>
      </c>
      <c r="J1171" s="2061" t="s">
        <v>6400</v>
      </c>
      <c r="K1171" s="2153" t="str">
        <f>VLOOKUP(J1171,'FICHE RATIOS'!C:D,2,FALSE)</f>
        <v>Distribution Calorifique</v>
      </c>
    </row>
    <row r="1172" spans="1:11">
      <c r="A1172" s="440"/>
      <c r="B1172" s="989" t="s">
        <v>179</v>
      </c>
      <c r="C1172" s="976"/>
      <c r="D1172" s="991" t="s">
        <v>2663</v>
      </c>
      <c r="E1172" s="992" t="s">
        <v>36</v>
      </c>
      <c r="F1172" s="979">
        <v>1</v>
      </c>
      <c r="G1172" s="980">
        <v>267.13</v>
      </c>
      <c r="H1172" s="985">
        <f t="shared" si="18"/>
        <v>267.13</v>
      </c>
      <c r="J1172" s="2061" t="s">
        <v>6400</v>
      </c>
      <c r="K1172" s="2153" t="str">
        <f>VLOOKUP(J1172,'FICHE RATIOS'!C:D,2,FALSE)</f>
        <v>Distribution Calorifique</v>
      </c>
    </row>
    <row r="1173" spans="1:11">
      <c r="A1173" s="440"/>
      <c r="B1173" s="989" t="s">
        <v>179</v>
      </c>
      <c r="C1173" s="976"/>
      <c r="D1173" s="991" t="s">
        <v>2615</v>
      </c>
      <c r="E1173" s="984" t="s">
        <v>36</v>
      </c>
      <c r="F1173" s="979">
        <v>5</v>
      </c>
      <c r="G1173" s="980">
        <v>233.22</v>
      </c>
      <c r="H1173" s="985">
        <f t="shared" si="18"/>
        <v>1166.0999999999999</v>
      </c>
      <c r="J1173" s="2061" t="s">
        <v>6400</v>
      </c>
      <c r="K1173" s="2153" t="str">
        <f>VLOOKUP(J1173,'FICHE RATIOS'!C:D,2,FALSE)</f>
        <v>Distribution Calorifique</v>
      </c>
    </row>
    <row r="1174" spans="1:11">
      <c r="A1174" s="440"/>
      <c r="B1174" s="989" t="s">
        <v>179</v>
      </c>
      <c r="C1174" s="976"/>
      <c r="D1174" s="983" t="s">
        <v>2712</v>
      </c>
      <c r="E1174" s="984"/>
      <c r="F1174" s="979">
        <v>0</v>
      </c>
      <c r="G1174" s="980"/>
      <c r="H1174" s="985">
        <f t="shared" si="18"/>
        <v>0</v>
      </c>
      <c r="J1174" s="2061" t="s">
        <v>6400</v>
      </c>
      <c r="K1174" s="2153" t="str">
        <f>VLOOKUP(J1174,'FICHE RATIOS'!C:D,2,FALSE)</f>
        <v>Distribution Calorifique</v>
      </c>
    </row>
    <row r="1175" spans="1:11">
      <c r="A1175" s="440"/>
      <c r="B1175" s="989" t="s">
        <v>179</v>
      </c>
      <c r="C1175" s="976"/>
      <c r="D1175" s="991" t="s">
        <v>2714</v>
      </c>
      <c r="E1175" s="984" t="s">
        <v>36</v>
      </c>
      <c r="F1175" s="979">
        <v>2</v>
      </c>
      <c r="G1175" s="980">
        <v>1497.7</v>
      </c>
      <c r="H1175" s="985">
        <f t="shared" si="18"/>
        <v>2995.4</v>
      </c>
      <c r="J1175" s="2061" t="s">
        <v>6400</v>
      </c>
      <c r="K1175" s="2153" t="str">
        <f>VLOOKUP(J1175,'FICHE RATIOS'!C:D,2,FALSE)</f>
        <v>Distribution Calorifique</v>
      </c>
    </row>
    <row r="1176" spans="1:11">
      <c r="A1176" s="440"/>
      <c r="B1176" s="989" t="s">
        <v>179</v>
      </c>
      <c r="C1176" s="976"/>
      <c r="D1176" s="991" t="s">
        <v>2715</v>
      </c>
      <c r="E1176" s="984" t="s">
        <v>36</v>
      </c>
      <c r="F1176" s="979">
        <v>2</v>
      </c>
      <c r="G1176" s="980">
        <v>1194.6300000000001</v>
      </c>
      <c r="H1176" s="985">
        <f t="shared" si="18"/>
        <v>2389.2600000000002</v>
      </c>
      <c r="J1176" s="2061" t="s">
        <v>6400</v>
      </c>
      <c r="K1176" s="2153" t="str">
        <f>VLOOKUP(J1176,'FICHE RATIOS'!C:D,2,FALSE)</f>
        <v>Distribution Calorifique</v>
      </c>
    </row>
    <row r="1177" spans="1:11">
      <c r="A1177" s="440"/>
      <c r="B1177" s="989" t="s">
        <v>179</v>
      </c>
      <c r="C1177" s="976"/>
      <c r="D1177" s="991" t="s">
        <v>2768</v>
      </c>
      <c r="E1177" s="978" t="s">
        <v>36</v>
      </c>
      <c r="F1177" s="979">
        <v>1</v>
      </c>
      <c r="G1177" s="980">
        <v>1123.22</v>
      </c>
      <c r="H1177" s="985">
        <f t="shared" si="18"/>
        <v>1123.22</v>
      </c>
      <c r="J1177" s="2061" t="s">
        <v>6400</v>
      </c>
      <c r="K1177" s="2153" t="str">
        <f>VLOOKUP(J1177,'FICHE RATIOS'!C:D,2,FALSE)</f>
        <v>Distribution Calorifique</v>
      </c>
    </row>
    <row r="1178" spans="1:11">
      <c r="A1178" s="440"/>
      <c r="B1178" s="989" t="s">
        <v>179</v>
      </c>
      <c r="C1178" s="976"/>
      <c r="D1178" s="983" t="s">
        <v>2767</v>
      </c>
      <c r="E1178" s="984" t="s">
        <v>2528</v>
      </c>
      <c r="F1178" s="979">
        <v>0</v>
      </c>
      <c r="G1178" s="980"/>
      <c r="H1178" s="985">
        <f t="shared" si="18"/>
        <v>0</v>
      </c>
      <c r="J1178" s="2061" t="s">
        <v>6400</v>
      </c>
      <c r="K1178" s="2153" t="str">
        <f>VLOOKUP(J1178,'FICHE RATIOS'!C:D,2,FALSE)</f>
        <v>Distribution Calorifique</v>
      </c>
    </row>
    <row r="1179" spans="1:11">
      <c r="A1179" s="440"/>
      <c r="B1179" s="989" t="s">
        <v>179</v>
      </c>
      <c r="C1179" s="976"/>
      <c r="D1179" s="991" t="s">
        <v>2716</v>
      </c>
      <c r="E1179" s="984" t="s">
        <v>66</v>
      </c>
      <c r="F1179" s="979">
        <v>2</v>
      </c>
      <c r="G1179" s="980">
        <v>152.04</v>
      </c>
      <c r="H1179" s="985">
        <f t="shared" si="18"/>
        <v>304.08</v>
      </c>
      <c r="J1179" s="2061" t="s">
        <v>6400</v>
      </c>
      <c r="K1179" s="2153" t="str">
        <f>VLOOKUP(J1179,'FICHE RATIOS'!C:D,2,FALSE)</f>
        <v>Distribution Calorifique</v>
      </c>
    </row>
    <row r="1180" spans="1:11">
      <c r="A1180" s="440"/>
      <c r="B1180" s="989" t="s">
        <v>179</v>
      </c>
      <c r="C1180" s="976"/>
      <c r="D1180" s="983" t="s">
        <v>2629</v>
      </c>
      <c r="E1180" s="984"/>
      <c r="F1180" s="979">
        <v>0</v>
      </c>
      <c r="G1180" s="980"/>
      <c r="H1180" s="985">
        <f t="shared" si="18"/>
        <v>0</v>
      </c>
      <c r="J1180" s="2061" t="s">
        <v>6400</v>
      </c>
      <c r="K1180" s="2153" t="str">
        <f>VLOOKUP(J1180,'FICHE RATIOS'!C:D,2,FALSE)</f>
        <v>Distribution Calorifique</v>
      </c>
    </row>
    <row r="1181" spans="1:11">
      <c r="A1181" s="440"/>
      <c r="B1181" s="989" t="s">
        <v>179</v>
      </c>
      <c r="C1181" s="976"/>
      <c r="D1181" s="991" t="s">
        <v>2660</v>
      </c>
      <c r="E1181" s="984" t="s">
        <v>36</v>
      </c>
      <c r="F1181" s="979">
        <v>6</v>
      </c>
      <c r="G1181" s="980">
        <v>249.59</v>
      </c>
      <c r="H1181" s="985">
        <f t="shared" si="18"/>
        <v>1497.54</v>
      </c>
      <c r="J1181" s="2061" t="s">
        <v>6400</v>
      </c>
      <c r="K1181" s="2153" t="str">
        <f>VLOOKUP(J1181,'FICHE RATIOS'!C:D,2,FALSE)</f>
        <v>Distribution Calorifique</v>
      </c>
    </row>
    <row r="1182" spans="1:11">
      <c r="A1182" s="440"/>
      <c r="B1182" s="989" t="s">
        <v>179</v>
      </c>
      <c r="C1182" s="976"/>
      <c r="D1182" s="991" t="s">
        <v>2613</v>
      </c>
      <c r="E1182" s="984" t="s">
        <v>36</v>
      </c>
      <c r="F1182" s="979">
        <v>18</v>
      </c>
      <c r="G1182" s="980">
        <v>227.05</v>
      </c>
      <c r="H1182" s="985">
        <f t="shared" si="18"/>
        <v>4086.9</v>
      </c>
      <c r="J1182" s="2061" t="s">
        <v>6400</v>
      </c>
      <c r="K1182" s="2153" t="str">
        <f>VLOOKUP(J1182,'FICHE RATIOS'!C:D,2,FALSE)</f>
        <v>Distribution Calorifique</v>
      </c>
    </row>
    <row r="1183" spans="1:11">
      <c r="A1183" s="440"/>
      <c r="B1183" s="989" t="s">
        <v>179</v>
      </c>
      <c r="C1183" s="976"/>
      <c r="D1183" s="983" t="s">
        <v>2732</v>
      </c>
      <c r="E1183" s="984" t="s">
        <v>2528</v>
      </c>
      <c r="F1183" s="979">
        <v>0</v>
      </c>
      <c r="G1183" s="980"/>
      <c r="H1183" s="985">
        <f t="shared" si="18"/>
        <v>0</v>
      </c>
      <c r="J1183" s="2061" t="s">
        <v>6400</v>
      </c>
      <c r="K1183" s="2153" t="str">
        <f>VLOOKUP(J1183,'FICHE RATIOS'!C:D,2,FALSE)</f>
        <v>Distribution Calorifique</v>
      </c>
    </row>
    <row r="1184" spans="1:11">
      <c r="A1184" s="440"/>
      <c r="B1184" s="989" t="s">
        <v>179</v>
      </c>
      <c r="C1184" s="976"/>
      <c r="D1184" s="983" t="s">
        <v>2717</v>
      </c>
      <c r="E1184" s="984"/>
      <c r="F1184" s="979">
        <v>0</v>
      </c>
      <c r="G1184" s="980"/>
      <c r="H1184" s="985">
        <f t="shared" si="18"/>
        <v>0</v>
      </c>
      <c r="J1184" s="2061" t="s">
        <v>6400</v>
      </c>
      <c r="K1184" s="2153" t="str">
        <f>VLOOKUP(J1184,'FICHE RATIOS'!C:D,2,FALSE)</f>
        <v>Distribution Calorifique</v>
      </c>
    </row>
    <row r="1185" spans="1:11">
      <c r="A1185" s="440"/>
      <c r="B1185" s="989" t="s">
        <v>179</v>
      </c>
      <c r="C1185" s="976"/>
      <c r="D1185" s="991" t="s">
        <v>2718</v>
      </c>
      <c r="E1185" s="984" t="s">
        <v>36</v>
      </c>
      <c r="F1185" s="979">
        <v>1</v>
      </c>
      <c r="G1185" s="980">
        <v>901.02</v>
      </c>
      <c r="H1185" s="985">
        <f t="shared" si="18"/>
        <v>901.02</v>
      </c>
      <c r="J1185" s="2061" t="s">
        <v>6400</v>
      </c>
      <c r="K1185" s="2153" t="str">
        <f>VLOOKUP(J1185,'FICHE RATIOS'!C:D,2,FALSE)</f>
        <v>Distribution Calorifique</v>
      </c>
    </row>
    <row r="1186" spans="1:11">
      <c r="A1186" s="440"/>
      <c r="B1186" s="989" t="s">
        <v>179</v>
      </c>
      <c r="C1186" s="976"/>
      <c r="D1186" s="991" t="s">
        <v>2719</v>
      </c>
      <c r="E1186" s="984" t="s">
        <v>36</v>
      </c>
      <c r="F1186" s="979">
        <v>2</v>
      </c>
      <c r="G1186" s="980">
        <v>667.69</v>
      </c>
      <c r="H1186" s="985">
        <f t="shared" si="18"/>
        <v>1335.38</v>
      </c>
      <c r="J1186" s="2061" t="s">
        <v>6400</v>
      </c>
      <c r="K1186" s="2153" t="str">
        <f>VLOOKUP(J1186,'FICHE RATIOS'!C:D,2,FALSE)</f>
        <v>Distribution Calorifique</v>
      </c>
    </row>
    <row r="1187" spans="1:11">
      <c r="A1187" s="440"/>
      <c r="B1187" s="989" t="s">
        <v>179</v>
      </c>
      <c r="C1187" s="976"/>
      <c r="D1187" s="991" t="s">
        <v>2682</v>
      </c>
      <c r="E1187" s="984" t="s">
        <v>36</v>
      </c>
      <c r="F1187" s="979">
        <v>1</v>
      </c>
      <c r="G1187" s="980">
        <v>431.02</v>
      </c>
      <c r="H1187" s="985">
        <f t="shared" si="18"/>
        <v>431.02</v>
      </c>
      <c r="J1187" s="2061" t="s">
        <v>6400</v>
      </c>
      <c r="K1187" s="2153" t="str">
        <f>VLOOKUP(J1187,'FICHE RATIOS'!C:D,2,FALSE)</f>
        <v>Distribution Calorifique</v>
      </c>
    </row>
    <row r="1188" spans="1:11" ht="24">
      <c r="A1188" s="440"/>
      <c r="B1188" s="989" t="s">
        <v>179</v>
      </c>
      <c r="C1188" s="976"/>
      <c r="D1188" s="991" t="s">
        <v>2570</v>
      </c>
      <c r="E1188" s="984" t="s">
        <v>51</v>
      </c>
      <c r="F1188" s="979">
        <v>6</v>
      </c>
      <c r="G1188" s="980">
        <v>219.72</v>
      </c>
      <c r="H1188" s="985">
        <f t="shared" si="18"/>
        <v>1318.32</v>
      </c>
      <c r="J1188" s="2061" t="s">
        <v>6400</v>
      </c>
      <c r="K1188" s="2153" t="str">
        <f>VLOOKUP(J1188,'FICHE RATIOS'!C:D,2,FALSE)</f>
        <v>Distribution Calorifique</v>
      </c>
    </row>
    <row r="1189" spans="1:11">
      <c r="A1189" s="440"/>
      <c r="B1189" s="989" t="s">
        <v>179</v>
      </c>
      <c r="C1189" s="976"/>
      <c r="D1189" s="991" t="s">
        <v>2587</v>
      </c>
      <c r="E1189" s="984" t="s">
        <v>36</v>
      </c>
      <c r="F1189" s="979">
        <v>12</v>
      </c>
      <c r="G1189" s="980">
        <v>68.099999999999994</v>
      </c>
      <c r="H1189" s="985">
        <f t="shared" si="18"/>
        <v>817.19999999999993</v>
      </c>
      <c r="J1189" s="2061" t="s">
        <v>6400</v>
      </c>
      <c r="K1189" s="2153" t="str">
        <f>VLOOKUP(J1189,'FICHE RATIOS'!C:D,2,FALSE)</f>
        <v>Distribution Calorifique</v>
      </c>
    </row>
    <row r="1190" spans="1:11">
      <c r="A1190" s="440"/>
      <c r="B1190" s="989" t="s">
        <v>179</v>
      </c>
      <c r="C1190" s="976"/>
      <c r="D1190" s="991" t="s">
        <v>2720</v>
      </c>
      <c r="E1190" s="984" t="s">
        <v>36</v>
      </c>
      <c r="F1190" s="979">
        <v>2</v>
      </c>
      <c r="G1190" s="980">
        <v>227.41</v>
      </c>
      <c r="H1190" s="985">
        <f t="shared" si="18"/>
        <v>454.82</v>
      </c>
      <c r="J1190" s="2061" t="s">
        <v>6400</v>
      </c>
      <c r="K1190" s="2153" t="str">
        <f>VLOOKUP(J1190,'FICHE RATIOS'!C:D,2,FALSE)</f>
        <v>Distribution Calorifique</v>
      </c>
    </row>
    <row r="1191" spans="1:11">
      <c r="A1191" s="440"/>
      <c r="B1191" s="989" t="s">
        <v>179</v>
      </c>
      <c r="C1191" s="976"/>
      <c r="D1191" s="983" t="s">
        <v>2914</v>
      </c>
      <c r="E1191" s="984" t="s">
        <v>2528</v>
      </c>
      <c r="F1191" s="979">
        <v>0</v>
      </c>
      <c r="G1191" s="980"/>
      <c r="H1191" s="985">
        <f t="shared" si="18"/>
        <v>0</v>
      </c>
      <c r="J1191" s="2061" t="s">
        <v>6400</v>
      </c>
      <c r="K1191" s="2153" t="str">
        <f>VLOOKUP(J1191,'FICHE RATIOS'!C:D,2,FALSE)</f>
        <v>Distribution Calorifique</v>
      </c>
    </row>
    <row r="1192" spans="1:11">
      <c r="A1192" s="440"/>
      <c r="B1192" s="989" t="s">
        <v>179</v>
      </c>
      <c r="C1192" s="976"/>
      <c r="D1192" s="991" t="s">
        <v>2679</v>
      </c>
      <c r="E1192" s="984" t="s">
        <v>36</v>
      </c>
      <c r="F1192" s="979">
        <v>4</v>
      </c>
      <c r="G1192" s="980">
        <v>192.9</v>
      </c>
      <c r="H1192" s="985">
        <f t="shared" si="18"/>
        <v>771.6</v>
      </c>
      <c r="J1192" s="2061" t="s">
        <v>6400</v>
      </c>
      <c r="K1192" s="2153" t="str">
        <f>VLOOKUP(J1192,'FICHE RATIOS'!C:D,2,FALSE)</f>
        <v>Distribution Calorifique</v>
      </c>
    </row>
    <row r="1193" spans="1:11">
      <c r="A1193" s="440"/>
      <c r="B1193" s="989" t="s">
        <v>179</v>
      </c>
      <c r="C1193" s="976"/>
      <c r="D1193" s="983" t="s">
        <v>2608</v>
      </c>
      <c r="E1193" s="984" t="s">
        <v>2528</v>
      </c>
      <c r="F1193" s="979">
        <v>0</v>
      </c>
      <c r="G1193" s="980"/>
      <c r="H1193" s="985">
        <f t="shared" si="18"/>
        <v>0</v>
      </c>
      <c r="J1193" s="2061" t="s">
        <v>6400</v>
      </c>
      <c r="K1193" s="2153" t="str">
        <f>VLOOKUP(J1193,'FICHE RATIOS'!C:D,2,FALSE)</f>
        <v>Distribution Calorifique</v>
      </c>
    </row>
    <row r="1194" spans="1:11">
      <c r="A1194" s="440"/>
      <c r="B1194" s="989" t="s">
        <v>179</v>
      </c>
      <c r="C1194" s="976"/>
      <c r="D1194" s="983" t="s">
        <v>2722</v>
      </c>
      <c r="E1194" s="984"/>
      <c r="F1194" s="979">
        <v>0</v>
      </c>
      <c r="G1194" s="980"/>
      <c r="H1194" s="985">
        <f t="shared" si="18"/>
        <v>0</v>
      </c>
      <c r="J1194" s="2061" t="s">
        <v>6400</v>
      </c>
      <c r="K1194" s="2153" t="str">
        <f>VLOOKUP(J1194,'FICHE RATIOS'!C:D,2,FALSE)</f>
        <v>Distribution Calorifique</v>
      </c>
    </row>
    <row r="1195" spans="1:11">
      <c r="A1195" s="440"/>
      <c r="B1195" s="989" t="s">
        <v>179</v>
      </c>
      <c r="C1195" s="976"/>
      <c r="D1195" s="991" t="s">
        <v>2664</v>
      </c>
      <c r="E1195" s="984" t="s">
        <v>235</v>
      </c>
      <c r="F1195" s="979">
        <v>20</v>
      </c>
      <c r="G1195" s="980">
        <v>164.3</v>
      </c>
      <c r="H1195" s="985">
        <f t="shared" si="18"/>
        <v>3286</v>
      </c>
      <c r="J1195" s="2061" t="s">
        <v>6400</v>
      </c>
      <c r="K1195" s="2153" t="str">
        <f>VLOOKUP(J1195,'FICHE RATIOS'!C:D,2,FALSE)</f>
        <v>Distribution Calorifique</v>
      </c>
    </row>
    <row r="1196" spans="1:11">
      <c r="A1196" s="440"/>
      <c r="B1196" s="989" t="s">
        <v>179</v>
      </c>
      <c r="C1196" s="976"/>
      <c r="D1196" s="991" t="s">
        <v>2616</v>
      </c>
      <c r="E1196" s="984" t="s">
        <v>235</v>
      </c>
      <c r="F1196" s="979">
        <v>28</v>
      </c>
      <c r="G1196" s="980">
        <v>130.97</v>
      </c>
      <c r="H1196" s="985">
        <f t="shared" si="18"/>
        <v>3667.16</v>
      </c>
      <c r="J1196" s="2061" t="s">
        <v>6400</v>
      </c>
      <c r="K1196" s="2153" t="str">
        <f>VLOOKUP(J1196,'FICHE RATIOS'!C:D,2,FALSE)</f>
        <v>Distribution Calorifique</v>
      </c>
    </row>
    <row r="1197" spans="1:11">
      <c r="A1197" s="440"/>
      <c r="B1197" s="989" t="s">
        <v>179</v>
      </c>
      <c r="C1197" s="976"/>
      <c r="D1197" s="991" t="s">
        <v>2579</v>
      </c>
      <c r="E1197" s="984" t="s">
        <v>235</v>
      </c>
      <c r="F1197" s="979">
        <v>4</v>
      </c>
      <c r="G1197" s="980">
        <v>109.4</v>
      </c>
      <c r="H1197" s="985">
        <f t="shared" si="18"/>
        <v>437.6</v>
      </c>
      <c r="J1197" s="2061" t="s">
        <v>6400</v>
      </c>
      <c r="K1197" s="2153" t="str">
        <f>VLOOKUP(J1197,'FICHE RATIOS'!C:D,2,FALSE)</f>
        <v>Distribution Calorifique</v>
      </c>
    </row>
    <row r="1198" spans="1:11">
      <c r="A1198" s="440"/>
      <c r="B1198" s="989" t="s">
        <v>179</v>
      </c>
      <c r="C1198" s="976"/>
      <c r="D1198" s="991" t="s">
        <v>2577</v>
      </c>
      <c r="E1198" s="984" t="s">
        <v>2528</v>
      </c>
      <c r="F1198" s="979">
        <v>1</v>
      </c>
      <c r="G1198" s="980">
        <v>98.34</v>
      </c>
      <c r="H1198" s="985">
        <f t="shared" si="18"/>
        <v>98.34</v>
      </c>
      <c r="J1198" s="2061" t="s">
        <v>6400</v>
      </c>
      <c r="K1198" s="2153" t="str">
        <f>VLOOKUP(J1198,'FICHE RATIOS'!C:D,2,FALSE)</f>
        <v>Distribution Calorifique</v>
      </c>
    </row>
    <row r="1199" spans="1:11">
      <c r="A1199" s="440"/>
      <c r="B1199" s="989" t="s">
        <v>179</v>
      </c>
      <c r="C1199" s="976"/>
      <c r="D1199" s="991" t="s">
        <v>2606</v>
      </c>
      <c r="E1199" s="984" t="s">
        <v>235</v>
      </c>
      <c r="F1199" s="979">
        <v>3</v>
      </c>
      <c r="G1199" s="980">
        <v>81.650000000000006</v>
      </c>
      <c r="H1199" s="985">
        <f t="shared" si="18"/>
        <v>244.95000000000002</v>
      </c>
      <c r="J1199" s="2061" t="s">
        <v>6400</v>
      </c>
      <c r="K1199" s="2153" t="str">
        <f>VLOOKUP(J1199,'FICHE RATIOS'!C:D,2,FALSE)</f>
        <v>Distribution Calorifique</v>
      </c>
    </row>
    <row r="1200" spans="1:11">
      <c r="A1200" s="440"/>
      <c r="B1200" s="989" t="s">
        <v>179</v>
      </c>
      <c r="C1200" s="976"/>
      <c r="D1200" s="991" t="s">
        <v>2915</v>
      </c>
      <c r="E1200" s="984" t="s">
        <v>70</v>
      </c>
      <c r="F1200" s="979">
        <v>6</v>
      </c>
      <c r="G1200" s="980">
        <v>40.29</v>
      </c>
      <c r="H1200" s="985">
        <f t="shared" si="18"/>
        <v>241.74</v>
      </c>
      <c r="J1200" s="2061" t="s">
        <v>6400</v>
      </c>
      <c r="K1200" s="2153" t="str">
        <f>VLOOKUP(J1200,'FICHE RATIOS'!C:D,2,FALSE)</f>
        <v>Distribution Calorifique</v>
      </c>
    </row>
    <row r="1201" spans="1:11">
      <c r="A1201" s="440"/>
      <c r="B1201" s="989" t="s">
        <v>179</v>
      </c>
      <c r="C1201" s="976"/>
      <c r="D1201" s="991" t="s">
        <v>2699</v>
      </c>
      <c r="E1201" s="984" t="s">
        <v>70</v>
      </c>
      <c r="F1201" s="979">
        <v>34</v>
      </c>
      <c r="G1201" s="980">
        <v>42.64</v>
      </c>
      <c r="H1201" s="985">
        <f t="shared" si="18"/>
        <v>1449.76</v>
      </c>
      <c r="J1201" s="2061" t="s">
        <v>6400</v>
      </c>
      <c r="K1201" s="2153" t="str">
        <f>VLOOKUP(J1201,'FICHE RATIOS'!C:D,2,FALSE)</f>
        <v>Distribution Calorifique</v>
      </c>
    </row>
    <row r="1202" spans="1:11">
      <c r="A1202" s="440"/>
      <c r="B1202" s="989" t="s">
        <v>179</v>
      </c>
      <c r="C1202" s="976"/>
      <c r="D1202" s="983"/>
      <c r="E1202" s="984"/>
      <c r="F1202" s="979">
        <v>0</v>
      </c>
      <c r="G1202" s="980"/>
      <c r="H1202" s="985">
        <f t="shared" si="18"/>
        <v>0</v>
      </c>
      <c r="J1202" s="2061" t="s">
        <v>6400</v>
      </c>
      <c r="K1202" s="2153" t="str">
        <f>VLOOKUP(J1202,'FICHE RATIOS'!C:D,2,FALSE)</f>
        <v>Distribution Calorifique</v>
      </c>
    </row>
    <row r="1203" spans="1:11">
      <c r="A1203" s="440"/>
      <c r="B1203" s="989" t="s">
        <v>179</v>
      </c>
      <c r="C1203" s="976"/>
      <c r="D1203" s="983" t="s">
        <v>2723</v>
      </c>
      <c r="E1203" s="984"/>
      <c r="F1203" s="979">
        <v>0</v>
      </c>
      <c r="G1203" s="980"/>
      <c r="H1203" s="985">
        <f t="shared" si="18"/>
        <v>0</v>
      </c>
      <c r="J1203" s="2061" t="s">
        <v>6400</v>
      </c>
      <c r="K1203" s="2153" t="str">
        <f>VLOOKUP(J1203,'FICHE RATIOS'!C:D,2,FALSE)</f>
        <v>Distribution Calorifique</v>
      </c>
    </row>
    <row r="1204" spans="1:11">
      <c r="A1204" s="440"/>
      <c r="B1204" s="989" t="s">
        <v>179</v>
      </c>
      <c r="C1204" s="976"/>
      <c r="D1204" s="983" t="s">
        <v>2724</v>
      </c>
      <c r="E1204" s="984"/>
      <c r="F1204" s="979">
        <v>0</v>
      </c>
      <c r="G1204" s="980"/>
      <c r="H1204" s="985">
        <f t="shared" si="18"/>
        <v>0</v>
      </c>
      <c r="J1204" s="2061" t="s">
        <v>6400</v>
      </c>
      <c r="K1204" s="2153" t="str">
        <f>VLOOKUP(J1204,'FICHE RATIOS'!C:D,2,FALSE)</f>
        <v>Distribution Calorifique</v>
      </c>
    </row>
    <row r="1205" spans="1:11">
      <c r="A1205" s="440"/>
      <c r="B1205" s="989" t="s">
        <v>179</v>
      </c>
      <c r="C1205" s="976"/>
      <c r="D1205" s="991" t="s">
        <v>2647</v>
      </c>
      <c r="E1205" s="978" t="s">
        <v>36</v>
      </c>
      <c r="F1205" s="979">
        <v>10</v>
      </c>
      <c r="G1205" s="980">
        <v>39.36</v>
      </c>
      <c r="H1205" s="985">
        <f t="shared" si="18"/>
        <v>393.6</v>
      </c>
      <c r="J1205" s="2061" t="s">
        <v>6400</v>
      </c>
      <c r="K1205" s="2153" t="str">
        <f>VLOOKUP(J1205,'FICHE RATIOS'!C:D,2,FALSE)</f>
        <v>Distribution Calorifique</v>
      </c>
    </row>
    <row r="1206" spans="1:11">
      <c r="A1206" s="440"/>
      <c r="B1206" s="989" t="s">
        <v>179</v>
      </c>
      <c r="C1206" s="976"/>
      <c r="D1206" s="991" t="s">
        <v>2594</v>
      </c>
      <c r="E1206" s="984" t="s">
        <v>36</v>
      </c>
      <c r="F1206" s="979">
        <v>40</v>
      </c>
      <c r="G1206" s="980">
        <v>46.65</v>
      </c>
      <c r="H1206" s="985">
        <f t="shared" si="18"/>
        <v>1866</v>
      </c>
      <c r="J1206" s="2061" t="s">
        <v>6400</v>
      </c>
      <c r="K1206" s="2153" t="str">
        <f>VLOOKUP(J1206,'FICHE RATIOS'!C:D,2,FALSE)</f>
        <v>Distribution Calorifique</v>
      </c>
    </row>
    <row r="1207" spans="1:11">
      <c r="A1207" s="440"/>
      <c r="B1207" s="989" t="s">
        <v>179</v>
      </c>
      <c r="C1207" s="976"/>
      <c r="D1207" s="991" t="s">
        <v>2608</v>
      </c>
      <c r="E1207" s="978" t="s">
        <v>36</v>
      </c>
      <c r="F1207" s="979">
        <v>12</v>
      </c>
      <c r="G1207" s="980">
        <v>49.29</v>
      </c>
      <c r="H1207" s="985">
        <f t="shared" si="18"/>
        <v>591.48</v>
      </c>
      <c r="J1207" s="2061" t="s">
        <v>6400</v>
      </c>
      <c r="K1207" s="2153" t="str">
        <f>VLOOKUP(J1207,'FICHE RATIOS'!C:D,2,FALSE)</f>
        <v>Distribution Calorifique</v>
      </c>
    </row>
    <row r="1208" spans="1:11">
      <c r="A1208" s="440"/>
      <c r="B1208" s="989" t="s">
        <v>179</v>
      </c>
      <c r="C1208" s="976"/>
      <c r="D1208" s="983" t="s">
        <v>2712</v>
      </c>
      <c r="E1208" s="984"/>
      <c r="F1208" s="979">
        <v>0</v>
      </c>
      <c r="G1208" s="980"/>
      <c r="H1208" s="985">
        <f t="shared" si="18"/>
        <v>0</v>
      </c>
      <c r="J1208" s="2061" t="s">
        <v>6400</v>
      </c>
      <c r="K1208" s="2153" t="str">
        <f>VLOOKUP(J1208,'FICHE RATIOS'!C:D,2,FALSE)</f>
        <v>Distribution Calorifique</v>
      </c>
    </row>
    <row r="1209" spans="1:11">
      <c r="A1209" s="440"/>
      <c r="B1209" s="989" t="s">
        <v>179</v>
      </c>
      <c r="C1209" s="976"/>
      <c r="D1209" s="983" t="s">
        <v>2916</v>
      </c>
      <c r="E1209" s="984" t="s">
        <v>2528</v>
      </c>
      <c r="F1209" s="979">
        <v>0</v>
      </c>
      <c r="G1209" s="980"/>
      <c r="H1209" s="985">
        <f t="shared" si="18"/>
        <v>0</v>
      </c>
      <c r="J1209" s="2061" t="s">
        <v>6400</v>
      </c>
      <c r="K1209" s="2153" t="str">
        <f>VLOOKUP(J1209,'FICHE RATIOS'!C:D,2,FALSE)</f>
        <v>Distribution Calorifique</v>
      </c>
    </row>
    <row r="1210" spans="1:11">
      <c r="A1210" s="440"/>
      <c r="B1210" s="989" t="s">
        <v>179</v>
      </c>
      <c r="C1210" s="976"/>
      <c r="D1210" s="983" t="s">
        <v>2725</v>
      </c>
      <c r="E1210" s="984" t="s">
        <v>2528</v>
      </c>
      <c r="F1210" s="979">
        <v>0</v>
      </c>
      <c r="G1210" s="980"/>
      <c r="H1210" s="985">
        <f t="shared" si="18"/>
        <v>0</v>
      </c>
      <c r="J1210" s="2061" t="s">
        <v>6400</v>
      </c>
      <c r="K1210" s="2153" t="str">
        <f>VLOOKUP(J1210,'FICHE RATIOS'!C:D,2,FALSE)</f>
        <v>Distribution Calorifique</v>
      </c>
    </row>
    <row r="1211" spans="1:11">
      <c r="A1211" s="440"/>
      <c r="B1211" s="989" t="s">
        <v>179</v>
      </c>
      <c r="C1211" s="976"/>
      <c r="D1211" s="983" t="s">
        <v>2766</v>
      </c>
      <c r="E1211" s="984" t="s">
        <v>2528</v>
      </c>
      <c r="F1211" s="979">
        <v>0</v>
      </c>
      <c r="G1211" s="980"/>
      <c r="H1211" s="985">
        <f t="shared" si="18"/>
        <v>0</v>
      </c>
      <c r="J1211" s="2061" t="s">
        <v>6400</v>
      </c>
      <c r="K1211" s="2153" t="str">
        <f>VLOOKUP(J1211,'FICHE RATIOS'!C:D,2,FALSE)</f>
        <v>Distribution Calorifique</v>
      </c>
    </row>
    <row r="1212" spans="1:11">
      <c r="A1212" s="440"/>
      <c r="B1212" s="989" t="s">
        <v>179</v>
      </c>
      <c r="C1212" s="976"/>
      <c r="D1212" s="983" t="s">
        <v>2731</v>
      </c>
      <c r="E1212" s="984"/>
      <c r="F1212" s="979">
        <v>0</v>
      </c>
      <c r="G1212" s="980"/>
      <c r="H1212" s="985">
        <f t="shared" si="18"/>
        <v>0</v>
      </c>
      <c r="J1212" s="2061" t="s">
        <v>6400</v>
      </c>
      <c r="K1212" s="2153" t="str">
        <f>VLOOKUP(J1212,'FICHE RATIOS'!C:D,2,FALSE)</f>
        <v>Distribution Calorifique</v>
      </c>
    </row>
    <row r="1213" spans="1:11">
      <c r="A1213" s="440"/>
      <c r="B1213" s="989" t="s">
        <v>179</v>
      </c>
      <c r="C1213" s="976"/>
      <c r="D1213" s="991" t="s">
        <v>2732</v>
      </c>
      <c r="E1213" s="978" t="s">
        <v>36</v>
      </c>
      <c r="F1213" s="979">
        <v>6</v>
      </c>
      <c r="G1213" s="980">
        <v>71.59</v>
      </c>
      <c r="H1213" s="985">
        <f t="shared" si="18"/>
        <v>429.54</v>
      </c>
      <c r="J1213" s="2061" t="s">
        <v>6400</v>
      </c>
      <c r="K1213" s="2153" t="str">
        <f>VLOOKUP(J1213,'FICHE RATIOS'!C:D,2,FALSE)</f>
        <v>Distribution Calorifique</v>
      </c>
    </row>
    <row r="1214" spans="1:11">
      <c r="A1214" s="440"/>
      <c r="B1214" s="989" t="s">
        <v>179</v>
      </c>
      <c r="C1214" s="976"/>
      <c r="D1214" s="991" t="s">
        <v>2679</v>
      </c>
      <c r="E1214" s="978" t="s">
        <v>36</v>
      </c>
      <c r="F1214" s="979">
        <v>2</v>
      </c>
      <c r="G1214" s="980">
        <v>192.9</v>
      </c>
      <c r="H1214" s="985">
        <f t="shared" si="18"/>
        <v>385.8</v>
      </c>
      <c r="J1214" s="2061" t="s">
        <v>6400</v>
      </c>
      <c r="K1214" s="2153" t="str">
        <f>VLOOKUP(J1214,'FICHE RATIOS'!C:D,2,FALSE)</f>
        <v>Distribution Calorifique</v>
      </c>
    </row>
    <row r="1215" spans="1:11" ht="24">
      <c r="A1215" s="440"/>
      <c r="B1215" s="989" t="s">
        <v>179</v>
      </c>
      <c r="C1215" s="976"/>
      <c r="D1215" s="983" t="s">
        <v>2726</v>
      </c>
      <c r="E1215" s="984"/>
      <c r="F1215" s="979">
        <v>0</v>
      </c>
      <c r="G1215" s="980"/>
      <c r="H1215" s="985">
        <f t="shared" si="18"/>
        <v>0</v>
      </c>
      <c r="J1215" s="2061" t="s">
        <v>6400</v>
      </c>
      <c r="K1215" s="2153" t="str">
        <f>VLOOKUP(J1215,'FICHE RATIOS'!C:D,2,FALSE)</f>
        <v>Distribution Calorifique</v>
      </c>
    </row>
    <row r="1216" spans="1:11" ht="24">
      <c r="A1216" s="440"/>
      <c r="B1216" s="989" t="s">
        <v>179</v>
      </c>
      <c r="C1216" s="976"/>
      <c r="D1216" s="991" t="s">
        <v>2727</v>
      </c>
      <c r="E1216" s="984" t="s">
        <v>66</v>
      </c>
      <c r="F1216" s="979">
        <v>5</v>
      </c>
      <c r="G1216" s="980">
        <v>745.69</v>
      </c>
      <c r="H1216" s="985">
        <f t="shared" si="18"/>
        <v>3728.4500000000003</v>
      </c>
      <c r="J1216" s="2061" t="s">
        <v>6400</v>
      </c>
      <c r="K1216" s="2153" t="str">
        <f>VLOOKUP(J1216,'FICHE RATIOS'!C:D,2,FALSE)</f>
        <v>Distribution Calorifique</v>
      </c>
    </row>
    <row r="1217" spans="1:11" ht="24">
      <c r="A1217" s="440"/>
      <c r="B1217" s="989" t="s">
        <v>179</v>
      </c>
      <c r="C1217" s="976"/>
      <c r="D1217" s="991" t="s">
        <v>2728</v>
      </c>
      <c r="E1217" s="984" t="s">
        <v>66</v>
      </c>
      <c r="F1217" s="979">
        <v>20</v>
      </c>
      <c r="G1217" s="980">
        <v>772.43</v>
      </c>
      <c r="H1217" s="985">
        <f t="shared" si="18"/>
        <v>15448.599999999999</v>
      </c>
      <c r="J1217" s="2061" t="s">
        <v>6400</v>
      </c>
      <c r="K1217" s="2153" t="str">
        <f>VLOOKUP(J1217,'FICHE RATIOS'!C:D,2,FALSE)</f>
        <v>Distribution Calorifique</v>
      </c>
    </row>
    <row r="1218" spans="1:11" ht="24">
      <c r="A1218" s="440"/>
      <c r="B1218" s="989" t="s">
        <v>179</v>
      </c>
      <c r="C1218" s="976"/>
      <c r="D1218" s="991" t="s">
        <v>2729</v>
      </c>
      <c r="E1218" s="984" t="s">
        <v>66</v>
      </c>
      <c r="F1218" s="979">
        <v>6</v>
      </c>
      <c r="G1218" s="980">
        <v>847.97</v>
      </c>
      <c r="H1218" s="985">
        <f t="shared" si="18"/>
        <v>5087.82</v>
      </c>
      <c r="J1218" s="2061" t="s">
        <v>6400</v>
      </c>
      <c r="K1218" s="2153" t="str">
        <f>VLOOKUP(J1218,'FICHE RATIOS'!C:D,2,FALSE)</f>
        <v>Distribution Calorifique</v>
      </c>
    </row>
    <row r="1219" spans="1:11">
      <c r="A1219" s="440"/>
      <c r="B1219" s="989" t="s">
        <v>179</v>
      </c>
      <c r="C1219" s="976"/>
      <c r="D1219" s="983" t="s">
        <v>2863</v>
      </c>
      <c r="E1219" s="984"/>
      <c r="F1219" s="979">
        <v>0</v>
      </c>
      <c r="G1219" s="980"/>
      <c r="H1219" s="985">
        <f t="shared" si="18"/>
        <v>0</v>
      </c>
      <c r="J1219" s="2061" t="s">
        <v>6400</v>
      </c>
      <c r="K1219" s="2153" t="str">
        <f>VLOOKUP(J1219,'FICHE RATIOS'!C:D,2,FALSE)</f>
        <v>Distribution Calorifique</v>
      </c>
    </row>
    <row r="1220" spans="1:11">
      <c r="A1220" s="440"/>
      <c r="B1220" s="989" t="s">
        <v>179</v>
      </c>
      <c r="C1220" s="976"/>
      <c r="D1220" s="983" t="s">
        <v>2864</v>
      </c>
      <c r="E1220" s="984" t="s">
        <v>2865</v>
      </c>
      <c r="F1220" s="979">
        <v>0</v>
      </c>
      <c r="G1220" s="980"/>
      <c r="H1220" s="985">
        <f t="shared" si="18"/>
        <v>0</v>
      </c>
      <c r="J1220" s="2061" t="s">
        <v>6400</v>
      </c>
      <c r="K1220" s="2153" t="str">
        <f>VLOOKUP(J1220,'FICHE RATIOS'!C:D,2,FALSE)</f>
        <v>Distribution Calorifique</v>
      </c>
    </row>
    <row r="1221" spans="1:11">
      <c r="A1221" s="440"/>
      <c r="B1221" s="989" t="s">
        <v>179</v>
      </c>
      <c r="C1221" s="976"/>
      <c r="D1221" s="983" t="s">
        <v>2917</v>
      </c>
      <c r="E1221" s="984" t="s">
        <v>2865</v>
      </c>
      <c r="F1221" s="979">
        <v>0</v>
      </c>
      <c r="G1221" s="980"/>
      <c r="H1221" s="985">
        <f t="shared" si="18"/>
        <v>0</v>
      </c>
      <c r="J1221" s="2061" t="s">
        <v>6400</v>
      </c>
      <c r="K1221" s="2153" t="str">
        <f>VLOOKUP(J1221,'FICHE RATIOS'!C:D,2,FALSE)</f>
        <v>Distribution Calorifique</v>
      </c>
    </row>
    <row r="1222" spans="1:11">
      <c r="A1222" s="440"/>
      <c r="B1222" s="989" t="s">
        <v>179</v>
      </c>
      <c r="C1222" s="976"/>
      <c r="D1222" s="983" t="s">
        <v>2735</v>
      </c>
      <c r="E1222" s="984"/>
      <c r="F1222" s="979">
        <v>0</v>
      </c>
      <c r="G1222" s="980"/>
      <c r="H1222" s="985">
        <f t="shared" si="18"/>
        <v>0</v>
      </c>
      <c r="J1222" s="2061" t="s">
        <v>6400</v>
      </c>
      <c r="K1222" s="2153" t="str">
        <f>VLOOKUP(J1222,'FICHE RATIOS'!C:D,2,FALSE)</f>
        <v>Distribution Calorifique</v>
      </c>
    </row>
    <row r="1223" spans="1:11" ht="24">
      <c r="A1223" s="440"/>
      <c r="B1223" s="989" t="s">
        <v>179</v>
      </c>
      <c r="C1223" s="976"/>
      <c r="D1223" s="991" t="s">
        <v>2736</v>
      </c>
      <c r="E1223" s="978" t="s">
        <v>36</v>
      </c>
      <c r="F1223" s="979">
        <v>31</v>
      </c>
      <c r="G1223" s="980">
        <v>281.58999999999997</v>
      </c>
      <c r="H1223" s="985">
        <f t="shared" si="18"/>
        <v>8729.2899999999991</v>
      </c>
      <c r="J1223" s="2061" t="s">
        <v>6400</v>
      </c>
      <c r="K1223" s="2153" t="str">
        <f>VLOOKUP(J1223,'FICHE RATIOS'!C:D,2,FALSE)</f>
        <v>Distribution Calorifique</v>
      </c>
    </row>
    <row r="1224" spans="1:11">
      <c r="A1224" s="440"/>
      <c r="B1224" s="989" t="s">
        <v>179</v>
      </c>
      <c r="C1224" s="976"/>
      <c r="D1224" s="991" t="s">
        <v>2737</v>
      </c>
      <c r="E1224" s="978" t="s">
        <v>36</v>
      </c>
      <c r="F1224" s="979">
        <v>62</v>
      </c>
      <c r="G1224" s="980">
        <v>33.1</v>
      </c>
      <c r="H1224" s="985">
        <f t="shared" ref="H1224:H1287" si="19">+IF(F1224=0,0,F1224*G1224)</f>
        <v>2052.2000000000003</v>
      </c>
      <c r="J1224" s="2061" t="s">
        <v>6400</v>
      </c>
      <c r="K1224" s="2153" t="str">
        <f>VLOOKUP(J1224,'FICHE RATIOS'!C:D,2,FALSE)</f>
        <v>Distribution Calorifique</v>
      </c>
    </row>
    <row r="1225" spans="1:11">
      <c r="A1225" s="440"/>
      <c r="B1225" s="989" t="s">
        <v>179</v>
      </c>
      <c r="C1225" s="976"/>
      <c r="D1225" s="991" t="s">
        <v>2738</v>
      </c>
      <c r="E1225" s="984" t="s">
        <v>235</v>
      </c>
      <c r="F1225" s="979">
        <v>93</v>
      </c>
      <c r="G1225" s="980">
        <v>11.84</v>
      </c>
      <c r="H1225" s="985">
        <f t="shared" si="19"/>
        <v>1101.1199999999999</v>
      </c>
      <c r="J1225" s="2061" t="s">
        <v>6400</v>
      </c>
      <c r="K1225" s="2153" t="str">
        <f>VLOOKUP(J1225,'FICHE RATIOS'!C:D,2,FALSE)</f>
        <v>Distribution Calorifique</v>
      </c>
    </row>
    <row r="1226" spans="1:11">
      <c r="A1226" s="440"/>
      <c r="B1226" s="989" t="s">
        <v>179</v>
      </c>
      <c r="C1226" s="976"/>
      <c r="D1226" s="983" t="s">
        <v>2557</v>
      </c>
      <c r="E1226" s="984" t="s">
        <v>399</v>
      </c>
      <c r="F1226" s="979">
        <v>0</v>
      </c>
      <c r="G1226" s="980"/>
      <c r="H1226" s="985">
        <f t="shared" si="19"/>
        <v>0</v>
      </c>
      <c r="J1226" s="2061" t="s">
        <v>6400</v>
      </c>
      <c r="K1226" s="2153" t="str">
        <f>VLOOKUP(J1226,'FICHE RATIOS'!C:D,2,FALSE)</f>
        <v>Distribution Calorifique</v>
      </c>
    </row>
    <row r="1227" spans="1:11">
      <c r="A1227" s="440"/>
      <c r="B1227" s="989" t="s">
        <v>179</v>
      </c>
      <c r="C1227" s="976"/>
      <c r="D1227" s="983" t="s">
        <v>2739</v>
      </c>
      <c r="E1227" s="984"/>
      <c r="F1227" s="979">
        <v>0</v>
      </c>
      <c r="G1227" s="980"/>
      <c r="H1227" s="985">
        <f t="shared" si="19"/>
        <v>0</v>
      </c>
      <c r="J1227" s="2061" t="s">
        <v>6400</v>
      </c>
      <c r="K1227" s="2153" t="str">
        <f>VLOOKUP(J1227,'FICHE RATIOS'!C:D,2,FALSE)</f>
        <v>Distribution Calorifique</v>
      </c>
    </row>
    <row r="1228" spans="1:11">
      <c r="A1228" s="440"/>
      <c r="B1228" s="989" t="s">
        <v>179</v>
      </c>
      <c r="C1228" s="976"/>
      <c r="D1228" s="991" t="s">
        <v>2696</v>
      </c>
      <c r="E1228" s="978" t="s">
        <v>36</v>
      </c>
      <c r="F1228" s="979">
        <v>4</v>
      </c>
      <c r="G1228" s="980">
        <v>139.07</v>
      </c>
      <c r="H1228" s="985">
        <f t="shared" si="19"/>
        <v>556.28</v>
      </c>
      <c r="J1228" s="2061" t="s">
        <v>6400</v>
      </c>
      <c r="K1228" s="2153" t="str">
        <f>VLOOKUP(J1228,'FICHE RATIOS'!C:D,2,FALSE)</f>
        <v>Distribution Calorifique</v>
      </c>
    </row>
    <row r="1229" spans="1:11">
      <c r="A1229" s="440"/>
      <c r="B1229" s="989" t="s">
        <v>179</v>
      </c>
      <c r="C1229" s="976"/>
      <c r="D1229" s="991" t="s">
        <v>2588</v>
      </c>
      <c r="E1229" s="978" t="s">
        <v>36</v>
      </c>
      <c r="F1229" s="979">
        <v>4</v>
      </c>
      <c r="G1229" s="980">
        <v>35.49</v>
      </c>
      <c r="H1229" s="985">
        <f t="shared" si="19"/>
        <v>141.96</v>
      </c>
      <c r="J1229" s="2061" t="s">
        <v>6400</v>
      </c>
      <c r="K1229" s="2153" t="str">
        <f>VLOOKUP(J1229,'FICHE RATIOS'!C:D,2,FALSE)</f>
        <v>Distribution Calorifique</v>
      </c>
    </row>
    <row r="1230" spans="1:11">
      <c r="A1230" s="440"/>
      <c r="B1230" s="989" t="s">
        <v>179</v>
      </c>
      <c r="C1230" s="976"/>
      <c r="D1230" s="983"/>
      <c r="E1230" s="984"/>
      <c r="F1230" s="979">
        <v>0</v>
      </c>
      <c r="G1230" s="980"/>
      <c r="H1230" s="985">
        <f t="shared" si="19"/>
        <v>0</v>
      </c>
      <c r="J1230" s="2061" t="s">
        <v>6400</v>
      </c>
      <c r="K1230" s="2153" t="str">
        <f>VLOOKUP(J1230,'FICHE RATIOS'!C:D,2,FALSE)</f>
        <v>Distribution Calorifique</v>
      </c>
    </row>
    <row r="1231" spans="1:11">
      <c r="A1231" s="440"/>
      <c r="B1231" s="989" t="s">
        <v>179</v>
      </c>
      <c r="C1231" s="976"/>
      <c r="D1231" s="983" t="s">
        <v>2740</v>
      </c>
      <c r="E1231" s="984"/>
      <c r="F1231" s="979">
        <v>0</v>
      </c>
      <c r="G1231" s="980"/>
      <c r="H1231" s="985">
        <f t="shared" si="19"/>
        <v>0</v>
      </c>
      <c r="J1231" s="2061" t="s">
        <v>6400</v>
      </c>
      <c r="K1231" s="2153" t="str">
        <f>VLOOKUP(J1231,'FICHE RATIOS'!C:D,2,FALSE)</f>
        <v>Distribution Calorifique</v>
      </c>
    </row>
    <row r="1232" spans="1:11">
      <c r="A1232" s="440"/>
      <c r="B1232" s="989" t="s">
        <v>179</v>
      </c>
      <c r="C1232" s="976"/>
      <c r="D1232" s="991" t="s">
        <v>2741</v>
      </c>
      <c r="E1232" s="984" t="s">
        <v>235</v>
      </c>
      <c r="F1232" s="979">
        <v>4500</v>
      </c>
      <c r="G1232" s="980">
        <v>34.119999999999997</v>
      </c>
      <c r="H1232" s="985">
        <f t="shared" si="19"/>
        <v>153540</v>
      </c>
      <c r="J1232" s="2061" t="s">
        <v>6400</v>
      </c>
      <c r="K1232" s="2153" t="str">
        <f>VLOOKUP(J1232,'FICHE RATIOS'!C:D,2,FALSE)</f>
        <v>Distribution Calorifique</v>
      </c>
    </row>
    <row r="1233" spans="1:11">
      <c r="A1233" s="440"/>
      <c r="B1233" s="989" t="s">
        <v>179</v>
      </c>
      <c r="C1233" s="976"/>
      <c r="D1233" s="991" t="s">
        <v>2742</v>
      </c>
      <c r="E1233" s="984" t="s">
        <v>235</v>
      </c>
      <c r="F1233" s="979">
        <v>1402</v>
      </c>
      <c r="G1233" s="980">
        <v>34.9</v>
      </c>
      <c r="H1233" s="985">
        <f t="shared" si="19"/>
        <v>48929.799999999996</v>
      </c>
      <c r="J1233" s="2061" t="s">
        <v>6400</v>
      </c>
      <c r="K1233" s="2153" t="str">
        <f>VLOOKUP(J1233,'FICHE RATIOS'!C:D,2,FALSE)</f>
        <v>Distribution Calorifique</v>
      </c>
    </row>
    <row r="1234" spans="1:11">
      <c r="A1234" s="440"/>
      <c r="B1234" s="989" t="s">
        <v>179</v>
      </c>
      <c r="C1234" s="976"/>
      <c r="D1234" s="991" t="s">
        <v>2743</v>
      </c>
      <c r="E1234" s="978" t="s">
        <v>235</v>
      </c>
      <c r="F1234" s="979">
        <v>736</v>
      </c>
      <c r="G1234" s="980">
        <v>42.37</v>
      </c>
      <c r="H1234" s="985">
        <f t="shared" si="19"/>
        <v>31184.32</v>
      </c>
      <c r="J1234" s="2061" t="s">
        <v>6400</v>
      </c>
      <c r="K1234" s="2153" t="str">
        <f>VLOOKUP(J1234,'FICHE RATIOS'!C:D,2,FALSE)</f>
        <v>Distribution Calorifique</v>
      </c>
    </row>
    <row r="1235" spans="1:11">
      <c r="A1235" s="440"/>
      <c r="B1235" s="989" t="s">
        <v>179</v>
      </c>
      <c r="C1235" s="976"/>
      <c r="D1235" s="991" t="s">
        <v>2744</v>
      </c>
      <c r="E1235" s="978" t="s">
        <v>235</v>
      </c>
      <c r="F1235" s="979">
        <v>168</v>
      </c>
      <c r="G1235" s="980">
        <v>44.04</v>
      </c>
      <c r="H1235" s="985">
        <f t="shared" si="19"/>
        <v>7398.72</v>
      </c>
      <c r="J1235" s="2061" t="s">
        <v>6400</v>
      </c>
      <c r="K1235" s="2153" t="str">
        <f>VLOOKUP(J1235,'FICHE RATIOS'!C:D,2,FALSE)</f>
        <v>Distribution Calorifique</v>
      </c>
    </row>
    <row r="1236" spans="1:11">
      <c r="A1236" s="440"/>
      <c r="B1236" s="989" t="s">
        <v>179</v>
      </c>
      <c r="C1236" s="976"/>
      <c r="D1236" s="991" t="s">
        <v>2745</v>
      </c>
      <c r="E1236" s="978" t="s">
        <v>235</v>
      </c>
      <c r="F1236" s="979">
        <v>38</v>
      </c>
      <c r="G1236" s="980">
        <v>50.49</v>
      </c>
      <c r="H1236" s="985">
        <f t="shared" si="19"/>
        <v>1918.6200000000001</v>
      </c>
      <c r="J1236" s="2061" t="s">
        <v>6400</v>
      </c>
      <c r="K1236" s="2153" t="str">
        <f>VLOOKUP(J1236,'FICHE RATIOS'!C:D,2,FALSE)</f>
        <v>Distribution Calorifique</v>
      </c>
    </row>
    <row r="1237" spans="1:11">
      <c r="A1237" s="440"/>
      <c r="B1237" s="989" t="s">
        <v>179</v>
      </c>
      <c r="C1237" s="976"/>
      <c r="D1237" s="991" t="s">
        <v>2746</v>
      </c>
      <c r="E1237" s="978" t="s">
        <v>235</v>
      </c>
      <c r="F1237" s="979">
        <v>248</v>
      </c>
      <c r="G1237" s="980">
        <v>59.42</v>
      </c>
      <c r="H1237" s="985">
        <f t="shared" si="19"/>
        <v>14736.16</v>
      </c>
      <c r="J1237" s="2061" t="s">
        <v>6400</v>
      </c>
      <c r="K1237" s="2153" t="str">
        <f>VLOOKUP(J1237,'FICHE RATIOS'!C:D,2,FALSE)</f>
        <v>Distribution Calorifique</v>
      </c>
    </row>
    <row r="1238" spans="1:11">
      <c r="A1238" s="440"/>
      <c r="B1238" s="989" t="s">
        <v>179</v>
      </c>
      <c r="C1238" s="976"/>
      <c r="D1238" s="991" t="s">
        <v>2747</v>
      </c>
      <c r="E1238" s="978" t="s">
        <v>235</v>
      </c>
      <c r="F1238" s="979">
        <v>130</v>
      </c>
      <c r="G1238" s="980">
        <v>79.39</v>
      </c>
      <c r="H1238" s="985">
        <f t="shared" si="19"/>
        <v>10320.700000000001</v>
      </c>
      <c r="J1238" s="2061" t="s">
        <v>6400</v>
      </c>
      <c r="K1238" s="2153" t="str">
        <f>VLOOKUP(J1238,'FICHE RATIOS'!C:D,2,FALSE)</f>
        <v>Distribution Calorifique</v>
      </c>
    </row>
    <row r="1239" spans="1:11">
      <c r="A1239" s="440"/>
      <c r="B1239" s="989" t="s">
        <v>179</v>
      </c>
      <c r="C1239" s="976"/>
      <c r="D1239" s="991" t="s">
        <v>2748</v>
      </c>
      <c r="E1239" s="978" t="s">
        <v>235</v>
      </c>
      <c r="F1239" s="979">
        <v>270</v>
      </c>
      <c r="G1239" s="980">
        <v>84.5</v>
      </c>
      <c r="H1239" s="985">
        <f t="shared" si="19"/>
        <v>22815</v>
      </c>
      <c r="J1239" s="2061" t="s">
        <v>6400</v>
      </c>
      <c r="K1239" s="2153" t="str">
        <f>VLOOKUP(J1239,'FICHE RATIOS'!C:D,2,FALSE)</f>
        <v>Distribution Calorifique</v>
      </c>
    </row>
    <row r="1240" spans="1:11">
      <c r="A1240" s="440"/>
      <c r="B1240" s="989" t="s">
        <v>179</v>
      </c>
      <c r="C1240" s="976"/>
      <c r="D1240" s="983" t="s">
        <v>2585</v>
      </c>
      <c r="E1240" s="984"/>
      <c r="F1240" s="979">
        <v>0</v>
      </c>
      <c r="G1240" s="980"/>
      <c r="H1240" s="985">
        <f t="shared" si="19"/>
        <v>0</v>
      </c>
      <c r="J1240" s="2061" t="s">
        <v>6400</v>
      </c>
      <c r="K1240" s="2153" t="str">
        <f>VLOOKUP(J1240,'FICHE RATIOS'!C:D,2,FALSE)</f>
        <v>Distribution Calorifique</v>
      </c>
    </row>
    <row r="1241" spans="1:11">
      <c r="A1241" s="440"/>
      <c r="B1241" s="989" t="s">
        <v>179</v>
      </c>
      <c r="C1241" s="976"/>
      <c r="D1241" s="991" t="s">
        <v>2701</v>
      </c>
      <c r="E1241" s="978" t="s">
        <v>70</v>
      </c>
      <c r="F1241" s="979">
        <v>1901</v>
      </c>
      <c r="G1241" s="980">
        <v>40.29</v>
      </c>
      <c r="H1241" s="985">
        <f t="shared" si="19"/>
        <v>76591.289999999994</v>
      </c>
      <c r="J1241" s="2061" t="s">
        <v>6400</v>
      </c>
      <c r="K1241" s="2153" t="str">
        <f>VLOOKUP(J1241,'FICHE RATIOS'!C:D,2,FALSE)</f>
        <v>Distribution Calorifique</v>
      </c>
    </row>
    <row r="1242" spans="1:11">
      <c r="A1242" s="440"/>
      <c r="B1242" s="989" t="s">
        <v>179</v>
      </c>
      <c r="C1242" s="976"/>
      <c r="D1242" s="991" t="s">
        <v>2699</v>
      </c>
      <c r="E1242" s="984" t="s">
        <v>70</v>
      </c>
      <c r="F1242" s="979">
        <v>208</v>
      </c>
      <c r="G1242" s="980">
        <v>42.64</v>
      </c>
      <c r="H1242" s="985">
        <f t="shared" si="19"/>
        <v>8869.1200000000008</v>
      </c>
      <c r="J1242" s="2061" t="s">
        <v>6400</v>
      </c>
      <c r="K1242" s="2153" t="str">
        <f>VLOOKUP(J1242,'FICHE RATIOS'!C:D,2,FALSE)</f>
        <v>Distribution Calorifique</v>
      </c>
    </row>
    <row r="1243" spans="1:11">
      <c r="A1243" s="440"/>
      <c r="B1243" s="989" t="s">
        <v>179</v>
      </c>
      <c r="C1243" s="976"/>
      <c r="D1243" s="983" t="s">
        <v>2750</v>
      </c>
      <c r="E1243" s="984"/>
      <c r="F1243" s="979">
        <v>0</v>
      </c>
      <c r="G1243" s="980"/>
      <c r="H1243" s="985">
        <f t="shared" si="19"/>
        <v>0</v>
      </c>
      <c r="J1243" s="2061" t="s">
        <v>6400</v>
      </c>
      <c r="K1243" s="2153" t="str">
        <f>VLOOKUP(J1243,'FICHE RATIOS'!C:D,2,FALSE)</f>
        <v>Distribution Calorifique</v>
      </c>
    </row>
    <row r="1244" spans="1:11">
      <c r="A1244" s="440"/>
      <c r="B1244" s="989" t="s">
        <v>179</v>
      </c>
      <c r="C1244" s="976"/>
      <c r="D1244" s="991" t="s">
        <v>2725</v>
      </c>
      <c r="E1244" s="984" t="s">
        <v>36</v>
      </c>
      <c r="F1244" s="979">
        <v>13</v>
      </c>
      <c r="G1244" s="980">
        <v>742.8</v>
      </c>
      <c r="H1244" s="985">
        <f t="shared" si="19"/>
        <v>9656.4</v>
      </c>
      <c r="J1244" s="2061" t="s">
        <v>6400</v>
      </c>
      <c r="K1244" s="2153" t="str">
        <f>VLOOKUP(J1244,'FICHE RATIOS'!C:D,2,FALSE)</f>
        <v>Distribution Calorifique</v>
      </c>
    </row>
    <row r="1245" spans="1:11">
      <c r="A1245" s="440"/>
      <c r="B1245" s="989" t="s">
        <v>179</v>
      </c>
      <c r="C1245" s="976"/>
      <c r="D1245" s="983"/>
      <c r="E1245" s="984"/>
      <c r="F1245" s="979">
        <v>0</v>
      </c>
      <c r="G1245" s="980"/>
      <c r="H1245" s="985">
        <f t="shared" si="19"/>
        <v>0</v>
      </c>
      <c r="J1245" s="2061" t="s">
        <v>6400</v>
      </c>
      <c r="K1245" s="2153" t="str">
        <f>VLOOKUP(J1245,'FICHE RATIOS'!C:D,2,FALSE)</f>
        <v>Distribution Calorifique</v>
      </c>
    </row>
    <row r="1246" spans="1:11">
      <c r="A1246" s="440"/>
      <c r="B1246" s="989" t="s">
        <v>179</v>
      </c>
      <c r="C1246" s="976"/>
      <c r="D1246" s="983" t="s">
        <v>2751</v>
      </c>
      <c r="E1246" s="984"/>
      <c r="F1246" s="979">
        <v>0</v>
      </c>
      <c r="G1246" s="980"/>
      <c r="H1246" s="985">
        <f t="shared" si="19"/>
        <v>0</v>
      </c>
      <c r="J1246" s="2061" t="s">
        <v>6400</v>
      </c>
      <c r="K1246" s="2153" t="str">
        <f>VLOOKUP(J1246,'FICHE RATIOS'!C:D,2,FALSE)</f>
        <v>Distribution Calorifique</v>
      </c>
    </row>
    <row r="1247" spans="1:11">
      <c r="A1247" s="440"/>
      <c r="B1247" s="989" t="s">
        <v>179</v>
      </c>
      <c r="C1247" s="976"/>
      <c r="D1247" s="983" t="s">
        <v>2752</v>
      </c>
      <c r="E1247" s="984"/>
      <c r="F1247" s="979">
        <v>0</v>
      </c>
      <c r="G1247" s="980"/>
      <c r="H1247" s="985">
        <f t="shared" si="19"/>
        <v>0</v>
      </c>
      <c r="J1247" s="2061" t="s">
        <v>6400</v>
      </c>
      <c r="K1247" s="2153" t="str">
        <f>VLOOKUP(J1247,'FICHE RATIOS'!C:D,2,FALSE)</f>
        <v>Distribution Calorifique</v>
      </c>
    </row>
    <row r="1248" spans="1:11">
      <c r="A1248" s="440"/>
      <c r="B1248" s="989" t="s">
        <v>179</v>
      </c>
      <c r="C1248" s="976"/>
      <c r="D1248" s="991" t="s">
        <v>2732</v>
      </c>
      <c r="E1248" s="984" t="s">
        <v>36</v>
      </c>
      <c r="F1248" s="979">
        <v>6</v>
      </c>
      <c r="G1248" s="980">
        <v>71.59</v>
      </c>
      <c r="H1248" s="985">
        <f t="shared" si="19"/>
        <v>429.54</v>
      </c>
      <c r="J1248" s="2061" t="s">
        <v>6400</v>
      </c>
      <c r="K1248" s="2153" t="str">
        <f>VLOOKUP(J1248,'FICHE RATIOS'!C:D,2,FALSE)</f>
        <v>Distribution Calorifique</v>
      </c>
    </row>
    <row r="1249" spans="1:11">
      <c r="A1249" s="440"/>
      <c r="B1249" s="989" t="s">
        <v>179</v>
      </c>
      <c r="C1249" s="976"/>
      <c r="D1249" s="991" t="s">
        <v>2679</v>
      </c>
      <c r="E1249" s="984" t="s">
        <v>36</v>
      </c>
      <c r="F1249" s="979">
        <v>2</v>
      </c>
      <c r="G1249" s="980">
        <v>192.9</v>
      </c>
      <c r="H1249" s="985">
        <f t="shared" si="19"/>
        <v>385.8</v>
      </c>
      <c r="J1249" s="2061" t="s">
        <v>6400</v>
      </c>
      <c r="K1249" s="2153" t="str">
        <f>VLOOKUP(J1249,'FICHE RATIOS'!C:D,2,FALSE)</f>
        <v>Distribution Calorifique</v>
      </c>
    </row>
    <row r="1250" spans="1:11">
      <c r="A1250" s="440"/>
      <c r="B1250" s="989" t="s">
        <v>179</v>
      </c>
      <c r="C1250" s="976"/>
      <c r="D1250" s="991" t="s">
        <v>2613</v>
      </c>
      <c r="E1250" s="984" t="s">
        <v>36</v>
      </c>
      <c r="F1250" s="979">
        <v>2</v>
      </c>
      <c r="G1250" s="980">
        <v>227.05</v>
      </c>
      <c r="H1250" s="985">
        <f t="shared" si="19"/>
        <v>454.1</v>
      </c>
      <c r="J1250" s="2061" t="s">
        <v>6400</v>
      </c>
      <c r="K1250" s="2153" t="str">
        <f>VLOOKUP(J1250,'FICHE RATIOS'!C:D,2,FALSE)</f>
        <v>Distribution Calorifique</v>
      </c>
    </row>
    <row r="1251" spans="1:11">
      <c r="A1251" s="440"/>
      <c r="B1251" s="989" t="s">
        <v>179</v>
      </c>
      <c r="C1251" s="976"/>
      <c r="D1251" s="991" t="s">
        <v>2660</v>
      </c>
      <c r="E1251" s="984" t="s">
        <v>36</v>
      </c>
      <c r="F1251" s="979">
        <v>2</v>
      </c>
      <c r="G1251" s="980">
        <v>249.59</v>
      </c>
      <c r="H1251" s="985">
        <f t="shared" si="19"/>
        <v>499.18</v>
      </c>
      <c r="J1251" s="2061" t="s">
        <v>6400</v>
      </c>
      <c r="K1251" s="2153" t="str">
        <f>VLOOKUP(J1251,'FICHE RATIOS'!C:D,2,FALSE)</f>
        <v>Distribution Calorifique</v>
      </c>
    </row>
    <row r="1252" spans="1:11">
      <c r="A1252" s="440"/>
      <c r="B1252" s="989" t="s">
        <v>179</v>
      </c>
      <c r="C1252" s="976"/>
      <c r="D1252" s="983" t="s">
        <v>2753</v>
      </c>
      <c r="E1252" s="984"/>
      <c r="F1252" s="979">
        <v>0</v>
      </c>
      <c r="G1252" s="980"/>
      <c r="H1252" s="985">
        <f t="shared" si="19"/>
        <v>0</v>
      </c>
      <c r="J1252" s="2061" t="s">
        <v>6400</v>
      </c>
      <c r="K1252" s="2153" t="str">
        <f>VLOOKUP(J1252,'FICHE RATIOS'!C:D,2,FALSE)</f>
        <v>Distribution Calorifique</v>
      </c>
    </row>
    <row r="1253" spans="1:11">
      <c r="A1253" s="440"/>
      <c r="B1253" s="989" t="s">
        <v>179</v>
      </c>
      <c r="C1253" s="976"/>
      <c r="D1253" s="991" t="s">
        <v>2737</v>
      </c>
      <c r="E1253" s="978" t="s">
        <v>36</v>
      </c>
      <c r="F1253" s="979">
        <v>3</v>
      </c>
      <c r="G1253" s="980">
        <v>33.1</v>
      </c>
      <c r="H1253" s="985">
        <f t="shared" si="19"/>
        <v>99.300000000000011</v>
      </c>
      <c r="J1253" s="2061" t="s">
        <v>6400</v>
      </c>
      <c r="K1253" s="2153" t="str">
        <f>VLOOKUP(J1253,'FICHE RATIOS'!C:D,2,FALSE)</f>
        <v>Distribution Calorifique</v>
      </c>
    </row>
    <row r="1254" spans="1:11">
      <c r="A1254" s="440"/>
      <c r="B1254" s="989" t="s">
        <v>179</v>
      </c>
      <c r="C1254" s="976"/>
      <c r="D1254" s="991" t="s">
        <v>2647</v>
      </c>
      <c r="E1254" s="978" t="s">
        <v>36</v>
      </c>
      <c r="F1254" s="979">
        <v>3</v>
      </c>
      <c r="G1254" s="980">
        <v>39.36</v>
      </c>
      <c r="H1254" s="985">
        <f t="shared" si="19"/>
        <v>118.08</v>
      </c>
      <c r="J1254" s="2061" t="s">
        <v>6400</v>
      </c>
      <c r="K1254" s="2153" t="str">
        <f>VLOOKUP(J1254,'FICHE RATIOS'!C:D,2,FALSE)</f>
        <v>Distribution Calorifique</v>
      </c>
    </row>
    <row r="1255" spans="1:11">
      <c r="A1255" s="440"/>
      <c r="B1255" s="989" t="s">
        <v>179</v>
      </c>
      <c r="C1255" s="976"/>
      <c r="D1255" s="991" t="s">
        <v>2608</v>
      </c>
      <c r="E1255" s="992" t="s">
        <v>36</v>
      </c>
      <c r="F1255" s="979">
        <v>6</v>
      </c>
      <c r="G1255" s="980">
        <v>49.29</v>
      </c>
      <c r="H1255" s="985">
        <f t="shared" si="19"/>
        <v>295.74</v>
      </c>
      <c r="J1255" s="2061" t="s">
        <v>6400</v>
      </c>
      <c r="K1255" s="2153" t="str">
        <f>VLOOKUP(J1255,'FICHE RATIOS'!C:D,2,FALSE)</f>
        <v>Distribution Calorifique</v>
      </c>
    </row>
    <row r="1256" spans="1:11">
      <c r="A1256" s="440"/>
      <c r="B1256" s="989" t="s">
        <v>179</v>
      </c>
      <c r="C1256" s="976"/>
      <c r="D1256" s="991" t="s">
        <v>2630</v>
      </c>
      <c r="E1256" s="992" t="s">
        <v>36</v>
      </c>
      <c r="F1256" s="979">
        <v>3</v>
      </c>
      <c r="G1256" s="980">
        <v>59.74</v>
      </c>
      <c r="H1256" s="985">
        <f t="shared" si="19"/>
        <v>179.22</v>
      </c>
      <c r="J1256" s="2061" t="s">
        <v>6400</v>
      </c>
      <c r="K1256" s="2153" t="str">
        <f>VLOOKUP(J1256,'FICHE RATIOS'!C:D,2,FALSE)</f>
        <v>Distribution Calorifique</v>
      </c>
    </row>
    <row r="1257" spans="1:11">
      <c r="A1257" s="440"/>
      <c r="B1257" s="989" t="s">
        <v>179</v>
      </c>
      <c r="C1257" s="976"/>
      <c r="D1257" s="991" t="s">
        <v>2732</v>
      </c>
      <c r="E1257" s="992" t="s">
        <v>36</v>
      </c>
      <c r="F1257" s="979">
        <v>21</v>
      </c>
      <c r="G1257" s="980">
        <v>71.59</v>
      </c>
      <c r="H1257" s="985">
        <f t="shared" si="19"/>
        <v>1503.39</v>
      </c>
      <c r="J1257" s="2061" t="s">
        <v>6400</v>
      </c>
      <c r="K1257" s="2153" t="str">
        <f>VLOOKUP(J1257,'FICHE RATIOS'!C:D,2,FALSE)</f>
        <v>Distribution Calorifique</v>
      </c>
    </row>
    <row r="1258" spans="1:11">
      <c r="A1258" s="440"/>
      <c r="B1258" s="989" t="s">
        <v>179</v>
      </c>
      <c r="C1258" s="976"/>
      <c r="D1258" s="991" t="s">
        <v>2679</v>
      </c>
      <c r="E1258" s="992" t="s">
        <v>36</v>
      </c>
      <c r="F1258" s="979">
        <v>12</v>
      </c>
      <c r="G1258" s="980">
        <v>192.9</v>
      </c>
      <c r="H1258" s="985">
        <f t="shared" si="19"/>
        <v>2314.8000000000002</v>
      </c>
      <c r="J1258" s="2061" t="s">
        <v>6400</v>
      </c>
      <c r="K1258" s="2153" t="str">
        <f>VLOOKUP(J1258,'FICHE RATIOS'!C:D,2,FALSE)</f>
        <v>Distribution Calorifique</v>
      </c>
    </row>
    <row r="1259" spans="1:11">
      <c r="A1259" s="440"/>
      <c r="B1259" s="989" t="s">
        <v>179</v>
      </c>
      <c r="C1259" s="976"/>
      <c r="D1259" s="991" t="s">
        <v>2613</v>
      </c>
      <c r="E1259" s="992" t="s">
        <v>36</v>
      </c>
      <c r="F1259" s="979">
        <v>3</v>
      </c>
      <c r="G1259" s="980">
        <v>227.05</v>
      </c>
      <c r="H1259" s="985">
        <f t="shared" si="19"/>
        <v>681.15000000000009</v>
      </c>
      <c r="J1259" s="2061" t="s">
        <v>6400</v>
      </c>
      <c r="K1259" s="2153" t="str">
        <f>VLOOKUP(J1259,'FICHE RATIOS'!C:D,2,FALSE)</f>
        <v>Distribution Calorifique</v>
      </c>
    </row>
    <row r="1260" spans="1:11">
      <c r="A1260" s="440"/>
      <c r="B1260" s="989" t="s">
        <v>179</v>
      </c>
      <c r="C1260" s="976"/>
      <c r="D1260" s="983" t="s">
        <v>2754</v>
      </c>
      <c r="E1260" s="992"/>
      <c r="F1260" s="979">
        <v>0</v>
      </c>
      <c r="G1260" s="980"/>
      <c r="H1260" s="985">
        <f t="shared" si="19"/>
        <v>0</v>
      </c>
      <c r="J1260" s="2061" t="s">
        <v>6400</v>
      </c>
      <c r="K1260" s="2153" t="str">
        <f>VLOOKUP(J1260,'FICHE RATIOS'!C:D,2,FALSE)</f>
        <v>Distribution Calorifique</v>
      </c>
    </row>
    <row r="1261" spans="1:11" ht="24">
      <c r="A1261" s="440"/>
      <c r="B1261" s="989" t="s">
        <v>179</v>
      </c>
      <c r="C1261" s="976"/>
      <c r="D1261" s="991" t="s">
        <v>2918</v>
      </c>
      <c r="E1261" s="992" t="s">
        <v>66</v>
      </c>
      <c r="F1261" s="979">
        <v>1</v>
      </c>
      <c r="G1261" s="980">
        <v>723.6</v>
      </c>
      <c r="H1261" s="985">
        <f t="shared" si="19"/>
        <v>723.6</v>
      </c>
      <c r="J1261" s="2061" t="s">
        <v>6400</v>
      </c>
      <c r="K1261" s="2153" t="str">
        <f>VLOOKUP(J1261,'FICHE RATIOS'!C:D,2,FALSE)</f>
        <v>Distribution Calorifique</v>
      </c>
    </row>
    <row r="1262" spans="1:11" ht="24">
      <c r="A1262" s="440"/>
      <c r="B1262" s="989" t="s">
        <v>179</v>
      </c>
      <c r="C1262" s="976"/>
      <c r="D1262" s="991" t="s">
        <v>2727</v>
      </c>
      <c r="E1262" s="984" t="s">
        <v>66</v>
      </c>
      <c r="F1262" s="979">
        <v>1</v>
      </c>
      <c r="G1262" s="980">
        <v>745.69</v>
      </c>
      <c r="H1262" s="985">
        <f t="shared" si="19"/>
        <v>745.69</v>
      </c>
      <c r="J1262" s="2061" t="s">
        <v>6400</v>
      </c>
      <c r="K1262" s="2153" t="str">
        <f>VLOOKUP(J1262,'FICHE RATIOS'!C:D,2,FALSE)</f>
        <v>Distribution Calorifique</v>
      </c>
    </row>
    <row r="1263" spans="1:11" ht="24">
      <c r="A1263" s="440"/>
      <c r="B1263" s="989" t="s">
        <v>179</v>
      </c>
      <c r="C1263" s="976"/>
      <c r="D1263" s="991" t="s">
        <v>2729</v>
      </c>
      <c r="E1263" s="984" t="s">
        <v>66</v>
      </c>
      <c r="F1263" s="979">
        <v>2</v>
      </c>
      <c r="G1263" s="980">
        <v>847.97</v>
      </c>
      <c r="H1263" s="985">
        <f t="shared" si="19"/>
        <v>1695.94</v>
      </c>
      <c r="J1263" s="2061" t="s">
        <v>6400</v>
      </c>
      <c r="K1263" s="2153" t="str">
        <f>VLOOKUP(J1263,'FICHE RATIOS'!C:D,2,FALSE)</f>
        <v>Distribution Calorifique</v>
      </c>
    </row>
    <row r="1264" spans="1:11" ht="24">
      <c r="A1264" s="440"/>
      <c r="B1264" s="989" t="s">
        <v>179</v>
      </c>
      <c r="C1264" s="976"/>
      <c r="D1264" s="991" t="s">
        <v>2730</v>
      </c>
      <c r="E1264" s="984" t="s">
        <v>66</v>
      </c>
      <c r="F1264" s="979">
        <v>1</v>
      </c>
      <c r="G1264" s="980">
        <v>902.49</v>
      </c>
      <c r="H1264" s="985">
        <f t="shared" si="19"/>
        <v>902.49</v>
      </c>
      <c r="J1264" s="2061" t="s">
        <v>6400</v>
      </c>
      <c r="K1264" s="2153" t="str">
        <f>VLOOKUP(J1264,'FICHE RATIOS'!C:D,2,FALSE)</f>
        <v>Distribution Calorifique</v>
      </c>
    </row>
    <row r="1265" spans="1:11" ht="24">
      <c r="A1265" s="440"/>
      <c r="B1265" s="989" t="s">
        <v>179</v>
      </c>
      <c r="C1265" s="976"/>
      <c r="D1265" s="991" t="s">
        <v>2755</v>
      </c>
      <c r="E1265" s="984" t="s">
        <v>66</v>
      </c>
      <c r="F1265" s="979">
        <v>7</v>
      </c>
      <c r="G1265" s="980">
        <v>958.39</v>
      </c>
      <c r="H1265" s="985">
        <f t="shared" si="19"/>
        <v>6708.73</v>
      </c>
      <c r="J1265" s="2061" t="s">
        <v>6400</v>
      </c>
      <c r="K1265" s="2153" t="str">
        <f>VLOOKUP(J1265,'FICHE RATIOS'!C:D,2,FALSE)</f>
        <v>Distribution Calorifique</v>
      </c>
    </row>
    <row r="1266" spans="1:11" ht="24">
      <c r="A1266" s="440"/>
      <c r="B1266" s="989" t="s">
        <v>179</v>
      </c>
      <c r="C1266" s="976"/>
      <c r="D1266" s="991" t="s">
        <v>2756</v>
      </c>
      <c r="E1266" s="984" t="s">
        <v>66</v>
      </c>
      <c r="F1266" s="979">
        <v>4</v>
      </c>
      <c r="G1266" s="980">
        <v>2593.91</v>
      </c>
      <c r="H1266" s="985">
        <f t="shared" si="19"/>
        <v>10375.64</v>
      </c>
      <c r="J1266" s="2061" t="s">
        <v>6400</v>
      </c>
      <c r="K1266" s="2153" t="str">
        <f>VLOOKUP(J1266,'FICHE RATIOS'!C:D,2,FALSE)</f>
        <v>Distribution Calorifique</v>
      </c>
    </row>
    <row r="1267" spans="1:11" ht="24">
      <c r="A1267" s="440"/>
      <c r="B1267" s="989" t="s">
        <v>179</v>
      </c>
      <c r="C1267" s="976"/>
      <c r="D1267" s="991" t="s">
        <v>2757</v>
      </c>
      <c r="E1267" s="984" t="s">
        <v>66</v>
      </c>
      <c r="F1267" s="979">
        <v>1</v>
      </c>
      <c r="G1267" s="980">
        <v>2801.5</v>
      </c>
      <c r="H1267" s="985">
        <f t="shared" si="19"/>
        <v>2801.5</v>
      </c>
      <c r="J1267" s="2061" t="s">
        <v>6400</v>
      </c>
      <c r="K1267" s="2153" t="str">
        <f>VLOOKUP(J1267,'FICHE RATIOS'!C:D,2,FALSE)</f>
        <v>Distribution Calorifique</v>
      </c>
    </row>
    <row r="1268" spans="1:11">
      <c r="A1268" s="440"/>
      <c r="B1268" s="989" t="s">
        <v>179</v>
      </c>
      <c r="C1268" s="976"/>
      <c r="D1268" s="983" t="s">
        <v>2761</v>
      </c>
      <c r="E1268" s="984" t="s">
        <v>399</v>
      </c>
      <c r="F1268" s="979">
        <v>0</v>
      </c>
      <c r="G1268" s="980"/>
      <c r="H1268" s="985">
        <f t="shared" si="19"/>
        <v>0</v>
      </c>
      <c r="J1268" s="2061" t="s">
        <v>6400</v>
      </c>
      <c r="K1268" s="2153" t="str">
        <f>VLOOKUP(J1268,'FICHE RATIOS'!C:D,2,FALSE)</f>
        <v>Distribution Calorifique</v>
      </c>
    </row>
    <row r="1269" spans="1:11">
      <c r="A1269" s="440"/>
      <c r="B1269" s="989" t="s">
        <v>179</v>
      </c>
      <c r="C1269" s="976"/>
      <c r="D1269" s="983" t="s">
        <v>2762</v>
      </c>
      <c r="E1269" s="984"/>
      <c r="F1269" s="979">
        <v>0</v>
      </c>
      <c r="G1269" s="980"/>
      <c r="H1269" s="985">
        <f t="shared" si="19"/>
        <v>0</v>
      </c>
      <c r="J1269" s="2061" t="s">
        <v>6400</v>
      </c>
      <c r="K1269" s="2153" t="str">
        <f>VLOOKUP(J1269,'FICHE RATIOS'!C:D,2,FALSE)</f>
        <v>Distribution Calorifique</v>
      </c>
    </row>
    <row r="1270" spans="1:11">
      <c r="A1270" s="440"/>
      <c r="B1270" s="989" t="s">
        <v>179</v>
      </c>
      <c r="C1270" s="976"/>
      <c r="D1270" s="991" t="s">
        <v>2919</v>
      </c>
      <c r="E1270" s="978" t="s">
        <v>36</v>
      </c>
      <c r="F1270" s="979">
        <v>1</v>
      </c>
      <c r="G1270" s="980">
        <v>32.75</v>
      </c>
      <c r="H1270" s="985">
        <f t="shared" si="19"/>
        <v>32.75</v>
      </c>
      <c r="J1270" s="2061" t="s">
        <v>6400</v>
      </c>
      <c r="K1270" s="2153" t="str">
        <f>VLOOKUP(J1270,'FICHE RATIOS'!C:D,2,FALSE)</f>
        <v>Distribution Calorifique</v>
      </c>
    </row>
    <row r="1271" spans="1:11">
      <c r="A1271" s="440"/>
      <c r="B1271" s="989" t="s">
        <v>179</v>
      </c>
      <c r="C1271" s="976"/>
      <c r="D1271" s="991" t="s">
        <v>2920</v>
      </c>
      <c r="E1271" s="984" t="s">
        <v>36</v>
      </c>
      <c r="F1271" s="979">
        <v>1</v>
      </c>
      <c r="G1271" s="980">
        <v>38.9</v>
      </c>
      <c r="H1271" s="985">
        <f t="shared" si="19"/>
        <v>38.9</v>
      </c>
      <c r="J1271" s="2061" t="s">
        <v>6400</v>
      </c>
      <c r="K1271" s="2153" t="str">
        <f>VLOOKUP(J1271,'FICHE RATIOS'!C:D,2,FALSE)</f>
        <v>Distribution Calorifique</v>
      </c>
    </row>
    <row r="1272" spans="1:11">
      <c r="A1272" s="440"/>
      <c r="B1272" s="989" t="s">
        <v>179</v>
      </c>
      <c r="C1272" s="976"/>
      <c r="D1272" s="991" t="s">
        <v>2763</v>
      </c>
      <c r="E1272" s="984" t="s">
        <v>36</v>
      </c>
      <c r="F1272" s="979">
        <v>2</v>
      </c>
      <c r="G1272" s="980">
        <v>50.32</v>
      </c>
      <c r="H1272" s="985">
        <f t="shared" si="19"/>
        <v>100.64</v>
      </c>
      <c r="J1272" s="2061" t="s">
        <v>6400</v>
      </c>
      <c r="K1272" s="2153" t="str">
        <f>VLOOKUP(J1272,'FICHE RATIOS'!C:D,2,FALSE)</f>
        <v>Distribution Calorifique</v>
      </c>
    </row>
    <row r="1273" spans="1:11">
      <c r="A1273" s="440"/>
      <c r="B1273" s="989" t="s">
        <v>179</v>
      </c>
      <c r="C1273" s="976"/>
      <c r="D1273" s="991" t="s">
        <v>2921</v>
      </c>
      <c r="E1273" s="992" t="s">
        <v>36</v>
      </c>
      <c r="F1273" s="979">
        <v>1</v>
      </c>
      <c r="G1273" s="980">
        <v>58.71</v>
      </c>
      <c r="H1273" s="985">
        <f t="shared" si="19"/>
        <v>58.71</v>
      </c>
      <c r="J1273" s="2061" t="s">
        <v>6400</v>
      </c>
      <c r="K1273" s="2153" t="str">
        <f>VLOOKUP(J1273,'FICHE RATIOS'!C:D,2,FALSE)</f>
        <v>Distribution Calorifique</v>
      </c>
    </row>
    <row r="1274" spans="1:11">
      <c r="A1274" s="440"/>
      <c r="B1274" s="989" t="s">
        <v>179</v>
      </c>
      <c r="C1274" s="976"/>
      <c r="D1274" s="991" t="s">
        <v>2764</v>
      </c>
      <c r="E1274" s="992" t="s">
        <v>36</v>
      </c>
      <c r="F1274" s="979">
        <v>7</v>
      </c>
      <c r="G1274" s="980">
        <v>71.06</v>
      </c>
      <c r="H1274" s="985">
        <f t="shared" si="19"/>
        <v>497.42</v>
      </c>
      <c r="J1274" s="2061" t="s">
        <v>6400</v>
      </c>
      <c r="K1274" s="2153" t="str">
        <f>VLOOKUP(J1274,'FICHE RATIOS'!C:D,2,FALSE)</f>
        <v>Distribution Calorifique</v>
      </c>
    </row>
    <row r="1275" spans="1:11">
      <c r="A1275" s="440"/>
      <c r="B1275" s="989" t="s">
        <v>179</v>
      </c>
      <c r="C1275" s="976"/>
      <c r="D1275" s="991" t="s">
        <v>2765</v>
      </c>
      <c r="E1275" s="992" t="s">
        <v>36</v>
      </c>
      <c r="F1275" s="979">
        <v>4</v>
      </c>
      <c r="G1275" s="980">
        <v>202.83</v>
      </c>
      <c r="H1275" s="985">
        <f t="shared" si="19"/>
        <v>811.32</v>
      </c>
      <c r="J1275" s="2061" t="s">
        <v>6400</v>
      </c>
      <c r="K1275" s="2153" t="str">
        <f>VLOOKUP(J1275,'FICHE RATIOS'!C:D,2,FALSE)</f>
        <v>Distribution Calorifique</v>
      </c>
    </row>
    <row r="1276" spans="1:11">
      <c r="A1276" s="440"/>
      <c r="B1276" s="989" t="s">
        <v>179</v>
      </c>
      <c r="C1276" s="976"/>
      <c r="D1276" s="991" t="s">
        <v>2615</v>
      </c>
      <c r="E1276" s="992" t="s">
        <v>36</v>
      </c>
      <c r="F1276" s="979">
        <v>1</v>
      </c>
      <c r="G1276" s="980">
        <v>233.22</v>
      </c>
      <c r="H1276" s="985">
        <f t="shared" si="19"/>
        <v>233.22</v>
      </c>
      <c r="J1276" s="2061" t="s">
        <v>6400</v>
      </c>
      <c r="K1276" s="2153" t="str">
        <f>VLOOKUP(J1276,'FICHE RATIOS'!C:D,2,FALSE)</f>
        <v>Distribution Calorifique</v>
      </c>
    </row>
    <row r="1277" spans="1:11">
      <c r="A1277" s="440"/>
      <c r="B1277" s="989" t="s">
        <v>179</v>
      </c>
      <c r="C1277" s="976"/>
      <c r="D1277" s="983" t="s">
        <v>2628</v>
      </c>
      <c r="E1277" s="992"/>
      <c r="F1277" s="979">
        <v>0</v>
      </c>
      <c r="G1277" s="980"/>
      <c r="H1277" s="985">
        <f t="shared" si="19"/>
        <v>0</v>
      </c>
      <c r="J1277" s="2061" t="s">
        <v>6400</v>
      </c>
      <c r="K1277" s="2153" t="str">
        <f>VLOOKUP(J1277,'FICHE RATIOS'!C:D,2,FALSE)</f>
        <v>Distribution Calorifique</v>
      </c>
    </row>
    <row r="1278" spans="1:11">
      <c r="A1278" s="440"/>
      <c r="B1278" s="989" t="s">
        <v>179</v>
      </c>
      <c r="C1278" s="976"/>
      <c r="D1278" s="983" t="s">
        <v>2922</v>
      </c>
      <c r="E1278" s="992" t="s">
        <v>2528</v>
      </c>
      <c r="F1278" s="979">
        <v>0</v>
      </c>
      <c r="G1278" s="980"/>
      <c r="H1278" s="985">
        <f t="shared" si="19"/>
        <v>0</v>
      </c>
      <c r="J1278" s="2061" t="s">
        <v>6400</v>
      </c>
      <c r="K1278" s="2153" t="str">
        <f>VLOOKUP(J1278,'FICHE RATIOS'!C:D,2,FALSE)</f>
        <v>Distribution Calorifique</v>
      </c>
    </row>
    <row r="1279" spans="1:11">
      <c r="A1279" s="440"/>
      <c r="B1279" s="989" t="s">
        <v>179</v>
      </c>
      <c r="C1279" s="976"/>
      <c r="D1279" s="983" t="s">
        <v>2916</v>
      </c>
      <c r="E1279" s="992" t="s">
        <v>2528</v>
      </c>
      <c r="F1279" s="979">
        <v>0</v>
      </c>
      <c r="G1279" s="980"/>
      <c r="H1279" s="985">
        <f t="shared" si="19"/>
        <v>0</v>
      </c>
      <c r="J1279" s="2061" t="s">
        <v>6400</v>
      </c>
      <c r="K1279" s="2153" t="str">
        <f>VLOOKUP(J1279,'FICHE RATIOS'!C:D,2,FALSE)</f>
        <v>Distribution Calorifique</v>
      </c>
    </row>
    <row r="1280" spans="1:11">
      <c r="A1280" s="440"/>
      <c r="B1280" s="989" t="s">
        <v>179</v>
      </c>
      <c r="C1280" s="976"/>
      <c r="D1280" s="983" t="s">
        <v>2766</v>
      </c>
      <c r="E1280" s="992" t="s">
        <v>2528</v>
      </c>
      <c r="F1280" s="979">
        <v>0</v>
      </c>
      <c r="G1280" s="980"/>
      <c r="H1280" s="985">
        <f t="shared" si="19"/>
        <v>0</v>
      </c>
      <c r="J1280" s="2061" t="s">
        <v>6400</v>
      </c>
      <c r="K1280" s="2153" t="str">
        <f>VLOOKUP(J1280,'FICHE RATIOS'!C:D,2,FALSE)</f>
        <v>Distribution Calorifique</v>
      </c>
    </row>
    <row r="1281" spans="1:11">
      <c r="A1281" s="440"/>
      <c r="B1281" s="989" t="s">
        <v>179</v>
      </c>
      <c r="C1281" s="976"/>
      <c r="D1281" s="983" t="s">
        <v>2923</v>
      </c>
      <c r="E1281" s="992" t="s">
        <v>2528</v>
      </c>
      <c r="F1281" s="979">
        <v>0</v>
      </c>
      <c r="G1281" s="980"/>
      <c r="H1281" s="985">
        <f t="shared" si="19"/>
        <v>0</v>
      </c>
      <c r="J1281" s="2061" t="s">
        <v>6400</v>
      </c>
      <c r="K1281" s="2153" t="str">
        <f>VLOOKUP(J1281,'FICHE RATIOS'!C:D,2,FALSE)</f>
        <v>Distribution Calorifique</v>
      </c>
    </row>
    <row r="1282" spans="1:11">
      <c r="A1282" s="440"/>
      <c r="B1282" s="989" t="s">
        <v>179</v>
      </c>
      <c r="C1282" s="976"/>
      <c r="D1282" s="983" t="s">
        <v>2767</v>
      </c>
      <c r="E1282" s="992" t="s">
        <v>2528</v>
      </c>
      <c r="F1282" s="979">
        <v>0</v>
      </c>
      <c r="G1282" s="980"/>
      <c r="H1282" s="985">
        <f t="shared" si="19"/>
        <v>0</v>
      </c>
      <c r="J1282" s="2061" t="s">
        <v>6400</v>
      </c>
      <c r="K1282" s="2153" t="str">
        <f>VLOOKUP(J1282,'FICHE RATIOS'!C:D,2,FALSE)</f>
        <v>Distribution Calorifique</v>
      </c>
    </row>
    <row r="1283" spans="1:11">
      <c r="A1283" s="440"/>
      <c r="B1283" s="989" t="s">
        <v>179</v>
      </c>
      <c r="C1283" s="976"/>
      <c r="D1283" s="983" t="s">
        <v>2768</v>
      </c>
      <c r="E1283" s="992" t="s">
        <v>2528</v>
      </c>
      <c r="F1283" s="979">
        <v>0</v>
      </c>
      <c r="G1283" s="980"/>
      <c r="H1283" s="985">
        <f t="shared" si="19"/>
        <v>0</v>
      </c>
      <c r="J1283" s="2061" t="s">
        <v>6400</v>
      </c>
      <c r="K1283" s="2153" t="str">
        <f>VLOOKUP(J1283,'FICHE RATIOS'!C:D,2,FALSE)</f>
        <v>Distribution Calorifique</v>
      </c>
    </row>
    <row r="1284" spans="1:11">
      <c r="A1284" s="440"/>
      <c r="B1284" s="989" t="s">
        <v>179</v>
      </c>
      <c r="C1284" s="976"/>
      <c r="D1284" s="983" t="s">
        <v>2715</v>
      </c>
      <c r="E1284" s="984" t="s">
        <v>2528</v>
      </c>
      <c r="F1284" s="979">
        <v>0</v>
      </c>
      <c r="G1284" s="980"/>
      <c r="H1284" s="985">
        <f t="shared" si="19"/>
        <v>0</v>
      </c>
      <c r="J1284" s="2061" t="s">
        <v>6400</v>
      </c>
      <c r="K1284" s="2153" t="str">
        <f>VLOOKUP(J1284,'FICHE RATIOS'!C:D,2,FALSE)</f>
        <v>Distribution Calorifique</v>
      </c>
    </row>
    <row r="1285" spans="1:11">
      <c r="A1285" s="440"/>
      <c r="B1285" s="989" t="s">
        <v>179</v>
      </c>
      <c r="C1285" s="976"/>
      <c r="D1285" s="983" t="s">
        <v>2769</v>
      </c>
      <c r="E1285" s="992"/>
      <c r="F1285" s="979">
        <v>0</v>
      </c>
      <c r="G1285" s="980"/>
      <c r="H1285" s="985">
        <f t="shared" si="19"/>
        <v>0</v>
      </c>
      <c r="J1285" s="2061" t="s">
        <v>6400</v>
      </c>
      <c r="K1285" s="2153" t="str">
        <f>VLOOKUP(J1285,'FICHE RATIOS'!C:D,2,FALSE)</f>
        <v>Distribution Calorifique</v>
      </c>
    </row>
    <row r="1286" spans="1:11">
      <c r="A1286" s="440"/>
      <c r="B1286" s="989" t="s">
        <v>179</v>
      </c>
      <c r="C1286" s="976"/>
      <c r="D1286" s="991" t="s">
        <v>2741</v>
      </c>
      <c r="E1286" s="992" t="s">
        <v>235</v>
      </c>
      <c r="F1286" s="979">
        <v>8</v>
      </c>
      <c r="G1286" s="980">
        <v>34.119999999999997</v>
      </c>
      <c r="H1286" s="985">
        <f t="shared" si="19"/>
        <v>272.95999999999998</v>
      </c>
      <c r="J1286" s="2061" t="s">
        <v>6400</v>
      </c>
      <c r="K1286" s="2153" t="str">
        <f>VLOOKUP(J1286,'FICHE RATIOS'!C:D,2,FALSE)</f>
        <v>Distribution Calorifique</v>
      </c>
    </row>
    <row r="1287" spans="1:11">
      <c r="A1287" s="440"/>
      <c r="B1287" s="989" t="s">
        <v>179</v>
      </c>
      <c r="C1287" s="976"/>
      <c r="D1287" s="991" t="s">
        <v>2742</v>
      </c>
      <c r="E1287" s="984" t="s">
        <v>235</v>
      </c>
      <c r="F1287" s="979">
        <v>24</v>
      </c>
      <c r="G1287" s="980">
        <v>34.9</v>
      </c>
      <c r="H1287" s="985">
        <f t="shared" si="19"/>
        <v>837.59999999999991</v>
      </c>
      <c r="J1287" s="2061" t="s">
        <v>6400</v>
      </c>
      <c r="K1287" s="2153" t="str">
        <f>VLOOKUP(J1287,'FICHE RATIOS'!C:D,2,FALSE)</f>
        <v>Distribution Calorifique</v>
      </c>
    </row>
    <row r="1288" spans="1:11">
      <c r="A1288" s="440"/>
      <c r="B1288" s="989" t="s">
        <v>179</v>
      </c>
      <c r="C1288" s="976"/>
      <c r="D1288" s="991" t="s">
        <v>2744</v>
      </c>
      <c r="E1288" s="984" t="s">
        <v>235</v>
      </c>
      <c r="F1288" s="979">
        <v>36</v>
      </c>
      <c r="G1288" s="980">
        <v>44.04</v>
      </c>
      <c r="H1288" s="985">
        <f t="shared" ref="H1288:H1351" si="20">+IF(F1288=0,0,F1288*G1288)</f>
        <v>1585.44</v>
      </c>
      <c r="J1288" s="2061" t="s">
        <v>6400</v>
      </c>
      <c r="K1288" s="2153" t="str">
        <f>VLOOKUP(J1288,'FICHE RATIOS'!C:D,2,FALSE)</f>
        <v>Distribution Calorifique</v>
      </c>
    </row>
    <row r="1289" spans="1:11">
      <c r="A1289" s="440"/>
      <c r="B1289" s="989" t="s">
        <v>179</v>
      </c>
      <c r="C1289" s="976"/>
      <c r="D1289" s="991" t="s">
        <v>2745</v>
      </c>
      <c r="E1289" s="984" t="s">
        <v>235</v>
      </c>
      <c r="F1289" s="979">
        <v>10</v>
      </c>
      <c r="G1289" s="980">
        <v>50.49</v>
      </c>
      <c r="H1289" s="985">
        <f t="shared" si="20"/>
        <v>504.90000000000003</v>
      </c>
      <c r="J1289" s="2061" t="s">
        <v>6400</v>
      </c>
      <c r="K1289" s="2153" t="str">
        <f>VLOOKUP(J1289,'FICHE RATIOS'!C:D,2,FALSE)</f>
        <v>Distribution Calorifique</v>
      </c>
    </row>
    <row r="1290" spans="1:11">
      <c r="A1290" s="440"/>
      <c r="B1290" s="989" t="s">
        <v>179</v>
      </c>
      <c r="C1290" s="976"/>
      <c r="D1290" s="991" t="s">
        <v>2746</v>
      </c>
      <c r="E1290" s="984" t="s">
        <v>235</v>
      </c>
      <c r="F1290" s="979">
        <v>192</v>
      </c>
      <c r="G1290" s="980">
        <v>59.42</v>
      </c>
      <c r="H1290" s="985">
        <f t="shared" si="20"/>
        <v>11408.64</v>
      </c>
      <c r="J1290" s="2061" t="s">
        <v>6400</v>
      </c>
      <c r="K1290" s="2153" t="str">
        <f>VLOOKUP(J1290,'FICHE RATIOS'!C:D,2,FALSE)</f>
        <v>Distribution Calorifique</v>
      </c>
    </row>
    <row r="1291" spans="1:11">
      <c r="A1291" s="440"/>
      <c r="B1291" s="989" t="s">
        <v>179</v>
      </c>
      <c r="C1291" s="976"/>
      <c r="D1291" s="991" t="s">
        <v>2747</v>
      </c>
      <c r="E1291" s="984" t="s">
        <v>235</v>
      </c>
      <c r="F1291" s="979">
        <v>160</v>
      </c>
      <c r="G1291" s="980">
        <v>79.39</v>
      </c>
      <c r="H1291" s="985">
        <f t="shared" si="20"/>
        <v>12702.4</v>
      </c>
      <c r="J1291" s="2061" t="s">
        <v>6400</v>
      </c>
      <c r="K1291" s="2153" t="str">
        <f>VLOOKUP(J1291,'FICHE RATIOS'!C:D,2,FALSE)</f>
        <v>Distribution Calorifique</v>
      </c>
    </row>
    <row r="1292" spans="1:11">
      <c r="A1292" s="440"/>
      <c r="B1292" s="989" t="s">
        <v>179</v>
      </c>
      <c r="C1292" s="976"/>
      <c r="D1292" s="991" t="s">
        <v>2748</v>
      </c>
      <c r="E1292" s="984" t="s">
        <v>235</v>
      </c>
      <c r="F1292" s="979">
        <v>24</v>
      </c>
      <c r="G1292" s="980">
        <v>84.5</v>
      </c>
      <c r="H1292" s="985">
        <f t="shared" si="20"/>
        <v>2028</v>
      </c>
      <c r="J1292" s="2061" t="s">
        <v>6400</v>
      </c>
      <c r="K1292" s="2153" t="str">
        <f>VLOOKUP(J1292,'FICHE RATIOS'!C:D,2,FALSE)</f>
        <v>Distribution Calorifique</v>
      </c>
    </row>
    <row r="1293" spans="1:11">
      <c r="A1293" s="440"/>
      <c r="B1293" s="989" t="s">
        <v>179</v>
      </c>
      <c r="C1293" s="976"/>
      <c r="D1293" s="991" t="s">
        <v>2749</v>
      </c>
      <c r="E1293" s="984" t="s">
        <v>235</v>
      </c>
      <c r="F1293" s="979">
        <v>96</v>
      </c>
      <c r="G1293" s="980">
        <v>110.15</v>
      </c>
      <c r="H1293" s="985">
        <f t="shared" si="20"/>
        <v>10574.400000000001</v>
      </c>
      <c r="J1293" s="2061" t="s">
        <v>6400</v>
      </c>
      <c r="K1293" s="2153" t="str">
        <f>VLOOKUP(J1293,'FICHE RATIOS'!C:D,2,FALSE)</f>
        <v>Distribution Calorifique</v>
      </c>
    </row>
    <row r="1294" spans="1:11">
      <c r="A1294" s="440"/>
      <c r="B1294" s="989" t="s">
        <v>179</v>
      </c>
      <c r="C1294" s="976"/>
      <c r="D1294" s="983" t="s">
        <v>2771</v>
      </c>
      <c r="E1294" s="984"/>
      <c r="F1294" s="979">
        <v>0</v>
      </c>
      <c r="G1294" s="980"/>
      <c r="H1294" s="985">
        <f t="shared" si="20"/>
        <v>0</v>
      </c>
      <c r="J1294" s="2061" t="s">
        <v>6400</v>
      </c>
      <c r="K1294" s="2153" t="str">
        <f>VLOOKUP(J1294,'FICHE RATIOS'!C:D,2,FALSE)</f>
        <v>Distribution Calorifique</v>
      </c>
    </row>
    <row r="1295" spans="1:11">
      <c r="A1295" s="440"/>
      <c r="B1295" s="989" t="s">
        <v>179</v>
      </c>
      <c r="C1295" s="976"/>
      <c r="D1295" s="991" t="s">
        <v>2924</v>
      </c>
      <c r="E1295" s="984" t="s">
        <v>235</v>
      </c>
      <c r="F1295" s="979">
        <v>12</v>
      </c>
      <c r="G1295" s="980">
        <v>55.33</v>
      </c>
      <c r="H1295" s="985">
        <f t="shared" si="20"/>
        <v>663.96</v>
      </c>
      <c r="J1295" s="2061" t="s">
        <v>6400</v>
      </c>
      <c r="K1295" s="2153" t="str">
        <f>VLOOKUP(J1295,'FICHE RATIOS'!C:D,2,FALSE)</f>
        <v>Distribution Calorifique</v>
      </c>
    </row>
    <row r="1296" spans="1:11">
      <c r="A1296" s="440"/>
      <c r="B1296" s="989" t="s">
        <v>179</v>
      </c>
      <c r="C1296" s="976"/>
      <c r="D1296" s="991" t="s">
        <v>2925</v>
      </c>
      <c r="E1296" s="984" t="s">
        <v>235</v>
      </c>
      <c r="F1296" s="979">
        <v>12</v>
      </c>
      <c r="G1296" s="980">
        <v>56.28</v>
      </c>
      <c r="H1296" s="985">
        <f t="shared" si="20"/>
        <v>675.36</v>
      </c>
      <c r="J1296" s="2061" t="s">
        <v>6400</v>
      </c>
      <c r="K1296" s="2153" t="str">
        <f>VLOOKUP(J1296,'FICHE RATIOS'!C:D,2,FALSE)</f>
        <v>Distribution Calorifique</v>
      </c>
    </row>
    <row r="1297" spans="1:11">
      <c r="A1297" s="440"/>
      <c r="B1297" s="989" t="s">
        <v>179</v>
      </c>
      <c r="C1297" s="976"/>
      <c r="D1297" s="991" t="s">
        <v>2606</v>
      </c>
      <c r="E1297" s="984" t="s">
        <v>235</v>
      </c>
      <c r="F1297" s="979">
        <v>24</v>
      </c>
      <c r="G1297" s="980">
        <v>81.650000000000006</v>
      </c>
      <c r="H1297" s="985">
        <f t="shared" si="20"/>
        <v>1959.6000000000001</v>
      </c>
      <c r="J1297" s="2061" t="s">
        <v>6400</v>
      </c>
      <c r="K1297" s="2153" t="str">
        <f>VLOOKUP(J1297,'FICHE RATIOS'!C:D,2,FALSE)</f>
        <v>Distribution Calorifique</v>
      </c>
    </row>
    <row r="1298" spans="1:11">
      <c r="A1298" s="440"/>
      <c r="B1298" s="989" t="s">
        <v>179</v>
      </c>
      <c r="C1298" s="976"/>
      <c r="D1298" s="991" t="s">
        <v>2926</v>
      </c>
      <c r="E1298" s="984" t="s">
        <v>235</v>
      </c>
      <c r="F1298" s="979">
        <v>12</v>
      </c>
      <c r="G1298" s="980">
        <v>88.45</v>
      </c>
      <c r="H1298" s="985">
        <f t="shared" si="20"/>
        <v>1061.4000000000001</v>
      </c>
      <c r="J1298" s="2061" t="s">
        <v>6400</v>
      </c>
      <c r="K1298" s="2153" t="str">
        <f>VLOOKUP(J1298,'FICHE RATIOS'!C:D,2,FALSE)</f>
        <v>Distribution Calorifique</v>
      </c>
    </row>
    <row r="1299" spans="1:11">
      <c r="A1299" s="440"/>
      <c r="B1299" s="989" t="s">
        <v>179</v>
      </c>
      <c r="C1299" s="976"/>
      <c r="D1299" s="991" t="s">
        <v>2577</v>
      </c>
      <c r="E1299" s="984" t="s">
        <v>235</v>
      </c>
      <c r="F1299" s="979">
        <v>84</v>
      </c>
      <c r="G1299" s="980">
        <v>98.34</v>
      </c>
      <c r="H1299" s="985">
        <f t="shared" si="20"/>
        <v>8260.56</v>
      </c>
      <c r="J1299" s="2061" t="s">
        <v>6400</v>
      </c>
      <c r="K1299" s="2153" t="str">
        <f>VLOOKUP(J1299,'FICHE RATIOS'!C:D,2,FALSE)</f>
        <v>Distribution Calorifique</v>
      </c>
    </row>
    <row r="1300" spans="1:11">
      <c r="A1300" s="440"/>
      <c r="B1300" s="989" t="s">
        <v>179</v>
      </c>
      <c r="C1300" s="976"/>
      <c r="D1300" s="991" t="s">
        <v>2579</v>
      </c>
      <c r="E1300" s="984" t="s">
        <v>235</v>
      </c>
      <c r="F1300" s="979">
        <v>48</v>
      </c>
      <c r="G1300" s="980">
        <v>109.4</v>
      </c>
      <c r="H1300" s="985">
        <f t="shared" si="20"/>
        <v>5251.2000000000007</v>
      </c>
      <c r="J1300" s="2061" t="s">
        <v>6400</v>
      </c>
      <c r="K1300" s="2153" t="str">
        <f>VLOOKUP(J1300,'FICHE RATIOS'!C:D,2,FALSE)</f>
        <v>Distribution Calorifique</v>
      </c>
    </row>
    <row r="1301" spans="1:11">
      <c r="A1301" s="440"/>
      <c r="B1301" s="989" t="s">
        <v>179</v>
      </c>
      <c r="C1301" s="976"/>
      <c r="D1301" s="991" t="s">
        <v>2616</v>
      </c>
      <c r="E1301" s="984" t="s">
        <v>235</v>
      </c>
      <c r="F1301" s="979">
        <v>12</v>
      </c>
      <c r="G1301" s="980">
        <v>130.97</v>
      </c>
      <c r="H1301" s="985">
        <f t="shared" si="20"/>
        <v>1571.6399999999999</v>
      </c>
      <c r="J1301" s="2061" t="s">
        <v>6400</v>
      </c>
      <c r="K1301" s="2153" t="str">
        <f>VLOOKUP(J1301,'FICHE RATIOS'!C:D,2,FALSE)</f>
        <v>Distribution Calorifique</v>
      </c>
    </row>
    <row r="1302" spans="1:11">
      <c r="A1302" s="440"/>
      <c r="B1302" s="989" t="s">
        <v>179</v>
      </c>
      <c r="C1302" s="976"/>
      <c r="D1302" s="983" t="s">
        <v>2772</v>
      </c>
      <c r="E1302" s="984"/>
      <c r="F1302" s="979">
        <v>0</v>
      </c>
      <c r="G1302" s="980"/>
      <c r="H1302" s="985">
        <f t="shared" si="20"/>
        <v>0</v>
      </c>
      <c r="J1302" s="2061" t="s">
        <v>6400</v>
      </c>
      <c r="K1302" s="2153" t="str">
        <f>VLOOKUP(J1302,'FICHE RATIOS'!C:D,2,FALSE)</f>
        <v>Distribution Calorifique</v>
      </c>
    </row>
    <row r="1303" spans="1:11">
      <c r="A1303" s="440"/>
      <c r="B1303" s="989" t="s">
        <v>179</v>
      </c>
      <c r="C1303" s="976"/>
      <c r="D1303" s="991" t="s">
        <v>2587</v>
      </c>
      <c r="E1303" s="992" t="s">
        <v>36</v>
      </c>
      <c r="F1303" s="979">
        <v>34</v>
      </c>
      <c r="G1303" s="980">
        <v>68.099999999999994</v>
      </c>
      <c r="H1303" s="985">
        <f t="shared" si="20"/>
        <v>2315.3999999999996</v>
      </c>
      <c r="J1303" s="2061" t="s">
        <v>6400</v>
      </c>
      <c r="K1303" s="2153" t="str">
        <f>VLOOKUP(J1303,'FICHE RATIOS'!C:D,2,FALSE)</f>
        <v>Distribution Calorifique</v>
      </c>
    </row>
    <row r="1304" spans="1:11">
      <c r="A1304" s="440"/>
      <c r="B1304" s="989" t="s">
        <v>179</v>
      </c>
      <c r="C1304" s="976"/>
      <c r="D1304" s="991" t="s">
        <v>2773</v>
      </c>
      <c r="E1304" s="992" t="s">
        <v>36</v>
      </c>
      <c r="F1304" s="979">
        <v>34</v>
      </c>
      <c r="G1304" s="980">
        <v>28.61</v>
      </c>
      <c r="H1304" s="985">
        <f t="shared" si="20"/>
        <v>972.74</v>
      </c>
      <c r="J1304" s="2061" t="s">
        <v>6400</v>
      </c>
      <c r="K1304" s="2153" t="str">
        <f>VLOOKUP(J1304,'FICHE RATIOS'!C:D,2,FALSE)</f>
        <v>Distribution Calorifique</v>
      </c>
    </row>
    <row r="1305" spans="1:11">
      <c r="A1305" s="440"/>
      <c r="B1305" s="989" t="s">
        <v>179</v>
      </c>
      <c r="C1305" s="976"/>
      <c r="D1305" s="983" t="s">
        <v>2774</v>
      </c>
      <c r="E1305" s="992"/>
      <c r="F1305" s="979">
        <v>0</v>
      </c>
      <c r="G1305" s="980"/>
      <c r="H1305" s="985">
        <f t="shared" si="20"/>
        <v>0</v>
      </c>
      <c r="J1305" s="2061" t="s">
        <v>6400</v>
      </c>
      <c r="K1305" s="2153" t="str">
        <f>VLOOKUP(J1305,'FICHE RATIOS'!C:D,2,FALSE)</f>
        <v>Distribution Calorifique</v>
      </c>
    </row>
    <row r="1306" spans="1:11" ht="24">
      <c r="A1306" s="440"/>
      <c r="B1306" s="989" t="s">
        <v>179</v>
      </c>
      <c r="C1306" s="976"/>
      <c r="D1306" s="991" t="s">
        <v>2570</v>
      </c>
      <c r="E1306" s="992" t="s">
        <v>51</v>
      </c>
      <c r="F1306" s="979">
        <v>17</v>
      </c>
      <c r="G1306" s="980">
        <v>219.72</v>
      </c>
      <c r="H1306" s="985">
        <f t="shared" si="20"/>
        <v>3735.24</v>
      </c>
      <c r="J1306" s="2061" t="s">
        <v>6400</v>
      </c>
      <c r="K1306" s="2153" t="str">
        <f>VLOOKUP(J1306,'FICHE RATIOS'!C:D,2,FALSE)</f>
        <v>Distribution Calorifique</v>
      </c>
    </row>
    <row r="1307" spans="1:11">
      <c r="A1307" s="440"/>
      <c r="B1307" s="989" t="s">
        <v>179</v>
      </c>
      <c r="C1307" s="976"/>
      <c r="D1307" s="983" t="s">
        <v>2775</v>
      </c>
      <c r="E1307" s="992"/>
      <c r="F1307" s="979">
        <v>0</v>
      </c>
      <c r="G1307" s="980"/>
      <c r="H1307" s="985">
        <f t="shared" si="20"/>
        <v>0</v>
      </c>
      <c r="J1307" s="2061" t="s">
        <v>6400</v>
      </c>
      <c r="K1307" s="2153" t="str">
        <f>VLOOKUP(J1307,'FICHE RATIOS'!C:D,2,FALSE)</f>
        <v>Distribution Calorifique</v>
      </c>
    </row>
    <row r="1308" spans="1:11">
      <c r="A1308" s="440"/>
      <c r="B1308" s="989" t="s">
        <v>179</v>
      </c>
      <c r="C1308" s="976"/>
      <c r="D1308" s="991" t="s">
        <v>2696</v>
      </c>
      <c r="E1308" s="992" t="s">
        <v>36</v>
      </c>
      <c r="F1308" s="979">
        <v>17</v>
      </c>
      <c r="G1308" s="980">
        <v>139.07</v>
      </c>
      <c r="H1308" s="985">
        <f t="shared" si="20"/>
        <v>2364.19</v>
      </c>
      <c r="J1308" s="2061" t="s">
        <v>6400</v>
      </c>
      <c r="K1308" s="2153" t="str">
        <f>VLOOKUP(J1308,'FICHE RATIOS'!C:D,2,FALSE)</f>
        <v>Distribution Calorifique</v>
      </c>
    </row>
    <row r="1309" spans="1:11">
      <c r="A1309" s="440"/>
      <c r="B1309" s="989" t="s">
        <v>179</v>
      </c>
      <c r="C1309" s="976"/>
      <c r="D1309" s="983" t="s">
        <v>2776</v>
      </c>
      <c r="E1309" s="992"/>
      <c r="F1309" s="979">
        <v>0</v>
      </c>
      <c r="G1309" s="980"/>
      <c r="H1309" s="985">
        <f t="shared" si="20"/>
        <v>0</v>
      </c>
      <c r="J1309" s="2061" t="s">
        <v>6400</v>
      </c>
      <c r="K1309" s="2153" t="str">
        <f>VLOOKUP(J1309,'FICHE RATIOS'!C:D,2,FALSE)</f>
        <v>Distribution Calorifique</v>
      </c>
    </row>
    <row r="1310" spans="1:11">
      <c r="A1310" s="440"/>
      <c r="B1310" s="989" t="s">
        <v>179</v>
      </c>
      <c r="C1310" s="976"/>
      <c r="D1310" s="991" t="s">
        <v>2701</v>
      </c>
      <c r="E1310" s="992" t="s">
        <v>70</v>
      </c>
      <c r="F1310" s="979">
        <v>165</v>
      </c>
      <c r="G1310" s="980">
        <v>40.29</v>
      </c>
      <c r="H1310" s="985">
        <f t="shared" si="20"/>
        <v>6647.8499999999995</v>
      </c>
      <c r="J1310" s="2061" t="s">
        <v>6400</v>
      </c>
      <c r="K1310" s="2153" t="str">
        <f>VLOOKUP(J1310,'FICHE RATIOS'!C:D,2,FALSE)</f>
        <v>Distribution Calorifique</v>
      </c>
    </row>
    <row r="1311" spans="1:11">
      <c r="A1311" s="440"/>
      <c r="B1311" s="989" t="s">
        <v>179</v>
      </c>
      <c r="C1311" s="976"/>
      <c r="D1311" s="991" t="s">
        <v>2699</v>
      </c>
      <c r="E1311" s="984" t="s">
        <v>70</v>
      </c>
      <c r="F1311" s="979">
        <v>72</v>
      </c>
      <c r="G1311" s="980">
        <v>42.64</v>
      </c>
      <c r="H1311" s="985">
        <f t="shared" si="20"/>
        <v>3070.08</v>
      </c>
      <c r="J1311" s="2061" t="s">
        <v>6400</v>
      </c>
      <c r="K1311" s="2153" t="str">
        <f>VLOOKUP(J1311,'FICHE RATIOS'!C:D,2,FALSE)</f>
        <v>Distribution Calorifique</v>
      </c>
    </row>
    <row r="1312" spans="1:11">
      <c r="A1312" s="440"/>
      <c r="B1312" s="989" t="s">
        <v>179</v>
      </c>
      <c r="C1312" s="976"/>
      <c r="D1312" s="991" t="s">
        <v>2701</v>
      </c>
      <c r="E1312" s="984" t="s">
        <v>70</v>
      </c>
      <c r="F1312" s="979">
        <v>141</v>
      </c>
      <c r="G1312" s="980">
        <v>40.29</v>
      </c>
      <c r="H1312" s="985">
        <f t="shared" si="20"/>
        <v>5680.89</v>
      </c>
      <c r="J1312" s="2061" t="s">
        <v>6400</v>
      </c>
      <c r="K1312" s="2153" t="str">
        <f>VLOOKUP(J1312,'FICHE RATIOS'!C:D,2,FALSE)</f>
        <v>Distribution Calorifique</v>
      </c>
    </row>
    <row r="1313" spans="1:11">
      <c r="A1313" s="440"/>
      <c r="B1313" s="989" t="s">
        <v>179</v>
      </c>
      <c r="C1313" s="976"/>
      <c r="D1313" s="991" t="s">
        <v>2699</v>
      </c>
      <c r="E1313" s="984" t="s">
        <v>70</v>
      </c>
      <c r="F1313" s="979">
        <v>13</v>
      </c>
      <c r="G1313" s="980">
        <v>42.64</v>
      </c>
      <c r="H1313" s="985">
        <f t="shared" si="20"/>
        <v>554.32000000000005</v>
      </c>
      <c r="J1313" s="2061" t="s">
        <v>6400</v>
      </c>
      <c r="K1313" s="2153" t="str">
        <f>VLOOKUP(J1313,'FICHE RATIOS'!C:D,2,FALSE)</f>
        <v>Distribution Calorifique</v>
      </c>
    </row>
    <row r="1314" spans="1:11">
      <c r="A1314" s="440"/>
      <c r="B1314" s="989" t="s">
        <v>179</v>
      </c>
      <c r="C1314" s="976"/>
      <c r="D1314" s="983"/>
      <c r="E1314" s="984"/>
      <c r="F1314" s="979">
        <v>0</v>
      </c>
      <c r="G1314" s="980"/>
      <c r="H1314" s="985">
        <f t="shared" si="20"/>
        <v>0</v>
      </c>
      <c r="J1314" s="2061" t="s">
        <v>6400</v>
      </c>
      <c r="K1314" s="2153" t="str">
        <f>VLOOKUP(J1314,'FICHE RATIOS'!C:D,2,FALSE)</f>
        <v>Distribution Calorifique</v>
      </c>
    </row>
    <row r="1315" spans="1:11">
      <c r="A1315" s="440"/>
      <c r="B1315" s="989" t="s">
        <v>179</v>
      </c>
      <c r="C1315" s="976"/>
      <c r="D1315" s="983" t="s">
        <v>2777</v>
      </c>
      <c r="E1315" s="984"/>
      <c r="F1315" s="979">
        <v>0</v>
      </c>
      <c r="G1315" s="980"/>
      <c r="H1315" s="985">
        <f t="shared" si="20"/>
        <v>0</v>
      </c>
      <c r="J1315" s="2061" t="s">
        <v>6400</v>
      </c>
      <c r="K1315" s="2153" t="str">
        <f>VLOOKUP(J1315,'FICHE RATIOS'!C:D,2,FALSE)</f>
        <v>Distribution Calorifique</v>
      </c>
    </row>
    <row r="1316" spans="1:11">
      <c r="A1316" s="440"/>
      <c r="B1316" s="989" t="s">
        <v>179</v>
      </c>
      <c r="C1316" s="976"/>
      <c r="D1316" s="983" t="s">
        <v>2746</v>
      </c>
      <c r="E1316" s="984" t="s">
        <v>2528</v>
      </c>
      <c r="F1316" s="979">
        <v>0</v>
      </c>
      <c r="G1316" s="980"/>
      <c r="H1316" s="985">
        <f t="shared" si="20"/>
        <v>0</v>
      </c>
      <c r="J1316" s="2061" t="s">
        <v>6400</v>
      </c>
      <c r="K1316" s="2153" t="str">
        <f>VLOOKUP(J1316,'FICHE RATIOS'!C:D,2,FALSE)</f>
        <v>Distribution Calorifique</v>
      </c>
    </row>
    <row r="1317" spans="1:11">
      <c r="A1317" s="440"/>
      <c r="B1317" s="989" t="s">
        <v>179</v>
      </c>
      <c r="C1317" s="976"/>
      <c r="D1317" s="983" t="s">
        <v>2732</v>
      </c>
      <c r="E1317" s="984" t="s">
        <v>2528</v>
      </c>
      <c r="F1317" s="979">
        <v>0</v>
      </c>
      <c r="G1317" s="980"/>
      <c r="H1317" s="985">
        <f t="shared" si="20"/>
        <v>0</v>
      </c>
      <c r="J1317" s="2061" t="s">
        <v>6400</v>
      </c>
      <c r="K1317" s="2153" t="str">
        <f>VLOOKUP(J1317,'FICHE RATIOS'!C:D,2,FALSE)</f>
        <v>Distribution Calorifique</v>
      </c>
    </row>
    <row r="1318" spans="1:11">
      <c r="A1318" s="440"/>
      <c r="B1318" s="989" t="s">
        <v>179</v>
      </c>
      <c r="C1318" s="976"/>
      <c r="D1318" s="983" t="s">
        <v>2696</v>
      </c>
      <c r="E1318" s="984" t="s">
        <v>2528</v>
      </c>
      <c r="F1318" s="979">
        <v>0</v>
      </c>
      <c r="G1318" s="980"/>
      <c r="H1318" s="985">
        <f t="shared" si="20"/>
        <v>0</v>
      </c>
      <c r="J1318" s="2061" t="s">
        <v>6400</v>
      </c>
      <c r="K1318" s="2153" t="str">
        <f>VLOOKUP(J1318,'FICHE RATIOS'!C:D,2,FALSE)</f>
        <v>Distribution Calorifique</v>
      </c>
    </row>
    <row r="1319" spans="1:11">
      <c r="A1319" s="440"/>
      <c r="B1319" s="989" t="s">
        <v>179</v>
      </c>
      <c r="C1319" s="976"/>
      <c r="D1319" s="983" t="s">
        <v>2588</v>
      </c>
      <c r="E1319" s="984" t="s">
        <v>2528</v>
      </c>
      <c r="F1319" s="979">
        <v>0</v>
      </c>
      <c r="G1319" s="980"/>
      <c r="H1319" s="985">
        <f t="shared" si="20"/>
        <v>0</v>
      </c>
      <c r="J1319" s="2061" t="s">
        <v>6400</v>
      </c>
      <c r="K1319" s="2153" t="str">
        <f>VLOOKUP(J1319,'FICHE RATIOS'!C:D,2,FALSE)</f>
        <v>Distribution Calorifique</v>
      </c>
    </row>
    <row r="1320" spans="1:11">
      <c r="A1320" s="440"/>
      <c r="B1320" s="989" t="s">
        <v>179</v>
      </c>
      <c r="C1320" s="976"/>
      <c r="D1320" s="983" t="s">
        <v>2554</v>
      </c>
      <c r="E1320" s="984" t="s">
        <v>2528</v>
      </c>
      <c r="F1320" s="979">
        <v>0</v>
      </c>
      <c r="G1320" s="980"/>
      <c r="H1320" s="985">
        <f t="shared" si="20"/>
        <v>0</v>
      </c>
      <c r="J1320" s="2061" t="s">
        <v>6400</v>
      </c>
      <c r="K1320" s="2153" t="str">
        <f>VLOOKUP(J1320,'FICHE RATIOS'!C:D,2,FALSE)</f>
        <v>Distribution Calorifique</v>
      </c>
    </row>
    <row r="1321" spans="1:11">
      <c r="A1321" s="440"/>
      <c r="B1321" s="989" t="s">
        <v>179</v>
      </c>
      <c r="C1321" s="976"/>
      <c r="D1321" s="983"/>
      <c r="E1321" s="984"/>
      <c r="F1321" s="979">
        <v>0</v>
      </c>
      <c r="G1321" s="980"/>
      <c r="H1321" s="985">
        <f t="shared" si="20"/>
        <v>0</v>
      </c>
      <c r="J1321" s="2061" t="s">
        <v>6400</v>
      </c>
      <c r="K1321" s="2153" t="str">
        <f>VLOOKUP(J1321,'FICHE RATIOS'!C:D,2,FALSE)</f>
        <v>Distribution Calorifique</v>
      </c>
    </row>
    <row r="1322" spans="1:11">
      <c r="A1322" s="440"/>
      <c r="B1322" s="989" t="s">
        <v>179</v>
      </c>
      <c r="C1322" s="976"/>
      <c r="D1322" s="983" t="s">
        <v>2778</v>
      </c>
      <c r="E1322" s="984"/>
      <c r="F1322" s="979">
        <v>0</v>
      </c>
      <c r="G1322" s="980"/>
      <c r="H1322" s="985">
        <f t="shared" si="20"/>
        <v>0</v>
      </c>
      <c r="J1322" s="2061" t="s">
        <v>6400</v>
      </c>
      <c r="K1322" s="2153" t="str">
        <f>VLOOKUP(J1322,'FICHE RATIOS'!C:D,2,FALSE)</f>
        <v>Distribution Calorifique</v>
      </c>
    </row>
    <row r="1323" spans="1:11">
      <c r="A1323" s="440"/>
      <c r="B1323" s="989" t="s">
        <v>179</v>
      </c>
      <c r="C1323" s="976"/>
      <c r="D1323" s="991" t="s">
        <v>2748</v>
      </c>
      <c r="E1323" s="984" t="s">
        <v>235</v>
      </c>
      <c r="F1323" s="979">
        <v>52</v>
      </c>
      <c r="G1323" s="980">
        <v>84.5</v>
      </c>
      <c r="H1323" s="985">
        <f t="shared" si="20"/>
        <v>4394</v>
      </c>
      <c r="J1323" s="2061" t="s">
        <v>6400</v>
      </c>
      <c r="K1323" s="2153" t="str">
        <f>VLOOKUP(J1323,'FICHE RATIOS'!C:D,2,FALSE)</f>
        <v>Distribution Calorifique</v>
      </c>
    </row>
    <row r="1324" spans="1:11">
      <c r="A1324" s="440"/>
      <c r="B1324" s="989" t="s">
        <v>179</v>
      </c>
      <c r="C1324" s="976"/>
      <c r="D1324" s="991" t="s">
        <v>2613</v>
      </c>
      <c r="E1324" s="984" t="s">
        <v>36</v>
      </c>
      <c r="F1324" s="979">
        <v>2</v>
      </c>
      <c r="G1324" s="980">
        <v>227.05</v>
      </c>
      <c r="H1324" s="985">
        <f t="shared" si="20"/>
        <v>454.1</v>
      </c>
      <c r="J1324" s="2061" t="s">
        <v>6400</v>
      </c>
      <c r="K1324" s="2153" t="str">
        <f>VLOOKUP(J1324,'FICHE RATIOS'!C:D,2,FALSE)</f>
        <v>Distribution Calorifique</v>
      </c>
    </row>
    <row r="1325" spans="1:11">
      <c r="A1325" s="440"/>
      <c r="B1325" s="989" t="s">
        <v>179</v>
      </c>
      <c r="C1325" s="976"/>
      <c r="D1325" s="991" t="s">
        <v>2696</v>
      </c>
      <c r="E1325" s="984" t="s">
        <v>36</v>
      </c>
      <c r="F1325" s="979">
        <v>1</v>
      </c>
      <c r="G1325" s="980">
        <v>139.07</v>
      </c>
      <c r="H1325" s="985">
        <f t="shared" si="20"/>
        <v>139.07</v>
      </c>
      <c r="J1325" s="2061" t="s">
        <v>6400</v>
      </c>
      <c r="K1325" s="2153" t="str">
        <f>VLOOKUP(J1325,'FICHE RATIOS'!C:D,2,FALSE)</f>
        <v>Distribution Calorifique</v>
      </c>
    </row>
    <row r="1326" spans="1:11">
      <c r="A1326" s="440"/>
      <c r="B1326" s="989" t="s">
        <v>179</v>
      </c>
      <c r="C1326" s="976"/>
      <c r="D1326" s="991" t="s">
        <v>2588</v>
      </c>
      <c r="E1326" s="984" t="s">
        <v>36</v>
      </c>
      <c r="F1326" s="979">
        <v>1</v>
      </c>
      <c r="G1326" s="980">
        <v>35.49</v>
      </c>
      <c r="H1326" s="985">
        <f t="shared" si="20"/>
        <v>35.49</v>
      </c>
      <c r="J1326" s="2061" t="s">
        <v>6400</v>
      </c>
      <c r="K1326" s="2153" t="str">
        <f>VLOOKUP(J1326,'FICHE RATIOS'!C:D,2,FALSE)</f>
        <v>Distribution Calorifique</v>
      </c>
    </row>
    <row r="1327" spans="1:11">
      <c r="A1327" s="440"/>
      <c r="B1327" s="989" t="s">
        <v>179</v>
      </c>
      <c r="C1327" s="976"/>
      <c r="D1327" s="991" t="s">
        <v>2701</v>
      </c>
      <c r="E1327" s="984" t="s">
        <v>70</v>
      </c>
      <c r="F1327" s="979">
        <v>28</v>
      </c>
      <c r="G1327" s="980">
        <v>40.29</v>
      </c>
      <c r="H1327" s="985">
        <f t="shared" si="20"/>
        <v>1128.1199999999999</v>
      </c>
      <c r="J1327" s="2061" t="s">
        <v>6400</v>
      </c>
      <c r="K1327" s="2153" t="str">
        <f>VLOOKUP(J1327,'FICHE RATIOS'!C:D,2,FALSE)</f>
        <v>Distribution Calorifique</v>
      </c>
    </row>
    <row r="1328" spans="1:11">
      <c r="A1328" s="440"/>
      <c r="B1328" s="989" t="s">
        <v>179</v>
      </c>
      <c r="C1328" s="976"/>
      <c r="D1328" s="983" t="s">
        <v>179</v>
      </c>
      <c r="E1328" s="984" t="s">
        <v>179</v>
      </c>
      <c r="F1328" s="979">
        <v>0</v>
      </c>
      <c r="G1328" s="980"/>
      <c r="H1328" s="985">
        <f t="shared" si="20"/>
        <v>0</v>
      </c>
      <c r="J1328" s="2061" t="s">
        <v>6400</v>
      </c>
      <c r="K1328" s="2153" t="str">
        <f>VLOOKUP(J1328,'FICHE RATIOS'!C:D,2,FALSE)</f>
        <v>Distribution Calorifique</v>
      </c>
    </row>
    <row r="1329" spans="1:11">
      <c r="A1329" s="440"/>
      <c r="B1329" s="989"/>
      <c r="C1329" s="976"/>
      <c r="D1329" s="990"/>
      <c r="E1329" s="984"/>
      <c r="F1329" s="979"/>
      <c r="G1329" s="980"/>
      <c r="H1329" s="985">
        <f t="shared" si="20"/>
        <v>0</v>
      </c>
      <c r="J1329" s="2061"/>
      <c r="K1329" s="2153" t="e">
        <f>VLOOKUP(J1329,'FICHE RATIOS'!C:D,2,FALSE)</f>
        <v>#N/A</v>
      </c>
    </row>
    <row r="1330" spans="1:11">
      <c r="A1330" s="440"/>
      <c r="B1330" s="989"/>
      <c r="C1330" s="976"/>
      <c r="D1330" s="990"/>
      <c r="E1330" s="978"/>
      <c r="F1330" s="979"/>
      <c r="G1330" s="980"/>
      <c r="H1330" s="985">
        <f t="shared" si="20"/>
        <v>0</v>
      </c>
      <c r="J1330" s="2061"/>
      <c r="K1330" s="2153" t="e">
        <f>VLOOKUP(J1330,'FICHE RATIOS'!C:D,2,FALSE)</f>
        <v>#N/A</v>
      </c>
    </row>
    <row r="1331" spans="1:11">
      <c r="A1331" s="440"/>
      <c r="B1331" s="989" t="s">
        <v>1080</v>
      </c>
      <c r="C1331" s="976"/>
      <c r="D1331" s="997" t="s">
        <v>2927</v>
      </c>
      <c r="E1331" s="978"/>
      <c r="F1331" s="979"/>
      <c r="G1331" s="980"/>
      <c r="H1331" s="985">
        <f t="shared" si="20"/>
        <v>0</v>
      </c>
      <c r="J1331" s="2154"/>
      <c r="K1331" s="2153" t="e">
        <f>VLOOKUP(J1331,'FICHE RATIOS'!C:D,2,FALSE)</f>
        <v>#N/A</v>
      </c>
    </row>
    <row r="1332" spans="1:11">
      <c r="A1332" s="440"/>
      <c r="B1332" s="989" t="s">
        <v>179</v>
      </c>
      <c r="C1332" s="976"/>
      <c r="D1332" s="983" t="s">
        <v>179</v>
      </c>
      <c r="E1332" s="984" t="s">
        <v>179</v>
      </c>
      <c r="F1332" s="979">
        <v>0</v>
      </c>
      <c r="G1332" s="980"/>
      <c r="H1332" s="985">
        <f t="shared" si="20"/>
        <v>0</v>
      </c>
      <c r="J1332" s="2061"/>
      <c r="K1332" s="2153" t="e">
        <f>VLOOKUP(J1332,'FICHE RATIOS'!C:D,2,FALSE)</f>
        <v>#N/A</v>
      </c>
    </row>
    <row r="1333" spans="1:11">
      <c r="A1333" s="440"/>
      <c r="B1333" s="989" t="s">
        <v>1082</v>
      </c>
      <c r="C1333" s="976"/>
      <c r="D1333" s="987" t="s">
        <v>2780</v>
      </c>
      <c r="E1333" s="984" t="s">
        <v>51</v>
      </c>
      <c r="F1333" s="979">
        <v>1</v>
      </c>
      <c r="G1333" s="980"/>
      <c r="H1333" s="985">
        <f t="shared" si="20"/>
        <v>0</v>
      </c>
      <c r="J1333" s="2061" t="s">
        <v>6398</v>
      </c>
      <c r="K1333" s="2153" t="str">
        <f>VLOOKUP(J1333,'FICHE RATIOS'!C:D,2,FALSE)</f>
        <v>Production Frigorifique</v>
      </c>
    </row>
    <row r="1334" spans="1:11">
      <c r="A1334" s="440"/>
      <c r="B1334" s="989" t="s">
        <v>179</v>
      </c>
      <c r="C1334" s="976"/>
      <c r="D1334" s="983" t="s">
        <v>179</v>
      </c>
      <c r="E1334" s="984" t="s">
        <v>179</v>
      </c>
      <c r="F1334" s="979">
        <v>0</v>
      </c>
      <c r="G1334" s="980"/>
      <c r="H1334" s="985">
        <f t="shared" si="20"/>
        <v>0</v>
      </c>
      <c r="J1334" s="2061" t="s">
        <v>6398</v>
      </c>
      <c r="K1334" s="2153" t="str">
        <f>VLOOKUP(J1334,'FICHE RATIOS'!C:D,2,FALSE)</f>
        <v>Production Frigorifique</v>
      </c>
    </row>
    <row r="1335" spans="1:11">
      <c r="A1335" s="440"/>
      <c r="B1335" s="989" t="s">
        <v>179</v>
      </c>
      <c r="C1335" s="976"/>
      <c r="D1335" s="983" t="s">
        <v>2781</v>
      </c>
      <c r="E1335" s="984"/>
      <c r="F1335" s="979">
        <v>0</v>
      </c>
      <c r="G1335" s="980"/>
      <c r="H1335" s="985">
        <f t="shared" si="20"/>
        <v>0</v>
      </c>
      <c r="J1335" s="2061" t="s">
        <v>6398</v>
      </c>
      <c r="K1335" s="2153" t="str">
        <f>VLOOKUP(J1335,'FICHE RATIOS'!C:D,2,FALSE)</f>
        <v>Production Frigorifique</v>
      </c>
    </row>
    <row r="1336" spans="1:11">
      <c r="A1336" s="440"/>
      <c r="B1336" s="989" t="s">
        <v>179</v>
      </c>
      <c r="C1336" s="976"/>
      <c r="D1336" s="991" t="s">
        <v>2928</v>
      </c>
      <c r="E1336" s="984" t="s">
        <v>66</v>
      </c>
      <c r="F1336" s="979">
        <v>2</v>
      </c>
      <c r="G1336" s="980">
        <v>106653.15</v>
      </c>
      <c r="H1336" s="985">
        <f t="shared" si="20"/>
        <v>213306.3</v>
      </c>
      <c r="J1336" s="2061" t="s">
        <v>6398</v>
      </c>
      <c r="K1336" s="2153" t="str">
        <f>VLOOKUP(J1336,'FICHE RATIOS'!C:D,2,FALSE)</f>
        <v>Production Frigorifique</v>
      </c>
    </row>
    <row r="1337" spans="1:11">
      <c r="A1337" s="440"/>
      <c r="B1337" s="989" t="s">
        <v>179</v>
      </c>
      <c r="C1337" s="976"/>
      <c r="D1337" s="991" t="s">
        <v>2929</v>
      </c>
      <c r="E1337" s="984" t="s">
        <v>66</v>
      </c>
      <c r="F1337" s="979">
        <v>1</v>
      </c>
      <c r="G1337" s="980">
        <v>45331.13</v>
      </c>
      <c r="H1337" s="985">
        <f t="shared" si="20"/>
        <v>45331.13</v>
      </c>
      <c r="J1337" s="2061" t="s">
        <v>6398</v>
      </c>
      <c r="K1337" s="2153" t="str">
        <f>VLOOKUP(J1337,'FICHE RATIOS'!C:D,2,FALSE)</f>
        <v>Production Frigorifique</v>
      </c>
    </row>
    <row r="1338" spans="1:11">
      <c r="A1338" s="440"/>
      <c r="B1338" s="989" t="s">
        <v>179</v>
      </c>
      <c r="C1338" s="976"/>
      <c r="D1338" s="991" t="s">
        <v>2784</v>
      </c>
      <c r="E1338" s="984" t="s">
        <v>51</v>
      </c>
      <c r="F1338" s="979">
        <v>3</v>
      </c>
      <c r="G1338" s="980">
        <v>1656</v>
      </c>
      <c r="H1338" s="985">
        <f t="shared" si="20"/>
        <v>4968</v>
      </c>
      <c r="J1338" s="2061" t="s">
        <v>6398</v>
      </c>
      <c r="K1338" s="2153" t="str">
        <f>VLOOKUP(J1338,'FICHE RATIOS'!C:D,2,FALSE)</f>
        <v>Production Frigorifique</v>
      </c>
    </row>
    <row r="1339" spans="1:11">
      <c r="A1339" s="440"/>
      <c r="B1339" s="989" t="s">
        <v>179</v>
      </c>
      <c r="C1339" s="976"/>
      <c r="D1339" s="983"/>
      <c r="E1339" s="984"/>
      <c r="F1339" s="979">
        <v>0</v>
      </c>
      <c r="G1339" s="980"/>
      <c r="H1339" s="985">
        <f t="shared" si="20"/>
        <v>0</v>
      </c>
      <c r="J1339" s="2061" t="s">
        <v>6398</v>
      </c>
      <c r="K1339" s="2153" t="str">
        <f>VLOOKUP(J1339,'FICHE RATIOS'!C:D,2,FALSE)</f>
        <v>Production Frigorifique</v>
      </c>
    </row>
    <row r="1340" spans="1:11" ht="36">
      <c r="A1340" s="440"/>
      <c r="B1340" s="989" t="s">
        <v>179</v>
      </c>
      <c r="C1340" s="976"/>
      <c r="D1340" s="991" t="s">
        <v>2930</v>
      </c>
      <c r="E1340" s="984" t="s">
        <v>66</v>
      </c>
      <c r="F1340" s="979">
        <v>2</v>
      </c>
      <c r="G1340" s="980">
        <v>66064.899999999994</v>
      </c>
      <c r="H1340" s="985">
        <f t="shared" si="20"/>
        <v>132129.79999999999</v>
      </c>
      <c r="J1340" s="2061" t="s">
        <v>6398</v>
      </c>
      <c r="K1340" s="2153" t="str">
        <f>VLOOKUP(J1340,'FICHE RATIOS'!C:D,2,FALSE)</f>
        <v>Production Frigorifique</v>
      </c>
    </row>
    <row r="1341" spans="1:11">
      <c r="A1341" s="440"/>
      <c r="B1341" s="989" t="s">
        <v>179</v>
      </c>
      <c r="C1341" s="976"/>
      <c r="D1341" s="991" t="s">
        <v>2786</v>
      </c>
      <c r="E1341" s="984" t="s">
        <v>51</v>
      </c>
      <c r="F1341" s="979">
        <v>1</v>
      </c>
      <c r="G1341" s="980">
        <v>8280</v>
      </c>
      <c r="H1341" s="985">
        <f t="shared" si="20"/>
        <v>8280</v>
      </c>
      <c r="J1341" s="2061" t="s">
        <v>6398</v>
      </c>
      <c r="K1341" s="2153" t="str">
        <f>VLOOKUP(J1341,'FICHE RATIOS'!C:D,2,FALSE)</f>
        <v>Production Frigorifique</v>
      </c>
    </row>
    <row r="1342" spans="1:11">
      <c r="A1342" s="440"/>
      <c r="B1342" s="989" t="s">
        <v>179</v>
      </c>
      <c r="C1342" s="976"/>
      <c r="D1342" s="983" t="s">
        <v>2787</v>
      </c>
      <c r="E1342" s="984"/>
      <c r="F1342" s="979">
        <v>0</v>
      </c>
      <c r="G1342" s="980"/>
      <c r="H1342" s="985">
        <f t="shared" si="20"/>
        <v>0</v>
      </c>
      <c r="J1342" s="2061" t="s">
        <v>6398</v>
      </c>
      <c r="K1342" s="2153" t="str">
        <f>VLOOKUP(J1342,'FICHE RATIOS'!C:D,2,FALSE)</f>
        <v>Production Frigorifique</v>
      </c>
    </row>
    <row r="1343" spans="1:11">
      <c r="A1343" s="440"/>
      <c r="B1343" s="989" t="s">
        <v>179</v>
      </c>
      <c r="C1343" s="976"/>
      <c r="D1343" s="983" t="s">
        <v>2788</v>
      </c>
      <c r="E1343" s="984"/>
      <c r="F1343" s="979">
        <v>0</v>
      </c>
      <c r="G1343" s="980"/>
      <c r="H1343" s="985">
        <f t="shared" si="20"/>
        <v>0</v>
      </c>
      <c r="J1343" s="2061" t="s">
        <v>6398</v>
      </c>
      <c r="K1343" s="2153" t="str">
        <f>VLOOKUP(J1343,'FICHE RATIOS'!C:D,2,FALSE)</f>
        <v>Production Frigorifique</v>
      </c>
    </row>
    <row r="1344" spans="1:11">
      <c r="A1344" s="440"/>
      <c r="B1344" s="989" t="s">
        <v>179</v>
      </c>
      <c r="C1344" s="976"/>
      <c r="D1344" s="991" t="s">
        <v>2931</v>
      </c>
      <c r="E1344" s="984" t="s">
        <v>36</v>
      </c>
      <c r="F1344" s="979">
        <v>10</v>
      </c>
      <c r="G1344" s="980">
        <v>2939.81</v>
      </c>
      <c r="H1344" s="985">
        <f t="shared" si="20"/>
        <v>29398.1</v>
      </c>
      <c r="J1344" s="2061" t="s">
        <v>6398</v>
      </c>
      <c r="K1344" s="2153" t="str">
        <f>VLOOKUP(J1344,'FICHE RATIOS'!C:D,2,FALSE)</f>
        <v>Production Frigorifique</v>
      </c>
    </row>
    <row r="1345" spans="1:11">
      <c r="A1345" s="440"/>
      <c r="B1345" s="989" t="s">
        <v>179</v>
      </c>
      <c r="C1345" s="976"/>
      <c r="D1345" s="991" t="s">
        <v>2790</v>
      </c>
      <c r="E1345" s="984" t="s">
        <v>428</v>
      </c>
      <c r="F1345" s="979">
        <v>1800</v>
      </c>
      <c r="G1345" s="980">
        <v>7.59</v>
      </c>
      <c r="H1345" s="985">
        <f t="shared" si="20"/>
        <v>13662</v>
      </c>
      <c r="J1345" s="2061" t="s">
        <v>6398</v>
      </c>
      <c r="K1345" s="2153" t="str">
        <f>VLOOKUP(J1345,'FICHE RATIOS'!C:D,2,FALSE)</f>
        <v>Production Frigorifique</v>
      </c>
    </row>
    <row r="1346" spans="1:11">
      <c r="A1346" s="440"/>
      <c r="B1346" s="989" t="s">
        <v>179</v>
      </c>
      <c r="C1346" s="976"/>
      <c r="D1346" s="991" t="s">
        <v>2791</v>
      </c>
      <c r="E1346" s="984" t="s">
        <v>51</v>
      </c>
      <c r="F1346" s="979">
        <v>2</v>
      </c>
      <c r="G1346" s="980">
        <v>4416</v>
      </c>
      <c r="H1346" s="985">
        <f t="shared" si="20"/>
        <v>8832</v>
      </c>
      <c r="J1346" s="2061" t="s">
        <v>6398</v>
      </c>
      <c r="K1346" s="2153" t="str">
        <f>VLOOKUP(J1346,'FICHE RATIOS'!C:D,2,FALSE)</f>
        <v>Production Frigorifique</v>
      </c>
    </row>
    <row r="1347" spans="1:11">
      <c r="A1347" s="440"/>
      <c r="B1347" s="989" t="s">
        <v>179</v>
      </c>
      <c r="C1347" s="976"/>
      <c r="D1347" s="983"/>
      <c r="E1347" s="984"/>
      <c r="F1347" s="979">
        <v>0</v>
      </c>
      <c r="G1347" s="980"/>
      <c r="H1347" s="985">
        <f t="shared" si="20"/>
        <v>0</v>
      </c>
      <c r="J1347" s="2061" t="s">
        <v>6398</v>
      </c>
      <c r="K1347" s="2153" t="str">
        <f>VLOOKUP(J1347,'FICHE RATIOS'!C:D,2,FALSE)</f>
        <v>Production Frigorifique</v>
      </c>
    </row>
    <row r="1348" spans="1:11">
      <c r="A1348" s="440"/>
      <c r="B1348" s="989" t="s">
        <v>179</v>
      </c>
      <c r="C1348" s="976"/>
      <c r="D1348" s="983" t="s">
        <v>2792</v>
      </c>
      <c r="E1348" s="984"/>
      <c r="F1348" s="979">
        <v>0</v>
      </c>
      <c r="G1348" s="980"/>
      <c r="H1348" s="985">
        <f t="shared" si="20"/>
        <v>0</v>
      </c>
      <c r="J1348" s="2061" t="s">
        <v>6398</v>
      </c>
      <c r="K1348" s="2153" t="str">
        <f>VLOOKUP(J1348,'FICHE RATIOS'!C:D,2,FALSE)</f>
        <v>Production Frigorifique</v>
      </c>
    </row>
    <row r="1349" spans="1:11">
      <c r="A1349" s="440"/>
      <c r="B1349" s="989" t="s">
        <v>179</v>
      </c>
      <c r="C1349" s="976"/>
      <c r="D1349" s="983" t="s">
        <v>2802</v>
      </c>
      <c r="E1349" s="984" t="s">
        <v>2528</v>
      </c>
      <c r="F1349" s="979">
        <v>0</v>
      </c>
      <c r="G1349" s="980"/>
      <c r="H1349" s="985">
        <f t="shared" si="20"/>
        <v>0</v>
      </c>
      <c r="J1349" s="2061" t="s">
        <v>6398</v>
      </c>
      <c r="K1349" s="2153" t="str">
        <f>VLOOKUP(J1349,'FICHE RATIOS'!C:D,2,FALSE)</f>
        <v>Production Frigorifique</v>
      </c>
    </row>
    <row r="1350" spans="1:11">
      <c r="A1350" s="440"/>
      <c r="B1350" s="989" t="s">
        <v>179</v>
      </c>
      <c r="C1350" s="976"/>
      <c r="D1350" s="983" t="s">
        <v>2566</v>
      </c>
      <c r="E1350" s="984" t="s">
        <v>2528</v>
      </c>
      <c r="F1350" s="979">
        <v>0</v>
      </c>
      <c r="G1350" s="980"/>
      <c r="H1350" s="985">
        <f t="shared" si="20"/>
        <v>0</v>
      </c>
      <c r="J1350" s="2061" t="s">
        <v>6398</v>
      </c>
      <c r="K1350" s="2153" t="str">
        <f>VLOOKUP(J1350,'FICHE RATIOS'!C:D,2,FALSE)</f>
        <v>Production Frigorifique</v>
      </c>
    </row>
    <row r="1351" spans="1:11">
      <c r="A1351" s="440"/>
      <c r="B1351" s="989" t="s">
        <v>179</v>
      </c>
      <c r="C1351" s="976"/>
      <c r="D1351" s="983" t="s">
        <v>2568</v>
      </c>
      <c r="E1351" s="984" t="s">
        <v>2528</v>
      </c>
      <c r="F1351" s="979">
        <v>0</v>
      </c>
      <c r="G1351" s="980"/>
      <c r="H1351" s="985">
        <f t="shared" si="20"/>
        <v>0</v>
      </c>
      <c r="J1351" s="2061" t="s">
        <v>6398</v>
      </c>
      <c r="K1351" s="2153" t="str">
        <f>VLOOKUP(J1351,'FICHE RATIOS'!C:D,2,FALSE)</f>
        <v>Production Frigorifique</v>
      </c>
    </row>
    <row r="1352" spans="1:11">
      <c r="A1352" s="440"/>
      <c r="B1352" s="989" t="s">
        <v>179</v>
      </c>
      <c r="C1352" s="976"/>
      <c r="D1352" s="991" t="s">
        <v>2677</v>
      </c>
      <c r="E1352" s="984" t="s">
        <v>36</v>
      </c>
      <c r="F1352" s="979">
        <v>2</v>
      </c>
      <c r="G1352" s="980">
        <v>333.87</v>
      </c>
      <c r="H1352" s="985">
        <f t="shared" ref="H1352:H1415" si="21">+IF(F1352=0,0,F1352*G1352)</f>
        <v>667.74</v>
      </c>
      <c r="J1352" s="2061" t="s">
        <v>6398</v>
      </c>
      <c r="K1352" s="2153" t="str">
        <f>VLOOKUP(J1352,'FICHE RATIOS'!C:D,2,FALSE)</f>
        <v>Production Frigorifique</v>
      </c>
    </row>
    <row r="1353" spans="1:11">
      <c r="A1353" s="440"/>
      <c r="B1353" s="989" t="s">
        <v>179</v>
      </c>
      <c r="C1353" s="976"/>
      <c r="D1353" s="991" t="s">
        <v>2678</v>
      </c>
      <c r="E1353" s="984" t="s">
        <v>36</v>
      </c>
      <c r="F1353" s="979">
        <v>2</v>
      </c>
      <c r="G1353" s="980">
        <v>349.01</v>
      </c>
      <c r="H1353" s="985">
        <f t="shared" si="21"/>
        <v>698.02</v>
      </c>
      <c r="J1353" s="2061" t="s">
        <v>6398</v>
      </c>
      <c r="K1353" s="2153" t="str">
        <f>VLOOKUP(J1353,'FICHE RATIOS'!C:D,2,FALSE)</f>
        <v>Production Frigorifique</v>
      </c>
    </row>
    <row r="1354" spans="1:11">
      <c r="A1354" s="440"/>
      <c r="B1354" s="989" t="s">
        <v>179</v>
      </c>
      <c r="C1354" s="976"/>
      <c r="D1354" s="983" t="s">
        <v>2681</v>
      </c>
      <c r="E1354" s="984" t="s">
        <v>399</v>
      </c>
      <c r="F1354" s="979">
        <v>0</v>
      </c>
      <c r="G1354" s="980"/>
      <c r="H1354" s="985">
        <f t="shared" si="21"/>
        <v>0</v>
      </c>
      <c r="J1354" s="2061" t="s">
        <v>6398</v>
      </c>
      <c r="K1354" s="2153" t="str">
        <f>VLOOKUP(J1354,'FICHE RATIOS'!C:D,2,FALSE)</f>
        <v>Production Frigorifique</v>
      </c>
    </row>
    <row r="1355" spans="1:11">
      <c r="A1355" s="440"/>
      <c r="B1355" s="989" t="s">
        <v>179</v>
      </c>
      <c r="C1355" s="976"/>
      <c r="D1355" s="991" t="s">
        <v>2793</v>
      </c>
      <c r="E1355" s="984" t="s">
        <v>36</v>
      </c>
      <c r="F1355" s="979">
        <v>8</v>
      </c>
      <c r="G1355" s="980">
        <v>435.8</v>
      </c>
      <c r="H1355" s="985">
        <f t="shared" si="21"/>
        <v>3486.4</v>
      </c>
      <c r="J1355" s="2061" t="s">
        <v>6398</v>
      </c>
      <c r="K1355" s="2153" t="str">
        <f>VLOOKUP(J1355,'FICHE RATIOS'!C:D,2,FALSE)</f>
        <v>Production Frigorifique</v>
      </c>
    </row>
    <row r="1356" spans="1:11" ht="24">
      <c r="A1356" s="440"/>
      <c r="B1356" s="989" t="s">
        <v>179</v>
      </c>
      <c r="C1356" s="976"/>
      <c r="D1356" s="991" t="s">
        <v>2695</v>
      </c>
      <c r="E1356" s="984" t="s">
        <v>36</v>
      </c>
      <c r="F1356" s="979">
        <v>8</v>
      </c>
      <c r="G1356" s="980">
        <v>464.76</v>
      </c>
      <c r="H1356" s="985">
        <f t="shared" si="21"/>
        <v>3718.08</v>
      </c>
      <c r="J1356" s="2061" t="s">
        <v>6398</v>
      </c>
      <c r="K1356" s="2153" t="str">
        <f>VLOOKUP(J1356,'FICHE RATIOS'!C:D,2,FALSE)</f>
        <v>Production Frigorifique</v>
      </c>
    </row>
    <row r="1357" spans="1:11">
      <c r="A1357" s="440"/>
      <c r="B1357" s="989" t="s">
        <v>179</v>
      </c>
      <c r="C1357" s="976"/>
      <c r="D1357" s="983" t="s">
        <v>2794</v>
      </c>
      <c r="E1357" s="984" t="s">
        <v>399</v>
      </c>
      <c r="F1357" s="979">
        <v>0</v>
      </c>
      <c r="G1357" s="980"/>
      <c r="H1357" s="985">
        <f t="shared" si="21"/>
        <v>0</v>
      </c>
      <c r="J1357" s="2061" t="s">
        <v>6398</v>
      </c>
      <c r="K1357" s="2153" t="str">
        <f>VLOOKUP(J1357,'FICHE RATIOS'!C:D,2,FALSE)</f>
        <v>Production Frigorifique</v>
      </c>
    </row>
    <row r="1358" spans="1:11" ht="24">
      <c r="A1358" s="440"/>
      <c r="B1358" s="989" t="s">
        <v>179</v>
      </c>
      <c r="C1358" s="976"/>
      <c r="D1358" s="991" t="s">
        <v>2570</v>
      </c>
      <c r="E1358" s="984" t="s">
        <v>51</v>
      </c>
      <c r="F1358" s="979">
        <v>6</v>
      </c>
      <c r="G1358" s="980">
        <v>219.72</v>
      </c>
      <c r="H1358" s="985">
        <f t="shared" si="21"/>
        <v>1318.32</v>
      </c>
      <c r="J1358" s="2061" t="s">
        <v>6398</v>
      </c>
      <c r="K1358" s="2153" t="str">
        <f>VLOOKUP(J1358,'FICHE RATIOS'!C:D,2,FALSE)</f>
        <v>Production Frigorifique</v>
      </c>
    </row>
    <row r="1359" spans="1:11">
      <c r="A1359" s="440"/>
      <c r="B1359" s="989" t="s">
        <v>179</v>
      </c>
      <c r="C1359" s="976"/>
      <c r="D1359" s="991" t="s">
        <v>2795</v>
      </c>
      <c r="E1359" s="984" t="s">
        <v>36</v>
      </c>
      <c r="F1359" s="979">
        <v>12</v>
      </c>
      <c r="G1359" s="980">
        <v>68.099999999999994</v>
      </c>
      <c r="H1359" s="985">
        <f t="shared" si="21"/>
        <v>817.19999999999993</v>
      </c>
      <c r="J1359" s="2061" t="s">
        <v>6398</v>
      </c>
      <c r="K1359" s="2153" t="str">
        <f>VLOOKUP(J1359,'FICHE RATIOS'!C:D,2,FALSE)</f>
        <v>Production Frigorifique</v>
      </c>
    </row>
    <row r="1360" spans="1:11">
      <c r="A1360" s="440"/>
      <c r="B1360" s="989" t="s">
        <v>179</v>
      </c>
      <c r="C1360" s="976"/>
      <c r="D1360" s="983"/>
      <c r="E1360" s="984"/>
      <c r="F1360" s="979">
        <v>0</v>
      </c>
      <c r="G1360" s="980"/>
      <c r="H1360" s="985">
        <f t="shared" si="21"/>
        <v>0</v>
      </c>
      <c r="J1360" s="2061" t="s">
        <v>6398</v>
      </c>
      <c r="K1360" s="2153" t="str">
        <f>VLOOKUP(J1360,'FICHE RATIOS'!C:D,2,FALSE)</f>
        <v>Production Frigorifique</v>
      </c>
    </row>
    <row r="1361" spans="1:11">
      <c r="A1361" s="440"/>
      <c r="B1361" s="989" t="s">
        <v>179</v>
      </c>
      <c r="C1361" s="976"/>
      <c r="D1361" s="983" t="s">
        <v>2796</v>
      </c>
      <c r="E1361" s="984"/>
      <c r="F1361" s="979">
        <v>0</v>
      </c>
      <c r="G1361" s="980"/>
      <c r="H1361" s="985">
        <f t="shared" si="21"/>
        <v>0</v>
      </c>
      <c r="J1361" s="2061" t="s">
        <v>6398</v>
      </c>
      <c r="K1361" s="2153" t="str">
        <f>VLOOKUP(J1361,'FICHE RATIOS'!C:D,2,FALSE)</f>
        <v>Production Frigorifique</v>
      </c>
    </row>
    <row r="1362" spans="1:11">
      <c r="A1362" s="440"/>
      <c r="B1362" s="989" t="s">
        <v>179</v>
      </c>
      <c r="C1362" s="976"/>
      <c r="D1362" s="983" t="s">
        <v>2677</v>
      </c>
      <c r="E1362" s="984" t="s">
        <v>2528</v>
      </c>
      <c r="F1362" s="979">
        <v>0</v>
      </c>
      <c r="G1362" s="980"/>
      <c r="H1362" s="985">
        <f t="shared" si="21"/>
        <v>0</v>
      </c>
      <c r="J1362" s="2061" t="s">
        <v>6398</v>
      </c>
      <c r="K1362" s="2153" t="str">
        <f>VLOOKUP(J1362,'FICHE RATIOS'!C:D,2,FALSE)</f>
        <v>Production Frigorifique</v>
      </c>
    </row>
    <row r="1363" spans="1:11">
      <c r="A1363" s="440"/>
      <c r="B1363" s="989" t="s">
        <v>179</v>
      </c>
      <c r="C1363" s="976"/>
      <c r="D1363" s="983" t="s">
        <v>2678</v>
      </c>
      <c r="E1363" s="984" t="s">
        <v>2528</v>
      </c>
      <c r="F1363" s="979">
        <v>0</v>
      </c>
      <c r="G1363" s="980"/>
      <c r="H1363" s="985">
        <f t="shared" si="21"/>
        <v>0</v>
      </c>
      <c r="J1363" s="2061" t="s">
        <v>6398</v>
      </c>
      <c r="K1363" s="2153" t="str">
        <f>VLOOKUP(J1363,'FICHE RATIOS'!C:D,2,FALSE)</f>
        <v>Production Frigorifique</v>
      </c>
    </row>
    <row r="1364" spans="1:11">
      <c r="A1364" s="440"/>
      <c r="B1364" s="989" t="s">
        <v>179</v>
      </c>
      <c r="C1364" s="976"/>
      <c r="D1364" s="983" t="s">
        <v>2681</v>
      </c>
      <c r="E1364" s="984" t="s">
        <v>2528</v>
      </c>
      <c r="F1364" s="979">
        <v>0</v>
      </c>
      <c r="G1364" s="980"/>
      <c r="H1364" s="985">
        <f t="shared" si="21"/>
        <v>0</v>
      </c>
      <c r="J1364" s="2061" t="s">
        <v>6398</v>
      </c>
      <c r="K1364" s="2153" t="str">
        <f>VLOOKUP(J1364,'FICHE RATIOS'!C:D,2,FALSE)</f>
        <v>Production Frigorifique</v>
      </c>
    </row>
    <row r="1365" spans="1:11">
      <c r="A1365" s="440"/>
      <c r="B1365" s="989" t="s">
        <v>179</v>
      </c>
      <c r="C1365" s="976"/>
      <c r="D1365" s="991" t="s">
        <v>2793</v>
      </c>
      <c r="E1365" s="984" t="s">
        <v>36</v>
      </c>
      <c r="F1365" s="979">
        <v>6</v>
      </c>
      <c r="G1365" s="980">
        <v>435.8</v>
      </c>
      <c r="H1365" s="985">
        <f t="shared" si="21"/>
        <v>2614.8000000000002</v>
      </c>
      <c r="J1365" s="2061" t="s">
        <v>6398</v>
      </c>
      <c r="K1365" s="2153" t="str">
        <f>VLOOKUP(J1365,'FICHE RATIOS'!C:D,2,FALSE)</f>
        <v>Production Frigorifique</v>
      </c>
    </row>
    <row r="1366" spans="1:11" ht="24">
      <c r="A1366" s="440"/>
      <c r="B1366" s="989" t="s">
        <v>179</v>
      </c>
      <c r="C1366" s="976"/>
      <c r="D1366" s="991" t="s">
        <v>2695</v>
      </c>
      <c r="E1366" s="984" t="s">
        <v>36</v>
      </c>
      <c r="F1366" s="979">
        <v>6</v>
      </c>
      <c r="G1366" s="980">
        <v>464.76</v>
      </c>
      <c r="H1366" s="985">
        <f t="shared" si="21"/>
        <v>2788.56</v>
      </c>
      <c r="J1366" s="2061" t="s">
        <v>6398</v>
      </c>
      <c r="K1366" s="2153" t="str">
        <f>VLOOKUP(J1366,'FICHE RATIOS'!C:D,2,FALSE)</f>
        <v>Production Frigorifique</v>
      </c>
    </row>
    <row r="1367" spans="1:11">
      <c r="A1367" s="440"/>
      <c r="B1367" s="989" t="s">
        <v>179</v>
      </c>
      <c r="C1367" s="976"/>
      <c r="D1367" s="991" t="s">
        <v>2794</v>
      </c>
      <c r="E1367" s="978" t="s">
        <v>36</v>
      </c>
      <c r="F1367" s="979">
        <v>3</v>
      </c>
      <c r="G1367" s="980">
        <v>3410.67</v>
      </c>
      <c r="H1367" s="985">
        <f t="shared" si="21"/>
        <v>10232.01</v>
      </c>
      <c r="J1367" s="2061" t="s">
        <v>6398</v>
      </c>
      <c r="K1367" s="2153" t="str">
        <f>VLOOKUP(J1367,'FICHE RATIOS'!C:D,2,FALSE)</f>
        <v>Production Frigorifique</v>
      </c>
    </row>
    <row r="1368" spans="1:11">
      <c r="A1368" s="440"/>
      <c r="B1368" s="989" t="s">
        <v>179</v>
      </c>
      <c r="C1368" s="976"/>
      <c r="D1368" s="991" t="s">
        <v>2795</v>
      </c>
      <c r="E1368" s="978" t="s">
        <v>36</v>
      </c>
      <c r="F1368" s="979">
        <v>8</v>
      </c>
      <c r="G1368" s="980">
        <v>68.099999999999994</v>
      </c>
      <c r="H1368" s="985">
        <f t="shared" si="21"/>
        <v>544.79999999999995</v>
      </c>
      <c r="J1368" s="2061" t="s">
        <v>6398</v>
      </c>
      <c r="K1368" s="2153" t="str">
        <f>VLOOKUP(J1368,'FICHE RATIOS'!C:D,2,FALSE)</f>
        <v>Production Frigorifique</v>
      </c>
    </row>
    <row r="1369" spans="1:11">
      <c r="A1369" s="440"/>
      <c r="B1369" s="989" t="s">
        <v>179</v>
      </c>
      <c r="C1369" s="976"/>
      <c r="D1369" s="983" t="s">
        <v>2797</v>
      </c>
      <c r="E1369" s="984"/>
      <c r="F1369" s="979">
        <v>0</v>
      </c>
      <c r="G1369" s="980"/>
      <c r="H1369" s="985">
        <f t="shared" si="21"/>
        <v>0</v>
      </c>
      <c r="J1369" s="2061" t="s">
        <v>6398</v>
      </c>
      <c r="K1369" s="2153" t="str">
        <f>VLOOKUP(J1369,'FICHE RATIOS'!C:D,2,FALSE)</f>
        <v>Production Frigorifique</v>
      </c>
    </row>
    <row r="1370" spans="1:11">
      <c r="A1370" s="440"/>
      <c r="B1370" s="989" t="s">
        <v>179</v>
      </c>
      <c r="C1370" s="976"/>
      <c r="D1370" s="983"/>
      <c r="E1370" s="984"/>
      <c r="F1370" s="979">
        <v>0</v>
      </c>
      <c r="G1370" s="980"/>
      <c r="H1370" s="985">
        <f t="shared" si="21"/>
        <v>0</v>
      </c>
      <c r="J1370" s="2061" t="s">
        <v>6398</v>
      </c>
      <c r="K1370" s="2153" t="str">
        <f>VLOOKUP(J1370,'FICHE RATIOS'!C:D,2,FALSE)</f>
        <v>Production Frigorifique</v>
      </c>
    </row>
    <row r="1371" spans="1:11">
      <c r="A1371" s="440"/>
      <c r="B1371" s="989" t="s">
        <v>179</v>
      </c>
      <c r="C1371" s="976"/>
      <c r="D1371" s="983" t="s">
        <v>2798</v>
      </c>
      <c r="E1371" s="984"/>
      <c r="F1371" s="979">
        <v>0</v>
      </c>
      <c r="G1371" s="980"/>
      <c r="H1371" s="985">
        <f t="shared" si="21"/>
        <v>0</v>
      </c>
      <c r="J1371" s="2061" t="s">
        <v>6398</v>
      </c>
      <c r="K1371" s="2153" t="str">
        <f>VLOOKUP(J1371,'FICHE RATIOS'!C:D,2,FALSE)</f>
        <v>Production Frigorifique</v>
      </c>
    </row>
    <row r="1372" spans="1:11" ht="24">
      <c r="A1372" s="440"/>
      <c r="B1372" s="989" t="s">
        <v>179</v>
      </c>
      <c r="C1372" s="976"/>
      <c r="D1372" s="991" t="s">
        <v>2932</v>
      </c>
      <c r="E1372" s="992" t="s">
        <v>66</v>
      </c>
      <c r="F1372" s="979">
        <v>1</v>
      </c>
      <c r="G1372" s="980">
        <v>2221.04</v>
      </c>
      <c r="H1372" s="985">
        <f t="shared" si="21"/>
        <v>2221.04</v>
      </c>
      <c r="J1372" s="2061" t="s">
        <v>6398</v>
      </c>
      <c r="K1372" s="2153" t="str">
        <f>VLOOKUP(J1372,'FICHE RATIOS'!C:D,2,FALSE)</f>
        <v>Production Frigorifique</v>
      </c>
    </row>
    <row r="1373" spans="1:11" ht="24">
      <c r="A1373" s="440"/>
      <c r="B1373" s="989" t="s">
        <v>179</v>
      </c>
      <c r="C1373" s="976"/>
      <c r="D1373" s="991" t="s">
        <v>2933</v>
      </c>
      <c r="E1373" s="984" t="s">
        <v>66</v>
      </c>
      <c r="F1373" s="979">
        <v>2</v>
      </c>
      <c r="G1373" s="980">
        <v>3187.78</v>
      </c>
      <c r="H1373" s="985">
        <f t="shared" si="21"/>
        <v>6375.56</v>
      </c>
      <c r="J1373" s="2061" t="s">
        <v>6398</v>
      </c>
      <c r="K1373" s="2153" t="str">
        <f>VLOOKUP(J1373,'FICHE RATIOS'!C:D,2,FALSE)</f>
        <v>Production Frigorifique</v>
      </c>
    </row>
    <row r="1374" spans="1:11">
      <c r="A1374" s="440"/>
      <c r="B1374" s="989" t="s">
        <v>179</v>
      </c>
      <c r="C1374" s="976"/>
      <c r="D1374" s="991" t="s">
        <v>2562</v>
      </c>
      <c r="E1374" s="992" t="s">
        <v>66</v>
      </c>
      <c r="F1374" s="979">
        <v>3</v>
      </c>
      <c r="G1374" s="980">
        <v>56.6</v>
      </c>
      <c r="H1374" s="985">
        <f t="shared" si="21"/>
        <v>169.8</v>
      </c>
      <c r="J1374" s="2061" t="s">
        <v>6398</v>
      </c>
      <c r="K1374" s="2153" t="str">
        <f>VLOOKUP(J1374,'FICHE RATIOS'!C:D,2,FALSE)</f>
        <v>Production Frigorifique</v>
      </c>
    </row>
    <row r="1375" spans="1:11">
      <c r="A1375" s="440"/>
      <c r="B1375" s="989" t="s">
        <v>179</v>
      </c>
      <c r="C1375" s="976"/>
      <c r="D1375" s="983" t="s">
        <v>2801</v>
      </c>
      <c r="E1375" s="984"/>
      <c r="F1375" s="979">
        <v>0</v>
      </c>
      <c r="G1375" s="980"/>
      <c r="H1375" s="985">
        <f t="shared" si="21"/>
        <v>0</v>
      </c>
      <c r="J1375" s="2061" t="s">
        <v>6398</v>
      </c>
      <c r="K1375" s="2153" t="str">
        <f>VLOOKUP(J1375,'FICHE RATIOS'!C:D,2,FALSE)</f>
        <v>Production Frigorifique</v>
      </c>
    </row>
    <row r="1376" spans="1:11">
      <c r="A1376" s="440"/>
      <c r="B1376" s="989" t="s">
        <v>179</v>
      </c>
      <c r="C1376" s="976"/>
      <c r="D1376" s="991" t="s">
        <v>2677</v>
      </c>
      <c r="E1376" s="984" t="s">
        <v>36</v>
      </c>
      <c r="F1376" s="979">
        <v>4</v>
      </c>
      <c r="G1376" s="980">
        <v>333.87</v>
      </c>
      <c r="H1376" s="985">
        <f t="shared" si="21"/>
        <v>1335.48</v>
      </c>
      <c r="J1376" s="2061" t="s">
        <v>6398</v>
      </c>
      <c r="K1376" s="2153" t="str">
        <f>VLOOKUP(J1376,'FICHE RATIOS'!C:D,2,FALSE)</f>
        <v>Production Frigorifique</v>
      </c>
    </row>
    <row r="1377" spans="1:11">
      <c r="A1377" s="440"/>
      <c r="B1377" s="989" t="s">
        <v>179</v>
      </c>
      <c r="C1377" s="976"/>
      <c r="D1377" s="991" t="s">
        <v>2564</v>
      </c>
      <c r="E1377" s="984" t="s">
        <v>36</v>
      </c>
      <c r="F1377" s="979">
        <v>2</v>
      </c>
      <c r="G1377" s="980">
        <v>240.99</v>
      </c>
      <c r="H1377" s="985">
        <f t="shared" si="21"/>
        <v>481.98</v>
      </c>
      <c r="J1377" s="2061" t="s">
        <v>6398</v>
      </c>
      <c r="K1377" s="2153" t="str">
        <f>VLOOKUP(J1377,'FICHE RATIOS'!C:D,2,FALSE)</f>
        <v>Production Frigorifique</v>
      </c>
    </row>
    <row r="1378" spans="1:11">
      <c r="A1378" s="440"/>
      <c r="B1378" s="989" t="s">
        <v>179</v>
      </c>
      <c r="C1378" s="976"/>
      <c r="D1378" s="983" t="s">
        <v>2629</v>
      </c>
      <c r="E1378" s="984"/>
      <c r="F1378" s="979">
        <v>0</v>
      </c>
      <c r="G1378" s="980"/>
      <c r="H1378" s="985">
        <f t="shared" si="21"/>
        <v>0</v>
      </c>
      <c r="J1378" s="2061" t="s">
        <v>6398</v>
      </c>
      <c r="K1378" s="2153" t="str">
        <f>VLOOKUP(J1378,'FICHE RATIOS'!C:D,2,FALSE)</f>
        <v>Production Frigorifique</v>
      </c>
    </row>
    <row r="1379" spans="1:11" ht="24">
      <c r="A1379" s="440"/>
      <c r="B1379" s="989" t="s">
        <v>179</v>
      </c>
      <c r="C1379" s="976"/>
      <c r="D1379" s="991" t="s">
        <v>2695</v>
      </c>
      <c r="E1379" s="984" t="s">
        <v>36</v>
      </c>
      <c r="F1379" s="979">
        <v>4</v>
      </c>
      <c r="G1379" s="980">
        <v>464.76</v>
      </c>
      <c r="H1379" s="985">
        <f t="shared" si="21"/>
        <v>1859.04</v>
      </c>
      <c r="J1379" s="2061" t="s">
        <v>6398</v>
      </c>
      <c r="K1379" s="2153" t="str">
        <f>VLOOKUP(J1379,'FICHE RATIOS'!C:D,2,FALSE)</f>
        <v>Production Frigorifique</v>
      </c>
    </row>
    <row r="1380" spans="1:11">
      <c r="A1380" s="440"/>
      <c r="B1380" s="989" t="s">
        <v>179</v>
      </c>
      <c r="C1380" s="976"/>
      <c r="D1380" s="991" t="s">
        <v>2566</v>
      </c>
      <c r="E1380" s="984" t="s">
        <v>36</v>
      </c>
      <c r="F1380" s="979">
        <v>2</v>
      </c>
      <c r="G1380" s="980">
        <v>297.29000000000002</v>
      </c>
      <c r="H1380" s="985">
        <f t="shared" si="21"/>
        <v>594.58000000000004</v>
      </c>
      <c r="J1380" s="2061" t="s">
        <v>6398</v>
      </c>
      <c r="K1380" s="2153" t="str">
        <f>VLOOKUP(J1380,'FICHE RATIOS'!C:D,2,FALSE)</f>
        <v>Production Frigorifique</v>
      </c>
    </row>
    <row r="1381" spans="1:11">
      <c r="A1381" s="440"/>
      <c r="B1381" s="989" t="s">
        <v>179</v>
      </c>
      <c r="C1381" s="976"/>
      <c r="D1381" s="983" t="s">
        <v>2717</v>
      </c>
      <c r="E1381" s="984"/>
      <c r="F1381" s="979">
        <v>0</v>
      </c>
      <c r="G1381" s="980"/>
      <c r="H1381" s="985">
        <f t="shared" si="21"/>
        <v>0</v>
      </c>
      <c r="J1381" s="2061" t="s">
        <v>6398</v>
      </c>
      <c r="K1381" s="2153" t="str">
        <f>VLOOKUP(J1381,'FICHE RATIOS'!C:D,2,FALSE)</f>
        <v>Production Frigorifique</v>
      </c>
    </row>
    <row r="1382" spans="1:11">
      <c r="A1382" s="440"/>
      <c r="B1382" s="989" t="s">
        <v>179</v>
      </c>
      <c r="C1382" s="976"/>
      <c r="D1382" s="991" t="s">
        <v>2794</v>
      </c>
      <c r="E1382" s="984" t="s">
        <v>36</v>
      </c>
      <c r="F1382" s="979">
        <v>2</v>
      </c>
      <c r="G1382" s="980">
        <v>3410.67</v>
      </c>
      <c r="H1382" s="985">
        <f t="shared" si="21"/>
        <v>6821.34</v>
      </c>
      <c r="J1382" s="2061" t="s">
        <v>6398</v>
      </c>
      <c r="K1382" s="2153" t="str">
        <f>VLOOKUP(J1382,'FICHE RATIOS'!C:D,2,FALSE)</f>
        <v>Production Frigorifique</v>
      </c>
    </row>
    <row r="1383" spans="1:11">
      <c r="A1383" s="440"/>
      <c r="B1383" s="989" t="s">
        <v>179</v>
      </c>
      <c r="C1383" s="976"/>
      <c r="D1383" s="991" t="s">
        <v>2568</v>
      </c>
      <c r="E1383" s="984" t="s">
        <v>36</v>
      </c>
      <c r="F1383" s="979">
        <v>1</v>
      </c>
      <c r="G1383" s="980">
        <v>1281.1300000000001</v>
      </c>
      <c r="H1383" s="985">
        <f t="shared" si="21"/>
        <v>1281.1300000000001</v>
      </c>
      <c r="J1383" s="2061" t="s">
        <v>6398</v>
      </c>
      <c r="K1383" s="2153" t="str">
        <f>VLOOKUP(J1383,'FICHE RATIOS'!C:D,2,FALSE)</f>
        <v>Production Frigorifique</v>
      </c>
    </row>
    <row r="1384" spans="1:11">
      <c r="A1384" s="440"/>
      <c r="B1384" s="989" t="s">
        <v>179</v>
      </c>
      <c r="C1384" s="976"/>
      <c r="D1384" s="983" t="s">
        <v>2711</v>
      </c>
      <c r="E1384" s="984"/>
      <c r="F1384" s="979">
        <v>0</v>
      </c>
      <c r="G1384" s="980"/>
      <c r="H1384" s="985">
        <f t="shared" si="21"/>
        <v>0</v>
      </c>
      <c r="J1384" s="2061" t="s">
        <v>6398</v>
      </c>
      <c r="K1384" s="2153" t="str">
        <f>VLOOKUP(J1384,'FICHE RATIOS'!C:D,2,FALSE)</f>
        <v>Production Frigorifique</v>
      </c>
    </row>
    <row r="1385" spans="1:11">
      <c r="A1385" s="440"/>
      <c r="B1385" s="989" t="s">
        <v>179</v>
      </c>
      <c r="C1385" s="976"/>
      <c r="D1385" s="991" t="s">
        <v>2803</v>
      </c>
      <c r="E1385" s="984" t="s">
        <v>36</v>
      </c>
      <c r="F1385" s="979">
        <v>2</v>
      </c>
      <c r="G1385" s="980">
        <v>587.78</v>
      </c>
      <c r="H1385" s="985">
        <f t="shared" si="21"/>
        <v>1175.56</v>
      </c>
      <c r="J1385" s="2061" t="s">
        <v>6398</v>
      </c>
      <c r="K1385" s="2153" t="str">
        <f>VLOOKUP(J1385,'FICHE RATIOS'!C:D,2,FALSE)</f>
        <v>Production Frigorifique</v>
      </c>
    </row>
    <row r="1386" spans="1:11">
      <c r="A1386" s="440"/>
      <c r="B1386" s="989" t="s">
        <v>179</v>
      </c>
      <c r="C1386" s="976"/>
      <c r="D1386" s="991" t="s">
        <v>2574</v>
      </c>
      <c r="E1386" s="984" t="s">
        <v>36</v>
      </c>
      <c r="F1386" s="979">
        <v>1</v>
      </c>
      <c r="G1386" s="980">
        <v>327.71</v>
      </c>
      <c r="H1386" s="985">
        <f t="shared" si="21"/>
        <v>327.71</v>
      </c>
      <c r="J1386" s="2061" t="s">
        <v>6398</v>
      </c>
      <c r="K1386" s="2153" t="str">
        <f>VLOOKUP(J1386,'FICHE RATIOS'!C:D,2,FALSE)</f>
        <v>Production Frigorifique</v>
      </c>
    </row>
    <row r="1387" spans="1:11">
      <c r="A1387" s="440"/>
      <c r="B1387" s="989" t="s">
        <v>179</v>
      </c>
      <c r="C1387" s="976"/>
      <c r="D1387" s="991" t="s">
        <v>2805</v>
      </c>
      <c r="E1387" s="992" t="s">
        <v>36</v>
      </c>
      <c r="F1387" s="979">
        <v>2</v>
      </c>
      <c r="G1387" s="980">
        <v>478.07</v>
      </c>
      <c r="H1387" s="985">
        <f t="shared" si="21"/>
        <v>956.14</v>
      </c>
      <c r="J1387" s="2061" t="s">
        <v>6398</v>
      </c>
      <c r="K1387" s="2153" t="str">
        <f>VLOOKUP(J1387,'FICHE RATIOS'!C:D,2,FALSE)</f>
        <v>Production Frigorifique</v>
      </c>
    </row>
    <row r="1388" spans="1:11">
      <c r="A1388" s="440"/>
      <c r="B1388" s="989" t="s">
        <v>179</v>
      </c>
      <c r="C1388" s="976"/>
      <c r="D1388" s="991" t="s">
        <v>2569</v>
      </c>
      <c r="E1388" s="984" t="s">
        <v>36</v>
      </c>
      <c r="F1388" s="979">
        <v>1</v>
      </c>
      <c r="G1388" s="980">
        <v>285.88</v>
      </c>
      <c r="H1388" s="985">
        <f t="shared" si="21"/>
        <v>285.88</v>
      </c>
      <c r="J1388" s="2061" t="s">
        <v>6398</v>
      </c>
      <c r="K1388" s="2153" t="str">
        <f>VLOOKUP(J1388,'FICHE RATIOS'!C:D,2,FALSE)</f>
        <v>Production Frigorifique</v>
      </c>
    </row>
    <row r="1389" spans="1:11" ht="24">
      <c r="A1389" s="440"/>
      <c r="B1389" s="989" t="s">
        <v>179</v>
      </c>
      <c r="C1389" s="976"/>
      <c r="D1389" s="991" t="s">
        <v>2570</v>
      </c>
      <c r="E1389" s="984" t="s">
        <v>51</v>
      </c>
      <c r="F1389" s="979">
        <v>3</v>
      </c>
      <c r="G1389" s="980">
        <v>219.72</v>
      </c>
      <c r="H1389" s="985">
        <f t="shared" si="21"/>
        <v>659.16</v>
      </c>
      <c r="J1389" s="2061" t="s">
        <v>6398</v>
      </c>
      <c r="K1389" s="2153" t="str">
        <f>VLOOKUP(J1389,'FICHE RATIOS'!C:D,2,FALSE)</f>
        <v>Production Frigorifique</v>
      </c>
    </row>
    <row r="1390" spans="1:11">
      <c r="A1390" s="440"/>
      <c r="B1390" s="989" t="s">
        <v>179</v>
      </c>
      <c r="C1390" s="976"/>
      <c r="D1390" s="983" t="s">
        <v>2807</v>
      </c>
      <c r="E1390" s="984"/>
      <c r="F1390" s="979">
        <v>0</v>
      </c>
      <c r="G1390" s="980"/>
      <c r="H1390" s="985">
        <f t="shared" si="21"/>
        <v>0</v>
      </c>
      <c r="J1390" s="2061" t="s">
        <v>6398</v>
      </c>
      <c r="K1390" s="2153" t="str">
        <f>VLOOKUP(J1390,'FICHE RATIOS'!C:D,2,FALSE)</f>
        <v>Production Frigorifique</v>
      </c>
    </row>
    <row r="1391" spans="1:11">
      <c r="A1391" s="440"/>
      <c r="B1391" s="989" t="s">
        <v>179</v>
      </c>
      <c r="C1391" s="976"/>
      <c r="D1391" s="991" t="s">
        <v>2604</v>
      </c>
      <c r="E1391" s="1001" t="s">
        <v>36</v>
      </c>
      <c r="F1391" s="979">
        <v>4</v>
      </c>
      <c r="G1391" s="980">
        <v>62.78</v>
      </c>
      <c r="H1391" s="985">
        <f t="shared" si="21"/>
        <v>251.12</v>
      </c>
      <c r="J1391" s="2061" t="s">
        <v>6398</v>
      </c>
      <c r="K1391" s="2153" t="str">
        <f>VLOOKUP(J1391,'FICHE RATIOS'!C:D,2,FALSE)</f>
        <v>Production Frigorifique</v>
      </c>
    </row>
    <row r="1392" spans="1:11">
      <c r="A1392" s="440"/>
      <c r="B1392" s="989" t="s">
        <v>179</v>
      </c>
      <c r="C1392" s="976"/>
      <c r="D1392" s="991" t="s">
        <v>2605</v>
      </c>
      <c r="E1392" s="984" t="s">
        <v>235</v>
      </c>
      <c r="F1392" s="979">
        <v>8</v>
      </c>
      <c r="G1392" s="980">
        <v>69.430000000000007</v>
      </c>
      <c r="H1392" s="985">
        <f t="shared" si="21"/>
        <v>555.44000000000005</v>
      </c>
      <c r="J1392" s="2061" t="s">
        <v>6398</v>
      </c>
      <c r="K1392" s="2153" t="str">
        <f>VLOOKUP(J1392,'FICHE RATIOS'!C:D,2,FALSE)</f>
        <v>Production Frigorifique</v>
      </c>
    </row>
    <row r="1393" spans="1:11">
      <c r="A1393" s="440"/>
      <c r="B1393" s="989" t="s">
        <v>179</v>
      </c>
      <c r="C1393" s="976"/>
      <c r="D1393" s="991" t="s">
        <v>2578</v>
      </c>
      <c r="E1393" s="978" t="s">
        <v>51</v>
      </c>
      <c r="F1393" s="979">
        <v>2</v>
      </c>
      <c r="G1393" s="980">
        <v>115.8</v>
      </c>
      <c r="H1393" s="985">
        <f t="shared" si="21"/>
        <v>231.6</v>
      </c>
      <c r="J1393" s="2061" t="s">
        <v>6398</v>
      </c>
      <c r="K1393" s="2153" t="str">
        <f>VLOOKUP(J1393,'FICHE RATIOS'!C:D,2,FALSE)</f>
        <v>Production Frigorifique</v>
      </c>
    </row>
    <row r="1394" spans="1:11">
      <c r="A1394" s="440"/>
      <c r="B1394" s="989" t="s">
        <v>179</v>
      </c>
      <c r="C1394" s="976"/>
      <c r="D1394" s="991" t="s">
        <v>2606</v>
      </c>
      <c r="E1394" s="984" t="s">
        <v>235</v>
      </c>
      <c r="F1394" s="979">
        <v>6</v>
      </c>
      <c r="G1394" s="980">
        <v>81.650000000000006</v>
      </c>
      <c r="H1394" s="985">
        <f t="shared" si="21"/>
        <v>489.90000000000003</v>
      </c>
      <c r="J1394" s="2061" t="s">
        <v>6398</v>
      </c>
      <c r="K1394" s="2153" t="str">
        <f>VLOOKUP(J1394,'FICHE RATIOS'!C:D,2,FALSE)</f>
        <v>Production Frigorifique</v>
      </c>
    </row>
    <row r="1395" spans="1:11">
      <c r="A1395" s="440"/>
      <c r="B1395" s="989" t="s">
        <v>179</v>
      </c>
      <c r="C1395" s="976"/>
      <c r="D1395" s="983" t="s">
        <v>2580</v>
      </c>
      <c r="E1395" s="984"/>
      <c r="F1395" s="979">
        <v>0</v>
      </c>
      <c r="G1395" s="980"/>
      <c r="H1395" s="985">
        <f t="shared" si="21"/>
        <v>0</v>
      </c>
      <c r="J1395" s="2061" t="s">
        <v>6398</v>
      </c>
      <c r="K1395" s="2153" t="str">
        <f>VLOOKUP(J1395,'FICHE RATIOS'!C:D,2,FALSE)</f>
        <v>Production Frigorifique</v>
      </c>
    </row>
    <row r="1396" spans="1:11" ht="36">
      <c r="A1396" s="440"/>
      <c r="B1396" s="989" t="s">
        <v>179</v>
      </c>
      <c r="C1396" s="976"/>
      <c r="D1396" s="991" t="s">
        <v>2581</v>
      </c>
      <c r="E1396" s="984" t="s">
        <v>36</v>
      </c>
      <c r="F1396" s="979">
        <v>2</v>
      </c>
      <c r="G1396" s="980">
        <v>1235.25</v>
      </c>
      <c r="H1396" s="985">
        <f t="shared" si="21"/>
        <v>2470.5</v>
      </c>
      <c r="J1396" s="2061" t="s">
        <v>6398</v>
      </c>
      <c r="K1396" s="2153" t="str">
        <f>VLOOKUP(J1396,'FICHE RATIOS'!C:D,2,FALSE)</f>
        <v>Production Frigorifique</v>
      </c>
    </row>
    <row r="1397" spans="1:11">
      <c r="A1397" s="440"/>
      <c r="B1397" s="989" t="s">
        <v>179</v>
      </c>
      <c r="C1397" s="976"/>
      <c r="D1397" s="983" t="s">
        <v>2808</v>
      </c>
      <c r="E1397" s="984"/>
      <c r="F1397" s="979">
        <v>0</v>
      </c>
      <c r="G1397" s="980"/>
      <c r="H1397" s="985">
        <f t="shared" si="21"/>
        <v>0</v>
      </c>
      <c r="J1397" s="2061" t="s">
        <v>6398</v>
      </c>
      <c r="K1397" s="2153" t="str">
        <f>VLOOKUP(J1397,'FICHE RATIOS'!C:D,2,FALSE)</f>
        <v>Production Frigorifique</v>
      </c>
    </row>
    <row r="1398" spans="1:11">
      <c r="A1398" s="440"/>
      <c r="B1398" s="989" t="s">
        <v>179</v>
      </c>
      <c r="C1398" s="976"/>
      <c r="D1398" s="991" t="s">
        <v>2584</v>
      </c>
      <c r="E1398" s="984" t="s">
        <v>235</v>
      </c>
      <c r="F1398" s="979">
        <v>18</v>
      </c>
      <c r="G1398" s="980">
        <v>209.89</v>
      </c>
      <c r="H1398" s="985">
        <f t="shared" si="21"/>
        <v>3778.0199999999995</v>
      </c>
      <c r="J1398" s="2061" t="s">
        <v>6398</v>
      </c>
      <c r="K1398" s="2153" t="str">
        <f>VLOOKUP(J1398,'FICHE RATIOS'!C:D,2,FALSE)</f>
        <v>Production Frigorifique</v>
      </c>
    </row>
    <row r="1399" spans="1:11">
      <c r="A1399" s="440"/>
      <c r="B1399" s="989" t="s">
        <v>179</v>
      </c>
      <c r="C1399" s="976"/>
      <c r="D1399" s="991" t="s">
        <v>2583</v>
      </c>
      <c r="E1399" s="984" t="s">
        <v>235</v>
      </c>
      <c r="F1399" s="979">
        <v>36</v>
      </c>
      <c r="G1399" s="980">
        <v>404.15</v>
      </c>
      <c r="H1399" s="985">
        <f t="shared" si="21"/>
        <v>14549.4</v>
      </c>
      <c r="J1399" s="2061" t="s">
        <v>6398</v>
      </c>
      <c r="K1399" s="2153" t="str">
        <f>VLOOKUP(J1399,'FICHE RATIOS'!C:D,2,FALSE)</f>
        <v>Production Frigorifique</v>
      </c>
    </row>
    <row r="1400" spans="1:11">
      <c r="A1400" s="440"/>
      <c r="B1400" s="989" t="s">
        <v>179</v>
      </c>
      <c r="C1400" s="976"/>
      <c r="D1400" s="991" t="s">
        <v>2698</v>
      </c>
      <c r="E1400" s="984" t="s">
        <v>235</v>
      </c>
      <c r="F1400" s="979">
        <v>24</v>
      </c>
      <c r="G1400" s="980">
        <v>767.69</v>
      </c>
      <c r="H1400" s="985">
        <f t="shared" si="21"/>
        <v>18424.560000000001</v>
      </c>
      <c r="J1400" s="2061" t="s">
        <v>6398</v>
      </c>
      <c r="K1400" s="2153" t="str">
        <f>VLOOKUP(J1400,'FICHE RATIOS'!C:D,2,FALSE)</f>
        <v>Production Frigorifique</v>
      </c>
    </row>
    <row r="1401" spans="1:11">
      <c r="A1401" s="440"/>
      <c r="B1401" s="989" t="s">
        <v>179</v>
      </c>
      <c r="C1401" s="976"/>
      <c r="D1401" s="991" t="s">
        <v>2809</v>
      </c>
      <c r="E1401" s="984" t="s">
        <v>235</v>
      </c>
      <c r="F1401" s="979">
        <v>12</v>
      </c>
      <c r="G1401" s="980">
        <v>854.31</v>
      </c>
      <c r="H1401" s="985">
        <f t="shared" si="21"/>
        <v>10251.719999999999</v>
      </c>
      <c r="J1401" s="2061" t="s">
        <v>6398</v>
      </c>
      <c r="K1401" s="2153" t="str">
        <f>VLOOKUP(J1401,'FICHE RATIOS'!C:D,2,FALSE)</f>
        <v>Production Frigorifique</v>
      </c>
    </row>
    <row r="1402" spans="1:11">
      <c r="A1402" s="440"/>
      <c r="B1402" s="989" t="s">
        <v>179</v>
      </c>
      <c r="C1402" s="976"/>
      <c r="D1402" s="983" t="s">
        <v>2810</v>
      </c>
      <c r="E1402" s="984"/>
      <c r="F1402" s="979">
        <v>0</v>
      </c>
      <c r="G1402" s="980"/>
      <c r="H1402" s="985">
        <f t="shared" si="21"/>
        <v>0</v>
      </c>
      <c r="J1402" s="2061" t="s">
        <v>6398</v>
      </c>
      <c r="K1402" s="2153" t="str">
        <f>VLOOKUP(J1402,'FICHE RATIOS'!C:D,2,FALSE)</f>
        <v>Production Frigorifique</v>
      </c>
    </row>
    <row r="1403" spans="1:11">
      <c r="A1403" s="440"/>
      <c r="B1403" s="989" t="s">
        <v>179</v>
      </c>
      <c r="C1403" s="976"/>
      <c r="D1403" s="991" t="s">
        <v>2811</v>
      </c>
      <c r="E1403" s="984" t="s">
        <v>70</v>
      </c>
      <c r="F1403" s="979">
        <v>11</v>
      </c>
      <c r="G1403" s="980">
        <v>61.86</v>
      </c>
      <c r="H1403" s="985">
        <f t="shared" si="21"/>
        <v>680.46</v>
      </c>
      <c r="J1403" s="2061" t="s">
        <v>6398</v>
      </c>
      <c r="K1403" s="2153" t="str">
        <f>VLOOKUP(J1403,'FICHE RATIOS'!C:D,2,FALSE)</f>
        <v>Production Frigorifique</v>
      </c>
    </row>
    <row r="1404" spans="1:11">
      <c r="A1404" s="440"/>
      <c r="B1404" s="989" t="s">
        <v>179</v>
      </c>
      <c r="C1404" s="976"/>
      <c r="D1404" s="991" t="s">
        <v>2812</v>
      </c>
      <c r="E1404" s="984" t="s">
        <v>70</v>
      </c>
      <c r="F1404" s="979">
        <v>81</v>
      </c>
      <c r="G1404" s="980">
        <v>65.12</v>
      </c>
      <c r="H1404" s="985">
        <f t="shared" si="21"/>
        <v>5274.72</v>
      </c>
      <c r="J1404" s="2061" t="s">
        <v>6398</v>
      </c>
      <c r="K1404" s="2153" t="str">
        <f>VLOOKUP(J1404,'FICHE RATIOS'!C:D,2,FALSE)</f>
        <v>Production Frigorifique</v>
      </c>
    </row>
    <row r="1405" spans="1:11">
      <c r="A1405" s="440"/>
      <c r="B1405" s="989" t="s">
        <v>179</v>
      </c>
      <c r="C1405" s="976"/>
      <c r="D1405" s="983" t="s">
        <v>2813</v>
      </c>
      <c r="E1405" s="984"/>
      <c r="F1405" s="979">
        <v>0</v>
      </c>
      <c r="G1405" s="980"/>
      <c r="H1405" s="985">
        <f t="shared" si="21"/>
        <v>0</v>
      </c>
      <c r="J1405" s="2061" t="s">
        <v>6398</v>
      </c>
      <c r="K1405" s="2153" t="str">
        <f>VLOOKUP(J1405,'FICHE RATIOS'!C:D,2,FALSE)</f>
        <v>Production Frigorifique</v>
      </c>
    </row>
    <row r="1406" spans="1:11">
      <c r="A1406" s="440"/>
      <c r="B1406" s="989" t="s">
        <v>179</v>
      </c>
      <c r="C1406" s="976"/>
      <c r="D1406" s="991" t="s">
        <v>2811</v>
      </c>
      <c r="E1406" s="984" t="s">
        <v>70</v>
      </c>
      <c r="F1406" s="979">
        <v>21</v>
      </c>
      <c r="G1406" s="980">
        <v>61.86</v>
      </c>
      <c r="H1406" s="985">
        <f t="shared" si="21"/>
        <v>1299.06</v>
      </c>
      <c r="J1406" s="2061" t="s">
        <v>6398</v>
      </c>
      <c r="K1406" s="2153" t="str">
        <f>VLOOKUP(J1406,'FICHE RATIOS'!C:D,2,FALSE)</f>
        <v>Production Frigorifique</v>
      </c>
    </row>
    <row r="1407" spans="1:11">
      <c r="A1407" s="440"/>
      <c r="B1407" s="989" t="s">
        <v>179</v>
      </c>
      <c r="C1407" s="976"/>
      <c r="D1407" s="991" t="s">
        <v>2812</v>
      </c>
      <c r="E1407" s="984" t="s">
        <v>70</v>
      </c>
      <c r="F1407" s="979">
        <v>19</v>
      </c>
      <c r="G1407" s="980">
        <v>65.12</v>
      </c>
      <c r="H1407" s="985">
        <f t="shared" si="21"/>
        <v>1237.2800000000002</v>
      </c>
      <c r="J1407" s="2061" t="s">
        <v>6398</v>
      </c>
      <c r="K1407" s="2153" t="str">
        <f>VLOOKUP(J1407,'FICHE RATIOS'!C:D,2,FALSE)</f>
        <v>Production Frigorifique</v>
      </c>
    </row>
    <row r="1408" spans="1:11">
      <c r="A1408" s="440"/>
      <c r="B1408" s="989" t="s">
        <v>179</v>
      </c>
      <c r="C1408" s="976"/>
      <c r="D1408" s="983" t="s">
        <v>2557</v>
      </c>
      <c r="E1408" s="984"/>
      <c r="F1408" s="979">
        <v>0</v>
      </c>
      <c r="G1408" s="980"/>
      <c r="H1408" s="985">
        <f t="shared" si="21"/>
        <v>0</v>
      </c>
      <c r="J1408" s="2061" t="s">
        <v>6398</v>
      </c>
      <c r="K1408" s="2153" t="str">
        <f>VLOOKUP(J1408,'FICHE RATIOS'!C:D,2,FALSE)</f>
        <v>Production Frigorifique</v>
      </c>
    </row>
    <row r="1409" spans="1:11">
      <c r="A1409" s="440"/>
      <c r="B1409" s="989" t="s">
        <v>179</v>
      </c>
      <c r="C1409" s="976"/>
      <c r="D1409" s="991" t="s">
        <v>2795</v>
      </c>
      <c r="E1409" s="984" t="s">
        <v>36</v>
      </c>
      <c r="F1409" s="979">
        <v>12</v>
      </c>
      <c r="G1409" s="980">
        <v>68.099999999999994</v>
      </c>
      <c r="H1409" s="985">
        <f t="shared" si="21"/>
        <v>817.19999999999993</v>
      </c>
      <c r="J1409" s="2061" t="s">
        <v>6398</v>
      </c>
      <c r="K1409" s="2153" t="str">
        <f>VLOOKUP(J1409,'FICHE RATIOS'!C:D,2,FALSE)</f>
        <v>Production Frigorifique</v>
      </c>
    </row>
    <row r="1410" spans="1:11">
      <c r="A1410" s="440"/>
      <c r="B1410" s="989" t="s">
        <v>179</v>
      </c>
      <c r="C1410" s="976"/>
      <c r="D1410" s="983"/>
      <c r="E1410" s="984"/>
      <c r="F1410" s="979">
        <v>0</v>
      </c>
      <c r="G1410" s="980"/>
      <c r="H1410" s="985">
        <f t="shared" si="21"/>
        <v>0</v>
      </c>
      <c r="J1410" s="2061" t="s">
        <v>6398</v>
      </c>
      <c r="K1410" s="2153" t="str">
        <f>VLOOKUP(J1410,'FICHE RATIOS'!C:D,2,FALSE)</f>
        <v>Production Frigorifique</v>
      </c>
    </row>
    <row r="1411" spans="1:11">
      <c r="A1411" s="440"/>
      <c r="B1411" s="989" t="s">
        <v>179</v>
      </c>
      <c r="C1411" s="976"/>
      <c r="D1411" s="983" t="s">
        <v>2814</v>
      </c>
      <c r="E1411" s="984"/>
      <c r="F1411" s="979">
        <v>0</v>
      </c>
      <c r="G1411" s="980"/>
      <c r="H1411" s="985">
        <f t="shared" si="21"/>
        <v>0</v>
      </c>
      <c r="J1411" s="2061" t="s">
        <v>6398</v>
      </c>
      <c r="K1411" s="2153" t="str">
        <f>VLOOKUP(J1411,'FICHE RATIOS'!C:D,2,FALSE)</f>
        <v>Production Frigorifique</v>
      </c>
    </row>
    <row r="1412" spans="1:11" ht="24">
      <c r="A1412" s="440"/>
      <c r="B1412" s="989" t="s">
        <v>179</v>
      </c>
      <c r="C1412" s="976"/>
      <c r="D1412" s="991" t="s">
        <v>2934</v>
      </c>
      <c r="E1412" s="984" t="s">
        <v>66</v>
      </c>
      <c r="F1412" s="979">
        <v>1</v>
      </c>
      <c r="G1412" s="980">
        <v>3234.56</v>
      </c>
      <c r="H1412" s="985">
        <f t="shared" si="21"/>
        <v>3234.56</v>
      </c>
      <c r="J1412" s="2061" t="s">
        <v>6398</v>
      </c>
      <c r="K1412" s="2153" t="str">
        <f>VLOOKUP(J1412,'FICHE RATIOS'!C:D,2,FALSE)</f>
        <v>Production Frigorifique</v>
      </c>
    </row>
    <row r="1413" spans="1:11" ht="24">
      <c r="A1413" s="440"/>
      <c r="B1413" s="989" t="s">
        <v>179</v>
      </c>
      <c r="C1413" s="976"/>
      <c r="D1413" s="991" t="s">
        <v>2935</v>
      </c>
      <c r="E1413" s="984" t="s">
        <v>66</v>
      </c>
      <c r="F1413" s="979">
        <v>2</v>
      </c>
      <c r="G1413" s="980">
        <v>3736.79</v>
      </c>
      <c r="H1413" s="985">
        <f t="shared" si="21"/>
        <v>7473.58</v>
      </c>
      <c r="J1413" s="2061" t="s">
        <v>6398</v>
      </c>
      <c r="K1413" s="2153" t="str">
        <f>VLOOKUP(J1413,'FICHE RATIOS'!C:D,2,FALSE)</f>
        <v>Production Frigorifique</v>
      </c>
    </row>
    <row r="1414" spans="1:11">
      <c r="A1414" s="440"/>
      <c r="B1414" s="989" t="s">
        <v>179</v>
      </c>
      <c r="C1414" s="976"/>
      <c r="D1414" s="991" t="s">
        <v>2562</v>
      </c>
      <c r="E1414" s="984" t="s">
        <v>66</v>
      </c>
      <c r="F1414" s="979">
        <v>3</v>
      </c>
      <c r="G1414" s="980">
        <v>56.6</v>
      </c>
      <c r="H1414" s="985">
        <f t="shared" si="21"/>
        <v>169.8</v>
      </c>
      <c r="J1414" s="2061" t="s">
        <v>6398</v>
      </c>
      <c r="K1414" s="2153" t="str">
        <f>VLOOKUP(J1414,'FICHE RATIOS'!C:D,2,FALSE)</f>
        <v>Production Frigorifique</v>
      </c>
    </row>
    <row r="1415" spans="1:11">
      <c r="A1415" s="440"/>
      <c r="B1415" s="989" t="s">
        <v>179</v>
      </c>
      <c r="C1415" s="976"/>
      <c r="D1415" s="983" t="s">
        <v>2801</v>
      </c>
      <c r="E1415" s="984"/>
      <c r="F1415" s="979">
        <v>0</v>
      </c>
      <c r="G1415" s="980"/>
      <c r="H1415" s="985">
        <f t="shared" si="21"/>
        <v>0</v>
      </c>
      <c r="J1415" s="2061" t="s">
        <v>6398</v>
      </c>
      <c r="K1415" s="2153" t="str">
        <f>VLOOKUP(J1415,'FICHE RATIOS'!C:D,2,FALSE)</f>
        <v>Production Frigorifique</v>
      </c>
    </row>
    <row r="1416" spans="1:11">
      <c r="A1416" s="440"/>
      <c r="B1416" s="989" t="s">
        <v>179</v>
      </c>
      <c r="C1416" s="976"/>
      <c r="D1416" s="991" t="s">
        <v>2677</v>
      </c>
      <c r="E1416" s="984" t="s">
        <v>36</v>
      </c>
      <c r="F1416" s="979">
        <v>4</v>
      </c>
      <c r="G1416" s="980">
        <v>333.87</v>
      </c>
      <c r="H1416" s="985">
        <f t="shared" ref="H1416:H1479" si="22">+IF(F1416=0,0,F1416*G1416)</f>
        <v>1335.48</v>
      </c>
      <c r="J1416" s="2061" t="s">
        <v>6398</v>
      </c>
      <c r="K1416" s="2153" t="str">
        <f>VLOOKUP(J1416,'FICHE RATIOS'!C:D,2,FALSE)</f>
        <v>Production Frigorifique</v>
      </c>
    </row>
    <row r="1417" spans="1:11">
      <c r="A1417" s="440"/>
      <c r="B1417" s="989" t="s">
        <v>179</v>
      </c>
      <c r="C1417" s="976"/>
      <c r="D1417" s="991" t="s">
        <v>2802</v>
      </c>
      <c r="E1417" s="984" t="s">
        <v>36</v>
      </c>
      <c r="F1417" s="979">
        <v>2</v>
      </c>
      <c r="G1417" s="980">
        <v>283.16000000000003</v>
      </c>
      <c r="H1417" s="985">
        <f t="shared" si="22"/>
        <v>566.32000000000005</v>
      </c>
      <c r="J1417" s="2061" t="s">
        <v>6398</v>
      </c>
      <c r="K1417" s="2153" t="str">
        <f>VLOOKUP(J1417,'FICHE RATIOS'!C:D,2,FALSE)</f>
        <v>Production Frigorifique</v>
      </c>
    </row>
    <row r="1418" spans="1:11">
      <c r="A1418" s="440"/>
      <c r="B1418" s="989" t="s">
        <v>179</v>
      </c>
      <c r="C1418" s="976"/>
      <c r="D1418" s="983" t="s">
        <v>2629</v>
      </c>
      <c r="E1418" s="984"/>
      <c r="F1418" s="979">
        <v>0</v>
      </c>
      <c r="G1418" s="980"/>
      <c r="H1418" s="985">
        <f t="shared" si="22"/>
        <v>0</v>
      </c>
      <c r="J1418" s="2061" t="s">
        <v>6398</v>
      </c>
      <c r="K1418" s="2153" t="str">
        <f>VLOOKUP(J1418,'FICHE RATIOS'!C:D,2,FALSE)</f>
        <v>Production Frigorifique</v>
      </c>
    </row>
    <row r="1419" spans="1:11" ht="24">
      <c r="A1419" s="440"/>
      <c r="B1419" s="989" t="s">
        <v>179</v>
      </c>
      <c r="C1419" s="976"/>
      <c r="D1419" s="991" t="s">
        <v>2695</v>
      </c>
      <c r="E1419" s="984" t="s">
        <v>36</v>
      </c>
      <c r="F1419" s="979">
        <v>4</v>
      </c>
      <c r="G1419" s="980">
        <v>464.76</v>
      </c>
      <c r="H1419" s="985">
        <f t="shared" si="22"/>
        <v>1859.04</v>
      </c>
      <c r="J1419" s="2061" t="s">
        <v>6398</v>
      </c>
      <c r="K1419" s="2153" t="str">
        <f>VLOOKUP(J1419,'FICHE RATIOS'!C:D,2,FALSE)</f>
        <v>Production Frigorifique</v>
      </c>
    </row>
    <row r="1420" spans="1:11">
      <c r="A1420" s="440"/>
      <c r="B1420" s="989" t="s">
        <v>179</v>
      </c>
      <c r="C1420" s="976"/>
      <c r="D1420" s="991" t="s">
        <v>2678</v>
      </c>
      <c r="E1420" s="984" t="s">
        <v>36</v>
      </c>
      <c r="F1420" s="979">
        <v>2</v>
      </c>
      <c r="G1420" s="980">
        <v>349.01</v>
      </c>
      <c r="H1420" s="985">
        <f t="shared" si="22"/>
        <v>698.02</v>
      </c>
      <c r="J1420" s="2061" t="s">
        <v>6398</v>
      </c>
      <c r="K1420" s="2153" t="str">
        <f>VLOOKUP(J1420,'FICHE RATIOS'!C:D,2,FALSE)</f>
        <v>Production Frigorifique</v>
      </c>
    </row>
    <row r="1421" spans="1:11">
      <c r="A1421" s="440"/>
      <c r="B1421" s="989" t="s">
        <v>179</v>
      </c>
      <c r="C1421" s="976"/>
      <c r="D1421" s="983" t="s">
        <v>2717</v>
      </c>
      <c r="E1421" s="984"/>
      <c r="F1421" s="979">
        <v>0</v>
      </c>
      <c r="G1421" s="980"/>
      <c r="H1421" s="985">
        <f t="shared" si="22"/>
        <v>0</v>
      </c>
      <c r="J1421" s="2061" t="s">
        <v>6398</v>
      </c>
      <c r="K1421" s="2153" t="str">
        <f>VLOOKUP(J1421,'FICHE RATIOS'!C:D,2,FALSE)</f>
        <v>Production Frigorifique</v>
      </c>
    </row>
    <row r="1422" spans="1:11">
      <c r="A1422" s="440"/>
      <c r="B1422" s="989" t="s">
        <v>179</v>
      </c>
      <c r="C1422" s="976"/>
      <c r="D1422" s="991" t="s">
        <v>2794</v>
      </c>
      <c r="E1422" s="984" t="s">
        <v>36</v>
      </c>
      <c r="F1422" s="979">
        <v>2</v>
      </c>
      <c r="G1422" s="980">
        <v>3410.67</v>
      </c>
      <c r="H1422" s="985">
        <f t="shared" si="22"/>
        <v>6821.34</v>
      </c>
      <c r="J1422" s="2061" t="s">
        <v>6398</v>
      </c>
      <c r="K1422" s="2153" t="str">
        <f>VLOOKUP(J1422,'FICHE RATIOS'!C:D,2,FALSE)</f>
        <v>Production Frigorifique</v>
      </c>
    </row>
    <row r="1423" spans="1:11">
      <c r="A1423" s="440"/>
      <c r="B1423" s="989" t="s">
        <v>179</v>
      </c>
      <c r="C1423" s="976"/>
      <c r="D1423" s="991" t="s">
        <v>2681</v>
      </c>
      <c r="E1423" s="978" t="s">
        <v>36</v>
      </c>
      <c r="F1423" s="979">
        <v>1</v>
      </c>
      <c r="G1423" s="980">
        <v>1713.47</v>
      </c>
      <c r="H1423" s="985">
        <f t="shared" si="22"/>
        <v>1713.47</v>
      </c>
      <c r="J1423" s="2061" t="s">
        <v>6398</v>
      </c>
      <c r="K1423" s="2153" t="str">
        <f>VLOOKUP(J1423,'FICHE RATIOS'!C:D,2,FALSE)</f>
        <v>Production Frigorifique</v>
      </c>
    </row>
    <row r="1424" spans="1:11">
      <c r="A1424" s="440"/>
      <c r="B1424" s="989" t="s">
        <v>179</v>
      </c>
      <c r="C1424" s="976"/>
      <c r="D1424" s="983" t="s">
        <v>2711</v>
      </c>
      <c r="E1424" s="984"/>
      <c r="F1424" s="979">
        <v>0</v>
      </c>
      <c r="G1424" s="980"/>
      <c r="H1424" s="985">
        <f t="shared" si="22"/>
        <v>0</v>
      </c>
      <c r="J1424" s="2061" t="s">
        <v>6398</v>
      </c>
      <c r="K1424" s="2153" t="str">
        <f>VLOOKUP(J1424,'FICHE RATIOS'!C:D,2,FALSE)</f>
        <v>Production Frigorifique</v>
      </c>
    </row>
    <row r="1425" spans="1:11">
      <c r="A1425" s="440"/>
      <c r="B1425" s="989" t="s">
        <v>179</v>
      </c>
      <c r="C1425" s="976"/>
      <c r="D1425" s="991" t="s">
        <v>2803</v>
      </c>
      <c r="E1425" s="984" t="s">
        <v>36</v>
      </c>
      <c r="F1425" s="979">
        <v>2</v>
      </c>
      <c r="G1425" s="980">
        <v>587.78</v>
      </c>
      <c r="H1425" s="985">
        <f t="shared" si="22"/>
        <v>1175.56</v>
      </c>
      <c r="J1425" s="2061" t="s">
        <v>6398</v>
      </c>
      <c r="K1425" s="2153" t="str">
        <f>VLOOKUP(J1425,'FICHE RATIOS'!C:D,2,FALSE)</f>
        <v>Production Frigorifique</v>
      </c>
    </row>
    <row r="1426" spans="1:11">
      <c r="A1426" s="440"/>
      <c r="B1426" s="989" t="s">
        <v>179</v>
      </c>
      <c r="C1426" s="976"/>
      <c r="D1426" s="991" t="s">
        <v>2804</v>
      </c>
      <c r="E1426" s="978" t="s">
        <v>36</v>
      </c>
      <c r="F1426" s="979">
        <v>1</v>
      </c>
      <c r="G1426" s="980">
        <v>397.86</v>
      </c>
      <c r="H1426" s="985">
        <f t="shared" si="22"/>
        <v>397.86</v>
      </c>
      <c r="J1426" s="2061" t="s">
        <v>6398</v>
      </c>
      <c r="K1426" s="2153" t="str">
        <f>VLOOKUP(J1426,'FICHE RATIOS'!C:D,2,FALSE)</f>
        <v>Production Frigorifique</v>
      </c>
    </row>
    <row r="1427" spans="1:11">
      <c r="A1427" s="440"/>
      <c r="B1427" s="989" t="s">
        <v>179</v>
      </c>
      <c r="C1427" s="976"/>
      <c r="D1427" s="991" t="s">
        <v>2805</v>
      </c>
      <c r="E1427" s="978" t="s">
        <v>36</v>
      </c>
      <c r="F1427" s="979">
        <v>2</v>
      </c>
      <c r="G1427" s="980">
        <v>478.07</v>
      </c>
      <c r="H1427" s="985">
        <f t="shared" si="22"/>
        <v>956.14</v>
      </c>
      <c r="J1427" s="2061" t="s">
        <v>6398</v>
      </c>
      <c r="K1427" s="2153" t="str">
        <f>VLOOKUP(J1427,'FICHE RATIOS'!C:D,2,FALSE)</f>
        <v>Production Frigorifique</v>
      </c>
    </row>
    <row r="1428" spans="1:11">
      <c r="A1428" s="440"/>
      <c r="B1428" s="989" t="s">
        <v>179</v>
      </c>
      <c r="C1428" s="976"/>
      <c r="D1428" s="991" t="s">
        <v>2806</v>
      </c>
      <c r="E1428" s="984" t="s">
        <v>36</v>
      </c>
      <c r="F1428" s="979">
        <v>1</v>
      </c>
      <c r="G1428" s="980">
        <v>337.12</v>
      </c>
      <c r="H1428" s="985">
        <f t="shared" si="22"/>
        <v>337.12</v>
      </c>
      <c r="J1428" s="2061" t="s">
        <v>6398</v>
      </c>
      <c r="K1428" s="2153" t="str">
        <f>VLOOKUP(J1428,'FICHE RATIOS'!C:D,2,FALSE)</f>
        <v>Production Frigorifique</v>
      </c>
    </row>
    <row r="1429" spans="1:11" ht="24">
      <c r="A1429" s="440"/>
      <c r="B1429" s="989" t="s">
        <v>179</v>
      </c>
      <c r="C1429" s="976"/>
      <c r="D1429" s="991" t="s">
        <v>2570</v>
      </c>
      <c r="E1429" s="984" t="s">
        <v>51</v>
      </c>
      <c r="F1429" s="979">
        <v>3</v>
      </c>
      <c r="G1429" s="980">
        <v>219.72</v>
      </c>
      <c r="H1429" s="985">
        <f t="shared" si="22"/>
        <v>659.16</v>
      </c>
      <c r="J1429" s="2061" t="s">
        <v>6398</v>
      </c>
      <c r="K1429" s="2153" t="str">
        <f>VLOOKUP(J1429,'FICHE RATIOS'!C:D,2,FALSE)</f>
        <v>Production Frigorifique</v>
      </c>
    </row>
    <row r="1430" spans="1:11">
      <c r="A1430" s="440"/>
      <c r="B1430" s="989" t="s">
        <v>179</v>
      </c>
      <c r="C1430" s="976"/>
      <c r="D1430" s="983" t="s">
        <v>2807</v>
      </c>
      <c r="E1430" s="984"/>
      <c r="F1430" s="979">
        <v>0</v>
      </c>
      <c r="G1430" s="980"/>
      <c r="H1430" s="985">
        <f t="shared" si="22"/>
        <v>0</v>
      </c>
      <c r="J1430" s="2061" t="s">
        <v>6398</v>
      </c>
      <c r="K1430" s="2153" t="str">
        <f>VLOOKUP(J1430,'FICHE RATIOS'!C:D,2,FALSE)</f>
        <v>Production Frigorifique</v>
      </c>
    </row>
    <row r="1431" spans="1:11">
      <c r="A1431" s="440"/>
      <c r="B1431" s="989" t="s">
        <v>179</v>
      </c>
      <c r="C1431" s="976"/>
      <c r="D1431" s="991" t="s">
        <v>2604</v>
      </c>
      <c r="E1431" s="984" t="s">
        <v>36</v>
      </c>
      <c r="F1431" s="979">
        <v>4</v>
      </c>
      <c r="G1431" s="980">
        <v>62.78</v>
      </c>
      <c r="H1431" s="985">
        <f t="shared" si="22"/>
        <v>251.12</v>
      </c>
      <c r="J1431" s="2061" t="s">
        <v>6398</v>
      </c>
      <c r="K1431" s="2153" t="str">
        <f>VLOOKUP(J1431,'FICHE RATIOS'!C:D,2,FALSE)</f>
        <v>Production Frigorifique</v>
      </c>
    </row>
    <row r="1432" spans="1:11">
      <c r="A1432" s="440"/>
      <c r="B1432" s="989" t="s">
        <v>179</v>
      </c>
      <c r="C1432" s="976"/>
      <c r="D1432" s="991" t="s">
        <v>2605</v>
      </c>
      <c r="E1432" s="984" t="s">
        <v>235</v>
      </c>
      <c r="F1432" s="979">
        <v>8</v>
      </c>
      <c r="G1432" s="980">
        <v>69.430000000000007</v>
      </c>
      <c r="H1432" s="985">
        <f t="shared" si="22"/>
        <v>555.44000000000005</v>
      </c>
      <c r="J1432" s="2061" t="s">
        <v>6398</v>
      </c>
      <c r="K1432" s="2153" t="str">
        <f>VLOOKUP(J1432,'FICHE RATIOS'!C:D,2,FALSE)</f>
        <v>Production Frigorifique</v>
      </c>
    </row>
    <row r="1433" spans="1:11">
      <c r="A1433" s="440"/>
      <c r="B1433" s="989" t="s">
        <v>179</v>
      </c>
      <c r="C1433" s="976"/>
      <c r="D1433" s="991" t="s">
        <v>2578</v>
      </c>
      <c r="E1433" s="984" t="s">
        <v>51</v>
      </c>
      <c r="F1433" s="979">
        <v>2</v>
      </c>
      <c r="G1433" s="980">
        <v>115.8</v>
      </c>
      <c r="H1433" s="985">
        <f t="shared" si="22"/>
        <v>231.6</v>
      </c>
      <c r="J1433" s="2061" t="s">
        <v>6398</v>
      </c>
      <c r="K1433" s="2153" t="str">
        <f>VLOOKUP(J1433,'FICHE RATIOS'!C:D,2,FALSE)</f>
        <v>Production Frigorifique</v>
      </c>
    </row>
    <row r="1434" spans="1:11">
      <c r="A1434" s="440"/>
      <c r="B1434" s="989" t="s">
        <v>179</v>
      </c>
      <c r="C1434" s="976"/>
      <c r="D1434" s="991" t="s">
        <v>2606</v>
      </c>
      <c r="E1434" s="984" t="s">
        <v>235</v>
      </c>
      <c r="F1434" s="979">
        <v>6</v>
      </c>
      <c r="G1434" s="980">
        <v>81.650000000000006</v>
      </c>
      <c r="H1434" s="985">
        <f t="shared" si="22"/>
        <v>489.90000000000003</v>
      </c>
      <c r="J1434" s="2061" t="s">
        <v>6398</v>
      </c>
      <c r="K1434" s="2153" t="str">
        <f>VLOOKUP(J1434,'FICHE RATIOS'!C:D,2,FALSE)</f>
        <v>Production Frigorifique</v>
      </c>
    </row>
    <row r="1435" spans="1:11">
      <c r="A1435" s="440"/>
      <c r="B1435" s="989" t="s">
        <v>179</v>
      </c>
      <c r="C1435" s="976"/>
      <c r="D1435" s="983" t="s">
        <v>2580</v>
      </c>
      <c r="E1435" s="984"/>
      <c r="F1435" s="979">
        <v>0</v>
      </c>
      <c r="G1435" s="980"/>
      <c r="H1435" s="985">
        <f t="shared" si="22"/>
        <v>0</v>
      </c>
      <c r="J1435" s="2061" t="s">
        <v>6398</v>
      </c>
      <c r="K1435" s="2153" t="str">
        <f>VLOOKUP(J1435,'FICHE RATIOS'!C:D,2,FALSE)</f>
        <v>Production Frigorifique</v>
      </c>
    </row>
    <row r="1436" spans="1:11" ht="36">
      <c r="A1436" s="440"/>
      <c r="B1436" s="989" t="s">
        <v>179</v>
      </c>
      <c r="C1436" s="976"/>
      <c r="D1436" s="991" t="s">
        <v>2581</v>
      </c>
      <c r="E1436" s="984" t="s">
        <v>36</v>
      </c>
      <c r="F1436" s="979">
        <v>2</v>
      </c>
      <c r="G1436" s="980">
        <v>1235.25</v>
      </c>
      <c r="H1436" s="985">
        <f t="shared" si="22"/>
        <v>2470.5</v>
      </c>
      <c r="J1436" s="2061" t="s">
        <v>6398</v>
      </c>
      <c r="K1436" s="2153" t="str">
        <f>VLOOKUP(J1436,'FICHE RATIOS'!C:D,2,FALSE)</f>
        <v>Production Frigorifique</v>
      </c>
    </row>
    <row r="1437" spans="1:11">
      <c r="A1437" s="440"/>
      <c r="B1437" s="989" t="s">
        <v>179</v>
      </c>
      <c r="C1437" s="976"/>
      <c r="D1437" s="983" t="s">
        <v>2808</v>
      </c>
      <c r="E1437" s="984"/>
      <c r="F1437" s="979">
        <v>0</v>
      </c>
      <c r="G1437" s="980"/>
      <c r="H1437" s="985">
        <f t="shared" si="22"/>
        <v>0</v>
      </c>
      <c r="J1437" s="2061" t="s">
        <v>6398</v>
      </c>
      <c r="K1437" s="2153" t="str">
        <f>VLOOKUP(J1437,'FICHE RATIOS'!C:D,2,FALSE)</f>
        <v>Production Frigorifique</v>
      </c>
    </row>
    <row r="1438" spans="1:11">
      <c r="A1438" s="440"/>
      <c r="B1438" s="989" t="s">
        <v>179</v>
      </c>
      <c r="C1438" s="976"/>
      <c r="D1438" s="991" t="s">
        <v>2683</v>
      </c>
      <c r="E1438" s="984" t="s">
        <v>235</v>
      </c>
      <c r="F1438" s="979">
        <v>18</v>
      </c>
      <c r="G1438" s="980">
        <v>262.45999999999998</v>
      </c>
      <c r="H1438" s="985">
        <f t="shared" si="22"/>
        <v>4724.28</v>
      </c>
      <c r="J1438" s="2061" t="s">
        <v>6398</v>
      </c>
      <c r="K1438" s="2153" t="str">
        <f>VLOOKUP(J1438,'FICHE RATIOS'!C:D,2,FALSE)</f>
        <v>Production Frigorifique</v>
      </c>
    </row>
    <row r="1439" spans="1:11">
      <c r="A1439" s="440"/>
      <c r="B1439" s="989" t="s">
        <v>179</v>
      </c>
      <c r="C1439" s="976"/>
      <c r="D1439" s="991" t="s">
        <v>2583</v>
      </c>
      <c r="E1439" s="978" t="s">
        <v>235</v>
      </c>
      <c r="F1439" s="979">
        <v>36</v>
      </c>
      <c r="G1439" s="980">
        <v>404.15</v>
      </c>
      <c r="H1439" s="985">
        <f t="shared" si="22"/>
        <v>14549.4</v>
      </c>
      <c r="J1439" s="2061" t="s">
        <v>6398</v>
      </c>
      <c r="K1439" s="2153" t="str">
        <f>VLOOKUP(J1439,'FICHE RATIOS'!C:D,2,FALSE)</f>
        <v>Production Frigorifique</v>
      </c>
    </row>
    <row r="1440" spans="1:11">
      <c r="A1440" s="440"/>
      <c r="B1440" s="989" t="s">
        <v>179</v>
      </c>
      <c r="C1440" s="976"/>
      <c r="D1440" s="991" t="s">
        <v>2698</v>
      </c>
      <c r="E1440" s="984" t="s">
        <v>235</v>
      </c>
      <c r="F1440" s="979">
        <v>24</v>
      </c>
      <c r="G1440" s="980">
        <v>767.69</v>
      </c>
      <c r="H1440" s="985">
        <f t="shared" si="22"/>
        <v>18424.560000000001</v>
      </c>
      <c r="J1440" s="2061" t="s">
        <v>6398</v>
      </c>
      <c r="K1440" s="2153" t="str">
        <f>VLOOKUP(J1440,'FICHE RATIOS'!C:D,2,FALSE)</f>
        <v>Production Frigorifique</v>
      </c>
    </row>
    <row r="1441" spans="1:11">
      <c r="A1441" s="440"/>
      <c r="B1441" s="989" t="s">
        <v>179</v>
      </c>
      <c r="C1441" s="976"/>
      <c r="D1441" s="983" t="s">
        <v>2585</v>
      </c>
      <c r="E1441" s="984"/>
      <c r="F1441" s="979">
        <v>0</v>
      </c>
      <c r="G1441" s="980"/>
      <c r="H1441" s="985">
        <f t="shared" si="22"/>
        <v>0</v>
      </c>
      <c r="J1441" s="2061" t="s">
        <v>6398</v>
      </c>
      <c r="K1441" s="2153" t="str">
        <f>VLOOKUP(J1441,'FICHE RATIOS'!C:D,2,FALSE)</f>
        <v>Production Frigorifique</v>
      </c>
    </row>
    <row r="1442" spans="1:11">
      <c r="A1442" s="440"/>
      <c r="B1442" s="989" t="s">
        <v>179</v>
      </c>
      <c r="C1442" s="976"/>
      <c r="D1442" s="991" t="s">
        <v>2701</v>
      </c>
      <c r="E1442" s="984" t="s">
        <v>70</v>
      </c>
      <c r="F1442" s="979">
        <v>79</v>
      </c>
      <c r="G1442" s="980">
        <v>40.29</v>
      </c>
      <c r="H1442" s="985">
        <f t="shared" si="22"/>
        <v>3182.91</v>
      </c>
      <c r="J1442" s="2061" t="s">
        <v>6398</v>
      </c>
      <c r="K1442" s="2153" t="str">
        <f>VLOOKUP(J1442,'FICHE RATIOS'!C:D,2,FALSE)</f>
        <v>Production Frigorifique</v>
      </c>
    </row>
    <row r="1443" spans="1:11">
      <c r="A1443" s="440"/>
      <c r="B1443" s="989" t="s">
        <v>179</v>
      </c>
      <c r="C1443" s="976"/>
      <c r="D1443" s="983" t="s">
        <v>2557</v>
      </c>
      <c r="E1443" s="984"/>
      <c r="F1443" s="979">
        <v>0</v>
      </c>
      <c r="G1443" s="980"/>
      <c r="H1443" s="985">
        <f t="shared" si="22"/>
        <v>0</v>
      </c>
      <c r="J1443" s="2061" t="s">
        <v>6398</v>
      </c>
      <c r="K1443" s="2153" t="str">
        <f>VLOOKUP(J1443,'FICHE RATIOS'!C:D,2,FALSE)</f>
        <v>Production Frigorifique</v>
      </c>
    </row>
    <row r="1444" spans="1:11">
      <c r="A1444" s="440"/>
      <c r="B1444" s="989" t="s">
        <v>179</v>
      </c>
      <c r="C1444" s="976"/>
      <c r="D1444" s="991" t="s">
        <v>2587</v>
      </c>
      <c r="E1444" s="984" t="s">
        <v>36</v>
      </c>
      <c r="F1444" s="979">
        <v>12</v>
      </c>
      <c r="G1444" s="980">
        <v>68.099999999999994</v>
      </c>
      <c r="H1444" s="985">
        <f t="shared" si="22"/>
        <v>817.19999999999993</v>
      </c>
      <c r="J1444" s="2061" t="s">
        <v>6398</v>
      </c>
      <c r="K1444" s="2153" t="str">
        <f>VLOOKUP(J1444,'FICHE RATIOS'!C:D,2,FALSE)</f>
        <v>Production Frigorifique</v>
      </c>
    </row>
    <row r="1445" spans="1:11">
      <c r="A1445" s="440"/>
      <c r="B1445" s="989" t="s">
        <v>179</v>
      </c>
      <c r="C1445" s="976"/>
      <c r="D1445" s="983"/>
      <c r="E1445" s="984"/>
      <c r="F1445" s="979">
        <v>0</v>
      </c>
      <c r="G1445" s="980"/>
      <c r="H1445" s="985">
        <f t="shared" si="22"/>
        <v>0</v>
      </c>
      <c r="J1445" s="2061" t="s">
        <v>6398</v>
      </c>
      <c r="K1445" s="2153" t="str">
        <f>VLOOKUP(J1445,'FICHE RATIOS'!C:D,2,FALSE)</f>
        <v>Production Frigorifique</v>
      </c>
    </row>
    <row r="1446" spans="1:11">
      <c r="A1446" s="440"/>
      <c r="B1446" s="989" t="s">
        <v>179</v>
      </c>
      <c r="C1446" s="976"/>
      <c r="D1446" s="983" t="s">
        <v>2819</v>
      </c>
      <c r="E1446" s="984"/>
      <c r="F1446" s="979">
        <v>0</v>
      </c>
      <c r="G1446" s="980"/>
      <c r="H1446" s="985">
        <f t="shared" si="22"/>
        <v>0</v>
      </c>
      <c r="J1446" s="2061" t="s">
        <v>6398</v>
      </c>
      <c r="K1446" s="2153" t="str">
        <f>VLOOKUP(J1446,'FICHE RATIOS'!C:D,2,FALSE)</f>
        <v>Production Frigorifique</v>
      </c>
    </row>
    <row r="1447" spans="1:11" ht="48">
      <c r="A1447" s="440"/>
      <c r="B1447" s="989" t="s">
        <v>179</v>
      </c>
      <c r="C1447" s="976"/>
      <c r="D1447" s="991" t="s">
        <v>2820</v>
      </c>
      <c r="E1447" s="984" t="s">
        <v>36</v>
      </c>
      <c r="F1447" s="979">
        <v>1</v>
      </c>
      <c r="G1447" s="980">
        <v>2652.29</v>
      </c>
      <c r="H1447" s="985">
        <f t="shared" si="22"/>
        <v>2652.29</v>
      </c>
      <c r="J1447" s="2061" t="s">
        <v>6398</v>
      </c>
      <c r="K1447" s="2153" t="str">
        <f>VLOOKUP(J1447,'FICHE RATIOS'!C:D,2,FALSE)</f>
        <v>Production Frigorifique</v>
      </c>
    </row>
    <row r="1448" spans="1:11" ht="24">
      <c r="A1448" s="440"/>
      <c r="B1448" s="989" t="s">
        <v>179</v>
      </c>
      <c r="C1448" s="976"/>
      <c r="D1448" s="991" t="s">
        <v>2821</v>
      </c>
      <c r="E1448" s="984" t="s">
        <v>36</v>
      </c>
      <c r="F1448" s="979">
        <v>4</v>
      </c>
      <c r="G1448" s="980">
        <v>916.35</v>
      </c>
      <c r="H1448" s="985">
        <f t="shared" si="22"/>
        <v>3665.4</v>
      </c>
      <c r="J1448" s="2061" t="s">
        <v>6398</v>
      </c>
      <c r="K1448" s="2153" t="str">
        <f>VLOOKUP(J1448,'FICHE RATIOS'!C:D,2,FALSE)</f>
        <v>Production Frigorifique</v>
      </c>
    </row>
    <row r="1449" spans="1:11">
      <c r="A1449" s="440"/>
      <c r="B1449" s="989" t="s">
        <v>179</v>
      </c>
      <c r="C1449" s="976"/>
      <c r="D1449" s="991" t="s">
        <v>2696</v>
      </c>
      <c r="E1449" s="984" t="s">
        <v>36</v>
      </c>
      <c r="F1449" s="979">
        <v>1</v>
      </c>
      <c r="G1449" s="980">
        <v>139.07</v>
      </c>
      <c r="H1449" s="985">
        <f t="shared" si="22"/>
        <v>139.07</v>
      </c>
      <c r="J1449" s="2061" t="s">
        <v>6398</v>
      </c>
      <c r="K1449" s="2153" t="str">
        <f>VLOOKUP(J1449,'FICHE RATIOS'!C:D,2,FALSE)</f>
        <v>Production Frigorifique</v>
      </c>
    </row>
    <row r="1450" spans="1:11">
      <c r="A1450" s="440"/>
      <c r="B1450" s="989" t="s">
        <v>179</v>
      </c>
      <c r="C1450" s="976"/>
      <c r="D1450" s="991" t="s">
        <v>2588</v>
      </c>
      <c r="E1450" s="984" t="s">
        <v>36</v>
      </c>
      <c r="F1450" s="979">
        <v>1</v>
      </c>
      <c r="G1450" s="980">
        <v>35.49</v>
      </c>
      <c r="H1450" s="985">
        <f t="shared" si="22"/>
        <v>35.49</v>
      </c>
      <c r="J1450" s="2061" t="s">
        <v>6398</v>
      </c>
      <c r="K1450" s="2153" t="str">
        <f>VLOOKUP(J1450,'FICHE RATIOS'!C:D,2,FALSE)</f>
        <v>Production Frigorifique</v>
      </c>
    </row>
    <row r="1451" spans="1:11">
      <c r="A1451" s="440"/>
      <c r="B1451" s="989" t="s">
        <v>179</v>
      </c>
      <c r="C1451" s="976"/>
      <c r="D1451" s="983" t="s">
        <v>2822</v>
      </c>
      <c r="E1451" s="984" t="s">
        <v>399</v>
      </c>
      <c r="F1451" s="979">
        <v>0</v>
      </c>
      <c r="G1451" s="980"/>
      <c r="H1451" s="985">
        <f t="shared" si="22"/>
        <v>0</v>
      </c>
      <c r="J1451" s="2061" t="s">
        <v>6398</v>
      </c>
      <c r="K1451" s="2153" t="str">
        <f>VLOOKUP(J1451,'FICHE RATIOS'!C:D,2,FALSE)</f>
        <v>Production Frigorifique</v>
      </c>
    </row>
    <row r="1452" spans="1:11">
      <c r="A1452" s="440"/>
      <c r="B1452" s="989" t="s">
        <v>179</v>
      </c>
      <c r="C1452" s="976"/>
      <c r="D1452" s="983"/>
      <c r="E1452" s="984"/>
      <c r="F1452" s="979">
        <v>0</v>
      </c>
      <c r="G1452" s="980"/>
      <c r="H1452" s="985">
        <f t="shared" si="22"/>
        <v>0</v>
      </c>
      <c r="J1452" s="2061" t="s">
        <v>6398</v>
      </c>
      <c r="K1452" s="2153" t="str">
        <f>VLOOKUP(J1452,'FICHE RATIOS'!C:D,2,FALSE)</f>
        <v>Production Frigorifique</v>
      </c>
    </row>
    <row r="1453" spans="1:11" ht="24">
      <c r="A1453" s="440"/>
      <c r="B1453" s="989" t="s">
        <v>179</v>
      </c>
      <c r="C1453" s="976"/>
      <c r="D1453" s="983" t="s">
        <v>2823</v>
      </c>
      <c r="E1453" s="984" t="s">
        <v>2528</v>
      </c>
      <c r="F1453" s="979">
        <v>0</v>
      </c>
      <c r="G1453" s="980"/>
      <c r="H1453" s="985">
        <f t="shared" si="22"/>
        <v>0</v>
      </c>
      <c r="J1453" s="2061" t="s">
        <v>6398</v>
      </c>
      <c r="K1453" s="2153" t="str">
        <f>VLOOKUP(J1453,'FICHE RATIOS'!C:D,2,FALSE)</f>
        <v>Production Frigorifique</v>
      </c>
    </row>
    <row r="1454" spans="1:11">
      <c r="A1454" s="440"/>
      <c r="B1454" s="989" t="s">
        <v>179</v>
      </c>
      <c r="C1454" s="976"/>
      <c r="D1454" s="983"/>
      <c r="E1454" s="984"/>
      <c r="F1454" s="979">
        <v>0</v>
      </c>
      <c r="G1454" s="980"/>
      <c r="H1454" s="985">
        <f t="shared" si="22"/>
        <v>0</v>
      </c>
      <c r="J1454" s="2061" t="s">
        <v>6398</v>
      </c>
      <c r="K1454" s="2153" t="str">
        <f>VLOOKUP(J1454,'FICHE RATIOS'!C:D,2,FALSE)</f>
        <v>Production Frigorifique</v>
      </c>
    </row>
    <row r="1455" spans="1:11">
      <c r="A1455" s="440"/>
      <c r="B1455" s="989" t="s">
        <v>179</v>
      </c>
      <c r="C1455" s="976"/>
      <c r="D1455" s="983" t="s">
        <v>2824</v>
      </c>
      <c r="E1455" s="984"/>
      <c r="F1455" s="979">
        <v>0</v>
      </c>
      <c r="G1455" s="980"/>
      <c r="H1455" s="985">
        <f t="shared" si="22"/>
        <v>0</v>
      </c>
      <c r="J1455" s="2061" t="s">
        <v>6398</v>
      </c>
      <c r="K1455" s="2153" t="str">
        <f>VLOOKUP(J1455,'FICHE RATIOS'!C:D,2,FALSE)</f>
        <v>Production Frigorifique</v>
      </c>
    </row>
    <row r="1456" spans="1:11">
      <c r="A1456" s="440"/>
      <c r="B1456" s="989" t="s">
        <v>179</v>
      </c>
      <c r="C1456" s="976"/>
      <c r="D1456" s="983" t="s">
        <v>2683</v>
      </c>
      <c r="E1456" s="984" t="s">
        <v>2528</v>
      </c>
      <c r="F1456" s="979">
        <v>0</v>
      </c>
      <c r="G1456" s="980"/>
      <c r="H1456" s="985">
        <f t="shared" si="22"/>
        <v>0</v>
      </c>
      <c r="J1456" s="2061" t="s">
        <v>6398</v>
      </c>
      <c r="K1456" s="2153" t="str">
        <f>VLOOKUP(J1456,'FICHE RATIOS'!C:D,2,FALSE)</f>
        <v>Production Frigorifique</v>
      </c>
    </row>
    <row r="1457" spans="1:11">
      <c r="A1457" s="440"/>
      <c r="B1457" s="989" t="s">
        <v>179</v>
      </c>
      <c r="C1457" s="976"/>
      <c r="D1457" s="991" t="s">
        <v>2583</v>
      </c>
      <c r="E1457" s="984" t="s">
        <v>235</v>
      </c>
      <c r="F1457" s="979">
        <v>16</v>
      </c>
      <c r="G1457" s="980">
        <v>404.15</v>
      </c>
      <c r="H1457" s="985">
        <f t="shared" si="22"/>
        <v>6466.4</v>
      </c>
      <c r="J1457" s="2061" t="s">
        <v>6398</v>
      </c>
      <c r="K1457" s="2153" t="str">
        <f>VLOOKUP(J1457,'FICHE RATIOS'!C:D,2,FALSE)</f>
        <v>Production Frigorifique</v>
      </c>
    </row>
    <row r="1458" spans="1:11">
      <c r="A1458" s="440"/>
      <c r="B1458" s="989" t="s">
        <v>179</v>
      </c>
      <c r="C1458" s="976"/>
      <c r="D1458" s="991" t="s">
        <v>2825</v>
      </c>
      <c r="E1458" s="984" t="s">
        <v>235</v>
      </c>
      <c r="F1458" s="979">
        <v>22</v>
      </c>
      <c r="G1458" s="980">
        <v>250.36</v>
      </c>
      <c r="H1458" s="985">
        <f t="shared" si="22"/>
        <v>5507.92</v>
      </c>
      <c r="J1458" s="2061" t="s">
        <v>6398</v>
      </c>
      <c r="K1458" s="2153" t="str">
        <f>VLOOKUP(J1458,'FICHE RATIOS'!C:D,2,FALSE)</f>
        <v>Production Frigorifique</v>
      </c>
    </row>
    <row r="1459" spans="1:11">
      <c r="A1459" s="440"/>
      <c r="B1459" s="989" t="s">
        <v>179</v>
      </c>
      <c r="C1459" s="976"/>
      <c r="D1459" s="991" t="s">
        <v>2826</v>
      </c>
      <c r="E1459" s="984" t="s">
        <v>235</v>
      </c>
      <c r="F1459" s="979">
        <v>162</v>
      </c>
      <c r="G1459" s="980">
        <v>295.13</v>
      </c>
      <c r="H1459" s="985">
        <f t="shared" si="22"/>
        <v>47811.06</v>
      </c>
      <c r="J1459" s="2061" t="s">
        <v>6398</v>
      </c>
      <c r="K1459" s="2153" t="str">
        <f>VLOOKUP(J1459,'FICHE RATIOS'!C:D,2,FALSE)</f>
        <v>Production Frigorifique</v>
      </c>
    </row>
    <row r="1460" spans="1:11">
      <c r="A1460" s="440"/>
      <c r="B1460" s="989" t="s">
        <v>179</v>
      </c>
      <c r="C1460" s="976"/>
      <c r="D1460" s="991" t="s">
        <v>2699</v>
      </c>
      <c r="E1460" s="984" t="s">
        <v>70</v>
      </c>
      <c r="F1460" s="979">
        <v>60</v>
      </c>
      <c r="G1460" s="980">
        <v>42.64</v>
      </c>
      <c r="H1460" s="985">
        <f t="shared" si="22"/>
        <v>2558.4</v>
      </c>
      <c r="J1460" s="2061" t="s">
        <v>6398</v>
      </c>
      <c r="K1460" s="2153" t="str">
        <f>VLOOKUP(J1460,'FICHE RATIOS'!C:D,2,FALSE)</f>
        <v>Production Frigorifique</v>
      </c>
    </row>
    <row r="1461" spans="1:11" ht="24">
      <c r="A1461" s="440"/>
      <c r="B1461" s="989" t="s">
        <v>179</v>
      </c>
      <c r="C1461" s="976"/>
      <c r="D1461" s="991" t="s">
        <v>2936</v>
      </c>
      <c r="E1461" s="984" t="s">
        <v>36</v>
      </c>
      <c r="F1461" s="979">
        <v>4</v>
      </c>
      <c r="G1461" s="980">
        <v>678.61</v>
      </c>
      <c r="H1461" s="985">
        <f t="shared" si="22"/>
        <v>2714.44</v>
      </c>
      <c r="J1461" s="2061" t="s">
        <v>6398</v>
      </c>
      <c r="K1461" s="2153" t="str">
        <f>VLOOKUP(J1461,'FICHE RATIOS'!C:D,2,FALSE)</f>
        <v>Production Frigorifique</v>
      </c>
    </row>
    <row r="1462" spans="1:11">
      <c r="A1462" s="440"/>
      <c r="B1462" s="989" t="s">
        <v>179</v>
      </c>
      <c r="C1462" s="976"/>
      <c r="D1462" s="991" t="s">
        <v>2696</v>
      </c>
      <c r="E1462" s="984" t="s">
        <v>36</v>
      </c>
      <c r="F1462" s="979">
        <v>2</v>
      </c>
      <c r="G1462" s="980">
        <v>139.07</v>
      </c>
      <c r="H1462" s="985">
        <f t="shared" si="22"/>
        <v>278.14</v>
      </c>
      <c r="J1462" s="2061" t="s">
        <v>6398</v>
      </c>
      <c r="K1462" s="2153" t="str">
        <f>VLOOKUP(J1462,'FICHE RATIOS'!C:D,2,FALSE)</f>
        <v>Production Frigorifique</v>
      </c>
    </row>
    <row r="1463" spans="1:11">
      <c r="A1463" s="440"/>
      <c r="B1463" s="989" t="s">
        <v>179</v>
      </c>
      <c r="C1463" s="976"/>
      <c r="D1463" s="991" t="s">
        <v>2588</v>
      </c>
      <c r="E1463" s="984" t="s">
        <v>36</v>
      </c>
      <c r="F1463" s="979">
        <v>2</v>
      </c>
      <c r="G1463" s="980">
        <v>35.49</v>
      </c>
      <c r="H1463" s="985">
        <f t="shared" si="22"/>
        <v>70.98</v>
      </c>
      <c r="J1463" s="2061" t="s">
        <v>6398</v>
      </c>
      <c r="K1463" s="2153" t="str">
        <f>VLOOKUP(J1463,'FICHE RATIOS'!C:D,2,FALSE)</f>
        <v>Production Frigorifique</v>
      </c>
    </row>
    <row r="1464" spans="1:11">
      <c r="A1464" s="440"/>
      <c r="B1464" s="989" t="s">
        <v>179</v>
      </c>
      <c r="C1464" s="976"/>
      <c r="D1464" s="983" t="s">
        <v>179</v>
      </c>
      <c r="E1464" s="984" t="s">
        <v>179</v>
      </c>
      <c r="F1464" s="979">
        <v>0</v>
      </c>
      <c r="G1464" s="980"/>
      <c r="H1464" s="985">
        <f t="shared" si="22"/>
        <v>0</v>
      </c>
      <c r="J1464" s="2061" t="s">
        <v>6398</v>
      </c>
      <c r="K1464" s="2153" t="str">
        <f>VLOOKUP(J1464,'FICHE RATIOS'!C:D,2,FALSE)</f>
        <v>Production Frigorifique</v>
      </c>
    </row>
    <row r="1465" spans="1:11">
      <c r="A1465" s="440"/>
      <c r="B1465" s="989"/>
      <c r="C1465" s="976"/>
      <c r="D1465" s="990"/>
      <c r="E1465" s="984"/>
      <c r="F1465" s="979"/>
      <c r="G1465" s="980"/>
      <c r="H1465" s="985">
        <f t="shared" si="22"/>
        <v>0</v>
      </c>
      <c r="J1465" s="2061" t="s">
        <v>6398</v>
      </c>
      <c r="K1465" s="2153" t="str">
        <f>VLOOKUP(J1465,'FICHE RATIOS'!C:D,2,FALSE)</f>
        <v>Production Frigorifique</v>
      </c>
    </row>
    <row r="1466" spans="1:11">
      <c r="A1466" s="440"/>
      <c r="B1466" s="989" t="s">
        <v>1084</v>
      </c>
      <c r="C1466" s="976"/>
      <c r="D1466" s="987" t="s">
        <v>2836</v>
      </c>
      <c r="E1466" s="984" t="s">
        <v>51</v>
      </c>
      <c r="F1466" s="979">
        <v>1</v>
      </c>
      <c r="G1466" s="980"/>
      <c r="H1466" s="985">
        <f t="shared" si="22"/>
        <v>0</v>
      </c>
      <c r="J1466" s="2061" t="s">
        <v>6398</v>
      </c>
      <c r="K1466" s="2153" t="str">
        <f>VLOOKUP(J1466,'FICHE RATIOS'!C:D,2,FALSE)</f>
        <v>Production Frigorifique</v>
      </c>
    </row>
    <row r="1467" spans="1:11">
      <c r="A1467" s="440"/>
      <c r="B1467" s="989" t="s">
        <v>179</v>
      </c>
      <c r="C1467" s="976"/>
      <c r="D1467" s="983" t="s">
        <v>179</v>
      </c>
      <c r="E1467" s="984" t="s">
        <v>179</v>
      </c>
      <c r="F1467" s="979">
        <v>0</v>
      </c>
      <c r="G1467" s="980"/>
      <c r="H1467" s="985">
        <f t="shared" si="22"/>
        <v>0</v>
      </c>
      <c r="J1467" s="2061" t="s">
        <v>6398</v>
      </c>
      <c r="K1467" s="2153" t="str">
        <f>VLOOKUP(J1467,'FICHE RATIOS'!C:D,2,FALSE)</f>
        <v>Production Frigorifique</v>
      </c>
    </row>
    <row r="1468" spans="1:11">
      <c r="A1468" s="440"/>
      <c r="B1468" s="989" t="s">
        <v>179</v>
      </c>
      <c r="C1468" s="976"/>
      <c r="D1468" s="991" t="s">
        <v>2837</v>
      </c>
      <c r="E1468" s="984" t="s">
        <v>66</v>
      </c>
      <c r="F1468" s="979">
        <v>1</v>
      </c>
      <c r="G1468" s="980">
        <v>2409.5700000000002</v>
      </c>
      <c r="H1468" s="985">
        <f t="shared" si="22"/>
        <v>2409.5700000000002</v>
      </c>
      <c r="J1468" s="2061" t="s">
        <v>6398</v>
      </c>
      <c r="K1468" s="2153" t="str">
        <f>VLOOKUP(J1468,'FICHE RATIOS'!C:D,2,FALSE)</f>
        <v>Production Frigorifique</v>
      </c>
    </row>
    <row r="1469" spans="1:11">
      <c r="A1469" s="440"/>
      <c r="B1469" s="989" t="s">
        <v>179</v>
      </c>
      <c r="C1469" s="976"/>
      <c r="D1469" s="983" t="s">
        <v>2838</v>
      </c>
      <c r="E1469" s="984"/>
      <c r="F1469" s="979">
        <v>0</v>
      </c>
      <c r="G1469" s="980"/>
      <c r="H1469" s="985">
        <f t="shared" si="22"/>
        <v>0</v>
      </c>
      <c r="J1469" s="2061" t="s">
        <v>6398</v>
      </c>
      <c r="K1469" s="2153" t="str">
        <f>VLOOKUP(J1469,'FICHE RATIOS'!C:D,2,FALSE)</f>
        <v>Production Frigorifique</v>
      </c>
    </row>
    <row r="1470" spans="1:11">
      <c r="A1470" s="440"/>
      <c r="B1470" s="989" t="s">
        <v>179</v>
      </c>
      <c r="C1470" s="976"/>
      <c r="D1470" s="991" t="s">
        <v>2839</v>
      </c>
      <c r="E1470" s="978" t="s">
        <v>36</v>
      </c>
      <c r="F1470" s="979">
        <v>1</v>
      </c>
      <c r="G1470" s="980">
        <v>606.76</v>
      </c>
      <c r="H1470" s="985">
        <f t="shared" si="22"/>
        <v>606.76</v>
      </c>
      <c r="J1470" s="2061" t="s">
        <v>6398</v>
      </c>
      <c r="K1470" s="2153" t="str">
        <f>VLOOKUP(J1470,'FICHE RATIOS'!C:D,2,FALSE)</f>
        <v>Production Frigorifique</v>
      </c>
    </row>
    <row r="1471" spans="1:11">
      <c r="A1471" s="440"/>
      <c r="B1471" s="989" t="s">
        <v>179</v>
      </c>
      <c r="C1471" s="976"/>
      <c r="D1471" s="983" t="s">
        <v>2607</v>
      </c>
      <c r="E1471" s="984"/>
      <c r="F1471" s="979">
        <v>0</v>
      </c>
      <c r="G1471" s="980"/>
      <c r="H1471" s="985">
        <f t="shared" si="22"/>
        <v>0</v>
      </c>
      <c r="J1471" s="2061" t="s">
        <v>6398</v>
      </c>
      <c r="K1471" s="2153" t="str">
        <f>VLOOKUP(J1471,'FICHE RATIOS'!C:D,2,FALSE)</f>
        <v>Production Frigorifique</v>
      </c>
    </row>
    <row r="1472" spans="1:11">
      <c r="A1472" s="440"/>
      <c r="B1472" s="989" t="s">
        <v>179</v>
      </c>
      <c r="C1472" s="976"/>
      <c r="D1472" s="991" t="s">
        <v>2608</v>
      </c>
      <c r="E1472" s="984" t="s">
        <v>36</v>
      </c>
      <c r="F1472" s="979">
        <v>2</v>
      </c>
      <c r="G1472" s="980">
        <v>49.29</v>
      </c>
      <c r="H1472" s="985">
        <f t="shared" si="22"/>
        <v>98.58</v>
      </c>
      <c r="J1472" s="2061" t="s">
        <v>6398</v>
      </c>
      <c r="K1472" s="2153" t="str">
        <f>VLOOKUP(J1472,'FICHE RATIOS'!C:D,2,FALSE)</f>
        <v>Production Frigorifique</v>
      </c>
    </row>
    <row r="1473" spans="1:11">
      <c r="A1473" s="440"/>
      <c r="B1473" s="989" t="s">
        <v>179</v>
      </c>
      <c r="C1473" s="976"/>
      <c r="D1473" s="983" t="s">
        <v>2558</v>
      </c>
      <c r="E1473" s="984"/>
      <c r="F1473" s="979">
        <v>0</v>
      </c>
      <c r="G1473" s="980"/>
      <c r="H1473" s="985">
        <f t="shared" si="22"/>
        <v>0</v>
      </c>
      <c r="J1473" s="2061" t="s">
        <v>6398</v>
      </c>
      <c r="K1473" s="2153" t="str">
        <f>VLOOKUP(J1473,'FICHE RATIOS'!C:D,2,FALSE)</f>
        <v>Production Frigorifique</v>
      </c>
    </row>
    <row r="1474" spans="1:11">
      <c r="A1474" s="440"/>
      <c r="B1474" s="989" t="s">
        <v>179</v>
      </c>
      <c r="C1474" s="976"/>
      <c r="D1474" s="991" t="s">
        <v>2593</v>
      </c>
      <c r="E1474" s="978" t="s">
        <v>36</v>
      </c>
      <c r="F1474" s="979">
        <v>1</v>
      </c>
      <c r="G1474" s="980">
        <v>73.69</v>
      </c>
      <c r="H1474" s="985">
        <f t="shared" si="22"/>
        <v>73.69</v>
      </c>
      <c r="J1474" s="2061" t="s">
        <v>6398</v>
      </c>
      <c r="K1474" s="2153" t="str">
        <f>VLOOKUP(J1474,'FICHE RATIOS'!C:D,2,FALSE)</f>
        <v>Production Frigorifique</v>
      </c>
    </row>
    <row r="1475" spans="1:11">
      <c r="A1475" s="440"/>
      <c r="B1475" s="989" t="s">
        <v>179</v>
      </c>
      <c r="C1475" s="976"/>
      <c r="D1475" s="983" t="s">
        <v>2840</v>
      </c>
      <c r="E1475" s="984"/>
      <c r="F1475" s="979">
        <v>0</v>
      </c>
      <c r="G1475" s="980"/>
      <c r="H1475" s="985">
        <f t="shared" si="22"/>
        <v>0</v>
      </c>
      <c r="J1475" s="2061" t="s">
        <v>6398</v>
      </c>
      <c r="K1475" s="2153" t="str">
        <f>VLOOKUP(J1475,'FICHE RATIOS'!C:D,2,FALSE)</f>
        <v>Production Frigorifique</v>
      </c>
    </row>
    <row r="1476" spans="1:11">
      <c r="A1476" s="440"/>
      <c r="B1476" s="989" t="s">
        <v>179</v>
      </c>
      <c r="C1476" s="976"/>
      <c r="D1476" s="991" t="s">
        <v>2836</v>
      </c>
      <c r="E1476" s="984" t="s">
        <v>2841</v>
      </c>
      <c r="F1476" s="979">
        <v>3600</v>
      </c>
      <c r="G1476" s="980">
        <v>3.68</v>
      </c>
      <c r="H1476" s="985">
        <f t="shared" si="22"/>
        <v>13248</v>
      </c>
      <c r="J1476" s="2061" t="s">
        <v>6398</v>
      </c>
      <c r="K1476" s="2153" t="str">
        <f>VLOOKUP(J1476,'FICHE RATIOS'!C:D,2,FALSE)</f>
        <v>Production Frigorifique</v>
      </c>
    </row>
    <row r="1477" spans="1:11">
      <c r="A1477" s="440"/>
      <c r="B1477" s="989" t="s">
        <v>179</v>
      </c>
      <c r="C1477" s="976"/>
      <c r="D1477" s="983" t="s">
        <v>179</v>
      </c>
      <c r="E1477" s="984" t="s">
        <v>179</v>
      </c>
      <c r="F1477" s="979">
        <v>0</v>
      </c>
      <c r="G1477" s="980"/>
      <c r="H1477" s="985">
        <f t="shared" si="22"/>
        <v>0</v>
      </c>
      <c r="J1477" s="2061"/>
      <c r="K1477" s="2153" t="e">
        <f>VLOOKUP(J1477,'FICHE RATIOS'!C:D,2,FALSE)</f>
        <v>#N/A</v>
      </c>
    </row>
    <row r="1478" spans="1:11">
      <c r="A1478" s="440"/>
      <c r="B1478" s="989"/>
      <c r="C1478" s="976"/>
      <c r="D1478" s="990"/>
      <c r="E1478" s="984"/>
      <c r="F1478" s="979"/>
      <c r="G1478" s="980"/>
      <c r="H1478" s="985">
        <f t="shared" si="22"/>
        <v>0</v>
      </c>
      <c r="J1478" s="2061"/>
      <c r="K1478" s="2153" t="e">
        <f>VLOOKUP(J1478,'FICHE RATIOS'!C:D,2,FALSE)</f>
        <v>#N/A</v>
      </c>
    </row>
    <row r="1479" spans="1:11">
      <c r="A1479" s="440"/>
      <c r="B1479" s="989" t="s">
        <v>1086</v>
      </c>
      <c r="C1479" s="976"/>
      <c r="D1479" s="987" t="s">
        <v>2589</v>
      </c>
      <c r="E1479" s="984" t="s">
        <v>51</v>
      </c>
      <c r="F1479" s="979">
        <v>1</v>
      </c>
      <c r="G1479" s="980"/>
      <c r="H1479" s="985">
        <f t="shared" si="22"/>
        <v>0</v>
      </c>
      <c r="J1479" s="2061"/>
      <c r="K1479" s="2153" t="e">
        <f>VLOOKUP(J1479,'FICHE RATIOS'!C:D,2,FALSE)</f>
        <v>#N/A</v>
      </c>
    </row>
    <row r="1480" spans="1:11">
      <c r="A1480" s="440"/>
      <c r="B1480" s="989" t="s">
        <v>179</v>
      </c>
      <c r="C1480" s="976"/>
      <c r="D1480" s="983"/>
      <c r="E1480" s="984"/>
      <c r="F1480" s="979">
        <v>0</v>
      </c>
      <c r="G1480" s="980"/>
      <c r="H1480" s="985">
        <f t="shared" ref="H1480:H1543" si="23">+IF(F1480=0,0,F1480*G1480)</f>
        <v>0</v>
      </c>
      <c r="J1480" s="2061"/>
      <c r="K1480" s="2153" t="e">
        <f>VLOOKUP(J1480,'FICHE RATIOS'!C:D,2,FALSE)</f>
        <v>#N/A</v>
      </c>
    </row>
    <row r="1481" spans="1:11">
      <c r="A1481" s="440"/>
      <c r="B1481" s="989" t="s">
        <v>179</v>
      </c>
      <c r="C1481" s="976"/>
      <c r="D1481" s="983" t="s">
        <v>2590</v>
      </c>
      <c r="E1481" s="984"/>
      <c r="F1481" s="979">
        <v>0</v>
      </c>
      <c r="G1481" s="980"/>
      <c r="H1481" s="985">
        <f t="shared" si="23"/>
        <v>0</v>
      </c>
      <c r="J1481" s="2061"/>
      <c r="K1481" s="2153" t="e">
        <f>VLOOKUP(J1481,'FICHE RATIOS'!C:D,2,FALSE)</f>
        <v>#N/A</v>
      </c>
    </row>
    <row r="1482" spans="1:11" ht="36">
      <c r="A1482" s="440"/>
      <c r="B1482" s="989" t="s">
        <v>179</v>
      </c>
      <c r="C1482" s="976"/>
      <c r="D1482" s="991" t="s">
        <v>2591</v>
      </c>
      <c r="E1482" s="984" t="s">
        <v>36</v>
      </c>
      <c r="F1482" s="979">
        <v>1</v>
      </c>
      <c r="G1482" s="980">
        <v>175.96</v>
      </c>
      <c r="H1482" s="985">
        <f t="shared" si="23"/>
        <v>175.96</v>
      </c>
      <c r="J1482" s="2061" t="s">
        <v>6401</v>
      </c>
      <c r="K1482" s="2153" t="str">
        <f>VLOOKUP(J1482,'FICHE RATIOS'!C:D,2,FALSE)</f>
        <v>Distribution Frigorifique</v>
      </c>
    </row>
    <row r="1483" spans="1:11">
      <c r="A1483" s="440"/>
      <c r="B1483" s="989" t="s">
        <v>179</v>
      </c>
      <c r="C1483" s="976"/>
      <c r="D1483" s="991" t="s">
        <v>2592</v>
      </c>
      <c r="E1483" s="984" t="s">
        <v>36</v>
      </c>
      <c r="F1483" s="979">
        <v>1</v>
      </c>
      <c r="G1483" s="980">
        <v>383.11</v>
      </c>
      <c r="H1483" s="985">
        <f t="shared" si="23"/>
        <v>383.11</v>
      </c>
      <c r="J1483" s="2061" t="s">
        <v>6401</v>
      </c>
      <c r="K1483" s="2153" t="str">
        <f>VLOOKUP(J1483,'FICHE RATIOS'!C:D,2,FALSE)</f>
        <v>Distribution Frigorifique</v>
      </c>
    </row>
    <row r="1484" spans="1:11">
      <c r="A1484" s="440"/>
      <c r="B1484" s="989" t="s">
        <v>179</v>
      </c>
      <c r="C1484" s="976"/>
      <c r="D1484" s="991" t="s">
        <v>2593</v>
      </c>
      <c r="E1484" s="978" t="s">
        <v>36</v>
      </c>
      <c r="F1484" s="979">
        <v>1</v>
      </c>
      <c r="G1484" s="980">
        <v>73.69</v>
      </c>
      <c r="H1484" s="985">
        <f t="shared" si="23"/>
        <v>73.69</v>
      </c>
      <c r="J1484" s="2061" t="s">
        <v>6401</v>
      </c>
      <c r="K1484" s="2153" t="str">
        <f>VLOOKUP(J1484,'FICHE RATIOS'!C:D,2,FALSE)</f>
        <v>Distribution Frigorifique</v>
      </c>
    </row>
    <row r="1485" spans="1:11">
      <c r="A1485" s="440"/>
      <c r="B1485" s="989" t="s">
        <v>179</v>
      </c>
      <c r="C1485" s="976"/>
      <c r="D1485" s="991" t="s">
        <v>2594</v>
      </c>
      <c r="E1485" s="984" t="s">
        <v>36</v>
      </c>
      <c r="F1485" s="979">
        <v>5</v>
      </c>
      <c r="G1485" s="980">
        <v>46.65</v>
      </c>
      <c r="H1485" s="985">
        <f t="shared" si="23"/>
        <v>233.25</v>
      </c>
      <c r="J1485" s="2061" t="s">
        <v>6401</v>
      </c>
      <c r="K1485" s="2153" t="str">
        <f>VLOOKUP(J1485,'FICHE RATIOS'!C:D,2,FALSE)</f>
        <v>Distribution Frigorifique</v>
      </c>
    </row>
    <row r="1486" spans="1:11">
      <c r="A1486" s="440"/>
      <c r="B1486" s="989" t="s">
        <v>179</v>
      </c>
      <c r="C1486" s="976"/>
      <c r="D1486" s="991" t="s">
        <v>2595</v>
      </c>
      <c r="E1486" s="984" t="s">
        <v>51</v>
      </c>
      <c r="F1486" s="979">
        <v>1</v>
      </c>
      <c r="G1486" s="980">
        <v>590.78</v>
      </c>
      <c r="H1486" s="985">
        <f t="shared" si="23"/>
        <v>590.78</v>
      </c>
      <c r="J1486" s="2061" t="s">
        <v>6401</v>
      </c>
      <c r="K1486" s="2153" t="str">
        <f>VLOOKUP(J1486,'FICHE RATIOS'!C:D,2,FALSE)</f>
        <v>Distribution Frigorifique</v>
      </c>
    </row>
    <row r="1487" spans="1:11">
      <c r="A1487" s="440"/>
      <c r="B1487" s="989" t="s">
        <v>179</v>
      </c>
      <c r="C1487" s="976"/>
      <c r="D1487" s="991" t="s">
        <v>2596</v>
      </c>
      <c r="E1487" s="984" t="s">
        <v>51</v>
      </c>
      <c r="F1487" s="979">
        <v>1</v>
      </c>
      <c r="G1487" s="980">
        <v>444</v>
      </c>
      <c r="H1487" s="985">
        <f t="shared" si="23"/>
        <v>444</v>
      </c>
      <c r="J1487" s="2061" t="s">
        <v>6401</v>
      </c>
      <c r="K1487" s="2153" t="str">
        <f>VLOOKUP(J1487,'FICHE RATIOS'!C:D,2,FALSE)</f>
        <v>Distribution Frigorifique</v>
      </c>
    </row>
    <row r="1488" spans="1:11">
      <c r="A1488" s="440"/>
      <c r="B1488" s="989" t="s">
        <v>179</v>
      </c>
      <c r="C1488" s="976"/>
      <c r="D1488" s="991" t="s">
        <v>2597</v>
      </c>
      <c r="E1488" s="984" t="s">
        <v>36</v>
      </c>
      <c r="F1488" s="979">
        <v>1</v>
      </c>
      <c r="G1488" s="980">
        <v>168.52</v>
      </c>
      <c r="H1488" s="985">
        <f t="shared" si="23"/>
        <v>168.52</v>
      </c>
      <c r="J1488" s="2061" t="s">
        <v>6401</v>
      </c>
      <c r="K1488" s="2153" t="str">
        <f>VLOOKUP(J1488,'FICHE RATIOS'!C:D,2,FALSE)</f>
        <v>Distribution Frigorifique</v>
      </c>
    </row>
    <row r="1489" spans="1:11">
      <c r="A1489" s="440"/>
      <c r="B1489" s="989" t="s">
        <v>179</v>
      </c>
      <c r="C1489" s="976"/>
      <c r="D1489" s="991" t="s">
        <v>2598</v>
      </c>
      <c r="E1489" s="984" t="s">
        <v>235</v>
      </c>
      <c r="F1489" s="979">
        <v>12</v>
      </c>
      <c r="G1489" s="980">
        <v>68.23</v>
      </c>
      <c r="H1489" s="985">
        <f t="shared" si="23"/>
        <v>818.76</v>
      </c>
      <c r="J1489" s="2061" t="s">
        <v>6401</v>
      </c>
      <c r="K1489" s="2153" t="str">
        <f>VLOOKUP(J1489,'FICHE RATIOS'!C:D,2,FALSE)</f>
        <v>Distribution Frigorifique</v>
      </c>
    </row>
    <row r="1490" spans="1:11">
      <c r="A1490" s="440"/>
      <c r="B1490" s="989" t="s">
        <v>179</v>
      </c>
      <c r="C1490" s="976"/>
      <c r="D1490" s="991" t="s">
        <v>2599</v>
      </c>
      <c r="E1490" s="984" t="s">
        <v>235</v>
      </c>
      <c r="F1490" s="979">
        <v>12</v>
      </c>
      <c r="G1490" s="980">
        <v>6.62</v>
      </c>
      <c r="H1490" s="985">
        <f t="shared" si="23"/>
        <v>79.44</v>
      </c>
      <c r="J1490" s="2061" t="s">
        <v>6401</v>
      </c>
      <c r="K1490" s="2153" t="str">
        <f>VLOOKUP(J1490,'FICHE RATIOS'!C:D,2,FALSE)</f>
        <v>Distribution Frigorifique</v>
      </c>
    </row>
    <row r="1491" spans="1:11">
      <c r="A1491" s="440"/>
      <c r="B1491" s="989" t="s">
        <v>179</v>
      </c>
      <c r="C1491" s="976"/>
      <c r="D1491" s="983"/>
      <c r="E1491" s="984"/>
      <c r="F1491" s="979">
        <v>0</v>
      </c>
      <c r="G1491" s="980"/>
      <c r="H1491" s="985">
        <f t="shared" si="23"/>
        <v>0</v>
      </c>
      <c r="J1491" s="2061" t="s">
        <v>6401</v>
      </c>
      <c r="K1491" s="2153" t="str">
        <f>VLOOKUP(J1491,'FICHE RATIOS'!C:D,2,FALSE)</f>
        <v>Distribution Frigorifique</v>
      </c>
    </row>
    <row r="1492" spans="1:11">
      <c r="A1492" s="440"/>
      <c r="B1492" s="989" t="s">
        <v>179</v>
      </c>
      <c r="C1492" s="976"/>
      <c r="D1492" s="983" t="s">
        <v>2600</v>
      </c>
      <c r="E1492" s="984" t="s">
        <v>2528</v>
      </c>
      <c r="F1492" s="979">
        <v>0</v>
      </c>
      <c r="G1492" s="980"/>
      <c r="H1492" s="985">
        <f t="shared" si="23"/>
        <v>0</v>
      </c>
      <c r="J1492" s="2061" t="s">
        <v>6401</v>
      </c>
      <c r="K1492" s="2153" t="str">
        <f>VLOOKUP(J1492,'FICHE RATIOS'!C:D,2,FALSE)</f>
        <v>Distribution Frigorifique</v>
      </c>
    </row>
    <row r="1493" spans="1:11">
      <c r="A1493" s="440"/>
      <c r="B1493" s="989" t="s">
        <v>179</v>
      </c>
      <c r="C1493" s="976"/>
      <c r="D1493" s="983" t="s">
        <v>2601</v>
      </c>
      <c r="E1493" s="984"/>
      <c r="F1493" s="979">
        <v>0</v>
      </c>
      <c r="G1493" s="980"/>
      <c r="H1493" s="985">
        <f t="shared" si="23"/>
        <v>0</v>
      </c>
      <c r="J1493" s="2061" t="s">
        <v>6401</v>
      </c>
      <c r="K1493" s="2153" t="str">
        <f>VLOOKUP(J1493,'FICHE RATIOS'!C:D,2,FALSE)</f>
        <v>Distribution Frigorifique</v>
      </c>
    </row>
    <row r="1494" spans="1:11">
      <c r="A1494" s="440"/>
      <c r="B1494" s="989" t="s">
        <v>179</v>
      </c>
      <c r="C1494" s="976"/>
      <c r="D1494" s="983"/>
      <c r="E1494" s="992"/>
      <c r="F1494" s="979">
        <v>0</v>
      </c>
      <c r="G1494" s="980"/>
      <c r="H1494" s="985">
        <f t="shared" si="23"/>
        <v>0</v>
      </c>
      <c r="J1494" s="2061" t="s">
        <v>6401</v>
      </c>
      <c r="K1494" s="2153" t="str">
        <f>VLOOKUP(J1494,'FICHE RATIOS'!C:D,2,FALSE)</f>
        <v>Distribution Frigorifique</v>
      </c>
    </row>
    <row r="1495" spans="1:11" ht="24">
      <c r="A1495" s="440"/>
      <c r="B1495" s="989" t="s">
        <v>179</v>
      </c>
      <c r="C1495" s="976"/>
      <c r="D1495" s="991" t="s">
        <v>2602</v>
      </c>
      <c r="E1495" s="992" t="s">
        <v>66</v>
      </c>
      <c r="F1495" s="979">
        <v>1</v>
      </c>
      <c r="G1495" s="980">
        <v>5686.1</v>
      </c>
      <c r="H1495" s="985">
        <f t="shared" si="23"/>
        <v>5686.1</v>
      </c>
      <c r="J1495" s="2061" t="s">
        <v>6401</v>
      </c>
      <c r="K1495" s="2153" t="str">
        <f>VLOOKUP(J1495,'FICHE RATIOS'!C:D,2,FALSE)</f>
        <v>Distribution Frigorifique</v>
      </c>
    </row>
    <row r="1496" spans="1:11">
      <c r="A1496" s="440"/>
      <c r="B1496" s="989" t="s">
        <v>179</v>
      </c>
      <c r="C1496" s="976"/>
      <c r="D1496" s="983" t="s">
        <v>2603</v>
      </c>
      <c r="E1496" s="992"/>
      <c r="F1496" s="979">
        <v>0</v>
      </c>
      <c r="G1496" s="980"/>
      <c r="H1496" s="985">
        <f t="shared" si="23"/>
        <v>0</v>
      </c>
      <c r="J1496" s="2061" t="s">
        <v>6401</v>
      </c>
      <c r="K1496" s="2153" t="str">
        <f>VLOOKUP(J1496,'FICHE RATIOS'!C:D,2,FALSE)</f>
        <v>Distribution Frigorifique</v>
      </c>
    </row>
    <row r="1497" spans="1:11">
      <c r="A1497" s="440"/>
      <c r="B1497" s="989" t="s">
        <v>179</v>
      </c>
      <c r="C1497" s="976"/>
      <c r="D1497" s="991" t="s">
        <v>2604</v>
      </c>
      <c r="E1497" s="1001" t="s">
        <v>36</v>
      </c>
      <c r="F1497" s="979">
        <v>2</v>
      </c>
      <c r="G1497" s="980">
        <v>62.78</v>
      </c>
      <c r="H1497" s="985">
        <f t="shared" si="23"/>
        <v>125.56</v>
      </c>
      <c r="J1497" s="2061" t="s">
        <v>6401</v>
      </c>
      <c r="K1497" s="2153" t="str">
        <f>VLOOKUP(J1497,'FICHE RATIOS'!C:D,2,FALSE)</f>
        <v>Distribution Frigorifique</v>
      </c>
    </row>
    <row r="1498" spans="1:11">
      <c r="A1498" s="440"/>
      <c r="B1498" s="989" t="s">
        <v>179</v>
      </c>
      <c r="C1498" s="976"/>
      <c r="D1498" s="991" t="s">
        <v>2605</v>
      </c>
      <c r="E1498" s="992" t="s">
        <v>235</v>
      </c>
      <c r="F1498" s="979">
        <v>3</v>
      </c>
      <c r="G1498" s="980">
        <v>69.430000000000007</v>
      </c>
      <c r="H1498" s="985">
        <f t="shared" si="23"/>
        <v>208.29000000000002</v>
      </c>
      <c r="J1498" s="2061" t="s">
        <v>6401</v>
      </c>
      <c r="K1498" s="2153" t="str">
        <f>VLOOKUP(J1498,'FICHE RATIOS'!C:D,2,FALSE)</f>
        <v>Distribution Frigorifique</v>
      </c>
    </row>
    <row r="1499" spans="1:11">
      <c r="A1499" s="440"/>
      <c r="B1499" s="989" t="s">
        <v>179</v>
      </c>
      <c r="C1499" s="976"/>
      <c r="D1499" s="991" t="s">
        <v>2578</v>
      </c>
      <c r="E1499" s="984" t="s">
        <v>51</v>
      </c>
      <c r="F1499" s="979">
        <v>1</v>
      </c>
      <c r="G1499" s="980">
        <v>115.8</v>
      </c>
      <c r="H1499" s="985">
        <f t="shared" si="23"/>
        <v>115.8</v>
      </c>
      <c r="J1499" s="2061" t="s">
        <v>6401</v>
      </c>
      <c r="K1499" s="2153" t="str">
        <f>VLOOKUP(J1499,'FICHE RATIOS'!C:D,2,FALSE)</f>
        <v>Distribution Frigorifique</v>
      </c>
    </row>
    <row r="1500" spans="1:11">
      <c r="A1500" s="440"/>
      <c r="B1500" s="989" t="s">
        <v>179</v>
      </c>
      <c r="C1500" s="976"/>
      <c r="D1500" s="991" t="s">
        <v>2606</v>
      </c>
      <c r="E1500" s="984" t="s">
        <v>235</v>
      </c>
      <c r="F1500" s="979">
        <v>18</v>
      </c>
      <c r="G1500" s="980">
        <v>81.650000000000006</v>
      </c>
      <c r="H1500" s="985">
        <f t="shared" si="23"/>
        <v>1469.7</v>
      </c>
      <c r="J1500" s="2061" t="s">
        <v>6401</v>
      </c>
      <c r="K1500" s="2153" t="str">
        <f>VLOOKUP(J1500,'FICHE RATIOS'!C:D,2,FALSE)</f>
        <v>Distribution Frigorifique</v>
      </c>
    </row>
    <row r="1501" spans="1:11">
      <c r="A1501" s="440"/>
      <c r="B1501" s="989" t="s">
        <v>179</v>
      </c>
      <c r="C1501" s="976"/>
      <c r="D1501" s="983" t="s">
        <v>2607</v>
      </c>
      <c r="E1501" s="984"/>
      <c r="F1501" s="979">
        <v>0</v>
      </c>
      <c r="G1501" s="980"/>
      <c r="H1501" s="985">
        <f t="shared" si="23"/>
        <v>0</v>
      </c>
      <c r="J1501" s="2061" t="s">
        <v>6401</v>
      </c>
      <c r="K1501" s="2153" t="str">
        <f>VLOOKUP(J1501,'FICHE RATIOS'!C:D,2,FALSE)</f>
        <v>Distribution Frigorifique</v>
      </c>
    </row>
    <row r="1502" spans="1:11">
      <c r="A1502" s="440"/>
      <c r="B1502" s="989" t="s">
        <v>179</v>
      </c>
      <c r="C1502" s="976"/>
      <c r="D1502" s="991" t="s">
        <v>2608</v>
      </c>
      <c r="E1502" s="984" t="s">
        <v>36</v>
      </c>
      <c r="F1502" s="979">
        <v>1</v>
      </c>
      <c r="G1502" s="980">
        <v>49.29</v>
      </c>
      <c r="H1502" s="985">
        <f t="shared" si="23"/>
        <v>49.29</v>
      </c>
      <c r="J1502" s="2061" t="s">
        <v>6401</v>
      </c>
      <c r="K1502" s="2153" t="str">
        <f>VLOOKUP(J1502,'FICHE RATIOS'!C:D,2,FALSE)</f>
        <v>Distribution Frigorifique</v>
      </c>
    </row>
    <row r="1503" spans="1:11">
      <c r="A1503" s="440"/>
      <c r="B1503" s="989" t="s">
        <v>179</v>
      </c>
      <c r="C1503" s="976"/>
      <c r="D1503" s="983" t="s">
        <v>2558</v>
      </c>
      <c r="E1503" s="984"/>
      <c r="F1503" s="979">
        <v>0</v>
      </c>
      <c r="G1503" s="980"/>
      <c r="H1503" s="985">
        <f t="shared" si="23"/>
        <v>0</v>
      </c>
      <c r="J1503" s="2061" t="s">
        <v>6401</v>
      </c>
      <c r="K1503" s="2153" t="str">
        <f>VLOOKUP(J1503,'FICHE RATIOS'!C:D,2,FALSE)</f>
        <v>Distribution Frigorifique</v>
      </c>
    </row>
    <row r="1504" spans="1:11">
      <c r="A1504" s="440"/>
      <c r="B1504" s="989" t="s">
        <v>179</v>
      </c>
      <c r="C1504" s="976"/>
      <c r="D1504" s="991" t="s">
        <v>2593</v>
      </c>
      <c r="E1504" s="984" t="s">
        <v>36</v>
      </c>
      <c r="F1504" s="979">
        <v>1</v>
      </c>
      <c r="G1504" s="980">
        <v>73.69</v>
      </c>
      <c r="H1504" s="985">
        <f t="shared" si="23"/>
        <v>73.69</v>
      </c>
      <c r="J1504" s="2061" t="s">
        <v>6401</v>
      </c>
      <c r="K1504" s="2153" t="str">
        <f>VLOOKUP(J1504,'FICHE RATIOS'!C:D,2,FALSE)</f>
        <v>Distribution Frigorifique</v>
      </c>
    </row>
    <row r="1505" spans="1:11">
      <c r="A1505" s="440"/>
      <c r="B1505" s="989" t="s">
        <v>179</v>
      </c>
      <c r="C1505" s="976"/>
      <c r="D1505" s="983"/>
      <c r="E1505" s="984"/>
      <c r="F1505" s="979">
        <v>0</v>
      </c>
      <c r="G1505" s="980"/>
      <c r="H1505" s="985">
        <f t="shared" si="23"/>
        <v>0</v>
      </c>
      <c r="J1505" s="2061" t="s">
        <v>6401</v>
      </c>
      <c r="K1505" s="2153" t="str">
        <f>VLOOKUP(J1505,'FICHE RATIOS'!C:D,2,FALSE)</f>
        <v>Distribution Frigorifique</v>
      </c>
    </row>
    <row r="1506" spans="1:11">
      <c r="A1506" s="440"/>
      <c r="B1506" s="989" t="s">
        <v>179</v>
      </c>
      <c r="C1506" s="976"/>
      <c r="D1506" s="983" t="s">
        <v>2609</v>
      </c>
      <c r="E1506" s="984"/>
      <c r="F1506" s="979">
        <v>0</v>
      </c>
      <c r="G1506" s="980"/>
      <c r="H1506" s="985">
        <f t="shared" si="23"/>
        <v>0</v>
      </c>
      <c r="J1506" s="2061" t="s">
        <v>6401</v>
      </c>
      <c r="K1506" s="2153" t="str">
        <f>VLOOKUP(J1506,'FICHE RATIOS'!C:D,2,FALSE)</f>
        <v>Distribution Frigorifique</v>
      </c>
    </row>
    <row r="1507" spans="1:11" ht="36">
      <c r="A1507" s="440"/>
      <c r="B1507" s="989" t="s">
        <v>179</v>
      </c>
      <c r="C1507" s="976"/>
      <c r="D1507" s="991" t="s">
        <v>2842</v>
      </c>
      <c r="E1507" s="984" t="s">
        <v>36</v>
      </c>
      <c r="F1507" s="979">
        <v>1</v>
      </c>
      <c r="G1507" s="980">
        <v>3169.36</v>
      </c>
      <c r="H1507" s="985">
        <f t="shared" si="23"/>
        <v>3169.36</v>
      </c>
      <c r="J1507" s="2061" t="s">
        <v>6401</v>
      </c>
      <c r="K1507" s="2153" t="str">
        <f>VLOOKUP(J1507,'FICHE RATIOS'!C:D,2,FALSE)</f>
        <v>Distribution Frigorifique</v>
      </c>
    </row>
    <row r="1508" spans="1:11" ht="24">
      <c r="A1508" s="440"/>
      <c r="B1508" s="989" t="s">
        <v>179</v>
      </c>
      <c r="C1508" s="976"/>
      <c r="D1508" s="991" t="s">
        <v>2843</v>
      </c>
      <c r="E1508" s="984" t="s">
        <v>36</v>
      </c>
      <c r="F1508" s="979">
        <v>1</v>
      </c>
      <c r="G1508" s="980">
        <v>4843.7700000000004</v>
      </c>
      <c r="H1508" s="985">
        <f t="shared" si="23"/>
        <v>4843.7700000000004</v>
      </c>
      <c r="J1508" s="2061" t="s">
        <v>6401</v>
      </c>
      <c r="K1508" s="2153" t="str">
        <f>VLOOKUP(J1508,'FICHE RATIOS'!C:D,2,FALSE)</f>
        <v>Distribution Frigorifique</v>
      </c>
    </row>
    <row r="1509" spans="1:11">
      <c r="A1509" s="440"/>
      <c r="B1509" s="989" t="s">
        <v>179</v>
      </c>
      <c r="C1509" s="976"/>
      <c r="D1509" s="991" t="s">
        <v>2802</v>
      </c>
      <c r="E1509" s="984" t="s">
        <v>36</v>
      </c>
      <c r="F1509" s="979">
        <v>2</v>
      </c>
      <c r="G1509" s="980">
        <v>283.16000000000003</v>
      </c>
      <c r="H1509" s="985">
        <f t="shared" si="23"/>
        <v>566.32000000000005</v>
      </c>
      <c r="J1509" s="2061" t="s">
        <v>6401</v>
      </c>
      <c r="K1509" s="2153" t="str">
        <f>VLOOKUP(J1509,'FICHE RATIOS'!C:D,2,FALSE)</f>
        <v>Distribution Frigorifique</v>
      </c>
    </row>
    <row r="1510" spans="1:11">
      <c r="A1510" s="440"/>
      <c r="B1510" s="989" t="s">
        <v>179</v>
      </c>
      <c r="C1510" s="976"/>
      <c r="D1510" s="991" t="s">
        <v>2678</v>
      </c>
      <c r="E1510" s="978" t="s">
        <v>36</v>
      </c>
      <c r="F1510" s="979">
        <v>2</v>
      </c>
      <c r="G1510" s="980">
        <v>349.01</v>
      </c>
      <c r="H1510" s="985">
        <f t="shared" si="23"/>
        <v>698.02</v>
      </c>
      <c r="J1510" s="2061" t="s">
        <v>6401</v>
      </c>
      <c r="K1510" s="2153" t="str">
        <f>VLOOKUP(J1510,'FICHE RATIOS'!C:D,2,FALSE)</f>
        <v>Distribution Frigorifique</v>
      </c>
    </row>
    <row r="1511" spans="1:11">
      <c r="A1511" s="440"/>
      <c r="B1511" s="989" t="s">
        <v>179</v>
      </c>
      <c r="C1511" s="976"/>
      <c r="D1511" s="991" t="s">
        <v>2806</v>
      </c>
      <c r="E1511" s="978" t="s">
        <v>36</v>
      </c>
      <c r="F1511" s="979">
        <v>1</v>
      </c>
      <c r="G1511" s="980">
        <v>337.12</v>
      </c>
      <c r="H1511" s="985">
        <f t="shared" si="23"/>
        <v>337.12</v>
      </c>
      <c r="J1511" s="2061" t="s">
        <v>6401</v>
      </c>
      <c r="K1511" s="2153" t="str">
        <f>VLOOKUP(J1511,'FICHE RATIOS'!C:D,2,FALSE)</f>
        <v>Distribution Frigorifique</v>
      </c>
    </row>
    <row r="1512" spans="1:11">
      <c r="A1512" s="440"/>
      <c r="B1512" s="989" t="s">
        <v>179</v>
      </c>
      <c r="C1512" s="976"/>
      <c r="D1512" s="991" t="s">
        <v>2804</v>
      </c>
      <c r="E1512" s="978" t="s">
        <v>36</v>
      </c>
      <c r="F1512" s="979">
        <v>1</v>
      </c>
      <c r="G1512" s="980">
        <v>397.86</v>
      </c>
      <c r="H1512" s="985">
        <f t="shared" si="23"/>
        <v>397.86</v>
      </c>
      <c r="J1512" s="2061" t="s">
        <v>6401</v>
      </c>
      <c r="K1512" s="2153" t="str">
        <f>VLOOKUP(J1512,'FICHE RATIOS'!C:D,2,FALSE)</f>
        <v>Distribution Frigorifique</v>
      </c>
    </row>
    <row r="1513" spans="1:11">
      <c r="A1513" s="440"/>
      <c r="B1513" s="989" t="s">
        <v>179</v>
      </c>
      <c r="C1513" s="976"/>
      <c r="D1513" s="991" t="s">
        <v>2683</v>
      </c>
      <c r="E1513" s="984" t="s">
        <v>235</v>
      </c>
      <c r="F1513" s="979">
        <v>4</v>
      </c>
      <c r="G1513" s="980">
        <v>262.45999999999998</v>
      </c>
      <c r="H1513" s="985">
        <f t="shared" si="23"/>
        <v>1049.8399999999999</v>
      </c>
      <c r="J1513" s="2061" t="s">
        <v>6401</v>
      </c>
      <c r="K1513" s="2153" t="str">
        <f>VLOOKUP(J1513,'FICHE RATIOS'!C:D,2,FALSE)</f>
        <v>Distribution Frigorifique</v>
      </c>
    </row>
    <row r="1514" spans="1:11" ht="24">
      <c r="A1514" s="440"/>
      <c r="B1514" s="989" t="s">
        <v>179</v>
      </c>
      <c r="C1514" s="976"/>
      <c r="D1514" s="991" t="s">
        <v>2570</v>
      </c>
      <c r="E1514" s="992" t="s">
        <v>51</v>
      </c>
      <c r="F1514" s="979">
        <v>1</v>
      </c>
      <c r="G1514" s="980">
        <v>219.72</v>
      </c>
      <c r="H1514" s="985">
        <f t="shared" si="23"/>
        <v>219.72</v>
      </c>
      <c r="J1514" s="2061" t="s">
        <v>6401</v>
      </c>
      <c r="K1514" s="2153" t="str">
        <f>VLOOKUP(J1514,'FICHE RATIOS'!C:D,2,FALSE)</f>
        <v>Distribution Frigorifique</v>
      </c>
    </row>
    <row r="1515" spans="1:11">
      <c r="A1515" s="440"/>
      <c r="B1515" s="989" t="s">
        <v>179</v>
      </c>
      <c r="C1515" s="976"/>
      <c r="D1515" s="991" t="s">
        <v>2811</v>
      </c>
      <c r="E1515" s="984" t="s">
        <v>70</v>
      </c>
      <c r="F1515" s="979">
        <v>14</v>
      </c>
      <c r="G1515" s="980">
        <v>61.86</v>
      </c>
      <c r="H1515" s="985">
        <f t="shared" si="23"/>
        <v>866.04</v>
      </c>
      <c r="J1515" s="2061" t="s">
        <v>6401</v>
      </c>
      <c r="K1515" s="2153" t="str">
        <f>VLOOKUP(J1515,'FICHE RATIOS'!C:D,2,FALSE)</f>
        <v>Distribution Frigorifique</v>
      </c>
    </row>
    <row r="1516" spans="1:11">
      <c r="A1516" s="440"/>
      <c r="B1516" s="989" t="s">
        <v>179</v>
      </c>
      <c r="C1516" s="976"/>
      <c r="D1516" s="983" t="s">
        <v>179</v>
      </c>
      <c r="E1516" s="984" t="s">
        <v>179</v>
      </c>
      <c r="F1516" s="979">
        <v>0</v>
      </c>
      <c r="G1516" s="980"/>
      <c r="H1516" s="985">
        <f t="shared" si="23"/>
        <v>0</v>
      </c>
      <c r="J1516" s="2061" t="s">
        <v>6401</v>
      </c>
      <c r="K1516" s="2153" t="str">
        <f>VLOOKUP(J1516,'FICHE RATIOS'!C:D,2,FALSE)</f>
        <v>Distribution Frigorifique</v>
      </c>
    </row>
    <row r="1517" spans="1:11">
      <c r="A1517" s="440"/>
      <c r="B1517" s="989"/>
      <c r="C1517" s="976"/>
      <c r="D1517" s="990"/>
      <c r="E1517" s="984"/>
      <c r="F1517" s="979"/>
      <c r="G1517" s="980"/>
      <c r="H1517" s="985">
        <f t="shared" si="23"/>
        <v>0</v>
      </c>
      <c r="J1517" s="2061" t="s">
        <v>6401</v>
      </c>
      <c r="K1517" s="2153" t="str">
        <f>VLOOKUP(J1517,'FICHE RATIOS'!C:D,2,FALSE)</f>
        <v>Distribution Frigorifique</v>
      </c>
    </row>
    <row r="1518" spans="1:11">
      <c r="A1518" s="440"/>
      <c r="B1518" s="989" t="s">
        <v>1092</v>
      </c>
      <c r="C1518" s="976"/>
      <c r="D1518" s="987" t="s">
        <v>2844</v>
      </c>
      <c r="E1518" s="984" t="s">
        <v>51</v>
      </c>
      <c r="F1518" s="979">
        <v>1</v>
      </c>
      <c r="G1518" s="980"/>
      <c r="H1518" s="985">
        <f t="shared" si="23"/>
        <v>0</v>
      </c>
      <c r="J1518" s="2061" t="s">
        <v>6401</v>
      </c>
      <c r="K1518" s="2153" t="str">
        <f>VLOOKUP(J1518,'FICHE RATIOS'!C:D,2,FALSE)</f>
        <v>Distribution Frigorifique</v>
      </c>
    </row>
    <row r="1519" spans="1:11">
      <c r="A1519" s="440"/>
      <c r="B1519" s="989" t="s">
        <v>179</v>
      </c>
      <c r="C1519" s="976"/>
      <c r="D1519" s="983" t="s">
        <v>179</v>
      </c>
      <c r="E1519" s="984" t="s">
        <v>179</v>
      </c>
      <c r="F1519" s="979">
        <v>0</v>
      </c>
      <c r="G1519" s="980"/>
      <c r="H1519" s="985">
        <f t="shared" si="23"/>
        <v>0</v>
      </c>
      <c r="J1519" s="2061" t="s">
        <v>6401</v>
      </c>
      <c r="K1519" s="2153" t="str">
        <f>VLOOKUP(J1519,'FICHE RATIOS'!C:D,2,FALSE)</f>
        <v>Distribution Frigorifique</v>
      </c>
    </row>
    <row r="1520" spans="1:11">
      <c r="A1520" s="440"/>
      <c r="B1520" s="989" t="s">
        <v>179</v>
      </c>
      <c r="C1520" s="976"/>
      <c r="D1520" s="983" t="s">
        <v>2845</v>
      </c>
      <c r="E1520" s="984"/>
      <c r="F1520" s="979">
        <v>0</v>
      </c>
      <c r="G1520" s="980"/>
      <c r="H1520" s="985">
        <f t="shared" si="23"/>
        <v>0</v>
      </c>
      <c r="J1520" s="2061" t="s">
        <v>6401</v>
      </c>
      <c r="K1520" s="2153" t="str">
        <f>VLOOKUP(J1520,'FICHE RATIOS'!C:D,2,FALSE)</f>
        <v>Distribution Frigorifique</v>
      </c>
    </row>
    <row r="1521" spans="1:11">
      <c r="A1521" s="440"/>
      <c r="B1521" s="989" t="s">
        <v>179</v>
      </c>
      <c r="C1521" s="976"/>
      <c r="D1521" s="983"/>
      <c r="E1521" s="984"/>
      <c r="F1521" s="979">
        <v>0</v>
      </c>
      <c r="G1521" s="980"/>
      <c r="H1521" s="985">
        <f t="shared" si="23"/>
        <v>0</v>
      </c>
      <c r="J1521" s="2061" t="s">
        <v>6401</v>
      </c>
      <c r="K1521" s="2153" t="str">
        <f>VLOOKUP(J1521,'FICHE RATIOS'!C:D,2,FALSE)</f>
        <v>Distribution Frigorifique</v>
      </c>
    </row>
    <row r="1522" spans="1:11">
      <c r="A1522" s="440"/>
      <c r="B1522" s="989" t="s">
        <v>179</v>
      </c>
      <c r="C1522" s="976"/>
      <c r="D1522" s="983" t="s">
        <v>2937</v>
      </c>
      <c r="E1522" s="984"/>
      <c r="F1522" s="979">
        <v>0</v>
      </c>
      <c r="G1522" s="980"/>
      <c r="H1522" s="985">
        <f t="shared" si="23"/>
        <v>0</v>
      </c>
      <c r="J1522" s="2061" t="s">
        <v>6401</v>
      </c>
      <c r="K1522" s="2153" t="str">
        <f>VLOOKUP(J1522,'FICHE RATIOS'!C:D,2,FALSE)</f>
        <v>Distribution Frigorifique</v>
      </c>
    </row>
    <row r="1523" spans="1:11" ht="24">
      <c r="A1523" s="440"/>
      <c r="B1523" s="989" t="s">
        <v>179</v>
      </c>
      <c r="C1523" s="976"/>
      <c r="D1523" s="991" t="s">
        <v>2938</v>
      </c>
      <c r="E1523" s="984" t="s">
        <v>66</v>
      </c>
      <c r="F1523" s="979">
        <v>5</v>
      </c>
      <c r="G1523" s="980">
        <v>5073.16</v>
      </c>
      <c r="H1523" s="985">
        <f t="shared" si="23"/>
        <v>25365.8</v>
      </c>
      <c r="J1523" s="2061" t="s">
        <v>6401</v>
      </c>
      <c r="K1523" s="2153" t="str">
        <f>VLOOKUP(J1523,'FICHE RATIOS'!C:D,2,FALSE)</f>
        <v>Distribution Frigorifique</v>
      </c>
    </row>
    <row r="1524" spans="1:11">
      <c r="A1524" s="440"/>
      <c r="B1524" s="989" t="s">
        <v>179</v>
      </c>
      <c r="C1524" s="976"/>
      <c r="D1524" s="983" t="s">
        <v>2848</v>
      </c>
      <c r="E1524" s="984"/>
      <c r="F1524" s="979">
        <v>0</v>
      </c>
      <c r="G1524" s="980"/>
      <c r="H1524" s="985">
        <f t="shared" si="23"/>
        <v>0</v>
      </c>
      <c r="J1524" s="2061" t="s">
        <v>6401</v>
      </c>
      <c r="K1524" s="2153" t="str">
        <f>VLOOKUP(J1524,'FICHE RATIOS'!C:D,2,FALSE)</f>
        <v>Distribution Frigorifique</v>
      </c>
    </row>
    <row r="1525" spans="1:11" ht="24">
      <c r="A1525" s="440"/>
      <c r="B1525" s="989" t="s">
        <v>179</v>
      </c>
      <c r="C1525" s="976"/>
      <c r="D1525" s="983" t="s">
        <v>2939</v>
      </c>
      <c r="E1525" s="984" t="s">
        <v>2528</v>
      </c>
      <c r="F1525" s="979">
        <v>0</v>
      </c>
      <c r="G1525" s="980"/>
      <c r="H1525" s="985">
        <f t="shared" si="23"/>
        <v>0</v>
      </c>
      <c r="J1525" s="2061" t="s">
        <v>6401</v>
      </c>
      <c r="K1525" s="2153" t="str">
        <f>VLOOKUP(J1525,'FICHE RATIOS'!C:D,2,FALSE)</f>
        <v>Distribution Frigorifique</v>
      </c>
    </row>
    <row r="1526" spans="1:11">
      <c r="A1526" s="440"/>
      <c r="B1526" s="989" t="s">
        <v>179</v>
      </c>
      <c r="C1526" s="976"/>
      <c r="D1526" s="983" t="s">
        <v>2850</v>
      </c>
      <c r="E1526" s="984"/>
      <c r="F1526" s="979">
        <v>0</v>
      </c>
      <c r="G1526" s="980"/>
      <c r="H1526" s="985">
        <f t="shared" si="23"/>
        <v>0</v>
      </c>
      <c r="J1526" s="2061" t="s">
        <v>6401</v>
      </c>
      <c r="K1526" s="2153" t="str">
        <f>VLOOKUP(J1526,'FICHE RATIOS'!C:D,2,FALSE)</f>
        <v>Distribution Frigorifique</v>
      </c>
    </row>
    <row r="1527" spans="1:11" ht="24">
      <c r="A1527" s="440"/>
      <c r="B1527" s="989" t="s">
        <v>179</v>
      </c>
      <c r="C1527" s="976"/>
      <c r="D1527" s="991" t="s">
        <v>2940</v>
      </c>
      <c r="E1527" s="984" t="s">
        <v>66</v>
      </c>
      <c r="F1527" s="979">
        <v>1</v>
      </c>
      <c r="G1527" s="980">
        <v>5513.44</v>
      </c>
      <c r="H1527" s="985">
        <f t="shared" si="23"/>
        <v>5513.44</v>
      </c>
      <c r="J1527" s="2061" t="s">
        <v>6401</v>
      </c>
      <c r="K1527" s="2153" t="str">
        <f>VLOOKUP(J1527,'FICHE RATIOS'!C:D,2,FALSE)</f>
        <v>Distribution Frigorifique</v>
      </c>
    </row>
    <row r="1528" spans="1:11">
      <c r="A1528" s="440"/>
      <c r="B1528" s="989" t="s">
        <v>179</v>
      </c>
      <c r="C1528" s="976"/>
      <c r="D1528" s="991" t="s">
        <v>2562</v>
      </c>
      <c r="E1528" s="992" t="s">
        <v>51</v>
      </c>
      <c r="F1528" s="979">
        <v>6</v>
      </c>
      <c r="G1528" s="980">
        <v>113.21</v>
      </c>
      <c r="H1528" s="985">
        <f t="shared" si="23"/>
        <v>679.26</v>
      </c>
      <c r="J1528" s="2061" t="s">
        <v>6401</v>
      </c>
      <c r="K1528" s="2153" t="str">
        <f>VLOOKUP(J1528,'FICHE RATIOS'!C:D,2,FALSE)</f>
        <v>Distribution Frigorifique</v>
      </c>
    </row>
    <row r="1529" spans="1:11">
      <c r="A1529" s="440"/>
      <c r="B1529" s="989" t="s">
        <v>179</v>
      </c>
      <c r="C1529" s="976"/>
      <c r="D1529" s="983" t="s">
        <v>2801</v>
      </c>
      <c r="E1529" s="984"/>
      <c r="F1529" s="979">
        <v>0</v>
      </c>
      <c r="G1529" s="980"/>
      <c r="H1529" s="985">
        <f t="shared" si="23"/>
        <v>0</v>
      </c>
      <c r="J1529" s="2061" t="s">
        <v>6401</v>
      </c>
      <c r="K1529" s="2153" t="str">
        <f>VLOOKUP(J1529,'FICHE RATIOS'!C:D,2,FALSE)</f>
        <v>Distribution Frigorifique</v>
      </c>
    </row>
    <row r="1530" spans="1:11">
      <c r="A1530" s="440"/>
      <c r="B1530" s="989" t="s">
        <v>179</v>
      </c>
      <c r="C1530" s="976"/>
      <c r="D1530" s="991" t="s">
        <v>2802</v>
      </c>
      <c r="E1530" s="984" t="s">
        <v>36</v>
      </c>
      <c r="F1530" s="979">
        <v>10</v>
      </c>
      <c r="G1530" s="980">
        <v>283.16000000000003</v>
      </c>
      <c r="H1530" s="985">
        <f t="shared" si="23"/>
        <v>2831.6000000000004</v>
      </c>
      <c r="J1530" s="2061" t="s">
        <v>6401</v>
      </c>
      <c r="K1530" s="2153" t="str">
        <f>VLOOKUP(J1530,'FICHE RATIOS'!C:D,2,FALSE)</f>
        <v>Distribution Frigorifique</v>
      </c>
    </row>
    <row r="1531" spans="1:11">
      <c r="A1531" s="440"/>
      <c r="B1531" s="989" t="s">
        <v>179</v>
      </c>
      <c r="C1531" s="976"/>
      <c r="D1531" s="991" t="s">
        <v>2564</v>
      </c>
      <c r="E1531" s="984" t="s">
        <v>36</v>
      </c>
      <c r="F1531" s="979">
        <v>2</v>
      </c>
      <c r="G1531" s="980">
        <v>240.99</v>
      </c>
      <c r="H1531" s="985">
        <f t="shared" si="23"/>
        <v>481.98</v>
      </c>
      <c r="J1531" s="2061" t="s">
        <v>6401</v>
      </c>
      <c r="K1531" s="2153" t="str">
        <f>VLOOKUP(J1531,'FICHE RATIOS'!C:D,2,FALSE)</f>
        <v>Distribution Frigorifique</v>
      </c>
    </row>
    <row r="1532" spans="1:11">
      <c r="A1532" s="440"/>
      <c r="B1532" s="989" t="s">
        <v>179</v>
      </c>
      <c r="C1532" s="976"/>
      <c r="D1532" s="991" t="s">
        <v>2612</v>
      </c>
      <c r="E1532" s="984" t="s">
        <v>2528</v>
      </c>
      <c r="F1532" s="979">
        <v>1</v>
      </c>
      <c r="G1532" s="980">
        <v>184.12</v>
      </c>
      <c r="H1532" s="985">
        <f t="shared" si="23"/>
        <v>184.12</v>
      </c>
      <c r="J1532" s="2061" t="s">
        <v>6401</v>
      </c>
      <c r="K1532" s="2153" t="str">
        <f>VLOOKUP(J1532,'FICHE RATIOS'!C:D,2,FALSE)</f>
        <v>Distribution Frigorifique</v>
      </c>
    </row>
    <row r="1533" spans="1:11">
      <c r="A1533" s="440"/>
      <c r="B1533" s="989" t="s">
        <v>179</v>
      </c>
      <c r="C1533" s="976"/>
      <c r="D1533" s="983" t="s">
        <v>2629</v>
      </c>
      <c r="E1533" s="984"/>
      <c r="F1533" s="979">
        <v>0</v>
      </c>
      <c r="G1533" s="980"/>
      <c r="H1533" s="985">
        <f t="shared" si="23"/>
        <v>0</v>
      </c>
      <c r="J1533" s="2061" t="s">
        <v>6401</v>
      </c>
      <c r="K1533" s="2153" t="str">
        <f>VLOOKUP(J1533,'FICHE RATIOS'!C:D,2,FALSE)</f>
        <v>Distribution Frigorifique</v>
      </c>
    </row>
    <row r="1534" spans="1:11" ht="24">
      <c r="A1534" s="440"/>
      <c r="B1534" s="989" t="s">
        <v>179</v>
      </c>
      <c r="C1534" s="976"/>
      <c r="D1534" s="991" t="s">
        <v>2936</v>
      </c>
      <c r="E1534" s="978" t="s">
        <v>36</v>
      </c>
      <c r="F1534" s="979">
        <v>2</v>
      </c>
      <c r="G1534" s="980">
        <v>678.61</v>
      </c>
      <c r="H1534" s="985">
        <f t="shared" si="23"/>
        <v>1357.22</v>
      </c>
      <c r="J1534" s="2061" t="s">
        <v>6401</v>
      </c>
      <c r="K1534" s="2153" t="str">
        <f>VLOOKUP(J1534,'FICHE RATIOS'!C:D,2,FALSE)</f>
        <v>Distribution Frigorifique</v>
      </c>
    </row>
    <row r="1535" spans="1:11">
      <c r="A1535" s="440"/>
      <c r="B1535" s="989" t="s">
        <v>179</v>
      </c>
      <c r="C1535" s="976"/>
      <c r="D1535" s="991" t="s">
        <v>2678</v>
      </c>
      <c r="E1535" s="978" t="s">
        <v>36</v>
      </c>
      <c r="F1535" s="979">
        <v>17</v>
      </c>
      <c r="G1535" s="980">
        <v>349.01</v>
      </c>
      <c r="H1535" s="985">
        <f t="shared" si="23"/>
        <v>5933.17</v>
      </c>
      <c r="J1535" s="2061" t="s">
        <v>6401</v>
      </c>
      <c r="K1535" s="2153" t="str">
        <f>VLOOKUP(J1535,'FICHE RATIOS'!C:D,2,FALSE)</f>
        <v>Distribution Frigorifique</v>
      </c>
    </row>
    <row r="1536" spans="1:11">
      <c r="A1536" s="440"/>
      <c r="B1536" s="989" t="s">
        <v>179</v>
      </c>
      <c r="C1536" s="976"/>
      <c r="D1536" s="991" t="s">
        <v>2566</v>
      </c>
      <c r="E1536" s="978" t="s">
        <v>36</v>
      </c>
      <c r="F1536" s="979">
        <v>5</v>
      </c>
      <c r="G1536" s="980">
        <v>297.29000000000002</v>
      </c>
      <c r="H1536" s="985">
        <f t="shared" si="23"/>
        <v>1486.45</v>
      </c>
      <c r="J1536" s="2061" t="s">
        <v>6401</v>
      </c>
      <c r="K1536" s="2153" t="str">
        <f>VLOOKUP(J1536,'FICHE RATIOS'!C:D,2,FALSE)</f>
        <v>Distribution Frigorifique</v>
      </c>
    </row>
    <row r="1537" spans="1:11">
      <c r="A1537" s="440"/>
      <c r="B1537" s="989" t="s">
        <v>179</v>
      </c>
      <c r="C1537" s="976"/>
      <c r="D1537" s="983" t="s">
        <v>2613</v>
      </c>
      <c r="E1537" s="984" t="s">
        <v>2528</v>
      </c>
      <c r="F1537" s="979">
        <v>0</v>
      </c>
      <c r="G1537" s="980"/>
      <c r="H1537" s="985">
        <f t="shared" si="23"/>
        <v>0</v>
      </c>
      <c r="J1537" s="2061" t="s">
        <v>6401</v>
      </c>
      <c r="K1537" s="2153" t="str">
        <f>VLOOKUP(J1537,'FICHE RATIOS'!C:D,2,FALSE)</f>
        <v>Distribution Frigorifique</v>
      </c>
    </row>
    <row r="1538" spans="1:11">
      <c r="A1538" s="440"/>
      <c r="B1538" s="989" t="s">
        <v>179</v>
      </c>
      <c r="C1538" s="976"/>
      <c r="D1538" s="983" t="s">
        <v>2717</v>
      </c>
      <c r="E1538" s="984"/>
      <c r="F1538" s="979">
        <v>0</v>
      </c>
      <c r="G1538" s="980"/>
      <c r="H1538" s="985">
        <f t="shared" si="23"/>
        <v>0</v>
      </c>
      <c r="J1538" s="2061" t="s">
        <v>6401</v>
      </c>
      <c r="K1538" s="2153" t="str">
        <f>VLOOKUP(J1538,'FICHE RATIOS'!C:D,2,FALSE)</f>
        <v>Distribution Frigorifique</v>
      </c>
    </row>
    <row r="1539" spans="1:11">
      <c r="A1539" s="440"/>
      <c r="B1539" s="989" t="s">
        <v>179</v>
      </c>
      <c r="C1539" s="976"/>
      <c r="D1539" s="991" t="s">
        <v>2681</v>
      </c>
      <c r="E1539" s="984" t="s">
        <v>36</v>
      </c>
      <c r="F1539" s="979">
        <v>1</v>
      </c>
      <c r="G1539" s="980">
        <v>1713.47</v>
      </c>
      <c r="H1539" s="985">
        <f t="shared" si="23"/>
        <v>1713.47</v>
      </c>
      <c r="J1539" s="2061" t="s">
        <v>6401</v>
      </c>
      <c r="K1539" s="2153" t="str">
        <f>VLOOKUP(J1539,'FICHE RATIOS'!C:D,2,FALSE)</f>
        <v>Distribution Frigorifique</v>
      </c>
    </row>
    <row r="1540" spans="1:11">
      <c r="A1540" s="440"/>
      <c r="B1540" s="989" t="s">
        <v>179</v>
      </c>
      <c r="C1540" s="976"/>
      <c r="D1540" s="991" t="s">
        <v>2568</v>
      </c>
      <c r="E1540" s="978" t="s">
        <v>36</v>
      </c>
      <c r="F1540" s="979">
        <v>1</v>
      </c>
      <c r="G1540" s="980">
        <v>1281.1300000000001</v>
      </c>
      <c r="H1540" s="985">
        <f t="shared" si="23"/>
        <v>1281.1300000000001</v>
      </c>
      <c r="J1540" s="2061" t="s">
        <v>6401</v>
      </c>
      <c r="K1540" s="2153" t="str">
        <f>VLOOKUP(J1540,'FICHE RATIOS'!C:D,2,FALSE)</f>
        <v>Distribution Frigorifique</v>
      </c>
    </row>
    <row r="1541" spans="1:11">
      <c r="A1541" s="440"/>
      <c r="B1541" s="989" t="s">
        <v>179</v>
      </c>
      <c r="C1541" s="976"/>
      <c r="D1541" s="991" t="s">
        <v>2718</v>
      </c>
      <c r="E1541" s="984" t="s">
        <v>36</v>
      </c>
      <c r="F1541" s="979">
        <v>1</v>
      </c>
      <c r="G1541" s="980">
        <v>901.02</v>
      </c>
      <c r="H1541" s="985">
        <f t="shared" si="23"/>
        <v>901.02</v>
      </c>
      <c r="J1541" s="2061" t="s">
        <v>6401</v>
      </c>
      <c r="K1541" s="2153" t="str">
        <f>VLOOKUP(J1541,'FICHE RATIOS'!C:D,2,FALSE)</f>
        <v>Distribution Frigorifique</v>
      </c>
    </row>
    <row r="1542" spans="1:11">
      <c r="A1542" s="440"/>
      <c r="B1542" s="989" t="s">
        <v>179</v>
      </c>
      <c r="C1542" s="976"/>
      <c r="D1542" s="991" t="s">
        <v>2682</v>
      </c>
      <c r="E1542" s="984" t="s">
        <v>2528</v>
      </c>
      <c r="F1542" s="979">
        <v>1</v>
      </c>
      <c r="G1542" s="980">
        <v>431.02</v>
      </c>
      <c r="H1542" s="985">
        <f t="shared" si="23"/>
        <v>431.02</v>
      </c>
      <c r="J1542" s="2061" t="s">
        <v>6401</v>
      </c>
      <c r="K1542" s="2153" t="str">
        <f>VLOOKUP(J1542,'FICHE RATIOS'!C:D,2,FALSE)</f>
        <v>Distribution Frigorifique</v>
      </c>
    </row>
    <row r="1543" spans="1:11">
      <c r="A1543" s="440"/>
      <c r="B1543" s="989" t="s">
        <v>179</v>
      </c>
      <c r="C1543" s="976"/>
      <c r="D1543" s="983" t="s">
        <v>2852</v>
      </c>
      <c r="E1543" s="984"/>
      <c r="F1543" s="979">
        <v>0</v>
      </c>
      <c r="G1543" s="980"/>
      <c r="H1543" s="985">
        <f t="shared" si="23"/>
        <v>0</v>
      </c>
      <c r="J1543" s="2061" t="s">
        <v>6401</v>
      </c>
      <c r="K1543" s="2153" t="str">
        <f>VLOOKUP(J1543,'FICHE RATIOS'!C:D,2,FALSE)</f>
        <v>Distribution Frigorifique</v>
      </c>
    </row>
    <row r="1544" spans="1:11">
      <c r="A1544" s="440"/>
      <c r="B1544" s="989" t="s">
        <v>179</v>
      </c>
      <c r="C1544" s="976"/>
      <c r="D1544" s="991" t="s">
        <v>2811</v>
      </c>
      <c r="E1544" s="984" t="s">
        <v>70</v>
      </c>
      <c r="F1544" s="979">
        <v>108</v>
      </c>
      <c r="G1544" s="980">
        <v>61.86</v>
      </c>
      <c r="H1544" s="985">
        <f t="shared" ref="H1544:H1607" si="24">+IF(F1544=0,0,F1544*G1544)</f>
        <v>6680.88</v>
      </c>
      <c r="J1544" s="2061" t="s">
        <v>6401</v>
      </c>
      <c r="K1544" s="2153" t="str">
        <f>VLOOKUP(J1544,'FICHE RATIOS'!C:D,2,FALSE)</f>
        <v>Distribution Frigorifique</v>
      </c>
    </row>
    <row r="1545" spans="1:11">
      <c r="A1545" s="440"/>
      <c r="B1545" s="989" t="s">
        <v>179</v>
      </c>
      <c r="C1545" s="976"/>
      <c r="D1545" s="991" t="s">
        <v>2812</v>
      </c>
      <c r="E1545" s="984" t="s">
        <v>70</v>
      </c>
      <c r="F1545" s="979">
        <v>15</v>
      </c>
      <c r="G1545" s="980">
        <v>65.12</v>
      </c>
      <c r="H1545" s="985">
        <f t="shared" si="24"/>
        <v>976.80000000000007</v>
      </c>
      <c r="J1545" s="2061" t="s">
        <v>6401</v>
      </c>
      <c r="K1545" s="2153" t="str">
        <f>VLOOKUP(J1545,'FICHE RATIOS'!C:D,2,FALSE)</f>
        <v>Distribution Frigorifique</v>
      </c>
    </row>
    <row r="1546" spans="1:11">
      <c r="A1546" s="440"/>
      <c r="B1546" s="989" t="s">
        <v>179</v>
      </c>
      <c r="C1546" s="976"/>
      <c r="D1546" s="983" t="s">
        <v>2711</v>
      </c>
      <c r="E1546" s="984"/>
      <c r="F1546" s="979">
        <v>0</v>
      </c>
      <c r="G1546" s="980"/>
      <c r="H1546" s="985">
        <f t="shared" si="24"/>
        <v>0</v>
      </c>
      <c r="J1546" s="2061" t="s">
        <v>6401</v>
      </c>
      <c r="K1546" s="2153" t="str">
        <f>VLOOKUP(J1546,'FICHE RATIOS'!C:D,2,FALSE)</f>
        <v>Distribution Frigorifique</v>
      </c>
    </row>
    <row r="1547" spans="1:11">
      <c r="A1547" s="440"/>
      <c r="B1547" s="989" t="s">
        <v>179</v>
      </c>
      <c r="C1547" s="976"/>
      <c r="D1547" s="991" t="s">
        <v>2804</v>
      </c>
      <c r="E1547" s="984" t="s">
        <v>36</v>
      </c>
      <c r="F1547" s="979">
        <v>5</v>
      </c>
      <c r="G1547" s="980">
        <v>397.86</v>
      </c>
      <c r="H1547" s="985">
        <f t="shared" si="24"/>
        <v>1989.3000000000002</v>
      </c>
      <c r="J1547" s="2061" t="s">
        <v>6401</v>
      </c>
      <c r="K1547" s="2153" t="str">
        <f>VLOOKUP(J1547,'FICHE RATIOS'!C:D,2,FALSE)</f>
        <v>Distribution Frigorifique</v>
      </c>
    </row>
    <row r="1548" spans="1:11">
      <c r="A1548" s="440"/>
      <c r="B1548" s="989" t="s">
        <v>179</v>
      </c>
      <c r="C1548" s="976"/>
      <c r="D1548" s="991" t="s">
        <v>2574</v>
      </c>
      <c r="E1548" s="984" t="s">
        <v>36</v>
      </c>
      <c r="F1548" s="979">
        <v>1</v>
      </c>
      <c r="G1548" s="980">
        <v>327.71</v>
      </c>
      <c r="H1548" s="985">
        <f t="shared" si="24"/>
        <v>327.71</v>
      </c>
      <c r="J1548" s="2061" t="s">
        <v>6401</v>
      </c>
      <c r="K1548" s="2153" t="str">
        <f>VLOOKUP(J1548,'FICHE RATIOS'!C:D,2,FALSE)</f>
        <v>Distribution Frigorifique</v>
      </c>
    </row>
    <row r="1549" spans="1:11">
      <c r="A1549" s="440"/>
      <c r="B1549" s="989" t="s">
        <v>179</v>
      </c>
      <c r="C1549" s="976"/>
      <c r="D1549" s="991" t="s">
        <v>2806</v>
      </c>
      <c r="E1549" s="978" t="s">
        <v>36</v>
      </c>
      <c r="F1549" s="979">
        <v>5</v>
      </c>
      <c r="G1549" s="980">
        <v>337.12</v>
      </c>
      <c r="H1549" s="985">
        <f t="shared" si="24"/>
        <v>1685.6</v>
      </c>
      <c r="J1549" s="2061" t="s">
        <v>6401</v>
      </c>
      <c r="K1549" s="2153" t="str">
        <f>VLOOKUP(J1549,'FICHE RATIOS'!C:D,2,FALSE)</f>
        <v>Distribution Frigorifique</v>
      </c>
    </row>
    <row r="1550" spans="1:11">
      <c r="A1550" s="440"/>
      <c r="B1550" s="989" t="s">
        <v>179</v>
      </c>
      <c r="C1550" s="976"/>
      <c r="D1550" s="991" t="s">
        <v>2569</v>
      </c>
      <c r="E1550" s="984" t="s">
        <v>36</v>
      </c>
      <c r="F1550" s="979">
        <v>1</v>
      </c>
      <c r="G1550" s="980">
        <v>285.88</v>
      </c>
      <c r="H1550" s="985">
        <f t="shared" si="24"/>
        <v>285.88</v>
      </c>
      <c r="J1550" s="2061" t="s">
        <v>6401</v>
      </c>
      <c r="K1550" s="2153" t="str">
        <f>VLOOKUP(J1550,'FICHE RATIOS'!C:D,2,FALSE)</f>
        <v>Distribution Frigorifique</v>
      </c>
    </row>
    <row r="1551" spans="1:11">
      <c r="A1551" s="440"/>
      <c r="B1551" s="989" t="s">
        <v>179</v>
      </c>
      <c r="C1551" s="976"/>
      <c r="D1551" s="983" t="s">
        <v>2712</v>
      </c>
      <c r="E1551" s="984"/>
      <c r="F1551" s="979">
        <v>0</v>
      </c>
      <c r="G1551" s="980"/>
      <c r="H1551" s="985">
        <f t="shared" si="24"/>
        <v>0</v>
      </c>
      <c r="J1551" s="2061" t="s">
        <v>6401</v>
      </c>
      <c r="K1551" s="2153" t="str">
        <f>VLOOKUP(J1551,'FICHE RATIOS'!C:D,2,FALSE)</f>
        <v>Distribution Frigorifique</v>
      </c>
    </row>
    <row r="1552" spans="1:11">
      <c r="A1552" s="440"/>
      <c r="B1552" s="989" t="s">
        <v>179</v>
      </c>
      <c r="C1552" s="976"/>
      <c r="D1552" s="991" t="s">
        <v>2854</v>
      </c>
      <c r="E1552" s="984" t="s">
        <v>36</v>
      </c>
      <c r="F1552" s="979">
        <v>2</v>
      </c>
      <c r="G1552" s="980">
        <v>2661.04</v>
      </c>
      <c r="H1552" s="985">
        <f t="shared" si="24"/>
        <v>5322.08</v>
      </c>
      <c r="J1552" s="2061" t="s">
        <v>6401</v>
      </c>
      <c r="K1552" s="2153" t="str">
        <f>VLOOKUP(J1552,'FICHE RATIOS'!C:D,2,FALSE)</f>
        <v>Distribution Frigorifique</v>
      </c>
    </row>
    <row r="1553" spans="1:11">
      <c r="A1553" s="440"/>
      <c r="B1553" s="989" t="s">
        <v>179</v>
      </c>
      <c r="C1553" s="976"/>
      <c r="D1553" s="991" t="s">
        <v>2941</v>
      </c>
      <c r="E1553" s="984" t="s">
        <v>36</v>
      </c>
      <c r="F1553" s="979">
        <v>1</v>
      </c>
      <c r="G1553" s="980">
        <v>1518.4</v>
      </c>
      <c r="H1553" s="985">
        <f t="shared" si="24"/>
        <v>1518.4</v>
      </c>
      <c r="J1553" s="2061" t="s">
        <v>6401</v>
      </c>
      <c r="K1553" s="2153" t="str">
        <f>VLOOKUP(J1553,'FICHE RATIOS'!C:D,2,FALSE)</f>
        <v>Distribution Frigorifique</v>
      </c>
    </row>
    <row r="1554" spans="1:11" ht="24">
      <c r="A1554" s="440"/>
      <c r="B1554" s="989" t="s">
        <v>179</v>
      </c>
      <c r="C1554" s="976"/>
      <c r="D1554" s="991" t="s">
        <v>2570</v>
      </c>
      <c r="E1554" s="984" t="s">
        <v>51</v>
      </c>
      <c r="F1554" s="979">
        <v>6</v>
      </c>
      <c r="G1554" s="980">
        <v>219.72</v>
      </c>
      <c r="H1554" s="985">
        <f t="shared" si="24"/>
        <v>1318.32</v>
      </c>
      <c r="J1554" s="2061" t="s">
        <v>6401</v>
      </c>
      <c r="K1554" s="2153" t="str">
        <f>VLOOKUP(J1554,'FICHE RATIOS'!C:D,2,FALSE)</f>
        <v>Distribution Frigorifique</v>
      </c>
    </row>
    <row r="1555" spans="1:11">
      <c r="A1555" s="440"/>
      <c r="B1555" s="989" t="s">
        <v>179</v>
      </c>
      <c r="C1555" s="976"/>
      <c r="D1555" s="991" t="s">
        <v>2795</v>
      </c>
      <c r="E1555" s="984" t="s">
        <v>36</v>
      </c>
      <c r="F1555" s="979">
        <v>12</v>
      </c>
      <c r="G1555" s="980">
        <v>68.099999999999994</v>
      </c>
      <c r="H1555" s="985">
        <f t="shared" si="24"/>
        <v>817.19999999999993</v>
      </c>
      <c r="J1555" s="2061" t="s">
        <v>6401</v>
      </c>
      <c r="K1555" s="2153" t="str">
        <f>VLOOKUP(J1555,'FICHE RATIOS'!C:D,2,FALSE)</f>
        <v>Distribution Frigorifique</v>
      </c>
    </row>
    <row r="1556" spans="1:11">
      <c r="A1556" s="440"/>
      <c r="B1556" s="989" t="s">
        <v>179</v>
      </c>
      <c r="C1556" s="976"/>
      <c r="D1556" s="991" t="s">
        <v>2856</v>
      </c>
      <c r="E1556" s="978" t="s">
        <v>36</v>
      </c>
      <c r="F1556" s="979">
        <v>1</v>
      </c>
      <c r="G1556" s="980">
        <v>419.27</v>
      </c>
      <c r="H1556" s="985">
        <f t="shared" si="24"/>
        <v>419.27</v>
      </c>
      <c r="J1556" s="2061" t="s">
        <v>6401</v>
      </c>
      <c r="K1556" s="2153" t="str">
        <f>VLOOKUP(J1556,'FICHE RATIOS'!C:D,2,FALSE)</f>
        <v>Distribution Frigorifique</v>
      </c>
    </row>
    <row r="1557" spans="1:11">
      <c r="A1557" s="440"/>
      <c r="B1557" s="989" t="s">
        <v>179</v>
      </c>
      <c r="C1557" s="976"/>
      <c r="D1557" s="991" t="s">
        <v>2721</v>
      </c>
      <c r="E1557" s="984" t="s">
        <v>36</v>
      </c>
      <c r="F1557" s="979">
        <v>1</v>
      </c>
      <c r="G1557" s="980">
        <v>326.82</v>
      </c>
      <c r="H1557" s="985">
        <f t="shared" si="24"/>
        <v>326.82</v>
      </c>
      <c r="J1557" s="2061" t="s">
        <v>6401</v>
      </c>
      <c r="K1557" s="2153" t="str">
        <f>VLOOKUP(J1557,'FICHE RATIOS'!C:D,2,FALSE)</f>
        <v>Distribution Frigorifique</v>
      </c>
    </row>
    <row r="1558" spans="1:11">
      <c r="A1558" s="440"/>
      <c r="B1558" s="989" t="s">
        <v>179</v>
      </c>
      <c r="C1558" s="976"/>
      <c r="D1558" s="991" t="s">
        <v>2942</v>
      </c>
      <c r="E1558" s="984" t="s">
        <v>36</v>
      </c>
      <c r="F1558" s="979">
        <v>1</v>
      </c>
      <c r="G1558" s="980">
        <v>285.83</v>
      </c>
      <c r="H1558" s="985">
        <f t="shared" si="24"/>
        <v>285.83</v>
      </c>
      <c r="J1558" s="2061" t="s">
        <v>6401</v>
      </c>
      <c r="K1558" s="2153" t="str">
        <f>VLOOKUP(J1558,'FICHE RATIOS'!C:D,2,FALSE)</f>
        <v>Distribution Frigorifique</v>
      </c>
    </row>
    <row r="1559" spans="1:11">
      <c r="A1559" s="440"/>
      <c r="B1559" s="989" t="s">
        <v>179</v>
      </c>
      <c r="C1559" s="976"/>
      <c r="D1559" s="991" t="s">
        <v>2566</v>
      </c>
      <c r="E1559" s="978" t="s">
        <v>36</v>
      </c>
      <c r="F1559" s="979">
        <v>2</v>
      </c>
      <c r="G1559" s="980">
        <v>297.29000000000002</v>
      </c>
      <c r="H1559" s="985">
        <f t="shared" si="24"/>
        <v>594.58000000000004</v>
      </c>
      <c r="J1559" s="2061" t="s">
        <v>6401</v>
      </c>
      <c r="K1559" s="2153" t="str">
        <f>VLOOKUP(J1559,'FICHE RATIOS'!C:D,2,FALSE)</f>
        <v>Distribution Frigorifique</v>
      </c>
    </row>
    <row r="1560" spans="1:11">
      <c r="A1560" s="440"/>
      <c r="B1560" s="989" t="s">
        <v>179</v>
      </c>
      <c r="C1560" s="976"/>
      <c r="D1560" s="991" t="s">
        <v>2660</v>
      </c>
      <c r="E1560" s="978" t="s">
        <v>36</v>
      </c>
      <c r="F1560" s="979">
        <v>2</v>
      </c>
      <c r="G1560" s="980">
        <v>249.59</v>
      </c>
      <c r="H1560" s="985">
        <f t="shared" si="24"/>
        <v>499.18</v>
      </c>
      <c r="J1560" s="2061" t="s">
        <v>6401</v>
      </c>
      <c r="K1560" s="2153" t="str">
        <f>VLOOKUP(J1560,'FICHE RATIOS'!C:D,2,FALSE)</f>
        <v>Distribution Frigorifique</v>
      </c>
    </row>
    <row r="1561" spans="1:11">
      <c r="A1561" s="440"/>
      <c r="B1561" s="989" t="s">
        <v>179</v>
      </c>
      <c r="C1561" s="976"/>
      <c r="D1561" s="991" t="s">
        <v>2613</v>
      </c>
      <c r="E1561" s="978" t="s">
        <v>36</v>
      </c>
      <c r="F1561" s="979">
        <v>2</v>
      </c>
      <c r="G1561" s="980">
        <v>227.05</v>
      </c>
      <c r="H1561" s="985">
        <f t="shared" si="24"/>
        <v>454.1</v>
      </c>
      <c r="J1561" s="2061" t="s">
        <v>6401</v>
      </c>
      <c r="K1561" s="2153" t="str">
        <f>VLOOKUP(J1561,'FICHE RATIOS'!C:D,2,FALSE)</f>
        <v>Distribution Frigorifique</v>
      </c>
    </row>
    <row r="1562" spans="1:11">
      <c r="A1562" s="440"/>
      <c r="B1562" s="989" t="s">
        <v>179</v>
      </c>
      <c r="C1562" s="976"/>
      <c r="D1562" s="983"/>
      <c r="E1562" s="984"/>
      <c r="F1562" s="979">
        <v>0</v>
      </c>
      <c r="G1562" s="980"/>
      <c r="H1562" s="985">
        <f t="shared" si="24"/>
        <v>0</v>
      </c>
      <c r="J1562" s="2061" t="s">
        <v>6401</v>
      </c>
      <c r="K1562" s="2153" t="str">
        <f>VLOOKUP(J1562,'FICHE RATIOS'!C:D,2,FALSE)</f>
        <v>Distribution Frigorifique</v>
      </c>
    </row>
    <row r="1563" spans="1:11">
      <c r="A1563" s="440"/>
      <c r="B1563" s="989" t="s">
        <v>179</v>
      </c>
      <c r="C1563" s="976"/>
      <c r="D1563" s="983" t="s">
        <v>2722</v>
      </c>
      <c r="E1563" s="984"/>
      <c r="F1563" s="979">
        <v>0</v>
      </c>
      <c r="G1563" s="980"/>
      <c r="H1563" s="985">
        <f t="shared" si="24"/>
        <v>0</v>
      </c>
      <c r="J1563" s="2061" t="s">
        <v>6401</v>
      </c>
      <c r="K1563" s="2153" t="str">
        <f>VLOOKUP(J1563,'FICHE RATIOS'!C:D,2,FALSE)</f>
        <v>Distribution Frigorifique</v>
      </c>
    </row>
    <row r="1564" spans="1:11">
      <c r="A1564" s="440"/>
      <c r="B1564" s="989" t="s">
        <v>179</v>
      </c>
      <c r="C1564" s="976"/>
      <c r="D1564" s="991" t="s">
        <v>2910</v>
      </c>
      <c r="E1564" s="984" t="s">
        <v>235</v>
      </c>
      <c r="F1564" s="979">
        <v>4</v>
      </c>
      <c r="G1564" s="980">
        <v>508.28</v>
      </c>
      <c r="H1564" s="985">
        <f t="shared" si="24"/>
        <v>2033.12</v>
      </c>
      <c r="J1564" s="2061" t="s">
        <v>6401</v>
      </c>
      <c r="K1564" s="2153" t="str">
        <f>VLOOKUP(J1564,'FICHE RATIOS'!C:D,2,FALSE)</f>
        <v>Distribution Frigorifique</v>
      </c>
    </row>
    <row r="1565" spans="1:11">
      <c r="A1565" s="440"/>
      <c r="B1565" s="989" t="s">
        <v>179</v>
      </c>
      <c r="C1565" s="976"/>
      <c r="D1565" s="998" t="s">
        <v>2683</v>
      </c>
      <c r="E1565" s="978" t="s">
        <v>235</v>
      </c>
      <c r="F1565" s="979">
        <v>32</v>
      </c>
      <c r="G1565" s="980">
        <v>262.45999999999998</v>
      </c>
      <c r="H1565" s="985">
        <f t="shared" si="24"/>
        <v>8398.7199999999993</v>
      </c>
      <c r="J1565" s="2061" t="s">
        <v>6401</v>
      </c>
      <c r="K1565" s="2153" t="str">
        <f>VLOOKUP(J1565,'FICHE RATIOS'!C:D,2,FALSE)</f>
        <v>Distribution Frigorifique</v>
      </c>
    </row>
    <row r="1566" spans="1:11">
      <c r="A1566" s="440"/>
      <c r="B1566" s="989" t="s">
        <v>179</v>
      </c>
      <c r="C1566" s="976"/>
      <c r="D1566" s="991" t="s">
        <v>2584</v>
      </c>
      <c r="E1566" s="984" t="s">
        <v>235</v>
      </c>
      <c r="F1566" s="979">
        <v>12</v>
      </c>
      <c r="G1566" s="980">
        <v>209.89</v>
      </c>
      <c r="H1566" s="985">
        <f t="shared" si="24"/>
        <v>2518.6799999999998</v>
      </c>
      <c r="J1566" s="2061" t="s">
        <v>6401</v>
      </c>
      <c r="K1566" s="2153" t="str">
        <f>VLOOKUP(J1566,'FICHE RATIOS'!C:D,2,FALSE)</f>
        <v>Distribution Frigorifique</v>
      </c>
    </row>
    <row r="1567" spans="1:11">
      <c r="A1567" s="440"/>
      <c r="B1567" s="989" t="s">
        <v>179</v>
      </c>
      <c r="C1567" s="976"/>
      <c r="D1567" s="991" t="s">
        <v>2664</v>
      </c>
      <c r="E1567" s="984" t="s">
        <v>235</v>
      </c>
      <c r="F1567" s="979">
        <v>3</v>
      </c>
      <c r="G1567" s="980">
        <v>164.3</v>
      </c>
      <c r="H1567" s="985">
        <f t="shared" si="24"/>
        <v>492.90000000000003</v>
      </c>
      <c r="J1567" s="2061" t="s">
        <v>6401</v>
      </c>
      <c r="K1567" s="2153" t="str">
        <f>VLOOKUP(J1567,'FICHE RATIOS'!C:D,2,FALSE)</f>
        <v>Distribution Frigorifique</v>
      </c>
    </row>
    <row r="1568" spans="1:11">
      <c r="A1568" s="440"/>
      <c r="B1568" s="989" t="s">
        <v>179</v>
      </c>
      <c r="C1568" s="976"/>
      <c r="D1568" s="991" t="s">
        <v>2811</v>
      </c>
      <c r="E1568" s="984" t="s">
        <v>70</v>
      </c>
      <c r="F1568" s="979">
        <v>30</v>
      </c>
      <c r="G1568" s="980">
        <v>61.86</v>
      </c>
      <c r="H1568" s="985">
        <f t="shared" si="24"/>
        <v>1855.8</v>
      </c>
      <c r="J1568" s="2061" t="s">
        <v>6401</v>
      </c>
      <c r="K1568" s="2153" t="str">
        <f>VLOOKUP(J1568,'FICHE RATIOS'!C:D,2,FALSE)</f>
        <v>Distribution Frigorifique</v>
      </c>
    </row>
    <row r="1569" spans="1:11">
      <c r="A1569" s="440"/>
      <c r="B1569" s="989" t="s">
        <v>179</v>
      </c>
      <c r="C1569" s="976"/>
      <c r="D1569" s="991" t="s">
        <v>2812</v>
      </c>
      <c r="E1569" s="992" t="s">
        <v>70</v>
      </c>
      <c r="F1569" s="979">
        <v>11</v>
      </c>
      <c r="G1569" s="980">
        <v>65.12</v>
      </c>
      <c r="H1569" s="985">
        <f t="shared" si="24"/>
        <v>716.32</v>
      </c>
      <c r="J1569" s="2061" t="s">
        <v>6401</v>
      </c>
      <c r="K1569" s="2153" t="str">
        <f>VLOOKUP(J1569,'FICHE RATIOS'!C:D,2,FALSE)</f>
        <v>Distribution Frigorifique</v>
      </c>
    </row>
    <row r="1570" spans="1:11">
      <c r="A1570" s="440"/>
      <c r="B1570" s="989" t="s">
        <v>179</v>
      </c>
      <c r="C1570" s="976"/>
      <c r="D1570" s="983"/>
      <c r="E1570" s="984"/>
      <c r="F1570" s="979">
        <v>0</v>
      </c>
      <c r="G1570" s="980"/>
      <c r="H1570" s="985">
        <f t="shared" si="24"/>
        <v>0</v>
      </c>
      <c r="J1570" s="2061" t="s">
        <v>6401</v>
      </c>
      <c r="K1570" s="2153" t="str">
        <f>VLOOKUP(J1570,'FICHE RATIOS'!C:D,2,FALSE)</f>
        <v>Distribution Frigorifique</v>
      </c>
    </row>
    <row r="1571" spans="1:11">
      <c r="A1571" s="440"/>
      <c r="B1571" s="989" t="s">
        <v>179</v>
      </c>
      <c r="C1571" s="976"/>
      <c r="D1571" s="983" t="s">
        <v>2723</v>
      </c>
      <c r="E1571" s="984"/>
      <c r="F1571" s="979">
        <v>0</v>
      </c>
      <c r="G1571" s="980"/>
      <c r="H1571" s="985">
        <f t="shared" si="24"/>
        <v>0</v>
      </c>
      <c r="J1571" s="2061" t="s">
        <v>6401</v>
      </c>
      <c r="K1571" s="2153" t="str">
        <f>VLOOKUP(J1571,'FICHE RATIOS'!C:D,2,FALSE)</f>
        <v>Distribution Frigorifique</v>
      </c>
    </row>
    <row r="1572" spans="1:11">
      <c r="A1572" s="440"/>
      <c r="B1572" s="989" t="s">
        <v>179</v>
      </c>
      <c r="C1572" s="976"/>
      <c r="D1572" s="983" t="s">
        <v>2724</v>
      </c>
      <c r="E1572" s="984"/>
      <c r="F1572" s="979">
        <v>0</v>
      </c>
      <c r="G1572" s="980"/>
      <c r="H1572" s="985">
        <f t="shared" si="24"/>
        <v>0</v>
      </c>
      <c r="J1572" s="2061" t="s">
        <v>6401</v>
      </c>
      <c r="K1572" s="2153" t="str">
        <f>VLOOKUP(J1572,'FICHE RATIOS'!C:D,2,FALSE)</f>
        <v>Distribution Frigorifique</v>
      </c>
    </row>
    <row r="1573" spans="1:11">
      <c r="A1573" s="440"/>
      <c r="B1573" s="989" t="s">
        <v>179</v>
      </c>
      <c r="C1573" s="976"/>
      <c r="D1573" s="991" t="s">
        <v>2608</v>
      </c>
      <c r="E1573" s="984" t="s">
        <v>36</v>
      </c>
      <c r="F1573" s="979">
        <v>6</v>
      </c>
      <c r="G1573" s="980">
        <v>49.29</v>
      </c>
      <c r="H1573" s="985">
        <f t="shared" si="24"/>
        <v>295.74</v>
      </c>
      <c r="J1573" s="2061" t="s">
        <v>6401</v>
      </c>
      <c r="K1573" s="2153" t="str">
        <f>VLOOKUP(J1573,'FICHE RATIOS'!C:D,2,FALSE)</f>
        <v>Distribution Frigorifique</v>
      </c>
    </row>
    <row r="1574" spans="1:11">
      <c r="A1574" s="440"/>
      <c r="B1574" s="989" t="s">
        <v>179</v>
      </c>
      <c r="C1574" s="976"/>
      <c r="D1574" s="991" t="s">
        <v>2732</v>
      </c>
      <c r="E1574" s="984" t="s">
        <v>36</v>
      </c>
      <c r="F1574" s="979">
        <v>32</v>
      </c>
      <c r="G1574" s="980">
        <v>71.59</v>
      </c>
      <c r="H1574" s="985">
        <f t="shared" si="24"/>
        <v>2290.88</v>
      </c>
      <c r="J1574" s="2061" t="s">
        <v>6401</v>
      </c>
      <c r="K1574" s="2153" t="str">
        <f>VLOOKUP(J1574,'FICHE RATIOS'!C:D,2,FALSE)</f>
        <v>Distribution Frigorifique</v>
      </c>
    </row>
    <row r="1575" spans="1:11">
      <c r="A1575" s="440"/>
      <c r="B1575" s="989" t="s">
        <v>179</v>
      </c>
      <c r="C1575" s="976"/>
      <c r="D1575" s="991" t="s">
        <v>2679</v>
      </c>
      <c r="E1575" s="984" t="s">
        <v>36</v>
      </c>
      <c r="F1575" s="979">
        <v>16</v>
      </c>
      <c r="G1575" s="980">
        <v>192.9</v>
      </c>
      <c r="H1575" s="985">
        <f t="shared" si="24"/>
        <v>3086.4</v>
      </c>
      <c r="J1575" s="2061" t="s">
        <v>6401</v>
      </c>
      <c r="K1575" s="2153" t="str">
        <f>VLOOKUP(J1575,'FICHE RATIOS'!C:D,2,FALSE)</f>
        <v>Distribution Frigorifique</v>
      </c>
    </row>
    <row r="1576" spans="1:11">
      <c r="A1576" s="440"/>
      <c r="B1576" s="989" t="s">
        <v>179</v>
      </c>
      <c r="C1576" s="976"/>
      <c r="D1576" s="991" t="s">
        <v>2613</v>
      </c>
      <c r="E1576" s="984" t="s">
        <v>36</v>
      </c>
      <c r="F1576" s="979">
        <v>8</v>
      </c>
      <c r="G1576" s="980">
        <v>227.05</v>
      </c>
      <c r="H1576" s="985">
        <f t="shared" si="24"/>
        <v>1816.4</v>
      </c>
      <c r="J1576" s="2061" t="s">
        <v>6401</v>
      </c>
      <c r="K1576" s="2153" t="str">
        <f>VLOOKUP(J1576,'FICHE RATIOS'!C:D,2,FALSE)</f>
        <v>Distribution Frigorifique</v>
      </c>
    </row>
    <row r="1577" spans="1:11">
      <c r="A1577" s="440"/>
      <c r="B1577" s="989" t="s">
        <v>179</v>
      </c>
      <c r="C1577" s="976"/>
      <c r="D1577" s="983" t="s">
        <v>2857</v>
      </c>
      <c r="E1577" s="984"/>
      <c r="F1577" s="979">
        <v>0</v>
      </c>
      <c r="G1577" s="980"/>
      <c r="H1577" s="985">
        <f t="shared" si="24"/>
        <v>0</v>
      </c>
      <c r="J1577" s="2061" t="s">
        <v>6401</v>
      </c>
      <c r="K1577" s="2153" t="str">
        <f>VLOOKUP(J1577,'FICHE RATIOS'!C:D,2,FALSE)</f>
        <v>Distribution Frigorifique</v>
      </c>
    </row>
    <row r="1578" spans="1:11">
      <c r="A1578" s="440"/>
      <c r="B1578" s="989" t="s">
        <v>179</v>
      </c>
      <c r="C1578" s="976"/>
      <c r="D1578" s="983" t="s">
        <v>2858</v>
      </c>
      <c r="E1578" s="984" t="s">
        <v>2528</v>
      </c>
      <c r="F1578" s="979">
        <v>0</v>
      </c>
      <c r="G1578" s="980"/>
      <c r="H1578" s="985">
        <f t="shared" si="24"/>
        <v>0</v>
      </c>
      <c r="J1578" s="2061" t="s">
        <v>6401</v>
      </c>
      <c r="K1578" s="2153" t="str">
        <f>VLOOKUP(J1578,'FICHE RATIOS'!C:D,2,FALSE)</f>
        <v>Distribution Frigorifique</v>
      </c>
    </row>
    <row r="1579" spans="1:11">
      <c r="A1579" s="440"/>
      <c r="B1579" s="989" t="s">
        <v>179</v>
      </c>
      <c r="C1579" s="976"/>
      <c r="D1579" s="983" t="s">
        <v>2860</v>
      </c>
      <c r="E1579" s="984" t="s">
        <v>2528</v>
      </c>
      <c r="F1579" s="979">
        <v>0</v>
      </c>
      <c r="G1579" s="980"/>
      <c r="H1579" s="985">
        <f t="shared" si="24"/>
        <v>0</v>
      </c>
      <c r="J1579" s="2061" t="s">
        <v>6401</v>
      </c>
      <c r="K1579" s="2153" t="str">
        <f>VLOOKUP(J1579,'FICHE RATIOS'!C:D,2,FALSE)</f>
        <v>Distribution Frigorifique</v>
      </c>
    </row>
    <row r="1580" spans="1:11">
      <c r="A1580" s="440"/>
      <c r="B1580" s="989" t="s">
        <v>179</v>
      </c>
      <c r="C1580" s="976"/>
      <c r="D1580" s="983" t="s">
        <v>2861</v>
      </c>
      <c r="E1580" s="984" t="s">
        <v>2528</v>
      </c>
      <c r="F1580" s="979">
        <v>0</v>
      </c>
      <c r="G1580" s="980"/>
      <c r="H1580" s="985">
        <f t="shared" si="24"/>
        <v>0</v>
      </c>
      <c r="J1580" s="2061" t="s">
        <v>6401</v>
      </c>
      <c r="K1580" s="2153" t="str">
        <f>VLOOKUP(J1580,'FICHE RATIOS'!C:D,2,FALSE)</f>
        <v>Distribution Frigorifique</v>
      </c>
    </row>
    <row r="1581" spans="1:11">
      <c r="A1581" s="440"/>
      <c r="B1581" s="989" t="s">
        <v>179</v>
      </c>
      <c r="C1581" s="976"/>
      <c r="D1581" s="983" t="s">
        <v>2862</v>
      </c>
      <c r="E1581" s="984" t="s">
        <v>2528</v>
      </c>
      <c r="F1581" s="979">
        <v>0</v>
      </c>
      <c r="G1581" s="980"/>
      <c r="H1581" s="985">
        <f t="shared" si="24"/>
        <v>0</v>
      </c>
      <c r="J1581" s="2061" t="s">
        <v>6401</v>
      </c>
      <c r="K1581" s="2153" t="str">
        <f>VLOOKUP(J1581,'FICHE RATIOS'!C:D,2,FALSE)</f>
        <v>Distribution Frigorifique</v>
      </c>
    </row>
    <row r="1582" spans="1:11">
      <c r="A1582" s="440"/>
      <c r="B1582" s="989" t="s">
        <v>179</v>
      </c>
      <c r="C1582" s="976"/>
      <c r="D1582" s="983" t="s">
        <v>2731</v>
      </c>
      <c r="E1582" s="984"/>
      <c r="F1582" s="979">
        <v>0</v>
      </c>
      <c r="G1582" s="980"/>
      <c r="H1582" s="985">
        <f t="shared" si="24"/>
        <v>0</v>
      </c>
      <c r="J1582" s="2061" t="s">
        <v>6401</v>
      </c>
      <c r="K1582" s="2153" t="str">
        <f>VLOOKUP(J1582,'FICHE RATIOS'!C:D,2,FALSE)</f>
        <v>Distribution Frigorifique</v>
      </c>
    </row>
    <row r="1583" spans="1:11">
      <c r="A1583" s="440"/>
      <c r="B1583" s="989" t="s">
        <v>179</v>
      </c>
      <c r="C1583" s="976"/>
      <c r="D1583" s="991" t="s">
        <v>2660</v>
      </c>
      <c r="E1583" s="978" t="s">
        <v>36</v>
      </c>
      <c r="F1583" s="979">
        <v>2</v>
      </c>
      <c r="G1583" s="980">
        <v>249.59</v>
      </c>
      <c r="H1583" s="985">
        <f t="shared" si="24"/>
        <v>499.18</v>
      </c>
      <c r="J1583" s="2061" t="s">
        <v>6401</v>
      </c>
      <c r="K1583" s="2153" t="str">
        <f>VLOOKUP(J1583,'FICHE RATIOS'!C:D,2,FALSE)</f>
        <v>Distribution Frigorifique</v>
      </c>
    </row>
    <row r="1584" spans="1:11">
      <c r="A1584" s="440"/>
      <c r="B1584" s="989" t="s">
        <v>179</v>
      </c>
      <c r="C1584" s="976"/>
      <c r="D1584" s="991" t="s">
        <v>2566</v>
      </c>
      <c r="E1584" s="978" t="s">
        <v>36</v>
      </c>
      <c r="F1584" s="979">
        <v>4</v>
      </c>
      <c r="G1584" s="980">
        <v>297.29000000000002</v>
      </c>
      <c r="H1584" s="985">
        <f t="shared" si="24"/>
        <v>1189.1600000000001</v>
      </c>
      <c r="J1584" s="2061" t="s">
        <v>6401</v>
      </c>
      <c r="K1584" s="2153" t="str">
        <f>VLOOKUP(J1584,'FICHE RATIOS'!C:D,2,FALSE)</f>
        <v>Distribution Frigorifique</v>
      </c>
    </row>
    <row r="1585" spans="1:11">
      <c r="A1585" s="440"/>
      <c r="B1585" s="989" t="s">
        <v>179</v>
      </c>
      <c r="C1585" s="976"/>
      <c r="D1585" s="991" t="s">
        <v>2678</v>
      </c>
      <c r="E1585" s="978" t="s">
        <v>36</v>
      </c>
      <c r="F1585" s="979">
        <v>2</v>
      </c>
      <c r="G1585" s="980">
        <v>349.01</v>
      </c>
      <c r="H1585" s="985">
        <f t="shared" si="24"/>
        <v>698.02</v>
      </c>
      <c r="J1585" s="2061" t="s">
        <v>6401</v>
      </c>
      <c r="K1585" s="2153" t="str">
        <f>VLOOKUP(J1585,'FICHE RATIOS'!C:D,2,FALSE)</f>
        <v>Distribution Frigorifique</v>
      </c>
    </row>
    <row r="1586" spans="1:11" ht="24">
      <c r="A1586" s="440"/>
      <c r="B1586" s="989" t="s">
        <v>179</v>
      </c>
      <c r="C1586" s="976"/>
      <c r="D1586" s="983" t="s">
        <v>2726</v>
      </c>
      <c r="E1586" s="984"/>
      <c r="F1586" s="979">
        <v>0</v>
      </c>
      <c r="G1586" s="980"/>
      <c r="H1586" s="985">
        <f t="shared" si="24"/>
        <v>0</v>
      </c>
      <c r="J1586" s="2061" t="s">
        <v>6401</v>
      </c>
      <c r="K1586" s="2153" t="str">
        <f>VLOOKUP(J1586,'FICHE RATIOS'!C:D,2,FALSE)</f>
        <v>Distribution Frigorifique</v>
      </c>
    </row>
    <row r="1587" spans="1:11" ht="24">
      <c r="A1587" s="440"/>
      <c r="B1587" s="989" t="s">
        <v>179</v>
      </c>
      <c r="C1587" s="976"/>
      <c r="D1587" s="991" t="s">
        <v>2729</v>
      </c>
      <c r="E1587" s="984" t="s">
        <v>66</v>
      </c>
      <c r="F1587" s="979">
        <v>3</v>
      </c>
      <c r="G1587" s="980">
        <v>847.97</v>
      </c>
      <c r="H1587" s="985">
        <f t="shared" si="24"/>
        <v>2543.91</v>
      </c>
      <c r="J1587" s="2061" t="s">
        <v>6401</v>
      </c>
      <c r="K1587" s="2153" t="str">
        <f>VLOOKUP(J1587,'FICHE RATIOS'!C:D,2,FALSE)</f>
        <v>Distribution Frigorifique</v>
      </c>
    </row>
    <row r="1588" spans="1:11" ht="24">
      <c r="A1588" s="440"/>
      <c r="B1588" s="989" t="s">
        <v>179</v>
      </c>
      <c r="C1588" s="976"/>
      <c r="D1588" s="991" t="s">
        <v>2755</v>
      </c>
      <c r="E1588" s="984" t="s">
        <v>66</v>
      </c>
      <c r="F1588" s="979">
        <v>16</v>
      </c>
      <c r="G1588" s="980">
        <v>958.39</v>
      </c>
      <c r="H1588" s="985">
        <f t="shared" si="24"/>
        <v>15334.24</v>
      </c>
      <c r="J1588" s="2061" t="s">
        <v>6401</v>
      </c>
      <c r="K1588" s="2153" t="str">
        <f>VLOOKUP(J1588,'FICHE RATIOS'!C:D,2,FALSE)</f>
        <v>Distribution Frigorifique</v>
      </c>
    </row>
    <row r="1589" spans="1:11" ht="24">
      <c r="A1589" s="440"/>
      <c r="B1589" s="989" t="s">
        <v>179</v>
      </c>
      <c r="C1589" s="976"/>
      <c r="D1589" s="991" t="s">
        <v>2756</v>
      </c>
      <c r="E1589" s="984" t="s">
        <v>66</v>
      </c>
      <c r="F1589" s="979">
        <v>8</v>
      </c>
      <c r="G1589" s="980">
        <v>2593.91</v>
      </c>
      <c r="H1589" s="985">
        <f t="shared" si="24"/>
        <v>20751.28</v>
      </c>
      <c r="J1589" s="2061" t="s">
        <v>6401</v>
      </c>
      <c r="K1589" s="2153" t="str">
        <f>VLOOKUP(J1589,'FICHE RATIOS'!C:D,2,FALSE)</f>
        <v>Distribution Frigorifique</v>
      </c>
    </row>
    <row r="1590" spans="1:11" ht="24">
      <c r="A1590" s="440"/>
      <c r="B1590" s="989" t="s">
        <v>179</v>
      </c>
      <c r="C1590" s="976"/>
      <c r="D1590" s="991" t="s">
        <v>2757</v>
      </c>
      <c r="E1590" s="984" t="s">
        <v>66</v>
      </c>
      <c r="F1590" s="979">
        <v>4</v>
      </c>
      <c r="G1590" s="980">
        <v>2801.5</v>
      </c>
      <c r="H1590" s="985">
        <f t="shared" si="24"/>
        <v>11206</v>
      </c>
      <c r="J1590" s="2061" t="s">
        <v>6401</v>
      </c>
      <c r="K1590" s="2153" t="str">
        <f>VLOOKUP(J1590,'FICHE RATIOS'!C:D,2,FALSE)</f>
        <v>Distribution Frigorifique</v>
      </c>
    </row>
    <row r="1591" spans="1:11">
      <c r="A1591" s="440"/>
      <c r="B1591" s="989" t="s">
        <v>179</v>
      </c>
      <c r="C1591" s="976"/>
      <c r="D1591" s="983" t="s">
        <v>2863</v>
      </c>
      <c r="E1591" s="984"/>
      <c r="F1591" s="979">
        <v>0</v>
      </c>
      <c r="G1591" s="980"/>
      <c r="H1591" s="985">
        <f t="shared" si="24"/>
        <v>0</v>
      </c>
      <c r="J1591" s="2061" t="s">
        <v>6401</v>
      </c>
      <c r="K1591" s="2153" t="str">
        <f>VLOOKUP(J1591,'FICHE RATIOS'!C:D,2,FALSE)</f>
        <v>Distribution Frigorifique</v>
      </c>
    </row>
    <row r="1592" spans="1:11">
      <c r="A1592" s="440"/>
      <c r="B1592" s="989" t="s">
        <v>179</v>
      </c>
      <c r="C1592" s="976"/>
      <c r="D1592" s="983" t="s">
        <v>2866</v>
      </c>
      <c r="E1592" s="984" t="s">
        <v>2865</v>
      </c>
      <c r="F1592" s="979">
        <v>0</v>
      </c>
      <c r="G1592" s="980"/>
      <c r="H1592" s="985">
        <f t="shared" si="24"/>
        <v>0</v>
      </c>
      <c r="J1592" s="2061" t="s">
        <v>6401</v>
      </c>
      <c r="K1592" s="2153" t="str">
        <f>VLOOKUP(J1592,'FICHE RATIOS'!C:D,2,FALSE)</f>
        <v>Distribution Frigorifique</v>
      </c>
    </row>
    <row r="1593" spans="1:11">
      <c r="A1593" s="440"/>
      <c r="B1593" s="989" t="s">
        <v>179</v>
      </c>
      <c r="C1593" s="976"/>
      <c r="D1593" s="983" t="s">
        <v>2867</v>
      </c>
      <c r="E1593" s="984" t="s">
        <v>2865</v>
      </c>
      <c r="F1593" s="979">
        <v>0</v>
      </c>
      <c r="G1593" s="980"/>
      <c r="H1593" s="985">
        <f t="shared" si="24"/>
        <v>0</v>
      </c>
      <c r="J1593" s="2061" t="s">
        <v>6401</v>
      </c>
      <c r="K1593" s="2153" t="str">
        <f>VLOOKUP(J1593,'FICHE RATIOS'!C:D,2,FALSE)</f>
        <v>Distribution Frigorifique</v>
      </c>
    </row>
    <row r="1594" spans="1:11">
      <c r="A1594" s="440"/>
      <c r="B1594" s="989" t="s">
        <v>179</v>
      </c>
      <c r="C1594" s="976"/>
      <c r="D1594" s="983" t="s">
        <v>2868</v>
      </c>
      <c r="E1594" s="984" t="s">
        <v>2865</v>
      </c>
      <c r="F1594" s="979">
        <v>0</v>
      </c>
      <c r="G1594" s="980"/>
      <c r="H1594" s="985">
        <f t="shared" si="24"/>
        <v>0</v>
      </c>
      <c r="J1594" s="2061" t="s">
        <v>6401</v>
      </c>
      <c r="K1594" s="2153" t="str">
        <f>VLOOKUP(J1594,'FICHE RATIOS'!C:D,2,FALSE)</f>
        <v>Distribution Frigorifique</v>
      </c>
    </row>
    <row r="1595" spans="1:11">
      <c r="A1595" s="440"/>
      <c r="B1595" s="989" t="s">
        <v>179</v>
      </c>
      <c r="C1595" s="976"/>
      <c r="D1595" s="983" t="s">
        <v>2735</v>
      </c>
      <c r="E1595" s="984"/>
      <c r="F1595" s="979">
        <v>0</v>
      </c>
      <c r="G1595" s="980"/>
      <c r="H1595" s="985">
        <f t="shared" si="24"/>
        <v>0</v>
      </c>
      <c r="J1595" s="2061" t="s">
        <v>6401</v>
      </c>
      <c r="K1595" s="2153" t="str">
        <f>VLOOKUP(J1595,'FICHE RATIOS'!C:D,2,FALSE)</f>
        <v>Distribution Frigorifique</v>
      </c>
    </row>
    <row r="1596" spans="1:11" ht="24">
      <c r="A1596" s="440"/>
      <c r="B1596" s="989" t="s">
        <v>179</v>
      </c>
      <c r="C1596" s="976"/>
      <c r="D1596" s="991" t="s">
        <v>2869</v>
      </c>
      <c r="E1596" s="978" t="s">
        <v>36</v>
      </c>
      <c r="F1596" s="979">
        <v>31</v>
      </c>
      <c r="G1596" s="980">
        <v>309.49</v>
      </c>
      <c r="H1596" s="985">
        <f t="shared" si="24"/>
        <v>9594.19</v>
      </c>
      <c r="J1596" s="2061" t="s">
        <v>6401</v>
      </c>
      <c r="K1596" s="2153" t="str">
        <f>VLOOKUP(J1596,'FICHE RATIOS'!C:D,2,FALSE)</f>
        <v>Distribution Frigorifique</v>
      </c>
    </row>
    <row r="1597" spans="1:11">
      <c r="A1597" s="440"/>
      <c r="B1597" s="989" t="s">
        <v>179</v>
      </c>
      <c r="C1597" s="976"/>
      <c r="D1597" s="991" t="s">
        <v>2647</v>
      </c>
      <c r="E1597" s="984" t="s">
        <v>36</v>
      </c>
      <c r="F1597" s="979">
        <v>62</v>
      </c>
      <c r="G1597" s="980">
        <v>39.36</v>
      </c>
      <c r="H1597" s="985">
        <f t="shared" si="24"/>
        <v>2440.3200000000002</v>
      </c>
      <c r="J1597" s="2061" t="s">
        <v>6401</v>
      </c>
      <c r="K1597" s="2153" t="str">
        <f>VLOOKUP(J1597,'FICHE RATIOS'!C:D,2,FALSE)</f>
        <v>Distribution Frigorifique</v>
      </c>
    </row>
    <row r="1598" spans="1:11">
      <c r="A1598" s="440"/>
      <c r="B1598" s="989" t="s">
        <v>179</v>
      </c>
      <c r="C1598" s="976"/>
      <c r="D1598" s="991" t="s">
        <v>2870</v>
      </c>
      <c r="E1598" s="984" t="s">
        <v>235</v>
      </c>
      <c r="F1598" s="979">
        <v>93</v>
      </c>
      <c r="G1598" s="980">
        <v>11.84</v>
      </c>
      <c r="H1598" s="985">
        <f t="shared" si="24"/>
        <v>1101.1199999999999</v>
      </c>
      <c r="J1598" s="2061" t="s">
        <v>6401</v>
      </c>
      <c r="K1598" s="2153" t="str">
        <f>VLOOKUP(J1598,'FICHE RATIOS'!C:D,2,FALSE)</f>
        <v>Distribution Frigorifique</v>
      </c>
    </row>
    <row r="1599" spans="1:11">
      <c r="A1599" s="440"/>
      <c r="B1599" s="989" t="s">
        <v>179</v>
      </c>
      <c r="C1599" s="976"/>
      <c r="D1599" s="983" t="s">
        <v>2557</v>
      </c>
      <c r="E1599" s="984" t="s">
        <v>399</v>
      </c>
      <c r="F1599" s="979">
        <v>0</v>
      </c>
      <c r="G1599" s="980"/>
      <c r="H1599" s="985">
        <f t="shared" si="24"/>
        <v>0</v>
      </c>
      <c r="J1599" s="2061" t="s">
        <v>6401</v>
      </c>
      <c r="K1599" s="2153" t="str">
        <f>VLOOKUP(J1599,'FICHE RATIOS'!C:D,2,FALSE)</f>
        <v>Distribution Frigorifique</v>
      </c>
    </row>
    <row r="1600" spans="1:11">
      <c r="A1600" s="440"/>
      <c r="B1600" s="989" t="s">
        <v>179</v>
      </c>
      <c r="C1600" s="976"/>
      <c r="D1600" s="983" t="s">
        <v>2739</v>
      </c>
      <c r="E1600" s="984"/>
      <c r="F1600" s="979">
        <v>0</v>
      </c>
      <c r="G1600" s="980"/>
      <c r="H1600" s="985">
        <f t="shared" si="24"/>
        <v>0</v>
      </c>
      <c r="J1600" s="2061" t="s">
        <v>6401</v>
      </c>
      <c r="K1600" s="2153" t="str">
        <f>VLOOKUP(J1600,'FICHE RATIOS'!C:D,2,FALSE)</f>
        <v>Distribution Frigorifique</v>
      </c>
    </row>
    <row r="1601" spans="1:11">
      <c r="A1601" s="440"/>
      <c r="B1601" s="989" t="s">
        <v>179</v>
      </c>
      <c r="C1601" s="976"/>
      <c r="D1601" s="991" t="s">
        <v>2696</v>
      </c>
      <c r="E1601" s="978" t="s">
        <v>36</v>
      </c>
      <c r="F1601" s="979">
        <v>8</v>
      </c>
      <c r="G1601" s="980">
        <v>139.07</v>
      </c>
      <c r="H1601" s="985">
        <f t="shared" si="24"/>
        <v>1112.56</v>
      </c>
      <c r="J1601" s="2061" t="s">
        <v>6401</v>
      </c>
      <c r="K1601" s="2153" t="str">
        <f>VLOOKUP(J1601,'FICHE RATIOS'!C:D,2,FALSE)</f>
        <v>Distribution Frigorifique</v>
      </c>
    </row>
    <row r="1602" spans="1:11">
      <c r="A1602" s="440"/>
      <c r="B1602" s="989" t="s">
        <v>179</v>
      </c>
      <c r="C1602" s="976"/>
      <c r="D1602" s="991" t="s">
        <v>2588</v>
      </c>
      <c r="E1602" s="978" t="s">
        <v>36</v>
      </c>
      <c r="F1602" s="979">
        <v>8</v>
      </c>
      <c r="G1602" s="980">
        <v>35.49</v>
      </c>
      <c r="H1602" s="985">
        <f t="shared" si="24"/>
        <v>283.92</v>
      </c>
      <c r="J1602" s="2061" t="s">
        <v>6401</v>
      </c>
      <c r="K1602" s="2153" t="str">
        <f>VLOOKUP(J1602,'FICHE RATIOS'!C:D,2,FALSE)</f>
        <v>Distribution Frigorifique</v>
      </c>
    </row>
    <row r="1603" spans="1:11">
      <c r="A1603" s="440"/>
      <c r="B1603" s="989" t="s">
        <v>179</v>
      </c>
      <c r="C1603" s="976"/>
      <c r="D1603" s="983"/>
      <c r="E1603" s="984"/>
      <c r="F1603" s="979">
        <v>0</v>
      </c>
      <c r="G1603" s="980"/>
      <c r="H1603" s="985">
        <f t="shared" si="24"/>
        <v>0</v>
      </c>
      <c r="J1603" s="2061" t="s">
        <v>6401</v>
      </c>
      <c r="K1603" s="2153" t="str">
        <f>VLOOKUP(J1603,'FICHE RATIOS'!C:D,2,FALSE)</f>
        <v>Distribution Frigorifique</v>
      </c>
    </row>
    <row r="1604" spans="1:11">
      <c r="A1604" s="440"/>
      <c r="B1604" s="989" t="s">
        <v>179</v>
      </c>
      <c r="C1604" s="976"/>
      <c r="D1604" s="983" t="s">
        <v>2740</v>
      </c>
      <c r="E1604" s="984"/>
      <c r="F1604" s="979">
        <v>0</v>
      </c>
      <c r="G1604" s="980"/>
      <c r="H1604" s="985">
        <f t="shared" si="24"/>
        <v>0</v>
      </c>
      <c r="J1604" s="2061" t="s">
        <v>6401</v>
      </c>
      <c r="K1604" s="2153" t="str">
        <f>VLOOKUP(J1604,'FICHE RATIOS'!C:D,2,FALSE)</f>
        <v>Distribution Frigorifique</v>
      </c>
    </row>
    <row r="1605" spans="1:11">
      <c r="A1605" s="440"/>
      <c r="B1605" s="989" t="s">
        <v>179</v>
      </c>
      <c r="C1605" s="976"/>
      <c r="D1605" s="991" t="s">
        <v>2742</v>
      </c>
      <c r="E1605" s="984" t="s">
        <v>235</v>
      </c>
      <c r="F1605" s="979">
        <v>2538</v>
      </c>
      <c r="G1605" s="980">
        <v>34.9</v>
      </c>
      <c r="H1605" s="985">
        <f t="shared" si="24"/>
        <v>88576.2</v>
      </c>
      <c r="J1605" s="2061" t="s">
        <v>6401</v>
      </c>
      <c r="K1605" s="2153" t="str">
        <f>VLOOKUP(J1605,'FICHE RATIOS'!C:D,2,FALSE)</f>
        <v>Distribution Frigorifique</v>
      </c>
    </row>
    <row r="1606" spans="1:11">
      <c r="A1606" s="440"/>
      <c r="B1606" s="989" t="s">
        <v>179</v>
      </c>
      <c r="C1606" s="976"/>
      <c r="D1606" s="991" t="s">
        <v>2743</v>
      </c>
      <c r="E1606" s="984" t="s">
        <v>235</v>
      </c>
      <c r="F1606" s="979">
        <v>950</v>
      </c>
      <c r="G1606" s="980">
        <v>42.37</v>
      </c>
      <c r="H1606" s="985">
        <f t="shared" si="24"/>
        <v>40251.5</v>
      </c>
      <c r="J1606" s="2061" t="s">
        <v>6401</v>
      </c>
      <c r="K1606" s="2153" t="str">
        <f>VLOOKUP(J1606,'FICHE RATIOS'!C:D,2,FALSE)</f>
        <v>Distribution Frigorifique</v>
      </c>
    </row>
    <row r="1607" spans="1:11">
      <c r="A1607" s="440"/>
      <c r="B1607" s="989" t="s">
        <v>179</v>
      </c>
      <c r="C1607" s="976"/>
      <c r="D1607" s="991" t="s">
        <v>2744</v>
      </c>
      <c r="E1607" s="984" t="s">
        <v>235</v>
      </c>
      <c r="F1607" s="979">
        <v>1454</v>
      </c>
      <c r="G1607" s="980">
        <v>44.04</v>
      </c>
      <c r="H1607" s="985">
        <f t="shared" si="24"/>
        <v>64034.159999999996</v>
      </c>
      <c r="J1607" s="2061" t="s">
        <v>6401</v>
      </c>
      <c r="K1607" s="2153" t="str">
        <f>VLOOKUP(J1607,'FICHE RATIOS'!C:D,2,FALSE)</f>
        <v>Distribution Frigorifique</v>
      </c>
    </row>
    <row r="1608" spans="1:11">
      <c r="A1608" s="440"/>
      <c r="B1608" s="989" t="s">
        <v>179</v>
      </c>
      <c r="C1608" s="976"/>
      <c r="D1608" s="991" t="s">
        <v>2745</v>
      </c>
      <c r="E1608" s="984" t="s">
        <v>235</v>
      </c>
      <c r="F1608" s="979">
        <v>704</v>
      </c>
      <c r="G1608" s="980">
        <v>50.49</v>
      </c>
      <c r="H1608" s="985">
        <f t="shared" ref="H1608:H1671" si="25">+IF(F1608=0,0,F1608*G1608)</f>
        <v>35544.959999999999</v>
      </c>
      <c r="J1608" s="2061" t="s">
        <v>6401</v>
      </c>
      <c r="K1608" s="2153" t="str">
        <f>VLOOKUP(J1608,'FICHE RATIOS'!C:D,2,FALSE)</f>
        <v>Distribution Frigorifique</v>
      </c>
    </row>
    <row r="1609" spans="1:11">
      <c r="A1609" s="440"/>
      <c r="B1609" s="989" t="s">
        <v>179</v>
      </c>
      <c r="C1609" s="976"/>
      <c r="D1609" s="991" t="s">
        <v>2746</v>
      </c>
      <c r="E1609" s="984" t="s">
        <v>235</v>
      </c>
      <c r="F1609" s="979">
        <v>870</v>
      </c>
      <c r="G1609" s="980">
        <v>59.42</v>
      </c>
      <c r="H1609" s="985">
        <f t="shared" si="25"/>
        <v>51695.4</v>
      </c>
      <c r="J1609" s="2061" t="s">
        <v>6401</v>
      </c>
      <c r="K1609" s="2153" t="str">
        <f>VLOOKUP(J1609,'FICHE RATIOS'!C:D,2,FALSE)</f>
        <v>Distribution Frigorifique</v>
      </c>
    </row>
    <row r="1610" spans="1:11">
      <c r="A1610" s="440"/>
      <c r="B1610" s="989" t="s">
        <v>179</v>
      </c>
      <c r="C1610" s="976"/>
      <c r="D1610" s="991" t="s">
        <v>2747</v>
      </c>
      <c r="E1610" s="984" t="s">
        <v>235</v>
      </c>
      <c r="F1610" s="979">
        <v>200</v>
      </c>
      <c r="G1610" s="980">
        <v>79.39</v>
      </c>
      <c r="H1610" s="985">
        <f t="shared" si="25"/>
        <v>15878</v>
      </c>
      <c r="J1610" s="2061" t="s">
        <v>6401</v>
      </c>
      <c r="K1610" s="2153" t="str">
        <f>VLOOKUP(J1610,'FICHE RATIOS'!C:D,2,FALSE)</f>
        <v>Distribution Frigorifique</v>
      </c>
    </row>
    <row r="1611" spans="1:11">
      <c r="A1611" s="440"/>
      <c r="B1611" s="989" t="s">
        <v>179</v>
      </c>
      <c r="C1611" s="976"/>
      <c r="D1611" s="991" t="s">
        <v>2748</v>
      </c>
      <c r="E1611" s="984" t="s">
        <v>235</v>
      </c>
      <c r="F1611" s="979">
        <v>94</v>
      </c>
      <c r="G1611" s="980">
        <v>84.5</v>
      </c>
      <c r="H1611" s="985">
        <f t="shared" si="25"/>
        <v>7943</v>
      </c>
      <c r="J1611" s="2061" t="s">
        <v>6401</v>
      </c>
      <c r="K1611" s="2153" t="str">
        <f>VLOOKUP(J1611,'FICHE RATIOS'!C:D,2,FALSE)</f>
        <v>Distribution Frigorifique</v>
      </c>
    </row>
    <row r="1612" spans="1:11">
      <c r="A1612" s="440"/>
      <c r="B1612" s="989" t="s">
        <v>179</v>
      </c>
      <c r="C1612" s="976"/>
      <c r="D1612" s="991" t="s">
        <v>2749</v>
      </c>
      <c r="E1612" s="984" t="s">
        <v>235</v>
      </c>
      <c r="F1612" s="979">
        <v>102</v>
      </c>
      <c r="G1612" s="980">
        <v>110.15</v>
      </c>
      <c r="H1612" s="985">
        <f t="shared" si="25"/>
        <v>11235.300000000001</v>
      </c>
      <c r="J1612" s="2061" t="s">
        <v>6401</v>
      </c>
      <c r="K1612" s="2153" t="str">
        <f>VLOOKUP(J1612,'FICHE RATIOS'!C:D,2,FALSE)</f>
        <v>Distribution Frigorifique</v>
      </c>
    </row>
    <row r="1613" spans="1:11">
      <c r="A1613" s="440"/>
      <c r="B1613" s="989" t="s">
        <v>179</v>
      </c>
      <c r="C1613" s="976"/>
      <c r="D1613" s="991" t="s">
        <v>2770</v>
      </c>
      <c r="E1613" s="984" t="s">
        <v>235</v>
      </c>
      <c r="F1613" s="979">
        <v>352</v>
      </c>
      <c r="G1613" s="980">
        <v>137.49</v>
      </c>
      <c r="H1613" s="985">
        <f t="shared" si="25"/>
        <v>48396.480000000003</v>
      </c>
      <c r="J1613" s="2061" t="s">
        <v>6401</v>
      </c>
      <c r="K1613" s="2153" t="str">
        <f>VLOOKUP(J1613,'FICHE RATIOS'!C:D,2,FALSE)</f>
        <v>Distribution Frigorifique</v>
      </c>
    </row>
    <row r="1614" spans="1:11">
      <c r="A1614" s="440"/>
      <c r="B1614" s="989" t="s">
        <v>179</v>
      </c>
      <c r="C1614" s="976"/>
      <c r="D1614" s="991" t="s">
        <v>2691</v>
      </c>
      <c r="E1614" s="984" t="s">
        <v>235</v>
      </c>
      <c r="F1614" s="979">
        <v>236</v>
      </c>
      <c r="G1614" s="980">
        <v>155.22</v>
      </c>
      <c r="H1614" s="985">
        <f t="shared" si="25"/>
        <v>36631.919999999998</v>
      </c>
      <c r="J1614" s="2061" t="s">
        <v>6401</v>
      </c>
      <c r="K1614" s="2153" t="str">
        <f>VLOOKUP(J1614,'FICHE RATIOS'!C:D,2,FALSE)</f>
        <v>Distribution Frigorifique</v>
      </c>
    </row>
    <row r="1615" spans="1:11">
      <c r="A1615" s="440"/>
      <c r="B1615" s="989" t="s">
        <v>179</v>
      </c>
      <c r="C1615" s="976"/>
      <c r="D1615" s="991" t="s">
        <v>2825</v>
      </c>
      <c r="E1615" s="984" t="s">
        <v>235</v>
      </c>
      <c r="F1615" s="979">
        <v>12</v>
      </c>
      <c r="G1615" s="980">
        <v>250.36</v>
      </c>
      <c r="H1615" s="985">
        <f t="shared" si="25"/>
        <v>3004.32</v>
      </c>
      <c r="J1615" s="2061" t="s">
        <v>6401</v>
      </c>
      <c r="K1615" s="2153" t="str">
        <f>VLOOKUP(J1615,'FICHE RATIOS'!C:D,2,FALSE)</f>
        <v>Distribution Frigorifique</v>
      </c>
    </row>
    <row r="1616" spans="1:11">
      <c r="A1616" s="440"/>
      <c r="B1616" s="989" t="s">
        <v>179</v>
      </c>
      <c r="C1616" s="976"/>
      <c r="D1616" s="983" t="s">
        <v>2585</v>
      </c>
      <c r="E1616" s="984"/>
      <c r="F1616" s="979">
        <v>0</v>
      </c>
      <c r="G1616" s="980"/>
      <c r="H1616" s="985">
        <f t="shared" si="25"/>
        <v>0</v>
      </c>
      <c r="J1616" s="2061" t="s">
        <v>6401</v>
      </c>
      <c r="K1616" s="2153" t="str">
        <f>VLOOKUP(J1616,'FICHE RATIOS'!C:D,2,FALSE)</f>
        <v>Distribution Frigorifique</v>
      </c>
    </row>
    <row r="1617" spans="1:11">
      <c r="A1617" s="440"/>
      <c r="B1617" s="989" t="s">
        <v>179</v>
      </c>
      <c r="C1617" s="976"/>
      <c r="D1617" s="991" t="s">
        <v>2871</v>
      </c>
      <c r="E1617" s="984" t="s">
        <v>70</v>
      </c>
      <c r="F1617" s="979">
        <v>1670</v>
      </c>
      <c r="G1617" s="980">
        <v>58.61</v>
      </c>
      <c r="H1617" s="985">
        <f t="shared" si="25"/>
        <v>97878.7</v>
      </c>
      <c r="J1617" s="2061" t="s">
        <v>6401</v>
      </c>
      <c r="K1617" s="2153" t="str">
        <f>VLOOKUP(J1617,'FICHE RATIOS'!C:D,2,FALSE)</f>
        <v>Distribution Frigorifique</v>
      </c>
    </row>
    <row r="1618" spans="1:11">
      <c r="A1618" s="440"/>
      <c r="B1618" s="989" t="s">
        <v>179</v>
      </c>
      <c r="C1618" s="976"/>
      <c r="D1618" s="991" t="s">
        <v>2811</v>
      </c>
      <c r="E1618" s="984" t="s">
        <v>70</v>
      </c>
      <c r="F1618" s="979">
        <v>627</v>
      </c>
      <c r="G1618" s="980">
        <v>61.86</v>
      </c>
      <c r="H1618" s="985">
        <f t="shared" si="25"/>
        <v>38786.22</v>
      </c>
      <c r="J1618" s="2061" t="s">
        <v>6401</v>
      </c>
      <c r="K1618" s="2153" t="str">
        <f>VLOOKUP(J1618,'FICHE RATIOS'!C:D,2,FALSE)</f>
        <v>Distribution Frigorifique</v>
      </c>
    </row>
    <row r="1619" spans="1:11">
      <c r="A1619" s="440"/>
      <c r="B1619" s="989" t="s">
        <v>179</v>
      </c>
      <c r="C1619" s="976"/>
      <c r="D1619" s="991" t="s">
        <v>2812</v>
      </c>
      <c r="E1619" s="984" t="s">
        <v>70</v>
      </c>
      <c r="F1619" s="979">
        <v>12</v>
      </c>
      <c r="G1619" s="980">
        <v>65.12</v>
      </c>
      <c r="H1619" s="985">
        <f t="shared" si="25"/>
        <v>781.44</v>
      </c>
      <c r="J1619" s="2061" t="s">
        <v>6401</v>
      </c>
      <c r="K1619" s="2153" t="str">
        <f>VLOOKUP(J1619,'FICHE RATIOS'!C:D,2,FALSE)</f>
        <v>Distribution Frigorifique</v>
      </c>
    </row>
    <row r="1620" spans="1:11">
      <c r="A1620" s="440"/>
      <c r="B1620" s="989" t="s">
        <v>179</v>
      </c>
      <c r="C1620" s="976"/>
      <c r="D1620" s="983"/>
      <c r="E1620" s="984"/>
      <c r="F1620" s="979">
        <v>0</v>
      </c>
      <c r="G1620" s="980"/>
      <c r="H1620" s="985">
        <f t="shared" si="25"/>
        <v>0</v>
      </c>
      <c r="J1620" s="2061" t="s">
        <v>6401</v>
      </c>
      <c r="K1620" s="2153" t="str">
        <f>VLOOKUP(J1620,'FICHE RATIOS'!C:D,2,FALSE)</f>
        <v>Distribution Frigorifique</v>
      </c>
    </row>
    <row r="1621" spans="1:11">
      <c r="A1621" s="440"/>
      <c r="B1621" s="989" t="s">
        <v>179</v>
      </c>
      <c r="C1621" s="976"/>
      <c r="D1621" s="983" t="s">
        <v>2750</v>
      </c>
      <c r="E1621" s="984"/>
      <c r="F1621" s="979">
        <v>0</v>
      </c>
      <c r="G1621" s="980"/>
      <c r="H1621" s="985">
        <f t="shared" si="25"/>
        <v>0</v>
      </c>
      <c r="J1621" s="2061" t="s">
        <v>6401</v>
      </c>
      <c r="K1621" s="2153" t="str">
        <f>VLOOKUP(J1621,'FICHE RATIOS'!C:D,2,FALSE)</f>
        <v>Distribution Frigorifique</v>
      </c>
    </row>
    <row r="1622" spans="1:11">
      <c r="A1622" s="440"/>
      <c r="B1622" s="989" t="s">
        <v>179</v>
      </c>
      <c r="C1622" s="976"/>
      <c r="D1622" s="991" t="s">
        <v>2858</v>
      </c>
      <c r="E1622" s="984" t="s">
        <v>36</v>
      </c>
      <c r="F1622" s="979">
        <v>13</v>
      </c>
      <c r="G1622" s="980">
        <v>834.92</v>
      </c>
      <c r="H1622" s="985">
        <f t="shared" si="25"/>
        <v>10853.96</v>
      </c>
      <c r="J1622" s="2061" t="s">
        <v>6401</v>
      </c>
      <c r="K1622" s="2153" t="str">
        <f>VLOOKUP(J1622,'FICHE RATIOS'!C:D,2,FALSE)</f>
        <v>Distribution Frigorifique</v>
      </c>
    </row>
    <row r="1623" spans="1:11">
      <c r="A1623" s="440"/>
      <c r="B1623" s="989" t="s">
        <v>179</v>
      </c>
      <c r="C1623" s="976"/>
      <c r="D1623" s="983"/>
      <c r="E1623" s="984"/>
      <c r="F1623" s="979">
        <v>0</v>
      </c>
      <c r="G1623" s="980"/>
      <c r="H1623" s="985">
        <f t="shared" si="25"/>
        <v>0</v>
      </c>
      <c r="J1623" s="2061" t="s">
        <v>6401</v>
      </c>
      <c r="K1623" s="2153" t="str">
        <f>VLOOKUP(J1623,'FICHE RATIOS'!C:D,2,FALSE)</f>
        <v>Distribution Frigorifique</v>
      </c>
    </row>
    <row r="1624" spans="1:11">
      <c r="A1624" s="440"/>
      <c r="B1624" s="989" t="s">
        <v>179</v>
      </c>
      <c r="C1624" s="976"/>
      <c r="D1624" s="983" t="s">
        <v>2872</v>
      </c>
      <c r="E1624" s="984"/>
      <c r="F1624" s="979">
        <v>0</v>
      </c>
      <c r="G1624" s="980"/>
      <c r="H1624" s="985">
        <f t="shared" si="25"/>
        <v>0</v>
      </c>
      <c r="J1624" s="2061" t="s">
        <v>6401</v>
      </c>
      <c r="K1624" s="2153" t="str">
        <f>VLOOKUP(J1624,'FICHE RATIOS'!C:D,2,FALSE)</f>
        <v>Distribution Frigorifique</v>
      </c>
    </row>
    <row r="1625" spans="1:11">
      <c r="A1625" s="440"/>
      <c r="B1625" s="989" t="s">
        <v>179</v>
      </c>
      <c r="C1625" s="976"/>
      <c r="D1625" s="983" t="s">
        <v>2731</v>
      </c>
      <c r="E1625" s="984"/>
      <c r="F1625" s="979">
        <v>0</v>
      </c>
      <c r="G1625" s="980"/>
      <c r="H1625" s="985">
        <f t="shared" si="25"/>
        <v>0</v>
      </c>
      <c r="J1625" s="2061" t="s">
        <v>6401</v>
      </c>
      <c r="K1625" s="2153" t="str">
        <f>VLOOKUP(J1625,'FICHE RATIOS'!C:D,2,FALSE)</f>
        <v>Distribution Frigorifique</v>
      </c>
    </row>
    <row r="1626" spans="1:11">
      <c r="A1626" s="440"/>
      <c r="B1626" s="989" t="s">
        <v>179</v>
      </c>
      <c r="C1626" s="976"/>
      <c r="D1626" s="991" t="s">
        <v>2732</v>
      </c>
      <c r="E1626" s="984" t="s">
        <v>36</v>
      </c>
      <c r="F1626" s="979">
        <v>2</v>
      </c>
      <c r="G1626" s="980">
        <v>71.59</v>
      </c>
      <c r="H1626" s="985">
        <f t="shared" si="25"/>
        <v>143.18</v>
      </c>
      <c r="J1626" s="2061" t="s">
        <v>6401</v>
      </c>
      <c r="K1626" s="2153" t="str">
        <f>VLOOKUP(J1626,'FICHE RATIOS'!C:D,2,FALSE)</f>
        <v>Distribution Frigorifique</v>
      </c>
    </row>
    <row r="1627" spans="1:11">
      <c r="A1627" s="440"/>
      <c r="B1627" s="989" t="s">
        <v>179</v>
      </c>
      <c r="C1627" s="976"/>
      <c r="D1627" s="983" t="s">
        <v>2734</v>
      </c>
      <c r="E1627" s="984"/>
      <c r="F1627" s="979">
        <v>0</v>
      </c>
      <c r="G1627" s="980"/>
      <c r="H1627" s="985">
        <f t="shared" si="25"/>
        <v>0</v>
      </c>
      <c r="J1627" s="2061" t="s">
        <v>6401</v>
      </c>
      <c r="K1627" s="2153" t="str">
        <f>VLOOKUP(J1627,'FICHE RATIOS'!C:D,2,FALSE)</f>
        <v>Distribution Frigorifique</v>
      </c>
    </row>
    <row r="1628" spans="1:11">
      <c r="A1628" s="440"/>
      <c r="B1628" s="989" t="s">
        <v>179</v>
      </c>
      <c r="C1628" s="976"/>
      <c r="D1628" s="991" t="s">
        <v>2760</v>
      </c>
      <c r="E1628" s="984" t="s">
        <v>36</v>
      </c>
      <c r="F1628" s="979">
        <v>1</v>
      </c>
      <c r="G1628" s="980">
        <v>162.01</v>
      </c>
      <c r="H1628" s="985">
        <f t="shared" si="25"/>
        <v>162.01</v>
      </c>
      <c r="J1628" s="2061" t="s">
        <v>6401</v>
      </c>
      <c r="K1628" s="2153" t="str">
        <f>VLOOKUP(J1628,'FICHE RATIOS'!C:D,2,FALSE)</f>
        <v>Distribution Frigorifique</v>
      </c>
    </row>
    <row r="1629" spans="1:11">
      <c r="A1629" s="440"/>
      <c r="B1629" s="989" t="s">
        <v>179</v>
      </c>
      <c r="C1629" s="976"/>
      <c r="D1629" s="983" t="s">
        <v>2557</v>
      </c>
      <c r="E1629" s="984" t="s">
        <v>399</v>
      </c>
      <c r="F1629" s="979">
        <v>0</v>
      </c>
      <c r="G1629" s="980"/>
      <c r="H1629" s="985">
        <f t="shared" si="25"/>
        <v>0</v>
      </c>
      <c r="J1629" s="2061" t="s">
        <v>6401</v>
      </c>
      <c r="K1629" s="2153" t="str">
        <f>VLOOKUP(J1629,'FICHE RATIOS'!C:D,2,FALSE)</f>
        <v>Distribution Frigorifique</v>
      </c>
    </row>
    <row r="1630" spans="1:11">
      <c r="A1630" s="440"/>
      <c r="B1630" s="989" t="s">
        <v>179</v>
      </c>
      <c r="C1630" s="976"/>
      <c r="D1630" s="983" t="s">
        <v>2739</v>
      </c>
      <c r="E1630" s="984"/>
      <c r="F1630" s="979">
        <v>0</v>
      </c>
      <c r="G1630" s="980"/>
      <c r="H1630" s="985">
        <f t="shared" si="25"/>
        <v>0</v>
      </c>
      <c r="J1630" s="2061" t="s">
        <v>6401</v>
      </c>
      <c r="K1630" s="2153" t="str">
        <f>VLOOKUP(J1630,'FICHE RATIOS'!C:D,2,FALSE)</f>
        <v>Distribution Frigorifique</v>
      </c>
    </row>
    <row r="1631" spans="1:11">
      <c r="A1631" s="440"/>
      <c r="B1631" s="989" t="s">
        <v>179</v>
      </c>
      <c r="C1631" s="976"/>
      <c r="D1631" s="991" t="s">
        <v>2696</v>
      </c>
      <c r="E1631" s="984" t="s">
        <v>36</v>
      </c>
      <c r="F1631" s="979">
        <v>1</v>
      </c>
      <c r="G1631" s="980">
        <v>139.07</v>
      </c>
      <c r="H1631" s="985">
        <f t="shared" si="25"/>
        <v>139.07</v>
      </c>
      <c r="J1631" s="2061" t="s">
        <v>6401</v>
      </c>
      <c r="K1631" s="2153" t="str">
        <f>VLOOKUP(J1631,'FICHE RATIOS'!C:D,2,FALSE)</f>
        <v>Distribution Frigorifique</v>
      </c>
    </row>
    <row r="1632" spans="1:11">
      <c r="A1632" s="440"/>
      <c r="B1632" s="989" t="s">
        <v>179</v>
      </c>
      <c r="C1632" s="976"/>
      <c r="D1632" s="991" t="s">
        <v>2588</v>
      </c>
      <c r="E1632" s="984" t="s">
        <v>36</v>
      </c>
      <c r="F1632" s="979">
        <v>1</v>
      </c>
      <c r="G1632" s="980">
        <v>35.49</v>
      </c>
      <c r="H1632" s="985">
        <f t="shared" si="25"/>
        <v>35.49</v>
      </c>
      <c r="J1632" s="2061" t="s">
        <v>6401</v>
      </c>
      <c r="K1632" s="2153" t="str">
        <f>VLOOKUP(J1632,'FICHE RATIOS'!C:D,2,FALSE)</f>
        <v>Distribution Frigorifique</v>
      </c>
    </row>
    <row r="1633" spans="1:11">
      <c r="A1633" s="440"/>
      <c r="B1633" s="989" t="s">
        <v>179</v>
      </c>
      <c r="C1633" s="976"/>
      <c r="D1633" s="983"/>
      <c r="E1633" s="984"/>
      <c r="F1633" s="979">
        <v>0</v>
      </c>
      <c r="G1633" s="980"/>
      <c r="H1633" s="985">
        <f t="shared" si="25"/>
        <v>0</v>
      </c>
      <c r="J1633" s="2061" t="s">
        <v>6401</v>
      </c>
      <c r="K1633" s="2153" t="str">
        <f>VLOOKUP(J1633,'FICHE RATIOS'!C:D,2,FALSE)</f>
        <v>Distribution Frigorifique</v>
      </c>
    </row>
    <row r="1634" spans="1:11">
      <c r="A1634" s="440"/>
      <c r="B1634" s="989" t="s">
        <v>179</v>
      </c>
      <c r="C1634" s="976"/>
      <c r="D1634" s="983" t="s">
        <v>2740</v>
      </c>
      <c r="E1634" s="984"/>
      <c r="F1634" s="979">
        <v>0</v>
      </c>
      <c r="G1634" s="980"/>
      <c r="H1634" s="985">
        <f t="shared" si="25"/>
        <v>0</v>
      </c>
      <c r="J1634" s="2061" t="s">
        <v>6401</v>
      </c>
      <c r="K1634" s="2153" t="str">
        <f>VLOOKUP(J1634,'FICHE RATIOS'!C:D,2,FALSE)</f>
        <v>Distribution Frigorifique</v>
      </c>
    </row>
    <row r="1635" spans="1:11">
      <c r="A1635" s="440"/>
      <c r="B1635" s="989" t="s">
        <v>179</v>
      </c>
      <c r="C1635" s="976"/>
      <c r="D1635" s="991" t="s">
        <v>2743</v>
      </c>
      <c r="E1635" s="984" t="s">
        <v>235</v>
      </c>
      <c r="F1635" s="979">
        <v>122</v>
      </c>
      <c r="G1635" s="980">
        <v>42.37</v>
      </c>
      <c r="H1635" s="985">
        <f t="shared" si="25"/>
        <v>5169.1399999999994</v>
      </c>
      <c r="J1635" s="2061" t="s">
        <v>6401</v>
      </c>
      <c r="K1635" s="2153" t="str">
        <f>VLOOKUP(J1635,'FICHE RATIOS'!C:D,2,FALSE)</f>
        <v>Distribution Frigorifique</v>
      </c>
    </row>
    <row r="1636" spans="1:11">
      <c r="A1636" s="440"/>
      <c r="B1636" s="989" t="s">
        <v>179</v>
      </c>
      <c r="C1636" s="976"/>
      <c r="D1636" s="991" t="s">
        <v>2744</v>
      </c>
      <c r="E1636" s="984" t="s">
        <v>235</v>
      </c>
      <c r="F1636" s="979">
        <v>110</v>
      </c>
      <c r="G1636" s="980">
        <v>44.04</v>
      </c>
      <c r="H1636" s="985">
        <f t="shared" si="25"/>
        <v>4844.3999999999996</v>
      </c>
      <c r="J1636" s="2061" t="s">
        <v>6401</v>
      </c>
      <c r="K1636" s="2153" t="str">
        <f>VLOOKUP(J1636,'FICHE RATIOS'!C:D,2,FALSE)</f>
        <v>Distribution Frigorifique</v>
      </c>
    </row>
    <row r="1637" spans="1:11">
      <c r="A1637" s="440"/>
      <c r="B1637" s="989" t="s">
        <v>179</v>
      </c>
      <c r="C1637" s="976"/>
      <c r="D1637" s="991" t="s">
        <v>2745</v>
      </c>
      <c r="E1637" s="984" t="s">
        <v>235</v>
      </c>
      <c r="F1637" s="979">
        <v>16</v>
      </c>
      <c r="G1637" s="980">
        <v>50.49</v>
      </c>
      <c r="H1637" s="985">
        <f t="shared" si="25"/>
        <v>807.84</v>
      </c>
      <c r="J1637" s="2061" t="s">
        <v>6401</v>
      </c>
      <c r="K1637" s="2153" t="str">
        <f>VLOOKUP(J1637,'FICHE RATIOS'!C:D,2,FALSE)</f>
        <v>Distribution Frigorifique</v>
      </c>
    </row>
    <row r="1638" spans="1:11">
      <c r="A1638" s="440"/>
      <c r="B1638" s="989" t="s">
        <v>179</v>
      </c>
      <c r="C1638" s="976"/>
      <c r="D1638" s="991" t="s">
        <v>2746</v>
      </c>
      <c r="E1638" s="984" t="s">
        <v>235</v>
      </c>
      <c r="F1638" s="979">
        <v>126</v>
      </c>
      <c r="G1638" s="980">
        <v>59.42</v>
      </c>
      <c r="H1638" s="985">
        <f t="shared" si="25"/>
        <v>7486.92</v>
      </c>
      <c r="J1638" s="2061" t="s">
        <v>6401</v>
      </c>
      <c r="K1638" s="2153" t="str">
        <f>VLOOKUP(J1638,'FICHE RATIOS'!C:D,2,FALSE)</f>
        <v>Distribution Frigorifique</v>
      </c>
    </row>
    <row r="1639" spans="1:11">
      <c r="A1639" s="440"/>
      <c r="B1639" s="989" t="s">
        <v>179</v>
      </c>
      <c r="C1639" s="976"/>
      <c r="D1639" s="991" t="s">
        <v>2747</v>
      </c>
      <c r="E1639" s="984" t="s">
        <v>235</v>
      </c>
      <c r="F1639" s="979">
        <v>40</v>
      </c>
      <c r="G1639" s="980">
        <v>79.39</v>
      </c>
      <c r="H1639" s="985">
        <f t="shared" si="25"/>
        <v>3175.6</v>
      </c>
      <c r="J1639" s="2061" t="s">
        <v>6401</v>
      </c>
      <c r="K1639" s="2153" t="str">
        <f>VLOOKUP(J1639,'FICHE RATIOS'!C:D,2,FALSE)</f>
        <v>Distribution Frigorifique</v>
      </c>
    </row>
    <row r="1640" spans="1:11">
      <c r="A1640" s="440"/>
      <c r="B1640" s="989" t="s">
        <v>179</v>
      </c>
      <c r="C1640" s="976"/>
      <c r="D1640" s="991" t="s">
        <v>2748</v>
      </c>
      <c r="E1640" s="984" t="s">
        <v>235</v>
      </c>
      <c r="F1640" s="979">
        <v>222</v>
      </c>
      <c r="G1640" s="980">
        <v>84.5</v>
      </c>
      <c r="H1640" s="985">
        <f t="shared" si="25"/>
        <v>18759</v>
      </c>
      <c r="J1640" s="2061" t="s">
        <v>6401</v>
      </c>
      <c r="K1640" s="2153" t="str">
        <f>VLOOKUP(J1640,'FICHE RATIOS'!C:D,2,FALSE)</f>
        <v>Distribution Frigorifique</v>
      </c>
    </row>
    <row r="1641" spans="1:11">
      <c r="A1641" s="440"/>
      <c r="B1641" s="989" t="s">
        <v>179</v>
      </c>
      <c r="C1641" s="976"/>
      <c r="D1641" s="991" t="s">
        <v>2749</v>
      </c>
      <c r="E1641" s="984" t="s">
        <v>235</v>
      </c>
      <c r="F1641" s="979">
        <v>46</v>
      </c>
      <c r="G1641" s="980">
        <v>110.15</v>
      </c>
      <c r="H1641" s="985">
        <f t="shared" si="25"/>
        <v>5066.9000000000005</v>
      </c>
      <c r="J1641" s="2061" t="s">
        <v>6401</v>
      </c>
      <c r="K1641" s="2153" t="str">
        <f>VLOOKUP(J1641,'FICHE RATIOS'!C:D,2,FALSE)</f>
        <v>Distribution Frigorifique</v>
      </c>
    </row>
    <row r="1642" spans="1:11">
      <c r="A1642" s="440"/>
      <c r="B1642" s="989" t="s">
        <v>179</v>
      </c>
      <c r="C1642" s="976"/>
      <c r="D1642" s="991" t="s">
        <v>2770</v>
      </c>
      <c r="E1642" s="984" t="s">
        <v>235</v>
      </c>
      <c r="F1642" s="979">
        <v>134</v>
      </c>
      <c r="G1642" s="980">
        <v>137.49</v>
      </c>
      <c r="H1642" s="985">
        <f t="shared" si="25"/>
        <v>18423.66</v>
      </c>
      <c r="J1642" s="2061" t="s">
        <v>6401</v>
      </c>
      <c r="K1642" s="2153" t="str">
        <f>VLOOKUP(J1642,'FICHE RATIOS'!C:D,2,FALSE)</f>
        <v>Distribution Frigorifique</v>
      </c>
    </row>
    <row r="1643" spans="1:11">
      <c r="A1643" s="440"/>
      <c r="B1643" s="989" t="s">
        <v>179</v>
      </c>
      <c r="C1643" s="976"/>
      <c r="D1643" s="983" t="s">
        <v>2585</v>
      </c>
      <c r="E1643" s="984"/>
      <c r="F1643" s="979">
        <v>0</v>
      </c>
      <c r="G1643" s="980"/>
      <c r="H1643" s="985">
        <f t="shared" si="25"/>
        <v>0</v>
      </c>
      <c r="J1643" s="2061" t="s">
        <v>6401</v>
      </c>
      <c r="K1643" s="2153" t="str">
        <f>VLOOKUP(J1643,'FICHE RATIOS'!C:D,2,FALSE)</f>
        <v>Distribution Frigorifique</v>
      </c>
    </row>
    <row r="1644" spans="1:11">
      <c r="A1644" s="440"/>
      <c r="B1644" s="989" t="s">
        <v>179</v>
      </c>
      <c r="C1644" s="976"/>
      <c r="D1644" s="991" t="s">
        <v>2871</v>
      </c>
      <c r="E1644" s="984" t="s">
        <v>70</v>
      </c>
      <c r="F1644" s="979">
        <v>170</v>
      </c>
      <c r="G1644" s="980">
        <v>58.61</v>
      </c>
      <c r="H1644" s="985">
        <f t="shared" si="25"/>
        <v>9963.7000000000007</v>
      </c>
      <c r="J1644" s="2061" t="s">
        <v>6401</v>
      </c>
      <c r="K1644" s="2153" t="str">
        <f>VLOOKUP(J1644,'FICHE RATIOS'!C:D,2,FALSE)</f>
        <v>Distribution Frigorifique</v>
      </c>
    </row>
    <row r="1645" spans="1:11">
      <c r="A1645" s="440"/>
      <c r="B1645" s="989" t="s">
        <v>179</v>
      </c>
      <c r="C1645" s="976"/>
      <c r="D1645" s="991" t="s">
        <v>2811</v>
      </c>
      <c r="E1645" s="984" t="s">
        <v>70</v>
      </c>
      <c r="F1645" s="979">
        <v>83</v>
      </c>
      <c r="G1645" s="980">
        <v>61.86</v>
      </c>
      <c r="H1645" s="985">
        <f t="shared" si="25"/>
        <v>5134.38</v>
      </c>
      <c r="J1645" s="2061" t="s">
        <v>6401</v>
      </c>
      <c r="K1645" s="2153" t="str">
        <f>VLOOKUP(J1645,'FICHE RATIOS'!C:D,2,FALSE)</f>
        <v>Distribution Frigorifique</v>
      </c>
    </row>
    <row r="1646" spans="1:11">
      <c r="A1646" s="440"/>
      <c r="B1646" s="989" t="s">
        <v>179</v>
      </c>
      <c r="C1646" s="976"/>
      <c r="D1646" s="983"/>
      <c r="E1646" s="992"/>
      <c r="F1646" s="979">
        <v>0</v>
      </c>
      <c r="G1646" s="980"/>
      <c r="H1646" s="985">
        <f t="shared" si="25"/>
        <v>0</v>
      </c>
      <c r="J1646" s="2061" t="s">
        <v>6401</v>
      </c>
      <c r="K1646" s="2153" t="str">
        <f>VLOOKUP(J1646,'FICHE RATIOS'!C:D,2,FALSE)</f>
        <v>Distribution Frigorifique</v>
      </c>
    </row>
    <row r="1647" spans="1:11">
      <c r="A1647" s="440"/>
      <c r="B1647" s="989" t="s">
        <v>179</v>
      </c>
      <c r="C1647" s="976"/>
      <c r="D1647" s="983" t="s">
        <v>2873</v>
      </c>
      <c r="E1647" s="992"/>
      <c r="F1647" s="979">
        <v>0</v>
      </c>
      <c r="G1647" s="980"/>
      <c r="H1647" s="985">
        <f t="shared" si="25"/>
        <v>0</v>
      </c>
      <c r="J1647" s="2061" t="s">
        <v>6401</v>
      </c>
      <c r="K1647" s="2153" t="str">
        <f>VLOOKUP(J1647,'FICHE RATIOS'!C:D,2,FALSE)</f>
        <v>Distribution Frigorifique</v>
      </c>
    </row>
    <row r="1648" spans="1:11">
      <c r="A1648" s="440"/>
      <c r="B1648" s="989" t="s">
        <v>179</v>
      </c>
      <c r="C1648" s="976"/>
      <c r="D1648" s="983" t="s">
        <v>2748</v>
      </c>
      <c r="E1648" s="992" t="s">
        <v>2528</v>
      </c>
      <c r="F1648" s="979">
        <v>0</v>
      </c>
      <c r="G1648" s="980"/>
      <c r="H1648" s="985">
        <f t="shared" si="25"/>
        <v>0</v>
      </c>
      <c r="J1648" s="2061" t="s">
        <v>6401</v>
      </c>
      <c r="K1648" s="2153" t="str">
        <f>VLOOKUP(J1648,'FICHE RATIOS'!C:D,2,FALSE)</f>
        <v>Distribution Frigorifique</v>
      </c>
    </row>
    <row r="1649" spans="1:11">
      <c r="A1649" s="440"/>
      <c r="B1649" s="989" t="s">
        <v>179</v>
      </c>
      <c r="C1649" s="976"/>
      <c r="D1649" s="983" t="s">
        <v>2613</v>
      </c>
      <c r="E1649" s="992" t="s">
        <v>2528</v>
      </c>
      <c r="F1649" s="979">
        <v>0</v>
      </c>
      <c r="G1649" s="980"/>
      <c r="H1649" s="985">
        <f t="shared" si="25"/>
        <v>0</v>
      </c>
      <c r="J1649" s="2061" t="s">
        <v>6401</v>
      </c>
      <c r="K1649" s="2153" t="str">
        <f>VLOOKUP(J1649,'FICHE RATIOS'!C:D,2,FALSE)</f>
        <v>Distribution Frigorifique</v>
      </c>
    </row>
    <row r="1650" spans="1:11">
      <c r="A1650" s="440"/>
      <c r="B1650" s="989" t="s">
        <v>179</v>
      </c>
      <c r="C1650" s="976"/>
      <c r="D1650" s="983" t="s">
        <v>2696</v>
      </c>
      <c r="E1650" s="992" t="s">
        <v>2528</v>
      </c>
      <c r="F1650" s="979">
        <v>0</v>
      </c>
      <c r="G1650" s="980"/>
      <c r="H1650" s="985">
        <f t="shared" si="25"/>
        <v>0</v>
      </c>
      <c r="J1650" s="2061" t="s">
        <v>6401</v>
      </c>
      <c r="K1650" s="2153" t="str">
        <f>VLOOKUP(J1650,'FICHE RATIOS'!C:D,2,FALSE)</f>
        <v>Distribution Frigorifique</v>
      </c>
    </row>
    <row r="1651" spans="1:11">
      <c r="A1651" s="440"/>
      <c r="B1651" s="989" t="s">
        <v>179</v>
      </c>
      <c r="C1651" s="976"/>
      <c r="D1651" s="983" t="s">
        <v>2588</v>
      </c>
      <c r="E1651" s="992" t="s">
        <v>2528</v>
      </c>
      <c r="F1651" s="979">
        <v>0</v>
      </c>
      <c r="G1651" s="980"/>
      <c r="H1651" s="985">
        <f t="shared" si="25"/>
        <v>0</v>
      </c>
      <c r="J1651" s="2061" t="s">
        <v>6401</v>
      </c>
      <c r="K1651" s="2153" t="str">
        <f>VLOOKUP(J1651,'FICHE RATIOS'!C:D,2,FALSE)</f>
        <v>Distribution Frigorifique</v>
      </c>
    </row>
    <row r="1652" spans="1:11" ht="24">
      <c r="A1652" s="440"/>
      <c r="B1652" s="989" t="s">
        <v>179</v>
      </c>
      <c r="C1652" s="976"/>
      <c r="D1652" s="983" t="s">
        <v>2874</v>
      </c>
      <c r="E1652" s="992" t="s">
        <v>2528</v>
      </c>
      <c r="F1652" s="979">
        <v>0</v>
      </c>
      <c r="G1652" s="980"/>
      <c r="H1652" s="985">
        <f t="shared" si="25"/>
        <v>0</v>
      </c>
      <c r="J1652" s="2061" t="s">
        <v>6401</v>
      </c>
      <c r="K1652" s="2153" t="str">
        <f>VLOOKUP(J1652,'FICHE RATIOS'!C:D,2,FALSE)</f>
        <v>Distribution Frigorifique</v>
      </c>
    </row>
    <row r="1653" spans="1:11">
      <c r="A1653" s="440"/>
      <c r="B1653" s="989" t="s">
        <v>179</v>
      </c>
      <c r="C1653" s="976"/>
      <c r="D1653" s="983"/>
      <c r="E1653" s="992"/>
      <c r="F1653" s="979">
        <v>0</v>
      </c>
      <c r="G1653" s="980"/>
      <c r="H1653" s="985">
        <f t="shared" si="25"/>
        <v>0</v>
      </c>
      <c r="J1653" s="2061" t="s">
        <v>6401</v>
      </c>
      <c r="K1653" s="2153" t="str">
        <f>VLOOKUP(J1653,'FICHE RATIOS'!C:D,2,FALSE)</f>
        <v>Distribution Frigorifique</v>
      </c>
    </row>
    <row r="1654" spans="1:11">
      <c r="A1654" s="440"/>
      <c r="B1654" s="989" t="s">
        <v>179</v>
      </c>
      <c r="C1654" s="976"/>
      <c r="D1654" s="983" t="s">
        <v>2875</v>
      </c>
      <c r="E1654" s="992"/>
      <c r="F1654" s="979">
        <v>0</v>
      </c>
      <c r="G1654" s="980"/>
      <c r="H1654" s="985">
        <f t="shared" si="25"/>
        <v>0</v>
      </c>
      <c r="J1654" s="2061" t="s">
        <v>6401</v>
      </c>
      <c r="K1654" s="2153" t="str">
        <f>VLOOKUP(J1654,'FICHE RATIOS'!C:D,2,FALSE)</f>
        <v>Distribution Frigorifique</v>
      </c>
    </row>
    <row r="1655" spans="1:11">
      <c r="A1655" s="440"/>
      <c r="B1655" s="989" t="s">
        <v>179</v>
      </c>
      <c r="C1655" s="976"/>
      <c r="D1655" s="983"/>
      <c r="E1655" s="984"/>
      <c r="F1655" s="979">
        <v>0</v>
      </c>
      <c r="G1655" s="980"/>
      <c r="H1655" s="985">
        <f t="shared" si="25"/>
        <v>0</v>
      </c>
      <c r="J1655" s="2061" t="s">
        <v>6401</v>
      </c>
      <c r="K1655" s="2153" t="str">
        <f>VLOOKUP(J1655,'FICHE RATIOS'!C:D,2,FALSE)</f>
        <v>Distribution Frigorifique</v>
      </c>
    </row>
    <row r="1656" spans="1:11" ht="24">
      <c r="A1656" s="440"/>
      <c r="B1656" s="989" t="s">
        <v>179</v>
      </c>
      <c r="C1656" s="976"/>
      <c r="D1656" s="983" t="s">
        <v>2943</v>
      </c>
      <c r="E1656" s="984" t="s">
        <v>2528</v>
      </c>
      <c r="F1656" s="979">
        <v>0</v>
      </c>
      <c r="G1656" s="980"/>
      <c r="H1656" s="985">
        <f t="shared" si="25"/>
        <v>0</v>
      </c>
      <c r="J1656" s="2061" t="s">
        <v>6401</v>
      </c>
      <c r="K1656" s="2153" t="str">
        <f>VLOOKUP(J1656,'FICHE RATIOS'!C:D,2,FALSE)</f>
        <v>Distribution Frigorifique</v>
      </c>
    </row>
    <row r="1657" spans="1:11">
      <c r="A1657" s="440"/>
      <c r="B1657" s="989" t="s">
        <v>179</v>
      </c>
      <c r="C1657" s="976"/>
      <c r="D1657" s="983"/>
      <c r="E1657" s="984"/>
      <c r="F1657" s="979">
        <v>0</v>
      </c>
      <c r="G1657" s="980"/>
      <c r="H1657" s="985">
        <f t="shared" si="25"/>
        <v>0</v>
      </c>
      <c r="J1657" s="2061" t="s">
        <v>6401</v>
      </c>
      <c r="K1657" s="2153" t="str">
        <f>VLOOKUP(J1657,'FICHE RATIOS'!C:D,2,FALSE)</f>
        <v>Distribution Frigorifique</v>
      </c>
    </row>
    <row r="1658" spans="1:11">
      <c r="A1658" s="440"/>
      <c r="B1658" s="989" t="s">
        <v>179</v>
      </c>
      <c r="C1658" s="976"/>
      <c r="D1658" s="983" t="s">
        <v>2877</v>
      </c>
      <c r="E1658" s="984"/>
      <c r="F1658" s="979">
        <v>0</v>
      </c>
      <c r="G1658" s="980"/>
      <c r="H1658" s="985">
        <f t="shared" si="25"/>
        <v>0</v>
      </c>
      <c r="J1658" s="2061" t="s">
        <v>6401</v>
      </c>
      <c r="K1658" s="2153" t="str">
        <f>VLOOKUP(J1658,'FICHE RATIOS'!C:D,2,FALSE)</f>
        <v>Distribution Frigorifique</v>
      </c>
    </row>
    <row r="1659" spans="1:11">
      <c r="A1659" s="440"/>
      <c r="B1659" s="989" t="s">
        <v>179</v>
      </c>
      <c r="C1659" s="976"/>
      <c r="D1659" s="983" t="s">
        <v>2672</v>
      </c>
      <c r="E1659" s="984" t="s">
        <v>2528</v>
      </c>
      <c r="F1659" s="979">
        <v>0</v>
      </c>
      <c r="G1659" s="980"/>
      <c r="H1659" s="985">
        <f t="shared" si="25"/>
        <v>0</v>
      </c>
      <c r="J1659" s="2061" t="s">
        <v>6401</v>
      </c>
      <c r="K1659" s="2153" t="str">
        <f>VLOOKUP(J1659,'FICHE RATIOS'!C:D,2,FALSE)</f>
        <v>Distribution Frigorifique</v>
      </c>
    </row>
    <row r="1660" spans="1:11">
      <c r="A1660" s="440"/>
      <c r="B1660" s="989" t="s">
        <v>179</v>
      </c>
      <c r="C1660" s="976"/>
      <c r="D1660" s="983" t="s">
        <v>2613</v>
      </c>
      <c r="E1660" s="984" t="s">
        <v>2528</v>
      </c>
      <c r="F1660" s="979">
        <v>0</v>
      </c>
      <c r="G1660" s="980"/>
      <c r="H1660" s="985">
        <f t="shared" si="25"/>
        <v>0</v>
      </c>
      <c r="J1660" s="2061" t="s">
        <v>6401</v>
      </c>
      <c r="K1660" s="2153" t="str">
        <f>VLOOKUP(J1660,'FICHE RATIOS'!C:D,2,FALSE)</f>
        <v>Distribution Frigorifique</v>
      </c>
    </row>
    <row r="1661" spans="1:11">
      <c r="A1661" s="440"/>
      <c r="B1661" s="989" t="s">
        <v>179</v>
      </c>
      <c r="C1661" s="976"/>
      <c r="D1661" s="983" t="s">
        <v>2564</v>
      </c>
      <c r="E1661" s="984" t="s">
        <v>2528</v>
      </c>
      <c r="F1661" s="979">
        <v>0</v>
      </c>
      <c r="G1661" s="980"/>
      <c r="H1661" s="985">
        <f t="shared" si="25"/>
        <v>0</v>
      </c>
      <c r="J1661" s="2061" t="s">
        <v>6401</v>
      </c>
      <c r="K1661" s="2153" t="str">
        <f>VLOOKUP(J1661,'FICHE RATIOS'!C:D,2,FALSE)</f>
        <v>Distribution Frigorifique</v>
      </c>
    </row>
    <row r="1662" spans="1:11">
      <c r="A1662" s="440"/>
      <c r="B1662" s="989" t="s">
        <v>179</v>
      </c>
      <c r="C1662" s="976"/>
      <c r="D1662" s="983" t="s">
        <v>2660</v>
      </c>
      <c r="E1662" s="984" t="s">
        <v>2528</v>
      </c>
      <c r="F1662" s="979">
        <v>0</v>
      </c>
      <c r="G1662" s="980"/>
      <c r="H1662" s="985">
        <f t="shared" si="25"/>
        <v>0</v>
      </c>
      <c r="J1662" s="2061" t="s">
        <v>6401</v>
      </c>
      <c r="K1662" s="2153" t="str">
        <f>VLOOKUP(J1662,'FICHE RATIOS'!C:D,2,FALSE)</f>
        <v>Distribution Frigorifique</v>
      </c>
    </row>
    <row r="1663" spans="1:11" ht="24">
      <c r="A1663" s="440"/>
      <c r="B1663" s="989" t="s">
        <v>179</v>
      </c>
      <c r="C1663" s="976"/>
      <c r="D1663" s="983" t="s">
        <v>2570</v>
      </c>
      <c r="E1663" s="984" t="s">
        <v>2528</v>
      </c>
      <c r="F1663" s="979">
        <v>0</v>
      </c>
      <c r="G1663" s="980"/>
      <c r="H1663" s="985">
        <f t="shared" si="25"/>
        <v>0</v>
      </c>
      <c r="J1663" s="2061" t="s">
        <v>6401</v>
      </c>
      <c r="K1663" s="2153" t="str">
        <f>VLOOKUP(J1663,'FICHE RATIOS'!C:D,2,FALSE)</f>
        <v>Distribution Frigorifique</v>
      </c>
    </row>
    <row r="1664" spans="1:11">
      <c r="A1664" s="440"/>
      <c r="B1664" s="989" t="s">
        <v>179</v>
      </c>
      <c r="C1664" s="976"/>
      <c r="D1664" s="983"/>
      <c r="E1664" s="984"/>
      <c r="F1664" s="979">
        <v>0</v>
      </c>
      <c r="G1664" s="980"/>
      <c r="H1664" s="985">
        <f t="shared" si="25"/>
        <v>0</v>
      </c>
      <c r="J1664" s="2061" t="s">
        <v>6401</v>
      </c>
      <c r="K1664" s="2153" t="str">
        <f>VLOOKUP(J1664,'FICHE RATIOS'!C:D,2,FALSE)</f>
        <v>Distribution Frigorifique</v>
      </c>
    </row>
    <row r="1665" spans="1:11">
      <c r="A1665" s="440"/>
      <c r="B1665" s="989" t="s">
        <v>179</v>
      </c>
      <c r="C1665" s="976"/>
      <c r="D1665" s="983" t="s">
        <v>2878</v>
      </c>
      <c r="E1665" s="984"/>
      <c r="F1665" s="979">
        <v>0</v>
      </c>
      <c r="G1665" s="980"/>
      <c r="H1665" s="985">
        <f t="shared" si="25"/>
        <v>0</v>
      </c>
      <c r="J1665" s="2061" t="s">
        <v>6401</v>
      </c>
      <c r="K1665" s="2153" t="str">
        <f>VLOOKUP(J1665,'FICHE RATIOS'!C:D,2,FALSE)</f>
        <v>Distribution Frigorifique</v>
      </c>
    </row>
    <row r="1666" spans="1:11">
      <c r="A1666" s="440"/>
      <c r="B1666" s="989" t="s">
        <v>179</v>
      </c>
      <c r="C1666" s="976"/>
      <c r="D1666" s="983" t="s">
        <v>2613</v>
      </c>
      <c r="E1666" s="984" t="s">
        <v>2528</v>
      </c>
      <c r="F1666" s="979">
        <v>0</v>
      </c>
      <c r="G1666" s="980"/>
      <c r="H1666" s="985">
        <f t="shared" si="25"/>
        <v>0</v>
      </c>
      <c r="J1666" s="2061" t="s">
        <v>6401</v>
      </c>
      <c r="K1666" s="2153" t="str">
        <f>VLOOKUP(J1666,'FICHE RATIOS'!C:D,2,FALSE)</f>
        <v>Distribution Frigorifique</v>
      </c>
    </row>
    <row r="1667" spans="1:11">
      <c r="A1667" s="440"/>
      <c r="B1667" s="989" t="s">
        <v>179</v>
      </c>
      <c r="C1667" s="976"/>
      <c r="D1667" s="983" t="s">
        <v>2719</v>
      </c>
      <c r="E1667" s="984" t="s">
        <v>2528</v>
      </c>
      <c r="F1667" s="979">
        <v>0</v>
      </c>
      <c r="G1667" s="980"/>
      <c r="H1667" s="985">
        <f t="shared" si="25"/>
        <v>0</v>
      </c>
      <c r="J1667" s="2061" t="s">
        <v>6401</v>
      </c>
      <c r="K1667" s="2153" t="str">
        <f>VLOOKUP(J1667,'FICHE RATIOS'!C:D,2,FALSE)</f>
        <v>Distribution Frigorifique</v>
      </c>
    </row>
    <row r="1668" spans="1:11">
      <c r="A1668" s="440"/>
      <c r="B1668" s="989" t="s">
        <v>179</v>
      </c>
      <c r="C1668" s="976"/>
      <c r="D1668" s="983" t="s">
        <v>2944</v>
      </c>
      <c r="E1668" s="984" t="s">
        <v>2528</v>
      </c>
      <c r="F1668" s="979">
        <v>0</v>
      </c>
      <c r="G1668" s="980"/>
      <c r="H1668" s="985">
        <f t="shared" si="25"/>
        <v>0</v>
      </c>
      <c r="J1668" s="2061" t="s">
        <v>6401</v>
      </c>
      <c r="K1668" s="2153" t="str">
        <f>VLOOKUP(J1668,'FICHE RATIOS'!C:D,2,FALSE)</f>
        <v>Distribution Frigorifique</v>
      </c>
    </row>
    <row r="1669" spans="1:11">
      <c r="A1669" s="440"/>
      <c r="B1669" s="989" t="s">
        <v>179</v>
      </c>
      <c r="C1669" s="976"/>
      <c r="D1669" s="983"/>
      <c r="E1669" s="984"/>
      <c r="F1669" s="979">
        <v>0</v>
      </c>
      <c r="G1669" s="980"/>
      <c r="H1669" s="985">
        <f t="shared" si="25"/>
        <v>0</v>
      </c>
      <c r="J1669" s="2061" t="s">
        <v>6401</v>
      </c>
      <c r="K1669" s="2153" t="str">
        <f>VLOOKUP(J1669,'FICHE RATIOS'!C:D,2,FALSE)</f>
        <v>Distribution Frigorifique</v>
      </c>
    </row>
    <row r="1670" spans="1:11">
      <c r="A1670" s="440"/>
      <c r="B1670" s="989" t="s">
        <v>179</v>
      </c>
      <c r="C1670" s="976"/>
      <c r="D1670" s="983" t="s">
        <v>2880</v>
      </c>
      <c r="E1670" s="984"/>
      <c r="F1670" s="979">
        <v>0</v>
      </c>
      <c r="G1670" s="980"/>
      <c r="H1670" s="985">
        <f t="shared" si="25"/>
        <v>0</v>
      </c>
      <c r="J1670" s="2061" t="s">
        <v>6401</v>
      </c>
      <c r="K1670" s="2153" t="str">
        <f>VLOOKUP(J1670,'FICHE RATIOS'!C:D,2,FALSE)</f>
        <v>Distribution Frigorifique</v>
      </c>
    </row>
    <row r="1671" spans="1:11">
      <c r="A1671" s="440"/>
      <c r="B1671" s="989" t="s">
        <v>179</v>
      </c>
      <c r="C1671" s="976"/>
      <c r="D1671" s="983" t="s">
        <v>2732</v>
      </c>
      <c r="E1671" s="984" t="s">
        <v>2528</v>
      </c>
      <c r="F1671" s="979">
        <v>0</v>
      </c>
      <c r="G1671" s="980"/>
      <c r="H1671" s="985">
        <f t="shared" si="25"/>
        <v>0</v>
      </c>
      <c r="J1671" s="2061" t="s">
        <v>6401</v>
      </c>
      <c r="K1671" s="2153" t="str">
        <f>VLOOKUP(J1671,'FICHE RATIOS'!C:D,2,FALSE)</f>
        <v>Distribution Frigorifique</v>
      </c>
    </row>
    <row r="1672" spans="1:11">
      <c r="A1672" s="440"/>
      <c r="B1672" s="989" t="s">
        <v>179</v>
      </c>
      <c r="C1672" s="976"/>
      <c r="D1672" s="983" t="s">
        <v>2760</v>
      </c>
      <c r="E1672" s="984" t="s">
        <v>2528</v>
      </c>
      <c r="F1672" s="979">
        <v>0</v>
      </c>
      <c r="G1672" s="980"/>
      <c r="H1672" s="985">
        <f t="shared" ref="H1672:H1735" si="26">+IF(F1672=0,0,F1672*G1672)</f>
        <v>0</v>
      </c>
      <c r="J1672" s="2061" t="s">
        <v>6401</v>
      </c>
      <c r="K1672" s="2153" t="str">
        <f>VLOOKUP(J1672,'FICHE RATIOS'!C:D,2,FALSE)</f>
        <v>Distribution Frigorifique</v>
      </c>
    </row>
    <row r="1673" spans="1:11">
      <c r="A1673" s="440"/>
      <c r="B1673" s="989" t="s">
        <v>179</v>
      </c>
      <c r="C1673" s="976"/>
      <c r="D1673" s="983" t="s">
        <v>2881</v>
      </c>
      <c r="E1673" s="984" t="s">
        <v>2528</v>
      </c>
      <c r="F1673" s="979">
        <v>0</v>
      </c>
      <c r="G1673" s="980"/>
      <c r="H1673" s="985">
        <f t="shared" si="26"/>
        <v>0</v>
      </c>
      <c r="J1673" s="2061" t="s">
        <v>6401</v>
      </c>
      <c r="K1673" s="2153" t="str">
        <f>VLOOKUP(J1673,'FICHE RATIOS'!C:D,2,FALSE)</f>
        <v>Distribution Frigorifique</v>
      </c>
    </row>
    <row r="1674" spans="1:11">
      <c r="A1674" s="440"/>
      <c r="B1674" s="989" t="s">
        <v>179</v>
      </c>
      <c r="C1674" s="976"/>
      <c r="D1674" s="983"/>
      <c r="E1674" s="984"/>
      <c r="F1674" s="979">
        <v>0</v>
      </c>
      <c r="G1674" s="980"/>
      <c r="H1674" s="985">
        <f t="shared" si="26"/>
        <v>0</v>
      </c>
      <c r="J1674" s="2061" t="s">
        <v>6401</v>
      </c>
      <c r="K1674" s="2153" t="str">
        <f>VLOOKUP(J1674,'FICHE RATIOS'!C:D,2,FALSE)</f>
        <v>Distribution Frigorifique</v>
      </c>
    </row>
    <row r="1675" spans="1:11">
      <c r="A1675" s="440"/>
      <c r="B1675" s="989" t="s">
        <v>179</v>
      </c>
      <c r="C1675" s="976"/>
      <c r="D1675" s="983" t="s">
        <v>2882</v>
      </c>
      <c r="E1675" s="984"/>
      <c r="F1675" s="979">
        <v>0</v>
      </c>
      <c r="G1675" s="980"/>
      <c r="H1675" s="985">
        <f t="shared" si="26"/>
        <v>0</v>
      </c>
      <c r="J1675" s="2061" t="s">
        <v>6401</v>
      </c>
      <c r="K1675" s="2153" t="str">
        <f>VLOOKUP(J1675,'FICHE RATIOS'!C:D,2,FALSE)</f>
        <v>Distribution Frigorifique</v>
      </c>
    </row>
    <row r="1676" spans="1:11" ht="24">
      <c r="A1676" s="440"/>
      <c r="B1676" s="989" t="s">
        <v>179</v>
      </c>
      <c r="C1676" s="976"/>
      <c r="D1676" s="983" t="s">
        <v>2945</v>
      </c>
      <c r="E1676" s="984" t="s">
        <v>2528</v>
      </c>
      <c r="F1676" s="979">
        <v>0</v>
      </c>
      <c r="G1676" s="980"/>
      <c r="H1676" s="985">
        <f t="shared" si="26"/>
        <v>0</v>
      </c>
      <c r="J1676" s="2061" t="s">
        <v>6401</v>
      </c>
      <c r="K1676" s="2153" t="str">
        <f>VLOOKUP(J1676,'FICHE RATIOS'!C:D,2,FALSE)</f>
        <v>Distribution Frigorifique</v>
      </c>
    </row>
    <row r="1677" spans="1:11">
      <c r="A1677" s="440"/>
      <c r="B1677" s="989" t="s">
        <v>179</v>
      </c>
      <c r="C1677" s="976"/>
      <c r="D1677" s="983" t="s">
        <v>2562</v>
      </c>
      <c r="E1677" s="984" t="s">
        <v>2528</v>
      </c>
      <c r="F1677" s="979">
        <v>0</v>
      </c>
      <c r="G1677" s="980"/>
      <c r="H1677" s="985">
        <f t="shared" si="26"/>
        <v>0</v>
      </c>
      <c r="J1677" s="2061" t="s">
        <v>6401</v>
      </c>
      <c r="K1677" s="2153" t="str">
        <f>VLOOKUP(J1677,'FICHE RATIOS'!C:D,2,FALSE)</f>
        <v>Distribution Frigorifique</v>
      </c>
    </row>
    <row r="1678" spans="1:11">
      <c r="A1678" s="440"/>
      <c r="B1678" s="989" t="s">
        <v>179</v>
      </c>
      <c r="C1678" s="976"/>
      <c r="D1678" s="983" t="s">
        <v>2801</v>
      </c>
      <c r="E1678" s="984"/>
      <c r="F1678" s="979">
        <v>0</v>
      </c>
      <c r="G1678" s="980"/>
      <c r="H1678" s="985">
        <f t="shared" si="26"/>
        <v>0</v>
      </c>
      <c r="J1678" s="2061" t="s">
        <v>6401</v>
      </c>
      <c r="K1678" s="2153" t="str">
        <f>VLOOKUP(J1678,'FICHE RATIOS'!C:D,2,FALSE)</f>
        <v>Distribution Frigorifique</v>
      </c>
    </row>
    <row r="1679" spans="1:11">
      <c r="A1679" s="440"/>
      <c r="B1679" s="989" t="s">
        <v>179</v>
      </c>
      <c r="C1679" s="976"/>
      <c r="D1679" s="983" t="s">
        <v>2672</v>
      </c>
      <c r="E1679" s="984" t="s">
        <v>2528</v>
      </c>
      <c r="F1679" s="979">
        <v>0</v>
      </c>
      <c r="G1679" s="980"/>
      <c r="H1679" s="985">
        <f t="shared" si="26"/>
        <v>0</v>
      </c>
      <c r="J1679" s="2061" t="s">
        <v>6401</v>
      </c>
      <c r="K1679" s="2153" t="str">
        <f>VLOOKUP(J1679,'FICHE RATIOS'!C:D,2,FALSE)</f>
        <v>Distribution Frigorifique</v>
      </c>
    </row>
    <row r="1680" spans="1:11">
      <c r="A1680" s="440"/>
      <c r="B1680" s="989" t="s">
        <v>179</v>
      </c>
      <c r="C1680" s="976"/>
      <c r="D1680" s="983" t="s">
        <v>2629</v>
      </c>
      <c r="E1680" s="984"/>
      <c r="F1680" s="979">
        <v>0</v>
      </c>
      <c r="G1680" s="980"/>
      <c r="H1680" s="985">
        <f t="shared" si="26"/>
        <v>0</v>
      </c>
      <c r="J1680" s="2061" t="s">
        <v>6401</v>
      </c>
      <c r="K1680" s="2153" t="str">
        <f>VLOOKUP(J1680,'FICHE RATIOS'!C:D,2,FALSE)</f>
        <v>Distribution Frigorifique</v>
      </c>
    </row>
    <row r="1681" spans="1:11">
      <c r="A1681" s="440"/>
      <c r="B1681" s="989" t="s">
        <v>179</v>
      </c>
      <c r="C1681" s="976"/>
      <c r="D1681" s="983" t="s">
        <v>2660</v>
      </c>
      <c r="E1681" s="984" t="s">
        <v>2528</v>
      </c>
      <c r="F1681" s="979">
        <v>0</v>
      </c>
      <c r="G1681" s="980"/>
      <c r="H1681" s="985">
        <f t="shared" si="26"/>
        <v>0</v>
      </c>
      <c r="J1681" s="2061" t="s">
        <v>6401</v>
      </c>
      <c r="K1681" s="2153" t="str">
        <f>VLOOKUP(J1681,'FICHE RATIOS'!C:D,2,FALSE)</f>
        <v>Distribution Frigorifique</v>
      </c>
    </row>
    <row r="1682" spans="1:11">
      <c r="A1682" s="440"/>
      <c r="B1682" s="989" t="s">
        <v>179</v>
      </c>
      <c r="C1682" s="976"/>
      <c r="D1682" s="983" t="s">
        <v>2717</v>
      </c>
      <c r="E1682" s="984" t="s">
        <v>2528</v>
      </c>
      <c r="F1682" s="979">
        <v>0</v>
      </c>
      <c r="G1682" s="980"/>
      <c r="H1682" s="985">
        <f t="shared" si="26"/>
        <v>0</v>
      </c>
      <c r="J1682" s="2061" t="s">
        <v>6401</v>
      </c>
      <c r="K1682" s="2153" t="str">
        <f>VLOOKUP(J1682,'FICHE RATIOS'!C:D,2,FALSE)</f>
        <v>Distribution Frigorifique</v>
      </c>
    </row>
    <row r="1683" spans="1:11">
      <c r="A1683" s="440"/>
      <c r="B1683" s="989" t="s">
        <v>179</v>
      </c>
      <c r="C1683" s="976"/>
      <c r="D1683" s="983" t="s">
        <v>2718</v>
      </c>
      <c r="E1683" s="984" t="s">
        <v>2528</v>
      </c>
      <c r="F1683" s="979">
        <v>0</v>
      </c>
      <c r="G1683" s="980"/>
      <c r="H1683" s="985">
        <f t="shared" si="26"/>
        <v>0</v>
      </c>
      <c r="J1683" s="2061" t="s">
        <v>6401</v>
      </c>
      <c r="K1683" s="2153" t="str">
        <f>VLOOKUP(J1683,'FICHE RATIOS'!C:D,2,FALSE)</f>
        <v>Distribution Frigorifique</v>
      </c>
    </row>
    <row r="1684" spans="1:11">
      <c r="A1684" s="440"/>
      <c r="B1684" s="989" t="s">
        <v>179</v>
      </c>
      <c r="C1684" s="976"/>
      <c r="D1684" s="983" t="s">
        <v>2852</v>
      </c>
      <c r="E1684" s="984"/>
      <c r="F1684" s="979">
        <v>0</v>
      </c>
      <c r="G1684" s="980"/>
      <c r="H1684" s="985">
        <f t="shared" si="26"/>
        <v>0</v>
      </c>
      <c r="J1684" s="2061" t="s">
        <v>6401</v>
      </c>
      <c r="K1684" s="2153" t="str">
        <f>VLOOKUP(J1684,'FICHE RATIOS'!C:D,2,FALSE)</f>
        <v>Distribution Frigorifique</v>
      </c>
    </row>
    <row r="1685" spans="1:11" ht="24">
      <c r="A1685" s="440"/>
      <c r="B1685" s="989" t="s">
        <v>179</v>
      </c>
      <c r="C1685" s="976"/>
      <c r="D1685" s="983" t="s">
        <v>2874</v>
      </c>
      <c r="E1685" s="984" t="s">
        <v>2528</v>
      </c>
      <c r="F1685" s="979">
        <v>0</v>
      </c>
      <c r="G1685" s="980"/>
      <c r="H1685" s="985">
        <f t="shared" si="26"/>
        <v>0</v>
      </c>
      <c r="J1685" s="2061" t="s">
        <v>6401</v>
      </c>
      <c r="K1685" s="2153" t="str">
        <f>VLOOKUP(J1685,'FICHE RATIOS'!C:D,2,FALSE)</f>
        <v>Distribution Frigorifique</v>
      </c>
    </row>
    <row r="1686" spans="1:11">
      <c r="A1686" s="440"/>
      <c r="B1686" s="989" t="s">
        <v>179</v>
      </c>
      <c r="C1686" s="976"/>
      <c r="D1686" s="983" t="s">
        <v>2711</v>
      </c>
      <c r="E1686" s="984"/>
      <c r="F1686" s="979">
        <v>0</v>
      </c>
      <c r="G1686" s="980"/>
      <c r="H1686" s="985">
        <f t="shared" si="26"/>
        <v>0</v>
      </c>
      <c r="J1686" s="2061" t="s">
        <v>6401</v>
      </c>
      <c r="K1686" s="2153" t="str">
        <f>VLOOKUP(J1686,'FICHE RATIOS'!C:D,2,FALSE)</f>
        <v>Distribution Frigorifique</v>
      </c>
    </row>
    <row r="1687" spans="1:11">
      <c r="A1687" s="440"/>
      <c r="B1687" s="989" t="s">
        <v>179</v>
      </c>
      <c r="C1687" s="976"/>
      <c r="D1687" s="983" t="s">
        <v>2663</v>
      </c>
      <c r="E1687" s="984" t="s">
        <v>2528</v>
      </c>
      <c r="F1687" s="979">
        <v>0</v>
      </c>
      <c r="G1687" s="980"/>
      <c r="H1687" s="985">
        <f t="shared" si="26"/>
        <v>0</v>
      </c>
      <c r="J1687" s="2061" t="s">
        <v>6401</v>
      </c>
      <c r="K1687" s="2153" t="str">
        <f>VLOOKUP(J1687,'FICHE RATIOS'!C:D,2,FALSE)</f>
        <v>Distribution Frigorifique</v>
      </c>
    </row>
    <row r="1688" spans="1:11">
      <c r="A1688" s="440"/>
      <c r="B1688" s="989" t="s">
        <v>179</v>
      </c>
      <c r="C1688" s="976"/>
      <c r="D1688" s="983" t="s">
        <v>2712</v>
      </c>
      <c r="E1688" s="978" t="s">
        <v>399</v>
      </c>
      <c r="F1688" s="979">
        <v>0</v>
      </c>
      <c r="G1688" s="980"/>
      <c r="H1688" s="985">
        <f t="shared" si="26"/>
        <v>0</v>
      </c>
      <c r="J1688" s="2061" t="s">
        <v>6401</v>
      </c>
      <c r="K1688" s="2153" t="str">
        <f>VLOOKUP(J1688,'FICHE RATIOS'!C:D,2,FALSE)</f>
        <v>Distribution Frigorifique</v>
      </c>
    </row>
    <row r="1689" spans="1:11" ht="24">
      <c r="A1689" s="440"/>
      <c r="B1689" s="989" t="s">
        <v>179</v>
      </c>
      <c r="C1689" s="976"/>
      <c r="D1689" s="983" t="s">
        <v>2570</v>
      </c>
      <c r="E1689" s="984" t="s">
        <v>2528</v>
      </c>
      <c r="F1689" s="979">
        <v>0</v>
      </c>
      <c r="G1689" s="980"/>
      <c r="H1689" s="985">
        <f t="shared" si="26"/>
        <v>0</v>
      </c>
      <c r="J1689" s="2061" t="s">
        <v>6401</v>
      </c>
      <c r="K1689" s="2153" t="str">
        <f>VLOOKUP(J1689,'FICHE RATIOS'!C:D,2,FALSE)</f>
        <v>Distribution Frigorifique</v>
      </c>
    </row>
    <row r="1690" spans="1:11">
      <c r="A1690" s="440"/>
      <c r="B1690" s="989" t="s">
        <v>179</v>
      </c>
      <c r="C1690" s="976"/>
      <c r="D1690" s="983" t="s">
        <v>2587</v>
      </c>
      <c r="E1690" s="984" t="s">
        <v>2528</v>
      </c>
      <c r="F1690" s="979">
        <v>0</v>
      </c>
      <c r="G1690" s="980"/>
      <c r="H1690" s="985">
        <f t="shared" si="26"/>
        <v>0</v>
      </c>
      <c r="J1690" s="2061" t="s">
        <v>6401</v>
      </c>
      <c r="K1690" s="2153" t="str">
        <f>VLOOKUP(J1690,'FICHE RATIOS'!C:D,2,FALSE)</f>
        <v>Distribution Frigorifique</v>
      </c>
    </row>
    <row r="1691" spans="1:11">
      <c r="A1691" s="440"/>
      <c r="B1691" s="989" t="s">
        <v>179</v>
      </c>
      <c r="C1691" s="976"/>
      <c r="D1691" s="983" t="s">
        <v>2720</v>
      </c>
      <c r="E1691" s="984" t="s">
        <v>2528</v>
      </c>
      <c r="F1691" s="979">
        <v>0</v>
      </c>
      <c r="G1691" s="980"/>
      <c r="H1691" s="985">
        <f t="shared" si="26"/>
        <v>0</v>
      </c>
      <c r="J1691" s="2061" t="s">
        <v>6401</v>
      </c>
      <c r="K1691" s="2153" t="str">
        <f>VLOOKUP(J1691,'FICHE RATIOS'!C:D,2,FALSE)</f>
        <v>Distribution Frigorifique</v>
      </c>
    </row>
    <row r="1692" spans="1:11">
      <c r="A1692" s="440"/>
      <c r="B1692" s="989" t="s">
        <v>179</v>
      </c>
      <c r="C1692" s="976"/>
      <c r="D1692" s="983" t="s">
        <v>2679</v>
      </c>
      <c r="E1692" s="984" t="s">
        <v>2528</v>
      </c>
      <c r="F1692" s="979">
        <v>0</v>
      </c>
      <c r="G1692" s="980"/>
      <c r="H1692" s="985">
        <f t="shared" si="26"/>
        <v>0</v>
      </c>
      <c r="J1692" s="2061" t="s">
        <v>6401</v>
      </c>
      <c r="K1692" s="2153" t="str">
        <f>VLOOKUP(J1692,'FICHE RATIOS'!C:D,2,FALSE)</f>
        <v>Distribution Frigorifique</v>
      </c>
    </row>
    <row r="1693" spans="1:11">
      <c r="A1693" s="440"/>
      <c r="B1693" s="989" t="s">
        <v>179</v>
      </c>
      <c r="C1693" s="976"/>
      <c r="D1693" s="983"/>
      <c r="E1693" s="984"/>
      <c r="F1693" s="979">
        <v>0</v>
      </c>
      <c r="G1693" s="980"/>
      <c r="H1693" s="985">
        <f t="shared" si="26"/>
        <v>0</v>
      </c>
      <c r="J1693" s="2061" t="s">
        <v>6401</v>
      </c>
      <c r="K1693" s="2153" t="str">
        <f>VLOOKUP(J1693,'FICHE RATIOS'!C:D,2,FALSE)</f>
        <v>Distribution Frigorifique</v>
      </c>
    </row>
    <row r="1694" spans="1:11">
      <c r="A1694" s="440"/>
      <c r="B1694" s="989" t="s">
        <v>179</v>
      </c>
      <c r="C1694" s="976"/>
      <c r="D1694" s="983" t="s">
        <v>2722</v>
      </c>
      <c r="E1694" s="984"/>
      <c r="F1694" s="979">
        <v>0</v>
      </c>
      <c r="G1694" s="980"/>
      <c r="H1694" s="985">
        <f t="shared" si="26"/>
        <v>0</v>
      </c>
      <c r="J1694" s="2061" t="s">
        <v>6401</v>
      </c>
      <c r="K1694" s="2153" t="str">
        <f>VLOOKUP(J1694,'FICHE RATIOS'!C:D,2,FALSE)</f>
        <v>Distribution Frigorifique</v>
      </c>
    </row>
    <row r="1695" spans="1:11">
      <c r="A1695" s="440"/>
      <c r="B1695" s="989" t="s">
        <v>179</v>
      </c>
      <c r="C1695" s="976"/>
      <c r="D1695" s="983" t="s">
        <v>2664</v>
      </c>
      <c r="E1695" s="984" t="s">
        <v>2528</v>
      </c>
      <c r="F1695" s="979">
        <v>0</v>
      </c>
      <c r="G1695" s="980"/>
      <c r="H1695" s="985">
        <f t="shared" si="26"/>
        <v>0</v>
      </c>
      <c r="J1695" s="2061" t="s">
        <v>6401</v>
      </c>
      <c r="K1695" s="2153" t="str">
        <f>VLOOKUP(J1695,'FICHE RATIOS'!C:D,2,FALSE)</f>
        <v>Distribution Frigorifique</v>
      </c>
    </row>
    <row r="1696" spans="1:11">
      <c r="A1696" s="440"/>
      <c r="B1696" s="989" t="s">
        <v>179</v>
      </c>
      <c r="C1696" s="976"/>
      <c r="D1696" s="983" t="s">
        <v>2579</v>
      </c>
      <c r="E1696" s="984" t="s">
        <v>2528</v>
      </c>
      <c r="F1696" s="979">
        <v>0</v>
      </c>
      <c r="G1696" s="980"/>
      <c r="H1696" s="985">
        <f t="shared" si="26"/>
        <v>0</v>
      </c>
      <c r="J1696" s="2061" t="s">
        <v>6401</v>
      </c>
      <c r="K1696" s="2153" t="str">
        <f>VLOOKUP(J1696,'FICHE RATIOS'!C:D,2,FALSE)</f>
        <v>Distribution Frigorifique</v>
      </c>
    </row>
    <row r="1697" spans="1:11" ht="24">
      <c r="A1697" s="440"/>
      <c r="B1697" s="989" t="s">
        <v>179</v>
      </c>
      <c r="C1697" s="976"/>
      <c r="D1697" s="983" t="s">
        <v>2874</v>
      </c>
      <c r="E1697" s="984" t="s">
        <v>2528</v>
      </c>
      <c r="F1697" s="979">
        <v>0</v>
      </c>
      <c r="G1697" s="980"/>
      <c r="H1697" s="985">
        <f t="shared" si="26"/>
        <v>0</v>
      </c>
      <c r="J1697" s="2061" t="s">
        <v>6401</v>
      </c>
      <c r="K1697" s="2153" t="str">
        <f>VLOOKUP(J1697,'FICHE RATIOS'!C:D,2,FALSE)</f>
        <v>Distribution Frigorifique</v>
      </c>
    </row>
    <row r="1698" spans="1:11">
      <c r="A1698" s="440"/>
      <c r="B1698" s="989" t="s">
        <v>179</v>
      </c>
      <c r="C1698" s="976"/>
      <c r="D1698" s="983"/>
      <c r="E1698" s="984"/>
      <c r="F1698" s="979">
        <v>0</v>
      </c>
      <c r="G1698" s="980"/>
      <c r="H1698" s="985">
        <f t="shared" si="26"/>
        <v>0</v>
      </c>
      <c r="J1698" s="2061" t="s">
        <v>6401</v>
      </c>
      <c r="K1698" s="2153" t="str">
        <f>VLOOKUP(J1698,'FICHE RATIOS'!C:D,2,FALSE)</f>
        <v>Distribution Frigorifique</v>
      </c>
    </row>
    <row r="1699" spans="1:11">
      <c r="A1699" s="440"/>
      <c r="B1699" s="989" t="s">
        <v>179</v>
      </c>
      <c r="C1699" s="976"/>
      <c r="D1699" s="983" t="s">
        <v>2884</v>
      </c>
      <c r="E1699" s="984"/>
      <c r="F1699" s="979">
        <v>0</v>
      </c>
      <c r="G1699" s="980"/>
      <c r="H1699" s="985">
        <f t="shared" si="26"/>
        <v>0</v>
      </c>
      <c r="J1699" s="2061" t="s">
        <v>6401</v>
      </c>
      <c r="K1699" s="2153" t="str">
        <f>VLOOKUP(J1699,'FICHE RATIOS'!C:D,2,FALSE)</f>
        <v>Distribution Frigorifique</v>
      </c>
    </row>
    <row r="1700" spans="1:11">
      <c r="A1700" s="440"/>
      <c r="B1700" s="989" t="s">
        <v>179</v>
      </c>
      <c r="C1700" s="976"/>
      <c r="D1700" s="983" t="s">
        <v>2744</v>
      </c>
      <c r="E1700" s="984" t="s">
        <v>2528</v>
      </c>
      <c r="F1700" s="979">
        <v>0</v>
      </c>
      <c r="G1700" s="980"/>
      <c r="H1700" s="985">
        <f t="shared" si="26"/>
        <v>0</v>
      </c>
      <c r="J1700" s="2061" t="s">
        <v>6401</v>
      </c>
      <c r="K1700" s="2153" t="str">
        <f>VLOOKUP(J1700,'FICHE RATIOS'!C:D,2,FALSE)</f>
        <v>Distribution Frigorifique</v>
      </c>
    </row>
    <row r="1701" spans="1:11">
      <c r="A1701" s="440"/>
      <c r="B1701" s="989" t="s">
        <v>179</v>
      </c>
      <c r="C1701" s="976"/>
      <c r="D1701" s="983" t="s">
        <v>2745</v>
      </c>
      <c r="E1701" s="984" t="s">
        <v>2528</v>
      </c>
      <c r="F1701" s="979">
        <v>0</v>
      </c>
      <c r="G1701" s="980"/>
      <c r="H1701" s="985">
        <f t="shared" si="26"/>
        <v>0</v>
      </c>
      <c r="J1701" s="2061" t="s">
        <v>6401</v>
      </c>
      <c r="K1701" s="2153" t="str">
        <f>VLOOKUP(J1701,'FICHE RATIOS'!C:D,2,FALSE)</f>
        <v>Distribution Frigorifique</v>
      </c>
    </row>
    <row r="1702" spans="1:11">
      <c r="A1702" s="440"/>
      <c r="B1702" s="989" t="s">
        <v>179</v>
      </c>
      <c r="C1702" s="976"/>
      <c r="D1702" s="983" t="s">
        <v>2746</v>
      </c>
      <c r="E1702" s="984" t="s">
        <v>2528</v>
      </c>
      <c r="F1702" s="979">
        <v>0</v>
      </c>
      <c r="G1702" s="980"/>
      <c r="H1702" s="985">
        <f t="shared" si="26"/>
        <v>0</v>
      </c>
      <c r="J1702" s="2061" t="s">
        <v>6401</v>
      </c>
      <c r="K1702" s="2153" t="str">
        <f>VLOOKUP(J1702,'FICHE RATIOS'!C:D,2,FALSE)</f>
        <v>Distribution Frigorifique</v>
      </c>
    </row>
    <row r="1703" spans="1:11">
      <c r="A1703" s="440"/>
      <c r="B1703" s="989" t="s">
        <v>179</v>
      </c>
      <c r="C1703" s="976"/>
      <c r="D1703" s="983" t="s">
        <v>2747</v>
      </c>
      <c r="E1703" s="984" t="s">
        <v>2528</v>
      </c>
      <c r="F1703" s="979">
        <v>0</v>
      </c>
      <c r="G1703" s="980"/>
      <c r="H1703" s="985">
        <f t="shared" si="26"/>
        <v>0</v>
      </c>
      <c r="J1703" s="2061" t="s">
        <v>6401</v>
      </c>
      <c r="K1703" s="2153" t="str">
        <f>VLOOKUP(J1703,'FICHE RATIOS'!C:D,2,FALSE)</f>
        <v>Distribution Frigorifique</v>
      </c>
    </row>
    <row r="1704" spans="1:11">
      <c r="A1704" s="440"/>
      <c r="B1704" s="989" t="s">
        <v>179</v>
      </c>
      <c r="C1704" s="976"/>
      <c r="D1704" s="983" t="s">
        <v>2748</v>
      </c>
      <c r="E1704" s="984" t="s">
        <v>2528</v>
      </c>
      <c r="F1704" s="979">
        <v>0</v>
      </c>
      <c r="G1704" s="980"/>
      <c r="H1704" s="985">
        <f t="shared" si="26"/>
        <v>0</v>
      </c>
      <c r="J1704" s="2061" t="s">
        <v>6401</v>
      </c>
      <c r="K1704" s="2153" t="str">
        <f>VLOOKUP(J1704,'FICHE RATIOS'!C:D,2,FALSE)</f>
        <v>Distribution Frigorifique</v>
      </c>
    </row>
    <row r="1705" spans="1:11">
      <c r="A1705" s="440"/>
      <c r="B1705" s="989" t="s">
        <v>179</v>
      </c>
      <c r="C1705" s="976"/>
      <c r="D1705" s="983" t="s">
        <v>2749</v>
      </c>
      <c r="E1705" s="984" t="s">
        <v>2528</v>
      </c>
      <c r="F1705" s="979">
        <v>0</v>
      </c>
      <c r="G1705" s="980"/>
      <c r="H1705" s="985">
        <f t="shared" si="26"/>
        <v>0</v>
      </c>
      <c r="J1705" s="2061" t="s">
        <v>6401</v>
      </c>
      <c r="K1705" s="2153" t="str">
        <f>VLOOKUP(J1705,'FICHE RATIOS'!C:D,2,FALSE)</f>
        <v>Distribution Frigorifique</v>
      </c>
    </row>
    <row r="1706" spans="1:11">
      <c r="A1706" s="440"/>
      <c r="B1706" s="989" t="s">
        <v>179</v>
      </c>
      <c r="C1706" s="976"/>
      <c r="D1706" s="983" t="s">
        <v>2885</v>
      </c>
      <c r="E1706" s="984"/>
      <c r="F1706" s="979">
        <v>0</v>
      </c>
      <c r="G1706" s="980"/>
      <c r="H1706" s="985">
        <f t="shared" si="26"/>
        <v>0</v>
      </c>
      <c r="J1706" s="2061" t="s">
        <v>6401</v>
      </c>
      <c r="K1706" s="2153" t="str">
        <f>VLOOKUP(J1706,'FICHE RATIOS'!C:D,2,FALSE)</f>
        <v>Distribution Frigorifique</v>
      </c>
    </row>
    <row r="1707" spans="1:11">
      <c r="A1707" s="440"/>
      <c r="B1707" s="989" t="s">
        <v>179</v>
      </c>
      <c r="C1707" s="976"/>
      <c r="D1707" s="983" t="s">
        <v>2660</v>
      </c>
      <c r="E1707" s="984" t="s">
        <v>2528</v>
      </c>
      <c r="F1707" s="979">
        <v>0</v>
      </c>
      <c r="G1707" s="980"/>
      <c r="H1707" s="985">
        <f t="shared" si="26"/>
        <v>0</v>
      </c>
      <c r="J1707" s="2061" t="s">
        <v>6401</v>
      </c>
      <c r="K1707" s="2153" t="str">
        <f>VLOOKUP(J1707,'FICHE RATIOS'!C:D,2,FALSE)</f>
        <v>Distribution Frigorifique</v>
      </c>
    </row>
    <row r="1708" spans="1:11">
      <c r="A1708" s="440"/>
      <c r="B1708" s="989" t="s">
        <v>179</v>
      </c>
      <c r="C1708" s="976"/>
      <c r="D1708" s="999" t="s">
        <v>2613</v>
      </c>
      <c r="E1708" s="984" t="s">
        <v>2528</v>
      </c>
      <c r="F1708" s="979">
        <v>0</v>
      </c>
      <c r="G1708" s="980"/>
      <c r="H1708" s="985">
        <f t="shared" si="26"/>
        <v>0</v>
      </c>
      <c r="J1708" s="2061" t="s">
        <v>6401</v>
      </c>
      <c r="K1708" s="2153" t="str">
        <f>VLOOKUP(J1708,'FICHE RATIOS'!C:D,2,FALSE)</f>
        <v>Distribution Frigorifique</v>
      </c>
    </row>
    <row r="1709" spans="1:11">
      <c r="A1709" s="440"/>
      <c r="B1709" s="989" t="s">
        <v>179</v>
      </c>
      <c r="C1709" s="976"/>
      <c r="D1709" s="999" t="s">
        <v>2696</v>
      </c>
      <c r="E1709" s="984" t="s">
        <v>2528</v>
      </c>
      <c r="F1709" s="979">
        <v>0</v>
      </c>
      <c r="G1709" s="980"/>
      <c r="H1709" s="985">
        <f t="shared" si="26"/>
        <v>0</v>
      </c>
      <c r="J1709" s="2061" t="s">
        <v>6401</v>
      </c>
      <c r="K1709" s="2153" t="str">
        <f>VLOOKUP(J1709,'FICHE RATIOS'!C:D,2,FALSE)</f>
        <v>Distribution Frigorifique</v>
      </c>
    </row>
    <row r="1710" spans="1:11">
      <c r="A1710" s="440"/>
      <c r="B1710" s="989" t="s">
        <v>179</v>
      </c>
      <c r="C1710" s="976"/>
      <c r="D1710" s="999" t="s">
        <v>2588</v>
      </c>
      <c r="E1710" s="984" t="s">
        <v>2528</v>
      </c>
      <c r="F1710" s="979">
        <v>0</v>
      </c>
      <c r="G1710" s="980"/>
      <c r="H1710" s="985">
        <f t="shared" si="26"/>
        <v>0</v>
      </c>
      <c r="J1710" s="2061" t="s">
        <v>6401</v>
      </c>
      <c r="K1710" s="2153" t="str">
        <f>VLOOKUP(J1710,'FICHE RATIOS'!C:D,2,FALSE)</f>
        <v>Distribution Frigorifique</v>
      </c>
    </row>
    <row r="1711" spans="1:11" ht="24">
      <c r="A1711" s="440"/>
      <c r="B1711" s="989" t="s">
        <v>179</v>
      </c>
      <c r="C1711" s="976"/>
      <c r="D1711" s="983" t="s">
        <v>2886</v>
      </c>
      <c r="E1711" s="984" t="s">
        <v>2528</v>
      </c>
      <c r="F1711" s="979">
        <v>0</v>
      </c>
      <c r="G1711" s="980"/>
      <c r="H1711" s="985">
        <f t="shared" si="26"/>
        <v>0</v>
      </c>
      <c r="J1711" s="2061" t="s">
        <v>6401</v>
      </c>
      <c r="K1711" s="2153" t="str">
        <f>VLOOKUP(J1711,'FICHE RATIOS'!C:D,2,FALSE)</f>
        <v>Distribution Frigorifique</v>
      </c>
    </row>
    <row r="1712" spans="1:11" ht="24">
      <c r="A1712" s="440"/>
      <c r="B1712" s="989" t="s">
        <v>179</v>
      </c>
      <c r="C1712" s="976"/>
      <c r="D1712" s="983" t="s">
        <v>2874</v>
      </c>
      <c r="E1712" s="984" t="s">
        <v>2528</v>
      </c>
      <c r="F1712" s="979">
        <v>0</v>
      </c>
      <c r="G1712" s="980"/>
      <c r="H1712" s="985">
        <f t="shared" si="26"/>
        <v>0</v>
      </c>
      <c r="J1712" s="2061" t="s">
        <v>6401</v>
      </c>
      <c r="K1712" s="2153" t="str">
        <f>VLOOKUP(J1712,'FICHE RATIOS'!C:D,2,FALSE)</f>
        <v>Distribution Frigorifique</v>
      </c>
    </row>
    <row r="1713" spans="1:11">
      <c r="A1713" s="440"/>
      <c r="B1713" s="989" t="s">
        <v>179</v>
      </c>
      <c r="C1713" s="976"/>
      <c r="D1713" s="983"/>
      <c r="E1713" s="984"/>
      <c r="F1713" s="979">
        <v>0</v>
      </c>
      <c r="G1713" s="980"/>
      <c r="H1713" s="985">
        <f t="shared" si="26"/>
        <v>0</v>
      </c>
      <c r="J1713" s="2061" t="s">
        <v>6401</v>
      </c>
      <c r="K1713" s="2153" t="str">
        <f>VLOOKUP(J1713,'FICHE RATIOS'!C:D,2,FALSE)</f>
        <v>Distribution Frigorifique</v>
      </c>
    </row>
    <row r="1714" spans="1:11">
      <c r="A1714" s="440"/>
      <c r="B1714" s="989" t="s">
        <v>179</v>
      </c>
      <c r="C1714" s="976"/>
      <c r="D1714" s="983" t="s">
        <v>2751</v>
      </c>
      <c r="E1714" s="984"/>
      <c r="F1714" s="979">
        <v>0</v>
      </c>
      <c r="G1714" s="980"/>
      <c r="H1714" s="985">
        <f t="shared" si="26"/>
        <v>0</v>
      </c>
      <c r="J1714" s="2061" t="s">
        <v>6401</v>
      </c>
      <c r="K1714" s="2153" t="str">
        <f>VLOOKUP(J1714,'FICHE RATIOS'!C:D,2,FALSE)</f>
        <v>Distribution Frigorifique</v>
      </c>
    </row>
    <row r="1715" spans="1:11">
      <c r="A1715" s="440"/>
      <c r="B1715" s="989" t="s">
        <v>179</v>
      </c>
      <c r="C1715" s="976"/>
      <c r="D1715" s="983"/>
      <c r="E1715" s="984"/>
      <c r="F1715" s="979">
        <v>0</v>
      </c>
      <c r="G1715" s="980"/>
      <c r="H1715" s="985">
        <f t="shared" si="26"/>
        <v>0</v>
      </c>
      <c r="J1715" s="2061" t="s">
        <v>6401</v>
      </c>
      <c r="K1715" s="2153" t="str">
        <f>VLOOKUP(J1715,'FICHE RATIOS'!C:D,2,FALSE)</f>
        <v>Distribution Frigorifique</v>
      </c>
    </row>
    <row r="1716" spans="1:11">
      <c r="A1716" s="440"/>
      <c r="B1716" s="989" t="s">
        <v>179</v>
      </c>
      <c r="C1716" s="976"/>
      <c r="D1716" s="983" t="s">
        <v>2752</v>
      </c>
      <c r="E1716" s="984"/>
      <c r="F1716" s="979">
        <v>0</v>
      </c>
      <c r="G1716" s="980"/>
      <c r="H1716" s="985">
        <f t="shared" si="26"/>
        <v>0</v>
      </c>
      <c r="J1716" s="2061" t="s">
        <v>6401</v>
      </c>
      <c r="K1716" s="2153" t="str">
        <f>VLOOKUP(J1716,'FICHE RATIOS'!C:D,2,FALSE)</f>
        <v>Distribution Frigorifique</v>
      </c>
    </row>
    <row r="1717" spans="1:11">
      <c r="A1717" s="440"/>
      <c r="B1717" s="989" t="s">
        <v>179</v>
      </c>
      <c r="C1717" s="976"/>
      <c r="D1717" s="991" t="s">
        <v>2630</v>
      </c>
      <c r="E1717" s="984" t="s">
        <v>36</v>
      </c>
      <c r="F1717" s="979">
        <v>2</v>
      </c>
      <c r="G1717" s="980">
        <v>59.74</v>
      </c>
      <c r="H1717" s="985">
        <f t="shared" si="26"/>
        <v>119.48</v>
      </c>
      <c r="J1717" s="2061" t="s">
        <v>6401</v>
      </c>
      <c r="K1717" s="2153" t="str">
        <f>VLOOKUP(J1717,'FICHE RATIOS'!C:D,2,FALSE)</f>
        <v>Distribution Frigorifique</v>
      </c>
    </row>
    <row r="1718" spans="1:11">
      <c r="A1718" s="440"/>
      <c r="B1718" s="989" t="s">
        <v>179</v>
      </c>
      <c r="C1718" s="976"/>
      <c r="D1718" s="991" t="s">
        <v>2613</v>
      </c>
      <c r="E1718" s="978" t="s">
        <v>36</v>
      </c>
      <c r="F1718" s="979">
        <v>2</v>
      </c>
      <c r="G1718" s="980">
        <v>227.05</v>
      </c>
      <c r="H1718" s="985">
        <f t="shared" si="26"/>
        <v>454.1</v>
      </c>
      <c r="J1718" s="2061" t="s">
        <v>6401</v>
      </c>
      <c r="K1718" s="2153" t="str">
        <f>VLOOKUP(J1718,'FICHE RATIOS'!C:D,2,FALSE)</f>
        <v>Distribution Frigorifique</v>
      </c>
    </row>
    <row r="1719" spans="1:11">
      <c r="A1719" s="440"/>
      <c r="B1719" s="989" t="s">
        <v>179</v>
      </c>
      <c r="C1719" s="976"/>
      <c r="D1719" s="991" t="s">
        <v>2566</v>
      </c>
      <c r="E1719" s="978" t="s">
        <v>36</v>
      </c>
      <c r="F1719" s="979">
        <v>2</v>
      </c>
      <c r="G1719" s="980">
        <v>297.29000000000002</v>
      </c>
      <c r="H1719" s="985">
        <f t="shared" si="26"/>
        <v>594.58000000000004</v>
      </c>
      <c r="J1719" s="2061" t="s">
        <v>6401</v>
      </c>
      <c r="K1719" s="2153" t="str">
        <f>VLOOKUP(J1719,'FICHE RATIOS'!C:D,2,FALSE)</f>
        <v>Distribution Frigorifique</v>
      </c>
    </row>
    <row r="1720" spans="1:11">
      <c r="A1720" s="440"/>
      <c r="B1720" s="989" t="s">
        <v>179</v>
      </c>
      <c r="C1720" s="976"/>
      <c r="D1720" s="991" t="s">
        <v>2678</v>
      </c>
      <c r="E1720" s="978" t="s">
        <v>36</v>
      </c>
      <c r="F1720" s="979">
        <v>4</v>
      </c>
      <c r="G1720" s="980">
        <v>349.01</v>
      </c>
      <c r="H1720" s="985">
        <f t="shared" si="26"/>
        <v>1396.04</v>
      </c>
      <c r="J1720" s="2061" t="s">
        <v>6401</v>
      </c>
      <c r="K1720" s="2153" t="str">
        <f>VLOOKUP(J1720,'FICHE RATIOS'!C:D,2,FALSE)</f>
        <v>Distribution Frigorifique</v>
      </c>
    </row>
    <row r="1721" spans="1:11">
      <c r="A1721" s="440"/>
      <c r="B1721" s="989" t="s">
        <v>179</v>
      </c>
      <c r="C1721" s="976"/>
      <c r="D1721" s="983" t="s">
        <v>2753</v>
      </c>
      <c r="E1721" s="984"/>
      <c r="F1721" s="979">
        <v>0</v>
      </c>
      <c r="G1721" s="980"/>
      <c r="H1721" s="985">
        <f t="shared" si="26"/>
        <v>0</v>
      </c>
      <c r="J1721" s="2061" t="s">
        <v>6401</v>
      </c>
      <c r="K1721" s="2153" t="str">
        <f>VLOOKUP(J1721,'FICHE RATIOS'!C:D,2,FALSE)</f>
        <v>Distribution Frigorifique</v>
      </c>
    </row>
    <row r="1722" spans="1:11">
      <c r="A1722" s="440"/>
      <c r="B1722" s="989" t="s">
        <v>179</v>
      </c>
      <c r="C1722" s="976"/>
      <c r="D1722" s="991" t="s">
        <v>2737</v>
      </c>
      <c r="E1722" s="984" t="s">
        <v>36</v>
      </c>
      <c r="F1722" s="979">
        <v>3</v>
      </c>
      <c r="G1722" s="980">
        <v>33.1</v>
      </c>
      <c r="H1722" s="985">
        <f t="shared" si="26"/>
        <v>99.300000000000011</v>
      </c>
      <c r="J1722" s="2061" t="s">
        <v>6401</v>
      </c>
      <c r="K1722" s="2153" t="str">
        <f>VLOOKUP(J1722,'FICHE RATIOS'!C:D,2,FALSE)</f>
        <v>Distribution Frigorifique</v>
      </c>
    </row>
    <row r="1723" spans="1:11">
      <c r="A1723" s="440"/>
      <c r="B1723" s="989" t="s">
        <v>179</v>
      </c>
      <c r="C1723" s="976"/>
      <c r="D1723" s="991" t="s">
        <v>2647</v>
      </c>
      <c r="E1723" s="984" t="s">
        <v>36</v>
      </c>
      <c r="F1723" s="979">
        <v>3</v>
      </c>
      <c r="G1723" s="980">
        <v>39.36</v>
      </c>
      <c r="H1723" s="985">
        <f t="shared" si="26"/>
        <v>118.08</v>
      </c>
      <c r="J1723" s="2061" t="s">
        <v>6401</v>
      </c>
      <c r="K1723" s="2153" t="str">
        <f>VLOOKUP(J1723,'FICHE RATIOS'!C:D,2,FALSE)</f>
        <v>Distribution Frigorifique</v>
      </c>
    </row>
    <row r="1724" spans="1:11">
      <c r="A1724" s="440"/>
      <c r="B1724" s="989" t="s">
        <v>179</v>
      </c>
      <c r="C1724" s="976"/>
      <c r="D1724" s="991" t="s">
        <v>2630</v>
      </c>
      <c r="E1724" s="984" t="s">
        <v>36</v>
      </c>
      <c r="F1724" s="979">
        <v>6</v>
      </c>
      <c r="G1724" s="980">
        <v>59.74</v>
      </c>
      <c r="H1724" s="985">
        <f t="shared" si="26"/>
        <v>358.44</v>
      </c>
      <c r="J1724" s="2061" t="s">
        <v>6401</v>
      </c>
      <c r="K1724" s="2153" t="str">
        <f>VLOOKUP(J1724,'FICHE RATIOS'!C:D,2,FALSE)</f>
        <v>Distribution Frigorifique</v>
      </c>
    </row>
    <row r="1725" spans="1:11">
      <c r="A1725" s="440"/>
      <c r="B1725" s="989" t="s">
        <v>179</v>
      </c>
      <c r="C1725" s="976"/>
      <c r="D1725" s="991" t="s">
        <v>2732</v>
      </c>
      <c r="E1725" s="978" t="s">
        <v>36</v>
      </c>
      <c r="F1725" s="979">
        <v>9</v>
      </c>
      <c r="G1725" s="980">
        <v>71.59</v>
      </c>
      <c r="H1725" s="985">
        <f t="shared" si="26"/>
        <v>644.31000000000006</v>
      </c>
      <c r="J1725" s="2061" t="s">
        <v>6401</v>
      </c>
      <c r="K1725" s="2153" t="str">
        <f>VLOOKUP(J1725,'FICHE RATIOS'!C:D,2,FALSE)</f>
        <v>Distribution Frigorifique</v>
      </c>
    </row>
    <row r="1726" spans="1:11">
      <c r="A1726" s="440"/>
      <c r="B1726" s="989" t="s">
        <v>179</v>
      </c>
      <c r="C1726" s="976"/>
      <c r="D1726" s="991" t="s">
        <v>2679</v>
      </c>
      <c r="E1726" s="978" t="s">
        <v>36</v>
      </c>
      <c r="F1726" s="979">
        <v>18</v>
      </c>
      <c r="G1726" s="980">
        <v>192.9</v>
      </c>
      <c r="H1726" s="985">
        <f t="shared" si="26"/>
        <v>3472.2000000000003</v>
      </c>
      <c r="J1726" s="2061" t="s">
        <v>6401</v>
      </c>
      <c r="K1726" s="2153" t="str">
        <f>VLOOKUP(J1726,'FICHE RATIOS'!C:D,2,FALSE)</f>
        <v>Distribution Frigorifique</v>
      </c>
    </row>
    <row r="1727" spans="1:11">
      <c r="A1727" s="440"/>
      <c r="B1727" s="989" t="s">
        <v>179</v>
      </c>
      <c r="C1727" s="976"/>
      <c r="D1727" s="991" t="s">
        <v>2613</v>
      </c>
      <c r="E1727" s="978" t="s">
        <v>36</v>
      </c>
      <c r="F1727" s="979">
        <v>9</v>
      </c>
      <c r="G1727" s="980">
        <v>227.05</v>
      </c>
      <c r="H1727" s="985">
        <f t="shared" si="26"/>
        <v>2043.45</v>
      </c>
      <c r="J1727" s="2061" t="s">
        <v>6401</v>
      </c>
      <c r="K1727" s="2153" t="str">
        <f>VLOOKUP(J1727,'FICHE RATIOS'!C:D,2,FALSE)</f>
        <v>Distribution Frigorifique</v>
      </c>
    </row>
    <row r="1728" spans="1:11">
      <c r="A1728" s="440"/>
      <c r="B1728" s="989" t="s">
        <v>179</v>
      </c>
      <c r="C1728" s="976"/>
      <c r="D1728" s="991" t="s">
        <v>2660</v>
      </c>
      <c r="E1728" s="984" t="s">
        <v>36</v>
      </c>
      <c r="F1728" s="979">
        <v>3</v>
      </c>
      <c r="G1728" s="980">
        <v>249.59</v>
      </c>
      <c r="H1728" s="985">
        <f t="shared" si="26"/>
        <v>748.77</v>
      </c>
      <c r="J1728" s="2061" t="s">
        <v>6401</v>
      </c>
      <c r="K1728" s="2153" t="str">
        <f>VLOOKUP(J1728,'FICHE RATIOS'!C:D,2,FALSE)</f>
        <v>Distribution Frigorifique</v>
      </c>
    </row>
    <row r="1729" spans="1:11">
      <c r="A1729" s="440"/>
      <c r="B1729" s="989" t="s">
        <v>179</v>
      </c>
      <c r="C1729" s="976"/>
      <c r="D1729" s="983" t="s">
        <v>2754</v>
      </c>
      <c r="E1729" s="984"/>
      <c r="F1729" s="979">
        <v>0</v>
      </c>
      <c r="G1729" s="980"/>
      <c r="H1729" s="985">
        <f t="shared" si="26"/>
        <v>0</v>
      </c>
      <c r="J1729" s="2061" t="s">
        <v>6401</v>
      </c>
      <c r="K1729" s="2153" t="str">
        <f>VLOOKUP(J1729,'FICHE RATIOS'!C:D,2,FALSE)</f>
        <v>Distribution Frigorifique</v>
      </c>
    </row>
    <row r="1730" spans="1:11" ht="24">
      <c r="A1730" s="440"/>
      <c r="B1730" s="989" t="s">
        <v>179</v>
      </c>
      <c r="C1730" s="976"/>
      <c r="D1730" s="991" t="s">
        <v>2918</v>
      </c>
      <c r="E1730" s="984" t="s">
        <v>66</v>
      </c>
      <c r="F1730" s="979">
        <v>1</v>
      </c>
      <c r="G1730" s="980">
        <v>723.6</v>
      </c>
      <c r="H1730" s="985">
        <f t="shared" si="26"/>
        <v>723.6</v>
      </c>
      <c r="J1730" s="2061" t="s">
        <v>6401</v>
      </c>
      <c r="K1730" s="2153" t="str">
        <f>VLOOKUP(J1730,'FICHE RATIOS'!C:D,2,FALSE)</f>
        <v>Distribution Frigorifique</v>
      </c>
    </row>
    <row r="1731" spans="1:11" ht="24">
      <c r="A1731" s="440"/>
      <c r="B1731" s="989" t="s">
        <v>179</v>
      </c>
      <c r="C1731" s="976"/>
      <c r="D1731" s="991" t="s">
        <v>2727</v>
      </c>
      <c r="E1731" s="984" t="s">
        <v>66</v>
      </c>
      <c r="F1731" s="979">
        <v>1</v>
      </c>
      <c r="G1731" s="980">
        <v>745.69</v>
      </c>
      <c r="H1731" s="985">
        <f t="shared" si="26"/>
        <v>745.69</v>
      </c>
      <c r="J1731" s="2061" t="s">
        <v>6401</v>
      </c>
      <c r="K1731" s="2153" t="str">
        <f>VLOOKUP(J1731,'FICHE RATIOS'!C:D,2,FALSE)</f>
        <v>Distribution Frigorifique</v>
      </c>
    </row>
    <row r="1732" spans="1:11" ht="24">
      <c r="A1732" s="440"/>
      <c r="B1732" s="989" t="s">
        <v>179</v>
      </c>
      <c r="C1732" s="976"/>
      <c r="D1732" s="991" t="s">
        <v>2730</v>
      </c>
      <c r="E1732" s="984" t="s">
        <v>66</v>
      </c>
      <c r="F1732" s="979">
        <v>2</v>
      </c>
      <c r="G1732" s="980">
        <v>902.49</v>
      </c>
      <c r="H1732" s="985">
        <f t="shared" si="26"/>
        <v>1804.98</v>
      </c>
      <c r="J1732" s="2061" t="s">
        <v>6401</v>
      </c>
      <c r="K1732" s="2153" t="str">
        <f>VLOOKUP(J1732,'FICHE RATIOS'!C:D,2,FALSE)</f>
        <v>Distribution Frigorifique</v>
      </c>
    </row>
    <row r="1733" spans="1:11" ht="24">
      <c r="A1733" s="440"/>
      <c r="B1733" s="989" t="s">
        <v>179</v>
      </c>
      <c r="C1733" s="976"/>
      <c r="D1733" s="991" t="s">
        <v>2755</v>
      </c>
      <c r="E1733" s="984" t="s">
        <v>66</v>
      </c>
      <c r="F1733" s="979">
        <v>3</v>
      </c>
      <c r="G1733" s="980">
        <v>958.39</v>
      </c>
      <c r="H1733" s="985">
        <f t="shared" si="26"/>
        <v>2875.17</v>
      </c>
      <c r="J1733" s="2061" t="s">
        <v>6401</v>
      </c>
      <c r="K1733" s="2153" t="str">
        <f>VLOOKUP(J1733,'FICHE RATIOS'!C:D,2,FALSE)</f>
        <v>Distribution Frigorifique</v>
      </c>
    </row>
    <row r="1734" spans="1:11" ht="24">
      <c r="A1734" s="440"/>
      <c r="B1734" s="989" t="s">
        <v>179</v>
      </c>
      <c r="C1734" s="976"/>
      <c r="D1734" s="991" t="s">
        <v>2756</v>
      </c>
      <c r="E1734" s="984" t="s">
        <v>66</v>
      </c>
      <c r="F1734" s="979">
        <v>6</v>
      </c>
      <c r="G1734" s="980">
        <v>2593.91</v>
      </c>
      <c r="H1734" s="985">
        <f t="shared" si="26"/>
        <v>15563.46</v>
      </c>
      <c r="J1734" s="2061" t="s">
        <v>6401</v>
      </c>
      <c r="K1734" s="2153" t="str">
        <f>VLOOKUP(J1734,'FICHE RATIOS'!C:D,2,FALSE)</f>
        <v>Distribution Frigorifique</v>
      </c>
    </row>
    <row r="1735" spans="1:11" ht="24">
      <c r="A1735" s="440"/>
      <c r="B1735" s="989" t="s">
        <v>179</v>
      </c>
      <c r="C1735" s="976"/>
      <c r="D1735" s="991" t="s">
        <v>2757</v>
      </c>
      <c r="E1735" s="978" t="s">
        <v>66</v>
      </c>
      <c r="F1735" s="979">
        <v>3</v>
      </c>
      <c r="G1735" s="980">
        <v>2801.5</v>
      </c>
      <c r="H1735" s="985">
        <f t="shared" si="26"/>
        <v>8404.5</v>
      </c>
      <c r="J1735" s="2061" t="s">
        <v>6401</v>
      </c>
      <c r="K1735" s="2153" t="str">
        <f>VLOOKUP(J1735,'FICHE RATIOS'!C:D,2,FALSE)</f>
        <v>Distribution Frigorifique</v>
      </c>
    </row>
    <row r="1736" spans="1:11" ht="24">
      <c r="A1736" s="440"/>
      <c r="B1736" s="989" t="s">
        <v>179</v>
      </c>
      <c r="C1736" s="976"/>
      <c r="D1736" s="991" t="s">
        <v>2887</v>
      </c>
      <c r="E1736" s="984" t="s">
        <v>66</v>
      </c>
      <c r="F1736" s="979">
        <v>1</v>
      </c>
      <c r="G1736" s="980">
        <v>3235.55</v>
      </c>
      <c r="H1736" s="985">
        <f t="shared" ref="H1736:H1799" si="27">+IF(F1736=0,0,F1736*G1736)</f>
        <v>3235.55</v>
      </c>
      <c r="J1736" s="2061" t="s">
        <v>6401</v>
      </c>
      <c r="K1736" s="2153" t="str">
        <f>VLOOKUP(J1736,'FICHE RATIOS'!C:D,2,FALSE)</f>
        <v>Distribution Frigorifique</v>
      </c>
    </row>
    <row r="1737" spans="1:11">
      <c r="A1737" s="440"/>
      <c r="B1737" s="989" t="s">
        <v>179</v>
      </c>
      <c r="C1737" s="976"/>
      <c r="D1737" s="983" t="s">
        <v>2761</v>
      </c>
      <c r="E1737" s="984" t="s">
        <v>399</v>
      </c>
      <c r="F1737" s="979">
        <v>0</v>
      </c>
      <c r="G1737" s="980"/>
      <c r="H1737" s="985">
        <f t="shared" si="27"/>
        <v>0</v>
      </c>
      <c r="J1737" s="2061" t="s">
        <v>6401</v>
      </c>
      <c r="K1737" s="2153" t="str">
        <f>VLOOKUP(J1737,'FICHE RATIOS'!C:D,2,FALSE)</f>
        <v>Distribution Frigorifique</v>
      </c>
    </row>
    <row r="1738" spans="1:11">
      <c r="A1738" s="440"/>
      <c r="B1738" s="989" t="s">
        <v>179</v>
      </c>
      <c r="C1738" s="976"/>
      <c r="D1738" s="983" t="s">
        <v>2762</v>
      </c>
      <c r="E1738" s="984"/>
      <c r="F1738" s="979">
        <v>0</v>
      </c>
      <c r="G1738" s="980"/>
      <c r="H1738" s="985">
        <f t="shared" si="27"/>
        <v>0</v>
      </c>
      <c r="J1738" s="2061" t="s">
        <v>6401</v>
      </c>
      <c r="K1738" s="2153" t="str">
        <f>VLOOKUP(J1738,'FICHE RATIOS'!C:D,2,FALSE)</f>
        <v>Distribution Frigorifique</v>
      </c>
    </row>
    <row r="1739" spans="1:11">
      <c r="A1739" s="440"/>
      <c r="B1739" s="989" t="s">
        <v>179</v>
      </c>
      <c r="C1739" s="976"/>
      <c r="D1739" s="991" t="s">
        <v>2919</v>
      </c>
      <c r="E1739" s="984" t="s">
        <v>36</v>
      </c>
      <c r="F1739" s="979">
        <v>1</v>
      </c>
      <c r="G1739" s="980">
        <v>32.75</v>
      </c>
      <c r="H1739" s="985">
        <f t="shared" si="27"/>
        <v>32.75</v>
      </c>
      <c r="J1739" s="2061" t="s">
        <v>6401</v>
      </c>
      <c r="K1739" s="2153" t="str">
        <f>VLOOKUP(J1739,'FICHE RATIOS'!C:D,2,FALSE)</f>
        <v>Distribution Frigorifique</v>
      </c>
    </row>
    <row r="1740" spans="1:11">
      <c r="A1740" s="440"/>
      <c r="B1740" s="989" t="s">
        <v>179</v>
      </c>
      <c r="C1740" s="976"/>
      <c r="D1740" s="991" t="s">
        <v>2920</v>
      </c>
      <c r="E1740" s="978" t="s">
        <v>36</v>
      </c>
      <c r="F1740" s="979">
        <v>1</v>
      </c>
      <c r="G1740" s="980">
        <v>38.9</v>
      </c>
      <c r="H1740" s="985">
        <f t="shared" si="27"/>
        <v>38.9</v>
      </c>
      <c r="J1740" s="2061" t="s">
        <v>6401</v>
      </c>
      <c r="K1740" s="2153" t="str">
        <f>VLOOKUP(J1740,'FICHE RATIOS'!C:D,2,FALSE)</f>
        <v>Distribution Frigorifique</v>
      </c>
    </row>
    <row r="1741" spans="1:11">
      <c r="A1741" s="440"/>
      <c r="B1741" s="989" t="s">
        <v>179</v>
      </c>
      <c r="C1741" s="976"/>
      <c r="D1741" s="991" t="s">
        <v>2921</v>
      </c>
      <c r="E1741" s="984" t="s">
        <v>36</v>
      </c>
      <c r="F1741" s="979">
        <v>2</v>
      </c>
      <c r="G1741" s="980">
        <v>58.71</v>
      </c>
      <c r="H1741" s="985">
        <f t="shared" si="27"/>
        <v>117.42</v>
      </c>
      <c r="J1741" s="2061" t="s">
        <v>6401</v>
      </c>
      <c r="K1741" s="2153" t="str">
        <f>VLOOKUP(J1741,'FICHE RATIOS'!C:D,2,FALSE)</f>
        <v>Distribution Frigorifique</v>
      </c>
    </row>
    <row r="1742" spans="1:11">
      <c r="A1742" s="440"/>
      <c r="B1742" s="989" t="s">
        <v>179</v>
      </c>
      <c r="C1742" s="976"/>
      <c r="D1742" s="991" t="s">
        <v>2764</v>
      </c>
      <c r="E1742" s="978" t="s">
        <v>36</v>
      </c>
      <c r="F1742" s="979">
        <v>3</v>
      </c>
      <c r="G1742" s="980">
        <v>71.06</v>
      </c>
      <c r="H1742" s="985">
        <f t="shared" si="27"/>
        <v>213.18</v>
      </c>
      <c r="J1742" s="2061" t="s">
        <v>6401</v>
      </c>
      <c r="K1742" s="2153" t="str">
        <f>VLOOKUP(J1742,'FICHE RATIOS'!C:D,2,FALSE)</f>
        <v>Distribution Frigorifique</v>
      </c>
    </row>
    <row r="1743" spans="1:11">
      <c r="A1743" s="440"/>
      <c r="B1743" s="989" t="s">
        <v>179</v>
      </c>
      <c r="C1743" s="976"/>
      <c r="D1743" s="991" t="s">
        <v>2765</v>
      </c>
      <c r="E1743" s="984" t="s">
        <v>36</v>
      </c>
      <c r="F1743" s="979">
        <v>6</v>
      </c>
      <c r="G1743" s="980">
        <v>202.83</v>
      </c>
      <c r="H1743" s="985">
        <f t="shared" si="27"/>
        <v>1216.98</v>
      </c>
      <c r="J1743" s="2061" t="s">
        <v>6401</v>
      </c>
      <c r="K1743" s="2153" t="str">
        <f>VLOOKUP(J1743,'FICHE RATIOS'!C:D,2,FALSE)</f>
        <v>Distribution Frigorifique</v>
      </c>
    </row>
    <row r="1744" spans="1:11">
      <c r="A1744" s="440"/>
      <c r="B1744" s="989" t="s">
        <v>179</v>
      </c>
      <c r="C1744" s="976"/>
      <c r="D1744" s="991" t="s">
        <v>2615</v>
      </c>
      <c r="E1744" s="984" t="s">
        <v>36</v>
      </c>
      <c r="F1744" s="979">
        <v>3</v>
      </c>
      <c r="G1744" s="980">
        <v>233.22</v>
      </c>
      <c r="H1744" s="985">
        <f t="shared" si="27"/>
        <v>699.66</v>
      </c>
      <c r="J1744" s="2061" t="s">
        <v>6401</v>
      </c>
      <c r="K1744" s="2153" t="str">
        <f>VLOOKUP(J1744,'FICHE RATIOS'!C:D,2,FALSE)</f>
        <v>Distribution Frigorifique</v>
      </c>
    </row>
    <row r="1745" spans="1:11">
      <c r="A1745" s="440"/>
      <c r="B1745" s="989" t="s">
        <v>179</v>
      </c>
      <c r="C1745" s="976"/>
      <c r="D1745" s="991" t="s">
        <v>2663</v>
      </c>
      <c r="E1745" s="984" t="s">
        <v>36</v>
      </c>
      <c r="F1745" s="979">
        <v>1</v>
      </c>
      <c r="G1745" s="980">
        <v>267.13</v>
      </c>
      <c r="H1745" s="985">
        <f t="shared" si="27"/>
        <v>267.13</v>
      </c>
      <c r="J1745" s="2061" t="s">
        <v>6401</v>
      </c>
      <c r="K1745" s="2153" t="str">
        <f>VLOOKUP(J1745,'FICHE RATIOS'!C:D,2,FALSE)</f>
        <v>Distribution Frigorifique</v>
      </c>
    </row>
    <row r="1746" spans="1:11">
      <c r="A1746" s="440"/>
      <c r="B1746" s="989" t="s">
        <v>179</v>
      </c>
      <c r="C1746" s="976"/>
      <c r="D1746" s="983" t="s">
        <v>2628</v>
      </c>
      <c r="E1746" s="984"/>
      <c r="F1746" s="979">
        <v>0</v>
      </c>
      <c r="G1746" s="980"/>
      <c r="H1746" s="985">
        <f t="shared" si="27"/>
        <v>0</v>
      </c>
      <c r="J1746" s="2061" t="s">
        <v>6401</v>
      </c>
      <c r="K1746" s="2153" t="str">
        <f>VLOOKUP(J1746,'FICHE RATIOS'!C:D,2,FALSE)</f>
        <v>Distribution Frigorifique</v>
      </c>
    </row>
    <row r="1747" spans="1:11">
      <c r="A1747" s="440"/>
      <c r="B1747" s="989" t="s">
        <v>179</v>
      </c>
      <c r="C1747" s="976"/>
      <c r="D1747" s="983" t="s">
        <v>2922</v>
      </c>
      <c r="E1747" s="984" t="s">
        <v>2528</v>
      </c>
      <c r="F1747" s="979">
        <v>0</v>
      </c>
      <c r="G1747" s="980"/>
      <c r="H1747" s="985">
        <f t="shared" si="27"/>
        <v>0</v>
      </c>
      <c r="J1747" s="2061" t="s">
        <v>6401</v>
      </c>
      <c r="K1747" s="2153" t="str">
        <f>VLOOKUP(J1747,'FICHE RATIOS'!C:D,2,FALSE)</f>
        <v>Distribution Frigorifique</v>
      </c>
    </row>
    <row r="1748" spans="1:11">
      <c r="A1748" s="440"/>
      <c r="B1748" s="989" t="s">
        <v>179</v>
      </c>
      <c r="C1748" s="976"/>
      <c r="D1748" s="983" t="s">
        <v>2916</v>
      </c>
      <c r="E1748" s="984" t="s">
        <v>2528</v>
      </c>
      <c r="F1748" s="979">
        <v>0</v>
      </c>
      <c r="G1748" s="980"/>
      <c r="H1748" s="985">
        <f t="shared" si="27"/>
        <v>0</v>
      </c>
      <c r="J1748" s="2061" t="s">
        <v>6401</v>
      </c>
      <c r="K1748" s="2153" t="str">
        <f>VLOOKUP(J1748,'FICHE RATIOS'!C:D,2,FALSE)</f>
        <v>Distribution Frigorifique</v>
      </c>
    </row>
    <row r="1749" spans="1:11">
      <c r="A1749" s="440"/>
      <c r="B1749" s="989" t="s">
        <v>179</v>
      </c>
      <c r="C1749" s="976"/>
      <c r="D1749" s="983" t="s">
        <v>2923</v>
      </c>
      <c r="E1749" s="984" t="s">
        <v>2528</v>
      </c>
      <c r="F1749" s="979">
        <v>0</v>
      </c>
      <c r="G1749" s="980"/>
      <c r="H1749" s="985">
        <f t="shared" si="27"/>
        <v>0</v>
      </c>
      <c r="J1749" s="2061" t="s">
        <v>6401</v>
      </c>
      <c r="K1749" s="2153" t="str">
        <f>VLOOKUP(J1749,'FICHE RATIOS'!C:D,2,FALSE)</f>
        <v>Distribution Frigorifique</v>
      </c>
    </row>
    <row r="1750" spans="1:11">
      <c r="A1750" s="440"/>
      <c r="B1750" s="989" t="s">
        <v>179</v>
      </c>
      <c r="C1750" s="976"/>
      <c r="D1750" s="983" t="s">
        <v>2767</v>
      </c>
      <c r="E1750" s="984" t="s">
        <v>2528</v>
      </c>
      <c r="F1750" s="979">
        <v>0</v>
      </c>
      <c r="G1750" s="980"/>
      <c r="H1750" s="985">
        <f t="shared" si="27"/>
        <v>0</v>
      </c>
      <c r="J1750" s="2061" t="s">
        <v>6401</v>
      </c>
      <c r="K1750" s="2153" t="str">
        <f>VLOOKUP(J1750,'FICHE RATIOS'!C:D,2,FALSE)</f>
        <v>Distribution Frigorifique</v>
      </c>
    </row>
    <row r="1751" spans="1:11">
      <c r="A1751" s="440"/>
      <c r="B1751" s="989" t="s">
        <v>179</v>
      </c>
      <c r="C1751" s="976"/>
      <c r="D1751" s="983" t="s">
        <v>2768</v>
      </c>
      <c r="E1751" s="984" t="s">
        <v>2528</v>
      </c>
      <c r="F1751" s="979">
        <v>0</v>
      </c>
      <c r="G1751" s="980"/>
      <c r="H1751" s="985">
        <f t="shared" si="27"/>
        <v>0</v>
      </c>
      <c r="J1751" s="2061" t="s">
        <v>6401</v>
      </c>
      <c r="K1751" s="2153" t="str">
        <f>VLOOKUP(J1751,'FICHE RATIOS'!C:D,2,FALSE)</f>
        <v>Distribution Frigorifique</v>
      </c>
    </row>
    <row r="1752" spans="1:11">
      <c r="A1752" s="440"/>
      <c r="B1752" s="989" t="s">
        <v>179</v>
      </c>
      <c r="C1752" s="976"/>
      <c r="D1752" s="983" t="s">
        <v>2715</v>
      </c>
      <c r="E1752" s="984" t="s">
        <v>2528</v>
      </c>
      <c r="F1752" s="979">
        <v>0</v>
      </c>
      <c r="G1752" s="980"/>
      <c r="H1752" s="985">
        <f t="shared" si="27"/>
        <v>0</v>
      </c>
      <c r="J1752" s="2061" t="s">
        <v>6401</v>
      </c>
      <c r="K1752" s="2153" t="str">
        <f>VLOOKUP(J1752,'FICHE RATIOS'!C:D,2,FALSE)</f>
        <v>Distribution Frigorifique</v>
      </c>
    </row>
    <row r="1753" spans="1:11">
      <c r="A1753" s="440"/>
      <c r="B1753" s="989" t="s">
        <v>179</v>
      </c>
      <c r="C1753" s="976"/>
      <c r="D1753" s="983" t="s">
        <v>2714</v>
      </c>
      <c r="E1753" s="984" t="s">
        <v>2528</v>
      </c>
      <c r="F1753" s="979">
        <v>0</v>
      </c>
      <c r="G1753" s="980"/>
      <c r="H1753" s="985">
        <f t="shared" si="27"/>
        <v>0</v>
      </c>
      <c r="J1753" s="2061" t="s">
        <v>6401</v>
      </c>
      <c r="K1753" s="2153" t="str">
        <f>VLOOKUP(J1753,'FICHE RATIOS'!C:D,2,FALSE)</f>
        <v>Distribution Frigorifique</v>
      </c>
    </row>
    <row r="1754" spans="1:11">
      <c r="A1754" s="440"/>
      <c r="B1754" s="989" t="s">
        <v>179</v>
      </c>
      <c r="C1754" s="976"/>
      <c r="D1754" s="983" t="s">
        <v>2769</v>
      </c>
      <c r="E1754" s="984"/>
      <c r="F1754" s="979">
        <v>0</v>
      </c>
      <c r="G1754" s="980"/>
      <c r="H1754" s="985">
        <f t="shared" si="27"/>
        <v>0</v>
      </c>
      <c r="J1754" s="2061" t="s">
        <v>6401</v>
      </c>
      <c r="K1754" s="2153" t="str">
        <f>VLOOKUP(J1754,'FICHE RATIOS'!C:D,2,FALSE)</f>
        <v>Distribution Frigorifique</v>
      </c>
    </row>
    <row r="1755" spans="1:11">
      <c r="A1755" s="440"/>
      <c r="B1755" s="989" t="s">
        <v>179</v>
      </c>
      <c r="C1755" s="976"/>
      <c r="D1755" s="991" t="s">
        <v>2741</v>
      </c>
      <c r="E1755" s="978" t="s">
        <v>235</v>
      </c>
      <c r="F1755" s="979">
        <v>8</v>
      </c>
      <c r="G1755" s="980">
        <v>34.119999999999997</v>
      </c>
      <c r="H1755" s="985">
        <f t="shared" si="27"/>
        <v>272.95999999999998</v>
      </c>
      <c r="J1755" s="2061" t="s">
        <v>6401</v>
      </c>
      <c r="K1755" s="2153" t="str">
        <f>VLOOKUP(J1755,'FICHE RATIOS'!C:D,2,FALSE)</f>
        <v>Distribution Frigorifique</v>
      </c>
    </row>
    <row r="1756" spans="1:11">
      <c r="A1756" s="440"/>
      <c r="B1756" s="989" t="s">
        <v>179</v>
      </c>
      <c r="C1756" s="976"/>
      <c r="D1756" s="991" t="s">
        <v>2742</v>
      </c>
      <c r="E1756" s="984" t="s">
        <v>235</v>
      </c>
      <c r="F1756" s="979">
        <v>24</v>
      </c>
      <c r="G1756" s="980">
        <v>34.9</v>
      </c>
      <c r="H1756" s="985">
        <f t="shared" si="27"/>
        <v>837.59999999999991</v>
      </c>
      <c r="J1756" s="2061" t="s">
        <v>6401</v>
      </c>
      <c r="K1756" s="2153" t="str">
        <f>VLOOKUP(J1756,'FICHE RATIOS'!C:D,2,FALSE)</f>
        <v>Distribution Frigorifique</v>
      </c>
    </row>
    <row r="1757" spans="1:11">
      <c r="A1757" s="440"/>
      <c r="B1757" s="989" t="s">
        <v>179</v>
      </c>
      <c r="C1757" s="976"/>
      <c r="D1757" s="991" t="s">
        <v>2745</v>
      </c>
      <c r="E1757" s="984" t="s">
        <v>235</v>
      </c>
      <c r="F1757" s="979">
        <v>58</v>
      </c>
      <c r="G1757" s="980">
        <v>50.49</v>
      </c>
      <c r="H1757" s="985">
        <f t="shared" si="27"/>
        <v>2928.42</v>
      </c>
      <c r="J1757" s="2061" t="s">
        <v>6401</v>
      </c>
      <c r="K1757" s="2153" t="str">
        <f>VLOOKUP(J1757,'FICHE RATIOS'!C:D,2,FALSE)</f>
        <v>Distribution Frigorifique</v>
      </c>
    </row>
    <row r="1758" spans="1:11">
      <c r="A1758" s="440"/>
      <c r="B1758" s="989" t="s">
        <v>179</v>
      </c>
      <c r="C1758" s="976"/>
      <c r="D1758" s="991" t="s">
        <v>2746</v>
      </c>
      <c r="E1758" s="984" t="s">
        <v>235</v>
      </c>
      <c r="F1758" s="979">
        <v>58</v>
      </c>
      <c r="G1758" s="980">
        <v>59.42</v>
      </c>
      <c r="H1758" s="985">
        <f t="shared" si="27"/>
        <v>3446.36</v>
      </c>
      <c r="J1758" s="2061" t="s">
        <v>6401</v>
      </c>
      <c r="K1758" s="2153" t="str">
        <f>VLOOKUP(J1758,'FICHE RATIOS'!C:D,2,FALSE)</f>
        <v>Distribution Frigorifique</v>
      </c>
    </row>
    <row r="1759" spans="1:11">
      <c r="A1759" s="440"/>
      <c r="B1759" s="989" t="s">
        <v>179</v>
      </c>
      <c r="C1759" s="976"/>
      <c r="D1759" s="991" t="s">
        <v>2747</v>
      </c>
      <c r="E1759" s="978" t="s">
        <v>235</v>
      </c>
      <c r="F1759" s="979">
        <v>88</v>
      </c>
      <c r="G1759" s="980">
        <v>79.39</v>
      </c>
      <c r="H1759" s="985">
        <f t="shared" si="27"/>
        <v>6986.32</v>
      </c>
      <c r="J1759" s="2061" t="s">
        <v>6401</v>
      </c>
      <c r="K1759" s="2153" t="str">
        <f>VLOOKUP(J1759,'FICHE RATIOS'!C:D,2,FALSE)</f>
        <v>Distribution Frigorifique</v>
      </c>
    </row>
    <row r="1760" spans="1:11">
      <c r="A1760" s="440"/>
      <c r="B1760" s="989" t="s">
        <v>179</v>
      </c>
      <c r="C1760" s="976"/>
      <c r="D1760" s="991" t="s">
        <v>2748</v>
      </c>
      <c r="E1760" s="978" t="s">
        <v>235</v>
      </c>
      <c r="F1760" s="979">
        <v>190</v>
      </c>
      <c r="G1760" s="980">
        <v>84.5</v>
      </c>
      <c r="H1760" s="985">
        <f t="shared" si="27"/>
        <v>16055</v>
      </c>
      <c r="J1760" s="2061" t="s">
        <v>6401</v>
      </c>
      <c r="K1760" s="2153" t="str">
        <f>VLOOKUP(J1760,'FICHE RATIOS'!C:D,2,FALSE)</f>
        <v>Distribution Frigorifique</v>
      </c>
    </row>
    <row r="1761" spans="1:11">
      <c r="A1761" s="440"/>
      <c r="B1761" s="989" t="s">
        <v>179</v>
      </c>
      <c r="C1761" s="976"/>
      <c r="D1761" s="991" t="s">
        <v>2749</v>
      </c>
      <c r="E1761" s="978" t="s">
        <v>235</v>
      </c>
      <c r="F1761" s="979">
        <v>54</v>
      </c>
      <c r="G1761" s="980">
        <v>110.15</v>
      </c>
      <c r="H1761" s="985">
        <f t="shared" si="27"/>
        <v>5948.1</v>
      </c>
      <c r="J1761" s="2061" t="s">
        <v>6401</v>
      </c>
      <c r="K1761" s="2153" t="str">
        <f>VLOOKUP(J1761,'FICHE RATIOS'!C:D,2,FALSE)</f>
        <v>Distribution Frigorifique</v>
      </c>
    </row>
    <row r="1762" spans="1:11">
      <c r="A1762" s="440"/>
      <c r="B1762" s="989" t="s">
        <v>179</v>
      </c>
      <c r="C1762" s="976"/>
      <c r="D1762" s="991" t="s">
        <v>2770</v>
      </c>
      <c r="E1762" s="978" t="s">
        <v>235</v>
      </c>
      <c r="F1762" s="979">
        <v>18</v>
      </c>
      <c r="G1762" s="980">
        <v>137.49</v>
      </c>
      <c r="H1762" s="985">
        <f t="shared" si="27"/>
        <v>2474.8200000000002</v>
      </c>
      <c r="J1762" s="2061" t="s">
        <v>6401</v>
      </c>
      <c r="K1762" s="2153" t="str">
        <f>VLOOKUP(J1762,'FICHE RATIOS'!C:D,2,FALSE)</f>
        <v>Distribution Frigorifique</v>
      </c>
    </row>
    <row r="1763" spans="1:11">
      <c r="A1763" s="440"/>
      <c r="B1763" s="989" t="s">
        <v>179</v>
      </c>
      <c r="C1763" s="976"/>
      <c r="D1763" s="991" t="s">
        <v>2691</v>
      </c>
      <c r="E1763" s="978" t="s">
        <v>235</v>
      </c>
      <c r="F1763" s="979">
        <v>82</v>
      </c>
      <c r="G1763" s="980">
        <v>155.22</v>
      </c>
      <c r="H1763" s="985">
        <f t="shared" si="27"/>
        <v>12728.039999999999</v>
      </c>
      <c r="J1763" s="2061" t="s">
        <v>6401</v>
      </c>
      <c r="K1763" s="2153" t="str">
        <f>VLOOKUP(J1763,'FICHE RATIOS'!C:D,2,FALSE)</f>
        <v>Distribution Frigorifique</v>
      </c>
    </row>
    <row r="1764" spans="1:11">
      <c r="A1764" s="440"/>
      <c r="B1764" s="989" t="s">
        <v>179</v>
      </c>
      <c r="C1764" s="976"/>
      <c r="D1764" s="983" t="s">
        <v>2771</v>
      </c>
      <c r="E1764" s="984"/>
      <c r="F1764" s="979">
        <v>0</v>
      </c>
      <c r="G1764" s="980"/>
      <c r="H1764" s="985">
        <f t="shared" si="27"/>
        <v>0</v>
      </c>
      <c r="J1764" s="2061" t="s">
        <v>6401</v>
      </c>
      <c r="K1764" s="2153" t="str">
        <f>VLOOKUP(J1764,'FICHE RATIOS'!C:D,2,FALSE)</f>
        <v>Distribution Frigorifique</v>
      </c>
    </row>
    <row r="1765" spans="1:11">
      <c r="A1765" s="440"/>
      <c r="B1765" s="989" t="s">
        <v>179</v>
      </c>
      <c r="C1765" s="976"/>
      <c r="D1765" s="991" t="s">
        <v>2924</v>
      </c>
      <c r="E1765" s="984" t="s">
        <v>235</v>
      </c>
      <c r="F1765" s="979">
        <v>12</v>
      </c>
      <c r="G1765" s="980">
        <v>55.33</v>
      </c>
      <c r="H1765" s="985">
        <f t="shared" si="27"/>
        <v>663.96</v>
      </c>
      <c r="J1765" s="2061" t="s">
        <v>6401</v>
      </c>
      <c r="K1765" s="2153" t="str">
        <f>VLOOKUP(J1765,'FICHE RATIOS'!C:D,2,FALSE)</f>
        <v>Distribution Frigorifique</v>
      </c>
    </row>
    <row r="1766" spans="1:11">
      <c r="A1766" s="440"/>
      <c r="B1766" s="989" t="s">
        <v>179</v>
      </c>
      <c r="C1766" s="976"/>
      <c r="D1766" s="991" t="s">
        <v>2925</v>
      </c>
      <c r="E1766" s="984" t="s">
        <v>235</v>
      </c>
      <c r="F1766" s="979">
        <v>12</v>
      </c>
      <c r="G1766" s="980">
        <v>56.28</v>
      </c>
      <c r="H1766" s="985">
        <f t="shared" si="27"/>
        <v>675.36</v>
      </c>
      <c r="J1766" s="2061" t="s">
        <v>6401</v>
      </c>
      <c r="K1766" s="2153" t="str">
        <f>VLOOKUP(J1766,'FICHE RATIOS'!C:D,2,FALSE)</f>
        <v>Distribution Frigorifique</v>
      </c>
    </row>
    <row r="1767" spans="1:11">
      <c r="A1767" s="440"/>
      <c r="B1767" s="989" t="s">
        <v>179</v>
      </c>
      <c r="C1767" s="976"/>
      <c r="D1767" s="991" t="s">
        <v>2926</v>
      </c>
      <c r="E1767" s="984" t="s">
        <v>235</v>
      </c>
      <c r="F1767" s="979">
        <v>24</v>
      </c>
      <c r="G1767" s="980">
        <v>88.45</v>
      </c>
      <c r="H1767" s="985">
        <f t="shared" si="27"/>
        <v>2122.8000000000002</v>
      </c>
      <c r="J1767" s="2061" t="s">
        <v>6401</v>
      </c>
      <c r="K1767" s="2153" t="str">
        <f>VLOOKUP(J1767,'FICHE RATIOS'!C:D,2,FALSE)</f>
        <v>Distribution Frigorifique</v>
      </c>
    </row>
    <row r="1768" spans="1:11">
      <c r="A1768" s="440"/>
      <c r="B1768" s="989" t="s">
        <v>179</v>
      </c>
      <c r="C1768" s="976"/>
      <c r="D1768" s="991" t="s">
        <v>2577</v>
      </c>
      <c r="E1768" s="984" t="s">
        <v>235</v>
      </c>
      <c r="F1768" s="979">
        <v>36</v>
      </c>
      <c r="G1768" s="980">
        <v>98.34</v>
      </c>
      <c r="H1768" s="985">
        <f t="shared" si="27"/>
        <v>3540.2400000000002</v>
      </c>
      <c r="J1768" s="2061" t="s">
        <v>6401</v>
      </c>
      <c r="K1768" s="2153" t="str">
        <f>VLOOKUP(J1768,'FICHE RATIOS'!C:D,2,FALSE)</f>
        <v>Distribution Frigorifique</v>
      </c>
    </row>
    <row r="1769" spans="1:11">
      <c r="A1769" s="440"/>
      <c r="B1769" s="989" t="s">
        <v>179</v>
      </c>
      <c r="C1769" s="976"/>
      <c r="D1769" s="991" t="s">
        <v>2579</v>
      </c>
      <c r="E1769" s="984" t="s">
        <v>235</v>
      </c>
      <c r="F1769" s="979">
        <v>72</v>
      </c>
      <c r="G1769" s="980">
        <v>109.4</v>
      </c>
      <c r="H1769" s="985">
        <f t="shared" si="27"/>
        <v>7876.8</v>
      </c>
      <c r="J1769" s="2061" t="s">
        <v>6401</v>
      </c>
      <c r="K1769" s="2153" t="str">
        <f>VLOOKUP(J1769,'FICHE RATIOS'!C:D,2,FALSE)</f>
        <v>Distribution Frigorifique</v>
      </c>
    </row>
    <row r="1770" spans="1:11">
      <c r="A1770" s="440"/>
      <c r="B1770" s="989" t="s">
        <v>179</v>
      </c>
      <c r="C1770" s="976"/>
      <c r="D1770" s="991" t="s">
        <v>2616</v>
      </c>
      <c r="E1770" s="984" t="s">
        <v>235</v>
      </c>
      <c r="F1770" s="979">
        <v>36</v>
      </c>
      <c r="G1770" s="980">
        <v>130.97</v>
      </c>
      <c r="H1770" s="985">
        <f t="shared" si="27"/>
        <v>4714.92</v>
      </c>
      <c r="J1770" s="2061" t="s">
        <v>6401</v>
      </c>
      <c r="K1770" s="2153" t="str">
        <f>VLOOKUP(J1770,'FICHE RATIOS'!C:D,2,FALSE)</f>
        <v>Distribution Frigorifique</v>
      </c>
    </row>
    <row r="1771" spans="1:11">
      <c r="A1771" s="440"/>
      <c r="B1771" s="989" t="s">
        <v>179</v>
      </c>
      <c r="C1771" s="976"/>
      <c r="D1771" s="991" t="s">
        <v>2664</v>
      </c>
      <c r="E1771" s="984" t="s">
        <v>235</v>
      </c>
      <c r="F1771" s="979">
        <v>12</v>
      </c>
      <c r="G1771" s="980">
        <v>164.3</v>
      </c>
      <c r="H1771" s="985">
        <f t="shared" si="27"/>
        <v>1971.6000000000001</v>
      </c>
      <c r="J1771" s="2061" t="s">
        <v>6401</v>
      </c>
      <c r="K1771" s="2153" t="str">
        <f>VLOOKUP(J1771,'FICHE RATIOS'!C:D,2,FALSE)</f>
        <v>Distribution Frigorifique</v>
      </c>
    </row>
    <row r="1772" spans="1:11">
      <c r="A1772" s="440"/>
      <c r="B1772" s="989" t="s">
        <v>179</v>
      </c>
      <c r="C1772" s="976"/>
      <c r="D1772" s="983" t="s">
        <v>2772</v>
      </c>
      <c r="E1772" s="984"/>
      <c r="F1772" s="979">
        <v>0</v>
      </c>
      <c r="G1772" s="980"/>
      <c r="H1772" s="985">
        <f t="shared" si="27"/>
        <v>0</v>
      </c>
      <c r="J1772" s="2061" t="s">
        <v>6401</v>
      </c>
      <c r="K1772" s="2153" t="str">
        <f>VLOOKUP(J1772,'FICHE RATIOS'!C:D,2,FALSE)</f>
        <v>Distribution Frigorifique</v>
      </c>
    </row>
    <row r="1773" spans="1:11">
      <c r="A1773" s="440"/>
      <c r="B1773" s="989" t="s">
        <v>179</v>
      </c>
      <c r="C1773" s="976"/>
      <c r="D1773" s="991" t="s">
        <v>2587</v>
      </c>
      <c r="E1773" s="984" t="s">
        <v>36</v>
      </c>
      <c r="F1773" s="979">
        <v>34</v>
      </c>
      <c r="G1773" s="980">
        <v>68.099999999999994</v>
      </c>
      <c r="H1773" s="985">
        <f t="shared" si="27"/>
        <v>2315.3999999999996</v>
      </c>
      <c r="J1773" s="2061" t="s">
        <v>6401</v>
      </c>
      <c r="K1773" s="2153" t="str">
        <f>VLOOKUP(J1773,'FICHE RATIOS'!C:D,2,FALSE)</f>
        <v>Distribution Frigorifique</v>
      </c>
    </row>
    <row r="1774" spans="1:11">
      <c r="A1774" s="440"/>
      <c r="B1774" s="989" t="s">
        <v>179</v>
      </c>
      <c r="C1774" s="976"/>
      <c r="D1774" s="991" t="s">
        <v>2773</v>
      </c>
      <c r="E1774" s="984" t="s">
        <v>36</v>
      </c>
      <c r="F1774" s="979">
        <v>34</v>
      </c>
      <c r="G1774" s="980">
        <v>28.61</v>
      </c>
      <c r="H1774" s="985">
        <f t="shared" si="27"/>
        <v>972.74</v>
      </c>
      <c r="J1774" s="2061" t="s">
        <v>6401</v>
      </c>
      <c r="K1774" s="2153" t="str">
        <f>VLOOKUP(J1774,'FICHE RATIOS'!C:D,2,FALSE)</f>
        <v>Distribution Frigorifique</v>
      </c>
    </row>
    <row r="1775" spans="1:11">
      <c r="A1775" s="440"/>
      <c r="B1775" s="989" t="s">
        <v>179</v>
      </c>
      <c r="C1775" s="976"/>
      <c r="D1775" s="983" t="s">
        <v>2774</v>
      </c>
      <c r="E1775" s="984"/>
      <c r="F1775" s="979">
        <v>0</v>
      </c>
      <c r="G1775" s="980"/>
      <c r="H1775" s="985">
        <f t="shared" si="27"/>
        <v>0</v>
      </c>
      <c r="J1775" s="2061" t="s">
        <v>6401</v>
      </c>
      <c r="K1775" s="2153" t="str">
        <f>VLOOKUP(J1775,'FICHE RATIOS'!C:D,2,FALSE)</f>
        <v>Distribution Frigorifique</v>
      </c>
    </row>
    <row r="1776" spans="1:11" ht="24">
      <c r="A1776" s="440"/>
      <c r="B1776" s="989" t="s">
        <v>179</v>
      </c>
      <c r="C1776" s="976"/>
      <c r="D1776" s="991" t="s">
        <v>2570</v>
      </c>
      <c r="E1776" s="984" t="s">
        <v>51</v>
      </c>
      <c r="F1776" s="979">
        <v>17</v>
      </c>
      <c r="G1776" s="980">
        <v>219.72</v>
      </c>
      <c r="H1776" s="985">
        <f t="shared" si="27"/>
        <v>3735.24</v>
      </c>
      <c r="J1776" s="2061" t="s">
        <v>6401</v>
      </c>
      <c r="K1776" s="2153" t="str">
        <f>VLOOKUP(J1776,'FICHE RATIOS'!C:D,2,FALSE)</f>
        <v>Distribution Frigorifique</v>
      </c>
    </row>
    <row r="1777" spans="1:12">
      <c r="A1777" s="440"/>
      <c r="B1777" s="989" t="s">
        <v>179</v>
      </c>
      <c r="C1777" s="976"/>
      <c r="D1777" s="983" t="s">
        <v>2775</v>
      </c>
      <c r="E1777" s="984"/>
      <c r="F1777" s="979">
        <v>0</v>
      </c>
      <c r="G1777" s="980"/>
      <c r="H1777" s="985">
        <f t="shared" si="27"/>
        <v>0</v>
      </c>
      <c r="J1777" s="2061" t="s">
        <v>6401</v>
      </c>
      <c r="K1777" s="2153" t="str">
        <f>VLOOKUP(J1777,'FICHE RATIOS'!C:D,2,FALSE)</f>
        <v>Distribution Frigorifique</v>
      </c>
    </row>
    <row r="1778" spans="1:12">
      <c r="A1778" s="440"/>
      <c r="B1778" s="989" t="s">
        <v>179</v>
      </c>
      <c r="C1778" s="976"/>
      <c r="D1778" s="991" t="s">
        <v>2696</v>
      </c>
      <c r="E1778" s="978" t="s">
        <v>36</v>
      </c>
      <c r="F1778" s="979">
        <v>4</v>
      </c>
      <c r="G1778" s="980">
        <v>139.07</v>
      </c>
      <c r="H1778" s="985">
        <f t="shared" si="27"/>
        <v>556.28</v>
      </c>
      <c r="J1778" s="2061" t="s">
        <v>6401</v>
      </c>
      <c r="K1778" s="2153" t="str">
        <f>VLOOKUP(J1778,'FICHE RATIOS'!C:D,2,FALSE)</f>
        <v>Distribution Frigorifique</v>
      </c>
    </row>
    <row r="1779" spans="1:12">
      <c r="A1779" s="440"/>
      <c r="B1779" s="989" t="s">
        <v>179</v>
      </c>
      <c r="C1779" s="976"/>
      <c r="D1779" s="983" t="s">
        <v>2776</v>
      </c>
      <c r="E1779" s="984"/>
      <c r="F1779" s="979">
        <v>0</v>
      </c>
      <c r="G1779" s="980"/>
      <c r="H1779" s="985">
        <f t="shared" si="27"/>
        <v>0</v>
      </c>
      <c r="J1779" s="2061" t="s">
        <v>6401</v>
      </c>
      <c r="K1779" s="2153" t="str">
        <f>VLOOKUP(J1779,'FICHE RATIOS'!C:D,2,FALSE)</f>
        <v>Distribution Frigorifique</v>
      </c>
    </row>
    <row r="1780" spans="1:12">
      <c r="A1780" s="440"/>
      <c r="B1780" s="989" t="s">
        <v>179</v>
      </c>
      <c r="C1780" s="976"/>
      <c r="D1780" s="991" t="s">
        <v>2871</v>
      </c>
      <c r="E1780" s="984" t="s">
        <v>70</v>
      </c>
      <c r="F1780" s="979">
        <v>41</v>
      </c>
      <c r="G1780" s="980">
        <v>58.61</v>
      </c>
      <c r="H1780" s="985">
        <f t="shared" si="27"/>
        <v>2403.0099999999998</v>
      </c>
      <c r="J1780" s="2061" t="s">
        <v>6401</v>
      </c>
      <c r="K1780" s="2153" t="str">
        <f>VLOOKUP(J1780,'FICHE RATIOS'!C:D,2,FALSE)</f>
        <v>Distribution Frigorifique</v>
      </c>
    </row>
    <row r="1781" spans="1:12">
      <c r="A1781" s="440"/>
      <c r="B1781" s="989" t="s">
        <v>179</v>
      </c>
      <c r="C1781" s="976"/>
      <c r="D1781" s="991" t="s">
        <v>2811</v>
      </c>
      <c r="E1781" s="984" t="s">
        <v>70</v>
      </c>
      <c r="F1781" s="979">
        <v>227</v>
      </c>
      <c r="G1781" s="980">
        <v>61.86</v>
      </c>
      <c r="H1781" s="985">
        <f t="shared" si="27"/>
        <v>14042.22</v>
      </c>
      <c r="J1781" s="2061" t="s">
        <v>6401</v>
      </c>
      <c r="K1781" s="2153" t="str">
        <f>VLOOKUP(J1781,'FICHE RATIOS'!C:D,2,FALSE)</f>
        <v>Distribution Frigorifique</v>
      </c>
    </row>
    <row r="1782" spans="1:12">
      <c r="A1782" s="440"/>
      <c r="B1782" s="989" t="s">
        <v>179</v>
      </c>
      <c r="C1782" s="976"/>
      <c r="D1782" s="991" t="s">
        <v>2871</v>
      </c>
      <c r="E1782" s="984" t="s">
        <v>70</v>
      </c>
      <c r="F1782" s="979">
        <v>52</v>
      </c>
      <c r="G1782" s="980">
        <v>58.61</v>
      </c>
      <c r="H1782" s="985">
        <f t="shared" si="27"/>
        <v>3047.72</v>
      </c>
      <c r="J1782" s="2061" t="s">
        <v>6401</v>
      </c>
      <c r="K1782" s="2153" t="str">
        <f>VLOOKUP(J1782,'FICHE RATIOS'!C:D,2,FALSE)</f>
        <v>Distribution Frigorifique</v>
      </c>
    </row>
    <row r="1783" spans="1:12">
      <c r="A1783" s="440"/>
      <c r="B1783" s="989" t="s">
        <v>179</v>
      </c>
      <c r="C1783" s="976"/>
      <c r="D1783" s="991" t="s">
        <v>2811</v>
      </c>
      <c r="E1783" s="984" t="s">
        <v>70</v>
      </c>
      <c r="F1783" s="979">
        <v>109</v>
      </c>
      <c r="G1783" s="980">
        <v>61.86</v>
      </c>
      <c r="H1783" s="985">
        <f t="shared" si="27"/>
        <v>6742.74</v>
      </c>
      <c r="J1783" s="2061" t="s">
        <v>6401</v>
      </c>
      <c r="K1783" s="2153" t="str">
        <f>VLOOKUP(J1783,'FICHE RATIOS'!C:D,2,FALSE)</f>
        <v>Distribution Frigorifique</v>
      </c>
    </row>
    <row r="1784" spans="1:12">
      <c r="A1784" s="440"/>
      <c r="B1784" s="989" t="s">
        <v>179</v>
      </c>
      <c r="C1784" s="976"/>
      <c r="D1784" s="983" t="s">
        <v>179</v>
      </c>
      <c r="E1784" s="984" t="s">
        <v>179</v>
      </c>
      <c r="F1784" s="979">
        <v>0</v>
      </c>
      <c r="G1784" s="980"/>
      <c r="H1784" s="985">
        <f t="shared" si="27"/>
        <v>0</v>
      </c>
      <c r="J1784" s="2061"/>
      <c r="K1784" s="2153" t="e">
        <f>VLOOKUP(J1784,'FICHE RATIOS'!C:D,2,FALSE)</f>
        <v>#N/A</v>
      </c>
    </row>
    <row r="1785" spans="1:12">
      <c r="A1785" s="440"/>
      <c r="B1785" s="989"/>
      <c r="C1785" s="976"/>
      <c r="D1785" s="990"/>
      <c r="E1785" s="984"/>
      <c r="F1785" s="979"/>
      <c r="G1785" s="980"/>
      <c r="H1785" s="985">
        <f t="shared" si="27"/>
        <v>0</v>
      </c>
      <c r="J1785" s="2061"/>
      <c r="K1785" s="2153" t="e">
        <f>VLOOKUP(J1785,'FICHE RATIOS'!C:D,2,FALSE)</f>
        <v>#N/A</v>
      </c>
    </row>
    <row r="1786" spans="1:12">
      <c r="A1786" s="440"/>
      <c r="B1786" s="989"/>
      <c r="C1786" s="976"/>
      <c r="D1786" s="990"/>
      <c r="E1786" s="978"/>
      <c r="F1786" s="979"/>
      <c r="G1786" s="980"/>
      <c r="H1786" s="985">
        <f t="shared" si="27"/>
        <v>0</v>
      </c>
      <c r="J1786" s="2061"/>
      <c r="K1786" s="2153" t="e">
        <f>VLOOKUP(J1786,'FICHE RATIOS'!C:D,2,FALSE)</f>
        <v>#N/A</v>
      </c>
    </row>
    <row r="1787" spans="1:12">
      <c r="A1787" s="440"/>
      <c r="B1787" s="989" t="s">
        <v>1114</v>
      </c>
      <c r="C1787" s="976"/>
      <c r="D1787" s="997" t="s">
        <v>2946</v>
      </c>
      <c r="E1787" s="978"/>
      <c r="F1787" s="979"/>
      <c r="G1787" s="980"/>
      <c r="H1787" s="985">
        <f t="shared" si="27"/>
        <v>0</v>
      </c>
      <c r="J1787" s="2061"/>
      <c r="K1787" s="2153" t="e">
        <f>VLOOKUP(J1787,'FICHE RATIOS'!C:D,2,FALSE)</f>
        <v>#N/A</v>
      </c>
    </row>
    <row r="1788" spans="1:12">
      <c r="A1788" s="440"/>
      <c r="B1788" s="989" t="s">
        <v>1529</v>
      </c>
      <c r="C1788" s="976"/>
      <c r="D1788" s="987" t="s">
        <v>2947</v>
      </c>
      <c r="E1788" s="992" t="s">
        <v>51</v>
      </c>
      <c r="F1788" s="979">
        <v>1</v>
      </c>
      <c r="G1788" s="980"/>
      <c r="H1788" s="985">
        <f t="shared" si="27"/>
        <v>0</v>
      </c>
      <c r="J1788" s="2061"/>
      <c r="K1788" s="2153" t="e">
        <f>VLOOKUP(J1788,'FICHE RATIOS'!C:D,2,FALSE)</f>
        <v>#N/A</v>
      </c>
      <c r="L1788" s="1000"/>
    </row>
    <row r="1789" spans="1:12">
      <c r="A1789" s="440"/>
      <c r="B1789" s="989" t="s">
        <v>179</v>
      </c>
      <c r="C1789" s="976"/>
      <c r="D1789" s="983" t="s">
        <v>179</v>
      </c>
      <c r="E1789" s="992" t="s">
        <v>179</v>
      </c>
      <c r="F1789" s="979">
        <v>0</v>
      </c>
      <c r="G1789" s="980"/>
      <c r="H1789" s="985">
        <f t="shared" si="27"/>
        <v>0</v>
      </c>
      <c r="J1789" s="2061"/>
      <c r="K1789" s="2153" t="e">
        <f>VLOOKUP(J1789,'FICHE RATIOS'!C:D,2,FALSE)</f>
        <v>#N/A</v>
      </c>
    </row>
    <row r="1790" spans="1:12">
      <c r="A1790" s="440"/>
      <c r="B1790" s="989" t="s">
        <v>179</v>
      </c>
      <c r="C1790" s="976"/>
      <c r="D1790" s="983" t="s">
        <v>2948</v>
      </c>
      <c r="E1790" s="992" t="s">
        <v>179</v>
      </c>
      <c r="F1790" s="979">
        <v>0</v>
      </c>
      <c r="G1790" s="980"/>
      <c r="H1790" s="985">
        <f t="shared" si="27"/>
        <v>0</v>
      </c>
      <c r="J1790" s="2061"/>
      <c r="K1790" s="2153" t="e">
        <f>VLOOKUP(J1790,'FICHE RATIOS'!C:D,2,FALSE)</f>
        <v>#N/A</v>
      </c>
    </row>
    <row r="1791" spans="1:12">
      <c r="A1791" s="440"/>
      <c r="B1791" s="989" t="s">
        <v>179</v>
      </c>
      <c r="C1791" s="976"/>
      <c r="D1791" s="983" t="s">
        <v>179</v>
      </c>
      <c r="E1791" s="992" t="s">
        <v>179</v>
      </c>
      <c r="F1791" s="979">
        <v>0</v>
      </c>
      <c r="G1791" s="980"/>
      <c r="H1791" s="985">
        <f t="shared" si="27"/>
        <v>0</v>
      </c>
      <c r="J1791" s="2061"/>
      <c r="K1791" s="2153" t="e">
        <f>VLOOKUP(J1791,'FICHE RATIOS'!C:D,2,FALSE)</f>
        <v>#N/A</v>
      </c>
    </row>
    <row r="1792" spans="1:12">
      <c r="A1792" s="440"/>
      <c r="B1792" s="989" t="s">
        <v>179</v>
      </c>
      <c r="C1792" s="976"/>
      <c r="D1792" s="983" t="s">
        <v>2781</v>
      </c>
      <c r="E1792" s="992"/>
      <c r="F1792" s="979">
        <v>0</v>
      </c>
      <c r="G1792" s="980"/>
      <c r="H1792" s="985">
        <f t="shared" si="27"/>
        <v>0</v>
      </c>
      <c r="J1792" s="2061"/>
      <c r="K1792" s="2153" t="e">
        <f>VLOOKUP(J1792,'FICHE RATIOS'!C:D,2,FALSE)</f>
        <v>#N/A</v>
      </c>
    </row>
    <row r="1793" spans="1:11">
      <c r="A1793" s="440"/>
      <c r="B1793" s="989" t="s">
        <v>179</v>
      </c>
      <c r="C1793" s="976"/>
      <c r="D1793" s="991" t="s">
        <v>2949</v>
      </c>
      <c r="E1793" s="1001" t="s">
        <v>66</v>
      </c>
      <c r="F1793" s="979">
        <v>1427</v>
      </c>
      <c r="G1793" s="980">
        <v>531.24</v>
      </c>
      <c r="H1793" s="985">
        <f t="shared" si="27"/>
        <v>758079.48</v>
      </c>
      <c r="J1793" s="2061" t="s">
        <v>6487</v>
      </c>
      <c r="K1793" s="2153" t="str">
        <f>VLOOKUP(J1793,'FICHE RATIOS'!C:D,2,FALSE)</f>
        <v>Traitement Terminal - Locaux Principaux</v>
      </c>
    </row>
    <row r="1794" spans="1:11">
      <c r="A1794" s="440"/>
      <c r="B1794" s="989" t="s">
        <v>179</v>
      </c>
      <c r="C1794" s="976"/>
      <c r="D1794" s="991" t="s">
        <v>2950</v>
      </c>
      <c r="E1794" s="1001" t="s">
        <v>66</v>
      </c>
      <c r="F1794" s="979">
        <v>660</v>
      </c>
      <c r="G1794" s="980">
        <v>765.84</v>
      </c>
      <c r="H1794" s="985">
        <f t="shared" si="27"/>
        <v>505454.4</v>
      </c>
      <c r="J1794" s="2061" t="s">
        <v>6487</v>
      </c>
      <c r="K1794" s="2153" t="str">
        <f>VLOOKUP(J1794,'FICHE RATIOS'!C:D,2,FALSE)</f>
        <v>Traitement Terminal - Locaux Principaux</v>
      </c>
    </row>
    <row r="1795" spans="1:11">
      <c r="A1795" s="440"/>
      <c r="B1795" s="989" t="s">
        <v>179</v>
      </c>
      <c r="C1795" s="976"/>
      <c r="D1795" s="991" t="s">
        <v>2951</v>
      </c>
      <c r="E1795" s="1001" t="s">
        <v>66</v>
      </c>
      <c r="F1795" s="979">
        <v>85</v>
      </c>
      <c r="G1795" s="980">
        <v>838.04</v>
      </c>
      <c r="H1795" s="985">
        <f t="shared" si="27"/>
        <v>71233.399999999994</v>
      </c>
      <c r="J1795" s="2061" t="s">
        <v>6487</v>
      </c>
      <c r="K1795" s="2153" t="str">
        <f>VLOOKUP(J1795,'FICHE RATIOS'!C:D,2,FALSE)</f>
        <v>Traitement Terminal - Locaux Principaux</v>
      </c>
    </row>
    <row r="1796" spans="1:11">
      <c r="A1796" s="440"/>
      <c r="B1796" s="989" t="s">
        <v>179</v>
      </c>
      <c r="C1796" s="976"/>
      <c r="D1796" s="991" t="s">
        <v>2952</v>
      </c>
      <c r="E1796" s="978" t="s">
        <v>66</v>
      </c>
      <c r="F1796" s="979">
        <v>53</v>
      </c>
      <c r="G1796" s="980">
        <v>1146.5</v>
      </c>
      <c r="H1796" s="985">
        <f t="shared" si="27"/>
        <v>60764.5</v>
      </c>
      <c r="J1796" s="2061" t="s">
        <v>6487</v>
      </c>
      <c r="K1796" s="2153" t="str">
        <f>VLOOKUP(J1796,'FICHE RATIOS'!C:D,2,FALSE)</f>
        <v>Traitement Terminal - Locaux Principaux</v>
      </c>
    </row>
    <row r="1797" spans="1:11">
      <c r="A1797" s="440"/>
      <c r="B1797" s="989" t="s">
        <v>179</v>
      </c>
      <c r="C1797" s="976"/>
      <c r="D1797" s="991" t="s">
        <v>2953</v>
      </c>
      <c r="E1797" s="984" t="s">
        <v>66</v>
      </c>
      <c r="F1797" s="979">
        <v>20</v>
      </c>
      <c r="G1797" s="980">
        <v>1789.58</v>
      </c>
      <c r="H1797" s="985">
        <f t="shared" si="27"/>
        <v>35791.599999999999</v>
      </c>
      <c r="J1797" s="2061" t="s">
        <v>6487</v>
      </c>
      <c r="K1797" s="2153" t="str">
        <f>VLOOKUP(J1797,'FICHE RATIOS'!C:D,2,FALSE)</f>
        <v>Traitement Terminal - Locaux Principaux</v>
      </c>
    </row>
    <row r="1798" spans="1:11" ht="24">
      <c r="A1798" s="440"/>
      <c r="B1798" s="989" t="s">
        <v>179</v>
      </c>
      <c r="C1798" s="976"/>
      <c r="D1798" s="983" t="s">
        <v>2954</v>
      </c>
      <c r="E1798" s="984" t="s">
        <v>2528</v>
      </c>
      <c r="F1798" s="979">
        <v>0</v>
      </c>
      <c r="G1798" s="980"/>
      <c r="H1798" s="985">
        <f t="shared" si="27"/>
        <v>0</v>
      </c>
      <c r="J1798" s="2061" t="s">
        <v>6487</v>
      </c>
      <c r="K1798" s="2153" t="str">
        <f>VLOOKUP(J1798,'FICHE RATIOS'!C:D,2,FALSE)</f>
        <v>Traitement Terminal - Locaux Principaux</v>
      </c>
    </row>
    <row r="1799" spans="1:11">
      <c r="A1799" s="440"/>
      <c r="B1799" s="989" t="s">
        <v>179</v>
      </c>
      <c r="C1799" s="976"/>
      <c r="D1799" s="983" t="s">
        <v>2955</v>
      </c>
      <c r="E1799" s="984"/>
      <c r="F1799" s="979">
        <v>0</v>
      </c>
      <c r="G1799" s="980"/>
      <c r="H1799" s="985">
        <f t="shared" si="27"/>
        <v>0</v>
      </c>
      <c r="J1799" s="2061" t="s">
        <v>6487</v>
      </c>
      <c r="K1799" s="2153" t="str">
        <f>VLOOKUP(J1799,'FICHE RATIOS'!C:D,2,FALSE)</f>
        <v>Traitement Terminal - Locaux Principaux</v>
      </c>
    </row>
    <row r="1800" spans="1:11">
      <c r="A1800" s="440"/>
      <c r="B1800" s="989" t="s">
        <v>179</v>
      </c>
      <c r="C1800" s="976"/>
      <c r="D1800" s="983" t="s">
        <v>2952</v>
      </c>
      <c r="E1800" s="984" t="s">
        <v>2528</v>
      </c>
      <c r="F1800" s="979">
        <v>0</v>
      </c>
      <c r="G1800" s="980"/>
      <c r="H1800" s="985">
        <f t="shared" ref="H1800:H1863" si="28">+IF(F1800=0,0,F1800*G1800)</f>
        <v>0</v>
      </c>
      <c r="J1800" s="2061" t="s">
        <v>6487</v>
      </c>
      <c r="K1800" s="2153" t="str">
        <f>VLOOKUP(J1800,'FICHE RATIOS'!C:D,2,FALSE)</f>
        <v>Traitement Terminal - Locaux Principaux</v>
      </c>
    </row>
    <row r="1801" spans="1:11">
      <c r="A1801" s="440"/>
      <c r="B1801" s="989" t="s">
        <v>179</v>
      </c>
      <c r="C1801" s="976"/>
      <c r="D1801" s="983" t="s">
        <v>2956</v>
      </c>
      <c r="E1801" s="984" t="s">
        <v>2957</v>
      </c>
      <c r="F1801" s="979">
        <v>0</v>
      </c>
      <c r="G1801" s="980"/>
      <c r="H1801" s="985">
        <f t="shared" si="28"/>
        <v>0</v>
      </c>
      <c r="J1801" s="2061" t="s">
        <v>6487</v>
      </c>
      <c r="K1801" s="2153" t="str">
        <f>VLOOKUP(J1801,'FICHE RATIOS'!C:D,2,FALSE)</f>
        <v>Traitement Terminal - Locaux Principaux</v>
      </c>
    </row>
    <row r="1802" spans="1:11">
      <c r="A1802" s="440"/>
      <c r="B1802" s="989" t="s">
        <v>179</v>
      </c>
      <c r="C1802" s="976"/>
      <c r="D1802" s="983" t="s">
        <v>2958</v>
      </c>
      <c r="E1802" s="984"/>
      <c r="F1802" s="979">
        <v>0</v>
      </c>
      <c r="G1802" s="980"/>
      <c r="H1802" s="985">
        <f t="shared" si="28"/>
        <v>0</v>
      </c>
      <c r="J1802" s="2061" t="s">
        <v>6487</v>
      </c>
      <c r="K1802" s="2153" t="str">
        <f>VLOOKUP(J1802,'FICHE RATIOS'!C:D,2,FALSE)</f>
        <v>Traitement Terminal - Locaux Principaux</v>
      </c>
    </row>
    <row r="1803" spans="1:11">
      <c r="A1803" s="440"/>
      <c r="B1803" s="989" t="s">
        <v>179</v>
      </c>
      <c r="C1803" s="976"/>
      <c r="D1803" s="991" t="s">
        <v>2737</v>
      </c>
      <c r="E1803" s="978" t="s">
        <v>36</v>
      </c>
      <c r="F1803" s="979">
        <v>4490</v>
      </c>
      <c r="G1803" s="980">
        <v>17.89</v>
      </c>
      <c r="H1803" s="985">
        <f t="shared" si="28"/>
        <v>80326.100000000006</v>
      </c>
      <c r="J1803" s="2061" t="s">
        <v>6487</v>
      </c>
      <c r="K1803" s="2153" t="str">
        <f>VLOOKUP(J1803,'FICHE RATIOS'!C:D,2,FALSE)</f>
        <v>Traitement Terminal - Locaux Principaux</v>
      </c>
    </row>
    <row r="1804" spans="1:11">
      <c r="A1804" s="440"/>
      <c r="B1804" s="989" t="s">
        <v>179</v>
      </c>
      <c r="C1804" s="976"/>
      <c r="D1804" s="983" t="s">
        <v>2959</v>
      </c>
      <c r="E1804" s="984"/>
      <c r="F1804" s="979">
        <v>0</v>
      </c>
      <c r="G1804" s="980"/>
      <c r="H1804" s="985">
        <f t="shared" si="28"/>
        <v>0</v>
      </c>
      <c r="J1804" s="2061" t="s">
        <v>6487</v>
      </c>
      <c r="K1804" s="2153" t="str">
        <f>VLOOKUP(J1804,'FICHE RATIOS'!C:D,2,FALSE)</f>
        <v>Traitement Terminal - Locaux Principaux</v>
      </c>
    </row>
    <row r="1805" spans="1:11">
      <c r="A1805" s="440"/>
      <c r="B1805" s="989" t="s">
        <v>179</v>
      </c>
      <c r="C1805" s="976"/>
      <c r="D1805" s="991" t="s">
        <v>2647</v>
      </c>
      <c r="E1805" s="984" t="s">
        <v>36</v>
      </c>
      <c r="F1805" s="979">
        <v>4490</v>
      </c>
      <c r="G1805" s="980">
        <v>21.62</v>
      </c>
      <c r="H1805" s="985">
        <f t="shared" si="28"/>
        <v>97073.8</v>
      </c>
      <c r="J1805" s="2061" t="s">
        <v>6487</v>
      </c>
      <c r="K1805" s="2153" t="str">
        <f>VLOOKUP(J1805,'FICHE RATIOS'!C:D,2,FALSE)</f>
        <v>Traitement Terminal - Locaux Principaux</v>
      </c>
    </row>
    <row r="1806" spans="1:11">
      <c r="A1806" s="440"/>
      <c r="B1806" s="989" t="s">
        <v>179</v>
      </c>
      <c r="C1806" s="976"/>
      <c r="D1806" s="983" t="s">
        <v>2960</v>
      </c>
      <c r="E1806" s="984"/>
      <c r="F1806" s="979">
        <v>0</v>
      </c>
      <c r="G1806" s="980"/>
      <c r="H1806" s="985">
        <f t="shared" si="28"/>
        <v>0</v>
      </c>
      <c r="J1806" s="2061" t="s">
        <v>6487</v>
      </c>
      <c r="K1806" s="2153" t="str">
        <f>VLOOKUP(J1806,'FICHE RATIOS'!C:D,2,FALSE)</f>
        <v>Traitement Terminal - Locaux Principaux</v>
      </c>
    </row>
    <row r="1807" spans="1:11">
      <c r="A1807" s="440"/>
      <c r="B1807" s="989" t="s">
        <v>179</v>
      </c>
      <c r="C1807" s="976"/>
      <c r="D1807" s="991" t="s">
        <v>2961</v>
      </c>
      <c r="E1807" s="984" t="s">
        <v>66</v>
      </c>
      <c r="F1807" s="979">
        <v>2245</v>
      </c>
      <c r="G1807" s="980">
        <v>71.58</v>
      </c>
      <c r="H1807" s="985">
        <f t="shared" si="28"/>
        <v>160697.1</v>
      </c>
      <c r="J1807" s="2061" t="s">
        <v>6487</v>
      </c>
      <c r="K1807" s="2153" t="str">
        <f>VLOOKUP(J1807,'FICHE RATIOS'!C:D,2,FALSE)</f>
        <v>Traitement Terminal - Locaux Principaux</v>
      </c>
    </row>
    <row r="1808" spans="1:11">
      <c r="A1808" s="440"/>
      <c r="B1808" s="989" t="s">
        <v>179</v>
      </c>
      <c r="C1808" s="976"/>
      <c r="D1808" s="991" t="s">
        <v>2962</v>
      </c>
      <c r="E1808" s="984" t="s">
        <v>66</v>
      </c>
      <c r="F1808" s="979">
        <v>2245</v>
      </c>
      <c r="G1808" s="980">
        <v>80.45</v>
      </c>
      <c r="H1808" s="985">
        <f t="shared" si="28"/>
        <v>180610.25</v>
      </c>
      <c r="J1808" s="2061" t="s">
        <v>6487</v>
      </c>
      <c r="K1808" s="2153" t="str">
        <f>VLOOKUP(J1808,'FICHE RATIOS'!C:D,2,FALSE)</f>
        <v>Traitement Terminal - Locaux Principaux</v>
      </c>
    </row>
    <row r="1809" spans="1:11">
      <c r="A1809" s="440"/>
      <c r="B1809" s="989" t="s">
        <v>179</v>
      </c>
      <c r="C1809" s="976"/>
      <c r="D1809" s="983" t="s">
        <v>2963</v>
      </c>
      <c r="E1809" s="984"/>
      <c r="F1809" s="979">
        <v>0</v>
      </c>
      <c r="G1809" s="980"/>
      <c r="H1809" s="985">
        <f t="shared" si="28"/>
        <v>0</v>
      </c>
      <c r="J1809" s="2061" t="s">
        <v>6487</v>
      </c>
      <c r="K1809" s="2153" t="str">
        <f>VLOOKUP(J1809,'FICHE RATIOS'!C:D,2,FALSE)</f>
        <v>Traitement Terminal - Locaux Principaux</v>
      </c>
    </row>
    <row r="1810" spans="1:11">
      <c r="A1810" s="440"/>
      <c r="B1810" s="989" t="s">
        <v>179</v>
      </c>
      <c r="C1810" s="976"/>
      <c r="D1810" s="991" t="s">
        <v>2964</v>
      </c>
      <c r="E1810" s="984" t="s">
        <v>36</v>
      </c>
      <c r="F1810" s="979">
        <v>4490</v>
      </c>
      <c r="G1810" s="980">
        <v>10.6</v>
      </c>
      <c r="H1810" s="985">
        <f t="shared" si="28"/>
        <v>47594</v>
      </c>
      <c r="J1810" s="2061" t="s">
        <v>6487</v>
      </c>
      <c r="K1810" s="2153" t="str">
        <f>VLOOKUP(J1810,'FICHE RATIOS'!C:D,2,FALSE)</f>
        <v>Traitement Terminal - Locaux Principaux</v>
      </c>
    </row>
    <row r="1811" spans="1:11">
      <c r="A1811" s="440"/>
      <c r="B1811" s="989" t="s">
        <v>179</v>
      </c>
      <c r="C1811" s="976"/>
      <c r="D1811" s="991" t="s">
        <v>2965</v>
      </c>
      <c r="E1811" s="984" t="s">
        <v>36</v>
      </c>
      <c r="F1811" s="979">
        <v>4490</v>
      </c>
      <c r="G1811" s="980">
        <v>12.2</v>
      </c>
      <c r="H1811" s="985">
        <f t="shared" si="28"/>
        <v>54778</v>
      </c>
      <c r="J1811" s="2061" t="s">
        <v>6487</v>
      </c>
      <c r="K1811" s="2153" t="str">
        <f>VLOOKUP(J1811,'FICHE RATIOS'!C:D,2,FALSE)</f>
        <v>Traitement Terminal - Locaux Principaux</v>
      </c>
    </row>
    <row r="1812" spans="1:11">
      <c r="A1812" s="440"/>
      <c r="B1812" s="989" t="s">
        <v>179</v>
      </c>
      <c r="C1812" s="976"/>
      <c r="D1812" s="983" t="s">
        <v>2966</v>
      </c>
      <c r="E1812" s="984"/>
      <c r="F1812" s="979">
        <v>0</v>
      </c>
      <c r="G1812" s="980"/>
      <c r="H1812" s="985">
        <f t="shared" si="28"/>
        <v>0</v>
      </c>
      <c r="J1812" s="2061" t="s">
        <v>6487</v>
      </c>
      <c r="K1812" s="2153" t="str">
        <f>VLOOKUP(J1812,'FICHE RATIOS'!C:D,2,FALSE)</f>
        <v>Traitement Terminal - Locaux Principaux</v>
      </c>
    </row>
    <row r="1813" spans="1:11">
      <c r="A1813" s="440"/>
      <c r="B1813" s="989" t="s">
        <v>179</v>
      </c>
      <c r="C1813" s="976"/>
      <c r="D1813" s="991" t="s">
        <v>2870</v>
      </c>
      <c r="E1813" s="984" t="s">
        <v>235</v>
      </c>
      <c r="F1813" s="979">
        <v>6735</v>
      </c>
      <c r="G1813" s="980">
        <v>11.84</v>
      </c>
      <c r="H1813" s="985">
        <f t="shared" si="28"/>
        <v>79742.399999999994</v>
      </c>
      <c r="J1813" s="2061" t="s">
        <v>6487</v>
      </c>
      <c r="K1813" s="2153" t="str">
        <f>VLOOKUP(J1813,'FICHE RATIOS'!C:D,2,FALSE)</f>
        <v>Traitement Terminal - Locaux Principaux</v>
      </c>
    </row>
    <row r="1814" spans="1:11">
      <c r="A1814" s="440"/>
      <c r="B1814" s="989" t="s">
        <v>179</v>
      </c>
      <c r="C1814" s="976"/>
      <c r="D1814" s="983"/>
      <c r="E1814" s="984"/>
      <c r="F1814" s="979">
        <v>0</v>
      </c>
      <c r="G1814" s="980"/>
      <c r="H1814" s="985">
        <f t="shared" si="28"/>
        <v>0</v>
      </c>
      <c r="J1814" s="2061" t="s">
        <v>6487</v>
      </c>
      <c r="K1814" s="2153" t="str">
        <f>VLOOKUP(J1814,'FICHE RATIOS'!C:D,2,FALSE)</f>
        <v>Traitement Terminal - Locaux Principaux</v>
      </c>
    </row>
    <row r="1815" spans="1:11">
      <c r="A1815" s="440"/>
      <c r="B1815" s="989" t="s">
        <v>179</v>
      </c>
      <c r="C1815" s="976"/>
      <c r="D1815" s="991" t="s">
        <v>2967</v>
      </c>
      <c r="E1815" s="984" t="s">
        <v>36</v>
      </c>
      <c r="F1815" s="979">
        <v>2172</v>
      </c>
      <c r="G1815" s="980">
        <v>308.98</v>
      </c>
      <c r="H1815" s="985">
        <f t="shared" si="28"/>
        <v>671104.56</v>
      </c>
      <c r="J1815" s="2061" t="s">
        <v>6487</v>
      </c>
      <c r="K1815" s="2153" t="str">
        <f>VLOOKUP(J1815,'FICHE RATIOS'!C:D,2,FALSE)</f>
        <v>Traitement Terminal - Locaux Principaux</v>
      </c>
    </row>
    <row r="1816" spans="1:11">
      <c r="A1816" s="440"/>
      <c r="B1816" s="989" t="s">
        <v>179</v>
      </c>
      <c r="C1816" s="976"/>
      <c r="D1816" s="983"/>
      <c r="E1816" s="984"/>
      <c r="F1816" s="979">
        <v>0</v>
      </c>
      <c r="G1816" s="980"/>
      <c r="H1816" s="985">
        <f t="shared" si="28"/>
        <v>0</v>
      </c>
      <c r="J1816" s="2061" t="s">
        <v>6487</v>
      </c>
      <c r="K1816" s="2153" t="str">
        <f>VLOOKUP(J1816,'FICHE RATIOS'!C:D,2,FALSE)</f>
        <v>Traitement Terminal - Locaux Principaux</v>
      </c>
    </row>
    <row r="1817" spans="1:11">
      <c r="A1817" s="440"/>
      <c r="B1817" s="989" t="s">
        <v>179</v>
      </c>
      <c r="C1817" s="976"/>
      <c r="D1817" s="991" t="s">
        <v>2968</v>
      </c>
      <c r="E1817" s="984" t="s">
        <v>36</v>
      </c>
      <c r="F1817" s="979">
        <v>73</v>
      </c>
      <c r="G1817" s="980">
        <v>194.43</v>
      </c>
      <c r="H1817" s="985">
        <f t="shared" si="28"/>
        <v>14193.390000000001</v>
      </c>
      <c r="J1817" s="2061" t="s">
        <v>6487</v>
      </c>
      <c r="K1817" s="2153" t="str">
        <f>VLOOKUP(J1817,'FICHE RATIOS'!C:D,2,FALSE)</f>
        <v>Traitement Terminal - Locaux Principaux</v>
      </c>
    </row>
    <row r="1818" spans="1:11">
      <c r="A1818" s="440"/>
      <c r="B1818" s="989" t="s">
        <v>179</v>
      </c>
      <c r="C1818" s="976"/>
      <c r="D1818" s="983"/>
      <c r="E1818" s="984"/>
      <c r="F1818" s="979">
        <v>0</v>
      </c>
      <c r="G1818" s="980"/>
      <c r="H1818" s="985">
        <f t="shared" si="28"/>
        <v>0</v>
      </c>
      <c r="J1818" s="2061" t="s">
        <v>6487</v>
      </c>
      <c r="K1818" s="2153" t="str">
        <f>VLOOKUP(J1818,'FICHE RATIOS'!C:D,2,FALSE)</f>
        <v>Traitement Terminal - Locaux Principaux</v>
      </c>
    </row>
    <row r="1819" spans="1:11">
      <c r="A1819" s="440"/>
      <c r="B1819" s="989" t="s">
        <v>179</v>
      </c>
      <c r="C1819" s="976"/>
      <c r="D1819" s="991" t="s">
        <v>2969</v>
      </c>
      <c r="E1819" s="984" t="s">
        <v>36</v>
      </c>
      <c r="F1819" s="979">
        <v>73</v>
      </c>
      <c r="G1819" s="980">
        <v>246.64</v>
      </c>
      <c r="H1819" s="985">
        <f t="shared" si="28"/>
        <v>18004.719999999998</v>
      </c>
      <c r="J1819" s="2061" t="s">
        <v>6487</v>
      </c>
      <c r="K1819" s="2153" t="str">
        <f>VLOOKUP(J1819,'FICHE RATIOS'!C:D,2,FALSE)</f>
        <v>Traitement Terminal - Locaux Principaux</v>
      </c>
    </row>
    <row r="1820" spans="1:11">
      <c r="A1820" s="440"/>
      <c r="B1820" s="989" t="s">
        <v>179</v>
      </c>
      <c r="C1820" s="976"/>
      <c r="D1820" s="983"/>
      <c r="E1820" s="984"/>
      <c r="F1820" s="979">
        <v>0</v>
      </c>
      <c r="G1820" s="980"/>
      <c r="H1820" s="985">
        <f t="shared" si="28"/>
        <v>0</v>
      </c>
      <c r="J1820" s="2061" t="s">
        <v>6487</v>
      </c>
      <c r="K1820" s="2153" t="str">
        <f>VLOOKUP(J1820,'FICHE RATIOS'!C:D,2,FALSE)</f>
        <v>Traitement Terminal - Locaux Principaux</v>
      </c>
    </row>
    <row r="1821" spans="1:11">
      <c r="A1821" s="440"/>
      <c r="B1821" s="989" t="s">
        <v>179</v>
      </c>
      <c r="C1821" s="976"/>
      <c r="D1821" s="983" t="s">
        <v>2970</v>
      </c>
      <c r="E1821" s="984"/>
      <c r="F1821" s="979">
        <v>0</v>
      </c>
      <c r="G1821" s="980"/>
      <c r="H1821" s="985">
        <f t="shared" si="28"/>
        <v>0</v>
      </c>
      <c r="J1821" s="2061" t="s">
        <v>6487</v>
      </c>
      <c r="K1821" s="2153" t="str">
        <f>VLOOKUP(J1821,'FICHE RATIOS'!C:D,2,FALSE)</f>
        <v>Traitement Terminal - Locaux Principaux</v>
      </c>
    </row>
    <row r="1822" spans="1:11" ht="48">
      <c r="A1822" s="440"/>
      <c r="B1822" s="989" t="s">
        <v>179</v>
      </c>
      <c r="C1822" s="976"/>
      <c r="D1822" s="991" t="s">
        <v>2971</v>
      </c>
      <c r="E1822" s="984" t="s">
        <v>36</v>
      </c>
      <c r="F1822" s="979">
        <v>2245</v>
      </c>
      <c r="G1822" s="980">
        <v>18.05</v>
      </c>
      <c r="H1822" s="985">
        <f t="shared" si="28"/>
        <v>40522.25</v>
      </c>
      <c r="J1822" s="2061" t="s">
        <v>6487</v>
      </c>
      <c r="K1822" s="2153" t="str">
        <f>VLOOKUP(J1822,'FICHE RATIOS'!C:D,2,FALSE)</f>
        <v>Traitement Terminal - Locaux Principaux</v>
      </c>
    </row>
    <row r="1823" spans="1:11">
      <c r="A1823" s="440"/>
      <c r="B1823" s="989" t="s">
        <v>179</v>
      </c>
      <c r="C1823" s="976"/>
      <c r="D1823" s="983" t="s">
        <v>2972</v>
      </c>
      <c r="E1823" s="984"/>
      <c r="F1823" s="979">
        <v>0</v>
      </c>
      <c r="G1823" s="980"/>
      <c r="H1823" s="985">
        <f t="shared" si="28"/>
        <v>0</v>
      </c>
      <c r="J1823" s="2061" t="s">
        <v>6487</v>
      </c>
      <c r="K1823" s="2153" t="str">
        <f>VLOOKUP(J1823,'FICHE RATIOS'!C:D,2,FALSE)</f>
        <v>Traitement Terminal - Locaux Principaux</v>
      </c>
    </row>
    <row r="1824" spans="1:11">
      <c r="A1824" s="440"/>
      <c r="B1824" s="989" t="s">
        <v>179</v>
      </c>
      <c r="C1824" s="976"/>
      <c r="D1824" s="991" t="s">
        <v>2973</v>
      </c>
      <c r="E1824" s="978" t="s">
        <v>235</v>
      </c>
      <c r="F1824" s="979">
        <v>5342</v>
      </c>
      <c r="G1824" s="980">
        <v>24.15</v>
      </c>
      <c r="H1824" s="985">
        <f t="shared" si="28"/>
        <v>129009.29999999999</v>
      </c>
      <c r="J1824" s="2061" t="s">
        <v>6487</v>
      </c>
      <c r="K1824" s="2153" t="str">
        <f>VLOOKUP(J1824,'FICHE RATIOS'!C:D,2,FALSE)</f>
        <v>Traitement Terminal - Locaux Principaux</v>
      </c>
    </row>
    <row r="1825" spans="1:11">
      <c r="A1825" s="440"/>
      <c r="B1825" s="989" t="s">
        <v>179</v>
      </c>
      <c r="C1825" s="976"/>
      <c r="D1825" s="983" t="s">
        <v>2974</v>
      </c>
      <c r="E1825" s="984"/>
      <c r="F1825" s="979">
        <v>0</v>
      </c>
      <c r="G1825" s="980"/>
      <c r="H1825" s="985">
        <f t="shared" si="28"/>
        <v>0</v>
      </c>
      <c r="J1825" s="2061" t="s">
        <v>6487</v>
      </c>
      <c r="K1825" s="2153" t="str">
        <f>VLOOKUP(J1825,'FICHE RATIOS'!C:D,2,FALSE)</f>
        <v>Traitement Terminal - Locaux Principaux</v>
      </c>
    </row>
    <row r="1826" spans="1:11">
      <c r="A1826" s="440"/>
      <c r="B1826" s="989" t="s">
        <v>179</v>
      </c>
      <c r="C1826" s="976"/>
      <c r="D1826" s="991" t="s">
        <v>2975</v>
      </c>
      <c r="E1826" s="978" t="s">
        <v>235</v>
      </c>
      <c r="F1826" s="979">
        <v>2245</v>
      </c>
      <c r="G1826" s="980">
        <v>23</v>
      </c>
      <c r="H1826" s="985">
        <f t="shared" si="28"/>
        <v>51635</v>
      </c>
      <c r="J1826" s="2061" t="s">
        <v>6487</v>
      </c>
      <c r="K1826" s="2153" t="str">
        <f>VLOOKUP(J1826,'FICHE RATIOS'!C:D,2,FALSE)</f>
        <v>Traitement Terminal - Locaux Principaux</v>
      </c>
    </row>
    <row r="1827" spans="1:11">
      <c r="A1827" s="440"/>
      <c r="B1827" s="989" t="s">
        <v>179</v>
      </c>
      <c r="C1827" s="976"/>
      <c r="D1827" s="983" t="s">
        <v>2976</v>
      </c>
      <c r="E1827" s="984"/>
      <c r="F1827" s="979">
        <v>0</v>
      </c>
      <c r="G1827" s="980"/>
      <c r="H1827" s="985">
        <f t="shared" si="28"/>
        <v>0</v>
      </c>
      <c r="J1827" s="2061" t="s">
        <v>6487</v>
      </c>
      <c r="K1827" s="2153" t="str">
        <f>VLOOKUP(J1827,'FICHE RATIOS'!C:D,2,FALSE)</f>
        <v>Traitement Terminal - Locaux Principaux</v>
      </c>
    </row>
    <row r="1828" spans="1:11">
      <c r="A1828" s="440"/>
      <c r="B1828" s="989" t="s">
        <v>179</v>
      </c>
      <c r="C1828" s="976"/>
      <c r="D1828" s="983" t="s">
        <v>2977</v>
      </c>
      <c r="E1828" s="984" t="s">
        <v>2957</v>
      </c>
      <c r="F1828" s="979">
        <v>0</v>
      </c>
      <c r="G1828" s="980"/>
      <c r="H1828" s="985">
        <f t="shared" si="28"/>
        <v>0</v>
      </c>
      <c r="J1828" s="2061" t="s">
        <v>6487</v>
      </c>
      <c r="K1828" s="2153" t="str">
        <f>VLOOKUP(J1828,'FICHE RATIOS'!C:D,2,FALSE)</f>
        <v>Traitement Terminal - Locaux Principaux</v>
      </c>
    </row>
    <row r="1829" spans="1:11">
      <c r="A1829" s="440"/>
      <c r="B1829" s="989" t="s">
        <v>179</v>
      </c>
      <c r="C1829" s="976"/>
      <c r="D1829" s="991" t="s">
        <v>2978</v>
      </c>
      <c r="E1829" s="978" t="s">
        <v>235</v>
      </c>
      <c r="F1829" s="979">
        <v>9489</v>
      </c>
      <c r="G1829" s="980">
        <v>24.4</v>
      </c>
      <c r="H1829" s="985">
        <f t="shared" si="28"/>
        <v>231531.59999999998</v>
      </c>
      <c r="J1829" s="2061" t="s">
        <v>6487</v>
      </c>
      <c r="K1829" s="2153" t="str">
        <f>VLOOKUP(J1829,'FICHE RATIOS'!C:D,2,FALSE)</f>
        <v>Traitement Terminal - Locaux Principaux</v>
      </c>
    </row>
    <row r="1830" spans="1:11">
      <c r="A1830" s="440"/>
      <c r="B1830" s="989" t="s">
        <v>179</v>
      </c>
      <c r="C1830" s="976"/>
      <c r="D1830" s="983" t="s">
        <v>2979</v>
      </c>
      <c r="E1830" s="984"/>
      <c r="F1830" s="979">
        <v>0</v>
      </c>
      <c r="G1830" s="980"/>
      <c r="H1830" s="985">
        <f t="shared" si="28"/>
        <v>0</v>
      </c>
      <c r="J1830" s="2061" t="s">
        <v>6487</v>
      </c>
      <c r="K1830" s="2153" t="str">
        <f>VLOOKUP(J1830,'FICHE RATIOS'!C:D,2,FALSE)</f>
        <v>Traitement Terminal - Locaux Principaux</v>
      </c>
    </row>
    <row r="1831" spans="1:11">
      <c r="A1831" s="440"/>
      <c r="B1831" s="989" t="s">
        <v>179</v>
      </c>
      <c r="C1831" s="976"/>
      <c r="D1831" s="991" t="s">
        <v>2980</v>
      </c>
      <c r="E1831" s="984" t="s">
        <v>51</v>
      </c>
      <c r="F1831" s="979">
        <v>480</v>
      </c>
      <c r="G1831" s="980">
        <v>62.52</v>
      </c>
      <c r="H1831" s="985">
        <f t="shared" si="28"/>
        <v>30009.600000000002</v>
      </c>
      <c r="J1831" s="2061" t="s">
        <v>6487</v>
      </c>
      <c r="K1831" s="2153" t="str">
        <f>VLOOKUP(J1831,'FICHE RATIOS'!C:D,2,FALSE)</f>
        <v>Traitement Terminal - Locaux Principaux</v>
      </c>
    </row>
    <row r="1832" spans="1:11">
      <c r="A1832" s="440"/>
      <c r="B1832" s="989" t="s">
        <v>179</v>
      </c>
      <c r="C1832" s="976"/>
      <c r="D1832" s="991" t="s">
        <v>2981</v>
      </c>
      <c r="E1832" s="978" t="s">
        <v>36</v>
      </c>
      <c r="F1832" s="979">
        <v>355</v>
      </c>
      <c r="G1832" s="980">
        <v>100.74</v>
      </c>
      <c r="H1832" s="985">
        <f t="shared" si="28"/>
        <v>35762.699999999997</v>
      </c>
      <c r="J1832" s="2061" t="s">
        <v>6487</v>
      </c>
      <c r="K1832" s="2153" t="str">
        <f>VLOOKUP(J1832,'FICHE RATIOS'!C:D,2,FALSE)</f>
        <v>Traitement Terminal - Locaux Principaux</v>
      </c>
    </row>
    <row r="1833" spans="1:11">
      <c r="A1833" s="440"/>
      <c r="B1833" s="989" t="s">
        <v>179</v>
      </c>
      <c r="C1833" s="976"/>
      <c r="D1833" s="991" t="s">
        <v>2982</v>
      </c>
      <c r="E1833" s="978" t="s">
        <v>36</v>
      </c>
      <c r="F1833" s="979">
        <v>355</v>
      </c>
      <c r="G1833" s="980">
        <v>17.25</v>
      </c>
      <c r="H1833" s="985">
        <f t="shared" si="28"/>
        <v>6123.75</v>
      </c>
      <c r="J1833" s="2061" t="s">
        <v>6487</v>
      </c>
      <c r="K1833" s="2153" t="str">
        <f>VLOOKUP(J1833,'FICHE RATIOS'!C:D,2,FALSE)</f>
        <v>Traitement Terminal - Locaux Principaux</v>
      </c>
    </row>
    <row r="1834" spans="1:11">
      <c r="A1834" s="440"/>
      <c r="B1834" s="989" t="s">
        <v>179</v>
      </c>
      <c r="C1834" s="976"/>
      <c r="D1834" s="983"/>
      <c r="E1834" s="984"/>
      <c r="F1834" s="979">
        <v>0</v>
      </c>
      <c r="G1834" s="980"/>
      <c r="H1834" s="985">
        <f t="shared" si="28"/>
        <v>0</v>
      </c>
      <c r="J1834" s="2061" t="s">
        <v>6487</v>
      </c>
      <c r="K1834" s="2153" t="str">
        <f>VLOOKUP(J1834,'FICHE RATIOS'!C:D,2,FALSE)</f>
        <v>Traitement Terminal - Locaux Principaux</v>
      </c>
    </row>
    <row r="1835" spans="1:11">
      <c r="A1835" s="440"/>
      <c r="B1835" s="989" t="s">
        <v>179</v>
      </c>
      <c r="C1835" s="976"/>
      <c r="D1835" s="983" t="s">
        <v>2983</v>
      </c>
      <c r="E1835" s="984"/>
      <c r="F1835" s="979">
        <v>0</v>
      </c>
      <c r="G1835" s="980"/>
      <c r="H1835" s="985">
        <f t="shared" si="28"/>
        <v>0</v>
      </c>
      <c r="J1835" s="2061"/>
      <c r="K1835" s="2153" t="e">
        <f>VLOOKUP(J1835,'FICHE RATIOS'!C:D,2,FALSE)</f>
        <v>#N/A</v>
      </c>
    </row>
    <row r="1836" spans="1:11" ht="24">
      <c r="A1836" s="440"/>
      <c r="B1836" s="989" t="s">
        <v>179</v>
      </c>
      <c r="C1836" s="976"/>
      <c r="D1836" s="983" t="s">
        <v>2984</v>
      </c>
      <c r="E1836" s="984"/>
      <c r="F1836" s="979">
        <v>0</v>
      </c>
      <c r="G1836" s="980"/>
      <c r="H1836" s="985">
        <f t="shared" si="28"/>
        <v>0</v>
      </c>
      <c r="J1836" s="2061"/>
      <c r="K1836" s="2153" t="e">
        <f>VLOOKUP(J1836,'FICHE RATIOS'!C:D,2,FALSE)</f>
        <v>#N/A</v>
      </c>
    </row>
    <row r="1837" spans="1:11" ht="36">
      <c r="A1837" s="440"/>
      <c r="B1837" s="989" t="s">
        <v>179</v>
      </c>
      <c r="C1837" s="976"/>
      <c r="D1837" s="983" t="s">
        <v>2985</v>
      </c>
      <c r="E1837" s="984"/>
      <c r="F1837" s="979">
        <v>0</v>
      </c>
      <c r="G1837" s="980"/>
      <c r="H1837" s="985">
        <f t="shared" si="28"/>
        <v>0</v>
      </c>
      <c r="J1837" s="2061"/>
      <c r="K1837" s="2153" t="e">
        <f>VLOOKUP(J1837,'FICHE RATIOS'!C:D,2,FALSE)</f>
        <v>#N/A</v>
      </c>
    </row>
    <row r="1838" spans="1:11">
      <c r="A1838" s="440"/>
      <c r="B1838" s="989" t="s">
        <v>179</v>
      </c>
      <c r="C1838" s="976"/>
      <c r="D1838" s="983"/>
      <c r="E1838" s="984"/>
      <c r="F1838" s="979">
        <v>0</v>
      </c>
      <c r="G1838" s="980"/>
      <c r="H1838" s="985">
        <f t="shared" si="28"/>
        <v>0</v>
      </c>
      <c r="J1838" s="2061" t="s">
        <v>6487</v>
      </c>
      <c r="K1838" s="2153" t="str">
        <f>VLOOKUP(J1838,'FICHE RATIOS'!C:D,2,FALSE)</f>
        <v>Traitement Terminal - Locaux Principaux</v>
      </c>
    </row>
    <row r="1839" spans="1:11">
      <c r="A1839" s="440"/>
      <c r="B1839" s="989" t="s">
        <v>179</v>
      </c>
      <c r="C1839" s="976"/>
      <c r="D1839" s="983" t="s">
        <v>2986</v>
      </c>
      <c r="E1839" s="984"/>
      <c r="F1839" s="979">
        <v>0</v>
      </c>
      <c r="G1839" s="980"/>
      <c r="H1839" s="985">
        <f t="shared" si="28"/>
        <v>0</v>
      </c>
      <c r="J1839" s="2061" t="s">
        <v>6487</v>
      </c>
      <c r="K1839" s="2153" t="str">
        <f>VLOOKUP(J1839,'FICHE RATIOS'!C:D,2,FALSE)</f>
        <v>Traitement Terminal - Locaux Principaux</v>
      </c>
    </row>
    <row r="1840" spans="1:11">
      <c r="A1840" s="440"/>
      <c r="B1840" s="989" t="s">
        <v>179</v>
      </c>
      <c r="C1840" s="976"/>
      <c r="D1840" s="991" t="s">
        <v>2987</v>
      </c>
      <c r="E1840" s="984" t="s">
        <v>66</v>
      </c>
      <c r="F1840" s="979">
        <v>1</v>
      </c>
      <c r="G1840" s="980">
        <v>42127.31</v>
      </c>
      <c r="H1840" s="985">
        <f t="shared" si="28"/>
        <v>42127.31</v>
      </c>
      <c r="J1840" s="2061" t="s">
        <v>6487</v>
      </c>
      <c r="K1840" s="2153" t="str">
        <f>VLOOKUP(J1840,'FICHE RATIOS'!C:D,2,FALSE)</f>
        <v>Traitement Terminal - Locaux Principaux</v>
      </c>
    </row>
    <row r="1841" spans="1:11">
      <c r="A1841" s="440"/>
      <c r="B1841" s="989" t="s">
        <v>179</v>
      </c>
      <c r="C1841" s="976"/>
      <c r="D1841" s="991" t="s">
        <v>2988</v>
      </c>
      <c r="E1841" s="984" t="s">
        <v>2989</v>
      </c>
      <c r="F1841" s="979">
        <v>1</v>
      </c>
      <c r="G1841" s="980"/>
      <c r="H1841" s="985">
        <f t="shared" si="28"/>
        <v>0</v>
      </c>
      <c r="J1841" s="2061" t="s">
        <v>6487</v>
      </c>
      <c r="K1841" s="2153" t="str">
        <f>VLOOKUP(J1841,'FICHE RATIOS'!C:D,2,FALSE)</f>
        <v>Traitement Terminal - Locaux Principaux</v>
      </c>
    </row>
    <row r="1842" spans="1:11">
      <c r="A1842" s="440"/>
      <c r="B1842" s="989" t="s">
        <v>179</v>
      </c>
      <c r="C1842" s="976"/>
      <c r="D1842" s="991" t="s">
        <v>2990</v>
      </c>
      <c r="E1842" s="984" t="s">
        <v>66</v>
      </c>
      <c r="F1842" s="979">
        <v>1</v>
      </c>
      <c r="G1842" s="980">
        <v>34207.4</v>
      </c>
      <c r="H1842" s="985">
        <f t="shared" si="28"/>
        <v>34207.4</v>
      </c>
      <c r="J1842" s="2061" t="s">
        <v>6487</v>
      </c>
      <c r="K1842" s="2153" t="str">
        <f>VLOOKUP(J1842,'FICHE RATIOS'!C:D,2,FALSE)</f>
        <v>Traitement Terminal - Locaux Principaux</v>
      </c>
    </row>
    <row r="1843" spans="1:11">
      <c r="A1843" s="440"/>
      <c r="B1843" s="989" t="s">
        <v>179</v>
      </c>
      <c r="C1843" s="976"/>
      <c r="D1843" s="991" t="s">
        <v>2991</v>
      </c>
      <c r="E1843" s="984" t="s">
        <v>66</v>
      </c>
      <c r="F1843" s="979">
        <v>1</v>
      </c>
      <c r="G1843" s="980">
        <v>34207.4</v>
      </c>
      <c r="H1843" s="985">
        <f t="shared" si="28"/>
        <v>34207.4</v>
      </c>
      <c r="J1843" s="2061" t="s">
        <v>6487</v>
      </c>
      <c r="K1843" s="2153" t="str">
        <f>VLOOKUP(J1843,'FICHE RATIOS'!C:D,2,FALSE)</f>
        <v>Traitement Terminal - Locaux Principaux</v>
      </c>
    </row>
    <row r="1844" spans="1:11">
      <c r="A1844" s="440"/>
      <c r="B1844" s="989" t="s">
        <v>179</v>
      </c>
      <c r="C1844" s="976"/>
      <c r="D1844" s="991" t="s">
        <v>2992</v>
      </c>
      <c r="E1844" s="992" t="s">
        <v>66</v>
      </c>
      <c r="F1844" s="979">
        <v>1</v>
      </c>
      <c r="G1844" s="980">
        <v>21124.84</v>
      </c>
      <c r="H1844" s="985">
        <f t="shared" si="28"/>
        <v>21124.84</v>
      </c>
      <c r="J1844" s="2061" t="s">
        <v>6487</v>
      </c>
      <c r="K1844" s="2153" t="str">
        <f>VLOOKUP(J1844,'FICHE RATIOS'!C:D,2,FALSE)</f>
        <v>Traitement Terminal - Locaux Principaux</v>
      </c>
    </row>
    <row r="1845" spans="1:11">
      <c r="A1845" s="440"/>
      <c r="B1845" s="989" t="s">
        <v>179</v>
      </c>
      <c r="C1845" s="976"/>
      <c r="D1845" s="991" t="s">
        <v>2993</v>
      </c>
      <c r="E1845" s="984" t="s">
        <v>66</v>
      </c>
      <c r="F1845" s="979">
        <v>1</v>
      </c>
      <c r="G1845" s="980">
        <v>41775.74</v>
      </c>
      <c r="H1845" s="985">
        <f t="shared" si="28"/>
        <v>41775.74</v>
      </c>
      <c r="J1845" s="2061" t="s">
        <v>6487</v>
      </c>
      <c r="K1845" s="2153" t="str">
        <f>VLOOKUP(J1845,'FICHE RATIOS'!C:D,2,FALSE)</f>
        <v>Traitement Terminal - Locaux Principaux</v>
      </c>
    </row>
    <row r="1846" spans="1:11">
      <c r="A1846" s="440"/>
      <c r="B1846" s="989" t="s">
        <v>179</v>
      </c>
      <c r="C1846" s="976"/>
      <c r="D1846" s="991" t="s">
        <v>2994</v>
      </c>
      <c r="E1846" s="992" t="s">
        <v>66</v>
      </c>
      <c r="F1846" s="979">
        <v>1</v>
      </c>
      <c r="G1846" s="980">
        <v>27734.45</v>
      </c>
      <c r="H1846" s="985">
        <f t="shared" si="28"/>
        <v>27734.45</v>
      </c>
      <c r="J1846" s="2061" t="s">
        <v>6487</v>
      </c>
      <c r="K1846" s="2153" t="str">
        <f>VLOOKUP(J1846,'FICHE RATIOS'!C:D,2,FALSE)</f>
        <v>Traitement Terminal - Locaux Principaux</v>
      </c>
    </row>
    <row r="1847" spans="1:11">
      <c r="A1847" s="440"/>
      <c r="B1847" s="989" t="s">
        <v>179</v>
      </c>
      <c r="C1847" s="976"/>
      <c r="D1847" s="991" t="s">
        <v>2995</v>
      </c>
      <c r="E1847" s="984" t="s">
        <v>66</v>
      </c>
      <c r="F1847" s="979">
        <v>1</v>
      </c>
      <c r="G1847" s="980">
        <v>34207.4</v>
      </c>
      <c r="H1847" s="985">
        <f t="shared" si="28"/>
        <v>34207.4</v>
      </c>
      <c r="J1847" s="2061" t="s">
        <v>6487</v>
      </c>
      <c r="K1847" s="2153" t="str">
        <f>VLOOKUP(J1847,'FICHE RATIOS'!C:D,2,FALSE)</f>
        <v>Traitement Terminal - Locaux Principaux</v>
      </c>
    </row>
    <row r="1848" spans="1:11">
      <c r="A1848" s="440"/>
      <c r="B1848" s="989" t="s">
        <v>179</v>
      </c>
      <c r="C1848" s="976"/>
      <c r="D1848" s="991" t="s">
        <v>2996</v>
      </c>
      <c r="E1848" s="984" t="s">
        <v>66</v>
      </c>
      <c r="F1848" s="979">
        <v>1</v>
      </c>
      <c r="G1848" s="980">
        <v>41775.74</v>
      </c>
      <c r="H1848" s="985">
        <f t="shared" si="28"/>
        <v>41775.74</v>
      </c>
      <c r="J1848" s="2061" t="s">
        <v>6487</v>
      </c>
      <c r="K1848" s="2153" t="str">
        <f>VLOOKUP(J1848,'FICHE RATIOS'!C:D,2,FALSE)</f>
        <v>Traitement Terminal - Locaux Principaux</v>
      </c>
    </row>
    <row r="1849" spans="1:11">
      <c r="A1849" s="440"/>
      <c r="B1849" s="989" t="s">
        <v>179</v>
      </c>
      <c r="C1849" s="976"/>
      <c r="D1849" s="991" t="s">
        <v>2997</v>
      </c>
      <c r="E1849" s="984" t="s">
        <v>66</v>
      </c>
      <c r="F1849" s="979">
        <v>1</v>
      </c>
      <c r="G1849" s="980">
        <v>41775.74</v>
      </c>
      <c r="H1849" s="985">
        <f t="shared" si="28"/>
        <v>41775.74</v>
      </c>
      <c r="J1849" s="2061" t="s">
        <v>6487</v>
      </c>
      <c r="K1849" s="2153" t="str">
        <f>VLOOKUP(J1849,'FICHE RATIOS'!C:D,2,FALSE)</f>
        <v>Traitement Terminal - Locaux Principaux</v>
      </c>
    </row>
    <row r="1850" spans="1:11">
      <c r="A1850" s="440"/>
      <c r="B1850" s="989" t="s">
        <v>179</v>
      </c>
      <c r="C1850" s="976"/>
      <c r="D1850" s="991" t="s">
        <v>2998</v>
      </c>
      <c r="E1850" s="984" t="s">
        <v>66</v>
      </c>
      <c r="F1850" s="979">
        <v>1</v>
      </c>
      <c r="G1850" s="980">
        <v>27734.45</v>
      </c>
      <c r="H1850" s="985">
        <f t="shared" si="28"/>
        <v>27734.45</v>
      </c>
      <c r="J1850" s="2061" t="s">
        <v>6487</v>
      </c>
      <c r="K1850" s="2153" t="str">
        <f>VLOOKUP(J1850,'FICHE RATIOS'!C:D,2,FALSE)</f>
        <v>Traitement Terminal - Locaux Principaux</v>
      </c>
    </row>
    <row r="1851" spans="1:11">
      <c r="A1851" s="440"/>
      <c r="B1851" s="989" t="s">
        <v>179</v>
      </c>
      <c r="C1851" s="976"/>
      <c r="D1851" s="991" t="s">
        <v>2999</v>
      </c>
      <c r="E1851" s="984" t="s">
        <v>66</v>
      </c>
      <c r="F1851" s="979">
        <v>1</v>
      </c>
      <c r="G1851" s="980">
        <v>34207.4</v>
      </c>
      <c r="H1851" s="985">
        <f t="shared" si="28"/>
        <v>34207.4</v>
      </c>
      <c r="J1851" s="2061" t="s">
        <v>6487</v>
      </c>
      <c r="K1851" s="2153" t="str">
        <f>VLOOKUP(J1851,'FICHE RATIOS'!C:D,2,FALSE)</f>
        <v>Traitement Terminal - Locaux Principaux</v>
      </c>
    </row>
    <row r="1852" spans="1:11">
      <c r="A1852" s="440"/>
      <c r="B1852" s="989" t="s">
        <v>179</v>
      </c>
      <c r="C1852" s="976"/>
      <c r="D1852" s="983" t="s">
        <v>3000</v>
      </c>
      <c r="E1852" s="984"/>
      <c r="F1852" s="979">
        <v>0</v>
      </c>
      <c r="G1852" s="980"/>
      <c r="H1852" s="985">
        <f t="shared" si="28"/>
        <v>0</v>
      </c>
      <c r="J1852" s="2061" t="s">
        <v>6487</v>
      </c>
      <c r="K1852" s="2153" t="str">
        <f>VLOOKUP(J1852,'FICHE RATIOS'!C:D,2,FALSE)</f>
        <v>Traitement Terminal - Locaux Principaux</v>
      </c>
    </row>
    <row r="1853" spans="1:11">
      <c r="A1853" s="440"/>
      <c r="B1853" s="989" t="s">
        <v>179</v>
      </c>
      <c r="C1853" s="976"/>
      <c r="D1853" s="991" t="s">
        <v>3001</v>
      </c>
      <c r="E1853" s="984" t="s">
        <v>51</v>
      </c>
      <c r="F1853" s="979">
        <v>11</v>
      </c>
      <c r="G1853" s="980">
        <v>584.36</v>
      </c>
      <c r="H1853" s="985">
        <f t="shared" si="28"/>
        <v>6427.96</v>
      </c>
      <c r="J1853" s="2061" t="s">
        <v>6487</v>
      </c>
      <c r="K1853" s="2153" t="str">
        <f>VLOOKUP(J1853,'FICHE RATIOS'!C:D,2,FALSE)</f>
        <v>Traitement Terminal - Locaux Principaux</v>
      </c>
    </row>
    <row r="1854" spans="1:11">
      <c r="A1854" s="440"/>
      <c r="B1854" s="989" t="s">
        <v>179</v>
      </c>
      <c r="C1854" s="976"/>
      <c r="D1854" s="991" t="s">
        <v>3002</v>
      </c>
      <c r="E1854" s="984" t="s">
        <v>51</v>
      </c>
      <c r="F1854" s="979">
        <v>11</v>
      </c>
      <c r="G1854" s="980">
        <v>690</v>
      </c>
      <c r="H1854" s="985">
        <f t="shared" si="28"/>
        <v>7590</v>
      </c>
      <c r="J1854" s="2061" t="s">
        <v>6487</v>
      </c>
      <c r="K1854" s="2153" t="str">
        <f>VLOOKUP(J1854,'FICHE RATIOS'!C:D,2,FALSE)</f>
        <v>Traitement Terminal - Locaux Principaux</v>
      </c>
    </row>
    <row r="1855" spans="1:11">
      <c r="A1855" s="440"/>
      <c r="B1855" s="989" t="s">
        <v>179</v>
      </c>
      <c r="C1855" s="976"/>
      <c r="D1855" s="983" t="s">
        <v>3003</v>
      </c>
      <c r="E1855" s="984"/>
      <c r="F1855" s="979">
        <v>0</v>
      </c>
      <c r="G1855" s="980"/>
      <c r="H1855" s="985">
        <f t="shared" si="28"/>
        <v>0</v>
      </c>
      <c r="J1855" s="2061" t="s">
        <v>6487</v>
      </c>
      <c r="K1855" s="2153" t="str">
        <f>VLOOKUP(J1855,'FICHE RATIOS'!C:D,2,FALSE)</f>
        <v>Traitement Terminal - Locaux Principaux</v>
      </c>
    </row>
    <row r="1856" spans="1:11">
      <c r="A1856" s="440"/>
      <c r="B1856" s="989" t="s">
        <v>179</v>
      </c>
      <c r="C1856" s="976"/>
      <c r="D1856" s="991" t="s">
        <v>3004</v>
      </c>
      <c r="E1856" s="984" t="s">
        <v>36</v>
      </c>
      <c r="F1856" s="979">
        <v>2</v>
      </c>
      <c r="G1856" s="980">
        <v>283.48</v>
      </c>
      <c r="H1856" s="985">
        <f t="shared" si="28"/>
        <v>566.96</v>
      </c>
      <c r="J1856" s="2061" t="s">
        <v>6487</v>
      </c>
      <c r="K1856" s="2153" t="str">
        <f>VLOOKUP(J1856,'FICHE RATIOS'!C:D,2,FALSE)</f>
        <v>Traitement Terminal - Locaux Principaux</v>
      </c>
    </row>
    <row r="1857" spans="1:11">
      <c r="A1857" s="440"/>
      <c r="B1857" s="989" t="s">
        <v>179</v>
      </c>
      <c r="C1857" s="976"/>
      <c r="D1857" s="991" t="s">
        <v>3005</v>
      </c>
      <c r="E1857" s="984" t="s">
        <v>36</v>
      </c>
      <c r="F1857" s="979">
        <v>8</v>
      </c>
      <c r="G1857" s="980">
        <v>314.81</v>
      </c>
      <c r="H1857" s="985">
        <f t="shared" si="28"/>
        <v>2518.48</v>
      </c>
      <c r="J1857" s="2061" t="s">
        <v>6487</v>
      </c>
      <c r="K1857" s="2153" t="str">
        <f>VLOOKUP(J1857,'FICHE RATIOS'!C:D,2,FALSE)</f>
        <v>Traitement Terminal - Locaux Principaux</v>
      </c>
    </row>
    <row r="1858" spans="1:11">
      <c r="A1858" s="440"/>
      <c r="B1858" s="989" t="s">
        <v>179</v>
      </c>
      <c r="C1858" s="976"/>
      <c r="D1858" s="991" t="s">
        <v>3006</v>
      </c>
      <c r="E1858" s="984" t="s">
        <v>36</v>
      </c>
      <c r="F1858" s="979">
        <v>28</v>
      </c>
      <c r="G1858" s="980">
        <v>363.4</v>
      </c>
      <c r="H1858" s="985">
        <f t="shared" si="28"/>
        <v>10175.199999999999</v>
      </c>
      <c r="J1858" s="2061" t="s">
        <v>6487</v>
      </c>
      <c r="K1858" s="2153" t="str">
        <f>VLOOKUP(J1858,'FICHE RATIOS'!C:D,2,FALSE)</f>
        <v>Traitement Terminal - Locaux Principaux</v>
      </c>
    </row>
    <row r="1859" spans="1:11">
      <c r="A1859" s="440"/>
      <c r="B1859" s="989" t="s">
        <v>179</v>
      </c>
      <c r="C1859" s="976"/>
      <c r="D1859" s="983" t="s">
        <v>3007</v>
      </c>
      <c r="E1859" s="984"/>
      <c r="F1859" s="979">
        <v>0</v>
      </c>
      <c r="G1859" s="980"/>
      <c r="H1859" s="985">
        <f t="shared" si="28"/>
        <v>0</v>
      </c>
      <c r="J1859" s="2061" t="s">
        <v>6487</v>
      </c>
      <c r="K1859" s="2153" t="str">
        <f>VLOOKUP(J1859,'FICHE RATIOS'!C:D,2,FALSE)</f>
        <v>Traitement Terminal - Locaux Principaux</v>
      </c>
    </row>
    <row r="1860" spans="1:11">
      <c r="A1860" s="440"/>
      <c r="B1860" s="989" t="s">
        <v>179</v>
      </c>
      <c r="C1860" s="976"/>
      <c r="D1860" s="991" t="s">
        <v>3008</v>
      </c>
      <c r="E1860" s="984" t="s">
        <v>36</v>
      </c>
      <c r="F1860" s="979">
        <v>11</v>
      </c>
      <c r="G1860" s="980">
        <v>230</v>
      </c>
      <c r="H1860" s="985">
        <f t="shared" si="28"/>
        <v>2530</v>
      </c>
      <c r="J1860" s="2061" t="s">
        <v>6487</v>
      </c>
      <c r="K1860" s="2153" t="str">
        <f>VLOOKUP(J1860,'FICHE RATIOS'!C:D,2,FALSE)</f>
        <v>Traitement Terminal - Locaux Principaux</v>
      </c>
    </row>
    <row r="1861" spans="1:11">
      <c r="A1861" s="440"/>
      <c r="B1861" s="989" t="s">
        <v>179</v>
      </c>
      <c r="C1861" s="976"/>
      <c r="D1861" s="983" t="s">
        <v>3009</v>
      </c>
      <c r="E1861" s="984"/>
      <c r="F1861" s="979">
        <v>0</v>
      </c>
      <c r="G1861" s="980"/>
      <c r="H1861" s="985">
        <f t="shared" si="28"/>
        <v>0</v>
      </c>
      <c r="J1861" s="2061" t="s">
        <v>6487</v>
      </c>
      <c r="K1861" s="2153" t="str">
        <f>VLOOKUP(J1861,'FICHE RATIOS'!C:D,2,FALSE)</f>
        <v>Traitement Terminal - Locaux Principaux</v>
      </c>
    </row>
    <row r="1862" spans="1:11">
      <c r="A1862" s="440"/>
      <c r="B1862" s="989" t="s">
        <v>179</v>
      </c>
      <c r="C1862" s="976"/>
      <c r="D1862" s="991" t="s">
        <v>3010</v>
      </c>
      <c r="E1862" s="984" t="s">
        <v>36</v>
      </c>
      <c r="F1862" s="979">
        <v>4</v>
      </c>
      <c r="G1862" s="980">
        <v>1012.64</v>
      </c>
      <c r="H1862" s="985">
        <f t="shared" si="28"/>
        <v>4050.56</v>
      </c>
      <c r="J1862" s="2061" t="s">
        <v>6487</v>
      </c>
      <c r="K1862" s="2153" t="str">
        <f>VLOOKUP(J1862,'FICHE RATIOS'!C:D,2,FALSE)</f>
        <v>Traitement Terminal - Locaux Principaux</v>
      </c>
    </row>
    <row r="1863" spans="1:11">
      <c r="A1863" s="440"/>
      <c r="B1863" s="989" t="s">
        <v>179</v>
      </c>
      <c r="C1863" s="976"/>
      <c r="D1863" s="991" t="s">
        <v>3011</v>
      </c>
      <c r="E1863" s="984" t="s">
        <v>36</v>
      </c>
      <c r="F1863" s="979">
        <v>12</v>
      </c>
      <c r="G1863" s="980">
        <v>1491.36</v>
      </c>
      <c r="H1863" s="985">
        <f t="shared" si="28"/>
        <v>17896.32</v>
      </c>
      <c r="J1863" s="2061" t="s">
        <v>6487</v>
      </c>
      <c r="K1863" s="2153" t="str">
        <f>VLOOKUP(J1863,'FICHE RATIOS'!C:D,2,FALSE)</f>
        <v>Traitement Terminal - Locaux Principaux</v>
      </c>
    </row>
    <row r="1864" spans="1:11">
      <c r="A1864" s="440"/>
      <c r="B1864" s="989" t="s">
        <v>179</v>
      </c>
      <c r="C1864" s="976"/>
      <c r="D1864" s="991" t="s">
        <v>3012</v>
      </c>
      <c r="E1864" s="978" t="s">
        <v>36</v>
      </c>
      <c r="F1864" s="979">
        <v>24</v>
      </c>
      <c r="G1864" s="980">
        <v>2087</v>
      </c>
      <c r="H1864" s="985">
        <f t="shared" ref="H1864:H1927" si="29">+IF(F1864=0,0,F1864*G1864)</f>
        <v>50088</v>
      </c>
      <c r="J1864" s="2061" t="s">
        <v>6487</v>
      </c>
      <c r="K1864" s="2153" t="str">
        <f>VLOOKUP(J1864,'FICHE RATIOS'!C:D,2,FALSE)</f>
        <v>Traitement Terminal - Locaux Principaux</v>
      </c>
    </row>
    <row r="1865" spans="1:11">
      <c r="A1865" s="440"/>
      <c r="B1865" s="989" t="s">
        <v>179</v>
      </c>
      <c r="C1865" s="976"/>
      <c r="D1865" s="991" t="s">
        <v>2789</v>
      </c>
      <c r="E1865" s="984" t="s">
        <v>36</v>
      </c>
      <c r="F1865" s="979">
        <v>4</v>
      </c>
      <c r="G1865" s="980">
        <v>2598.39</v>
      </c>
      <c r="H1865" s="985">
        <f t="shared" si="29"/>
        <v>10393.56</v>
      </c>
      <c r="J1865" s="2061" t="s">
        <v>6487</v>
      </c>
      <c r="K1865" s="2153" t="str">
        <f>VLOOKUP(J1865,'FICHE RATIOS'!C:D,2,FALSE)</f>
        <v>Traitement Terminal - Locaux Principaux</v>
      </c>
    </row>
    <row r="1866" spans="1:11">
      <c r="A1866" s="440"/>
      <c r="B1866" s="989" t="s">
        <v>179</v>
      </c>
      <c r="C1866" s="976"/>
      <c r="D1866" s="983"/>
      <c r="E1866" s="984"/>
      <c r="F1866" s="979">
        <v>0</v>
      </c>
      <c r="G1866" s="980"/>
      <c r="H1866" s="985">
        <f t="shared" si="29"/>
        <v>0</v>
      </c>
      <c r="J1866" s="2061" t="s">
        <v>6487</v>
      </c>
      <c r="K1866" s="2153" t="str">
        <f>VLOOKUP(J1866,'FICHE RATIOS'!C:D,2,FALSE)</f>
        <v>Traitement Terminal - Locaux Principaux</v>
      </c>
    </row>
    <row r="1867" spans="1:11">
      <c r="A1867" s="440"/>
      <c r="B1867" s="989" t="s">
        <v>179</v>
      </c>
      <c r="C1867" s="976"/>
      <c r="D1867" s="983" t="s">
        <v>3013</v>
      </c>
      <c r="E1867" s="984"/>
      <c r="F1867" s="979">
        <v>0</v>
      </c>
      <c r="G1867" s="980"/>
      <c r="H1867" s="985">
        <f t="shared" si="29"/>
        <v>0</v>
      </c>
      <c r="J1867" s="2061" t="s">
        <v>6487</v>
      </c>
      <c r="K1867" s="2153" t="str">
        <f>VLOOKUP(J1867,'FICHE RATIOS'!C:D,2,FALSE)</f>
        <v>Traitement Terminal - Locaux Principaux</v>
      </c>
    </row>
    <row r="1868" spans="1:11">
      <c r="A1868" s="440"/>
      <c r="B1868" s="989" t="s">
        <v>179</v>
      </c>
      <c r="C1868" s="976"/>
      <c r="D1868" s="991" t="s">
        <v>3014</v>
      </c>
      <c r="E1868" s="984" t="s">
        <v>36</v>
      </c>
      <c r="F1868" s="979">
        <v>2</v>
      </c>
      <c r="G1868" s="980">
        <v>434.63</v>
      </c>
      <c r="H1868" s="985">
        <f t="shared" si="29"/>
        <v>869.26</v>
      </c>
      <c r="J1868" s="2061" t="s">
        <v>6487</v>
      </c>
      <c r="K1868" s="2153" t="str">
        <f>VLOOKUP(J1868,'FICHE RATIOS'!C:D,2,FALSE)</f>
        <v>Traitement Terminal - Locaux Principaux</v>
      </c>
    </row>
    <row r="1869" spans="1:11">
      <c r="A1869" s="440"/>
      <c r="B1869" s="989" t="s">
        <v>179</v>
      </c>
      <c r="C1869" s="976"/>
      <c r="D1869" s="991" t="s">
        <v>3015</v>
      </c>
      <c r="E1869" s="984" t="s">
        <v>36</v>
      </c>
      <c r="F1869" s="979">
        <v>2</v>
      </c>
      <c r="G1869" s="980">
        <v>441.62</v>
      </c>
      <c r="H1869" s="985">
        <f t="shared" si="29"/>
        <v>883.24</v>
      </c>
      <c r="J1869" s="2061" t="s">
        <v>6487</v>
      </c>
      <c r="K1869" s="2153" t="str">
        <f>VLOOKUP(J1869,'FICHE RATIOS'!C:D,2,FALSE)</f>
        <v>Traitement Terminal - Locaux Principaux</v>
      </c>
    </row>
    <row r="1870" spans="1:11">
      <c r="A1870" s="440"/>
      <c r="B1870" s="989" t="s">
        <v>179</v>
      </c>
      <c r="C1870" s="976"/>
      <c r="D1870" s="991" t="s">
        <v>3016</v>
      </c>
      <c r="E1870" s="984" t="s">
        <v>36</v>
      </c>
      <c r="F1870" s="979">
        <v>2</v>
      </c>
      <c r="G1870" s="980">
        <v>449.26</v>
      </c>
      <c r="H1870" s="985">
        <f t="shared" si="29"/>
        <v>898.52</v>
      </c>
      <c r="J1870" s="2061" t="s">
        <v>6487</v>
      </c>
      <c r="K1870" s="2153" t="str">
        <f>VLOOKUP(J1870,'FICHE RATIOS'!C:D,2,FALSE)</f>
        <v>Traitement Terminal - Locaux Principaux</v>
      </c>
    </row>
    <row r="1871" spans="1:11">
      <c r="A1871" s="440"/>
      <c r="B1871" s="989" t="s">
        <v>179</v>
      </c>
      <c r="C1871" s="976"/>
      <c r="D1871" s="991" t="s">
        <v>3017</v>
      </c>
      <c r="E1871" s="978" t="s">
        <v>36</v>
      </c>
      <c r="F1871" s="979">
        <v>6</v>
      </c>
      <c r="G1871" s="980">
        <v>456.42</v>
      </c>
      <c r="H1871" s="985">
        <f t="shared" si="29"/>
        <v>2738.52</v>
      </c>
      <c r="J1871" s="2061" t="s">
        <v>6487</v>
      </c>
      <c r="K1871" s="2153" t="str">
        <f>VLOOKUP(J1871,'FICHE RATIOS'!C:D,2,FALSE)</f>
        <v>Traitement Terminal - Locaux Principaux</v>
      </c>
    </row>
    <row r="1872" spans="1:11">
      <c r="A1872" s="440"/>
      <c r="B1872" s="989" t="s">
        <v>179</v>
      </c>
      <c r="C1872" s="976"/>
      <c r="D1872" s="991" t="s">
        <v>3018</v>
      </c>
      <c r="E1872" s="978" t="s">
        <v>36</v>
      </c>
      <c r="F1872" s="979">
        <v>10</v>
      </c>
      <c r="G1872" s="980">
        <v>458.9</v>
      </c>
      <c r="H1872" s="985">
        <f t="shared" si="29"/>
        <v>4589</v>
      </c>
      <c r="J1872" s="2061" t="s">
        <v>6487</v>
      </c>
      <c r="K1872" s="2153" t="str">
        <f>VLOOKUP(J1872,'FICHE RATIOS'!C:D,2,FALSE)</f>
        <v>Traitement Terminal - Locaux Principaux</v>
      </c>
    </row>
    <row r="1873" spans="1:11">
      <c r="A1873" s="440"/>
      <c r="B1873" s="989" t="s">
        <v>179</v>
      </c>
      <c r="C1873" s="976"/>
      <c r="D1873" s="991" t="s">
        <v>3019</v>
      </c>
      <c r="E1873" s="984" t="s">
        <v>36</v>
      </c>
      <c r="F1873" s="979">
        <v>4</v>
      </c>
      <c r="G1873" s="980">
        <v>629.5</v>
      </c>
      <c r="H1873" s="985">
        <f t="shared" si="29"/>
        <v>2518</v>
      </c>
      <c r="J1873" s="2061" t="s">
        <v>6487</v>
      </c>
      <c r="K1873" s="2153" t="str">
        <f>VLOOKUP(J1873,'FICHE RATIOS'!C:D,2,FALSE)</f>
        <v>Traitement Terminal - Locaux Principaux</v>
      </c>
    </row>
    <row r="1874" spans="1:11">
      <c r="A1874" s="440"/>
      <c r="B1874" s="989" t="s">
        <v>179</v>
      </c>
      <c r="C1874" s="976"/>
      <c r="D1874" s="991" t="s">
        <v>3020</v>
      </c>
      <c r="E1874" s="984" t="s">
        <v>36</v>
      </c>
      <c r="F1874" s="979">
        <v>4</v>
      </c>
      <c r="G1874" s="980">
        <v>553.20000000000005</v>
      </c>
      <c r="H1874" s="985">
        <f t="shared" si="29"/>
        <v>2212.8000000000002</v>
      </c>
      <c r="J1874" s="2061" t="s">
        <v>6487</v>
      </c>
      <c r="K1874" s="2153" t="str">
        <f>VLOOKUP(J1874,'FICHE RATIOS'!C:D,2,FALSE)</f>
        <v>Traitement Terminal - Locaux Principaux</v>
      </c>
    </row>
    <row r="1875" spans="1:11">
      <c r="A1875" s="440"/>
      <c r="B1875" s="989" t="s">
        <v>179</v>
      </c>
      <c r="C1875" s="976"/>
      <c r="D1875" s="991" t="s">
        <v>3021</v>
      </c>
      <c r="E1875" s="984" t="s">
        <v>36</v>
      </c>
      <c r="F1875" s="979">
        <v>2</v>
      </c>
      <c r="G1875" s="980">
        <v>669.32</v>
      </c>
      <c r="H1875" s="985">
        <f t="shared" si="29"/>
        <v>1338.64</v>
      </c>
      <c r="J1875" s="2061" t="s">
        <v>6487</v>
      </c>
      <c r="K1875" s="2153" t="str">
        <f>VLOOKUP(J1875,'FICHE RATIOS'!C:D,2,FALSE)</f>
        <v>Traitement Terminal - Locaux Principaux</v>
      </c>
    </row>
    <row r="1876" spans="1:11">
      <c r="A1876" s="440"/>
      <c r="B1876" s="989" t="s">
        <v>179</v>
      </c>
      <c r="C1876" s="976"/>
      <c r="D1876" s="991" t="s">
        <v>3022</v>
      </c>
      <c r="E1876" s="978" t="s">
        <v>36</v>
      </c>
      <c r="F1876" s="979">
        <v>2</v>
      </c>
      <c r="G1876" s="980">
        <v>579.33000000000004</v>
      </c>
      <c r="H1876" s="985">
        <f t="shared" si="29"/>
        <v>1158.6600000000001</v>
      </c>
      <c r="J1876" s="2061" t="s">
        <v>6487</v>
      </c>
      <c r="K1876" s="2153" t="str">
        <f>VLOOKUP(J1876,'FICHE RATIOS'!C:D,2,FALSE)</f>
        <v>Traitement Terminal - Locaux Principaux</v>
      </c>
    </row>
    <row r="1877" spans="1:11">
      <c r="A1877" s="440"/>
      <c r="B1877" s="989" t="s">
        <v>179</v>
      </c>
      <c r="C1877" s="976"/>
      <c r="D1877" s="983" t="s">
        <v>3023</v>
      </c>
      <c r="E1877" s="984"/>
      <c r="F1877" s="979">
        <v>0</v>
      </c>
      <c r="G1877" s="980"/>
      <c r="H1877" s="985">
        <f t="shared" si="29"/>
        <v>0</v>
      </c>
      <c r="J1877" s="2061" t="s">
        <v>6487</v>
      </c>
      <c r="K1877" s="2153" t="str">
        <f>VLOOKUP(J1877,'FICHE RATIOS'!C:D,2,FALSE)</f>
        <v>Traitement Terminal - Locaux Principaux</v>
      </c>
    </row>
    <row r="1878" spans="1:11" ht="48">
      <c r="A1878" s="440"/>
      <c r="B1878" s="989" t="s">
        <v>179</v>
      </c>
      <c r="C1878" s="976"/>
      <c r="D1878" s="991" t="s">
        <v>3024</v>
      </c>
      <c r="E1878" s="978" t="s">
        <v>36</v>
      </c>
      <c r="F1878" s="979">
        <v>34</v>
      </c>
      <c r="G1878" s="980">
        <v>182.16</v>
      </c>
      <c r="H1878" s="985">
        <f t="shared" si="29"/>
        <v>6193.44</v>
      </c>
      <c r="J1878" s="2061" t="s">
        <v>6487</v>
      </c>
      <c r="K1878" s="2153" t="str">
        <f>VLOOKUP(J1878,'FICHE RATIOS'!C:D,2,FALSE)</f>
        <v>Traitement Terminal - Locaux Principaux</v>
      </c>
    </row>
    <row r="1879" spans="1:11">
      <c r="A1879" s="440"/>
      <c r="B1879" s="989" t="s">
        <v>179</v>
      </c>
      <c r="C1879" s="976"/>
      <c r="D1879" s="983"/>
      <c r="E1879" s="984"/>
      <c r="F1879" s="979">
        <v>0</v>
      </c>
      <c r="G1879" s="980"/>
      <c r="H1879" s="985">
        <f t="shared" si="29"/>
        <v>0</v>
      </c>
      <c r="J1879" s="2061"/>
      <c r="K1879" s="2153" t="e">
        <f>VLOOKUP(J1879,'FICHE RATIOS'!C:D,2,FALSE)</f>
        <v>#N/A</v>
      </c>
    </row>
    <row r="1880" spans="1:11">
      <c r="A1880" s="440"/>
      <c r="B1880" s="989" t="s">
        <v>179</v>
      </c>
      <c r="C1880" s="976"/>
      <c r="D1880" s="983" t="s">
        <v>3025</v>
      </c>
      <c r="E1880" s="984"/>
      <c r="F1880" s="979">
        <v>0</v>
      </c>
      <c r="G1880" s="980"/>
      <c r="H1880" s="985">
        <f t="shared" si="29"/>
        <v>0</v>
      </c>
      <c r="J1880" s="2061"/>
      <c r="K1880" s="2153" t="e">
        <f>VLOOKUP(J1880,'FICHE RATIOS'!C:D,2,FALSE)</f>
        <v>#N/A</v>
      </c>
    </row>
    <row r="1881" spans="1:11">
      <c r="A1881" s="440"/>
      <c r="B1881" s="989" t="s">
        <v>179</v>
      </c>
      <c r="C1881" s="976"/>
      <c r="D1881" s="983"/>
      <c r="E1881" s="984"/>
      <c r="F1881" s="979">
        <v>0</v>
      </c>
      <c r="G1881" s="980"/>
      <c r="H1881" s="985">
        <f t="shared" si="29"/>
        <v>0</v>
      </c>
      <c r="J1881" s="2061"/>
      <c r="K1881" s="2153" t="e">
        <f>VLOOKUP(J1881,'FICHE RATIOS'!C:D,2,FALSE)</f>
        <v>#N/A</v>
      </c>
    </row>
    <row r="1882" spans="1:11">
      <c r="A1882" s="440"/>
      <c r="B1882" s="989" t="s">
        <v>179</v>
      </c>
      <c r="C1882" s="976"/>
      <c r="D1882" s="983" t="s">
        <v>3026</v>
      </c>
      <c r="E1882" s="984"/>
      <c r="F1882" s="979">
        <v>0</v>
      </c>
      <c r="G1882" s="980"/>
      <c r="H1882" s="985">
        <f t="shared" si="29"/>
        <v>0</v>
      </c>
      <c r="J1882" s="2061" t="s">
        <v>6399</v>
      </c>
      <c r="K1882" s="2153" t="str">
        <f>VLOOKUP(J1882,'FICHE RATIOS'!C:D,2,FALSE)</f>
        <v>Renouvellement d'Air - Locaux Principaux</v>
      </c>
    </row>
    <row r="1883" spans="1:11">
      <c r="A1883" s="440"/>
      <c r="B1883" s="989" t="s">
        <v>179</v>
      </c>
      <c r="C1883" s="976"/>
      <c r="D1883" s="991" t="s">
        <v>3027</v>
      </c>
      <c r="E1883" s="984" t="s">
        <v>428</v>
      </c>
      <c r="F1883" s="979">
        <v>9538</v>
      </c>
      <c r="G1883" s="980">
        <v>7.81</v>
      </c>
      <c r="H1883" s="985">
        <f t="shared" si="29"/>
        <v>74491.78</v>
      </c>
      <c r="J1883" s="2061" t="s">
        <v>6399</v>
      </c>
      <c r="K1883" s="2153" t="str">
        <f>VLOOKUP(J1883,'FICHE RATIOS'!C:D,2,FALSE)</f>
        <v>Renouvellement d'Air - Locaux Principaux</v>
      </c>
    </row>
    <row r="1884" spans="1:11">
      <c r="A1884" s="440"/>
      <c r="B1884" s="989" t="s">
        <v>179</v>
      </c>
      <c r="C1884" s="976"/>
      <c r="D1884" s="983" t="s">
        <v>3028</v>
      </c>
      <c r="E1884" s="984"/>
      <c r="F1884" s="979">
        <v>0</v>
      </c>
      <c r="G1884" s="980"/>
      <c r="H1884" s="985">
        <f t="shared" si="29"/>
        <v>0</v>
      </c>
      <c r="J1884" s="2061" t="s">
        <v>6399</v>
      </c>
      <c r="K1884" s="2153" t="str">
        <f>VLOOKUP(J1884,'FICHE RATIOS'!C:D,2,FALSE)</f>
        <v>Renouvellement d'Air - Locaux Principaux</v>
      </c>
    </row>
    <row r="1885" spans="1:11">
      <c r="A1885" s="440"/>
      <c r="B1885" s="989" t="s">
        <v>179</v>
      </c>
      <c r="C1885" s="976"/>
      <c r="D1885" s="991" t="s">
        <v>3029</v>
      </c>
      <c r="E1885" s="984" t="s">
        <v>70</v>
      </c>
      <c r="F1885" s="979">
        <v>978</v>
      </c>
      <c r="G1885" s="980">
        <v>23.46</v>
      </c>
      <c r="H1885" s="985">
        <f t="shared" si="29"/>
        <v>22943.88</v>
      </c>
      <c r="J1885" s="2061" t="s">
        <v>6399</v>
      </c>
      <c r="K1885" s="2153" t="str">
        <f>VLOOKUP(J1885,'FICHE RATIOS'!C:D,2,FALSE)</f>
        <v>Renouvellement d'Air - Locaux Principaux</v>
      </c>
    </row>
    <row r="1886" spans="1:11">
      <c r="A1886" s="440"/>
      <c r="B1886" s="989" t="s">
        <v>179</v>
      </c>
      <c r="C1886" s="976"/>
      <c r="D1886" s="983"/>
      <c r="E1886" s="984"/>
      <c r="F1886" s="979">
        <v>0</v>
      </c>
      <c r="G1886" s="980"/>
      <c r="H1886" s="985">
        <f t="shared" si="29"/>
        <v>0</v>
      </c>
      <c r="J1886" s="2061" t="s">
        <v>6399</v>
      </c>
      <c r="K1886" s="2153" t="str">
        <f>VLOOKUP(J1886,'FICHE RATIOS'!C:D,2,FALSE)</f>
        <v>Renouvellement d'Air - Locaux Principaux</v>
      </c>
    </row>
    <row r="1887" spans="1:11">
      <c r="A1887" s="440"/>
      <c r="B1887" s="989" t="s">
        <v>179</v>
      </c>
      <c r="C1887" s="976"/>
      <c r="D1887" s="983" t="s">
        <v>3030</v>
      </c>
      <c r="E1887" s="984"/>
      <c r="F1887" s="979">
        <v>0</v>
      </c>
      <c r="G1887" s="980"/>
      <c r="H1887" s="985">
        <f t="shared" si="29"/>
        <v>0</v>
      </c>
      <c r="J1887" s="2061" t="s">
        <v>6399</v>
      </c>
      <c r="K1887" s="2153" t="str">
        <f>VLOOKUP(J1887,'FICHE RATIOS'!C:D,2,FALSE)</f>
        <v>Renouvellement d'Air - Locaux Principaux</v>
      </c>
    </row>
    <row r="1888" spans="1:11">
      <c r="A1888" s="440"/>
      <c r="B1888" s="989" t="s">
        <v>179</v>
      </c>
      <c r="C1888" s="976"/>
      <c r="D1888" s="983"/>
      <c r="E1888" s="984"/>
      <c r="F1888" s="979">
        <v>0</v>
      </c>
      <c r="G1888" s="980"/>
      <c r="H1888" s="985">
        <f t="shared" si="29"/>
        <v>0</v>
      </c>
      <c r="J1888" s="2061" t="s">
        <v>6399</v>
      </c>
      <c r="K1888" s="2153" t="str">
        <f>VLOOKUP(J1888,'FICHE RATIOS'!C:D,2,FALSE)</f>
        <v>Renouvellement d'Air - Locaux Principaux</v>
      </c>
    </row>
    <row r="1889" spans="1:11">
      <c r="A1889" s="440"/>
      <c r="B1889" s="989" t="s">
        <v>179</v>
      </c>
      <c r="C1889" s="976"/>
      <c r="D1889" s="983" t="s">
        <v>3031</v>
      </c>
      <c r="E1889" s="984"/>
      <c r="F1889" s="979">
        <v>0</v>
      </c>
      <c r="G1889" s="980"/>
      <c r="H1889" s="985">
        <f t="shared" si="29"/>
        <v>0</v>
      </c>
      <c r="J1889" s="2061" t="s">
        <v>6399</v>
      </c>
      <c r="K1889" s="2153" t="str">
        <f>VLOOKUP(J1889,'FICHE RATIOS'!C:D,2,FALSE)</f>
        <v>Renouvellement d'Air - Locaux Principaux</v>
      </c>
    </row>
    <row r="1890" spans="1:11">
      <c r="A1890" s="440"/>
      <c r="B1890" s="989" t="s">
        <v>179</v>
      </c>
      <c r="C1890" s="976"/>
      <c r="D1890" s="991" t="s">
        <v>3027</v>
      </c>
      <c r="E1890" s="984" t="s">
        <v>428</v>
      </c>
      <c r="F1890" s="979">
        <v>3694</v>
      </c>
      <c r="G1890" s="980">
        <v>7.81</v>
      </c>
      <c r="H1890" s="985">
        <f t="shared" si="29"/>
        <v>28850.14</v>
      </c>
      <c r="J1890" s="2061" t="s">
        <v>6399</v>
      </c>
      <c r="K1890" s="2153" t="str">
        <f>VLOOKUP(J1890,'FICHE RATIOS'!C:D,2,FALSE)</f>
        <v>Renouvellement d'Air - Locaux Principaux</v>
      </c>
    </row>
    <row r="1891" spans="1:11">
      <c r="A1891" s="440"/>
      <c r="B1891" s="989" t="s">
        <v>179</v>
      </c>
      <c r="C1891" s="976"/>
      <c r="D1891" s="983" t="s">
        <v>3032</v>
      </c>
      <c r="E1891" s="984"/>
      <c r="F1891" s="979">
        <v>0</v>
      </c>
      <c r="G1891" s="980"/>
      <c r="H1891" s="985">
        <f t="shared" si="29"/>
        <v>0</v>
      </c>
      <c r="J1891" s="2061" t="s">
        <v>6399</v>
      </c>
      <c r="K1891" s="2153" t="str">
        <f>VLOOKUP(J1891,'FICHE RATIOS'!C:D,2,FALSE)</f>
        <v>Renouvellement d'Air - Locaux Principaux</v>
      </c>
    </row>
    <row r="1892" spans="1:11">
      <c r="A1892" s="440"/>
      <c r="B1892" s="989" t="s">
        <v>179</v>
      </c>
      <c r="C1892" s="976"/>
      <c r="D1892" s="991" t="s">
        <v>3027</v>
      </c>
      <c r="E1892" s="984" t="s">
        <v>428</v>
      </c>
      <c r="F1892" s="979">
        <v>7120</v>
      </c>
      <c r="G1892" s="980">
        <v>7.81</v>
      </c>
      <c r="H1892" s="985">
        <f t="shared" si="29"/>
        <v>55607.199999999997</v>
      </c>
      <c r="J1892" s="2061" t="s">
        <v>6399</v>
      </c>
      <c r="K1892" s="2153" t="str">
        <f>VLOOKUP(J1892,'FICHE RATIOS'!C:D,2,FALSE)</f>
        <v>Renouvellement d'Air - Locaux Principaux</v>
      </c>
    </row>
    <row r="1893" spans="1:11">
      <c r="A1893" s="440"/>
      <c r="B1893" s="989" t="s">
        <v>179</v>
      </c>
      <c r="C1893" s="976"/>
      <c r="D1893" s="983" t="s">
        <v>3033</v>
      </c>
      <c r="E1893" s="984"/>
      <c r="F1893" s="979">
        <v>0</v>
      </c>
      <c r="G1893" s="980"/>
      <c r="H1893" s="985">
        <f t="shared" si="29"/>
        <v>0</v>
      </c>
      <c r="J1893" s="2061" t="s">
        <v>6399</v>
      </c>
      <c r="K1893" s="2153" t="str">
        <f>VLOOKUP(J1893,'FICHE RATIOS'!C:D,2,FALSE)</f>
        <v>Renouvellement d'Air - Locaux Principaux</v>
      </c>
    </row>
    <row r="1894" spans="1:11">
      <c r="A1894" s="440"/>
      <c r="B1894" s="989" t="s">
        <v>179</v>
      </c>
      <c r="C1894" s="976"/>
      <c r="D1894" s="991" t="s">
        <v>3027</v>
      </c>
      <c r="E1894" s="984" t="s">
        <v>428</v>
      </c>
      <c r="F1894" s="979">
        <v>6557</v>
      </c>
      <c r="G1894" s="980">
        <v>7.81</v>
      </c>
      <c r="H1894" s="985">
        <f t="shared" si="29"/>
        <v>51210.17</v>
      </c>
      <c r="J1894" s="2061" t="s">
        <v>6399</v>
      </c>
      <c r="K1894" s="2153" t="str">
        <f>VLOOKUP(J1894,'FICHE RATIOS'!C:D,2,FALSE)</f>
        <v>Renouvellement d'Air - Locaux Principaux</v>
      </c>
    </row>
    <row r="1895" spans="1:11">
      <c r="A1895" s="440"/>
      <c r="B1895" s="989" t="s">
        <v>179</v>
      </c>
      <c r="C1895" s="976"/>
      <c r="D1895" s="983"/>
      <c r="E1895" s="984"/>
      <c r="F1895" s="979">
        <v>0</v>
      </c>
      <c r="G1895" s="980"/>
      <c r="H1895" s="985">
        <f t="shared" si="29"/>
        <v>0</v>
      </c>
      <c r="J1895" s="2061" t="s">
        <v>6399</v>
      </c>
      <c r="K1895" s="2153" t="str">
        <f>VLOOKUP(J1895,'FICHE RATIOS'!C:D,2,FALSE)</f>
        <v>Renouvellement d'Air - Locaux Principaux</v>
      </c>
    </row>
    <row r="1896" spans="1:11">
      <c r="A1896" s="440"/>
      <c r="B1896" s="989" t="s">
        <v>179</v>
      </c>
      <c r="C1896" s="976"/>
      <c r="D1896" s="983" t="s">
        <v>3034</v>
      </c>
      <c r="E1896" s="984"/>
      <c r="F1896" s="979">
        <v>0</v>
      </c>
      <c r="G1896" s="980"/>
      <c r="H1896" s="985">
        <f t="shared" si="29"/>
        <v>0</v>
      </c>
      <c r="J1896" s="2061" t="s">
        <v>6399</v>
      </c>
      <c r="K1896" s="2153" t="str">
        <f>VLOOKUP(J1896,'FICHE RATIOS'!C:D,2,FALSE)</f>
        <v>Renouvellement d'Air - Locaux Principaux</v>
      </c>
    </row>
    <row r="1897" spans="1:11">
      <c r="A1897" s="440"/>
      <c r="B1897" s="989" t="s">
        <v>179</v>
      </c>
      <c r="C1897" s="976"/>
      <c r="D1897" s="983"/>
      <c r="E1897" s="984"/>
      <c r="F1897" s="979">
        <v>0</v>
      </c>
      <c r="G1897" s="980"/>
      <c r="H1897" s="985">
        <f t="shared" si="29"/>
        <v>0</v>
      </c>
      <c r="J1897" s="2061" t="s">
        <v>6399</v>
      </c>
      <c r="K1897" s="2153" t="str">
        <f>VLOOKUP(J1897,'FICHE RATIOS'!C:D,2,FALSE)</f>
        <v>Renouvellement d'Air - Locaux Principaux</v>
      </c>
    </row>
    <row r="1898" spans="1:11">
      <c r="A1898" s="440"/>
      <c r="B1898" s="989" t="s">
        <v>179</v>
      </c>
      <c r="C1898" s="976"/>
      <c r="D1898" s="983" t="s">
        <v>3035</v>
      </c>
      <c r="E1898" s="984"/>
      <c r="F1898" s="979">
        <v>0</v>
      </c>
      <c r="G1898" s="980"/>
      <c r="H1898" s="985">
        <f t="shared" si="29"/>
        <v>0</v>
      </c>
      <c r="J1898" s="2061" t="s">
        <v>6399</v>
      </c>
      <c r="K1898" s="2153" t="str">
        <f>VLOOKUP(J1898,'FICHE RATIOS'!C:D,2,FALSE)</f>
        <v>Renouvellement d'Air - Locaux Principaux</v>
      </c>
    </row>
    <row r="1899" spans="1:11">
      <c r="A1899" s="440"/>
      <c r="B1899" s="989" t="s">
        <v>179</v>
      </c>
      <c r="C1899" s="976"/>
      <c r="D1899" s="991" t="s">
        <v>3027</v>
      </c>
      <c r="E1899" s="984" t="s">
        <v>428</v>
      </c>
      <c r="F1899" s="979">
        <v>14158</v>
      </c>
      <c r="G1899" s="980">
        <v>7.81</v>
      </c>
      <c r="H1899" s="985">
        <f t="shared" si="29"/>
        <v>110573.98</v>
      </c>
      <c r="J1899" s="2061" t="s">
        <v>6399</v>
      </c>
      <c r="K1899" s="2153" t="str">
        <f>VLOOKUP(J1899,'FICHE RATIOS'!C:D,2,FALSE)</f>
        <v>Renouvellement d'Air - Locaux Principaux</v>
      </c>
    </row>
    <row r="1900" spans="1:11">
      <c r="A1900" s="440"/>
      <c r="B1900" s="989" t="s">
        <v>179</v>
      </c>
      <c r="C1900" s="976"/>
      <c r="D1900" s="983" t="s">
        <v>3036</v>
      </c>
      <c r="E1900" s="984"/>
      <c r="F1900" s="979">
        <v>0</v>
      </c>
      <c r="G1900" s="980"/>
      <c r="H1900" s="985">
        <f t="shared" si="29"/>
        <v>0</v>
      </c>
      <c r="J1900" s="2061" t="s">
        <v>6399</v>
      </c>
      <c r="K1900" s="2153" t="str">
        <f>VLOOKUP(J1900,'FICHE RATIOS'!C:D,2,FALSE)</f>
        <v>Renouvellement d'Air - Locaux Principaux</v>
      </c>
    </row>
    <row r="1901" spans="1:11">
      <c r="A1901" s="440"/>
      <c r="B1901" s="989" t="s">
        <v>179</v>
      </c>
      <c r="C1901" s="976"/>
      <c r="D1901" s="991" t="s">
        <v>3027</v>
      </c>
      <c r="E1901" s="984" t="s">
        <v>428</v>
      </c>
      <c r="F1901" s="979">
        <v>11415</v>
      </c>
      <c r="G1901" s="980">
        <v>7.81</v>
      </c>
      <c r="H1901" s="985">
        <f t="shared" si="29"/>
        <v>89151.15</v>
      </c>
      <c r="J1901" s="2061" t="s">
        <v>6399</v>
      </c>
      <c r="K1901" s="2153" t="str">
        <f>VLOOKUP(J1901,'FICHE RATIOS'!C:D,2,FALSE)</f>
        <v>Renouvellement d'Air - Locaux Principaux</v>
      </c>
    </row>
    <row r="1902" spans="1:11">
      <c r="A1902" s="440"/>
      <c r="B1902" s="989" t="s">
        <v>179</v>
      </c>
      <c r="C1902" s="976"/>
      <c r="D1902" s="983" t="s">
        <v>3037</v>
      </c>
      <c r="E1902" s="984"/>
      <c r="F1902" s="979">
        <v>0</v>
      </c>
      <c r="G1902" s="980"/>
      <c r="H1902" s="985">
        <f t="shared" si="29"/>
        <v>0</v>
      </c>
      <c r="J1902" s="2061" t="s">
        <v>6399</v>
      </c>
      <c r="K1902" s="2153" t="str">
        <f>VLOOKUP(J1902,'FICHE RATIOS'!C:D,2,FALSE)</f>
        <v>Renouvellement d'Air - Locaux Principaux</v>
      </c>
    </row>
    <row r="1903" spans="1:11">
      <c r="A1903" s="440"/>
      <c r="B1903" s="989" t="s">
        <v>179</v>
      </c>
      <c r="C1903" s="976"/>
      <c r="D1903" s="991" t="s">
        <v>3027</v>
      </c>
      <c r="E1903" s="984" t="s">
        <v>428</v>
      </c>
      <c r="F1903" s="979">
        <v>28623</v>
      </c>
      <c r="G1903" s="980">
        <v>7.81</v>
      </c>
      <c r="H1903" s="985">
        <f t="shared" si="29"/>
        <v>223545.62999999998</v>
      </c>
      <c r="J1903" s="2061" t="s">
        <v>6399</v>
      </c>
      <c r="K1903" s="2153" t="str">
        <f>VLOOKUP(J1903,'FICHE RATIOS'!C:D,2,FALSE)</f>
        <v>Renouvellement d'Air - Locaux Principaux</v>
      </c>
    </row>
    <row r="1904" spans="1:11">
      <c r="A1904" s="440"/>
      <c r="B1904" s="989" t="s">
        <v>179</v>
      </c>
      <c r="C1904" s="976"/>
      <c r="D1904" s="983" t="s">
        <v>3038</v>
      </c>
      <c r="E1904" s="984"/>
      <c r="F1904" s="979">
        <v>0</v>
      </c>
      <c r="G1904" s="980"/>
      <c r="H1904" s="985">
        <f t="shared" si="29"/>
        <v>0</v>
      </c>
      <c r="J1904" s="2061" t="s">
        <v>6399</v>
      </c>
      <c r="K1904" s="2153" t="str">
        <f>VLOOKUP(J1904,'FICHE RATIOS'!C:D,2,FALSE)</f>
        <v>Renouvellement d'Air - Locaux Principaux</v>
      </c>
    </row>
    <row r="1905" spans="1:11">
      <c r="A1905" s="440"/>
      <c r="B1905" s="989" t="s">
        <v>179</v>
      </c>
      <c r="C1905" s="976"/>
      <c r="D1905" s="991" t="s">
        <v>3027</v>
      </c>
      <c r="E1905" s="984" t="s">
        <v>428</v>
      </c>
      <c r="F1905" s="979">
        <v>87525</v>
      </c>
      <c r="G1905" s="980">
        <v>7.81</v>
      </c>
      <c r="H1905" s="985">
        <f t="shared" si="29"/>
        <v>683570.25</v>
      </c>
      <c r="J1905" s="2061" t="s">
        <v>6399</v>
      </c>
      <c r="K1905" s="2153" t="str">
        <f>VLOOKUP(J1905,'FICHE RATIOS'!C:D,2,FALSE)</f>
        <v>Renouvellement d'Air - Locaux Principaux</v>
      </c>
    </row>
    <row r="1906" spans="1:11">
      <c r="A1906" s="440"/>
      <c r="B1906" s="989" t="s">
        <v>179</v>
      </c>
      <c r="C1906" s="976"/>
      <c r="D1906" s="991" t="s">
        <v>3039</v>
      </c>
      <c r="E1906" s="984" t="s">
        <v>235</v>
      </c>
      <c r="F1906" s="979">
        <v>5610</v>
      </c>
      <c r="G1906" s="980">
        <v>37.35</v>
      </c>
      <c r="H1906" s="985">
        <f t="shared" si="29"/>
        <v>209533.5</v>
      </c>
      <c r="J1906" s="2061" t="s">
        <v>6399</v>
      </c>
      <c r="K1906" s="2153" t="str">
        <f>VLOOKUP(J1906,'FICHE RATIOS'!C:D,2,FALSE)</f>
        <v>Renouvellement d'Air - Locaux Principaux</v>
      </c>
    </row>
    <row r="1907" spans="1:11">
      <c r="A1907" s="440"/>
      <c r="B1907" s="989" t="s">
        <v>179</v>
      </c>
      <c r="C1907" s="976"/>
      <c r="D1907" s="983"/>
      <c r="E1907" s="984"/>
      <c r="F1907" s="979">
        <v>0</v>
      </c>
      <c r="G1907" s="980"/>
      <c r="H1907" s="985">
        <f t="shared" si="29"/>
        <v>0</v>
      </c>
      <c r="J1907" s="2061" t="s">
        <v>6399</v>
      </c>
      <c r="K1907" s="2153" t="str">
        <f>VLOOKUP(J1907,'FICHE RATIOS'!C:D,2,FALSE)</f>
        <v>Renouvellement d'Air - Locaux Principaux</v>
      </c>
    </row>
    <row r="1908" spans="1:11">
      <c r="A1908" s="440"/>
      <c r="B1908" s="989" t="s">
        <v>179</v>
      </c>
      <c r="C1908" s="976"/>
      <c r="D1908" s="983" t="s">
        <v>2776</v>
      </c>
      <c r="E1908" s="984"/>
      <c r="F1908" s="979">
        <v>0</v>
      </c>
      <c r="G1908" s="980"/>
      <c r="H1908" s="985">
        <f t="shared" si="29"/>
        <v>0</v>
      </c>
      <c r="J1908" s="2061" t="s">
        <v>6399</v>
      </c>
      <c r="K1908" s="2153" t="str">
        <f>VLOOKUP(J1908,'FICHE RATIOS'!C:D,2,FALSE)</f>
        <v>Renouvellement d'Air - Locaux Principaux</v>
      </c>
    </row>
    <row r="1909" spans="1:11">
      <c r="A1909" s="440"/>
      <c r="B1909" s="989" t="s">
        <v>179</v>
      </c>
      <c r="C1909" s="976"/>
      <c r="D1909" s="991" t="s">
        <v>3040</v>
      </c>
      <c r="E1909" s="984" t="s">
        <v>70</v>
      </c>
      <c r="F1909" s="979">
        <v>1704</v>
      </c>
      <c r="G1909" s="980">
        <v>19.32</v>
      </c>
      <c r="H1909" s="985">
        <f t="shared" si="29"/>
        <v>32921.279999999999</v>
      </c>
      <c r="J1909" s="2061" t="s">
        <v>6399</v>
      </c>
      <c r="K1909" s="2153" t="str">
        <f>VLOOKUP(J1909,'FICHE RATIOS'!C:D,2,FALSE)</f>
        <v>Renouvellement d'Air - Locaux Principaux</v>
      </c>
    </row>
    <row r="1910" spans="1:11">
      <c r="A1910" s="440"/>
      <c r="B1910" s="989" t="s">
        <v>179</v>
      </c>
      <c r="C1910" s="976"/>
      <c r="D1910" s="991" t="s">
        <v>3041</v>
      </c>
      <c r="E1910" s="984" t="s">
        <v>70</v>
      </c>
      <c r="F1910" s="979">
        <v>3712</v>
      </c>
      <c r="G1910" s="980">
        <v>19.32</v>
      </c>
      <c r="H1910" s="985">
        <f t="shared" si="29"/>
        <v>71715.839999999997</v>
      </c>
      <c r="J1910" s="2061" t="s">
        <v>6399</v>
      </c>
      <c r="K1910" s="2153" t="str">
        <f>VLOOKUP(J1910,'FICHE RATIOS'!C:D,2,FALSE)</f>
        <v>Renouvellement d'Air - Locaux Principaux</v>
      </c>
    </row>
    <row r="1911" spans="1:11">
      <c r="A1911" s="440"/>
      <c r="B1911" s="989" t="s">
        <v>179</v>
      </c>
      <c r="C1911" s="976"/>
      <c r="D1911" s="983" t="s">
        <v>3042</v>
      </c>
      <c r="E1911" s="984" t="s">
        <v>2528</v>
      </c>
      <c r="F1911" s="979">
        <v>0</v>
      </c>
      <c r="G1911" s="980"/>
      <c r="H1911" s="985">
        <f t="shared" si="29"/>
        <v>0</v>
      </c>
      <c r="J1911" s="2061" t="s">
        <v>6399</v>
      </c>
      <c r="K1911" s="2153" t="str">
        <f>VLOOKUP(J1911,'FICHE RATIOS'!C:D,2,FALSE)</f>
        <v>Renouvellement d'Air - Locaux Principaux</v>
      </c>
    </row>
    <row r="1912" spans="1:11">
      <c r="A1912" s="440"/>
      <c r="B1912" s="989" t="s">
        <v>179</v>
      </c>
      <c r="C1912" s="976"/>
      <c r="D1912" s="983"/>
      <c r="E1912" s="984"/>
      <c r="F1912" s="979">
        <v>0</v>
      </c>
      <c r="G1912" s="980"/>
      <c r="H1912" s="985">
        <f t="shared" si="29"/>
        <v>0</v>
      </c>
      <c r="J1912" s="2061" t="s">
        <v>6399</v>
      </c>
      <c r="K1912" s="2153" t="str">
        <f>VLOOKUP(J1912,'FICHE RATIOS'!C:D,2,FALSE)</f>
        <v>Renouvellement d'Air - Locaux Principaux</v>
      </c>
    </row>
    <row r="1913" spans="1:11">
      <c r="A1913" s="440"/>
      <c r="B1913" s="989" t="s">
        <v>179</v>
      </c>
      <c r="C1913" s="976"/>
      <c r="D1913" s="983" t="s">
        <v>3043</v>
      </c>
      <c r="E1913" s="984"/>
      <c r="F1913" s="979">
        <v>0</v>
      </c>
      <c r="G1913" s="980"/>
      <c r="H1913" s="985">
        <f t="shared" si="29"/>
        <v>0</v>
      </c>
      <c r="J1913" s="2061" t="s">
        <v>6399</v>
      </c>
      <c r="K1913" s="2153" t="str">
        <f>VLOOKUP(J1913,'FICHE RATIOS'!C:D,2,FALSE)</f>
        <v>Renouvellement d'Air - Locaux Principaux</v>
      </c>
    </row>
    <row r="1914" spans="1:11">
      <c r="A1914" s="440"/>
      <c r="B1914" s="989" t="s">
        <v>179</v>
      </c>
      <c r="C1914" s="976"/>
      <c r="D1914" s="983"/>
      <c r="E1914" s="984"/>
      <c r="F1914" s="979">
        <v>0</v>
      </c>
      <c r="G1914" s="980"/>
      <c r="H1914" s="985">
        <f t="shared" si="29"/>
        <v>0</v>
      </c>
      <c r="J1914" s="2061" t="s">
        <v>6399</v>
      </c>
      <c r="K1914" s="2153" t="str">
        <f>VLOOKUP(J1914,'FICHE RATIOS'!C:D,2,FALSE)</f>
        <v>Renouvellement d'Air - Locaux Principaux</v>
      </c>
    </row>
    <row r="1915" spans="1:11" ht="36">
      <c r="A1915" s="440"/>
      <c r="B1915" s="989" t="s">
        <v>179</v>
      </c>
      <c r="C1915" s="976"/>
      <c r="D1915" s="983" t="s">
        <v>3044</v>
      </c>
      <c r="E1915" s="984"/>
      <c r="F1915" s="979">
        <v>0</v>
      </c>
      <c r="G1915" s="980"/>
      <c r="H1915" s="985">
        <f t="shared" si="29"/>
        <v>0</v>
      </c>
      <c r="J1915" s="2061" t="s">
        <v>6399</v>
      </c>
      <c r="K1915" s="2153" t="str">
        <f>VLOOKUP(J1915,'FICHE RATIOS'!C:D,2,FALSE)</f>
        <v>Renouvellement d'Air - Locaux Principaux</v>
      </c>
    </row>
    <row r="1916" spans="1:11">
      <c r="A1916" s="440"/>
      <c r="B1916" s="989" t="s">
        <v>179</v>
      </c>
      <c r="C1916" s="976"/>
      <c r="D1916" s="991" t="s">
        <v>3045</v>
      </c>
      <c r="E1916" s="984" t="s">
        <v>66</v>
      </c>
      <c r="F1916" s="979">
        <v>58</v>
      </c>
      <c r="G1916" s="980">
        <v>1274.3399999999999</v>
      </c>
      <c r="H1916" s="985">
        <f t="shared" si="29"/>
        <v>73911.72</v>
      </c>
      <c r="J1916" s="2061" t="s">
        <v>6399</v>
      </c>
      <c r="K1916" s="2153" t="str">
        <f>VLOOKUP(J1916,'FICHE RATIOS'!C:D,2,FALSE)</f>
        <v>Renouvellement d'Air - Locaux Principaux</v>
      </c>
    </row>
    <row r="1917" spans="1:11">
      <c r="A1917" s="440"/>
      <c r="B1917" s="989" t="s">
        <v>179</v>
      </c>
      <c r="C1917" s="976"/>
      <c r="D1917" s="991" t="s">
        <v>3046</v>
      </c>
      <c r="E1917" s="984" t="s">
        <v>66</v>
      </c>
      <c r="F1917" s="979">
        <v>32</v>
      </c>
      <c r="G1917" s="980">
        <v>1281.56</v>
      </c>
      <c r="H1917" s="985">
        <f t="shared" si="29"/>
        <v>41009.919999999998</v>
      </c>
      <c r="J1917" s="2061" t="s">
        <v>6399</v>
      </c>
      <c r="K1917" s="2153" t="str">
        <f>VLOOKUP(J1917,'FICHE RATIOS'!C:D,2,FALSE)</f>
        <v>Renouvellement d'Air - Locaux Principaux</v>
      </c>
    </row>
    <row r="1918" spans="1:11">
      <c r="A1918" s="440"/>
      <c r="B1918" s="989" t="s">
        <v>179</v>
      </c>
      <c r="C1918" s="976"/>
      <c r="D1918" s="991" t="s">
        <v>3047</v>
      </c>
      <c r="E1918" s="984" t="s">
        <v>66</v>
      </c>
      <c r="F1918" s="979">
        <v>12</v>
      </c>
      <c r="G1918" s="980">
        <v>1295.98</v>
      </c>
      <c r="H1918" s="985">
        <f t="shared" si="29"/>
        <v>15551.76</v>
      </c>
      <c r="J1918" s="2061" t="s">
        <v>6399</v>
      </c>
      <c r="K1918" s="2153" t="str">
        <f>VLOOKUP(J1918,'FICHE RATIOS'!C:D,2,FALSE)</f>
        <v>Renouvellement d'Air - Locaux Principaux</v>
      </c>
    </row>
    <row r="1919" spans="1:11">
      <c r="A1919" s="440"/>
      <c r="B1919" s="989" t="s">
        <v>179</v>
      </c>
      <c r="C1919" s="976"/>
      <c r="D1919" s="991" t="s">
        <v>3048</v>
      </c>
      <c r="E1919" s="984" t="s">
        <v>66</v>
      </c>
      <c r="F1919" s="979">
        <v>19</v>
      </c>
      <c r="G1919" s="980">
        <v>1388.02</v>
      </c>
      <c r="H1919" s="985">
        <f t="shared" si="29"/>
        <v>26372.38</v>
      </c>
      <c r="J1919" s="2061" t="s">
        <v>6399</v>
      </c>
      <c r="K1919" s="2153" t="str">
        <f>VLOOKUP(J1919,'FICHE RATIOS'!C:D,2,FALSE)</f>
        <v>Renouvellement d'Air - Locaux Principaux</v>
      </c>
    </row>
    <row r="1920" spans="1:11">
      <c r="A1920" s="440"/>
      <c r="B1920" s="989" t="s">
        <v>179</v>
      </c>
      <c r="C1920" s="976"/>
      <c r="D1920" s="991" t="s">
        <v>3049</v>
      </c>
      <c r="E1920" s="984" t="s">
        <v>66</v>
      </c>
      <c r="F1920" s="979">
        <v>5</v>
      </c>
      <c r="G1920" s="980">
        <v>1530.33</v>
      </c>
      <c r="H1920" s="985">
        <f t="shared" si="29"/>
        <v>7651.65</v>
      </c>
      <c r="J1920" s="2061" t="s">
        <v>6399</v>
      </c>
      <c r="K1920" s="2153" t="str">
        <f>VLOOKUP(J1920,'FICHE RATIOS'!C:D,2,FALSE)</f>
        <v>Renouvellement d'Air - Locaux Principaux</v>
      </c>
    </row>
    <row r="1921" spans="1:11">
      <c r="A1921" s="440"/>
      <c r="B1921" s="989" t="s">
        <v>179</v>
      </c>
      <c r="C1921" s="976"/>
      <c r="D1921" s="991" t="s">
        <v>3050</v>
      </c>
      <c r="E1921" s="984" t="s">
        <v>57</v>
      </c>
      <c r="F1921" s="979">
        <v>126</v>
      </c>
      <c r="G1921" s="980">
        <v>57.5</v>
      </c>
      <c r="H1921" s="985">
        <f t="shared" si="29"/>
        <v>7245</v>
      </c>
      <c r="J1921" s="2061" t="s">
        <v>6399</v>
      </c>
      <c r="K1921" s="2153" t="str">
        <f>VLOOKUP(J1921,'FICHE RATIOS'!C:D,2,FALSE)</f>
        <v>Renouvellement d'Air - Locaux Principaux</v>
      </c>
    </row>
    <row r="1922" spans="1:11">
      <c r="A1922" s="440"/>
      <c r="B1922" s="989" t="s">
        <v>179</v>
      </c>
      <c r="C1922" s="976"/>
      <c r="D1922" s="991" t="s">
        <v>3051</v>
      </c>
      <c r="E1922" s="984" t="s">
        <v>51</v>
      </c>
      <c r="F1922" s="979">
        <v>126</v>
      </c>
      <c r="G1922" s="980">
        <v>186.34</v>
      </c>
      <c r="H1922" s="985">
        <f t="shared" si="29"/>
        <v>23478.84</v>
      </c>
      <c r="J1922" s="2061" t="s">
        <v>6399</v>
      </c>
      <c r="K1922" s="2153" t="str">
        <f>VLOOKUP(J1922,'FICHE RATIOS'!C:D,2,FALSE)</f>
        <v>Renouvellement d'Air - Locaux Principaux</v>
      </c>
    </row>
    <row r="1923" spans="1:11">
      <c r="A1923" s="440"/>
      <c r="B1923" s="989" t="s">
        <v>179</v>
      </c>
      <c r="C1923" s="976"/>
      <c r="D1923" s="983"/>
      <c r="E1923" s="984"/>
      <c r="F1923" s="979">
        <v>0</v>
      </c>
      <c r="G1923" s="980"/>
      <c r="H1923" s="985">
        <f t="shared" si="29"/>
        <v>0</v>
      </c>
      <c r="J1923" s="2061" t="s">
        <v>6399</v>
      </c>
      <c r="K1923" s="2153" t="str">
        <f>VLOOKUP(J1923,'FICHE RATIOS'!C:D,2,FALSE)</f>
        <v>Renouvellement d'Air - Locaux Principaux</v>
      </c>
    </row>
    <row r="1924" spans="1:11">
      <c r="A1924" s="440"/>
      <c r="B1924" s="989" t="s">
        <v>179</v>
      </c>
      <c r="C1924" s="976"/>
      <c r="D1924" s="983" t="s">
        <v>3052</v>
      </c>
      <c r="E1924" s="984"/>
      <c r="F1924" s="979">
        <v>0</v>
      </c>
      <c r="G1924" s="980"/>
      <c r="H1924" s="985">
        <f t="shared" si="29"/>
        <v>0</v>
      </c>
      <c r="J1924" s="2061" t="s">
        <v>6399</v>
      </c>
      <c r="K1924" s="2153" t="str">
        <f>VLOOKUP(J1924,'FICHE RATIOS'!C:D,2,FALSE)</f>
        <v>Renouvellement d'Air - Locaux Principaux</v>
      </c>
    </row>
    <row r="1925" spans="1:11">
      <c r="A1925" s="440"/>
      <c r="B1925" s="989" t="s">
        <v>179</v>
      </c>
      <c r="C1925" s="976"/>
      <c r="D1925" s="991" t="s">
        <v>3053</v>
      </c>
      <c r="E1925" s="978" t="s">
        <v>36</v>
      </c>
      <c r="F1925" s="979">
        <v>26</v>
      </c>
      <c r="G1925" s="980">
        <v>248.21</v>
      </c>
      <c r="H1925" s="985">
        <f t="shared" si="29"/>
        <v>6453.46</v>
      </c>
      <c r="J1925" s="2061" t="s">
        <v>6399</v>
      </c>
      <c r="K1925" s="2153" t="str">
        <f>VLOOKUP(J1925,'FICHE RATIOS'!C:D,2,FALSE)</f>
        <v>Renouvellement d'Air - Locaux Principaux</v>
      </c>
    </row>
    <row r="1926" spans="1:11">
      <c r="A1926" s="440"/>
      <c r="B1926" s="989" t="s">
        <v>179</v>
      </c>
      <c r="C1926" s="976"/>
      <c r="D1926" s="991" t="s">
        <v>3054</v>
      </c>
      <c r="E1926" s="978" t="s">
        <v>36</v>
      </c>
      <c r="F1926" s="979">
        <v>6</v>
      </c>
      <c r="G1926" s="980">
        <v>250.61</v>
      </c>
      <c r="H1926" s="985">
        <f t="shared" si="29"/>
        <v>1503.66</v>
      </c>
      <c r="J1926" s="2061" t="s">
        <v>6399</v>
      </c>
      <c r="K1926" s="2153" t="str">
        <f>VLOOKUP(J1926,'FICHE RATIOS'!C:D,2,FALSE)</f>
        <v>Renouvellement d'Air - Locaux Principaux</v>
      </c>
    </row>
    <row r="1927" spans="1:11">
      <c r="A1927" s="440"/>
      <c r="B1927" s="989" t="s">
        <v>179</v>
      </c>
      <c r="C1927" s="976"/>
      <c r="D1927" s="991" t="s">
        <v>3055</v>
      </c>
      <c r="E1927" s="978" t="s">
        <v>36</v>
      </c>
      <c r="F1927" s="979">
        <v>14</v>
      </c>
      <c r="G1927" s="980">
        <v>254.74</v>
      </c>
      <c r="H1927" s="985">
        <f t="shared" si="29"/>
        <v>3566.36</v>
      </c>
      <c r="J1927" s="2061" t="s">
        <v>6399</v>
      </c>
      <c r="K1927" s="2153" t="str">
        <f>VLOOKUP(J1927,'FICHE RATIOS'!C:D,2,FALSE)</f>
        <v>Renouvellement d'Air - Locaux Principaux</v>
      </c>
    </row>
    <row r="1928" spans="1:11">
      <c r="A1928" s="440"/>
      <c r="B1928" s="989" t="s">
        <v>179</v>
      </c>
      <c r="C1928" s="976"/>
      <c r="D1928" s="991" t="s">
        <v>3056</v>
      </c>
      <c r="E1928" s="978" t="s">
        <v>36</v>
      </c>
      <c r="F1928" s="979">
        <v>70</v>
      </c>
      <c r="G1928" s="980">
        <v>312.43</v>
      </c>
      <c r="H1928" s="985">
        <f t="shared" ref="H1928:H1991" si="30">+IF(F1928=0,0,F1928*G1928)</f>
        <v>21870.100000000002</v>
      </c>
      <c r="J1928" s="2061" t="s">
        <v>6399</v>
      </c>
      <c r="K1928" s="2153" t="str">
        <f>VLOOKUP(J1928,'FICHE RATIOS'!C:D,2,FALSE)</f>
        <v>Renouvellement d'Air - Locaux Principaux</v>
      </c>
    </row>
    <row r="1929" spans="1:11">
      <c r="A1929" s="440"/>
      <c r="B1929" s="989" t="s">
        <v>179</v>
      </c>
      <c r="C1929" s="976"/>
      <c r="D1929" s="991" t="s">
        <v>3057</v>
      </c>
      <c r="E1929" s="978" t="s">
        <v>36</v>
      </c>
      <c r="F1929" s="979">
        <v>48</v>
      </c>
      <c r="G1929" s="980">
        <v>315.69</v>
      </c>
      <c r="H1929" s="985">
        <f t="shared" si="30"/>
        <v>15153.119999999999</v>
      </c>
      <c r="J1929" s="2061" t="s">
        <v>6399</v>
      </c>
      <c r="K1929" s="2153" t="str">
        <f>VLOOKUP(J1929,'FICHE RATIOS'!C:D,2,FALSE)</f>
        <v>Renouvellement d'Air - Locaux Principaux</v>
      </c>
    </row>
    <row r="1930" spans="1:11">
      <c r="A1930" s="440"/>
      <c r="B1930" s="989" t="s">
        <v>179</v>
      </c>
      <c r="C1930" s="976"/>
      <c r="D1930" s="991" t="s">
        <v>3058</v>
      </c>
      <c r="E1930" s="978" t="s">
        <v>36</v>
      </c>
      <c r="F1930" s="979">
        <v>16</v>
      </c>
      <c r="G1930" s="980">
        <v>319.27</v>
      </c>
      <c r="H1930" s="985">
        <f t="shared" si="30"/>
        <v>5108.32</v>
      </c>
      <c r="J1930" s="2061" t="s">
        <v>6399</v>
      </c>
      <c r="K1930" s="2153" t="str">
        <f>VLOOKUP(J1930,'FICHE RATIOS'!C:D,2,FALSE)</f>
        <v>Renouvellement d'Air - Locaux Principaux</v>
      </c>
    </row>
    <row r="1931" spans="1:11">
      <c r="A1931" s="440"/>
      <c r="B1931" s="989" t="s">
        <v>179</v>
      </c>
      <c r="C1931" s="976"/>
      <c r="D1931" s="991" t="s">
        <v>3059</v>
      </c>
      <c r="E1931" s="978" t="s">
        <v>36</v>
      </c>
      <c r="F1931" s="979">
        <v>24</v>
      </c>
      <c r="G1931" s="980">
        <v>427.31</v>
      </c>
      <c r="H1931" s="985">
        <f t="shared" si="30"/>
        <v>10255.44</v>
      </c>
      <c r="J1931" s="2061" t="s">
        <v>6399</v>
      </c>
      <c r="K1931" s="2153" t="str">
        <f>VLOOKUP(J1931,'FICHE RATIOS'!C:D,2,FALSE)</f>
        <v>Renouvellement d'Air - Locaux Principaux</v>
      </c>
    </row>
    <row r="1932" spans="1:11">
      <c r="A1932" s="440"/>
      <c r="B1932" s="989" t="s">
        <v>179</v>
      </c>
      <c r="C1932" s="976"/>
      <c r="D1932" s="991" t="s">
        <v>3060</v>
      </c>
      <c r="E1932" s="978" t="s">
        <v>36</v>
      </c>
      <c r="F1932" s="979">
        <v>38</v>
      </c>
      <c r="G1932" s="980">
        <v>434.16</v>
      </c>
      <c r="H1932" s="985">
        <f t="shared" si="30"/>
        <v>16498.080000000002</v>
      </c>
      <c r="J1932" s="2061" t="s">
        <v>6399</v>
      </c>
      <c r="K1932" s="2153" t="str">
        <f>VLOOKUP(J1932,'FICHE RATIOS'!C:D,2,FALSE)</f>
        <v>Renouvellement d'Air - Locaux Principaux</v>
      </c>
    </row>
    <row r="1933" spans="1:11">
      <c r="A1933" s="440"/>
      <c r="B1933" s="989" t="s">
        <v>179</v>
      </c>
      <c r="C1933" s="976"/>
      <c r="D1933" s="991" t="s">
        <v>3061</v>
      </c>
      <c r="E1933" s="978" t="s">
        <v>36</v>
      </c>
      <c r="F1933" s="979">
        <v>10</v>
      </c>
      <c r="G1933" s="980">
        <v>440.85</v>
      </c>
      <c r="H1933" s="985">
        <f t="shared" si="30"/>
        <v>4408.5</v>
      </c>
      <c r="J1933" s="2061" t="s">
        <v>6399</v>
      </c>
      <c r="K1933" s="2153" t="str">
        <f>VLOOKUP(J1933,'FICHE RATIOS'!C:D,2,FALSE)</f>
        <v>Renouvellement d'Air - Locaux Principaux</v>
      </c>
    </row>
    <row r="1934" spans="1:11">
      <c r="A1934" s="440"/>
      <c r="B1934" s="989" t="s">
        <v>179</v>
      </c>
      <c r="C1934" s="976"/>
      <c r="D1934" s="999" t="s">
        <v>3023</v>
      </c>
      <c r="E1934" s="984"/>
      <c r="F1934" s="979">
        <v>0</v>
      </c>
      <c r="G1934" s="980"/>
      <c r="H1934" s="985">
        <f t="shared" si="30"/>
        <v>0</v>
      </c>
      <c r="J1934" s="2061" t="s">
        <v>6399</v>
      </c>
      <c r="K1934" s="2153" t="str">
        <f>VLOOKUP(J1934,'FICHE RATIOS'!C:D,2,FALSE)</f>
        <v>Renouvellement d'Air - Locaux Principaux</v>
      </c>
    </row>
    <row r="1935" spans="1:11" ht="48">
      <c r="A1935" s="440"/>
      <c r="B1935" s="989" t="s">
        <v>179</v>
      </c>
      <c r="C1935" s="976"/>
      <c r="D1935" s="991" t="s">
        <v>3062</v>
      </c>
      <c r="E1935" s="978" t="s">
        <v>36</v>
      </c>
      <c r="F1935" s="979">
        <v>252</v>
      </c>
      <c r="G1935" s="980">
        <v>68.31</v>
      </c>
      <c r="H1935" s="985">
        <f t="shared" si="30"/>
        <v>17214.12</v>
      </c>
      <c r="J1935" s="2061" t="s">
        <v>6399</v>
      </c>
      <c r="K1935" s="2153" t="str">
        <f>VLOOKUP(J1935,'FICHE RATIOS'!C:D,2,FALSE)</f>
        <v>Renouvellement d'Air - Locaux Principaux</v>
      </c>
    </row>
    <row r="1936" spans="1:11">
      <c r="A1936" s="440"/>
      <c r="B1936" s="989" t="s">
        <v>179</v>
      </c>
      <c r="C1936" s="976"/>
      <c r="D1936" s="983"/>
      <c r="E1936" s="984"/>
      <c r="F1936" s="979">
        <v>0</v>
      </c>
      <c r="G1936" s="980"/>
      <c r="H1936" s="985">
        <f t="shared" si="30"/>
        <v>0</v>
      </c>
      <c r="J1936" s="2061" t="s">
        <v>6399</v>
      </c>
      <c r="K1936" s="2153" t="str">
        <f>VLOOKUP(J1936,'FICHE RATIOS'!C:D,2,FALSE)</f>
        <v>Renouvellement d'Air - Locaux Principaux</v>
      </c>
    </row>
    <row r="1937" spans="1:11">
      <c r="A1937" s="440"/>
      <c r="B1937" s="989" t="s">
        <v>179</v>
      </c>
      <c r="C1937" s="976"/>
      <c r="D1937" s="983" t="s">
        <v>3063</v>
      </c>
      <c r="E1937" s="984"/>
      <c r="F1937" s="979">
        <v>0</v>
      </c>
      <c r="G1937" s="980"/>
      <c r="H1937" s="985">
        <f t="shared" si="30"/>
        <v>0</v>
      </c>
      <c r="J1937" s="2061" t="s">
        <v>6399</v>
      </c>
      <c r="K1937" s="2153" t="str">
        <f>VLOOKUP(J1937,'FICHE RATIOS'!C:D,2,FALSE)</f>
        <v>Renouvellement d'Air - Locaux Principaux</v>
      </c>
    </row>
    <row r="1938" spans="1:11">
      <c r="A1938" s="440"/>
      <c r="B1938" s="989" t="s">
        <v>179</v>
      </c>
      <c r="C1938" s="976"/>
      <c r="D1938" s="983"/>
      <c r="E1938" s="984"/>
      <c r="F1938" s="979">
        <v>0</v>
      </c>
      <c r="G1938" s="980"/>
      <c r="H1938" s="985">
        <f t="shared" si="30"/>
        <v>0</v>
      </c>
      <c r="J1938" s="2061" t="s">
        <v>6399</v>
      </c>
      <c r="K1938" s="2153" t="str">
        <f>VLOOKUP(J1938,'FICHE RATIOS'!C:D,2,FALSE)</f>
        <v>Renouvellement d'Air - Locaux Principaux</v>
      </c>
    </row>
    <row r="1939" spans="1:11">
      <c r="A1939" s="440"/>
      <c r="B1939" s="989" t="s">
        <v>179</v>
      </c>
      <c r="C1939" s="976"/>
      <c r="D1939" s="983" t="s">
        <v>3035</v>
      </c>
      <c r="E1939" s="984" t="s">
        <v>399</v>
      </c>
      <c r="F1939" s="979">
        <v>0</v>
      </c>
      <c r="G1939" s="980"/>
      <c r="H1939" s="985">
        <f t="shared" si="30"/>
        <v>0</v>
      </c>
      <c r="J1939" s="2061" t="s">
        <v>6399</v>
      </c>
      <c r="K1939" s="2153" t="str">
        <f>VLOOKUP(J1939,'FICHE RATIOS'!C:D,2,FALSE)</f>
        <v>Renouvellement d'Air - Locaux Principaux</v>
      </c>
    </row>
    <row r="1940" spans="1:11">
      <c r="A1940" s="440"/>
      <c r="B1940" s="989" t="s">
        <v>179</v>
      </c>
      <c r="C1940" s="976"/>
      <c r="D1940" s="983" t="s">
        <v>3036</v>
      </c>
      <c r="E1940" s="984" t="s">
        <v>399</v>
      </c>
      <c r="F1940" s="979">
        <v>0</v>
      </c>
      <c r="G1940" s="980"/>
      <c r="H1940" s="985">
        <f t="shared" si="30"/>
        <v>0</v>
      </c>
      <c r="J1940" s="2061" t="s">
        <v>6399</v>
      </c>
      <c r="K1940" s="2153" t="str">
        <f>VLOOKUP(J1940,'FICHE RATIOS'!C:D,2,FALSE)</f>
        <v>Renouvellement d'Air - Locaux Principaux</v>
      </c>
    </row>
    <row r="1941" spans="1:11">
      <c r="A1941" s="440"/>
      <c r="B1941" s="989" t="s">
        <v>179</v>
      </c>
      <c r="C1941" s="976"/>
      <c r="D1941" s="983" t="s">
        <v>3037</v>
      </c>
      <c r="E1941" s="984" t="s">
        <v>399</v>
      </c>
      <c r="F1941" s="979">
        <v>0</v>
      </c>
      <c r="G1941" s="980"/>
      <c r="H1941" s="985">
        <f t="shared" si="30"/>
        <v>0</v>
      </c>
      <c r="J1941" s="2061" t="s">
        <v>6399</v>
      </c>
      <c r="K1941" s="2153" t="str">
        <f>VLOOKUP(J1941,'FICHE RATIOS'!C:D,2,FALSE)</f>
        <v>Renouvellement d'Air - Locaux Principaux</v>
      </c>
    </row>
    <row r="1942" spans="1:11">
      <c r="A1942" s="440"/>
      <c r="B1942" s="989" t="s">
        <v>179</v>
      </c>
      <c r="C1942" s="976"/>
      <c r="D1942" s="983" t="s">
        <v>3038</v>
      </c>
      <c r="E1942" s="984" t="s">
        <v>399</v>
      </c>
      <c r="F1942" s="979">
        <v>0</v>
      </c>
      <c r="G1942" s="980"/>
      <c r="H1942" s="985">
        <f t="shared" si="30"/>
        <v>0</v>
      </c>
      <c r="J1942" s="2061" t="s">
        <v>6399</v>
      </c>
      <c r="K1942" s="2153" t="str">
        <f>VLOOKUP(J1942,'FICHE RATIOS'!C:D,2,FALSE)</f>
        <v>Renouvellement d'Air - Locaux Principaux</v>
      </c>
    </row>
    <row r="1943" spans="1:11">
      <c r="A1943" s="440"/>
      <c r="B1943" s="989" t="s">
        <v>179</v>
      </c>
      <c r="C1943" s="976"/>
      <c r="D1943" s="983" t="s">
        <v>2776</v>
      </c>
      <c r="E1943" s="984"/>
      <c r="F1943" s="979">
        <v>0</v>
      </c>
      <c r="G1943" s="980"/>
      <c r="H1943" s="985">
        <f t="shared" si="30"/>
        <v>0</v>
      </c>
      <c r="J1943" s="2061" t="s">
        <v>6399</v>
      </c>
      <c r="K1943" s="2153" t="str">
        <f>VLOOKUP(J1943,'FICHE RATIOS'!C:D,2,FALSE)</f>
        <v>Renouvellement d'Air - Locaux Principaux</v>
      </c>
    </row>
    <row r="1944" spans="1:11">
      <c r="A1944" s="440"/>
      <c r="B1944" s="989" t="s">
        <v>179</v>
      </c>
      <c r="C1944" s="976"/>
      <c r="D1944" s="983"/>
      <c r="E1944" s="984"/>
      <c r="F1944" s="979">
        <v>0</v>
      </c>
      <c r="G1944" s="980"/>
      <c r="H1944" s="985">
        <f t="shared" si="30"/>
        <v>0</v>
      </c>
      <c r="J1944" s="2061" t="s">
        <v>6399</v>
      </c>
      <c r="K1944" s="2153" t="str">
        <f>VLOOKUP(J1944,'FICHE RATIOS'!C:D,2,FALSE)</f>
        <v>Renouvellement d'Air - Locaux Principaux</v>
      </c>
    </row>
    <row r="1945" spans="1:11">
      <c r="A1945" s="440"/>
      <c r="B1945" s="989" t="s">
        <v>179</v>
      </c>
      <c r="C1945" s="976"/>
      <c r="D1945" s="983" t="s">
        <v>3064</v>
      </c>
      <c r="E1945" s="984" t="s">
        <v>399</v>
      </c>
      <c r="F1945" s="979">
        <v>0</v>
      </c>
      <c r="G1945" s="980"/>
      <c r="H1945" s="985">
        <f t="shared" si="30"/>
        <v>0</v>
      </c>
      <c r="J1945" s="2061" t="s">
        <v>6399</v>
      </c>
      <c r="K1945" s="2153" t="str">
        <f>VLOOKUP(J1945,'FICHE RATIOS'!C:D,2,FALSE)</f>
        <v>Renouvellement d'Air - Locaux Principaux</v>
      </c>
    </row>
    <row r="1946" spans="1:11">
      <c r="A1946" s="440"/>
      <c r="B1946" s="989" t="s">
        <v>179</v>
      </c>
      <c r="C1946" s="976"/>
      <c r="D1946" s="983"/>
      <c r="E1946" s="984"/>
      <c r="F1946" s="979">
        <v>0</v>
      </c>
      <c r="G1946" s="980"/>
      <c r="H1946" s="985">
        <f t="shared" si="30"/>
        <v>0</v>
      </c>
      <c r="J1946" s="2061" t="s">
        <v>6399</v>
      </c>
      <c r="K1946" s="2153" t="str">
        <f>VLOOKUP(J1946,'FICHE RATIOS'!C:D,2,FALSE)</f>
        <v>Renouvellement d'Air - Locaux Principaux</v>
      </c>
    </row>
    <row r="1947" spans="1:11">
      <c r="A1947" s="440"/>
      <c r="B1947" s="989" t="s">
        <v>179</v>
      </c>
      <c r="C1947" s="976"/>
      <c r="D1947" s="983" t="s">
        <v>3052</v>
      </c>
      <c r="E1947" s="984" t="s">
        <v>399</v>
      </c>
      <c r="F1947" s="979">
        <v>0</v>
      </c>
      <c r="G1947" s="980"/>
      <c r="H1947" s="985">
        <f t="shared" si="30"/>
        <v>0</v>
      </c>
      <c r="J1947" s="2061" t="s">
        <v>6399</v>
      </c>
      <c r="K1947" s="2153" t="str">
        <f>VLOOKUP(J1947,'FICHE RATIOS'!C:D,2,FALSE)</f>
        <v>Renouvellement d'Air - Locaux Principaux</v>
      </c>
    </row>
    <row r="1948" spans="1:11">
      <c r="A1948" s="440"/>
      <c r="B1948" s="989" t="s">
        <v>179</v>
      </c>
      <c r="C1948" s="976"/>
      <c r="D1948" s="983"/>
      <c r="E1948" s="984"/>
      <c r="F1948" s="979">
        <v>0</v>
      </c>
      <c r="G1948" s="980"/>
      <c r="H1948" s="985">
        <f t="shared" si="30"/>
        <v>0</v>
      </c>
      <c r="J1948" s="2061" t="s">
        <v>6399</v>
      </c>
      <c r="K1948" s="2153" t="str">
        <f>VLOOKUP(J1948,'FICHE RATIOS'!C:D,2,FALSE)</f>
        <v>Renouvellement d'Air - Locaux Principaux</v>
      </c>
    </row>
    <row r="1949" spans="1:11">
      <c r="A1949" s="440"/>
      <c r="B1949" s="989" t="s">
        <v>179</v>
      </c>
      <c r="C1949" s="976"/>
      <c r="D1949" s="983" t="s">
        <v>3065</v>
      </c>
      <c r="E1949" s="984"/>
      <c r="F1949" s="979">
        <v>0</v>
      </c>
      <c r="G1949" s="980"/>
      <c r="H1949" s="985">
        <f t="shared" si="30"/>
        <v>0</v>
      </c>
      <c r="J1949" s="2061" t="s">
        <v>6399</v>
      </c>
      <c r="K1949" s="2153" t="str">
        <f>VLOOKUP(J1949,'FICHE RATIOS'!C:D,2,FALSE)</f>
        <v>Renouvellement d'Air - Locaux Principaux</v>
      </c>
    </row>
    <row r="1950" spans="1:11" ht="60">
      <c r="A1950" s="440"/>
      <c r="B1950" s="989" t="s">
        <v>179</v>
      </c>
      <c r="C1950" s="976"/>
      <c r="D1950" s="991" t="s">
        <v>3066</v>
      </c>
      <c r="E1950" s="984" t="s">
        <v>36</v>
      </c>
      <c r="F1950" s="979">
        <v>26</v>
      </c>
      <c r="G1950" s="980">
        <v>144.62</v>
      </c>
      <c r="H1950" s="985">
        <f t="shared" si="30"/>
        <v>3760.12</v>
      </c>
      <c r="J1950" s="2061" t="s">
        <v>6399</v>
      </c>
      <c r="K1950" s="2153" t="str">
        <f>VLOOKUP(J1950,'FICHE RATIOS'!C:D,2,FALSE)</f>
        <v>Renouvellement d'Air - Locaux Principaux</v>
      </c>
    </row>
    <row r="1951" spans="1:11" ht="60">
      <c r="A1951" s="440"/>
      <c r="B1951" s="989" t="s">
        <v>179</v>
      </c>
      <c r="C1951" s="976"/>
      <c r="D1951" s="991" t="s">
        <v>3067</v>
      </c>
      <c r="E1951" s="984" t="s">
        <v>36</v>
      </c>
      <c r="F1951" s="979">
        <v>20</v>
      </c>
      <c r="G1951" s="980">
        <v>170.22</v>
      </c>
      <c r="H1951" s="985">
        <f t="shared" si="30"/>
        <v>3404.4</v>
      </c>
      <c r="J1951" s="2061" t="s">
        <v>6399</v>
      </c>
      <c r="K1951" s="2153" t="str">
        <f>VLOOKUP(J1951,'FICHE RATIOS'!C:D,2,FALSE)</f>
        <v>Renouvellement d'Air - Locaux Principaux</v>
      </c>
    </row>
    <row r="1952" spans="1:11" ht="60">
      <c r="A1952" s="440"/>
      <c r="B1952" s="989" t="s">
        <v>179</v>
      </c>
      <c r="C1952" s="976"/>
      <c r="D1952" s="991" t="s">
        <v>3068</v>
      </c>
      <c r="E1952" s="984" t="s">
        <v>36</v>
      </c>
      <c r="F1952" s="979">
        <v>24</v>
      </c>
      <c r="G1952" s="980">
        <v>234.02</v>
      </c>
      <c r="H1952" s="985">
        <f t="shared" si="30"/>
        <v>5616.4800000000005</v>
      </c>
      <c r="J1952" s="2061" t="s">
        <v>6399</v>
      </c>
      <c r="K1952" s="2153" t="str">
        <f>VLOOKUP(J1952,'FICHE RATIOS'!C:D,2,FALSE)</f>
        <v>Renouvellement d'Air - Locaux Principaux</v>
      </c>
    </row>
    <row r="1953" spans="1:11" ht="60">
      <c r="A1953" s="440"/>
      <c r="B1953" s="989" t="s">
        <v>179</v>
      </c>
      <c r="C1953" s="976"/>
      <c r="D1953" s="991" t="s">
        <v>3069</v>
      </c>
      <c r="E1953" s="984" t="s">
        <v>36</v>
      </c>
      <c r="F1953" s="979">
        <v>70</v>
      </c>
      <c r="G1953" s="980">
        <v>256.45999999999998</v>
      </c>
      <c r="H1953" s="985">
        <f t="shared" si="30"/>
        <v>17952.199999999997</v>
      </c>
      <c r="J1953" s="2061" t="s">
        <v>6399</v>
      </c>
      <c r="K1953" s="2153" t="str">
        <f>VLOOKUP(J1953,'FICHE RATIOS'!C:D,2,FALSE)</f>
        <v>Renouvellement d'Air - Locaux Principaux</v>
      </c>
    </row>
    <row r="1954" spans="1:11" ht="60">
      <c r="A1954" s="440"/>
      <c r="B1954" s="989" t="s">
        <v>179</v>
      </c>
      <c r="C1954" s="976"/>
      <c r="D1954" s="991" t="s">
        <v>3070</v>
      </c>
      <c r="E1954" s="984" t="s">
        <v>36</v>
      </c>
      <c r="F1954" s="979">
        <v>130</v>
      </c>
      <c r="G1954" s="980">
        <v>251.95</v>
      </c>
      <c r="H1954" s="985">
        <f t="shared" si="30"/>
        <v>32753.5</v>
      </c>
      <c r="J1954" s="2061" t="s">
        <v>6399</v>
      </c>
      <c r="K1954" s="2153" t="str">
        <f>VLOOKUP(J1954,'FICHE RATIOS'!C:D,2,FALSE)</f>
        <v>Renouvellement d'Air - Locaux Principaux</v>
      </c>
    </row>
    <row r="1955" spans="1:11">
      <c r="A1955" s="440"/>
      <c r="B1955" s="989" t="s">
        <v>179</v>
      </c>
      <c r="C1955" s="976"/>
      <c r="D1955" s="991" t="s">
        <v>2973</v>
      </c>
      <c r="E1955" s="984" t="s">
        <v>235</v>
      </c>
      <c r="F1955" s="979">
        <v>26</v>
      </c>
      <c r="G1955" s="980">
        <v>24.15</v>
      </c>
      <c r="H1955" s="985">
        <f t="shared" si="30"/>
        <v>627.9</v>
      </c>
      <c r="J1955" s="2061" t="s">
        <v>6399</v>
      </c>
      <c r="K1955" s="2153" t="str">
        <f>VLOOKUP(J1955,'FICHE RATIOS'!C:D,2,FALSE)</f>
        <v>Renouvellement d'Air - Locaux Principaux</v>
      </c>
    </row>
    <row r="1956" spans="1:11">
      <c r="A1956" s="440"/>
      <c r="B1956" s="989" t="s">
        <v>179</v>
      </c>
      <c r="C1956" s="976"/>
      <c r="D1956" s="991" t="s">
        <v>3071</v>
      </c>
      <c r="E1956" s="984" t="s">
        <v>235</v>
      </c>
      <c r="F1956" s="979">
        <v>20</v>
      </c>
      <c r="G1956" s="980">
        <v>25.3</v>
      </c>
      <c r="H1956" s="985">
        <f t="shared" si="30"/>
        <v>506</v>
      </c>
      <c r="J1956" s="2061" t="s">
        <v>6399</v>
      </c>
      <c r="K1956" s="2153" t="str">
        <f>VLOOKUP(J1956,'FICHE RATIOS'!C:D,2,FALSE)</f>
        <v>Renouvellement d'Air - Locaux Principaux</v>
      </c>
    </row>
    <row r="1957" spans="1:11">
      <c r="A1957" s="440"/>
      <c r="B1957" s="989" t="s">
        <v>179</v>
      </c>
      <c r="C1957" s="976"/>
      <c r="D1957" s="991" t="s">
        <v>3072</v>
      </c>
      <c r="E1957" s="984" t="s">
        <v>235</v>
      </c>
      <c r="F1957" s="979">
        <v>24</v>
      </c>
      <c r="G1957" s="980">
        <v>30.79</v>
      </c>
      <c r="H1957" s="985">
        <f t="shared" si="30"/>
        <v>738.96</v>
      </c>
      <c r="J1957" s="2061" t="s">
        <v>6399</v>
      </c>
      <c r="K1957" s="2153" t="str">
        <f>VLOOKUP(J1957,'FICHE RATIOS'!C:D,2,FALSE)</f>
        <v>Renouvellement d'Air - Locaux Principaux</v>
      </c>
    </row>
    <row r="1958" spans="1:11">
      <c r="A1958" s="440"/>
      <c r="B1958" s="989" t="s">
        <v>179</v>
      </c>
      <c r="C1958" s="976"/>
      <c r="D1958" s="991" t="s">
        <v>3073</v>
      </c>
      <c r="E1958" s="984" t="s">
        <v>235</v>
      </c>
      <c r="F1958" s="979">
        <v>70</v>
      </c>
      <c r="G1958" s="980">
        <v>36.43</v>
      </c>
      <c r="H1958" s="985">
        <f t="shared" si="30"/>
        <v>2550.1</v>
      </c>
      <c r="J1958" s="2061" t="s">
        <v>6399</v>
      </c>
      <c r="K1958" s="2153" t="str">
        <f>VLOOKUP(J1958,'FICHE RATIOS'!C:D,2,FALSE)</f>
        <v>Renouvellement d'Air - Locaux Principaux</v>
      </c>
    </row>
    <row r="1959" spans="1:11">
      <c r="A1959" s="440"/>
      <c r="B1959" s="989" t="s">
        <v>179</v>
      </c>
      <c r="C1959" s="976"/>
      <c r="D1959" s="991" t="s">
        <v>3074</v>
      </c>
      <c r="E1959" s="984" t="s">
        <v>235</v>
      </c>
      <c r="F1959" s="979">
        <v>130</v>
      </c>
      <c r="G1959" s="980">
        <v>45.82</v>
      </c>
      <c r="H1959" s="985">
        <f t="shared" si="30"/>
        <v>5956.6</v>
      </c>
      <c r="J1959" s="2061" t="s">
        <v>6399</v>
      </c>
      <c r="K1959" s="2153" t="str">
        <f>VLOOKUP(J1959,'FICHE RATIOS'!C:D,2,FALSE)</f>
        <v>Renouvellement d'Air - Locaux Principaux</v>
      </c>
    </row>
    <row r="1960" spans="1:11">
      <c r="A1960" s="440"/>
      <c r="B1960" s="989" t="s">
        <v>179</v>
      </c>
      <c r="C1960" s="976"/>
      <c r="D1960" s="991" t="s">
        <v>3075</v>
      </c>
      <c r="E1960" s="984" t="s">
        <v>36</v>
      </c>
      <c r="F1960" s="979">
        <v>26</v>
      </c>
      <c r="G1960" s="980">
        <v>44.27</v>
      </c>
      <c r="H1960" s="985">
        <f t="shared" si="30"/>
        <v>1151.02</v>
      </c>
      <c r="J1960" s="2061" t="s">
        <v>6399</v>
      </c>
      <c r="K1960" s="2153" t="str">
        <f>VLOOKUP(J1960,'FICHE RATIOS'!C:D,2,FALSE)</f>
        <v>Renouvellement d'Air - Locaux Principaux</v>
      </c>
    </row>
    <row r="1961" spans="1:11">
      <c r="A1961" s="440"/>
      <c r="B1961" s="989" t="s">
        <v>179</v>
      </c>
      <c r="C1961" s="976"/>
      <c r="D1961" s="991" t="s">
        <v>3076</v>
      </c>
      <c r="E1961" s="984" t="s">
        <v>36</v>
      </c>
      <c r="F1961" s="979">
        <v>20</v>
      </c>
      <c r="G1961" s="980">
        <v>47.43</v>
      </c>
      <c r="H1961" s="985">
        <f t="shared" si="30"/>
        <v>948.6</v>
      </c>
      <c r="J1961" s="2061" t="s">
        <v>6399</v>
      </c>
      <c r="K1961" s="2153" t="str">
        <f>VLOOKUP(J1961,'FICHE RATIOS'!C:D,2,FALSE)</f>
        <v>Renouvellement d'Air - Locaux Principaux</v>
      </c>
    </row>
    <row r="1962" spans="1:11">
      <c r="A1962" s="440"/>
      <c r="B1962" s="989" t="s">
        <v>179</v>
      </c>
      <c r="C1962" s="976"/>
      <c r="D1962" s="991" t="s">
        <v>3077</v>
      </c>
      <c r="E1962" s="984" t="s">
        <v>36</v>
      </c>
      <c r="F1962" s="979">
        <v>24</v>
      </c>
      <c r="G1962" s="980">
        <v>50.58</v>
      </c>
      <c r="H1962" s="985">
        <f t="shared" si="30"/>
        <v>1213.92</v>
      </c>
      <c r="J1962" s="2061" t="s">
        <v>6399</v>
      </c>
      <c r="K1962" s="2153" t="str">
        <f>VLOOKUP(J1962,'FICHE RATIOS'!C:D,2,FALSE)</f>
        <v>Renouvellement d'Air - Locaux Principaux</v>
      </c>
    </row>
    <row r="1963" spans="1:11">
      <c r="A1963" s="440"/>
      <c r="B1963" s="989" t="s">
        <v>179</v>
      </c>
      <c r="C1963" s="976"/>
      <c r="D1963" s="991" t="s">
        <v>3078</v>
      </c>
      <c r="E1963" s="984" t="s">
        <v>36</v>
      </c>
      <c r="F1963" s="979">
        <v>70</v>
      </c>
      <c r="G1963" s="980">
        <v>56.9</v>
      </c>
      <c r="H1963" s="985">
        <f t="shared" si="30"/>
        <v>3983</v>
      </c>
      <c r="J1963" s="2061" t="s">
        <v>6399</v>
      </c>
      <c r="K1963" s="2153" t="str">
        <f>VLOOKUP(J1963,'FICHE RATIOS'!C:D,2,FALSE)</f>
        <v>Renouvellement d'Air - Locaux Principaux</v>
      </c>
    </row>
    <row r="1964" spans="1:11">
      <c r="A1964" s="440"/>
      <c r="B1964" s="989" t="s">
        <v>179</v>
      </c>
      <c r="C1964" s="976"/>
      <c r="D1964" s="991" t="s">
        <v>3079</v>
      </c>
      <c r="E1964" s="984" t="s">
        <v>36</v>
      </c>
      <c r="F1964" s="979">
        <v>130</v>
      </c>
      <c r="G1964" s="980">
        <v>64.260000000000005</v>
      </c>
      <c r="H1964" s="985">
        <f t="shared" si="30"/>
        <v>8353.8000000000011</v>
      </c>
      <c r="J1964" s="2061" t="s">
        <v>6399</v>
      </c>
      <c r="K1964" s="2153" t="str">
        <f>VLOOKUP(J1964,'FICHE RATIOS'!C:D,2,FALSE)</f>
        <v>Renouvellement d'Air - Locaux Principaux</v>
      </c>
    </row>
    <row r="1965" spans="1:11">
      <c r="A1965" s="440"/>
      <c r="B1965" s="989" t="s">
        <v>179</v>
      </c>
      <c r="C1965" s="976"/>
      <c r="D1965" s="983"/>
      <c r="E1965" s="984"/>
      <c r="F1965" s="979">
        <v>0</v>
      </c>
      <c r="G1965" s="980"/>
      <c r="H1965" s="985">
        <f t="shared" si="30"/>
        <v>0</v>
      </c>
      <c r="J1965" s="2061" t="s">
        <v>6399</v>
      </c>
      <c r="K1965" s="2153" t="str">
        <f>VLOOKUP(J1965,'FICHE RATIOS'!C:D,2,FALSE)</f>
        <v>Renouvellement d'Air - Locaux Principaux</v>
      </c>
    </row>
    <row r="1966" spans="1:11">
      <c r="A1966" s="440"/>
      <c r="B1966" s="989" t="s">
        <v>179</v>
      </c>
      <c r="C1966" s="976"/>
      <c r="D1966" s="983" t="s">
        <v>3064</v>
      </c>
      <c r="E1966" s="984"/>
      <c r="F1966" s="979">
        <v>0</v>
      </c>
      <c r="G1966" s="980"/>
      <c r="H1966" s="985">
        <f t="shared" si="30"/>
        <v>0</v>
      </c>
      <c r="J1966" s="2061" t="s">
        <v>6399</v>
      </c>
      <c r="K1966" s="2153" t="str">
        <f>VLOOKUP(J1966,'FICHE RATIOS'!C:D,2,FALSE)</f>
        <v>Renouvellement d'Air - Locaux Principaux</v>
      </c>
    </row>
    <row r="1967" spans="1:11" ht="36">
      <c r="A1967" s="440"/>
      <c r="B1967" s="989" t="s">
        <v>179</v>
      </c>
      <c r="C1967" s="976"/>
      <c r="D1967" s="983" t="s">
        <v>3044</v>
      </c>
      <c r="E1967" s="984"/>
      <c r="F1967" s="979">
        <v>0</v>
      </c>
      <c r="G1967" s="980"/>
      <c r="H1967" s="985">
        <f t="shared" si="30"/>
        <v>0</v>
      </c>
      <c r="J1967" s="2061" t="s">
        <v>6399</v>
      </c>
      <c r="K1967" s="2153" t="str">
        <f>VLOOKUP(J1967,'FICHE RATIOS'!C:D,2,FALSE)</f>
        <v>Renouvellement d'Air - Locaux Principaux</v>
      </c>
    </row>
    <row r="1968" spans="1:11">
      <c r="A1968" s="440"/>
      <c r="B1968" s="989" t="s">
        <v>179</v>
      </c>
      <c r="C1968" s="976"/>
      <c r="D1968" s="991" t="s">
        <v>3045</v>
      </c>
      <c r="E1968" s="984" t="s">
        <v>66</v>
      </c>
      <c r="F1968" s="979">
        <v>58</v>
      </c>
      <c r="G1968" s="980">
        <v>579.80999999999995</v>
      </c>
      <c r="H1968" s="985">
        <f t="shared" si="30"/>
        <v>33628.979999999996</v>
      </c>
      <c r="J1968" s="2061" t="s">
        <v>6399</v>
      </c>
      <c r="K1968" s="2153" t="str">
        <f>VLOOKUP(J1968,'FICHE RATIOS'!C:D,2,FALSE)</f>
        <v>Renouvellement d'Air - Locaux Principaux</v>
      </c>
    </row>
    <row r="1969" spans="1:11">
      <c r="A1969" s="440"/>
      <c r="B1969" s="989" t="s">
        <v>179</v>
      </c>
      <c r="C1969" s="976"/>
      <c r="D1969" s="991" t="s">
        <v>3046</v>
      </c>
      <c r="E1969" s="984" t="s">
        <v>66</v>
      </c>
      <c r="F1969" s="979">
        <v>32</v>
      </c>
      <c r="G1969" s="980">
        <v>587.02</v>
      </c>
      <c r="H1969" s="985">
        <f t="shared" si="30"/>
        <v>18784.64</v>
      </c>
      <c r="J1969" s="2061" t="s">
        <v>6399</v>
      </c>
      <c r="K1969" s="2153" t="str">
        <f>VLOOKUP(J1969,'FICHE RATIOS'!C:D,2,FALSE)</f>
        <v>Renouvellement d'Air - Locaux Principaux</v>
      </c>
    </row>
    <row r="1970" spans="1:11">
      <c r="A1970" s="440"/>
      <c r="B1970" s="989" t="s">
        <v>179</v>
      </c>
      <c r="C1970" s="976"/>
      <c r="D1970" s="991" t="s">
        <v>3047</v>
      </c>
      <c r="E1970" s="984" t="s">
        <v>66</v>
      </c>
      <c r="F1970" s="979">
        <v>12</v>
      </c>
      <c r="G1970" s="980">
        <v>685.35</v>
      </c>
      <c r="H1970" s="985">
        <f t="shared" si="30"/>
        <v>8224.2000000000007</v>
      </c>
      <c r="J1970" s="2061" t="s">
        <v>6399</v>
      </c>
      <c r="K1970" s="2153" t="str">
        <f>VLOOKUP(J1970,'FICHE RATIOS'!C:D,2,FALSE)</f>
        <v>Renouvellement d'Air - Locaux Principaux</v>
      </c>
    </row>
    <row r="1971" spans="1:11">
      <c r="A1971" s="440"/>
      <c r="B1971" s="989" t="s">
        <v>179</v>
      </c>
      <c r="C1971" s="976"/>
      <c r="D1971" s="991" t="s">
        <v>3080</v>
      </c>
      <c r="E1971" s="984" t="s">
        <v>36</v>
      </c>
      <c r="F1971" s="979">
        <v>19</v>
      </c>
      <c r="G1971" s="980">
        <v>740.96</v>
      </c>
      <c r="H1971" s="985">
        <f t="shared" si="30"/>
        <v>14078.240000000002</v>
      </c>
      <c r="J1971" s="2061" t="s">
        <v>6399</v>
      </c>
      <c r="K1971" s="2153" t="str">
        <f>VLOOKUP(J1971,'FICHE RATIOS'!C:D,2,FALSE)</f>
        <v>Renouvellement d'Air - Locaux Principaux</v>
      </c>
    </row>
    <row r="1972" spans="1:11">
      <c r="A1972" s="440"/>
      <c r="B1972" s="989" t="s">
        <v>179</v>
      </c>
      <c r="C1972" s="976"/>
      <c r="D1972" s="991" t="s">
        <v>3081</v>
      </c>
      <c r="E1972" s="984" t="s">
        <v>36</v>
      </c>
      <c r="F1972" s="979">
        <v>5</v>
      </c>
      <c r="G1972" s="980">
        <v>740.96</v>
      </c>
      <c r="H1972" s="985">
        <f t="shared" si="30"/>
        <v>3704.8</v>
      </c>
      <c r="J1972" s="2061" t="s">
        <v>6399</v>
      </c>
      <c r="K1972" s="2153" t="str">
        <f>VLOOKUP(J1972,'FICHE RATIOS'!C:D,2,FALSE)</f>
        <v>Renouvellement d'Air - Locaux Principaux</v>
      </c>
    </row>
    <row r="1973" spans="1:11">
      <c r="A1973" s="440"/>
      <c r="B1973" s="989" t="s">
        <v>179</v>
      </c>
      <c r="C1973" s="976"/>
      <c r="D1973" s="991" t="s">
        <v>3050</v>
      </c>
      <c r="E1973" s="984" t="s">
        <v>57</v>
      </c>
      <c r="F1973" s="979">
        <v>126</v>
      </c>
      <c r="G1973" s="980">
        <v>57.5</v>
      </c>
      <c r="H1973" s="985">
        <f t="shared" si="30"/>
        <v>7245</v>
      </c>
      <c r="J1973" s="2061" t="s">
        <v>6399</v>
      </c>
      <c r="K1973" s="2153" t="str">
        <f>VLOOKUP(J1973,'FICHE RATIOS'!C:D,2,FALSE)</f>
        <v>Renouvellement d'Air - Locaux Principaux</v>
      </c>
    </row>
    <row r="1974" spans="1:11">
      <c r="A1974" s="440"/>
      <c r="B1974" s="989" t="s">
        <v>179</v>
      </c>
      <c r="C1974" s="976"/>
      <c r="D1974" s="983"/>
      <c r="E1974" s="984"/>
      <c r="F1974" s="979">
        <v>0</v>
      </c>
      <c r="G1974" s="980"/>
      <c r="H1974" s="985">
        <f t="shared" si="30"/>
        <v>0</v>
      </c>
      <c r="J1974" s="2061" t="s">
        <v>6399</v>
      </c>
      <c r="K1974" s="2153" t="str">
        <f>VLOOKUP(J1974,'FICHE RATIOS'!C:D,2,FALSE)</f>
        <v>Renouvellement d'Air - Locaux Principaux</v>
      </c>
    </row>
    <row r="1975" spans="1:11">
      <c r="A1975" s="440"/>
      <c r="B1975" s="989" t="s">
        <v>179</v>
      </c>
      <c r="C1975" s="976"/>
      <c r="D1975" s="983" t="s">
        <v>3082</v>
      </c>
      <c r="E1975" s="984" t="s">
        <v>2528</v>
      </c>
      <c r="F1975" s="979">
        <v>0</v>
      </c>
      <c r="G1975" s="980"/>
      <c r="H1975" s="985">
        <f t="shared" si="30"/>
        <v>0</v>
      </c>
      <c r="J1975" s="2061" t="s">
        <v>6399</v>
      </c>
      <c r="K1975" s="2153" t="str">
        <f>VLOOKUP(J1975,'FICHE RATIOS'!C:D,2,FALSE)</f>
        <v>Renouvellement d'Air - Locaux Principaux</v>
      </c>
    </row>
    <row r="1976" spans="1:11">
      <c r="A1976" s="440"/>
      <c r="B1976" s="989" t="s">
        <v>179</v>
      </c>
      <c r="C1976" s="976"/>
      <c r="D1976" s="983" t="s">
        <v>3083</v>
      </c>
      <c r="E1976" s="984"/>
      <c r="F1976" s="979">
        <v>0</v>
      </c>
      <c r="G1976" s="980"/>
      <c r="H1976" s="985">
        <f t="shared" si="30"/>
        <v>0</v>
      </c>
      <c r="J1976" s="2061" t="s">
        <v>6399</v>
      </c>
      <c r="K1976" s="2153" t="str">
        <f>VLOOKUP(J1976,'FICHE RATIOS'!C:D,2,FALSE)</f>
        <v>Renouvellement d'Air - Locaux Principaux</v>
      </c>
    </row>
    <row r="1977" spans="1:11">
      <c r="A1977" s="440"/>
      <c r="B1977" s="989" t="s">
        <v>179</v>
      </c>
      <c r="C1977" s="976"/>
      <c r="D1977" s="983"/>
      <c r="E1977" s="984"/>
      <c r="F1977" s="979">
        <v>0</v>
      </c>
      <c r="G1977" s="980"/>
      <c r="H1977" s="985">
        <f t="shared" si="30"/>
        <v>0</v>
      </c>
      <c r="J1977" s="2061" t="s">
        <v>6399</v>
      </c>
      <c r="K1977" s="2153" t="str">
        <f>VLOOKUP(J1977,'FICHE RATIOS'!C:D,2,FALSE)</f>
        <v>Renouvellement d'Air - Locaux Principaux</v>
      </c>
    </row>
    <row r="1978" spans="1:11">
      <c r="A1978" s="440"/>
      <c r="B1978" s="989" t="s">
        <v>179</v>
      </c>
      <c r="C1978" s="976"/>
      <c r="D1978" s="983" t="s">
        <v>3084</v>
      </c>
      <c r="E1978" s="984"/>
      <c r="F1978" s="979">
        <v>0</v>
      </c>
      <c r="G1978" s="980"/>
      <c r="H1978" s="985">
        <f t="shared" si="30"/>
        <v>0</v>
      </c>
      <c r="J1978" s="2061" t="s">
        <v>6399</v>
      </c>
      <c r="K1978" s="2153" t="str">
        <f>VLOOKUP(J1978,'FICHE RATIOS'!C:D,2,FALSE)</f>
        <v>Renouvellement d'Air - Locaux Principaux</v>
      </c>
    </row>
    <row r="1979" spans="1:11">
      <c r="A1979" s="440"/>
      <c r="B1979" s="989" t="s">
        <v>179</v>
      </c>
      <c r="C1979" s="976"/>
      <c r="D1979" s="991" t="s">
        <v>3085</v>
      </c>
      <c r="E1979" s="984" t="s">
        <v>70</v>
      </c>
      <c r="F1979" s="979">
        <v>1125</v>
      </c>
      <c r="G1979" s="980">
        <v>62.1</v>
      </c>
      <c r="H1979" s="985">
        <f t="shared" si="30"/>
        <v>69862.5</v>
      </c>
      <c r="J1979" s="2061" t="s">
        <v>6399</v>
      </c>
      <c r="K1979" s="2153" t="str">
        <f>VLOOKUP(J1979,'FICHE RATIOS'!C:D,2,FALSE)</f>
        <v>Renouvellement d'Air - Locaux Principaux</v>
      </c>
    </row>
    <row r="1980" spans="1:11">
      <c r="A1980" s="440"/>
      <c r="B1980" s="989" t="s">
        <v>179</v>
      </c>
      <c r="C1980" s="976"/>
      <c r="D1980" s="983" t="s">
        <v>179</v>
      </c>
      <c r="E1980" s="984" t="s">
        <v>179</v>
      </c>
      <c r="F1980" s="979">
        <v>0</v>
      </c>
      <c r="G1980" s="980"/>
      <c r="H1980" s="985">
        <f t="shared" si="30"/>
        <v>0</v>
      </c>
      <c r="J1980" s="2061" t="s">
        <v>6399</v>
      </c>
      <c r="K1980" s="2153" t="str">
        <f>VLOOKUP(J1980,'FICHE RATIOS'!C:D,2,FALSE)</f>
        <v>Renouvellement d'Air - Locaux Principaux</v>
      </c>
    </row>
    <row r="1981" spans="1:11">
      <c r="A1981" s="440"/>
      <c r="B1981" s="989"/>
      <c r="C1981" s="976"/>
      <c r="D1981" s="990"/>
      <c r="E1981" s="978"/>
      <c r="F1981" s="979"/>
      <c r="G1981" s="980"/>
      <c r="H1981" s="985">
        <f t="shared" si="30"/>
        <v>0</v>
      </c>
      <c r="J1981" s="2061" t="s">
        <v>6399</v>
      </c>
      <c r="K1981" s="2153" t="str">
        <f>VLOOKUP(J1981,'FICHE RATIOS'!C:D,2,FALSE)</f>
        <v>Renouvellement d'Air - Locaux Principaux</v>
      </c>
    </row>
    <row r="1982" spans="1:11">
      <c r="A1982" s="440"/>
      <c r="B1982" s="989" t="s">
        <v>1116</v>
      </c>
      <c r="C1982" s="976"/>
      <c r="D1982" s="987" t="s">
        <v>3086</v>
      </c>
      <c r="E1982" s="984" t="s">
        <v>51</v>
      </c>
      <c r="F1982" s="979">
        <v>1</v>
      </c>
      <c r="G1982" s="980"/>
      <c r="H1982" s="985">
        <f t="shared" si="30"/>
        <v>0</v>
      </c>
      <c r="J1982" s="2061" t="s">
        <v>6399</v>
      </c>
      <c r="K1982" s="2153" t="str">
        <f>VLOOKUP(J1982,'FICHE RATIOS'!C:D,2,FALSE)</f>
        <v>Renouvellement d'Air - Locaux Principaux</v>
      </c>
    </row>
    <row r="1983" spans="1:11">
      <c r="A1983" s="440"/>
      <c r="B1983" s="989" t="s">
        <v>179</v>
      </c>
      <c r="C1983" s="976"/>
      <c r="D1983" s="983" t="s">
        <v>179</v>
      </c>
      <c r="E1983" s="984" t="s">
        <v>179</v>
      </c>
      <c r="F1983" s="979">
        <v>0</v>
      </c>
      <c r="G1983" s="980"/>
      <c r="H1983" s="985">
        <f t="shared" si="30"/>
        <v>0</v>
      </c>
      <c r="J1983" s="2061" t="s">
        <v>6399</v>
      </c>
      <c r="K1983" s="2153" t="str">
        <f>VLOOKUP(J1983,'FICHE RATIOS'!C:D,2,FALSE)</f>
        <v>Renouvellement d'Air - Locaux Principaux</v>
      </c>
    </row>
    <row r="1984" spans="1:11" ht="24">
      <c r="A1984" s="440"/>
      <c r="B1984" s="989" t="s">
        <v>179</v>
      </c>
      <c r="C1984" s="976"/>
      <c r="D1984" s="983" t="s">
        <v>3087</v>
      </c>
      <c r="E1984" s="984"/>
      <c r="F1984" s="979">
        <v>0</v>
      </c>
      <c r="G1984" s="980"/>
      <c r="H1984" s="985">
        <f t="shared" si="30"/>
        <v>0</v>
      </c>
      <c r="J1984" s="2061" t="s">
        <v>6399</v>
      </c>
      <c r="K1984" s="2153" t="str">
        <f>VLOOKUP(J1984,'FICHE RATIOS'!C:D,2,FALSE)</f>
        <v>Renouvellement d'Air - Locaux Principaux</v>
      </c>
    </row>
    <row r="1985" spans="1:11" ht="24">
      <c r="A1985" s="440"/>
      <c r="B1985" s="989" t="s">
        <v>179</v>
      </c>
      <c r="C1985" s="976"/>
      <c r="D1985" s="983" t="s">
        <v>3088</v>
      </c>
      <c r="E1985" s="984"/>
      <c r="F1985" s="979">
        <v>0</v>
      </c>
      <c r="G1985" s="980"/>
      <c r="H1985" s="985">
        <f t="shared" si="30"/>
        <v>0</v>
      </c>
      <c r="J1985" s="2061" t="s">
        <v>6399</v>
      </c>
      <c r="K1985" s="2153" t="str">
        <f>VLOOKUP(J1985,'FICHE RATIOS'!C:D,2,FALSE)</f>
        <v>Renouvellement d'Air - Locaux Principaux</v>
      </c>
    </row>
    <row r="1986" spans="1:11">
      <c r="A1986" s="440"/>
      <c r="B1986" s="989" t="s">
        <v>179</v>
      </c>
      <c r="C1986" s="976"/>
      <c r="D1986" s="991" t="s">
        <v>2594</v>
      </c>
      <c r="E1986" s="978" t="s">
        <v>36</v>
      </c>
      <c r="F1986" s="979">
        <v>54</v>
      </c>
      <c r="G1986" s="980">
        <v>46.65</v>
      </c>
      <c r="H1986" s="985">
        <f t="shared" si="30"/>
        <v>2519.1</v>
      </c>
      <c r="J1986" s="2061" t="s">
        <v>6399</v>
      </c>
      <c r="K1986" s="2153" t="str">
        <f>VLOOKUP(J1986,'FICHE RATIOS'!C:D,2,FALSE)</f>
        <v>Renouvellement d'Air - Locaux Principaux</v>
      </c>
    </row>
    <row r="1987" spans="1:11">
      <c r="A1987" s="440"/>
      <c r="B1987" s="989" t="s">
        <v>179</v>
      </c>
      <c r="C1987" s="976"/>
      <c r="D1987" s="991" t="s">
        <v>2743</v>
      </c>
      <c r="E1987" s="984" t="s">
        <v>235</v>
      </c>
      <c r="F1987" s="979">
        <v>216</v>
      </c>
      <c r="G1987" s="980">
        <v>42.37</v>
      </c>
      <c r="H1987" s="985">
        <f t="shared" si="30"/>
        <v>9151.92</v>
      </c>
      <c r="J1987" s="2061" t="s">
        <v>6399</v>
      </c>
      <c r="K1987" s="2153" t="str">
        <f>VLOOKUP(J1987,'FICHE RATIOS'!C:D,2,FALSE)</f>
        <v>Renouvellement d'Air - Locaux Principaux</v>
      </c>
    </row>
    <row r="1988" spans="1:11">
      <c r="A1988" s="440"/>
      <c r="B1988" s="989" t="s">
        <v>179</v>
      </c>
      <c r="C1988" s="976"/>
      <c r="D1988" s="991" t="s">
        <v>2871</v>
      </c>
      <c r="E1988" s="984" t="s">
        <v>70</v>
      </c>
      <c r="F1988" s="979">
        <v>76</v>
      </c>
      <c r="G1988" s="980">
        <v>58.61</v>
      </c>
      <c r="H1988" s="985">
        <f t="shared" si="30"/>
        <v>4454.3599999999997</v>
      </c>
      <c r="J1988" s="2061" t="s">
        <v>6399</v>
      </c>
      <c r="K1988" s="2153" t="str">
        <f>VLOOKUP(J1988,'FICHE RATIOS'!C:D,2,FALSE)</f>
        <v>Renouvellement d'Air - Locaux Principaux</v>
      </c>
    </row>
    <row r="1989" spans="1:11">
      <c r="A1989" s="440"/>
      <c r="B1989" s="989" t="s">
        <v>179</v>
      </c>
      <c r="C1989" s="976"/>
      <c r="D1989" s="983"/>
      <c r="E1989" s="984"/>
      <c r="F1989" s="979">
        <v>0</v>
      </c>
      <c r="G1989" s="980"/>
      <c r="H1989" s="985">
        <f t="shared" si="30"/>
        <v>0</v>
      </c>
      <c r="J1989" s="2061" t="s">
        <v>6399</v>
      </c>
      <c r="K1989" s="2153" t="str">
        <f>VLOOKUP(J1989,'FICHE RATIOS'!C:D,2,FALSE)</f>
        <v>Renouvellement d'Air - Locaux Principaux</v>
      </c>
    </row>
    <row r="1990" spans="1:11">
      <c r="A1990" s="440"/>
      <c r="B1990" s="989" t="s">
        <v>179</v>
      </c>
      <c r="C1990" s="976"/>
      <c r="D1990" s="983" t="s">
        <v>3089</v>
      </c>
      <c r="E1990" s="984"/>
      <c r="F1990" s="979">
        <v>0</v>
      </c>
      <c r="G1990" s="980"/>
      <c r="H1990" s="985">
        <f t="shared" si="30"/>
        <v>0</v>
      </c>
      <c r="J1990" s="2061" t="s">
        <v>6399</v>
      </c>
      <c r="K1990" s="2153" t="str">
        <f>VLOOKUP(J1990,'FICHE RATIOS'!C:D,2,FALSE)</f>
        <v>Renouvellement d'Air - Locaux Principaux</v>
      </c>
    </row>
    <row r="1991" spans="1:11">
      <c r="A1991" s="440"/>
      <c r="B1991" s="989" t="s">
        <v>179</v>
      </c>
      <c r="C1991" s="976"/>
      <c r="D1991" s="983" t="s">
        <v>3090</v>
      </c>
      <c r="E1991" s="984"/>
      <c r="F1991" s="979">
        <v>0</v>
      </c>
      <c r="G1991" s="980"/>
      <c r="H1991" s="985">
        <f t="shared" si="30"/>
        <v>0</v>
      </c>
      <c r="J1991" s="2061" t="s">
        <v>6399</v>
      </c>
      <c r="K1991" s="2153" t="str">
        <f>VLOOKUP(J1991,'FICHE RATIOS'!C:D,2,FALSE)</f>
        <v>Renouvellement d'Air - Locaux Principaux</v>
      </c>
    </row>
    <row r="1992" spans="1:11">
      <c r="A1992" s="440"/>
      <c r="B1992" s="989" t="s">
        <v>179</v>
      </c>
      <c r="C1992" s="976"/>
      <c r="D1992" s="991" t="s">
        <v>2978</v>
      </c>
      <c r="E1992" s="984" t="s">
        <v>235</v>
      </c>
      <c r="F1992" s="979">
        <v>135</v>
      </c>
      <c r="G1992" s="980">
        <v>24.4</v>
      </c>
      <c r="H1992" s="985">
        <f t="shared" ref="H1992:H2055" si="31">+IF(F1992=0,0,F1992*G1992)</f>
        <v>3294</v>
      </c>
      <c r="J1992" s="2061" t="s">
        <v>6399</v>
      </c>
      <c r="K1992" s="2153" t="str">
        <f>VLOOKUP(J1992,'FICHE RATIOS'!C:D,2,FALSE)</f>
        <v>Renouvellement d'Air - Locaux Principaux</v>
      </c>
    </row>
    <row r="1993" spans="1:11">
      <c r="A1993" s="440"/>
      <c r="B1993" s="989" t="s">
        <v>179</v>
      </c>
      <c r="C1993" s="976"/>
      <c r="D1993" s="991" t="s">
        <v>2980</v>
      </c>
      <c r="E1993" s="984" t="s">
        <v>51</v>
      </c>
      <c r="F1993" s="979">
        <v>27</v>
      </c>
      <c r="G1993" s="980">
        <v>62.52</v>
      </c>
      <c r="H1993" s="985">
        <f t="shared" si="31"/>
        <v>1688.0400000000002</v>
      </c>
      <c r="J1993" s="2061" t="s">
        <v>6399</v>
      </c>
      <c r="K1993" s="2153" t="str">
        <f>VLOOKUP(J1993,'FICHE RATIOS'!C:D,2,FALSE)</f>
        <v>Renouvellement d'Air - Locaux Principaux</v>
      </c>
    </row>
    <row r="1994" spans="1:11">
      <c r="A1994" s="440"/>
      <c r="B1994" s="989" t="s">
        <v>179</v>
      </c>
      <c r="C1994" s="976"/>
      <c r="D1994" s="983"/>
      <c r="E1994" s="984"/>
      <c r="F1994" s="979">
        <v>0</v>
      </c>
      <c r="G1994" s="980"/>
      <c r="H1994" s="985">
        <f t="shared" si="31"/>
        <v>0</v>
      </c>
      <c r="J1994" s="2061" t="s">
        <v>6399</v>
      </c>
      <c r="K1994" s="2153" t="str">
        <f>VLOOKUP(J1994,'FICHE RATIOS'!C:D,2,FALSE)</f>
        <v>Renouvellement d'Air - Locaux Principaux</v>
      </c>
    </row>
    <row r="1995" spans="1:11">
      <c r="A1995" s="440"/>
      <c r="B1995" s="989" t="s">
        <v>179</v>
      </c>
      <c r="C1995" s="976"/>
      <c r="D1995" s="983" t="s">
        <v>3091</v>
      </c>
      <c r="E1995" s="984" t="s">
        <v>2528</v>
      </c>
      <c r="F1995" s="979">
        <v>0</v>
      </c>
      <c r="G1995" s="980"/>
      <c r="H1995" s="985">
        <f t="shared" si="31"/>
        <v>0</v>
      </c>
      <c r="J1995" s="2061" t="s">
        <v>6399</v>
      </c>
      <c r="K1995" s="2153" t="str">
        <f>VLOOKUP(J1995,'FICHE RATIOS'!C:D,2,FALSE)</f>
        <v>Renouvellement d'Air - Locaux Principaux</v>
      </c>
    </row>
    <row r="1996" spans="1:11" ht="24">
      <c r="A1996" s="440"/>
      <c r="B1996" s="989" t="s">
        <v>179</v>
      </c>
      <c r="C1996" s="976"/>
      <c r="D1996" s="983" t="s">
        <v>3092</v>
      </c>
      <c r="E1996" s="984"/>
      <c r="F1996" s="979">
        <v>0</v>
      </c>
      <c r="G1996" s="980"/>
      <c r="H1996" s="985">
        <f t="shared" si="31"/>
        <v>0</v>
      </c>
      <c r="J1996" s="2061" t="s">
        <v>6399</v>
      </c>
      <c r="K1996" s="2153" t="str">
        <f>VLOOKUP(J1996,'FICHE RATIOS'!C:D,2,FALSE)</f>
        <v>Renouvellement d'Air - Locaux Principaux</v>
      </c>
    </row>
    <row r="1997" spans="1:11">
      <c r="A1997" s="440"/>
      <c r="B1997" s="989" t="s">
        <v>179</v>
      </c>
      <c r="C1997" s="976"/>
      <c r="D1997" s="983" t="s">
        <v>179</v>
      </c>
      <c r="E1997" s="984" t="s">
        <v>179</v>
      </c>
      <c r="F1997" s="979">
        <v>0</v>
      </c>
      <c r="G1997" s="980"/>
      <c r="H1997" s="985">
        <f t="shared" si="31"/>
        <v>0</v>
      </c>
      <c r="J1997" s="2061" t="s">
        <v>6399</v>
      </c>
      <c r="K1997" s="2153" t="str">
        <f>VLOOKUP(J1997,'FICHE RATIOS'!C:D,2,FALSE)</f>
        <v>Renouvellement d'Air - Locaux Principaux</v>
      </c>
    </row>
    <row r="1998" spans="1:11">
      <c r="A1998" s="440"/>
      <c r="B1998" s="989"/>
      <c r="C1998" s="976"/>
      <c r="D1998" s="990"/>
      <c r="E1998" s="984"/>
      <c r="F1998" s="979"/>
      <c r="G1998" s="980"/>
      <c r="H1998" s="985">
        <f t="shared" si="31"/>
        <v>0</v>
      </c>
      <c r="J1998" s="2061"/>
      <c r="K1998" s="2153" t="e">
        <f>VLOOKUP(J1998,'FICHE RATIOS'!C:D,2,FALSE)</f>
        <v>#N/A</v>
      </c>
    </row>
    <row r="1999" spans="1:11">
      <c r="A1999" s="440"/>
      <c r="B1999" s="989"/>
      <c r="C1999" s="976"/>
      <c r="D1999" s="990"/>
      <c r="E1999" s="978"/>
      <c r="F1999" s="979"/>
      <c r="G1999" s="980"/>
      <c r="H1999" s="985">
        <f t="shared" si="31"/>
        <v>0</v>
      </c>
      <c r="J1999" s="2061"/>
      <c r="K1999" s="2153" t="e">
        <f>VLOOKUP(J1999,'FICHE RATIOS'!C:D,2,FALSE)</f>
        <v>#N/A</v>
      </c>
    </row>
    <row r="2000" spans="1:11">
      <c r="A2000" s="440"/>
      <c r="B2000" s="989" t="s">
        <v>1148</v>
      </c>
      <c r="C2000" s="976"/>
      <c r="D2000" s="997" t="s">
        <v>3093</v>
      </c>
      <c r="E2000" s="978"/>
      <c r="F2000" s="979"/>
      <c r="G2000" s="980"/>
      <c r="H2000" s="985">
        <f t="shared" si="31"/>
        <v>0</v>
      </c>
      <c r="J2000" s="2061"/>
      <c r="K2000" s="2153" t="e">
        <f>VLOOKUP(J2000,'FICHE RATIOS'!C:D,2,FALSE)</f>
        <v>#N/A</v>
      </c>
    </row>
    <row r="2001" spans="1:11">
      <c r="A2001" s="440"/>
      <c r="B2001" s="989" t="s">
        <v>179</v>
      </c>
      <c r="C2001" s="976"/>
      <c r="D2001" s="983" t="s">
        <v>179</v>
      </c>
      <c r="E2001" s="984" t="s">
        <v>179</v>
      </c>
      <c r="F2001" s="979">
        <v>0</v>
      </c>
      <c r="G2001" s="980"/>
      <c r="H2001" s="985">
        <f t="shared" si="31"/>
        <v>0</v>
      </c>
      <c r="J2001" s="2061"/>
      <c r="K2001" s="2153" t="e">
        <f>VLOOKUP(J2001,'FICHE RATIOS'!C:D,2,FALSE)</f>
        <v>#N/A</v>
      </c>
    </row>
    <row r="2002" spans="1:11">
      <c r="A2002" s="440"/>
      <c r="B2002" s="989" t="s">
        <v>179</v>
      </c>
      <c r="C2002" s="976"/>
      <c r="D2002" s="983" t="s">
        <v>3094</v>
      </c>
      <c r="E2002" s="984"/>
      <c r="F2002" s="979">
        <v>0</v>
      </c>
      <c r="G2002" s="980"/>
      <c r="H2002" s="985">
        <f t="shared" si="31"/>
        <v>0</v>
      </c>
      <c r="J2002" s="2061"/>
      <c r="K2002" s="2153" t="e">
        <f>VLOOKUP(J2002,'FICHE RATIOS'!C:D,2,FALSE)</f>
        <v>#N/A</v>
      </c>
    </row>
    <row r="2003" spans="1:11">
      <c r="A2003" s="440"/>
      <c r="B2003" s="989" t="s">
        <v>179</v>
      </c>
      <c r="C2003" s="976"/>
      <c r="D2003" s="983"/>
      <c r="E2003" s="984"/>
      <c r="F2003" s="979">
        <v>0</v>
      </c>
      <c r="G2003" s="980"/>
      <c r="H2003" s="985">
        <f t="shared" si="31"/>
        <v>0</v>
      </c>
      <c r="J2003" s="2061" t="s">
        <v>6842</v>
      </c>
      <c r="K2003" s="2153" t="str">
        <f>VLOOKUP(J2003,'FICHE RATIOS'!C:D,2,FALSE)</f>
        <v>Traitement Terminal - Zone Décorées</v>
      </c>
    </row>
    <row r="2004" spans="1:11" ht="36">
      <c r="A2004" s="440"/>
      <c r="B2004" s="989" t="s">
        <v>179</v>
      </c>
      <c r="C2004" s="976"/>
      <c r="D2004" s="991" t="s">
        <v>3095</v>
      </c>
      <c r="E2004" s="984" t="s">
        <v>66</v>
      </c>
      <c r="F2004" s="979">
        <v>10</v>
      </c>
      <c r="G2004" s="980">
        <v>6456.72</v>
      </c>
      <c r="H2004" s="985">
        <f t="shared" si="31"/>
        <v>64567.200000000004</v>
      </c>
      <c r="J2004" s="2061" t="s">
        <v>6842</v>
      </c>
      <c r="K2004" s="2153" t="str">
        <f>VLOOKUP(J2004,'FICHE RATIOS'!C:D,2,FALSE)</f>
        <v>Traitement Terminal - Zone Décorées</v>
      </c>
    </row>
    <row r="2005" spans="1:11">
      <c r="A2005" s="440"/>
      <c r="B2005" s="989" t="s">
        <v>179</v>
      </c>
      <c r="C2005" s="976"/>
      <c r="D2005" s="991" t="s">
        <v>2608</v>
      </c>
      <c r="E2005" s="984" t="s">
        <v>36</v>
      </c>
      <c r="F2005" s="979">
        <v>20</v>
      </c>
      <c r="G2005" s="980">
        <v>49.29</v>
      </c>
      <c r="H2005" s="985">
        <f t="shared" si="31"/>
        <v>985.8</v>
      </c>
      <c r="J2005" s="2061" t="s">
        <v>6842</v>
      </c>
      <c r="K2005" s="2153" t="str">
        <f>VLOOKUP(J2005,'FICHE RATIOS'!C:D,2,FALSE)</f>
        <v>Traitement Terminal - Zone Décorées</v>
      </c>
    </row>
    <row r="2006" spans="1:11">
      <c r="A2006" s="440"/>
      <c r="B2006" s="989" t="s">
        <v>179</v>
      </c>
      <c r="C2006" s="976"/>
      <c r="D2006" s="991" t="s">
        <v>2759</v>
      </c>
      <c r="E2006" s="984" t="s">
        <v>36</v>
      </c>
      <c r="F2006" s="979">
        <v>10</v>
      </c>
      <c r="G2006" s="980">
        <v>112.55</v>
      </c>
      <c r="H2006" s="985">
        <f t="shared" si="31"/>
        <v>1125.5</v>
      </c>
      <c r="J2006" s="2061" t="s">
        <v>6842</v>
      </c>
      <c r="K2006" s="2153" t="str">
        <f>VLOOKUP(J2006,'FICHE RATIOS'!C:D,2,FALSE)</f>
        <v>Traitement Terminal - Zone Décorées</v>
      </c>
    </row>
    <row r="2007" spans="1:11">
      <c r="A2007" s="440"/>
      <c r="B2007" s="989" t="s">
        <v>179</v>
      </c>
      <c r="C2007" s="976"/>
      <c r="D2007" s="991" t="s">
        <v>3096</v>
      </c>
      <c r="E2007" s="984" t="s">
        <v>36</v>
      </c>
      <c r="F2007" s="979">
        <v>20</v>
      </c>
      <c r="G2007" s="980">
        <v>22.62</v>
      </c>
      <c r="H2007" s="985">
        <f t="shared" si="31"/>
        <v>452.40000000000003</v>
      </c>
      <c r="J2007" s="2061" t="s">
        <v>6842</v>
      </c>
      <c r="K2007" s="2153" t="str">
        <f>VLOOKUP(J2007,'FICHE RATIOS'!C:D,2,FALSE)</f>
        <v>Traitement Terminal - Zone Décorées</v>
      </c>
    </row>
    <row r="2008" spans="1:11">
      <c r="A2008" s="440"/>
      <c r="B2008" s="989" t="s">
        <v>179</v>
      </c>
      <c r="C2008" s="976"/>
      <c r="D2008" s="991" t="s">
        <v>2744</v>
      </c>
      <c r="E2008" s="984" t="s">
        <v>235</v>
      </c>
      <c r="F2008" s="979">
        <v>384</v>
      </c>
      <c r="G2008" s="980">
        <v>44.04</v>
      </c>
      <c r="H2008" s="985">
        <f t="shared" si="31"/>
        <v>16911.36</v>
      </c>
      <c r="J2008" s="2061" t="s">
        <v>6842</v>
      </c>
      <c r="K2008" s="2153" t="str">
        <f>VLOOKUP(J2008,'FICHE RATIOS'!C:D,2,FALSE)</f>
        <v>Traitement Terminal - Zone Décorées</v>
      </c>
    </row>
    <row r="2009" spans="1:11">
      <c r="A2009" s="440"/>
      <c r="B2009" s="989" t="s">
        <v>179</v>
      </c>
      <c r="C2009" s="976"/>
      <c r="D2009" s="991" t="s">
        <v>2701</v>
      </c>
      <c r="E2009" s="984" t="s">
        <v>70</v>
      </c>
      <c r="F2009" s="979">
        <v>116</v>
      </c>
      <c r="G2009" s="980">
        <v>40.29</v>
      </c>
      <c r="H2009" s="985">
        <f t="shared" si="31"/>
        <v>4673.6400000000003</v>
      </c>
      <c r="J2009" s="2061" t="s">
        <v>6842</v>
      </c>
      <c r="K2009" s="2153" t="str">
        <f>VLOOKUP(J2009,'FICHE RATIOS'!C:D,2,FALSE)</f>
        <v>Traitement Terminal - Zone Décorées</v>
      </c>
    </row>
    <row r="2010" spans="1:11">
      <c r="A2010" s="440"/>
      <c r="B2010" s="989" t="s">
        <v>179</v>
      </c>
      <c r="C2010" s="976"/>
      <c r="D2010" s="983"/>
      <c r="E2010" s="984"/>
      <c r="F2010" s="979">
        <v>0</v>
      </c>
      <c r="G2010" s="980"/>
      <c r="H2010" s="985">
        <f t="shared" si="31"/>
        <v>0</v>
      </c>
      <c r="J2010" s="2061" t="s">
        <v>6842</v>
      </c>
      <c r="K2010" s="2153" t="str">
        <f>VLOOKUP(J2010,'FICHE RATIOS'!C:D,2,FALSE)</f>
        <v>Traitement Terminal - Zone Décorées</v>
      </c>
    </row>
    <row r="2011" spans="1:11">
      <c r="A2011" s="440"/>
      <c r="B2011" s="989" t="s">
        <v>179</v>
      </c>
      <c r="C2011" s="976"/>
      <c r="D2011" s="983" t="s">
        <v>3097</v>
      </c>
      <c r="E2011" s="984"/>
      <c r="F2011" s="979">
        <v>0</v>
      </c>
      <c r="G2011" s="980"/>
      <c r="H2011" s="985">
        <f t="shared" si="31"/>
        <v>0</v>
      </c>
      <c r="J2011" s="2061" t="s">
        <v>6842</v>
      </c>
      <c r="K2011" s="2153" t="str">
        <f>VLOOKUP(J2011,'FICHE RATIOS'!C:D,2,FALSE)</f>
        <v>Traitement Terminal - Zone Décorées</v>
      </c>
    </row>
    <row r="2012" spans="1:11">
      <c r="A2012" s="440"/>
      <c r="B2012" s="989" t="s">
        <v>179</v>
      </c>
      <c r="C2012" s="976"/>
      <c r="D2012" s="983"/>
      <c r="E2012" s="984"/>
      <c r="F2012" s="979">
        <v>0</v>
      </c>
      <c r="G2012" s="980"/>
      <c r="H2012" s="985">
        <f t="shared" si="31"/>
        <v>0</v>
      </c>
      <c r="J2012" s="2061" t="s">
        <v>6842</v>
      </c>
      <c r="K2012" s="2153" t="str">
        <f>VLOOKUP(J2012,'FICHE RATIOS'!C:D,2,FALSE)</f>
        <v>Traitement Terminal - Zone Décorées</v>
      </c>
    </row>
    <row r="2013" spans="1:11">
      <c r="A2013" s="440"/>
      <c r="B2013" s="989" t="s">
        <v>179</v>
      </c>
      <c r="C2013" s="976"/>
      <c r="D2013" s="983" t="s">
        <v>3098</v>
      </c>
      <c r="E2013" s="984" t="s">
        <v>2528</v>
      </c>
      <c r="F2013" s="979">
        <v>0</v>
      </c>
      <c r="G2013" s="980"/>
      <c r="H2013" s="985">
        <f t="shared" si="31"/>
        <v>0</v>
      </c>
      <c r="J2013" s="2061" t="s">
        <v>6842</v>
      </c>
      <c r="K2013" s="2153" t="str">
        <f>VLOOKUP(J2013,'FICHE RATIOS'!C:D,2,FALSE)</f>
        <v>Traitement Terminal - Zone Décorées</v>
      </c>
    </row>
    <row r="2014" spans="1:11">
      <c r="A2014" s="440"/>
      <c r="B2014" s="989" t="s">
        <v>179</v>
      </c>
      <c r="C2014" s="976"/>
      <c r="D2014" s="983" t="s">
        <v>3099</v>
      </c>
      <c r="E2014" s="984" t="s">
        <v>2528</v>
      </c>
      <c r="F2014" s="979">
        <v>0</v>
      </c>
      <c r="G2014" s="980"/>
      <c r="H2014" s="985">
        <f t="shared" si="31"/>
        <v>0</v>
      </c>
      <c r="J2014" s="2061" t="s">
        <v>6842</v>
      </c>
      <c r="K2014" s="2153" t="str">
        <f>VLOOKUP(J2014,'FICHE RATIOS'!C:D,2,FALSE)</f>
        <v>Traitement Terminal - Zone Décorées</v>
      </c>
    </row>
    <row r="2015" spans="1:11">
      <c r="A2015" s="440"/>
      <c r="B2015" s="989" t="s">
        <v>179</v>
      </c>
      <c r="C2015" s="976"/>
      <c r="D2015" s="983" t="s">
        <v>3100</v>
      </c>
      <c r="E2015" s="984" t="s">
        <v>2528</v>
      </c>
      <c r="F2015" s="979">
        <v>0</v>
      </c>
      <c r="G2015" s="980"/>
      <c r="H2015" s="985">
        <f t="shared" si="31"/>
        <v>0</v>
      </c>
      <c r="J2015" s="2061" t="s">
        <v>6842</v>
      </c>
      <c r="K2015" s="2153" t="str">
        <f>VLOOKUP(J2015,'FICHE RATIOS'!C:D,2,FALSE)</f>
        <v>Traitement Terminal - Zone Décorées</v>
      </c>
    </row>
    <row r="2016" spans="1:11">
      <c r="A2016" s="440"/>
      <c r="B2016" s="989" t="s">
        <v>179</v>
      </c>
      <c r="C2016" s="976"/>
      <c r="D2016" s="983" t="s">
        <v>3101</v>
      </c>
      <c r="E2016" s="984" t="s">
        <v>2528</v>
      </c>
      <c r="F2016" s="979">
        <v>0</v>
      </c>
      <c r="G2016" s="980"/>
      <c r="H2016" s="985">
        <f t="shared" si="31"/>
        <v>0</v>
      </c>
      <c r="J2016" s="2061" t="s">
        <v>6842</v>
      </c>
      <c r="K2016" s="2153" t="str">
        <f>VLOOKUP(J2016,'FICHE RATIOS'!C:D,2,FALSE)</f>
        <v>Traitement Terminal - Zone Décorées</v>
      </c>
    </row>
    <row r="2017" spans="1:11">
      <c r="A2017" s="440"/>
      <c r="B2017" s="989" t="s">
        <v>179</v>
      </c>
      <c r="C2017" s="976"/>
      <c r="D2017" s="983" t="s">
        <v>2608</v>
      </c>
      <c r="E2017" s="984" t="s">
        <v>2528</v>
      </c>
      <c r="F2017" s="979">
        <v>0</v>
      </c>
      <c r="G2017" s="980"/>
      <c r="H2017" s="985">
        <f t="shared" si="31"/>
        <v>0</v>
      </c>
      <c r="J2017" s="2061" t="s">
        <v>6842</v>
      </c>
      <c r="K2017" s="2153" t="str">
        <f>VLOOKUP(J2017,'FICHE RATIOS'!C:D,2,FALSE)</f>
        <v>Traitement Terminal - Zone Décorées</v>
      </c>
    </row>
    <row r="2018" spans="1:11">
      <c r="A2018" s="440"/>
      <c r="B2018" s="989" t="s">
        <v>179</v>
      </c>
      <c r="C2018" s="976"/>
      <c r="D2018" s="983" t="s">
        <v>2732</v>
      </c>
      <c r="E2018" s="984" t="s">
        <v>2528</v>
      </c>
      <c r="F2018" s="979">
        <v>0</v>
      </c>
      <c r="G2018" s="980"/>
      <c r="H2018" s="985">
        <f t="shared" si="31"/>
        <v>0</v>
      </c>
      <c r="J2018" s="2061" t="s">
        <v>6842</v>
      </c>
      <c r="K2018" s="2153" t="str">
        <f>VLOOKUP(J2018,'FICHE RATIOS'!C:D,2,FALSE)</f>
        <v>Traitement Terminal - Zone Décorées</v>
      </c>
    </row>
    <row r="2019" spans="1:11">
      <c r="A2019" s="440"/>
      <c r="B2019" s="989" t="s">
        <v>179</v>
      </c>
      <c r="C2019" s="976"/>
      <c r="D2019" s="983" t="s">
        <v>2759</v>
      </c>
      <c r="E2019" s="984" t="s">
        <v>2528</v>
      </c>
      <c r="F2019" s="979">
        <v>0</v>
      </c>
      <c r="G2019" s="980"/>
      <c r="H2019" s="985">
        <f t="shared" si="31"/>
        <v>0</v>
      </c>
      <c r="J2019" s="2061" t="s">
        <v>6842</v>
      </c>
      <c r="K2019" s="2153" t="str">
        <f>VLOOKUP(J2019,'FICHE RATIOS'!C:D,2,FALSE)</f>
        <v>Traitement Terminal - Zone Décorées</v>
      </c>
    </row>
    <row r="2020" spans="1:11">
      <c r="A2020" s="440"/>
      <c r="B2020" s="989" t="s">
        <v>179</v>
      </c>
      <c r="C2020" s="976"/>
      <c r="D2020" s="983" t="s">
        <v>2760</v>
      </c>
      <c r="E2020" s="984" t="s">
        <v>2528</v>
      </c>
      <c r="F2020" s="979">
        <v>0</v>
      </c>
      <c r="G2020" s="980"/>
      <c r="H2020" s="985">
        <f t="shared" si="31"/>
        <v>0</v>
      </c>
      <c r="J2020" s="2061" t="s">
        <v>6842</v>
      </c>
      <c r="K2020" s="2153" t="str">
        <f>VLOOKUP(J2020,'FICHE RATIOS'!C:D,2,FALSE)</f>
        <v>Traitement Terminal - Zone Décorées</v>
      </c>
    </row>
    <row r="2021" spans="1:11">
      <c r="A2021" s="440"/>
      <c r="B2021" s="989" t="s">
        <v>179</v>
      </c>
      <c r="C2021" s="976"/>
      <c r="D2021" s="983" t="s">
        <v>2606</v>
      </c>
      <c r="E2021" s="984" t="s">
        <v>2528</v>
      </c>
      <c r="F2021" s="979">
        <v>0</v>
      </c>
      <c r="G2021" s="980"/>
      <c r="H2021" s="985">
        <f t="shared" si="31"/>
        <v>0</v>
      </c>
      <c r="J2021" s="2061" t="s">
        <v>6842</v>
      </c>
      <c r="K2021" s="2153" t="str">
        <f>VLOOKUP(J2021,'FICHE RATIOS'!C:D,2,FALSE)</f>
        <v>Traitement Terminal - Zone Décorées</v>
      </c>
    </row>
    <row r="2022" spans="1:11">
      <c r="A2022" s="440"/>
      <c r="B2022" s="989" t="s">
        <v>179</v>
      </c>
      <c r="C2022" s="976"/>
      <c r="D2022" s="983" t="s">
        <v>2577</v>
      </c>
      <c r="E2022" s="984" t="s">
        <v>2528</v>
      </c>
      <c r="F2022" s="979">
        <v>0</v>
      </c>
      <c r="G2022" s="980"/>
      <c r="H2022" s="985">
        <f t="shared" si="31"/>
        <v>0</v>
      </c>
      <c r="J2022" s="2061" t="s">
        <v>6842</v>
      </c>
      <c r="K2022" s="2153" t="str">
        <f>VLOOKUP(J2022,'FICHE RATIOS'!C:D,2,FALSE)</f>
        <v>Traitement Terminal - Zone Décorées</v>
      </c>
    </row>
    <row r="2023" spans="1:11" ht="24">
      <c r="A2023" s="440"/>
      <c r="B2023" s="989" t="s">
        <v>179</v>
      </c>
      <c r="C2023" s="976"/>
      <c r="D2023" s="983" t="s">
        <v>2886</v>
      </c>
      <c r="E2023" s="984" t="s">
        <v>2528</v>
      </c>
      <c r="F2023" s="979">
        <v>0</v>
      </c>
      <c r="G2023" s="980"/>
      <c r="H2023" s="985">
        <f t="shared" si="31"/>
        <v>0</v>
      </c>
      <c r="J2023" s="2061" t="s">
        <v>6842</v>
      </c>
      <c r="K2023" s="2153" t="str">
        <f>VLOOKUP(J2023,'FICHE RATIOS'!C:D,2,FALSE)</f>
        <v>Traitement Terminal - Zone Décorées</v>
      </c>
    </row>
    <row r="2024" spans="1:11">
      <c r="A2024" s="440"/>
      <c r="B2024" s="989" t="s">
        <v>179</v>
      </c>
      <c r="C2024" s="976"/>
      <c r="D2024" s="983" t="s">
        <v>3102</v>
      </c>
      <c r="E2024" s="984" t="s">
        <v>399</v>
      </c>
      <c r="F2024" s="979">
        <v>0</v>
      </c>
      <c r="G2024" s="980"/>
      <c r="H2024" s="985">
        <f t="shared" si="31"/>
        <v>0</v>
      </c>
      <c r="J2024" s="2061" t="s">
        <v>6842</v>
      </c>
      <c r="K2024" s="2153" t="str">
        <f>VLOOKUP(J2024,'FICHE RATIOS'!C:D,2,FALSE)</f>
        <v>Traitement Terminal - Zone Décorées</v>
      </c>
    </row>
    <row r="2025" spans="1:11">
      <c r="A2025" s="440"/>
      <c r="B2025" s="989" t="s">
        <v>179</v>
      </c>
      <c r="C2025" s="976"/>
      <c r="D2025" s="983"/>
      <c r="E2025" s="984"/>
      <c r="F2025" s="979">
        <v>0</v>
      </c>
      <c r="G2025" s="980"/>
      <c r="H2025" s="985">
        <f t="shared" si="31"/>
        <v>0</v>
      </c>
      <c r="J2025" s="2061" t="s">
        <v>6842</v>
      </c>
      <c r="K2025" s="2153" t="str">
        <f>VLOOKUP(J2025,'FICHE RATIOS'!C:D,2,FALSE)</f>
        <v>Traitement Terminal - Zone Décorées</v>
      </c>
    </row>
    <row r="2026" spans="1:11">
      <c r="A2026" s="440"/>
      <c r="B2026" s="989" t="s">
        <v>179</v>
      </c>
      <c r="C2026" s="976"/>
      <c r="D2026" s="983" t="s">
        <v>2781</v>
      </c>
      <c r="E2026" s="984"/>
      <c r="F2026" s="979">
        <v>0</v>
      </c>
      <c r="G2026" s="980"/>
      <c r="H2026" s="985">
        <f t="shared" si="31"/>
        <v>0</v>
      </c>
      <c r="J2026" s="2061" t="s">
        <v>6842</v>
      </c>
      <c r="K2026" s="2153" t="str">
        <f>VLOOKUP(J2026,'FICHE RATIOS'!C:D,2,FALSE)</f>
        <v>Traitement Terminal - Zone Décorées</v>
      </c>
    </row>
    <row r="2027" spans="1:11">
      <c r="A2027" s="440"/>
      <c r="B2027" s="989" t="s">
        <v>179</v>
      </c>
      <c r="C2027" s="976"/>
      <c r="D2027" s="991" t="s">
        <v>2949</v>
      </c>
      <c r="E2027" s="984" t="s">
        <v>66</v>
      </c>
      <c r="F2027" s="979">
        <v>93</v>
      </c>
      <c r="G2027" s="980">
        <v>531.24</v>
      </c>
      <c r="H2027" s="985">
        <f t="shared" si="31"/>
        <v>49405.32</v>
      </c>
      <c r="J2027" s="2061" t="s">
        <v>6842</v>
      </c>
      <c r="K2027" s="2153" t="str">
        <f>VLOOKUP(J2027,'FICHE RATIOS'!C:D,2,FALSE)</f>
        <v>Traitement Terminal - Zone Décorées</v>
      </c>
    </row>
    <row r="2028" spans="1:11">
      <c r="A2028" s="440"/>
      <c r="B2028" s="989" t="s">
        <v>179</v>
      </c>
      <c r="C2028" s="976"/>
      <c r="D2028" s="991" t="s">
        <v>2950</v>
      </c>
      <c r="E2028" s="984" t="s">
        <v>66</v>
      </c>
      <c r="F2028" s="979">
        <v>24</v>
      </c>
      <c r="G2028" s="980">
        <v>765.84</v>
      </c>
      <c r="H2028" s="985">
        <f t="shared" si="31"/>
        <v>18380.16</v>
      </c>
      <c r="J2028" s="2061" t="s">
        <v>6842</v>
      </c>
      <c r="K2028" s="2153" t="str">
        <f>VLOOKUP(J2028,'FICHE RATIOS'!C:D,2,FALSE)</f>
        <v>Traitement Terminal - Zone Décorées</v>
      </c>
    </row>
    <row r="2029" spans="1:11" ht="24">
      <c r="A2029" s="440"/>
      <c r="B2029" s="989" t="s">
        <v>179</v>
      </c>
      <c r="C2029" s="976"/>
      <c r="D2029" s="983" t="s">
        <v>2954</v>
      </c>
      <c r="E2029" s="984" t="s">
        <v>2528</v>
      </c>
      <c r="F2029" s="979">
        <v>0</v>
      </c>
      <c r="G2029" s="980"/>
      <c r="H2029" s="985">
        <f t="shared" si="31"/>
        <v>0</v>
      </c>
      <c r="J2029" s="2061" t="s">
        <v>6842</v>
      </c>
      <c r="K2029" s="2153" t="str">
        <f>VLOOKUP(J2029,'FICHE RATIOS'!C:D,2,FALSE)</f>
        <v>Traitement Terminal - Zone Décorées</v>
      </c>
    </row>
    <row r="2030" spans="1:11">
      <c r="A2030" s="440"/>
      <c r="B2030" s="989" t="s">
        <v>179</v>
      </c>
      <c r="C2030" s="976"/>
      <c r="D2030" s="983" t="s">
        <v>2955</v>
      </c>
      <c r="E2030" s="984"/>
      <c r="F2030" s="979">
        <v>0</v>
      </c>
      <c r="G2030" s="980"/>
      <c r="H2030" s="985">
        <f t="shared" si="31"/>
        <v>0</v>
      </c>
      <c r="J2030" s="2061" t="s">
        <v>6842</v>
      </c>
      <c r="K2030" s="2153" t="str">
        <f>VLOOKUP(J2030,'FICHE RATIOS'!C:D,2,FALSE)</f>
        <v>Traitement Terminal - Zone Décorées</v>
      </c>
    </row>
    <row r="2031" spans="1:11">
      <c r="A2031" s="440"/>
      <c r="B2031" s="989" t="s">
        <v>179</v>
      </c>
      <c r="C2031" s="976"/>
      <c r="D2031" s="983" t="s">
        <v>2952</v>
      </c>
      <c r="E2031" s="984" t="s">
        <v>2528</v>
      </c>
      <c r="F2031" s="979">
        <v>0</v>
      </c>
      <c r="G2031" s="980"/>
      <c r="H2031" s="985">
        <f t="shared" si="31"/>
        <v>0</v>
      </c>
      <c r="J2031" s="2061" t="s">
        <v>6842</v>
      </c>
      <c r="K2031" s="2153" t="str">
        <f>VLOOKUP(J2031,'FICHE RATIOS'!C:D,2,FALSE)</f>
        <v>Traitement Terminal - Zone Décorées</v>
      </c>
    </row>
    <row r="2032" spans="1:11">
      <c r="A2032" s="440"/>
      <c r="B2032" s="989" t="s">
        <v>179</v>
      </c>
      <c r="C2032" s="976"/>
      <c r="D2032" s="983" t="s">
        <v>2956</v>
      </c>
      <c r="E2032" s="984" t="s">
        <v>2957</v>
      </c>
      <c r="F2032" s="979">
        <v>0</v>
      </c>
      <c r="G2032" s="980"/>
      <c r="H2032" s="985">
        <f t="shared" si="31"/>
        <v>0</v>
      </c>
      <c r="J2032" s="2061" t="s">
        <v>6842</v>
      </c>
      <c r="K2032" s="2153" t="str">
        <f>VLOOKUP(J2032,'FICHE RATIOS'!C:D,2,FALSE)</f>
        <v>Traitement Terminal - Zone Décorées</v>
      </c>
    </row>
    <row r="2033" spans="1:11">
      <c r="A2033" s="440"/>
      <c r="B2033" s="989" t="s">
        <v>179</v>
      </c>
      <c r="C2033" s="976"/>
      <c r="D2033" s="983" t="s">
        <v>2958</v>
      </c>
      <c r="E2033" s="984"/>
      <c r="F2033" s="979">
        <v>0</v>
      </c>
      <c r="G2033" s="980"/>
      <c r="H2033" s="985">
        <f t="shared" si="31"/>
        <v>0</v>
      </c>
      <c r="J2033" s="2061" t="s">
        <v>6842</v>
      </c>
      <c r="K2033" s="2153" t="str">
        <f>VLOOKUP(J2033,'FICHE RATIOS'!C:D,2,FALSE)</f>
        <v>Traitement Terminal - Zone Décorées</v>
      </c>
    </row>
    <row r="2034" spans="1:11">
      <c r="A2034" s="440"/>
      <c r="B2034" s="989" t="s">
        <v>179</v>
      </c>
      <c r="C2034" s="976"/>
      <c r="D2034" s="991" t="s">
        <v>2737</v>
      </c>
      <c r="E2034" s="984" t="s">
        <v>36</v>
      </c>
      <c r="F2034" s="979">
        <v>234</v>
      </c>
      <c r="G2034" s="980">
        <v>17.89</v>
      </c>
      <c r="H2034" s="985">
        <f t="shared" si="31"/>
        <v>4186.26</v>
      </c>
      <c r="J2034" s="2061" t="s">
        <v>6842</v>
      </c>
      <c r="K2034" s="2153" t="str">
        <f>VLOOKUP(J2034,'FICHE RATIOS'!C:D,2,FALSE)</f>
        <v>Traitement Terminal - Zone Décorées</v>
      </c>
    </row>
    <row r="2035" spans="1:11">
      <c r="A2035" s="440"/>
      <c r="B2035" s="989" t="s">
        <v>179</v>
      </c>
      <c r="C2035" s="976"/>
      <c r="D2035" s="983" t="s">
        <v>2959</v>
      </c>
      <c r="E2035" s="984"/>
      <c r="F2035" s="979">
        <v>0</v>
      </c>
      <c r="G2035" s="980"/>
      <c r="H2035" s="985">
        <f t="shared" si="31"/>
        <v>0</v>
      </c>
      <c r="J2035" s="2061" t="s">
        <v>6842</v>
      </c>
      <c r="K2035" s="2153" t="str">
        <f>VLOOKUP(J2035,'FICHE RATIOS'!C:D,2,FALSE)</f>
        <v>Traitement Terminal - Zone Décorées</v>
      </c>
    </row>
    <row r="2036" spans="1:11">
      <c r="A2036" s="440"/>
      <c r="B2036" s="989" t="s">
        <v>179</v>
      </c>
      <c r="C2036" s="976"/>
      <c r="D2036" s="991" t="s">
        <v>2647</v>
      </c>
      <c r="E2036" s="978" t="s">
        <v>36</v>
      </c>
      <c r="F2036" s="979">
        <v>234</v>
      </c>
      <c r="G2036" s="980">
        <v>21.62</v>
      </c>
      <c r="H2036" s="985">
        <f t="shared" si="31"/>
        <v>5059.08</v>
      </c>
      <c r="J2036" s="2061" t="s">
        <v>6842</v>
      </c>
      <c r="K2036" s="2153" t="str">
        <f>VLOOKUP(J2036,'FICHE RATIOS'!C:D,2,FALSE)</f>
        <v>Traitement Terminal - Zone Décorées</v>
      </c>
    </row>
    <row r="2037" spans="1:11">
      <c r="A2037" s="440"/>
      <c r="B2037" s="989" t="s">
        <v>179</v>
      </c>
      <c r="C2037" s="976"/>
      <c r="D2037" s="983" t="s">
        <v>2960</v>
      </c>
      <c r="E2037" s="984"/>
      <c r="F2037" s="979">
        <v>0</v>
      </c>
      <c r="G2037" s="980"/>
      <c r="H2037" s="985">
        <f t="shared" si="31"/>
        <v>0</v>
      </c>
      <c r="J2037" s="2061" t="s">
        <v>6842</v>
      </c>
      <c r="K2037" s="2153" t="str">
        <f>VLOOKUP(J2037,'FICHE RATIOS'!C:D,2,FALSE)</f>
        <v>Traitement Terminal - Zone Décorées</v>
      </c>
    </row>
    <row r="2038" spans="1:11">
      <c r="A2038" s="440"/>
      <c r="B2038" s="989" t="s">
        <v>179</v>
      </c>
      <c r="C2038" s="976"/>
      <c r="D2038" s="991" t="s">
        <v>2961</v>
      </c>
      <c r="E2038" s="984" t="s">
        <v>66</v>
      </c>
      <c r="F2038" s="979">
        <v>117</v>
      </c>
      <c r="G2038" s="980">
        <v>71.58</v>
      </c>
      <c r="H2038" s="985">
        <f t="shared" si="31"/>
        <v>8374.86</v>
      </c>
      <c r="J2038" s="2061" t="s">
        <v>6842</v>
      </c>
      <c r="K2038" s="2153" t="str">
        <f>VLOOKUP(J2038,'FICHE RATIOS'!C:D,2,FALSE)</f>
        <v>Traitement Terminal - Zone Décorées</v>
      </c>
    </row>
    <row r="2039" spans="1:11">
      <c r="A2039" s="440"/>
      <c r="B2039" s="989" t="s">
        <v>179</v>
      </c>
      <c r="C2039" s="976"/>
      <c r="D2039" s="991" t="s">
        <v>2962</v>
      </c>
      <c r="E2039" s="984" t="s">
        <v>66</v>
      </c>
      <c r="F2039" s="979">
        <v>117</v>
      </c>
      <c r="G2039" s="980">
        <v>80.45</v>
      </c>
      <c r="H2039" s="985">
        <f t="shared" si="31"/>
        <v>9412.65</v>
      </c>
      <c r="J2039" s="2061" t="s">
        <v>6842</v>
      </c>
      <c r="K2039" s="2153" t="str">
        <f>VLOOKUP(J2039,'FICHE RATIOS'!C:D,2,FALSE)</f>
        <v>Traitement Terminal - Zone Décorées</v>
      </c>
    </row>
    <row r="2040" spans="1:11">
      <c r="A2040" s="440"/>
      <c r="B2040" s="989" t="s">
        <v>179</v>
      </c>
      <c r="C2040" s="976"/>
      <c r="D2040" s="983" t="s">
        <v>2963</v>
      </c>
      <c r="E2040" s="984"/>
      <c r="F2040" s="979">
        <v>0</v>
      </c>
      <c r="G2040" s="980"/>
      <c r="H2040" s="985">
        <f t="shared" si="31"/>
        <v>0</v>
      </c>
      <c r="J2040" s="2061" t="s">
        <v>6842</v>
      </c>
      <c r="K2040" s="2153" t="str">
        <f>VLOOKUP(J2040,'FICHE RATIOS'!C:D,2,FALSE)</f>
        <v>Traitement Terminal - Zone Décorées</v>
      </c>
    </row>
    <row r="2041" spans="1:11">
      <c r="A2041" s="440"/>
      <c r="B2041" s="989" t="s">
        <v>179</v>
      </c>
      <c r="C2041" s="976"/>
      <c r="D2041" s="991" t="s">
        <v>2964</v>
      </c>
      <c r="E2041" s="984" t="s">
        <v>36</v>
      </c>
      <c r="F2041" s="979">
        <v>234</v>
      </c>
      <c r="G2041" s="980">
        <v>10.6</v>
      </c>
      <c r="H2041" s="985">
        <f t="shared" si="31"/>
        <v>2480.4</v>
      </c>
      <c r="J2041" s="2061" t="s">
        <v>6842</v>
      </c>
      <c r="K2041" s="2153" t="str">
        <f>VLOOKUP(J2041,'FICHE RATIOS'!C:D,2,FALSE)</f>
        <v>Traitement Terminal - Zone Décorées</v>
      </c>
    </row>
    <row r="2042" spans="1:11">
      <c r="A2042" s="440"/>
      <c r="B2042" s="989" t="s">
        <v>179</v>
      </c>
      <c r="C2042" s="976"/>
      <c r="D2042" s="991" t="s">
        <v>2965</v>
      </c>
      <c r="E2042" s="984" t="s">
        <v>36</v>
      </c>
      <c r="F2042" s="979">
        <v>234</v>
      </c>
      <c r="G2042" s="980">
        <v>12.2</v>
      </c>
      <c r="H2042" s="985">
        <f t="shared" si="31"/>
        <v>2854.7999999999997</v>
      </c>
      <c r="J2042" s="2061" t="s">
        <v>6842</v>
      </c>
      <c r="K2042" s="2153" t="str">
        <f>VLOOKUP(J2042,'FICHE RATIOS'!C:D,2,FALSE)</f>
        <v>Traitement Terminal - Zone Décorées</v>
      </c>
    </row>
    <row r="2043" spans="1:11">
      <c r="A2043" s="440"/>
      <c r="B2043" s="989" t="s">
        <v>179</v>
      </c>
      <c r="C2043" s="976"/>
      <c r="D2043" s="983" t="s">
        <v>2966</v>
      </c>
      <c r="E2043" s="984"/>
      <c r="F2043" s="979">
        <v>0</v>
      </c>
      <c r="G2043" s="980"/>
      <c r="H2043" s="985">
        <f t="shared" si="31"/>
        <v>0</v>
      </c>
      <c r="J2043" s="2061" t="s">
        <v>6842</v>
      </c>
      <c r="K2043" s="2153" t="str">
        <f>VLOOKUP(J2043,'FICHE RATIOS'!C:D,2,FALSE)</f>
        <v>Traitement Terminal - Zone Décorées</v>
      </c>
    </row>
    <row r="2044" spans="1:11">
      <c r="A2044" s="440"/>
      <c r="B2044" s="989" t="s">
        <v>179</v>
      </c>
      <c r="C2044" s="976"/>
      <c r="D2044" s="991" t="s">
        <v>2870</v>
      </c>
      <c r="E2044" s="984" t="s">
        <v>235</v>
      </c>
      <c r="F2044" s="979">
        <v>351</v>
      </c>
      <c r="G2044" s="980">
        <v>11.84</v>
      </c>
      <c r="H2044" s="985">
        <f t="shared" si="31"/>
        <v>4155.84</v>
      </c>
      <c r="J2044" s="2061" t="s">
        <v>6842</v>
      </c>
      <c r="K2044" s="2153" t="str">
        <f>VLOOKUP(J2044,'FICHE RATIOS'!C:D,2,FALSE)</f>
        <v>Traitement Terminal - Zone Décorées</v>
      </c>
    </row>
    <row r="2045" spans="1:11">
      <c r="A2045" s="440"/>
      <c r="B2045" s="989" t="s">
        <v>179</v>
      </c>
      <c r="C2045" s="976"/>
      <c r="D2045" s="983"/>
      <c r="E2045" s="992"/>
      <c r="F2045" s="979">
        <v>0</v>
      </c>
      <c r="G2045" s="980"/>
      <c r="H2045" s="985">
        <f t="shared" si="31"/>
        <v>0</v>
      </c>
      <c r="J2045" s="2061" t="s">
        <v>6842</v>
      </c>
      <c r="K2045" s="2153" t="str">
        <f>VLOOKUP(J2045,'FICHE RATIOS'!C:D,2,FALSE)</f>
        <v>Traitement Terminal - Zone Décorées</v>
      </c>
    </row>
    <row r="2046" spans="1:11">
      <c r="A2046" s="440"/>
      <c r="B2046" s="989" t="s">
        <v>179</v>
      </c>
      <c r="C2046" s="976"/>
      <c r="D2046" s="991" t="s">
        <v>2967</v>
      </c>
      <c r="E2046" s="984" t="s">
        <v>36</v>
      </c>
      <c r="F2046" s="979">
        <v>117</v>
      </c>
      <c r="G2046" s="980">
        <v>329.23</v>
      </c>
      <c r="H2046" s="985">
        <f t="shared" si="31"/>
        <v>38519.910000000003</v>
      </c>
      <c r="J2046" s="2061" t="s">
        <v>6842</v>
      </c>
      <c r="K2046" s="2153" t="str">
        <f>VLOOKUP(J2046,'FICHE RATIOS'!C:D,2,FALSE)</f>
        <v>Traitement Terminal - Zone Décorées</v>
      </c>
    </row>
    <row r="2047" spans="1:11">
      <c r="A2047" s="440"/>
      <c r="B2047" s="989" t="s">
        <v>179</v>
      </c>
      <c r="C2047" s="976"/>
      <c r="D2047" s="983"/>
      <c r="E2047" s="984"/>
      <c r="F2047" s="979">
        <v>0</v>
      </c>
      <c r="G2047" s="980"/>
      <c r="H2047" s="985">
        <f t="shared" si="31"/>
        <v>0</v>
      </c>
      <c r="J2047" s="2061" t="s">
        <v>6842</v>
      </c>
      <c r="K2047" s="2153" t="str">
        <f>VLOOKUP(J2047,'FICHE RATIOS'!C:D,2,FALSE)</f>
        <v>Traitement Terminal - Zone Décorées</v>
      </c>
    </row>
    <row r="2048" spans="1:11">
      <c r="A2048" s="440"/>
      <c r="B2048" s="989" t="s">
        <v>179</v>
      </c>
      <c r="C2048" s="976"/>
      <c r="D2048" s="983" t="s">
        <v>2970</v>
      </c>
      <c r="E2048" s="984"/>
      <c r="F2048" s="979">
        <v>0</v>
      </c>
      <c r="G2048" s="980"/>
      <c r="H2048" s="985">
        <f t="shared" si="31"/>
        <v>0</v>
      </c>
      <c r="J2048" s="2061" t="s">
        <v>6842</v>
      </c>
      <c r="K2048" s="2153" t="str">
        <f>VLOOKUP(J2048,'FICHE RATIOS'!C:D,2,FALSE)</f>
        <v>Traitement Terminal - Zone Décorées</v>
      </c>
    </row>
    <row r="2049" spans="1:11" ht="48">
      <c r="A2049" s="440"/>
      <c r="B2049" s="989" t="s">
        <v>179</v>
      </c>
      <c r="C2049" s="976"/>
      <c r="D2049" s="991" t="s">
        <v>2971</v>
      </c>
      <c r="E2049" s="984" t="s">
        <v>36</v>
      </c>
      <c r="F2049" s="979">
        <v>117</v>
      </c>
      <c r="G2049" s="980">
        <v>18.05</v>
      </c>
      <c r="H2049" s="985">
        <f t="shared" si="31"/>
        <v>2111.85</v>
      </c>
      <c r="J2049" s="2061" t="s">
        <v>6842</v>
      </c>
      <c r="K2049" s="2153" t="str">
        <f>VLOOKUP(J2049,'FICHE RATIOS'!C:D,2,FALSE)</f>
        <v>Traitement Terminal - Zone Décorées</v>
      </c>
    </row>
    <row r="2050" spans="1:11">
      <c r="A2050" s="440"/>
      <c r="B2050" s="989" t="s">
        <v>179</v>
      </c>
      <c r="C2050" s="976"/>
      <c r="D2050" s="983" t="s">
        <v>2972</v>
      </c>
      <c r="E2050" s="984"/>
      <c r="F2050" s="979">
        <v>0</v>
      </c>
      <c r="G2050" s="980"/>
      <c r="H2050" s="985">
        <f t="shared" si="31"/>
        <v>0</v>
      </c>
      <c r="J2050" s="2061" t="s">
        <v>6842</v>
      </c>
      <c r="K2050" s="2153" t="str">
        <f>VLOOKUP(J2050,'FICHE RATIOS'!C:D,2,FALSE)</f>
        <v>Traitement Terminal - Zone Décorées</v>
      </c>
    </row>
    <row r="2051" spans="1:11">
      <c r="A2051" s="440"/>
      <c r="B2051" s="989" t="s">
        <v>179</v>
      </c>
      <c r="C2051" s="976"/>
      <c r="D2051" s="991" t="s">
        <v>2973</v>
      </c>
      <c r="E2051" s="984" t="s">
        <v>235</v>
      </c>
      <c r="F2051" s="979">
        <v>351</v>
      </c>
      <c r="G2051" s="980">
        <v>24.15</v>
      </c>
      <c r="H2051" s="985">
        <f t="shared" si="31"/>
        <v>8476.65</v>
      </c>
      <c r="J2051" s="2061" t="s">
        <v>6842</v>
      </c>
      <c r="K2051" s="2153" t="str">
        <f>VLOOKUP(J2051,'FICHE RATIOS'!C:D,2,FALSE)</f>
        <v>Traitement Terminal - Zone Décorées</v>
      </c>
    </row>
    <row r="2052" spans="1:11">
      <c r="A2052" s="440"/>
      <c r="B2052" s="989" t="s">
        <v>179</v>
      </c>
      <c r="C2052" s="976"/>
      <c r="D2052" s="983" t="s">
        <v>2974</v>
      </c>
      <c r="E2052" s="984"/>
      <c r="F2052" s="979">
        <v>0</v>
      </c>
      <c r="G2052" s="980"/>
      <c r="H2052" s="985">
        <f t="shared" si="31"/>
        <v>0</v>
      </c>
      <c r="J2052" s="2061" t="s">
        <v>6842</v>
      </c>
      <c r="K2052" s="2153" t="str">
        <f>VLOOKUP(J2052,'FICHE RATIOS'!C:D,2,FALSE)</f>
        <v>Traitement Terminal - Zone Décorées</v>
      </c>
    </row>
    <row r="2053" spans="1:11">
      <c r="A2053" s="440"/>
      <c r="B2053" s="989" t="s">
        <v>179</v>
      </c>
      <c r="C2053" s="976"/>
      <c r="D2053" s="991" t="s">
        <v>2975</v>
      </c>
      <c r="E2053" s="984" t="s">
        <v>235</v>
      </c>
      <c r="F2053" s="979">
        <v>117</v>
      </c>
      <c r="G2053" s="980">
        <v>23</v>
      </c>
      <c r="H2053" s="985">
        <f t="shared" si="31"/>
        <v>2691</v>
      </c>
      <c r="J2053" s="2061" t="s">
        <v>6842</v>
      </c>
      <c r="K2053" s="2153" t="str">
        <f>VLOOKUP(J2053,'FICHE RATIOS'!C:D,2,FALSE)</f>
        <v>Traitement Terminal - Zone Décorées</v>
      </c>
    </row>
    <row r="2054" spans="1:11">
      <c r="A2054" s="440"/>
      <c r="B2054" s="989" t="s">
        <v>179</v>
      </c>
      <c r="C2054" s="976"/>
      <c r="D2054" s="983" t="s">
        <v>2976</v>
      </c>
      <c r="E2054" s="992"/>
      <c r="F2054" s="979">
        <v>0</v>
      </c>
      <c r="G2054" s="980"/>
      <c r="H2054" s="985">
        <f t="shared" si="31"/>
        <v>0</v>
      </c>
      <c r="J2054" s="2061" t="s">
        <v>6842</v>
      </c>
      <c r="K2054" s="2153" t="str">
        <f>VLOOKUP(J2054,'FICHE RATIOS'!C:D,2,FALSE)</f>
        <v>Traitement Terminal - Zone Décorées</v>
      </c>
    </row>
    <row r="2055" spans="1:11">
      <c r="A2055" s="440"/>
      <c r="B2055" s="989" t="s">
        <v>179</v>
      </c>
      <c r="C2055" s="976"/>
      <c r="D2055" s="983" t="s">
        <v>2977</v>
      </c>
      <c r="E2055" s="984" t="s">
        <v>2957</v>
      </c>
      <c r="F2055" s="979">
        <v>0</v>
      </c>
      <c r="G2055" s="980"/>
      <c r="H2055" s="985">
        <f t="shared" si="31"/>
        <v>0</v>
      </c>
      <c r="J2055" s="2061" t="s">
        <v>6842</v>
      </c>
      <c r="K2055" s="2153" t="str">
        <f>VLOOKUP(J2055,'FICHE RATIOS'!C:D,2,FALSE)</f>
        <v>Traitement Terminal - Zone Décorées</v>
      </c>
    </row>
    <row r="2056" spans="1:11">
      <c r="A2056" s="440"/>
      <c r="B2056" s="989" t="s">
        <v>179</v>
      </c>
      <c r="C2056" s="976"/>
      <c r="D2056" s="991" t="s">
        <v>2978</v>
      </c>
      <c r="E2056" s="992" t="s">
        <v>235</v>
      </c>
      <c r="F2056" s="979">
        <v>491</v>
      </c>
      <c r="G2056" s="980">
        <v>24.4</v>
      </c>
      <c r="H2056" s="985">
        <f t="shared" ref="H2056:H2119" si="32">+IF(F2056=0,0,F2056*G2056)</f>
        <v>11980.4</v>
      </c>
      <c r="J2056" s="2061" t="s">
        <v>6842</v>
      </c>
      <c r="K2056" s="2153" t="str">
        <f>VLOOKUP(J2056,'FICHE RATIOS'!C:D,2,FALSE)</f>
        <v>Traitement Terminal - Zone Décorées</v>
      </c>
    </row>
    <row r="2057" spans="1:11">
      <c r="A2057" s="440"/>
      <c r="B2057" s="989" t="s">
        <v>179</v>
      </c>
      <c r="C2057" s="976"/>
      <c r="D2057" s="983" t="s">
        <v>2979</v>
      </c>
      <c r="E2057" s="984"/>
      <c r="F2057" s="979">
        <v>0</v>
      </c>
      <c r="G2057" s="980"/>
      <c r="H2057" s="985">
        <f t="shared" si="32"/>
        <v>0</v>
      </c>
      <c r="J2057" s="2061" t="s">
        <v>6842</v>
      </c>
      <c r="K2057" s="2153" t="str">
        <f>VLOOKUP(J2057,'FICHE RATIOS'!C:D,2,FALSE)</f>
        <v>Traitement Terminal - Zone Décorées</v>
      </c>
    </row>
    <row r="2058" spans="1:11">
      <c r="A2058" s="440"/>
      <c r="B2058" s="989" t="s">
        <v>179</v>
      </c>
      <c r="C2058" s="976"/>
      <c r="D2058" s="991" t="s">
        <v>2980</v>
      </c>
      <c r="E2058" s="984" t="s">
        <v>51</v>
      </c>
      <c r="F2058" s="979">
        <v>13</v>
      </c>
      <c r="G2058" s="980">
        <v>62.52</v>
      </c>
      <c r="H2058" s="985">
        <f t="shared" si="32"/>
        <v>812.76</v>
      </c>
      <c r="J2058" s="2061" t="s">
        <v>6842</v>
      </c>
      <c r="K2058" s="2153" t="str">
        <f>VLOOKUP(J2058,'FICHE RATIOS'!C:D,2,FALSE)</f>
        <v>Traitement Terminal - Zone Décorées</v>
      </c>
    </row>
    <row r="2059" spans="1:11">
      <c r="A2059" s="440"/>
      <c r="B2059" s="989" t="s">
        <v>179</v>
      </c>
      <c r="C2059" s="976"/>
      <c r="D2059" s="983"/>
      <c r="E2059" s="984"/>
      <c r="F2059" s="979">
        <v>0</v>
      </c>
      <c r="G2059" s="980"/>
      <c r="H2059" s="985">
        <f t="shared" si="32"/>
        <v>0</v>
      </c>
      <c r="J2059" s="2061" t="s">
        <v>6842</v>
      </c>
      <c r="K2059" s="2153" t="str">
        <f>VLOOKUP(J2059,'FICHE RATIOS'!C:D,2,FALSE)</f>
        <v>Traitement Terminal - Zone Décorées</v>
      </c>
    </row>
    <row r="2060" spans="1:11" ht="24">
      <c r="A2060" s="440"/>
      <c r="B2060" s="989" t="s">
        <v>179</v>
      </c>
      <c r="C2060" s="976"/>
      <c r="D2060" s="991" t="s">
        <v>3103</v>
      </c>
      <c r="E2060" s="984" t="s">
        <v>66</v>
      </c>
      <c r="F2060" s="979">
        <v>1</v>
      </c>
      <c r="G2060" s="980">
        <v>7961.96</v>
      </c>
      <c r="H2060" s="985">
        <f t="shared" si="32"/>
        <v>7961.96</v>
      </c>
      <c r="J2060" s="2061" t="s">
        <v>6842</v>
      </c>
      <c r="K2060" s="2153" t="str">
        <f>VLOOKUP(J2060,'FICHE RATIOS'!C:D,2,FALSE)</f>
        <v>Traitement Terminal - Zone Décorées</v>
      </c>
    </row>
    <row r="2061" spans="1:11" ht="24">
      <c r="A2061" s="440"/>
      <c r="B2061" s="989" t="s">
        <v>179</v>
      </c>
      <c r="C2061" s="976"/>
      <c r="D2061" s="991" t="s">
        <v>3104</v>
      </c>
      <c r="E2061" s="984" t="s">
        <v>66</v>
      </c>
      <c r="F2061" s="979">
        <v>1</v>
      </c>
      <c r="G2061" s="980">
        <v>10898.74</v>
      </c>
      <c r="H2061" s="985">
        <f t="shared" si="32"/>
        <v>10898.74</v>
      </c>
      <c r="J2061" s="2061" t="s">
        <v>6842</v>
      </c>
      <c r="K2061" s="2153" t="str">
        <f>VLOOKUP(J2061,'FICHE RATIOS'!C:D,2,FALSE)</f>
        <v>Traitement Terminal - Zone Décorées</v>
      </c>
    </row>
    <row r="2062" spans="1:11">
      <c r="A2062" s="440"/>
      <c r="B2062" s="989" t="s">
        <v>179</v>
      </c>
      <c r="C2062" s="976"/>
      <c r="D2062" s="991" t="s">
        <v>2608</v>
      </c>
      <c r="E2062" s="984" t="s">
        <v>36</v>
      </c>
      <c r="F2062" s="979">
        <v>2</v>
      </c>
      <c r="G2062" s="980">
        <v>49.29</v>
      </c>
      <c r="H2062" s="985">
        <f t="shared" si="32"/>
        <v>98.58</v>
      </c>
      <c r="J2062" s="2061" t="s">
        <v>6842</v>
      </c>
      <c r="K2062" s="2153" t="str">
        <f>VLOOKUP(J2062,'FICHE RATIOS'!C:D,2,FALSE)</f>
        <v>Traitement Terminal - Zone Décorées</v>
      </c>
    </row>
    <row r="2063" spans="1:11">
      <c r="A2063" s="440"/>
      <c r="B2063" s="989" t="s">
        <v>179</v>
      </c>
      <c r="C2063" s="976"/>
      <c r="D2063" s="991" t="s">
        <v>2630</v>
      </c>
      <c r="E2063" s="978" t="s">
        <v>36</v>
      </c>
      <c r="F2063" s="979">
        <v>2</v>
      </c>
      <c r="G2063" s="980">
        <v>59.74</v>
      </c>
      <c r="H2063" s="985">
        <f t="shared" si="32"/>
        <v>119.48</v>
      </c>
      <c r="J2063" s="2061" t="s">
        <v>6842</v>
      </c>
      <c r="K2063" s="2153" t="str">
        <f>VLOOKUP(J2063,'FICHE RATIOS'!C:D,2,FALSE)</f>
        <v>Traitement Terminal - Zone Décorées</v>
      </c>
    </row>
    <row r="2064" spans="1:11">
      <c r="A2064" s="440"/>
      <c r="B2064" s="989" t="s">
        <v>179</v>
      </c>
      <c r="C2064" s="976"/>
      <c r="D2064" s="998" t="s">
        <v>2759</v>
      </c>
      <c r="E2064" s="978" t="s">
        <v>36</v>
      </c>
      <c r="F2064" s="979">
        <v>1</v>
      </c>
      <c r="G2064" s="980">
        <v>112.55</v>
      </c>
      <c r="H2064" s="985">
        <f t="shared" si="32"/>
        <v>112.55</v>
      </c>
      <c r="J2064" s="2061" t="s">
        <v>6842</v>
      </c>
      <c r="K2064" s="2153" t="str">
        <f>VLOOKUP(J2064,'FICHE RATIOS'!C:D,2,FALSE)</f>
        <v>Traitement Terminal - Zone Décorées</v>
      </c>
    </row>
    <row r="2065" spans="1:11">
      <c r="A2065" s="440"/>
      <c r="B2065" s="989" t="s">
        <v>179</v>
      </c>
      <c r="C2065" s="976"/>
      <c r="D2065" s="991" t="s">
        <v>3105</v>
      </c>
      <c r="E2065" s="978" t="s">
        <v>36</v>
      </c>
      <c r="F2065" s="979">
        <v>1</v>
      </c>
      <c r="G2065" s="980">
        <v>133.65</v>
      </c>
      <c r="H2065" s="985">
        <f t="shared" si="32"/>
        <v>133.65</v>
      </c>
      <c r="J2065" s="2061" t="s">
        <v>6842</v>
      </c>
      <c r="K2065" s="2153" t="str">
        <f>VLOOKUP(J2065,'FICHE RATIOS'!C:D,2,FALSE)</f>
        <v>Traitement Terminal - Zone Décorées</v>
      </c>
    </row>
    <row r="2066" spans="1:11">
      <c r="A2066" s="440"/>
      <c r="B2066" s="989" t="s">
        <v>179</v>
      </c>
      <c r="C2066" s="976"/>
      <c r="D2066" s="991" t="s">
        <v>3096</v>
      </c>
      <c r="E2066" s="984" t="s">
        <v>36</v>
      </c>
      <c r="F2066" s="979">
        <v>2</v>
      </c>
      <c r="G2066" s="980">
        <v>22.62</v>
      </c>
      <c r="H2066" s="985">
        <f t="shared" si="32"/>
        <v>45.24</v>
      </c>
      <c r="J2066" s="2061" t="s">
        <v>6842</v>
      </c>
      <c r="K2066" s="2153" t="str">
        <f>VLOOKUP(J2066,'FICHE RATIOS'!C:D,2,FALSE)</f>
        <v>Traitement Terminal - Zone Décorées</v>
      </c>
    </row>
    <row r="2067" spans="1:11">
      <c r="A2067" s="440"/>
      <c r="B2067" s="989" t="s">
        <v>179</v>
      </c>
      <c r="C2067" s="976"/>
      <c r="D2067" s="991" t="s">
        <v>3106</v>
      </c>
      <c r="E2067" s="984" t="s">
        <v>36</v>
      </c>
      <c r="F2067" s="979">
        <v>2</v>
      </c>
      <c r="G2067" s="980">
        <v>31.75</v>
      </c>
      <c r="H2067" s="985">
        <f t="shared" si="32"/>
        <v>63.5</v>
      </c>
      <c r="J2067" s="2061" t="s">
        <v>6842</v>
      </c>
      <c r="K2067" s="2153" t="str">
        <f>VLOOKUP(J2067,'FICHE RATIOS'!C:D,2,FALSE)</f>
        <v>Traitement Terminal - Zone Décorées</v>
      </c>
    </row>
    <row r="2068" spans="1:11">
      <c r="A2068" s="440"/>
      <c r="B2068" s="989" t="s">
        <v>179</v>
      </c>
      <c r="C2068" s="976"/>
      <c r="D2068" s="991" t="s">
        <v>2606</v>
      </c>
      <c r="E2068" s="984" t="s">
        <v>235</v>
      </c>
      <c r="F2068" s="979">
        <v>12</v>
      </c>
      <c r="G2068" s="980">
        <v>81.650000000000006</v>
      </c>
      <c r="H2068" s="985">
        <f t="shared" si="32"/>
        <v>979.80000000000007</v>
      </c>
      <c r="J2068" s="2061" t="s">
        <v>6842</v>
      </c>
      <c r="K2068" s="2153" t="str">
        <f>VLOOKUP(J2068,'FICHE RATIOS'!C:D,2,FALSE)</f>
        <v>Traitement Terminal - Zone Décorées</v>
      </c>
    </row>
    <row r="2069" spans="1:11">
      <c r="A2069" s="440"/>
      <c r="B2069" s="989" t="s">
        <v>179</v>
      </c>
      <c r="C2069" s="976"/>
      <c r="D2069" s="991" t="s">
        <v>2926</v>
      </c>
      <c r="E2069" s="984" t="s">
        <v>235</v>
      </c>
      <c r="F2069" s="979">
        <v>12</v>
      </c>
      <c r="G2069" s="980">
        <v>88.45</v>
      </c>
      <c r="H2069" s="985">
        <f t="shared" si="32"/>
        <v>1061.4000000000001</v>
      </c>
      <c r="J2069" s="2061" t="s">
        <v>6842</v>
      </c>
      <c r="K2069" s="2153" t="str">
        <f>VLOOKUP(J2069,'FICHE RATIOS'!C:D,2,FALSE)</f>
        <v>Traitement Terminal - Zone Décorées</v>
      </c>
    </row>
    <row r="2070" spans="1:11">
      <c r="A2070" s="440"/>
      <c r="B2070" s="989" t="s">
        <v>179</v>
      </c>
      <c r="C2070" s="976"/>
      <c r="D2070" s="991" t="s">
        <v>2871</v>
      </c>
      <c r="E2070" s="984" t="s">
        <v>70</v>
      </c>
      <c r="F2070" s="979">
        <v>6</v>
      </c>
      <c r="G2070" s="980">
        <v>58.61</v>
      </c>
      <c r="H2070" s="985">
        <f t="shared" si="32"/>
        <v>351.65999999999997</v>
      </c>
      <c r="J2070" s="2061" t="s">
        <v>6842</v>
      </c>
      <c r="K2070" s="2153" t="str">
        <f>VLOOKUP(J2070,'FICHE RATIOS'!C:D,2,FALSE)</f>
        <v>Traitement Terminal - Zone Décorées</v>
      </c>
    </row>
    <row r="2071" spans="1:11">
      <c r="A2071" s="440"/>
      <c r="B2071" s="989" t="s">
        <v>179</v>
      </c>
      <c r="C2071" s="976"/>
      <c r="D2071" s="983" t="s">
        <v>3107</v>
      </c>
      <c r="E2071" s="984"/>
      <c r="F2071" s="979">
        <v>0</v>
      </c>
      <c r="G2071" s="980"/>
      <c r="H2071" s="985">
        <f t="shared" si="32"/>
        <v>0</v>
      </c>
      <c r="J2071" s="2061" t="s">
        <v>6842</v>
      </c>
      <c r="K2071" s="2153" t="str">
        <f>VLOOKUP(J2071,'FICHE RATIOS'!C:D,2,FALSE)</f>
        <v>Traitement Terminal - Zone Décorées</v>
      </c>
    </row>
    <row r="2072" spans="1:11" ht="24">
      <c r="A2072" s="440"/>
      <c r="B2072" s="989" t="s">
        <v>179</v>
      </c>
      <c r="C2072" s="976"/>
      <c r="D2072" s="991" t="s">
        <v>3108</v>
      </c>
      <c r="E2072" s="984" t="s">
        <v>66</v>
      </c>
      <c r="F2072" s="979">
        <v>10</v>
      </c>
      <c r="G2072" s="980">
        <v>300.07</v>
      </c>
      <c r="H2072" s="985">
        <f t="shared" si="32"/>
        <v>3000.7</v>
      </c>
      <c r="J2072" s="2061" t="s">
        <v>6842</v>
      </c>
      <c r="K2072" s="2153" t="str">
        <f>VLOOKUP(J2072,'FICHE RATIOS'!C:D,2,FALSE)</f>
        <v>Traitement Terminal - Zone Décorées</v>
      </c>
    </row>
    <row r="2073" spans="1:11" ht="24">
      <c r="A2073" s="440"/>
      <c r="B2073" s="989" t="s">
        <v>179</v>
      </c>
      <c r="C2073" s="976"/>
      <c r="D2073" s="991" t="s">
        <v>3109</v>
      </c>
      <c r="E2073" s="984" t="s">
        <v>66</v>
      </c>
      <c r="F2073" s="979">
        <v>10</v>
      </c>
      <c r="G2073" s="980">
        <v>682.16</v>
      </c>
      <c r="H2073" s="985">
        <f t="shared" si="32"/>
        <v>6821.5999999999995</v>
      </c>
      <c r="J2073" s="2061" t="s">
        <v>6842</v>
      </c>
      <c r="K2073" s="2153" t="str">
        <f>VLOOKUP(J2073,'FICHE RATIOS'!C:D,2,FALSE)</f>
        <v>Traitement Terminal - Zone Décorées</v>
      </c>
    </row>
    <row r="2074" spans="1:11">
      <c r="A2074" s="440"/>
      <c r="B2074" s="989" t="s">
        <v>179</v>
      </c>
      <c r="C2074" s="976"/>
      <c r="D2074" s="991" t="s">
        <v>3071</v>
      </c>
      <c r="E2074" s="984" t="s">
        <v>235</v>
      </c>
      <c r="F2074" s="979">
        <v>10</v>
      </c>
      <c r="G2074" s="980">
        <v>25.3</v>
      </c>
      <c r="H2074" s="985">
        <f t="shared" si="32"/>
        <v>253</v>
      </c>
      <c r="J2074" s="2061" t="s">
        <v>6842</v>
      </c>
      <c r="K2074" s="2153" t="str">
        <f>VLOOKUP(J2074,'FICHE RATIOS'!C:D,2,FALSE)</f>
        <v>Traitement Terminal - Zone Décorées</v>
      </c>
    </row>
    <row r="2075" spans="1:11">
      <c r="A2075" s="440"/>
      <c r="B2075" s="989" t="s">
        <v>179</v>
      </c>
      <c r="C2075" s="976"/>
      <c r="D2075" s="991" t="s">
        <v>3072</v>
      </c>
      <c r="E2075" s="984" t="s">
        <v>235</v>
      </c>
      <c r="F2075" s="979">
        <v>10</v>
      </c>
      <c r="G2075" s="980">
        <v>30.79</v>
      </c>
      <c r="H2075" s="985">
        <f t="shared" si="32"/>
        <v>307.89999999999998</v>
      </c>
      <c r="J2075" s="2061" t="s">
        <v>6842</v>
      </c>
      <c r="K2075" s="2153" t="str">
        <f>VLOOKUP(J2075,'FICHE RATIOS'!C:D,2,FALSE)</f>
        <v>Traitement Terminal - Zone Décorées</v>
      </c>
    </row>
    <row r="2076" spans="1:11">
      <c r="A2076" s="440"/>
      <c r="B2076" s="989" t="s">
        <v>179</v>
      </c>
      <c r="C2076" s="976"/>
      <c r="D2076" s="991" t="s">
        <v>3076</v>
      </c>
      <c r="E2076" s="978" t="s">
        <v>36</v>
      </c>
      <c r="F2076" s="979">
        <v>10</v>
      </c>
      <c r="G2076" s="980">
        <v>47.43</v>
      </c>
      <c r="H2076" s="985">
        <f t="shared" si="32"/>
        <v>474.3</v>
      </c>
      <c r="J2076" s="2061" t="s">
        <v>6842</v>
      </c>
      <c r="K2076" s="2153" t="str">
        <f>VLOOKUP(J2076,'FICHE RATIOS'!C:D,2,FALSE)</f>
        <v>Traitement Terminal - Zone Décorées</v>
      </c>
    </row>
    <row r="2077" spans="1:11">
      <c r="A2077" s="440"/>
      <c r="B2077" s="989" t="s">
        <v>179</v>
      </c>
      <c r="C2077" s="976"/>
      <c r="D2077" s="991" t="s">
        <v>3077</v>
      </c>
      <c r="E2077" s="978" t="s">
        <v>36</v>
      </c>
      <c r="F2077" s="979">
        <v>10</v>
      </c>
      <c r="G2077" s="980">
        <v>50.58</v>
      </c>
      <c r="H2077" s="985">
        <f t="shared" si="32"/>
        <v>505.79999999999995</v>
      </c>
      <c r="J2077" s="2061" t="s">
        <v>6842</v>
      </c>
      <c r="K2077" s="2153" t="str">
        <f>VLOOKUP(J2077,'FICHE RATIOS'!C:D,2,FALSE)</f>
        <v>Traitement Terminal - Zone Décorées</v>
      </c>
    </row>
    <row r="2078" spans="1:11">
      <c r="A2078" s="440"/>
      <c r="B2078" s="989" t="s">
        <v>179</v>
      </c>
      <c r="C2078" s="976"/>
      <c r="D2078" s="983" t="s">
        <v>3110</v>
      </c>
      <c r="E2078" s="984"/>
      <c r="F2078" s="979">
        <v>0</v>
      </c>
      <c r="G2078" s="980"/>
      <c r="H2078" s="985">
        <f t="shared" si="32"/>
        <v>0</v>
      </c>
      <c r="J2078" s="2061" t="s">
        <v>6842</v>
      </c>
      <c r="K2078" s="2153" t="str">
        <f>VLOOKUP(J2078,'FICHE RATIOS'!C:D,2,FALSE)</f>
        <v>Traitement Terminal - Zone Décorées</v>
      </c>
    </row>
    <row r="2079" spans="1:11" ht="36">
      <c r="A2079" s="440"/>
      <c r="B2079" s="989" t="s">
        <v>179</v>
      </c>
      <c r="C2079" s="976"/>
      <c r="D2079" s="983" t="s">
        <v>3111</v>
      </c>
      <c r="E2079" s="984"/>
      <c r="F2079" s="979">
        <v>0</v>
      </c>
      <c r="G2079" s="980"/>
      <c r="H2079" s="985">
        <f t="shared" si="32"/>
        <v>0</v>
      </c>
      <c r="J2079" s="2061" t="s">
        <v>6842</v>
      </c>
      <c r="K2079" s="2153" t="str">
        <f>VLOOKUP(J2079,'FICHE RATIOS'!C:D,2,FALSE)</f>
        <v>Traitement Terminal - Zone Décorées</v>
      </c>
    </row>
    <row r="2080" spans="1:11">
      <c r="A2080" s="440"/>
      <c r="B2080" s="989" t="s">
        <v>179</v>
      </c>
      <c r="C2080" s="976"/>
      <c r="D2080" s="991" t="s">
        <v>3112</v>
      </c>
      <c r="E2080" s="984" t="s">
        <v>36</v>
      </c>
      <c r="F2080" s="979">
        <v>1</v>
      </c>
      <c r="G2080" s="980">
        <v>355.72</v>
      </c>
      <c r="H2080" s="985">
        <f t="shared" si="32"/>
        <v>355.72</v>
      </c>
      <c r="J2080" s="2061" t="s">
        <v>6842</v>
      </c>
      <c r="K2080" s="2153" t="str">
        <f>VLOOKUP(J2080,'FICHE RATIOS'!C:D,2,FALSE)</f>
        <v>Traitement Terminal - Zone Décorées</v>
      </c>
    </row>
    <row r="2081" spans="1:11">
      <c r="A2081" s="440"/>
      <c r="B2081" s="989" t="s">
        <v>179</v>
      </c>
      <c r="C2081" s="976"/>
      <c r="D2081" s="991" t="s">
        <v>3113</v>
      </c>
      <c r="E2081" s="984" t="s">
        <v>36</v>
      </c>
      <c r="F2081" s="979">
        <v>1</v>
      </c>
      <c r="G2081" s="980">
        <v>567.05999999999995</v>
      </c>
      <c r="H2081" s="985">
        <f t="shared" si="32"/>
        <v>567.05999999999995</v>
      </c>
      <c r="J2081" s="2061" t="s">
        <v>6842</v>
      </c>
      <c r="K2081" s="2153" t="str">
        <f>VLOOKUP(J2081,'FICHE RATIOS'!C:D,2,FALSE)</f>
        <v>Traitement Terminal - Zone Décorées</v>
      </c>
    </row>
    <row r="2082" spans="1:11">
      <c r="A2082" s="440"/>
      <c r="B2082" s="989" t="s">
        <v>179</v>
      </c>
      <c r="C2082" s="976"/>
      <c r="D2082" s="983" t="s">
        <v>3114</v>
      </c>
      <c r="E2082" s="984"/>
      <c r="F2082" s="979">
        <v>0</v>
      </c>
      <c r="G2082" s="980"/>
      <c r="H2082" s="985">
        <f t="shared" si="32"/>
        <v>0</v>
      </c>
      <c r="J2082" s="2061" t="s">
        <v>6842</v>
      </c>
      <c r="K2082" s="2153" t="str">
        <f>VLOOKUP(J2082,'FICHE RATIOS'!C:D,2,FALSE)</f>
        <v>Traitement Terminal - Zone Décorées</v>
      </c>
    </row>
    <row r="2083" spans="1:11">
      <c r="A2083" s="440"/>
      <c r="B2083" s="989" t="s">
        <v>179</v>
      </c>
      <c r="C2083" s="976"/>
      <c r="D2083" s="991" t="s">
        <v>3027</v>
      </c>
      <c r="E2083" s="984" t="s">
        <v>428</v>
      </c>
      <c r="F2083" s="979">
        <v>1335</v>
      </c>
      <c r="G2083" s="980">
        <v>7.81</v>
      </c>
      <c r="H2083" s="985">
        <f t="shared" si="32"/>
        <v>10426.35</v>
      </c>
      <c r="J2083" s="2061" t="s">
        <v>6842</v>
      </c>
      <c r="K2083" s="2153" t="str">
        <f>VLOOKUP(J2083,'FICHE RATIOS'!C:D,2,FALSE)</f>
        <v>Traitement Terminal - Zone Décorées</v>
      </c>
    </row>
    <row r="2084" spans="1:11">
      <c r="A2084" s="440"/>
      <c r="B2084" s="989" t="s">
        <v>179</v>
      </c>
      <c r="C2084" s="976"/>
      <c r="D2084" s="991" t="s">
        <v>3115</v>
      </c>
      <c r="E2084" s="984" t="s">
        <v>70</v>
      </c>
      <c r="F2084" s="979">
        <v>213</v>
      </c>
      <c r="G2084" s="980">
        <v>19.32</v>
      </c>
      <c r="H2084" s="985">
        <f t="shared" si="32"/>
        <v>4115.16</v>
      </c>
      <c r="J2084" s="2061" t="s">
        <v>6842</v>
      </c>
      <c r="K2084" s="2153" t="str">
        <f>VLOOKUP(J2084,'FICHE RATIOS'!C:D,2,FALSE)</f>
        <v>Traitement Terminal - Zone Décorées</v>
      </c>
    </row>
    <row r="2085" spans="1:11">
      <c r="A2085" s="440"/>
      <c r="B2085" s="989" t="s">
        <v>179</v>
      </c>
      <c r="C2085" s="976"/>
      <c r="D2085" s="991" t="s">
        <v>3085</v>
      </c>
      <c r="E2085" s="984" t="s">
        <v>70</v>
      </c>
      <c r="F2085" s="979">
        <v>21</v>
      </c>
      <c r="G2085" s="980">
        <v>62.1</v>
      </c>
      <c r="H2085" s="985">
        <f t="shared" si="32"/>
        <v>1304.1000000000001</v>
      </c>
      <c r="J2085" s="2061" t="s">
        <v>6842</v>
      </c>
      <c r="K2085" s="2153" t="str">
        <f>VLOOKUP(J2085,'FICHE RATIOS'!C:D,2,FALSE)</f>
        <v>Traitement Terminal - Zone Décorées</v>
      </c>
    </row>
    <row r="2086" spans="1:11">
      <c r="A2086" s="440"/>
      <c r="B2086" s="989" t="s">
        <v>179</v>
      </c>
      <c r="C2086" s="976"/>
      <c r="D2086" s="991" t="s">
        <v>3018</v>
      </c>
      <c r="E2086" s="984" t="s">
        <v>36</v>
      </c>
      <c r="F2086" s="979">
        <v>2</v>
      </c>
      <c r="G2086" s="980">
        <v>458.9</v>
      </c>
      <c r="H2086" s="985">
        <f t="shared" si="32"/>
        <v>917.8</v>
      </c>
      <c r="J2086" s="2061" t="s">
        <v>6842</v>
      </c>
      <c r="K2086" s="2153" t="str">
        <f>VLOOKUP(J2086,'FICHE RATIOS'!C:D,2,FALSE)</f>
        <v>Traitement Terminal - Zone Décorées</v>
      </c>
    </row>
    <row r="2087" spans="1:11" ht="36">
      <c r="A2087" s="440"/>
      <c r="B2087" s="989" t="s">
        <v>179</v>
      </c>
      <c r="C2087" s="976"/>
      <c r="D2087" s="991" t="s">
        <v>3116</v>
      </c>
      <c r="E2087" s="984" t="s">
        <v>36</v>
      </c>
      <c r="F2087" s="979">
        <v>2</v>
      </c>
      <c r="G2087" s="980">
        <v>15.18</v>
      </c>
      <c r="H2087" s="985">
        <f t="shared" si="32"/>
        <v>30.36</v>
      </c>
      <c r="J2087" s="2061" t="s">
        <v>6842</v>
      </c>
      <c r="K2087" s="2153" t="str">
        <f>VLOOKUP(J2087,'FICHE RATIOS'!C:D,2,FALSE)</f>
        <v>Traitement Terminal - Zone Décorées</v>
      </c>
    </row>
    <row r="2088" spans="1:11">
      <c r="A2088" s="440"/>
      <c r="B2088" s="989" t="s">
        <v>179</v>
      </c>
      <c r="C2088" s="976"/>
      <c r="D2088" s="983"/>
      <c r="E2088" s="984"/>
      <c r="F2088" s="979">
        <v>0</v>
      </c>
      <c r="G2088" s="980"/>
      <c r="H2088" s="985">
        <f t="shared" si="32"/>
        <v>0</v>
      </c>
      <c r="J2088" s="2061" t="s">
        <v>6842</v>
      </c>
      <c r="K2088" s="2153" t="str">
        <f>VLOOKUP(J2088,'FICHE RATIOS'!C:D,2,FALSE)</f>
        <v>Traitement Terminal - Zone Décorées</v>
      </c>
    </row>
    <row r="2089" spans="1:11">
      <c r="A2089" s="440"/>
      <c r="B2089" s="989" t="s">
        <v>179</v>
      </c>
      <c r="C2089" s="976"/>
      <c r="D2089" s="983" t="s">
        <v>3117</v>
      </c>
      <c r="E2089" s="984"/>
      <c r="F2089" s="979">
        <v>0</v>
      </c>
      <c r="G2089" s="980"/>
      <c r="H2089" s="985">
        <f t="shared" si="32"/>
        <v>0</v>
      </c>
      <c r="J2089" s="2061" t="s">
        <v>6842</v>
      </c>
      <c r="K2089" s="2153" t="str">
        <f>VLOOKUP(J2089,'FICHE RATIOS'!C:D,2,FALSE)</f>
        <v>Traitement Terminal - Zone Décorées</v>
      </c>
    </row>
    <row r="2090" spans="1:11">
      <c r="A2090" s="440"/>
      <c r="B2090" s="989" t="s">
        <v>179</v>
      </c>
      <c r="C2090" s="976"/>
      <c r="D2090" s="983"/>
      <c r="E2090" s="984"/>
      <c r="F2090" s="979">
        <v>0</v>
      </c>
      <c r="G2090" s="980"/>
      <c r="H2090" s="985">
        <f t="shared" si="32"/>
        <v>0</v>
      </c>
      <c r="J2090" s="2061" t="s">
        <v>6842</v>
      </c>
      <c r="K2090" s="2153" t="str">
        <f>VLOOKUP(J2090,'FICHE RATIOS'!C:D,2,FALSE)</f>
        <v>Traitement Terminal - Zone Décorées</v>
      </c>
    </row>
    <row r="2091" spans="1:11">
      <c r="A2091" s="440"/>
      <c r="B2091" s="989" t="s">
        <v>179</v>
      </c>
      <c r="C2091" s="976"/>
      <c r="D2091" s="983" t="s">
        <v>2986</v>
      </c>
      <c r="E2091" s="984"/>
      <c r="F2091" s="979">
        <v>0</v>
      </c>
      <c r="G2091" s="980"/>
      <c r="H2091" s="985">
        <f t="shared" si="32"/>
        <v>0</v>
      </c>
      <c r="J2091" s="2061" t="s">
        <v>6842</v>
      </c>
      <c r="K2091" s="2153" t="str">
        <f>VLOOKUP(J2091,'FICHE RATIOS'!C:D,2,FALSE)</f>
        <v>Traitement Terminal - Zone Décorées</v>
      </c>
    </row>
    <row r="2092" spans="1:11">
      <c r="A2092" s="440"/>
      <c r="B2092" s="989" t="s">
        <v>179</v>
      </c>
      <c r="C2092" s="976"/>
      <c r="D2092" s="991" t="s">
        <v>3118</v>
      </c>
      <c r="E2092" s="984" t="s">
        <v>66</v>
      </c>
      <c r="F2092" s="979">
        <v>1</v>
      </c>
      <c r="G2092" s="980">
        <v>29770.39</v>
      </c>
      <c r="H2092" s="985">
        <f t="shared" si="32"/>
        <v>29770.39</v>
      </c>
      <c r="J2092" s="2061" t="s">
        <v>6842</v>
      </c>
      <c r="K2092" s="2153" t="str">
        <f>VLOOKUP(J2092,'FICHE RATIOS'!C:D,2,FALSE)</f>
        <v>Traitement Terminal - Zone Décorées</v>
      </c>
    </row>
    <row r="2093" spans="1:11">
      <c r="A2093" s="440"/>
      <c r="B2093" s="989" t="s">
        <v>179</v>
      </c>
      <c r="C2093" s="976"/>
      <c r="D2093" s="991" t="s">
        <v>3119</v>
      </c>
      <c r="E2093" s="984" t="s">
        <v>66</v>
      </c>
      <c r="F2093" s="979">
        <v>1</v>
      </c>
      <c r="G2093" s="980">
        <v>23430.99</v>
      </c>
      <c r="H2093" s="985">
        <f t="shared" si="32"/>
        <v>23430.99</v>
      </c>
      <c r="J2093" s="2061" t="s">
        <v>6842</v>
      </c>
      <c r="K2093" s="2153" t="str">
        <f>VLOOKUP(J2093,'FICHE RATIOS'!C:D,2,FALSE)</f>
        <v>Traitement Terminal - Zone Décorées</v>
      </c>
    </row>
    <row r="2094" spans="1:11">
      <c r="A2094" s="440"/>
      <c r="B2094" s="989" t="s">
        <v>179</v>
      </c>
      <c r="C2094" s="976"/>
      <c r="D2094" s="991" t="s">
        <v>3120</v>
      </c>
      <c r="E2094" s="978" t="s">
        <v>66</v>
      </c>
      <c r="F2094" s="979">
        <v>1</v>
      </c>
      <c r="G2094" s="980">
        <v>44584.04</v>
      </c>
      <c r="H2094" s="985">
        <f t="shared" si="32"/>
        <v>44584.04</v>
      </c>
      <c r="J2094" s="2061" t="s">
        <v>6842</v>
      </c>
      <c r="K2094" s="2153" t="str">
        <f>VLOOKUP(J2094,'FICHE RATIOS'!C:D,2,FALSE)</f>
        <v>Traitement Terminal - Zone Décorées</v>
      </c>
    </row>
    <row r="2095" spans="1:11">
      <c r="A2095" s="440"/>
      <c r="B2095" s="989" t="s">
        <v>179</v>
      </c>
      <c r="C2095" s="976"/>
      <c r="D2095" s="991" t="s">
        <v>3121</v>
      </c>
      <c r="E2095" s="978" t="s">
        <v>66</v>
      </c>
      <c r="F2095" s="979">
        <v>1</v>
      </c>
      <c r="G2095" s="980">
        <v>30279.599999999999</v>
      </c>
      <c r="H2095" s="985">
        <f t="shared" si="32"/>
        <v>30279.599999999999</v>
      </c>
      <c r="J2095" s="2061" t="s">
        <v>6842</v>
      </c>
      <c r="K2095" s="2153" t="str">
        <f>VLOOKUP(J2095,'FICHE RATIOS'!C:D,2,FALSE)</f>
        <v>Traitement Terminal - Zone Décorées</v>
      </c>
    </row>
    <row r="2096" spans="1:11">
      <c r="A2096" s="440"/>
      <c r="B2096" s="989" t="s">
        <v>179</v>
      </c>
      <c r="C2096" s="976"/>
      <c r="D2096" s="991" t="s">
        <v>3122</v>
      </c>
      <c r="E2096" s="984" t="s">
        <v>66</v>
      </c>
      <c r="F2096" s="979">
        <v>1</v>
      </c>
      <c r="G2096" s="980">
        <v>15903.01</v>
      </c>
      <c r="H2096" s="985">
        <f t="shared" si="32"/>
        <v>15903.01</v>
      </c>
      <c r="J2096" s="2061" t="s">
        <v>6842</v>
      </c>
      <c r="K2096" s="2153" t="str">
        <f>VLOOKUP(J2096,'FICHE RATIOS'!C:D,2,FALSE)</f>
        <v>Traitement Terminal - Zone Décorées</v>
      </c>
    </row>
    <row r="2097" spans="1:11">
      <c r="A2097" s="440"/>
      <c r="B2097" s="989" t="s">
        <v>179</v>
      </c>
      <c r="C2097" s="976"/>
      <c r="D2097" s="991" t="s">
        <v>3123</v>
      </c>
      <c r="E2097" s="984" t="s">
        <v>66</v>
      </c>
      <c r="F2097" s="979">
        <v>1</v>
      </c>
      <c r="G2097" s="980">
        <v>23536.03</v>
      </c>
      <c r="H2097" s="985">
        <f t="shared" si="32"/>
        <v>23536.03</v>
      </c>
      <c r="J2097" s="2061" t="s">
        <v>6842</v>
      </c>
      <c r="K2097" s="2153" t="str">
        <f>VLOOKUP(J2097,'FICHE RATIOS'!C:D,2,FALSE)</f>
        <v>Traitement Terminal - Zone Décorées</v>
      </c>
    </row>
    <row r="2098" spans="1:11">
      <c r="A2098" s="440"/>
      <c r="B2098" s="989" t="s">
        <v>179</v>
      </c>
      <c r="C2098" s="976"/>
      <c r="D2098" s="991" t="s">
        <v>3124</v>
      </c>
      <c r="E2098" s="984" t="s">
        <v>66</v>
      </c>
      <c r="F2098" s="979">
        <v>1</v>
      </c>
      <c r="G2098" s="980">
        <v>23329.63</v>
      </c>
      <c r="H2098" s="985">
        <f t="shared" si="32"/>
        <v>23329.63</v>
      </c>
      <c r="J2098" s="2061" t="s">
        <v>6842</v>
      </c>
      <c r="K2098" s="2153" t="str">
        <f>VLOOKUP(J2098,'FICHE RATIOS'!C:D,2,FALSE)</f>
        <v>Traitement Terminal - Zone Décorées</v>
      </c>
    </row>
    <row r="2099" spans="1:11">
      <c r="A2099" s="440"/>
      <c r="B2099" s="989" t="s">
        <v>179</v>
      </c>
      <c r="C2099" s="976"/>
      <c r="D2099" s="991" t="s">
        <v>3125</v>
      </c>
      <c r="E2099" s="984" t="s">
        <v>66</v>
      </c>
      <c r="F2099" s="979">
        <v>1</v>
      </c>
      <c r="G2099" s="980">
        <v>23333.31</v>
      </c>
      <c r="H2099" s="985">
        <f t="shared" si="32"/>
        <v>23333.31</v>
      </c>
      <c r="J2099" s="2061" t="s">
        <v>6842</v>
      </c>
      <c r="K2099" s="2153" t="str">
        <f>VLOOKUP(J2099,'FICHE RATIOS'!C:D,2,FALSE)</f>
        <v>Traitement Terminal - Zone Décorées</v>
      </c>
    </row>
    <row r="2100" spans="1:11">
      <c r="A2100" s="440"/>
      <c r="B2100" s="989" t="s">
        <v>179</v>
      </c>
      <c r="C2100" s="976"/>
      <c r="D2100" s="991" t="s">
        <v>3126</v>
      </c>
      <c r="E2100" s="984" t="s">
        <v>66</v>
      </c>
      <c r="F2100" s="979">
        <v>1</v>
      </c>
      <c r="G2100" s="980">
        <v>30279.599999999999</v>
      </c>
      <c r="H2100" s="985">
        <f t="shared" si="32"/>
        <v>30279.599999999999</v>
      </c>
      <c r="J2100" s="2061" t="s">
        <v>6842</v>
      </c>
      <c r="K2100" s="2153" t="str">
        <f>VLOOKUP(J2100,'FICHE RATIOS'!C:D,2,FALSE)</f>
        <v>Traitement Terminal - Zone Décorées</v>
      </c>
    </row>
    <row r="2101" spans="1:11">
      <c r="A2101" s="440"/>
      <c r="B2101" s="989" t="s">
        <v>179</v>
      </c>
      <c r="C2101" s="976"/>
      <c r="D2101" s="991" t="s">
        <v>3127</v>
      </c>
      <c r="E2101" s="984" t="s">
        <v>66</v>
      </c>
      <c r="F2101" s="979">
        <v>1</v>
      </c>
      <c r="G2101" s="980">
        <v>16258.22</v>
      </c>
      <c r="H2101" s="985">
        <f t="shared" si="32"/>
        <v>16258.22</v>
      </c>
      <c r="J2101" s="2061" t="s">
        <v>6842</v>
      </c>
      <c r="K2101" s="2153" t="str">
        <f>VLOOKUP(J2101,'FICHE RATIOS'!C:D,2,FALSE)</f>
        <v>Traitement Terminal - Zone Décorées</v>
      </c>
    </row>
    <row r="2102" spans="1:11">
      <c r="A2102" s="440"/>
      <c r="B2102" s="989" t="s">
        <v>179</v>
      </c>
      <c r="C2102" s="976"/>
      <c r="D2102" s="991" t="s">
        <v>3128</v>
      </c>
      <c r="E2102" s="984" t="s">
        <v>66</v>
      </c>
      <c r="F2102" s="979">
        <v>1</v>
      </c>
      <c r="G2102" s="980">
        <v>14784.54</v>
      </c>
      <c r="H2102" s="985">
        <f t="shared" si="32"/>
        <v>14784.54</v>
      </c>
      <c r="J2102" s="2061" t="s">
        <v>6842</v>
      </c>
      <c r="K2102" s="2153" t="str">
        <f>VLOOKUP(J2102,'FICHE RATIOS'!C:D,2,FALSE)</f>
        <v>Traitement Terminal - Zone Décorées</v>
      </c>
    </row>
    <row r="2103" spans="1:11">
      <c r="A2103" s="440"/>
      <c r="B2103" s="989" t="s">
        <v>179</v>
      </c>
      <c r="C2103" s="976"/>
      <c r="D2103" s="983" t="s">
        <v>3000</v>
      </c>
      <c r="E2103" s="984"/>
      <c r="F2103" s="979">
        <v>0</v>
      </c>
      <c r="G2103" s="980"/>
      <c r="H2103" s="985">
        <f t="shared" si="32"/>
        <v>0</v>
      </c>
      <c r="J2103" s="2061" t="s">
        <v>6842</v>
      </c>
      <c r="K2103" s="2153" t="str">
        <f>VLOOKUP(J2103,'FICHE RATIOS'!C:D,2,FALSE)</f>
        <v>Traitement Terminal - Zone Décorées</v>
      </c>
    </row>
    <row r="2104" spans="1:11">
      <c r="A2104" s="440"/>
      <c r="B2104" s="989" t="s">
        <v>179</v>
      </c>
      <c r="C2104" s="976"/>
      <c r="D2104" s="991" t="s">
        <v>3129</v>
      </c>
      <c r="E2104" s="984" t="s">
        <v>66</v>
      </c>
      <c r="F2104" s="979">
        <v>1</v>
      </c>
      <c r="G2104" s="980">
        <v>1951.08</v>
      </c>
      <c r="H2104" s="985">
        <f t="shared" si="32"/>
        <v>1951.08</v>
      </c>
      <c r="J2104" s="2061" t="s">
        <v>6842</v>
      </c>
      <c r="K2104" s="2153" t="str">
        <f>VLOOKUP(J2104,'FICHE RATIOS'!C:D,2,FALSE)</f>
        <v>Traitement Terminal - Zone Décorées</v>
      </c>
    </row>
    <row r="2105" spans="1:11">
      <c r="A2105" s="440"/>
      <c r="B2105" s="989" t="s">
        <v>179</v>
      </c>
      <c r="C2105" s="976"/>
      <c r="D2105" s="991" t="s">
        <v>3130</v>
      </c>
      <c r="E2105" s="984" t="s">
        <v>66</v>
      </c>
      <c r="F2105" s="979">
        <v>1</v>
      </c>
      <c r="G2105" s="980">
        <v>1951.08</v>
      </c>
      <c r="H2105" s="985">
        <f t="shared" si="32"/>
        <v>1951.08</v>
      </c>
      <c r="J2105" s="2061" t="s">
        <v>6842</v>
      </c>
      <c r="K2105" s="2153" t="str">
        <f>VLOOKUP(J2105,'FICHE RATIOS'!C:D,2,FALSE)</f>
        <v>Traitement Terminal - Zone Décorées</v>
      </c>
    </row>
    <row r="2106" spans="1:11">
      <c r="A2106" s="440"/>
      <c r="B2106" s="989" t="s">
        <v>179</v>
      </c>
      <c r="C2106" s="976"/>
      <c r="D2106" s="991" t="s">
        <v>3001</v>
      </c>
      <c r="E2106" s="984" t="s">
        <v>51</v>
      </c>
      <c r="F2106" s="979">
        <v>11</v>
      </c>
      <c r="G2106" s="980">
        <v>584.36</v>
      </c>
      <c r="H2106" s="985">
        <f t="shared" si="32"/>
        <v>6427.96</v>
      </c>
      <c r="J2106" s="2061" t="s">
        <v>6842</v>
      </c>
      <c r="K2106" s="2153" t="str">
        <f>VLOOKUP(J2106,'FICHE RATIOS'!C:D,2,FALSE)</f>
        <v>Traitement Terminal - Zone Décorées</v>
      </c>
    </row>
    <row r="2107" spans="1:11">
      <c r="A2107" s="440"/>
      <c r="B2107" s="989" t="s">
        <v>179</v>
      </c>
      <c r="C2107" s="976"/>
      <c r="D2107" s="991" t="s">
        <v>3131</v>
      </c>
      <c r="E2107" s="984" t="s">
        <v>51</v>
      </c>
      <c r="F2107" s="979">
        <v>2</v>
      </c>
      <c r="G2107" s="980">
        <v>174.88</v>
      </c>
      <c r="H2107" s="985">
        <f t="shared" si="32"/>
        <v>349.76</v>
      </c>
      <c r="J2107" s="2061" t="s">
        <v>6842</v>
      </c>
      <c r="K2107" s="2153" t="str">
        <f>VLOOKUP(J2107,'FICHE RATIOS'!C:D,2,FALSE)</f>
        <v>Traitement Terminal - Zone Décorées</v>
      </c>
    </row>
    <row r="2108" spans="1:11">
      <c r="A2108" s="440"/>
      <c r="B2108" s="989" t="s">
        <v>179</v>
      </c>
      <c r="C2108" s="976"/>
      <c r="D2108" s="991" t="s">
        <v>3002</v>
      </c>
      <c r="E2108" s="984" t="s">
        <v>51</v>
      </c>
      <c r="F2108" s="979">
        <v>11</v>
      </c>
      <c r="G2108" s="980">
        <v>690</v>
      </c>
      <c r="H2108" s="985">
        <f t="shared" si="32"/>
        <v>7590</v>
      </c>
      <c r="J2108" s="2061" t="s">
        <v>6842</v>
      </c>
      <c r="K2108" s="2153" t="str">
        <f>VLOOKUP(J2108,'FICHE RATIOS'!C:D,2,FALSE)</f>
        <v>Traitement Terminal - Zone Décorées</v>
      </c>
    </row>
    <row r="2109" spans="1:11">
      <c r="A2109" s="440"/>
      <c r="B2109" s="989" t="s">
        <v>179</v>
      </c>
      <c r="C2109" s="976"/>
      <c r="D2109" s="983" t="s">
        <v>3003</v>
      </c>
      <c r="E2109" s="984"/>
      <c r="F2109" s="979">
        <v>0</v>
      </c>
      <c r="G2109" s="980"/>
      <c r="H2109" s="985">
        <f t="shared" si="32"/>
        <v>0</v>
      </c>
      <c r="J2109" s="2061" t="s">
        <v>6842</v>
      </c>
      <c r="K2109" s="2153" t="str">
        <f>VLOOKUP(J2109,'FICHE RATIOS'!C:D,2,FALSE)</f>
        <v>Traitement Terminal - Zone Décorées</v>
      </c>
    </row>
    <row r="2110" spans="1:11">
      <c r="A2110" s="440"/>
      <c r="B2110" s="989" t="s">
        <v>179</v>
      </c>
      <c r="C2110" s="976"/>
      <c r="D2110" s="991" t="s">
        <v>3132</v>
      </c>
      <c r="E2110" s="984" t="s">
        <v>36</v>
      </c>
      <c r="F2110" s="979">
        <v>4</v>
      </c>
      <c r="G2110" s="980">
        <v>258.75</v>
      </c>
      <c r="H2110" s="985">
        <f t="shared" si="32"/>
        <v>1035</v>
      </c>
      <c r="J2110" s="2061" t="s">
        <v>6842</v>
      </c>
      <c r="K2110" s="2153" t="str">
        <f>VLOOKUP(J2110,'FICHE RATIOS'!C:D,2,FALSE)</f>
        <v>Traitement Terminal - Zone Décorées</v>
      </c>
    </row>
    <row r="2111" spans="1:11">
      <c r="A2111" s="440"/>
      <c r="B2111" s="989" t="s">
        <v>179</v>
      </c>
      <c r="C2111" s="976"/>
      <c r="D2111" s="991" t="s">
        <v>3005</v>
      </c>
      <c r="E2111" s="984" t="s">
        <v>36</v>
      </c>
      <c r="F2111" s="979">
        <v>5</v>
      </c>
      <c r="G2111" s="980">
        <v>314.81</v>
      </c>
      <c r="H2111" s="985">
        <f t="shared" si="32"/>
        <v>1574.05</v>
      </c>
      <c r="J2111" s="2061" t="s">
        <v>6842</v>
      </c>
      <c r="K2111" s="2153" t="str">
        <f>VLOOKUP(J2111,'FICHE RATIOS'!C:D,2,FALSE)</f>
        <v>Traitement Terminal - Zone Décorées</v>
      </c>
    </row>
    <row r="2112" spans="1:11">
      <c r="A2112" s="440"/>
      <c r="B2112" s="989" t="s">
        <v>179</v>
      </c>
      <c r="C2112" s="976"/>
      <c r="D2112" s="991" t="s">
        <v>3006</v>
      </c>
      <c r="E2112" s="984" t="s">
        <v>36</v>
      </c>
      <c r="F2112" s="979">
        <v>17</v>
      </c>
      <c r="G2112" s="980">
        <v>363.4</v>
      </c>
      <c r="H2112" s="985">
        <f t="shared" si="32"/>
        <v>6177.7999999999993</v>
      </c>
      <c r="J2112" s="2061" t="s">
        <v>6842</v>
      </c>
      <c r="K2112" s="2153" t="str">
        <f>VLOOKUP(J2112,'FICHE RATIOS'!C:D,2,FALSE)</f>
        <v>Traitement Terminal - Zone Décorées</v>
      </c>
    </row>
    <row r="2113" spans="1:11">
      <c r="A2113" s="440"/>
      <c r="B2113" s="989" t="s">
        <v>179</v>
      </c>
      <c r="C2113" s="976"/>
      <c r="D2113" s="983" t="s">
        <v>3007</v>
      </c>
      <c r="E2113" s="984"/>
      <c r="F2113" s="979">
        <v>0</v>
      </c>
      <c r="G2113" s="980"/>
      <c r="H2113" s="985">
        <f t="shared" si="32"/>
        <v>0</v>
      </c>
      <c r="J2113" s="2061" t="s">
        <v>6842</v>
      </c>
      <c r="K2113" s="2153" t="str">
        <f>VLOOKUP(J2113,'FICHE RATIOS'!C:D,2,FALSE)</f>
        <v>Traitement Terminal - Zone Décorées</v>
      </c>
    </row>
    <row r="2114" spans="1:11">
      <c r="A2114" s="440"/>
      <c r="B2114" s="989" t="s">
        <v>179</v>
      </c>
      <c r="C2114" s="976"/>
      <c r="D2114" s="991" t="s">
        <v>3008</v>
      </c>
      <c r="E2114" s="984" t="s">
        <v>36</v>
      </c>
      <c r="F2114" s="979">
        <v>6</v>
      </c>
      <c r="G2114" s="980">
        <v>230</v>
      </c>
      <c r="H2114" s="985">
        <f t="shared" si="32"/>
        <v>1380</v>
      </c>
      <c r="J2114" s="2061" t="s">
        <v>6842</v>
      </c>
      <c r="K2114" s="2153" t="str">
        <f>VLOOKUP(J2114,'FICHE RATIOS'!C:D,2,FALSE)</f>
        <v>Traitement Terminal - Zone Décorées</v>
      </c>
    </row>
    <row r="2115" spans="1:11">
      <c r="A2115" s="440"/>
      <c r="B2115" s="989" t="s">
        <v>179</v>
      </c>
      <c r="C2115" s="976"/>
      <c r="D2115" s="983" t="s">
        <v>3133</v>
      </c>
      <c r="E2115" s="984"/>
      <c r="F2115" s="979">
        <v>0</v>
      </c>
      <c r="G2115" s="980"/>
      <c r="H2115" s="985">
        <f t="shared" si="32"/>
        <v>0</v>
      </c>
      <c r="J2115" s="2061" t="s">
        <v>6842</v>
      </c>
      <c r="K2115" s="2153" t="str">
        <f>VLOOKUP(J2115,'FICHE RATIOS'!C:D,2,FALSE)</f>
        <v>Traitement Terminal - Zone Décorées</v>
      </c>
    </row>
    <row r="2116" spans="1:11">
      <c r="A2116" s="440"/>
      <c r="B2116" s="989" t="s">
        <v>179</v>
      </c>
      <c r="C2116" s="976"/>
      <c r="D2116" s="991" t="s">
        <v>3134</v>
      </c>
      <c r="E2116" s="978" t="s">
        <v>36</v>
      </c>
      <c r="F2116" s="979">
        <v>2</v>
      </c>
      <c r="G2116" s="980">
        <v>486.24</v>
      </c>
      <c r="H2116" s="985">
        <f t="shared" si="32"/>
        <v>972.48</v>
      </c>
      <c r="J2116" s="2061" t="s">
        <v>6842</v>
      </c>
      <c r="K2116" s="2153" t="str">
        <f>VLOOKUP(J2116,'FICHE RATIOS'!C:D,2,FALSE)</f>
        <v>Traitement Terminal - Zone Décorées</v>
      </c>
    </row>
    <row r="2117" spans="1:11">
      <c r="A2117" s="440"/>
      <c r="B2117" s="989" t="s">
        <v>179</v>
      </c>
      <c r="C2117" s="976"/>
      <c r="D2117" s="991" t="s">
        <v>3135</v>
      </c>
      <c r="E2117" s="978" t="s">
        <v>36</v>
      </c>
      <c r="F2117" s="979">
        <v>12</v>
      </c>
      <c r="G2117" s="980">
        <v>623.86</v>
      </c>
      <c r="H2117" s="985">
        <f t="shared" si="32"/>
        <v>7486.32</v>
      </c>
      <c r="J2117" s="2061" t="s">
        <v>6842</v>
      </c>
      <c r="K2117" s="2153" t="str">
        <f>VLOOKUP(J2117,'FICHE RATIOS'!C:D,2,FALSE)</f>
        <v>Traitement Terminal - Zone Décorées</v>
      </c>
    </row>
    <row r="2118" spans="1:11">
      <c r="A2118" s="440"/>
      <c r="B2118" s="989" t="s">
        <v>179</v>
      </c>
      <c r="C2118" s="976"/>
      <c r="D2118" s="991" t="s">
        <v>3136</v>
      </c>
      <c r="E2118" s="978" t="s">
        <v>36</v>
      </c>
      <c r="F2118" s="979">
        <v>4</v>
      </c>
      <c r="G2118" s="980">
        <v>909.14</v>
      </c>
      <c r="H2118" s="985">
        <f t="shared" si="32"/>
        <v>3636.56</v>
      </c>
      <c r="J2118" s="2061" t="s">
        <v>6842</v>
      </c>
      <c r="K2118" s="2153" t="str">
        <f>VLOOKUP(J2118,'FICHE RATIOS'!C:D,2,FALSE)</f>
        <v>Traitement Terminal - Zone Décorées</v>
      </c>
    </row>
    <row r="2119" spans="1:11">
      <c r="A2119" s="440"/>
      <c r="B2119" s="989" t="s">
        <v>179</v>
      </c>
      <c r="C2119" s="976"/>
      <c r="D2119" s="991" t="s">
        <v>3137</v>
      </c>
      <c r="E2119" s="984" t="s">
        <v>36</v>
      </c>
      <c r="F2119" s="979">
        <v>4</v>
      </c>
      <c r="G2119" s="980">
        <v>954.68</v>
      </c>
      <c r="H2119" s="985">
        <f t="shared" si="32"/>
        <v>3818.72</v>
      </c>
      <c r="J2119" s="2061" t="s">
        <v>6842</v>
      </c>
      <c r="K2119" s="2153" t="str">
        <f>VLOOKUP(J2119,'FICHE RATIOS'!C:D,2,FALSE)</f>
        <v>Traitement Terminal - Zone Décorées</v>
      </c>
    </row>
    <row r="2120" spans="1:11">
      <c r="A2120" s="440"/>
      <c r="B2120" s="989" t="s">
        <v>179</v>
      </c>
      <c r="C2120" s="976"/>
      <c r="D2120" s="991" t="s">
        <v>3010</v>
      </c>
      <c r="E2120" s="984" t="s">
        <v>36</v>
      </c>
      <c r="F2120" s="979">
        <v>4</v>
      </c>
      <c r="G2120" s="980">
        <v>1012.64</v>
      </c>
      <c r="H2120" s="985">
        <f t="shared" ref="H2120:H2183" si="33">+IF(F2120=0,0,F2120*G2120)</f>
        <v>4050.56</v>
      </c>
      <c r="J2120" s="2061" t="s">
        <v>6842</v>
      </c>
      <c r="K2120" s="2153" t="str">
        <f>VLOOKUP(J2120,'FICHE RATIOS'!C:D,2,FALSE)</f>
        <v>Traitement Terminal - Zone Décorées</v>
      </c>
    </row>
    <row r="2121" spans="1:11">
      <c r="A2121" s="440"/>
      <c r="B2121" s="989" t="s">
        <v>179</v>
      </c>
      <c r="C2121" s="976"/>
      <c r="D2121" s="991" t="s">
        <v>3011</v>
      </c>
      <c r="E2121" s="984" t="s">
        <v>36</v>
      </c>
      <c r="F2121" s="979">
        <v>16</v>
      </c>
      <c r="G2121" s="980">
        <v>1491.36</v>
      </c>
      <c r="H2121" s="985">
        <f t="shared" si="33"/>
        <v>23861.759999999998</v>
      </c>
      <c r="J2121" s="2061" t="s">
        <v>6842</v>
      </c>
      <c r="K2121" s="2153" t="str">
        <f>VLOOKUP(J2121,'FICHE RATIOS'!C:D,2,FALSE)</f>
        <v>Traitement Terminal - Zone Décorées</v>
      </c>
    </row>
    <row r="2122" spans="1:11">
      <c r="A2122" s="440"/>
      <c r="B2122" s="989" t="s">
        <v>179</v>
      </c>
      <c r="C2122" s="976"/>
      <c r="D2122" s="991" t="s">
        <v>3012</v>
      </c>
      <c r="E2122" s="984" t="s">
        <v>36</v>
      </c>
      <c r="F2122" s="979">
        <v>4</v>
      </c>
      <c r="G2122" s="980">
        <v>2087</v>
      </c>
      <c r="H2122" s="985">
        <f t="shared" si="33"/>
        <v>8348</v>
      </c>
      <c r="J2122" s="2061" t="s">
        <v>6842</v>
      </c>
      <c r="K2122" s="2153" t="str">
        <f>VLOOKUP(J2122,'FICHE RATIOS'!C:D,2,FALSE)</f>
        <v>Traitement Terminal - Zone Décorées</v>
      </c>
    </row>
    <row r="2123" spans="1:11">
      <c r="A2123" s="440"/>
      <c r="B2123" s="989" t="s">
        <v>179</v>
      </c>
      <c r="C2123" s="976"/>
      <c r="D2123" s="983"/>
      <c r="E2123" s="984"/>
      <c r="F2123" s="979">
        <v>0</v>
      </c>
      <c r="G2123" s="980"/>
      <c r="H2123" s="985">
        <f t="shared" si="33"/>
        <v>0</v>
      </c>
      <c r="J2123" s="2061" t="s">
        <v>6842</v>
      </c>
      <c r="K2123" s="2153" t="str">
        <f>VLOOKUP(J2123,'FICHE RATIOS'!C:D,2,FALSE)</f>
        <v>Traitement Terminal - Zone Décorées</v>
      </c>
    </row>
    <row r="2124" spans="1:11">
      <c r="A2124" s="440"/>
      <c r="B2124" s="989" t="s">
        <v>179</v>
      </c>
      <c r="C2124" s="976"/>
      <c r="D2124" s="983" t="s">
        <v>3138</v>
      </c>
      <c r="E2124" s="984"/>
      <c r="F2124" s="979">
        <v>0</v>
      </c>
      <c r="G2124" s="980"/>
      <c r="H2124" s="985">
        <f t="shared" si="33"/>
        <v>0</v>
      </c>
      <c r="J2124" s="2061" t="s">
        <v>6842</v>
      </c>
      <c r="K2124" s="2153" t="str">
        <f>VLOOKUP(J2124,'FICHE RATIOS'!C:D,2,FALSE)</f>
        <v>Traitement Terminal - Zone Décorées</v>
      </c>
    </row>
    <row r="2125" spans="1:11">
      <c r="A2125" s="440"/>
      <c r="B2125" s="989" t="s">
        <v>179</v>
      </c>
      <c r="C2125" s="976"/>
      <c r="D2125" s="991" t="s">
        <v>3054</v>
      </c>
      <c r="E2125" s="984" t="s">
        <v>36</v>
      </c>
      <c r="F2125" s="979">
        <v>1</v>
      </c>
      <c r="G2125" s="980">
        <v>250.61</v>
      </c>
      <c r="H2125" s="985">
        <f t="shared" si="33"/>
        <v>250.61</v>
      </c>
      <c r="J2125" s="2061" t="s">
        <v>6842</v>
      </c>
      <c r="K2125" s="2153" t="str">
        <f>VLOOKUP(J2125,'FICHE RATIOS'!C:D,2,FALSE)</f>
        <v>Traitement Terminal - Zone Décorées</v>
      </c>
    </row>
    <row r="2126" spans="1:11">
      <c r="A2126" s="440"/>
      <c r="B2126" s="989" t="s">
        <v>179</v>
      </c>
      <c r="C2126" s="976"/>
      <c r="D2126" s="991" t="s">
        <v>3139</v>
      </c>
      <c r="E2126" s="978" t="s">
        <v>36</v>
      </c>
      <c r="F2126" s="979">
        <v>2</v>
      </c>
      <c r="G2126" s="980">
        <v>258.16000000000003</v>
      </c>
      <c r="H2126" s="985">
        <f t="shared" si="33"/>
        <v>516.32000000000005</v>
      </c>
      <c r="J2126" s="2061" t="s">
        <v>6842</v>
      </c>
      <c r="K2126" s="2153" t="str">
        <f>VLOOKUP(J2126,'FICHE RATIOS'!C:D,2,FALSE)</f>
        <v>Traitement Terminal - Zone Décorées</v>
      </c>
    </row>
    <row r="2127" spans="1:11">
      <c r="A2127" s="440"/>
      <c r="B2127" s="989" t="s">
        <v>179</v>
      </c>
      <c r="C2127" s="976"/>
      <c r="D2127" s="991" t="s">
        <v>3056</v>
      </c>
      <c r="E2127" s="984" t="s">
        <v>36</v>
      </c>
      <c r="F2127" s="979">
        <v>5</v>
      </c>
      <c r="G2127" s="980">
        <v>312.43</v>
      </c>
      <c r="H2127" s="985">
        <f t="shared" si="33"/>
        <v>1562.15</v>
      </c>
      <c r="J2127" s="2061" t="s">
        <v>6842</v>
      </c>
      <c r="K2127" s="2153" t="str">
        <f>VLOOKUP(J2127,'FICHE RATIOS'!C:D,2,FALSE)</f>
        <v>Traitement Terminal - Zone Décorées</v>
      </c>
    </row>
    <row r="2128" spans="1:11">
      <c r="A2128" s="440"/>
      <c r="B2128" s="989" t="s">
        <v>179</v>
      </c>
      <c r="C2128" s="976"/>
      <c r="D2128" s="991" t="s">
        <v>3057</v>
      </c>
      <c r="E2128" s="984" t="s">
        <v>36</v>
      </c>
      <c r="F2128" s="979">
        <v>1</v>
      </c>
      <c r="G2128" s="980">
        <v>315.69</v>
      </c>
      <c r="H2128" s="985">
        <f t="shared" si="33"/>
        <v>315.69</v>
      </c>
      <c r="J2128" s="2061" t="s">
        <v>6842</v>
      </c>
      <c r="K2128" s="2153" t="str">
        <f>VLOOKUP(J2128,'FICHE RATIOS'!C:D,2,FALSE)</f>
        <v>Traitement Terminal - Zone Décorées</v>
      </c>
    </row>
    <row r="2129" spans="1:11">
      <c r="A2129" s="440"/>
      <c r="B2129" s="989" t="s">
        <v>179</v>
      </c>
      <c r="C2129" s="976"/>
      <c r="D2129" s="991" t="s">
        <v>3058</v>
      </c>
      <c r="E2129" s="984" t="s">
        <v>36</v>
      </c>
      <c r="F2129" s="979">
        <v>4</v>
      </c>
      <c r="G2129" s="980">
        <v>319.27</v>
      </c>
      <c r="H2129" s="985">
        <f t="shared" si="33"/>
        <v>1277.08</v>
      </c>
      <c r="J2129" s="2061" t="s">
        <v>6842</v>
      </c>
      <c r="K2129" s="2153" t="str">
        <f>VLOOKUP(J2129,'FICHE RATIOS'!C:D,2,FALSE)</f>
        <v>Traitement Terminal - Zone Décorées</v>
      </c>
    </row>
    <row r="2130" spans="1:11">
      <c r="A2130" s="440"/>
      <c r="B2130" s="989" t="s">
        <v>179</v>
      </c>
      <c r="C2130" s="976"/>
      <c r="D2130" s="991" t="s">
        <v>3140</v>
      </c>
      <c r="E2130" s="984" t="s">
        <v>36</v>
      </c>
      <c r="F2130" s="979">
        <v>3</v>
      </c>
      <c r="G2130" s="980">
        <v>322.83999999999997</v>
      </c>
      <c r="H2130" s="985">
        <f t="shared" si="33"/>
        <v>968.52</v>
      </c>
      <c r="J2130" s="2061" t="s">
        <v>6842</v>
      </c>
      <c r="K2130" s="2153" t="str">
        <f>VLOOKUP(J2130,'FICHE RATIOS'!C:D,2,FALSE)</f>
        <v>Traitement Terminal - Zone Décorées</v>
      </c>
    </row>
    <row r="2131" spans="1:11">
      <c r="A2131" s="440"/>
      <c r="B2131" s="989" t="s">
        <v>179</v>
      </c>
      <c r="C2131" s="976"/>
      <c r="D2131" s="991" t="s">
        <v>3141</v>
      </c>
      <c r="E2131" s="984" t="s">
        <v>36</v>
      </c>
      <c r="F2131" s="979">
        <v>4</v>
      </c>
      <c r="G2131" s="980">
        <v>427.78</v>
      </c>
      <c r="H2131" s="985">
        <f t="shared" si="33"/>
        <v>1711.12</v>
      </c>
      <c r="J2131" s="2061" t="s">
        <v>6842</v>
      </c>
      <c r="K2131" s="2153" t="str">
        <f>VLOOKUP(J2131,'FICHE RATIOS'!C:D,2,FALSE)</f>
        <v>Traitement Terminal - Zone Décorées</v>
      </c>
    </row>
    <row r="2132" spans="1:11">
      <c r="A2132" s="440"/>
      <c r="B2132" s="989" t="s">
        <v>179</v>
      </c>
      <c r="C2132" s="976"/>
      <c r="D2132" s="991" t="s">
        <v>3142</v>
      </c>
      <c r="E2132" s="984" t="s">
        <v>36</v>
      </c>
      <c r="F2132" s="979">
        <v>2</v>
      </c>
      <c r="G2132" s="980">
        <v>442.09</v>
      </c>
      <c r="H2132" s="985">
        <f t="shared" si="33"/>
        <v>884.18</v>
      </c>
      <c r="J2132" s="2061" t="s">
        <v>6842</v>
      </c>
      <c r="K2132" s="2153" t="str">
        <f>VLOOKUP(J2132,'FICHE RATIOS'!C:D,2,FALSE)</f>
        <v>Traitement Terminal - Zone Décorées</v>
      </c>
    </row>
    <row r="2133" spans="1:11">
      <c r="A2133" s="440"/>
      <c r="B2133" s="989" t="s">
        <v>179</v>
      </c>
      <c r="C2133" s="976"/>
      <c r="D2133" s="991" t="s">
        <v>3016</v>
      </c>
      <c r="E2133" s="984" t="s">
        <v>36</v>
      </c>
      <c r="F2133" s="979">
        <v>2</v>
      </c>
      <c r="G2133" s="980">
        <v>449.26</v>
      </c>
      <c r="H2133" s="985">
        <f t="shared" si="33"/>
        <v>898.52</v>
      </c>
      <c r="J2133" s="2061" t="s">
        <v>6842</v>
      </c>
      <c r="K2133" s="2153" t="str">
        <f>VLOOKUP(J2133,'FICHE RATIOS'!C:D,2,FALSE)</f>
        <v>Traitement Terminal - Zone Décorées</v>
      </c>
    </row>
    <row r="2134" spans="1:11">
      <c r="A2134" s="440"/>
      <c r="B2134" s="989" t="s">
        <v>179</v>
      </c>
      <c r="C2134" s="976"/>
      <c r="D2134" s="991" t="s">
        <v>3143</v>
      </c>
      <c r="E2134" s="984" t="s">
        <v>36</v>
      </c>
      <c r="F2134" s="979">
        <v>2</v>
      </c>
      <c r="G2134" s="980">
        <v>456.89</v>
      </c>
      <c r="H2134" s="985">
        <f t="shared" si="33"/>
        <v>913.78</v>
      </c>
      <c r="J2134" s="2061" t="s">
        <v>6842</v>
      </c>
      <c r="K2134" s="2153" t="str">
        <f>VLOOKUP(J2134,'FICHE RATIOS'!C:D,2,FALSE)</f>
        <v>Traitement Terminal - Zone Décorées</v>
      </c>
    </row>
    <row r="2135" spans="1:11">
      <c r="A2135" s="440"/>
      <c r="B2135" s="989" t="s">
        <v>179</v>
      </c>
      <c r="C2135" s="976"/>
      <c r="D2135" s="991" t="s">
        <v>3017</v>
      </c>
      <c r="E2135" s="984" t="s">
        <v>36</v>
      </c>
      <c r="F2135" s="979">
        <v>6</v>
      </c>
      <c r="G2135" s="980">
        <v>456.42</v>
      </c>
      <c r="H2135" s="985">
        <f t="shared" si="33"/>
        <v>2738.52</v>
      </c>
      <c r="J2135" s="2061" t="s">
        <v>6842</v>
      </c>
      <c r="K2135" s="2153" t="str">
        <f>VLOOKUP(J2135,'FICHE RATIOS'!C:D,2,FALSE)</f>
        <v>Traitement Terminal - Zone Décorées</v>
      </c>
    </row>
    <row r="2136" spans="1:11">
      <c r="A2136" s="440"/>
      <c r="B2136" s="989" t="s">
        <v>179</v>
      </c>
      <c r="C2136" s="976"/>
      <c r="D2136" s="991" t="s">
        <v>3144</v>
      </c>
      <c r="E2136" s="984" t="s">
        <v>36</v>
      </c>
      <c r="F2136" s="979">
        <v>4</v>
      </c>
      <c r="G2136" s="980">
        <v>520.84</v>
      </c>
      <c r="H2136" s="985">
        <f t="shared" si="33"/>
        <v>2083.36</v>
      </c>
      <c r="J2136" s="2061" t="s">
        <v>6842</v>
      </c>
      <c r="K2136" s="2153" t="str">
        <f>VLOOKUP(J2136,'FICHE RATIOS'!C:D,2,FALSE)</f>
        <v>Traitement Terminal - Zone Décorées</v>
      </c>
    </row>
    <row r="2137" spans="1:11">
      <c r="A2137" s="440"/>
      <c r="B2137" s="989" t="s">
        <v>179</v>
      </c>
      <c r="C2137" s="976"/>
      <c r="D2137" s="991" t="s">
        <v>3145</v>
      </c>
      <c r="E2137" s="984" t="s">
        <v>36</v>
      </c>
      <c r="F2137" s="979">
        <v>18</v>
      </c>
      <c r="G2137" s="980">
        <v>565.55999999999995</v>
      </c>
      <c r="H2137" s="985">
        <f t="shared" si="33"/>
        <v>10180.079999999998</v>
      </c>
      <c r="J2137" s="2061" t="s">
        <v>6842</v>
      </c>
      <c r="K2137" s="2153" t="str">
        <f>VLOOKUP(J2137,'FICHE RATIOS'!C:D,2,FALSE)</f>
        <v>Traitement Terminal - Zone Décorées</v>
      </c>
    </row>
    <row r="2138" spans="1:11">
      <c r="A2138" s="440"/>
      <c r="B2138" s="989" t="s">
        <v>179</v>
      </c>
      <c r="C2138" s="976"/>
      <c r="D2138" s="991" t="s">
        <v>3146</v>
      </c>
      <c r="E2138" s="984" t="s">
        <v>36</v>
      </c>
      <c r="F2138" s="979">
        <v>2</v>
      </c>
      <c r="G2138" s="980">
        <v>534.05999999999995</v>
      </c>
      <c r="H2138" s="985">
        <f t="shared" si="33"/>
        <v>1068.1199999999999</v>
      </c>
      <c r="J2138" s="2061" t="s">
        <v>6842</v>
      </c>
      <c r="K2138" s="2153" t="str">
        <f>VLOOKUP(J2138,'FICHE RATIOS'!C:D,2,FALSE)</f>
        <v>Traitement Terminal - Zone Décorées</v>
      </c>
    </row>
    <row r="2139" spans="1:11">
      <c r="A2139" s="440"/>
      <c r="B2139" s="989" t="s">
        <v>179</v>
      </c>
      <c r="C2139" s="976"/>
      <c r="D2139" s="991" t="s">
        <v>3147</v>
      </c>
      <c r="E2139" s="984" t="s">
        <v>36</v>
      </c>
      <c r="F2139" s="979">
        <v>2</v>
      </c>
      <c r="G2139" s="980">
        <v>542.45000000000005</v>
      </c>
      <c r="H2139" s="985">
        <f t="shared" si="33"/>
        <v>1084.9000000000001</v>
      </c>
      <c r="J2139" s="2061" t="s">
        <v>6842</v>
      </c>
      <c r="K2139" s="2153" t="str">
        <f>VLOOKUP(J2139,'FICHE RATIOS'!C:D,2,FALSE)</f>
        <v>Traitement Terminal - Zone Décorées</v>
      </c>
    </row>
    <row r="2140" spans="1:11">
      <c r="A2140" s="440"/>
      <c r="B2140" s="989" t="s">
        <v>179</v>
      </c>
      <c r="C2140" s="976"/>
      <c r="D2140" s="991" t="s">
        <v>3020</v>
      </c>
      <c r="E2140" s="984" t="s">
        <v>36</v>
      </c>
      <c r="F2140" s="979">
        <v>2</v>
      </c>
      <c r="G2140" s="980">
        <v>553.20000000000005</v>
      </c>
      <c r="H2140" s="985">
        <f t="shared" si="33"/>
        <v>1106.4000000000001</v>
      </c>
      <c r="J2140" s="2061" t="s">
        <v>6842</v>
      </c>
      <c r="K2140" s="2153" t="str">
        <f>VLOOKUP(J2140,'FICHE RATIOS'!C:D,2,FALSE)</f>
        <v>Traitement Terminal - Zone Décorées</v>
      </c>
    </row>
    <row r="2141" spans="1:11">
      <c r="A2141" s="440"/>
      <c r="B2141" s="989" t="s">
        <v>179</v>
      </c>
      <c r="C2141" s="976"/>
      <c r="D2141" s="991" t="s">
        <v>3148</v>
      </c>
      <c r="E2141" s="984" t="s">
        <v>36</v>
      </c>
      <c r="F2141" s="979">
        <v>1</v>
      </c>
      <c r="G2141" s="980">
        <v>188</v>
      </c>
      <c r="H2141" s="985">
        <f t="shared" si="33"/>
        <v>188</v>
      </c>
      <c r="J2141" s="2061" t="s">
        <v>6842</v>
      </c>
      <c r="K2141" s="2153" t="str">
        <f>VLOOKUP(J2141,'FICHE RATIOS'!C:D,2,FALSE)</f>
        <v>Traitement Terminal - Zone Décorées</v>
      </c>
    </row>
    <row r="2142" spans="1:11" ht="48">
      <c r="A2142" s="440"/>
      <c r="B2142" s="989" t="s">
        <v>179</v>
      </c>
      <c r="C2142" s="976"/>
      <c r="D2142" s="991" t="s">
        <v>3062</v>
      </c>
      <c r="E2142" s="984" t="s">
        <v>36</v>
      </c>
      <c r="F2142" s="979">
        <v>61</v>
      </c>
      <c r="G2142" s="980">
        <v>68.31</v>
      </c>
      <c r="H2142" s="985">
        <f t="shared" si="33"/>
        <v>4166.91</v>
      </c>
      <c r="J2142" s="2061" t="s">
        <v>6842</v>
      </c>
      <c r="K2142" s="2153" t="str">
        <f>VLOOKUP(J2142,'FICHE RATIOS'!C:D,2,FALSE)</f>
        <v>Traitement Terminal - Zone Décorées</v>
      </c>
    </row>
    <row r="2143" spans="1:11">
      <c r="A2143" s="440"/>
      <c r="B2143" s="989" t="s">
        <v>179</v>
      </c>
      <c r="C2143" s="976"/>
      <c r="D2143" s="983"/>
      <c r="E2143" s="984"/>
      <c r="F2143" s="979">
        <v>0</v>
      </c>
      <c r="G2143" s="980"/>
      <c r="H2143" s="985">
        <f t="shared" si="33"/>
        <v>0</v>
      </c>
      <c r="J2143" s="2061" t="s">
        <v>6842</v>
      </c>
      <c r="K2143" s="2153" t="str">
        <f>VLOOKUP(J2143,'FICHE RATIOS'!C:D,2,FALSE)</f>
        <v>Traitement Terminal - Zone Décorées</v>
      </c>
    </row>
    <row r="2144" spans="1:11">
      <c r="A2144" s="440"/>
      <c r="B2144" s="989" t="s">
        <v>179</v>
      </c>
      <c r="C2144" s="976"/>
      <c r="D2144" s="983" t="s">
        <v>3149</v>
      </c>
      <c r="E2144" s="984"/>
      <c r="F2144" s="979">
        <v>0</v>
      </c>
      <c r="G2144" s="980"/>
      <c r="H2144" s="985">
        <f t="shared" si="33"/>
        <v>0</v>
      </c>
      <c r="J2144" s="2061" t="s">
        <v>6842</v>
      </c>
      <c r="K2144" s="2153" t="str">
        <f>VLOOKUP(J2144,'FICHE RATIOS'!C:D,2,FALSE)</f>
        <v>Traitement Terminal - Zone Décorées</v>
      </c>
    </row>
    <row r="2145" spans="1:11">
      <c r="A2145" s="440"/>
      <c r="B2145" s="989" t="s">
        <v>179</v>
      </c>
      <c r="C2145" s="976"/>
      <c r="D2145" s="991" t="s">
        <v>3144</v>
      </c>
      <c r="E2145" s="984" t="s">
        <v>36</v>
      </c>
      <c r="F2145" s="979">
        <v>6</v>
      </c>
      <c r="G2145" s="980">
        <v>520.84</v>
      </c>
      <c r="H2145" s="985">
        <f t="shared" si="33"/>
        <v>3125.04</v>
      </c>
      <c r="J2145" s="2061" t="s">
        <v>6842</v>
      </c>
      <c r="K2145" s="2153" t="str">
        <f>VLOOKUP(J2145,'FICHE RATIOS'!C:D,2,FALSE)</f>
        <v>Traitement Terminal - Zone Décorées</v>
      </c>
    </row>
    <row r="2146" spans="1:11">
      <c r="A2146" s="440"/>
      <c r="B2146" s="989" t="s">
        <v>179</v>
      </c>
      <c r="C2146" s="976"/>
      <c r="D2146" s="991" t="s">
        <v>3014</v>
      </c>
      <c r="E2146" s="984" t="s">
        <v>36</v>
      </c>
      <c r="F2146" s="979">
        <v>2</v>
      </c>
      <c r="G2146" s="980">
        <v>434.63</v>
      </c>
      <c r="H2146" s="985">
        <f t="shared" si="33"/>
        <v>869.26</v>
      </c>
      <c r="J2146" s="2061" t="s">
        <v>6842</v>
      </c>
      <c r="K2146" s="2153" t="str">
        <f>VLOOKUP(J2146,'FICHE RATIOS'!C:D,2,FALSE)</f>
        <v>Traitement Terminal - Zone Décorées</v>
      </c>
    </row>
    <row r="2147" spans="1:11">
      <c r="A2147" s="440"/>
      <c r="B2147" s="989" t="s">
        <v>179</v>
      </c>
      <c r="C2147" s="976"/>
      <c r="D2147" s="991" t="s">
        <v>3141</v>
      </c>
      <c r="E2147" s="984" t="s">
        <v>36</v>
      </c>
      <c r="F2147" s="979">
        <v>3</v>
      </c>
      <c r="G2147" s="980">
        <v>427.78</v>
      </c>
      <c r="H2147" s="985">
        <f t="shared" si="33"/>
        <v>1283.3399999999999</v>
      </c>
      <c r="J2147" s="2061" t="s">
        <v>6842</v>
      </c>
      <c r="K2147" s="2153" t="str">
        <f>VLOOKUP(J2147,'FICHE RATIOS'!C:D,2,FALSE)</f>
        <v>Traitement Terminal - Zone Décorées</v>
      </c>
    </row>
    <row r="2148" spans="1:11" ht="48">
      <c r="A2148" s="440"/>
      <c r="B2148" s="989" t="s">
        <v>179</v>
      </c>
      <c r="C2148" s="976"/>
      <c r="D2148" s="991" t="s">
        <v>3024</v>
      </c>
      <c r="E2148" s="984" t="s">
        <v>36</v>
      </c>
      <c r="F2148" s="979">
        <v>11</v>
      </c>
      <c r="G2148" s="980">
        <v>182.16</v>
      </c>
      <c r="H2148" s="985">
        <f t="shared" si="33"/>
        <v>2003.76</v>
      </c>
      <c r="J2148" s="2061" t="s">
        <v>6842</v>
      </c>
      <c r="K2148" s="2153" t="str">
        <f>VLOOKUP(J2148,'FICHE RATIOS'!C:D,2,FALSE)</f>
        <v>Traitement Terminal - Zone Décorées</v>
      </c>
    </row>
    <row r="2149" spans="1:11">
      <c r="A2149" s="440"/>
      <c r="B2149" s="989" t="s">
        <v>179</v>
      </c>
      <c r="C2149" s="976"/>
      <c r="D2149" s="983"/>
      <c r="E2149" s="984"/>
      <c r="F2149" s="979">
        <v>0</v>
      </c>
      <c r="G2149" s="980"/>
      <c r="H2149" s="985">
        <f t="shared" si="33"/>
        <v>0</v>
      </c>
      <c r="J2149" s="2061"/>
      <c r="K2149" s="2153" t="e">
        <f>VLOOKUP(J2149,'FICHE RATIOS'!C:D,2,FALSE)</f>
        <v>#N/A</v>
      </c>
    </row>
    <row r="2150" spans="1:11">
      <c r="A2150" s="440"/>
      <c r="B2150" s="989" t="s">
        <v>179</v>
      </c>
      <c r="C2150" s="976"/>
      <c r="D2150" s="983" t="s">
        <v>3025</v>
      </c>
      <c r="E2150" s="984"/>
      <c r="F2150" s="979">
        <v>0</v>
      </c>
      <c r="G2150" s="980"/>
      <c r="H2150" s="985">
        <f t="shared" si="33"/>
        <v>0</v>
      </c>
      <c r="J2150" s="2061"/>
      <c r="K2150" s="2153" t="e">
        <f>VLOOKUP(J2150,'FICHE RATIOS'!C:D,2,FALSE)</f>
        <v>#N/A</v>
      </c>
    </row>
    <row r="2151" spans="1:11">
      <c r="A2151" s="440"/>
      <c r="B2151" s="989" t="s">
        <v>179</v>
      </c>
      <c r="C2151" s="976"/>
      <c r="D2151" s="983"/>
      <c r="E2151" s="984"/>
      <c r="F2151" s="979">
        <v>0</v>
      </c>
      <c r="G2151" s="980"/>
      <c r="H2151" s="985">
        <f t="shared" si="33"/>
        <v>0</v>
      </c>
      <c r="J2151" s="2061" t="s">
        <v>6488</v>
      </c>
      <c r="K2151" s="2153" t="str">
        <f>VLOOKUP(J2151,'FICHE RATIOS'!C:D,2,FALSE)</f>
        <v>Renouvellement d'Air - Zones Décorées</v>
      </c>
    </row>
    <row r="2152" spans="1:11">
      <c r="A2152" s="440"/>
      <c r="B2152" s="989" t="s">
        <v>179</v>
      </c>
      <c r="C2152" s="976"/>
      <c r="D2152" s="983" t="s">
        <v>3035</v>
      </c>
      <c r="E2152" s="984"/>
      <c r="F2152" s="979">
        <v>0</v>
      </c>
      <c r="G2152" s="980"/>
      <c r="H2152" s="985">
        <f t="shared" si="33"/>
        <v>0</v>
      </c>
      <c r="J2152" s="2061" t="s">
        <v>6488</v>
      </c>
      <c r="K2152" s="2153" t="str">
        <f>VLOOKUP(J2152,'FICHE RATIOS'!C:D,2,FALSE)</f>
        <v>Renouvellement d'Air - Zones Décorées</v>
      </c>
    </row>
    <row r="2153" spans="1:11">
      <c r="A2153" s="440"/>
      <c r="B2153" s="989" t="s">
        <v>179</v>
      </c>
      <c r="C2153" s="976"/>
      <c r="D2153" s="991" t="s">
        <v>3027</v>
      </c>
      <c r="E2153" s="984" t="s">
        <v>428</v>
      </c>
      <c r="F2153" s="979">
        <v>2293</v>
      </c>
      <c r="G2153" s="980">
        <v>7.81</v>
      </c>
      <c r="H2153" s="985">
        <f t="shared" si="33"/>
        <v>17908.329999999998</v>
      </c>
      <c r="J2153" s="2061" t="s">
        <v>6488</v>
      </c>
      <c r="K2153" s="2153" t="str">
        <f>VLOOKUP(J2153,'FICHE RATIOS'!C:D,2,FALSE)</f>
        <v>Renouvellement d'Air - Zones Décorées</v>
      </c>
    </row>
    <row r="2154" spans="1:11">
      <c r="A2154" s="440"/>
      <c r="B2154" s="989" t="s">
        <v>179</v>
      </c>
      <c r="C2154" s="976"/>
      <c r="D2154" s="983" t="s">
        <v>3028</v>
      </c>
      <c r="E2154" s="984"/>
      <c r="F2154" s="979">
        <v>0</v>
      </c>
      <c r="G2154" s="980"/>
      <c r="H2154" s="985">
        <f t="shared" si="33"/>
        <v>0</v>
      </c>
      <c r="J2154" s="2061" t="s">
        <v>6488</v>
      </c>
      <c r="K2154" s="2153" t="str">
        <f>VLOOKUP(J2154,'FICHE RATIOS'!C:D,2,FALSE)</f>
        <v>Renouvellement d'Air - Zones Décorées</v>
      </c>
    </row>
    <row r="2155" spans="1:11">
      <c r="A2155" s="440"/>
      <c r="B2155" s="989" t="s">
        <v>179</v>
      </c>
      <c r="C2155" s="976"/>
      <c r="D2155" s="991" t="s">
        <v>3029</v>
      </c>
      <c r="E2155" s="984" t="s">
        <v>70</v>
      </c>
      <c r="F2155" s="979">
        <v>305</v>
      </c>
      <c r="G2155" s="980">
        <v>23.46</v>
      </c>
      <c r="H2155" s="985">
        <f t="shared" si="33"/>
        <v>7155.3</v>
      </c>
      <c r="J2155" s="2061" t="s">
        <v>6488</v>
      </c>
      <c r="K2155" s="2153" t="str">
        <f>VLOOKUP(J2155,'FICHE RATIOS'!C:D,2,FALSE)</f>
        <v>Renouvellement d'Air - Zones Décorées</v>
      </c>
    </row>
    <row r="2156" spans="1:11">
      <c r="A2156" s="440"/>
      <c r="B2156" s="989" t="s">
        <v>179</v>
      </c>
      <c r="C2156" s="976"/>
      <c r="D2156" s="983"/>
      <c r="E2156" s="984"/>
      <c r="F2156" s="979">
        <v>0</v>
      </c>
      <c r="G2156" s="980"/>
      <c r="H2156" s="985">
        <f t="shared" si="33"/>
        <v>0</v>
      </c>
      <c r="J2156" s="2061" t="s">
        <v>6488</v>
      </c>
      <c r="K2156" s="2153" t="str">
        <f>VLOOKUP(J2156,'FICHE RATIOS'!C:D,2,FALSE)</f>
        <v>Renouvellement d'Air - Zones Décorées</v>
      </c>
    </row>
    <row r="2157" spans="1:11">
      <c r="A2157" s="440"/>
      <c r="B2157" s="989" t="s">
        <v>179</v>
      </c>
      <c r="C2157" s="976"/>
      <c r="D2157" s="983" t="s">
        <v>3030</v>
      </c>
      <c r="E2157" s="984"/>
      <c r="F2157" s="979">
        <v>0</v>
      </c>
      <c r="G2157" s="980"/>
      <c r="H2157" s="985">
        <f t="shared" si="33"/>
        <v>0</v>
      </c>
      <c r="J2157" s="2061" t="s">
        <v>6488</v>
      </c>
      <c r="K2157" s="2153" t="str">
        <f>VLOOKUP(J2157,'FICHE RATIOS'!C:D,2,FALSE)</f>
        <v>Renouvellement d'Air - Zones Décorées</v>
      </c>
    </row>
    <row r="2158" spans="1:11">
      <c r="A2158" s="440"/>
      <c r="B2158" s="989" t="s">
        <v>179</v>
      </c>
      <c r="C2158" s="976"/>
      <c r="D2158" s="983"/>
      <c r="E2158" s="984"/>
      <c r="F2158" s="979">
        <v>0</v>
      </c>
      <c r="G2158" s="980"/>
      <c r="H2158" s="985">
        <f t="shared" si="33"/>
        <v>0</v>
      </c>
      <c r="J2158" s="2061" t="s">
        <v>6488</v>
      </c>
      <c r="K2158" s="2153" t="str">
        <f>VLOOKUP(J2158,'FICHE RATIOS'!C:D,2,FALSE)</f>
        <v>Renouvellement d'Air - Zones Décorées</v>
      </c>
    </row>
    <row r="2159" spans="1:11">
      <c r="A2159" s="440"/>
      <c r="B2159" s="989" t="s">
        <v>179</v>
      </c>
      <c r="C2159" s="976"/>
      <c r="D2159" s="983" t="s">
        <v>3035</v>
      </c>
      <c r="E2159" s="984"/>
      <c r="F2159" s="979">
        <v>0</v>
      </c>
      <c r="G2159" s="980"/>
      <c r="H2159" s="985">
        <f t="shared" si="33"/>
        <v>0</v>
      </c>
      <c r="J2159" s="2061" t="s">
        <v>6488</v>
      </c>
      <c r="K2159" s="2153" t="str">
        <f>VLOOKUP(J2159,'FICHE RATIOS'!C:D,2,FALSE)</f>
        <v>Renouvellement d'Air - Zones Décorées</v>
      </c>
    </row>
    <row r="2160" spans="1:11">
      <c r="A2160" s="440"/>
      <c r="B2160" s="989" t="s">
        <v>179</v>
      </c>
      <c r="C2160" s="976"/>
      <c r="D2160" s="991" t="s">
        <v>3027</v>
      </c>
      <c r="E2160" s="984" t="s">
        <v>428</v>
      </c>
      <c r="F2160" s="979">
        <v>4525</v>
      </c>
      <c r="G2160" s="980">
        <v>7.81</v>
      </c>
      <c r="H2160" s="985">
        <f t="shared" si="33"/>
        <v>35340.25</v>
      </c>
      <c r="J2160" s="2061" t="s">
        <v>6488</v>
      </c>
      <c r="K2160" s="2153" t="str">
        <f>VLOOKUP(J2160,'FICHE RATIOS'!C:D,2,FALSE)</f>
        <v>Renouvellement d'Air - Zones Décorées</v>
      </c>
    </row>
    <row r="2161" spans="1:11">
      <c r="A2161" s="440"/>
      <c r="B2161" s="989" t="s">
        <v>179</v>
      </c>
      <c r="C2161" s="976"/>
      <c r="D2161" s="983"/>
      <c r="E2161" s="984"/>
      <c r="F2161" s="979">
        <v>0</v>
      </c>
      <c r="G2161" s="980"/>
      <c r="H2161" s="985">
        <f t="shared" si="33"/>
        <v>0</v>
      </c>
      <c r="J2161" s="2061" t="s">
        <v>6488</v>
      </c>
      <c r="K2161" s="2153" t="str">
        <f>VLOOKUP(J2161,'FICHE RATIOS'!C:D,2,FALSE)</f>
        <v>Renouvellement d'Air - Zones Décorées</v>
      </c>
    </row>
    <row r="2162" spans="1:11">
      <c r="A2162" s="440"/>
      <c r="B2162" s="989" t="s">
        <v>179</v>
      </c>
      <c r="C2162" s="976"/>
      <c r="D2162" s="983" t="s">
        <v>3034</v>
      </c>
      <c r="E2162" s="984"/>
      <c r="F2162" s="979">
        <v>0</v>
      </c>
      <c r="G2162" s="980"/>
      <c r="H2162" s="985">
        <f t="shared" si="33"/>
        <v>0</v>
      </c>
      <c r="J2162" s="2061" t="s">
        <v>6488</v>
      </c>
      <c r="K2162" s="2153" t="str">
        <f>VLOOKUP(J2162,'FICHE RATIOS'!C:D,2,FALSE)</f>
        <v>Renouvellement d'Air - Zones Décorées</v>
      </c>
    </row>
    <row r="2163" spans="1:11">
      <c r="A2163" s="440"/>
      <c r="B2163" s="989" t="s">
        <v>179</v>
      </c>
      <c r="C2163" s="976"/>
      <c r="D2163" s="983"/>
      <c r="E2163" s="984"/>
      <c r="F2163" s="979">
        <v>0</v>
      </c>
      <c r="G2163" s="980"/>
      <c r="H2163" s="985">
        <f t="shared" si="33"/>
        <v>0</v>
      </c>
      <c r="J2163" s="2061" t="s">
        <v>6488</v>
      </c>
      <c r="K2163" s="2153" t="str">
        <f>VLOOKUP(J2163,'FICHE RATIOS'!C:D,2,FALSE)</f>
        <v>Renouvellement d'Air - Zones Décorées</v>
      </c>
    </row>
    <row r="2164" spans="1:11">
      <c r="A2164" s="440"/>
      <c r="B2164" s="989" t="s">
        <v>179</v>
      </c>
      <c r="C2164" s="976"/>
      <c r="D2164" s="983" t="s">
        <v>3035</v>
      </c>
      <c r="E2164" s="984"/>
      <c r="F2164" s="979">
        <v>0</v>
      </c>
      <c r="G2164" s="980"/>
      <c r="H2164" s="985">
        <f t="shared" si="33"/>
        <v>0</v>
      </c>
      <c r="J2164" s="2061" t="s">
        <v>6488</v>
      </c>
      <c r="K2164" s="2153" t="str">
        <f>VLOOKUP(J2164,'FICHE RATIOS'!C:D,2,FALSE)</f>
        <v>Renouvellement d'Air - Zones Décorées</v>
      </c>
    </row>
    <row r="2165" spans="1:11">
      <c r="A2165" s="440"/>
      <c r="B2165" s="989" t="s">
        <v>179</v>
      </c>
      <c r="C2165" s="976"/>
      <c r="D2165" s="991" t="s">
        <v>3027</v>
      </c>
      <c r="E2165" s="984" t="s">
        <v>428</v>
      </c>
      <c r="F2165" s="979">
        <v>7748</v>
      </c>
      <c r="G2165" s="980">
        <v>7.81</v>
      </c>
      <c r="H2165" s="985">
        <f t="shared" si="33"/>
        <v>60511.88</v>
      </c>
      <c r="J2165" s="2061" t="s">
        <v>6488</v>
      </c>
      <c r="K2165" s="2153" t="str">
        <f>VLOOKUP(J2165,'FICHE RATIOS'!C:D,2,FALSE)</f>
        <v>Renouvellement d'Air - Zones Décorées</v>
      </c>
    </row>
    <row r="2166" spans="1:11">
      <c r="A2166" s="440"/>
      <c r="B2166" s="989" t="s">
        <v>179</v>
      </c>
      <c r="C2166" s="976"/>
      <c r="D2166" s="983" t="s">
        <v>3036</v>
      </c>
      <c r="E2166" s="978" t="s">
        <v>399</v>
      </c>
      <c r="F2166" s="979">
        <v>0</v>
      </c>
      <c r="G2166" s="980"/>
      <c r="H2166" s="985">
        <f t="shared" si="33"/>
        <v>0</v>
      </c>
      <c r="J2166" s="2061" t="s">
        <v>6488</v>
      </c>
      <c r="K2166" s="2153" t="str">
        <f>VLOOKUP(J2166,'FICHE RATIOS'!C:D,2,FALSE)</f>
        <v>Renouvellement d'Air - Zones Décorées</v>
      </c>
    </row>
    <row r="2167" spans="1:11">
      <c r="A2167" s="440"/>
      <c r="B2167" s="989" t="s">
        <v>179</v>
      </c>
      <c r="C2167" s="976"/>
      <c r="D2167" s="983" t="s">
        <v>3150</v>
      </c>
      <c r="E2167" s="984"/>
      <c r="F2167" s="979">
        <v>0</v>
      </c>
      <c r="G2167" s="980"/>
      <c r="H2167" s="985">
        <f t="shared" si="33"/>
        <v>0</v>
      </c>
      <c r="J2167" s="2061" t="s">
        <v>6488</v>
      </c>
      <c r="K2167" s="2153" t="str">
        <f>VLOOKUP(J2167,'FICHE RATIOS'!C:D,2,FALSE)</f>
        <v>Renouvellement d'Air - Zones Décorées</v>
      </c>
    </row>
    <row r="2168" spans="1:11">
      <c r="A2168" s="440"/>
      <c r="B2168" s="989" t="s">
        <v>179</v>
      </c>
      <c r="C2168" s="976"/>
      <c r="D2168" s="991" t="s">
        <v>3027</v>
      </c>
      <c r="E2168" s="984" t="s">
        <v>428</v>
      </c>
      <c r="F2168" s="979">
        <v>30124</v>
      </c>
      <c r="G2168" s="980">
        <v>7.81</v>
      </c>
      <c r="H2168" s="985">
        <f t="shared" si="33"/>
        <v>235268.44</v>
      </c>
      <c r="J2168" s="2061" t="s">
        <v>6488</v>
      </c>
      <c r="K2168" s="2153" t="str">
        <f>VLOOKUP(J2168,'FICHE RATIOS'!C:D,2,FALSE)</f>
        <v>Renouvellement d'Air - Zones Décorées</v>
      </c>
    </row>
    <row r="2169" spans="1:11">
      <c r="A2169" s="440"/>
      <c r="B2169" s="989" t="s">
        <v>179</v>
      </c>
      <c r="C2169" s="976"/>
      <c r="D2169" s="991" t="s">
        <v>3151</v>
      </c>
      <c r="E2169" s="984" t="s">
        <v>235</v>
      </c>
      <c r="F2169" s="979">
        <v>22</v>
      </c>
      <c r="G2169" s="980">
        <v>68.02</v>
      </c>
      <c r="H2169" s="985">
        <f t="shared" si="33"/>
        <v>1496.4399999999998</v>
      </c>
      <c r="J2169" s="2061" t="s">
        <v>6488</v>
      </c>
      <c r="K2169" s="2153" t="str">
        <f>VLOOKUP(J2169,'FICHE RATIOS'!C:D,2,FALSE)</f>
        <v>Renouvellement d'Air - Zones Décorées</v>
      </c>
    </row>
    <row r="2170" spans="1:11">
      <c r="A2170" s="440"/>
      <c r="B2170" s="989" t="s">
        <v>179</v>
      </c>
      <c r="C2170" s="976"/>
      <c r="D2170" s="991" t="s">
        <v>3152</v>
      </c>
      <c r="E2170" s="984" t="s">
        <v>235</v>
      </c>
      <c r="F2170" s="979">
        <v>116</v>
      </c>
      <c r="G2170" s="980">
        <v>58.22</v>
      </c>
      <c r="H2170" s="985">
        <f t="shared" si="33"/>
        <v>6753.5199999999995</v>
      </c>
      <c r="J2170" s="2061" t="s">
        <v>6488</v>
      </c>
      <c r="K2170" s="2153" t="str">
        <f>VLOOKUP(J2170,'FICHE RATIOS'!C:D,2,FALSE)</f>
        <v>Renouvellement d'Air - Zones Décorées</v>
      </c>
    </row>
    <row r="2171" spans="1:11">
      <c r="A2171" s="440"/>
      <c r="B2171" s="989" t="s">
        <v>179</v>
      </c>
      <c r="C2171" s="976"/>
      <c r="D2171" s="991" t="s">
        <v>3153</v>
      </c>
      <c r="E2171" s="984" t="s">
        <v>235</v>
      </c>
      <c r="F2171" s="979">
        <v>68</v>
      </c>
      <c r="G2171" s="980">
        <v>51.69</v>
      </c>
      <c r="H2171" s="985">
        <f t="shared" si="33"/>
        <v>3514.92</v>
      </c>
      <c r="J2171" s="2061" t="s">
        <v>6488</v>
      </c>
      <c r="K2171" s="2153" t="str">
        <f>VLOOKUP(J2171,'FICHE RATIOS'!C:D,2,FALSE)</f>
        <v>Renouvellement d'Air - Zones Décorées</v>
      </c>
    </row>
    <row r="2172" spans="1:11">
      <c r="A2172" s="440"/>
      <c r="B2172" s="989" t="s">
        <v>179</v>
      </c>
      <c r="C2172" s="976"/>
      <c r="D2172" s="991" t="s">
        <v>3154</v>
      </c>
      <c r="E2172" s="984" t="s">
        <v>235</v>
      </c>
      <c r="F2172" s="979">
        <v>106</v>
      </c>
      <c r="G2172" s="980">
        <v>44.8</v>
      </c>
      <c r="H2172" s="985">
        <f t="shared" si="33"/>
        <v>4748.7999999999993</v>
      </c>
      <c r="J2172" s="2061" t="s">
        <v>6488</v>
      </c>
      <c r="K2172" s="2153" t="str">
        <f>VLOOKUP(J2172,'FICHE RATIOS'!C:D,2,FALSE)</f>
        <v>Renouvellement d'Air - Zones Décorées</v>
      </c>
    </row>
    <row r="2173" spans="1:11">
      <c r="A2173" s="440"/>
      <c r="B2173" s="989" t="s">
        <v>179</v>
      </c>
      <c r="C2173" s="976"/>
      <c r="D2173" s="991" t="s">
        <v>3155</v>
      </c>
      <c r="E2173" s="984" t="s">
        <v>235</v>
      </c>
      <c r="F2173" s="979">
        <v>77</v>
      </c>
      <c r="G2173" s="980">
        <v>40.26</v>
      </c>
      <c r="H2173" s="985">
        <f t="shared" si="33"/>
        <v>3100.02</v>
      </c>
      <c r="J2173" s="2061" t="s">
        <v>6488</v>
      </c>
      <c r="K2173" s="2153" t="str">
        <f>VLOOKUP(J2173,'FICHE RATIOS'!C:D,2,FALSE)</f>
        <v>Renouvellement d'Air - Zones Décorées</v>
      </c>
    </row>
    <row r="2174" spans="1:11">
      <c r="A2174" s="440"/>
      <c r="B2174" s="989" t="s">
        <v>179</v>
      </c>
      <c r="C2174" s="976"/>
      <c r="D2174" s="991" t="s">
        <v>3039</v>
      </c>
      <c r="E2174" s="984" t="s">
        <v>235</v>
      </c>
      <c r="F2174" s="979">
        <v>119</v>
      </c>
      <c r="G2174" s="980">
        <v>37.35</v>
      </c>
      <c r="H2174" s="985">
        <f t="shared" si="33"/>
        <v>4444.6500000000005</v>
      </c>
      <c r="J2174" s="2061" t="s">
        <v>6488</v>
      </c>
      <c r="K2174" s="2153" t="str">
        <f>VLOOKUP(J2174,'FICHE RATIOS'!C:D,2,FALSE)</f>
        <v>Renouvellement d'Air - Zones Décorées</v>
      </c>
    </row>
    <row r="2175" spans="1:11">
      <c r="A2175" s="440"/>
      <c r="B2175" s="989" t="s">
        <v>179</v>
      </c>
      <c r="C2175" s="976"/>
      <c r="D2175" s="983" t="s">
        <v>3156</v>
      </c>
      <c r="E2175" s="984"/>
      <c r="F2175" s="979">
        <v>0</v>
      </c>
      <c r="G2175" s="980"/>
      <c r="H2175" s="985">
        <f t="shared" si="33"/>
        <v>0</v>
      </c>
      <c r="J2175" s="2061" t="s">
        <v>6488</v>
      </c>
      <c r="K2175" s="2153" t="str">
        <f>VLOOKUP(J2175,'FICHE RATIOS'!C:D,2,FALSE)</f>
        <v>Renouvellement d'Air - Zones Décorées</v>
      </c>
    </row>
    <row r="2176" spans="1:11">
      <c r="A2176" s="440"/>
      <c r="B2176" s="989" t="s">
        <v>179</v>
      </c>
      <c r="C2176" s="976"/>
      <c r="D2176" s="991" t="s">
        <v>3040</v>
      </c>
      <c r="E2176" s="984" t="s">
        <v>70</v>
      </c>
      <c r="F2176" s="979">
        <v>879</v>
      </c>
      <c r="G2176" s="980">
        <v>19.32</v>
      </c>
      <c r="H2176" s="985">
        <f t="shared" si="33"/>
        <v>16982.28</v>
      </c>
      <c r="J2176" s="2061" t="s">
        <v>6488</v>
      </c>
      <c r="K2176" s="2153" t="str">
        <f>VLOOKUP(J2176,'FICHE RATIOS'!C:D,2,FALSE)</f>
        <v>Renouvellement d'Air - Zones Décorées</v>
      </c>
    </row>
    <row r="2177" spans="1:11">
      <c r="A2177" s="440"/>
      <c r="B2177" s="989" t="s">
        <v>179</v>
      </c>
      <c r="C2177" s="976"/>
      <c r="D2177" s="983" t="s">
        <v>3041</v>
      </c>
      <c r="E2177" s="984" t="s">
        <v>399</v>
      </c>
      <c r="F2177" s="979">
        <v>0</v>
      </c>
      <c r="G2177" s="980"/>
      <c r="H2177" s="985">
        <f t="shared" si="33"/>
        <v>0</v>
      </c>
      <c r="J2177" s="2061" t="s">
        <v>6488</v>
      </c>
      <c r="K2177" s="2153" t="str">
        <f>VLOOKUP(J2177,'FICHE RATIOS'!C:D,2,FALSE)</f>
        <v>Renouvellement d'Air - Zones Décorées</v>
      </c>
    </row>
    <row r="2178" spans="1:11">
      <c r="A2178" s="440"/>
      <c r="B2178" s="989" t="s">
        <v>179</v>
      </c>
      <c r="C2178" s="976"/>
      <c r="D2178" s="991" t="s">
        <v>3042</v>
      </c>
      <c r="E2178" s="984" t="s">
        <v>70</v>
      </c>
      <c r="F2178" s="979">
        <v>2798</v>
      </c>
      <c r="G2178" s="980">
        <v>19.32</v>
      </c>
      <c r="H2178" s="985">
        <f t="shared" si="33"/>
        <v>54057.36</v>
      </c>
      <c r="J2178" s="2061" t="s">
        <v>6488</v>
      </c>
      <c r="K2178" s="2153" t="str">
        <f>VLOOKUP(J2178,'FICHE RATIOS'!C:D,2,FALSE)</f>
        <v>Renouvellement d'Air - Zones Décorées</v>
      </c>
    </row>
    <row r="2179" spans="1:11">
      <c r="A2179" s="440"/>
      <c r="B2179" s="989" t="s">
        <v>179</v>
      </c>
      <c r="C2179" s="976"/>
      <c r="D2179" s="991" t="s">
        <v>3115</v>
      </c>
      <c r="E2179" s="984" t="s">
        <v>70</v>
      </c>
      <c r="F2179" s="979">
        <v>757</v>
      </c>
      <c r="G2179" s="980">
        <v>62.1</v>
      </c>
      <c r="H2179" s="985">
        <f t="shared" si="33"/>
        <v>47009.700000000004</v>
      </c>
      <c r="J2179" s="2061" t="s">
        <v>6488</v>
      </c>
      <c r="K2179" s="2153" t="str">
        <f>VLOOKUP(J2179,'FICHE RATIOS'!C:D,2,FALSE)</f>
        <v>Renouvellement d'Air - Zones Décorées</v>
      </c>
    </row>
    <row r="2180" spans="1:11">
      <c r="A2180" s="440"/>
      <c r="B2180" s="989" t="s">
        <v>179</v>
      </c>
      <c r="C2180" s="976"/>
      <c r="D2180" s="983"/>
      <c r="E2180" s="984"/>
      <c r="F2180" s="979">
        <v>0</v>
      </c>
      <c r="G2180" s="980"/>
      <c r="H2180" s="985">
        <f t="shared" si="33"/>
        <v>0</v>
      </c>
      <c r="J2180" s="2061" t="s">
        <v>6488</v>
      </c>
      <c r="K2180" s="2153" t="str">
        <f>VLOOKUP(J2180,'FICHE RATIOS'!C:D,2,FALSE)</f>
        <v>Renouvellement d'Air - Zones Décorées</v>
      </c>
    </row>
    <row r="2181" spans="1:11">
      <c r="A2181" s="440"/>
      <c r="B2181" s="989" t="s">
        <v>179</v>
      </c>
      <c r="C2181" s="976"/>
      <c r="D2181" s="983" t="s">
        <v>3157</v>
      </c>
      <c r="E2181" s="984" t="s">
        <v>399</v>
      </c>
      <c r="F2181" s="979">
        <v>0</v>
      </c>
      <c r="G2181" s="980"/>
      <c r="H2181" s="985">
        <f t="shared" si="33"/>
        <v>0</v>
      </c>
      <c r="J2181" s="2061" t="s">
        <v>6488</v>
      </c>
      <c r="K2181" s="2153" t="str">
        <f>VLOOKUP(J2181,'FICHE RATIOS'!C:D,2,FALSE)</f>
        <v>Renouvellement d'Air - Zones Décorées</v>
      </c>
    </row>
    <row r="2182" spans="1:11">
      <c r="A2182" s="440"/>
      <c r="B2182" s="989" t="s">
        <v>179</v>
      </c>
      <c r="C2182" s="976"/>
      <c r="D2182" s="983"/>
      <c r="E2182" s="984"/>
      <c r="F2182" s="979">
        <v>0</v>
      </c>
      <c r="G2182" s="980"/>
      <c r="H2182" s="985">
        <f t="shared" si="33"/>
        <v>0</v>
      </c>
      <c r="J2182" s="2061" t="s">
        <v>6488</v>
      </c>
      <c r="K2182" s="2153" t="str">
        <f>VLOOKUP(J2182,'FICHE RATIOS'!C:D,2,FALSE)</f>
        <v>Renouvellement d'Air - Zones Décorées</v>
      </c>
    </row>
    <row r="2183" spans="1:11">
      <c r="A2183" s="440"/>
      <c r="B2183" s="989" t="s">
        <v>179</v>
      </c>
      <c r="C2183" s="976"/>
      <c r="D2183" s="983" t="s">
        <v>3158</v>
      </c>
      <c r="E2183" s="984"/>
      <c r="F2183" s="979">
        <v>0</v>
      </c>
      <c r="G2183" s="980"/>
      <c r="H2183" s="985">
        <f t="shared" si="33"/>
        <v>0</v>
      </c>
      <c r="J2183" s="2061" t="s">
        <v>6488</v>
      </c>
      <c r="K2183" s="2153" t="str">
        <f>VLOOKUP(J2183,'FICHE RATIOS'!C:D,2,FALSE)</f>
        <v>Renouvellement d'Air - Zones Décorées</v>
      </c>
    </row>
    <row r="2184" spans="1:11">
      <c r="A2184" s="440"/>
      <c r="B2184" s="989" t="s">
        <v>179</v>
      </c>
      <c r="C2184" s="976"/>
      <c r="D2184" s="983" t="s">
        <v>3159</v>
      </c>
      <c r="E2184" s="984"/>
      <c r="F2184" s="979">
        <v>0</v>
      </c>
      <c r="G2184" s="980"/>
      <c r="H2184" s="985">
        <f t="shared" ref="H2184:H2247" si="34">+IF(F2184=0,0,F2184*G2184)</f>
        <v>0</v>
      </c>
      <c r="J2184" s="2061" t="s">
        <v>6488</v>
      </c>
      <c r="K2184" s="2153" t="str">
        <f>VLOOKUP(J2184,'FICHE RATIOS'!C:D,2,FALSE)</f>
        <v>Renouvellement d'Air - Zones Décorées</v>
      </c>
    </row>
    <row r="2185" spans="1:11" ht="24">
      <c r="A2185" s="440"/>
      <c r="B2185" s="989" t="s">
        <v>179</v>
      </c>
      <c r="C2185" s="976"/>
      <c r="D2185" s="991" t="s">
        <v>3160</v>
      </c>
      <c r="E2185" s="984" t="s">
        <v>66</v>
      </c>
      <c r="F2185" s="979">
        <v>17</v>
      </c>
      <c r="G2185" s="980">
        <v>544.62</v>
      </c>
      <c r="H2185" s="985">
        <f t="shared" si="34"/>
        <v>9258.5400000000009</v>
      </c>
      <c r="J2185" s="2061" t="s">
        <v>6488</v>
      </c>
      <c r="K2185" s="2153" t="str">
        <f>VLOOKUP(J2185,'FICHE RATIOS'!C:D,2,FALSE)</f>
        <v>Renouvellement d'Air - Zones Décorées</v>
      </c>
    </row>
    <row r="2186" spans="1:11" ht="24">
      <c r="A2186" s="440"/>
      <c r="B2186" s="989" t="s">
        <v>179</v>
      </c>
      <c r="C2186" s="976"/>
      <c r="D2186" s="991" t="s">
        <v>3109</v>
      </c>
      <c r="E2186" s="984" t="s">
        <v>66</v>
      </c>
      <c r="F2186" s="979">
        <v>12</v>
      </c>
      <c r="G2186" s="980">
        <v>682.16</v>
      </c>
      <c r="H2186" s="985">
        <f t="shared" si="34"/>
        <v>8185.92</v>
      </c>
      <c r="J2186" s="2061" t="s">
        <v>6488</v>
      </c>
      <c r="K2186" s="2153" t="str">
        <f>VLOOKUP(J2186,'FICHE RATIOS'!C:D,2,FALSE)</f>
        <v>Renouvellement d'Air - Zones Décorées</v>
      </c>
    </row>
    <row r="2187" spans="1:11" ht="24">
      <c r="A2187" s="440"/>
      <c r="B2187" s="989" t="s">
        <v>179</v>
      </c>
      <c r="C2187" s="976"/>
      <c r="D2187" s="991" t="s">
        <v>3108</v>
      </c>
      <c r="E2187" s="984" t="s">
        <v>66</v>
      </c>
      <c r="F2187" s="979">
        <v>21</v>
      </c>
      <c r="G2187" s="980">
        <v>300.07</v>
      </c>
      <c r="H2187" s="985">
        <f t="shared" si="34"/>
        <v>6301.47</v>
      </c>
      <c r="J2187" s="2061" t="s">
        <v>6488</v>
      </c>
      <c r="K2187" s="2153" t="str">
        <f>VLOOKUP(J2187,'FICHE RATIOS'!C:D,2,FALSE)</f>
        <v>Renouvellement d'Air - Zones Décorées</v>
      </c>
    </row>
    <row r="2188" spans="1:11" ht="48">
      <c r="A2188" s="440"/>
      <c r="B2188" s="989" t="s">
        <v>179</v>
      </c>
      <c r="C2188" s="976"/>
      <c r="D2188" s="991" t="s">
        <v>3161</v>
      </c>
      <c r="E2188" s="984" t="s">
        <v>36</v>
      </c>
      <c r="F2188" s="979">
        <v>29</v>
      </c>
      <c r="G2188" s="980">
        <v>50.53</v>
      </c>
      <c r="H2188" s="985">
        <f t="shared" si="34"/>
        <v>1465.3700000000001</v>
      </c>
      <c r="J2188" s="2061" t="s">
        <v>6488</v>
      </c>
      <c r="K2188" s="2153" t="str">
        <f>VLOOKUP(J2188,'FICHE RATIOS'!C:D,2,FALSE)</f>
        <v>Renouvellement d'Air - Zones Décorées</v>
      </c>
    </row>
    <row r="2189" spans="1:11">
      <c r="A2189" s="440"/>
      <c r="B2189" s="989" t="s">
        <v>179</v>
      </c>
      <c r="C2189" s="976"/>
      <c r="D2189" s="991" t="s">
        <v>3077</v>
      </c>
      <c r="E2189" s="984" t="s">
        <v>36</v>
      </c>
      <c r="F2189" s="979">
        <v>21</v>
      </c>
      <c r="G2189" s="980">
        <v>50.58</v>
      </c>
      <c r="H2189" s="985">
        <f t="shared" si="34"/>
        <v>1062.18</v>
      </c>
      <c r="J2189" s="2061" t="s">
        <v>6488</v>
      </c>
      <c r="K2189" s="2153" t="str">
        <f>VLOOKUP(J2189,'FICHE RATIOS'!C:D,2,FALSE)</f>
        <v>Renouvellement d'Air - Zones Décorées</v>
      </c>
    </row>
    <row r="2190" spans="1:11">
      <c r="A2190" s="440"/>
      <c r="B2190" s="989" t="s">
        <v>179</v>
      </c>
      <c r="C2190" s="976"/>
      <c r="D2190" s="991" t="s">
        <v>3071</v>
      </c>
      <c r="E2190" s="984" t="s">
        <v>235</v>
      </c>
      <c r="F2190" s="979">
        <v>29</v>
      </c>
      <c r="G2190" s="980">
        <v>25.3</v>
      </c>
      <c r="H2190" s="985">
        <f t="shared" si="34"/>
        <v>733.7</v>
      </c>
      <c r="J2190" s="2061" t="s">
        <v>6488</v>
      </c>
      <c r="K2190" s="2153" t="str">
        <f>VLOOKUP(J2190,'FICHE RATIOS'!C:D,2,FALSE)</f>
        <v>Renouvellement d'Air - Zones Décorées</v>
      </c>
    </row>
    <row r="2191" spans="1:11">
      <c r="A2191" s="440"/>
      <c r="B2191" s="989" t="s">
        <v>179</v>
      </c>
      <c r="C2191" s="976"/>
      <c r="D2191" s="991" t="s">
        <v>3072</v>
      </c>
      <c r="E2191" s="984" t="s">
        <v>235</v>
      </c>
      <c r="F2191" s="979">
        <v>21</v>
      </c>
      <c r="G2191" s="980">
        <v>30.79</v>
      </c>
      <c r="H2191" s="985">
        <f t="shared" si="34"/>
        <v>646.59</v>
      </c>
      <c r="J2191" s="2061" t="s">
        <v>6488</v>
      </c>
      <c r="K2191" s="2153" t="str">
        <f>VLOOKUP(J2191,'FICHE RATIOS'!C:D,2,FALSE)</f>
        <v>Renouvellement d'Air - Zones Décorées</v>
      </c>
    </row>
    <row r="2192" spans="1:11">
      <c r="A2192" s="440"/>
      <c r="B2192" s="989" t="s">
        <v>179</v>
      </c>
      <c r="C2192" s="976"/>
      <c r="D2192" s="983"/>
      <c r="E2192" s="984"/>
      <c r="F2192" s="979">
        <v>0</v>
      </c>
      <c r="G2192" s="980"/>
      <c r="H2192" s="985">
        <f t="shared" si="34"/>
        <v>0</v>
      </c>
      <c r="J2192" s="2061" t="s">
        <v>6488</v>
      </c>
      <c r="K2192" s="2153" t="str">
        <f>VLOOKUP(J2192,'FICHE RATIOS'!C:D,2,FALSE)</f>
        <v>Renouvellement d'Air - Zones Décorées</v>
      </c>
    </row>
    <row r="2193" spans="1:11">
      <c r="A2193" s="440"/>
      <c r="B2193" s="989" t="s">
        <v>179</v>
      </c>
      <c r="C2193" s="976"/>
      <c r="D2193" s="983" t="s">
        <v>3162</v>
      </c>
      <c r="E2193" s="984"/>
      <c r="F2193" s="979">
        <v>0</v>
      </c>
      <c r="G2193" s="980"/>
      <c r="H2193" s="985">
        <f t="shared" si="34"/>
        <v>0</v>
      </c>
      <c r="J2193" s="2061" t="s">
        <v>6488</v>
      </c>
      <c r="K2193" s="2153" t="str">
        <f>VLOOKUP(J2193,'FICHE RATIOS'!C:D,2,FALSE)</f>
        <v>Renouvellement d'Air - Zones Décorées</v>
      </c>
    </row>
    <row r="2194" spans="1:11" ht="24">
      <c r="A2194" s="440"/>
      <c r="B2194" s="989" t="s">
        <v>179</v>
      </c>
      <c r="C2194" s="976"/>
      <c r="D2194" s="991" t="s">
        <v>3160</v>
      </c>
      <c r="E2194" s="984" t="s">
        <v>66</v>
      </c>
      <c r="F2194" s="979">
        <v>23</v>
      </c>
      <c r="G2194" s="980">
        <v>544.62</v>
      </c>
      <c r="H2194" s="985">
        <f t="shared" si="34"/>
        <v>12526.26</v>
      </c>
      <c r="J2194" s="2061" t="s">
        <v>6488</v>
      </c>
      <c r="K2194" s="2153" t="str">
        <f>VLOOKUP(J2194,'FICHE RATIOS'!C:D,2,FALSE)</f>
        <v>Renouvellement d'Air - Zones Décorées</v>
      </c>
    </row>
    <row r="2195" spans="1:11" ht="24">
      <c r="A2195" s="440"/>
      <c r="B2195" s="989" t="s">
        <v>179</v>
      </c>
      <c r="C2195" s="976"/>
      <c r="D2195" s="991" t="s">
        <v>3108</v>
      </c>
      <c r="E2195" s="984" t="s">
        <v>66</v>
      </c>
      <c r="F2195" s="979">
        <v>6</v>
      </c>
      <c r="G2195" s="980">
        <v>300.07</v>
      </c>
      <c r="H2195" s="985">
        <f t="shared" si="34"/>
        <v>1800.42</v>
      </c>
      <c r="J2195" s="2061" t="s">
        <v>6488</v>
      </c>
      <c r="K2195" s="2153" t="str">
        <f>VLOOKUP(J2195,'FICHE RATIOS'!C:D,2,FALSE)</f>
        <v>Renouvellement d'Air - Zones Décorées</v>
      </c>
    </row>
    <row r="2196" spans="1:11" ht="48">
      <c r="A2196" s="440"/>
      <c r="B2196" s="989" t="s">
        <v>179</v>
      </c>
      <c r="C2196" s="976"/>
      <c r="D2196" s="991" t="s">
        <v>3163</v>
      </c>
      <c r="E2196" s="984" t="s">
        <v>36</v>
      </c>
      <c r="F2196" s="979">
        <v>11</v>
      </c>
      <c r="G2196" s="980">
        <v>340.77</v>
      </c>
      <c r="H2196" s="985">
        <f t="shared" si="34"/>
        <v>3748.47</v>
      </c>
      <c r="J2196" s="2061" t="s">
        <v>6488</v>
      </c>
      <c r="K2196" s="2153" t="str">
        <f>VLOOKUP(J2196,'FICHE RATIOS'!C:D,2,FALSE)</f>
        <v>Renouvellement d'Air - Zones Décorées</v>
      </c>
    </row>
    <row r="2197" spans="1:11" ht="48">
      <c r="A2197" s="440"/>
      <c r="B2197" s="989" t="s">
        <v>179</v>
      </c>
      <c r="C2197" s="976"/>
      <c r="D2197" s="991" t="s">
        <v>3164</v>
      </c>
      <c r="E2197" s="984" t="s">
        <v>36</v>
      </c>
      <c r="F2197" s="979">
        <v>40</v>
      </c>
      <c r="G2197" s="980">
        <v>50.53</v>
      </c>
      <c r="H2197" s="985">
        <f t="shared" si="34"/>
        <v>2021.2</v>
      </c>
      <c r="J2197" s="2061" t="s">
        <v>6488</v>
      </c>
      <c r="K2197" s="2153" t="str">
        <f>VLOOKUP(J2197,'FICHE RATIOS'!C:D,2,FALSE)</f>
        <v>Renouvellement d'Air - Zones Décorées</v>
      </c>
    </row>
    <row r="2198" spans="1:11">
      <c r="A2198" s="440"/>
      <c r="B2198" s="989" t="s">
        <v>179</v>
      </c>
      <c r="C2198" s="976"/>
      <c r="D2198" s="991" t="s">
        <v>2973</v>
      </c>
      <c r="E2198" s="984" t="s">
        <v>235</v>
      </c>
      <c r="F2198" s="979">
        <v>40</v>
      </c>
      <c r="G2198" s="980">
        <v>25.3</v>
      </c>
      <c r="H2198" s="985">
        <f t="shared" si="34"/>
        <v>1012</v>
      </c>
      <c r="J2198" s="2061" t="s">
        <v>6488</v>
      </c>
      <c r="K2198" s="2153" t="str">
        <f>VLOOKUP(J2198,'FICHE RATIOS'!C:D,2,FALSE)</f>
        <v>Renouvellement d'Air - Zones Décorées</v>
      </c>
    </row>
    <row r="2199" spans="1:11">
      <c r="A2199" s="440"/>
      <c r="B2199" s="989" t="s">
        <v>179</v>
      </c>
      <c r="C2199" s="976"/>
      <c r="D2199" s="983"/>
      <c r="E2199" s="984"/>
      <c r="F2199" s="979">
        <v>0</v>
      </c>
      <c r="G2199" s="980"/>
      <c r="H2199" s="985">
        <f t="shared" si="34"/>
        <v>0</v>
      </c>
      <c r="J2199" s="2061" t="s">
        <v>6488</v>
      </c>
      <c r="K2199" s="2153" t="str">
        <f>VLOOKUP(J2199,'FICHE RATIOS'!C:D,2,FALSE)</f>
        <v>Renouvellement d'Air - Zones Décorées</v>
      </c>
    </row>
    <row r="2200" spans="1:11">
      <c r="A2200" s="440"/>
      <c r="B2200" s="989" t="s">
        <v>179</v>
      </c>
      <c r="C2200" s="976"/>
      <c r="D2200" s="983" t="s">
        <v>1202</v>
      </c>
      <c r="E2200" s="984"/>
      <c r="F2200" s="979">
        <v>0</v>
      </c>
      <c r="G2200" s="980"/>
      <c r="H2200" s="985">
        <f t="shared" si="34"/>
        <v>0</v>
      </c>
      <c r="J2200" s="2061" t="s">
        <v>6488</v>
      </c>
      <c r="K2200" s="2153" t="str">
        <f>VLOOKUP(J2200,'FICHE RATIOS'!C:D,2,FALSE)</f>
        <v>Renouvellement d'Air - Zones Décorées</v>
      </c>
    </row>
    <row r="2201" spans="1:11" ht="36">
      <c r="A2201" s="440"/>
      <c r="B2201" s="989" t="s">
        <v>179</v>
      </c>
      <c r="C2201" s="976"/>
      <c r="D2201" s="983" t="s">
        <v>3165</v>
      </c>
      <c r="E2201" s="984"/>
      <c r="F2201" s="979">
        <v>0</v>
      </c>
      <c r="G2201" s="980"/>
      <c r="H2201" s="985">
        <f t="shared" si="34"/>
        <v>0</v>
      </c>
      <c r="J2201" s="2061" t="s">
        <v>6488</v>
      </c>
      <c r="K2201" s="2153" t="str">
        <f>VLOOKUP(J2201,'FICHE RATIOS'!C:D,2,FALSE)</f>
        <v>Renouvellement d'Air - Zones Décorées</v>
      </c>
    </row>
    <row r="2202" spans="1:11">
      <c r="A2202" s="440"/>
      <c r="B2202" s="989" t="s">
        <v>179</v>
      </c>
      <c r="C2202" s="976"/>
      <c r="D2202" s="991" t="s">
        <v>3166</v>
      </c>
      <c r="E2202" s="984" t="s">
        <v>51</v>
      </c>
      <c r="F2202" s="979">
        <v>222</v>
      </c>
      <c r="G2202" s="980">
        <v>135.61000000000001</v>
      </c>
      <c r="H2202" s="985">
        <f t="shared" si="34"/>
        <v>30105.420000000002</v>
      </c>
      <c r="J2202" s="2061" t="s">
        <v>6488</v>
      </c>
      <c r="K2202" s="2153" t="str">
        <f>VLOOKUP(J2202,'FICHE RATIOS'!C:D,2,FALSE)</f>
        <v>Renouvellement d'Air - Zones Décorées</v>
      </c>
    </row>
    <row r="2203" spans="1:11">
      <c r="A2203" s="440"/>
      <c r="B2203" s="989" t="s">
        <v>179</v>
      </c>
      <c r="C2203" s="976"/>
      <c r="D2203" s="991" t="s">
        <v>3167</v>
      </c>
      <c r="E2203" s="984" t="s">
        <v>36</v>
      </c>
      <c r="F2203" s="979">
        <v>4</v>
      </c>
      <c r="G2203" s="980">
        <v>328.57</v>
      </c>
      <c r="H2203" s="985">
        <f t="shared" si="34"/>
        <v>1314.28</v>
      </c>
      <c r="J2203" s="2061" t="s">
        <v>6488</v>
      </c>
      <c r="K2203" s="2153" t="str">
        <f>VLOOKUP(J2203,'FICHE RATIOS'!C:D,2,FALSE)</f>
        <v>Renouvellement d'Air - Zones Décorées</v>
      </c>
    </row>
    <row r="2204" spans="1:11">
      <c r="A2204" s="440"/>
      <c r="B2204" s="989" t="s">
        <v>179</v>
      </c>
      <c r="C2204" s="976"/>
      <c r="D2204" s="991" t="s">
        <v>3168</v>
      </c>
      <c r="E2204" s="984" t="s">
        <v>51</v>
      </c>
      <c r="F2204" s="979">
        <v>1</v>
      </c>
      <c r="G2204" s="980">
        <v>1380.54</v>
      </c>
      <c r="H2204" s="985">
        <f t="shared" si="34"/>
        <v>1380.54</v>
      </c>
      <c r="J2204" s="2061" t="s">
        <v>6488</v>
      </c>
      <c r="K2204" s="2153" t="str">
        <f>VLOOKUP(J2204,'FICHE RATIOS'!C:D,2,FALSE)</f>
        <v>Renouvellement d'Air - Zones Décorées</v>
      </c>
    </row>
    <row r="2205" spans="1:11">
      <c r="A2205" s="440"/>
      <c r="B2205" s="989" t="s">
        <v>179</v>
      </c>
      <c r="C2205" s="976"/>
      <c r="D2205" s="991" t="s">
        <v>3077</v>
      </c>
      <c r="E2205" s="984" t="s">
        <v>36</v>
      </c>
      <c r="F2205" s="979">
        <v>1</v>
      </c>
      <c r="G2205" s="980">
        <v>50.58</v>
      </c>
      <c r="H2205" s="985">
        <f t="shared" si="34"/>
        <v>50.58</v>
      </c>
      <c r="J2205" s="2061" t="s">
        <v>6488</v>
      </c>
      <c r="K2205" s="2153" t="str">
        <f>VLOOKUP(J2205,'FICHE RATIOS'!C:D,2,FALSE)</f>
        <v>Renouvellement d'Air - Zones Décorées</v>
      </c>
    </row>
    <row r="2206" spans="1:11">
      <c r="A2206" s="440"/>
      <c r="B2206" s="989" t="s">
        <v>179</v>
      </c>
      <c r="C2206" s="976"/>
      <c r="D2206" s="991" t="s">
        <v>3072</v>
      </c>
      <c r="E2206" s="984" t="s">
        <v>235</v>
      </c>
      <c r="F2206" s="979">
        <v>1</v>
      </c>
      <c r="G2206" s="980">
        <v>30.79</v>
      </c>
      <c r="H2206" s="985">
        <f t="shared" si="34"/>
        <v>30.79</v>
      </c>
      <c r="J2206" s="2061" t="s">
        <v>6488</v>
      </c>
      <c r="K2206" s="2153" t="str">
        <f>VLOOKUP(J2206,'FICHE RATIOS'!C:D,2,FALSE)</f>
        <v>Renouvellement d'Air - Zones Décorées</v>
      </c>
    </row>
    <row r="2207" spans="1:11" ht="48">
      <c r="A2207" s="440"/>
      <c r="B2207" s="989" t="s">
        <v>179</v>
      </c>
      <c r="C2207" s="976"/>
      <c r="D2207" s="991" t="s">
        <v>3169</v>
      </c>
      <c r="E2207" s="984" t="s">
        <v>36</v>
      </c>
      <c r="F2207" s="979">
        <v>3</v>
      </c>
      <c r="G2207" s="980">
        <v>209.39</v>
      </c>
      <c r="H2207" s="985">
        <f t="shared" si="34"/>
        <v>628.16999999999996</v>
      </c>
      <c r="J2207" s="2061" t="s">
        <v>6488</v>
      </c>
      <c r="K2207" s="2153" t="str">
        <f>VLOOKUP(J2207,'FICHE RATIOS'!C:D,2,FALSE)</f>
        <v>Renouvellement d'Air - Zones Décorées</v>
      </c>
    </row>
    <row r="2208" spans="1:11" ht="48">
      <c r="A2208" s="440"/>
      <c r="B2208" s="989" t="s">
        <v>179</v>
      </c>
      <c r="C2208" s="976"/>
      <c r="D2208" s="991" t="s">
        <v>3170</v>
      </c>
      <c r="E2208" s="984" t="s">
        <v>36</v>
      </c>
      <c r="F2208" s="979">
        <v>3</v>
      </c>
      <c r="G2208" s="980">
        <v>22.3</v>
      </c>
      <c r="H2208" s="985">
        <f t="shared" si="34"/>
        <v>66.900000000000006</v>
      </c>
      <c r="J2208" s="2061" t="s">
        <v>6488</v>
      </c>
      <c r="K2208" s="2153" t="str">
        <f>VLOOKUP(J2208,'FICHE RATIOS'!C:D,2,FALSE)</f>
        <v>Renouvellement d'Air - Zones Décorées</v>
      </c>
    </row>
    <row r="2209" spans="1:11">
      <c r="A2209" s="440"/>
      <c r="B2209" s="989" t="s">
        <v>179</v>
      </c>
      <c r="C2209" s="976"/>
      <c r="D2209" s="991" t="s">
        <v>3171</v>
      </c>
      <c r="E2209" s="984" t="s">
        <v>235</v>
      </c>
      <c r="F2209" s="979">
        <v>3</v>
      </c>
      <c r="G2209" s="980">
        <v>23</v>
      </c>
      <c r="H2209" s="985">
        <f t="shared" si="34"/>
        <v>69</v>
      </c>
      <c r="J2209" s="2061" t="s">
        <v>6488</v>
      </c>
      <c r="K2209" s="2153" t="str">
        <f>VLOOKUP(J2209,'FICHE RATIOS'!C:D,2,FALSE)</f>
        <v>Renouvellement d'Air - Zones Décorées</v>
      </c>
    </row>
    <row r="2210" spans="1:11">
      <c r="A2210" s="440"/>
      <c r="B2210" s="989" t="s">
        <v>179</v>
      </c>
      <c r="C2210" s="976"/>
      <c r="D2210" s="983" t="s">
        <v>3172</v>
      </c>
      <c r="E2210" s="984"/>
      <c r="F2210" s="979">
        <v>0</v>
      </c>
      <c r="G2210" s="980"/>
      <c r="H2210" s="985">
        <f t="shared" si="34"/>
        <v>0</v>
      </c>
      <c r="J2210" s="2061" t="s">
        <v>6488</v>
      </c>
      <c r="K2210" s="2153" t="str">
        <f>VLOOKUP(J2210,'FICHE RATIOS'!C:D,2,FALSE)</f>
        <v>Renouvellement d'Air - Zones Décorées</v>
      </c>
    </row>
    <row r="2211" spans="1:11" ht="48">
      <c r="A2211" s="440"/>
      <c r="B2211" s="989" t="s">
        <v>179</v>
      </c>
      <c r="C2211" s="976"/>
      <c r="D2211" s="991" t="s">
        <v>3173</v>
      </c>
      <c r="E2211" s="984" t="s">
        <v>36</v>
      </c>
      <c r="F2211" s="979">
        <v>3</v>
      </c>
      <c r="G2211" s="980">
        <v>261.67</v>
      </c>
      <c r="H2211" s="985">
        <f t="shared" si="34"/>
        <v>785.01</v>
      </c>
      <c r="J2211" s="2061" t="s">
        <v>6488</v>
      </c>
      <c r="K2211" s="2153" t="str">
        <f>VLOOKUP(J2211,'FICHE RATIOS'!C:D,2,FALSE)</f>
        <v>Renouvellement d'Air - Zones Décorées</v>
      </c>
    </row>
    <row r="2212" spans="1:11" ht="48">
      <c r="A2212" s="440"/>
      <c r="B2212" s="989" t="s">
        <v>179</v>
      </c>
      <c r="C2212" s="976"/>
      <c r="D2212" s="991" t="s">
        <v>3163</v>
      </c>
      <c r="E2212" s="984" t="s">
        <v>36</v>
      </c>
      <c r="F2212" s="979">
        <v>22</v>
      </c>
      <c r="G2212" s="980">
        <v>340.77</v>
      </c>
      <c r="H2212" s="985">
        <f t="shared" si="34"/>
        <v>7496.94</v>
      </c>
      <c r="J2212" s="2061" t="s">
        <v>6488</v>
      </c>
      <c r="K2212" s="2153" t="str">
        <f>VLOOKUP(J2212,'FICHE RATIOS'!C:D,2,FALSE)</f>
        <v>Renouvellement d'Air - Zones Décorées</v>
      </c>
    </row>
    <row r="2213" spans="1:11" ht="48">
      <c r="A2213" s="440"/>
      <c r="B2213" s="989" t="s">
        <v>179</v>
      </c>
      <c r="C2213" s="976"/>
      <c r="D2213" s="991" t="s">
        <v>3164</v>
      </c>
      <c r="E2213" s="984" t="s">
        <v>36</v>
      </c>
      <c r="F2213" s="979">
        <v>3</v>
      </c>
      <c r="G2213" s="980">
        <v>36.97</v>
      </c>
      <c r="H2213" s="985">
        <f t="shared" si="34"/>
        <v>110.91</v>
      </c>
      <c r="J2213" s="2061" t="s">
        <v>6488</v>
      </c>
      <c r="K2213" s="2153" t="str">
        <f>VLOOKUP(J2213,'FICHE RATIOS'!C:D,2,FALSE)</f>
        <v>Renouvellement d'Air - Zones Décorées</v>
      </c>
    </row>
    <row r="2214" spans="1:11" ht="48">
      <c r="A2214" s="440"/>
      <c r="B2214" s="989" t="s">
        <v>179</v>
      </c>
      <c r="C2214" s="976"/>
      <c r="D2214" s="991" t="s">
        <v>3161</v>
      </c>
      <c r="E2214" s="984" t="s">
        <v>36</v>
      </c>
      <c r="F2214" s="979">
        <v>22</v>
      </c>
      <c r="G2214" s="980">
        <v>50.53</v>
      </c>
      <c r="H2214" s="985">
        <f t="shared" si="34"/>
        <v>1111.6600000000001</v>
      </c>
      <c r="J2214" s="2061" t="s">
        <v>6488</v>
      </c>
      <c r="K2214" s="2153" t="str">
        <f>VLOOKUP(J2214,'FICHE RATIOS'!C:D,2,FALSE)</f>
        <v>Renouvellement d'Air - Zones Décorées</v>
      </c>
    </row>
    <row r="2215" spans="1:11">
      <c r="A2215" s="440"/>
      <c r="B2215" s="989" t="s">
        <v>179</v>
      </c>
      <c r="C2215" s="976"/>
      <c r="D2215" s="991" t="s">
        <v>3071</v>
      </c>
      <c r="E2215" s="978" t="s">
        <v>235</v>
      </c>
      <c r="F2215" s="979">
        <v>3</v>
      </c>
      <c r="G2215" s="980">
        <v>25.3</v>
      </c>
      <c r="H2215" s="985">
        <f t="shared" si="34"/>
        <v>75.900000000000006</v>
      </c>
      <c r="J2215" s="2061" t="s">
        <v>6488</v>
      </c>
      <c r="K2215" s="2153" t="str">
        <f>VLOOKUP(J2215,'FICHE RATIOS'!C:D,2,FALSE)</f>
        <v>Renouvellement d'Air - Zones Décorées</v>
      </c>
    </row>
    <row r="2216" spans="1:11">
      <c r="A2216" s="440"/>
      <c r="B2216" s="989" t="s">
        <v>179</v>
      </c>
      <c r="C2216" s="976"/>
      <c r="D2216" s="991" t="s">
        <v>3072</v>
      </c>
      <c r="E2216" s="978" t="s">
        <v>235</v>
      </c>
      <c r="F2216" s="979">
        <v>22</v>
      </c>
      <c r="G2216" s="980">
        <v>30.79</v>
      </c>
      <c r="H2216" s="985">
        <f t="shared" si="34"/>
        <v>677.38</v>
      </c>
      <c r="J2216" s="2061" t="s">
        <v>6488</v>
      </c>
      <c r="K2216" s="2153" t="str">
        <f>VLOOKUP(J2216,'FICHE RATIOS'!C:D,2,FALSE)</f>
        <v>Renouvellement d'Air - Zones Décorées</v>
      </c>
    </row>
    <row r="2217" spans="1:11">
      <c r="A2217" s="440"/>
      <c r="B2217" s="989" t="s">
        <v>179</v>
      </c>
      <c r="C2217" s="976"/>
      <c r="D2217" s="983" t="s">
        <v>3174</v>
      </c>
      <c r="E2217" s="984"/>
      <c r="F2217" s="979">
        <v>0</v>
      </c>
      <c r="G2217" s="980"/>
      <c r="H2217" s="985">
        <f t="shared" si="34"/>
        <v>0</v>
      </c>
      <c r="J2217" s="2061" t="s">
        <v>6488</v>
      </c>
      <c r="K2217" s="2153" t="str">
        <f>VLOOKUP(J2217,'FICHE RATIOS'!C:D,2,FALSE)</f>
        <v>Renouvellement d'Air - Zones Décorées</v>
      </c>
    </row>
    <row r="2218" spans="1:11" ht="24">
      <c r="A2218" s="440"/>
      <c r="B2218" s="989" t="s">
        <v>179</v>
      </c>
      <c r="C2218" s="976"/>
      <c r="D2218" s="991" t="s">
        <v>3160</v>
      </c>
      <c r="E2218" s="984" t="s">
        <v>66</v>
      </c>
      <c r="F2218" s="979">
        <v>4</v>
      </c>
      <c r="G2218" s="980">
        <v>544.62</v>
      </c>
      <c r="H2218" s="985">
        <f t="shared" si="34"/>
        <v>2178.48</v>
      </c>
      <c r="J2218" s="2061" t="s">
        <v>6488</v>
      </c>
      <c r="K2218" s="2153" t="str">
        <f>VLOOKUP(J2218,'FICHE RATIOS'!C:D,2,FALSE)</f>
        <v>Renouvellement d'Air - Zones Décorées</v>
      </c>
    </row>
    <row r="2219" spans="1:11" ht="24">
      <c r="A2219" s="440"/>
      <c r="B2219" s="989" t="s">
        <v>179</v>
      </c>
      <c r="C2219" s="976"/>
      <c r="D2219" s="991" t="s">
        <v>3175</v>
      </c>
      <c r="E2219" s="984" t="s">
        <v>66</v>
      </c>
      <c r="F2219" s="979">
        <v>10</v>
      </c>
      <c r="G2219" s="980">
        <v>415.4</v>
      </c>
      <c r="H2219" s="985">
        <f t="shared" si="34"/>
        <v>4154</v>
      </c>
      <c r="J2219" s="2061" t="s">
        <v>6488</v>
      </c>
      <c r="K2219" s="2153" t="str">
        <f>VLOOKUP(J2219,'FICHE RATIOS'!C:D,2,FALSE)</f>
        <v>Renouvellement d'Air - Zones Décorées</v>
      </c>
    </row>
    <row r="2220" spans="1:11" ht="48">
      <c r="A2220" s="440"/>
      <c r="B2220" s="989" t="s">
        <v>179</v>
      </c>
      <c r="C2220" s="976"/>
      <c r="D2220" s="991" t="s">
        <v>3161</v>
      </c>
      <c r="E2220" s="984" t="s">
        <v>36</v>
      </c>
      <c r="F2220" s="979">
        <v>4</v>
      </c>
      <c r="G2220" s="980">
        <v>50.53</v>
      </c>
      <c r="H2220" s="985">
        <f t="shared" si="34"/>
        <v>202.12</v>
      </c>
      <c r="J2220" s="2061" t="s">
        <v>6488</v>
      </c>
      <c r="K2220" s="2153" t="str">
        <f>VLOOKUP(J2220,'FICHE RATIOS'!C:D,2,FALSE)</f>
        <v>Renouvellement d'Air - Zones Décorées</v>
      </c>
    </row>
    <row r="2221" spans="1:11">
      <c r="A2221" s="440"/>
      <c r="B2221" s="989" t="s">
        <v>179</v>
      </c>
      <c r="C2221" s="976"/>
      <c r="D2221" s="991" t="s">
        <v>3077</v>
      </c>
      <c r="E2221" s="984" t="s">
        <v>36</v>
      </c>
      <c r="F2221" s="979">
        <v>10</v>
      </c>
      <c r="G2221" s="980">
        <v>50.58</v>
      </c>
      <c r="H2221" s="985">
        <f t="shared" si="34"/>
        <v>505.79999999999995</v>
      </c>
      <c r="J2221" s="2061" t="s">
        <v>6488</v>
      </c>
      <c r="K2221" s="2153" t="str">
        <f>VLOOKUP(J2221,'FICHE RATIOS'!C:D,2,FALSE)</f>
        <v>Renouvellement d'Air - Zones Décorées</v>
      </c>
    </row>
    <row r="2222" spans="1:11">
      <c r="A2222" s="440"/>
      <c r="B2222" s="989" t="s">
        <v>179</v>
      </c>
      <c r="C2222" s="976"/>
      <c r="D2222" s="991" t="s">
        <v>3071</v>
      </c>
      <c r="E2222" s="984" t="s">
        <v>235</v>
      </c>
      <c r="F2222" s="979">
        <v>4</v>
      </c>
      <c r="G2222" s="980">
        <v>25.3</v>
      </c>
      <c r="H2222" s="985">
        <f t="shared" si="34"/>
        <v>101.2</v>
      </c>
      <c r="J2222" s="2061" t="s">
        <v>6488</v>
      </c>
      <c r="K2222" s="2153" t="str">
        <f>VLOOKUP(J2222,'FICHE RATIOS'!C:D,2,FALSE)</f>
        <v>Renouvellement d'Air - Zones Décorées</v>
      </c>
    </row>
    <row r="2223" spans="1:11">
      <c r="A2223" s="440"/>
      <c r="B2223" s="989" t="s">
        <v>179</v>
      </c>
      <c r="C2223" s="976"/>
      <c r="D2223" s="991" t="s">
        <v>3072</v>
      </c>
      <c r="E2223" s="984" t="s">
        <v>235</v>
      </c>
      <c r="F2223" s="979">
        <v>10</v>
      </c>
      <c r="G2223" s="980">
        <v>30.79</v>
      </c>
      <c r="H2223" s="985">
        <f t="shared" si="34"/>
        <v>307.89999999999998</v>
      </c>
      <c r="J2223" s="2061" t="s">
        <v>6488</v>
      </c>
      <c r="K2223" s="2153" t="str">
        <f>VLOOKUP(J2223,'FICHE RATIOS'!C:D,2,FALSE)</f>
        <v>Renouvellement d'Air - Zones Décorées</v>
      </c>
    </row>
    <row r="2224" spans="1:11">
      <c r="A2224" s="440"/>
      <c r="B2224" s="989" t="s">
        <v>179</v>
      </c>
      <c r="C2224" s="976"/>
      <c r="D2224" s="983" t="s">
        <v>3176</v>
      </c>
      <c r="E2224" s="984"/>
      <c r="F2224" s="979">
        <v>0</v>
      </c>
      <c r="G2224" s="980"/>
      <c r="H2224" s="985">
        <f t="shared" si="34"/>
        <v>0</v>
      </c>
      <c r="J2224" s="2061" t="s">
        <v>6488</v>
      </c>
      <c r="K2224" s="2153" t="str">
        <f>VLOOKUP(J2224,'FICHE RATIOS'!C:D,2,FALSE)</f>
        <v>Renouvellement d'Air - Zones Décorées</v>
      </c>
    </row>
    <row r="2225" spans="1:11" ht="48">
      <c r="A2225" s="440"/>
      <c r="B2225" s="989" t="s">
        <v>179</v>
      </c>
      <c r="C2225" s="976"/>
      <c r="D2225" s="991" t="s">
        <v>3177</v>
      </c>
      <c r="E2225" s="984" t="s">
        <v>36</v>
      </c>
      <c r="F2225" s="979">
        <v>11</v>
      </c>
      <c r="G2225" s="980">
        <v>261.67</v>
      </c>
      <c r="H2225" s="985">
        <f t="shared" si="34"/>
        <v>2878.3700000000003</v>
      </c>
      <c r="J2225" s="2061" t="s">
        <v>6488</v>
      </c>
      <c r="K2225" s="2153" t="str">
        <f>VLOOKUP(J2225,'FICHE RATIOS'!C:D,2,FALSE)</f>
        <v>Renouvellement d'Air - Zones Décorées</v>
      </c>
    </row>
    <row r="2226" spans="1:11" ht="48">
      <c r="A2226" s="440"/>
      <c r="B2226" s="989" t="s">
        <v>179</v>
      </c>
      <c r="C2226" s="976"/>
      <c r="D2226" s="991" t="s">
        <v>3164</v>
      </c>
      <c r="E2226" s="984" t="s">
        <v>36</v>
      </c>
      <c r="F2226" s="979">
        <v>11</v>
      </c>
      <c r="G2226" s="980">
        <v>36.97</v>
      </c>
      <c r="H2226" s="985">
        <f t="shared" si="34"/>
        <v>406.66999999999996</v>
      </c>
      <c r="J2226" s="2061" t="s">
        <v>6488</v>
      </c>
      <c r="K2226" s="2153" t="str">
        <f>VLOOKUP(J2226,'FICHE RATIOS'!C:D,2,FALSE)</f>
        <v>Renouvellement d'Air - Zones Décorées</v>
      </c>
    </row>
    <row r="2227" spans="1:11">
      <c r="A2227" s="440"/>
      <c r="B2227" s="989" t="s">
        <v>179</v>
      </c>
      <c r="C2227" s="976"/>
      <c r="D2227" s="991" t="s">
        <v>2973</v>
      </c>
      <c r="E2227" s="984" t="s">
        <v>235</v>
      </c>
      <c r="F2227" s="979">
        <v>11</v>
      </c>
      <c r="G2227" s="980">
        <v>24.15</v>
      </c>
      <c r="H2227" s="985">
        <f t="shared" si="34"/>
        <v>265.64999999999998</v>
      </c>
      <c r="J2227" s="2061" t="s">
        <v>6488</v>
      </c>
      <c r="K2227" s="2153" t="str">
        <f>VLOOKUP(J2227,'FICHE RATIOS'!C:D,2,FALSE)</f>
        <v>Renouvellement d'Air - Zones Décorées</v>
      </c>
    </row>
    <row r="2228" spans="1:11">
      <c r="A2228" s="440"/>
      <c r="B2228" s="989" t="s">
        <v>179</v>
      </c>
      <c r="C2228" s="976"/>
      <c r="D2228" s="983" t="s">
        <v>3178</v>
      </c>
      <c r="E2228" s="984"/>
      <c r="F2228" s="979">
        <v>0</v>
      </c>
      <c r="G2228" s="980"/>
      <c r="H2228" s="985">
        <f t="shared" si="34"/>
        <v>0</v>
      </c>
      <c r="J2228" s="2061" t="s">
        <v>6488</v>
      </c>
      <c r="K2228" s="2153" t="str">
        <f>VLOOKUP(J2228,'FICHE RATIOS'!C:D,2,FALSE)</f>
        <v>Renouvellement d'Air - Zones Décorées</v>
      </c>
    </row>
    <row r="2229" spans="1:11" ht="24">
      <c r="A2229" s="440"/>
      <c r="B2229" s="989" t="s">
        <v>179</v>
      </c>
      <c r="C2229" s="976"/>
      <c r="D2229" s="991" t="s">
        <v>3109</v>
      </c>
      <c r="E2229" s="984" t="s">
        <v>66</v>
      </c>
      <c r="F2229" s="979">
        <v>6</v>
      </c>
      <c r="G2229" s="980">
        <v>682.16</v>
      </c>
      <c r="H2229" s="985">
        <f t="shared" si="34"/>
        <v>4092.96</v>
      </c>
      <c r="J2229" s="2061" t="s">
        <v>6488</v>
      </c>
      <c r="K2229" s="2153" t="str">
        <f>VLOOKUP(J2229,'FICHE RATIOS'!C:D,2,FALSE)</f>
        <v>Renouvellement d'Air - Zones Décorées</v>
      </c>
    </row>
    <row r="2230" spans="1:11" ht="24">
      <c r="A2230" s="440"/>
      <c r="B2230" s="989" t="s">
        <v>179</v>
      </c>
      <c r="C2230" s="976"/>
      <c r="D2230" s="991" t="s">
        <v>3108</v>
      </c>
      <c r="E2230" s="984" t="s">
        <v>66</v>
      </c>
      <c r="F2230" s="979">
        <v>4</v>
      </c>
      <c r="G2230" s="980">
        <v>300.07</v>
      </c>
      <c r="H2230" s="985">
        <f t="shared" si="34"/>
        <v>1200.28</v>
      </c>
      <c r="J2230" s="2061" t="s">
        <v>6488</v>
      </c>
      <c r="K2230" s="2153" t="str">
        <f>VLOOKUP(J2230,'FICHE RATIOS'!C:D,2,FALSE)</f>
        <v>Renouvellement d'Air - Zones Décorées</v>
      </c>
    </row>
    <row r="2231" spans="1:11" ht="36">
      <c r="A2231" s="440"/>
      <c r="B2231" s="989" t="s">
        <v>179</v>
      </c>
      <c r="C2231" s="976"/>
      <c r="D2231" s="983" t="s">
        <v>3179</v>
      </c>
      <c r="E2231" s="984"/>
      <c r="F2231" s="979">
        <v>0</v>
      </c>
      <c r="G2231" s="980"/>
      <c r="H2231" s="985">
        <f t="shared" si="34"/>
        <v>0</v>
      </c>
      <c r="J2231" s="2061" t="s">
        <v>6488</v>
      </c>
      <c r="K2231" s="2153" t="str">
        <f>VLOOKUP(J2231,'FICHE RATIOS'!C:D,2,FALSE)</f>
        <v>Renouvellement d'Air - Zones Décorées</v>
      </c>
    </row>
    <row r="2232" spans="1:11">
      <c r="A2232" s="440"/>
      <c r="B2232" s="989" t="s">
        <v>179</v>
      </c>
      <c r="C2232" s="976"/>
      <c r="D2232" s="991" t="s">
        <v>3076</v>
      </c>
      <c r="E2232" s="978" t="s">
        <v>36</v>
      </c>
      <c r="F2232" s="979">
        <v>4</v>
      </c>
      <c r="G2232" s="980">
        <v>47.43</v>
      </c>
      <c r="H2232" s="985">
        <f t="shared" si="34"/>
        <v>189.72</v>
      </c>
      <c r="J2232" s="2061" t="s">
        <v>6488</v>
      </c>
      <c r="K2232" s="2153" t="str">
        <f>VLOOKUP(J2232,'FICHE RATIOS'!C:D,2,FALSE)</f>
        <v>Renouvellement d'Air - Zones Décorées</v>
      </c>
    </row>
    <row r="2233" spans="1:11">
      <c r="A2233" s="440"/>
      <c r="B2233" s="989" t="s">
        <v>179</v>
      </c>
      <c r="C2233" s="976"/>
      <c r="D2233" s="991" t="s">
        <v>3077</v>
      </c>
      <c r="E2233" s="984" t="s">
        <v>36</v>
      </c>
      <c r="F2233" s="979">
        <v>6</v>
      </c>
      <c r="G2233" s="980">
        <v>50.58</v>
      </c>
      <c r="H2233" s="985">
        <f t="shared" si="34"/>
        <v>303.48</v>
      </c>
      <c r="J2233" s="2061" t="s">
        <v>6488</v>
      </c>
      <c r="K2233" s="2153" t="str">
        <f>VLOOKUP(J2233,'FICHE RATIOS'!C:D,2,FALSE)</f>
        <v>Renouvellement d'Air - Zones Décorées</v>
      </c>
    </row>
    <row r="2234" spans="1:11">
      <c r="A2234" s="440"/>
      <c r="B2234" s="989" t="s">
        <v>179</v>
      </c>
      <c r="C2234" s="976"/>
      <c r="D2234" s="991" t="s">
        <v>3071</v>
      </c>
      <c r="E2234" s="984" t="s">
        <v>235</v>
      </c>
      <c r="F2234" s="979">
        <v>4</v>
      </c>
      <c r="G2234" s="980">
        <v>25.3</v>
      </c>
      <c r="H2234" s="985">
        <f t="shared" si="34"/>
        <v>101.2</v>
      </c>
      <c r="J2234" s="2061" t="s">
        <v>6488</v>
      </c>
      <c r="K2234" s="2153" t="str">
        <f>VLOOKUP(J2234,'FICHE RATIOS'!C:D,2,FALSE)</f>
        <v>Renouvellement d'Air - Zones Décorées</v>
      </c>
    </row>
    <row r="2235" spans="1:11">
      <c r="A2235" s="440"/>
      <c r="B2235" s="989" t="s">
        <v>179</v>
      </c>
      <c r="C2235" s="976"/>
      <c r="D2235" s="991" t="s">
        <v>3072</v>
      </c>
      <c r="E2235" s="984" t="s">
        <v>235</v>
      </c>
      <c r="F2235" s="979">
        <v>6</v>
      </c>
      <c r="G2235" s="980">
        <v>30.79</v>
      </c>
      <c r="H2235" s="985">
        <f t="shared" si="34"/>
        <v>184.74</v>
      </c>
      <c r="J2235" s="2061" t="s">
        <v>6488</v>
      </c>
      <c r="K2235" s="2153" t="str">
        <f>VLOOKUP(J2235,'FICHE RATIOS'!C:D,2,FALSE)</f>
        <v>Renouvellement d'Air - Zones Décorées</v>
      </c>
    </row>
    <row r="2236" spans="1:11">
      <c r="A2236" s="440"/>
      <c r="B2236" s="989" t="s">
        <v>179</v>
      </c>
      <c r="C2236" s="976"/>
      <c r="D2236" s="983" t="s">
        <v>3180</v>
      </c>
      <c r="E2236" s="984"/>
      <c r="F2236" s="979">
        <v>0</v>
      </c>
      <c r="G2236" s="980"/>
      <c r="H2236" s="985">
        <f t="shared" si="34"/>
        <v>0</v>
      </c>
      <c r="J2236" s="2061" t="s">
        <v>6488</v>
      </c>
      <c r="K2236" s="2153" t="str">
        <f>VLOOKUP(J2236,'FICHE RATIOS'!C:D,2,FALSE)</f>
        <v>Renouvellement d'Air - Zones Décorées</v>
      </c>
    </row>
    <row r="2237" spans="1:11" ht="48">
      <c r="A2237" s="440"/>
      <c r="B2237" s="989" t="s">
        <v>179</v>
      </c>
      <c r="C2237" s="976"/>
      <c r="D2237" s="991" t="s">
        <v>3181</v>
      </c>
      <c r="E2237" s="984" t="s">
        <v>36</v>
      </c>
      <c r="F2237" s="979">
        <v>4</v>
      </c>
      <c r="G2237" s="980">
        <v>340.77</v>
      </c>
      <c r="H2237" s="985">
        <f t="shared" si="34"/>
        <v>1363.08</v>
      </c>
      <c r="J2237" s="2061" t="s">
        <v>6488</v>
      </c>
      <c r="K2237" s="2153" t="str">
        <f>VLOOKUP(J2237,'FICHE RATIOS'!C:D,2,FALSE)</f>
        <v>Renouvellement d'Air - Zones Décorées</v>
      </c>
    </row>
    <row r="2238" spans="1:11" ht="48">
      <c r="A2238" s="440"/>
      <c r="B2238" s="989" t="s">
        <v>179</v>
      </c>
      <c r="C2238" s="976"/>
      <c r="D2238" s="991" t="s">
        <v>3182</v>
      </c>
      <c r="E2238" s="984" t="s">
        <v>36</v>
      </c>
      <c r="F2238" s="979">
        <v>2</v>
      </c>
      <c r="G2238" s="980">
        <v>168.06</v>
      </c>
      <c r="H2238" s="985">
        <f t="shared" si="34"/>
        <v>336.12</v>
      </c>
      <c r="J2238" s="2061" t="s">
        <v>6488</v>
      </c>
      <c r="K2238" s="2153" t="str">
        <f>VLOOKUP(J2238,'FICHE RATIOS'!C:D,2,FALSE)</f>
        <v>Renouvellement d'Air - Zones Décorées</v>
      </c>
    </row>
    <row r="2239" spans="1:11" ht="48">
      <c r="A2239" s="440"/>
      <c r="B2239" s="989" t="s">
        <v>179</v>
      </c>
      <c r="C2239" s="976"/>
      <c r="D2239" s="991" t="s">
        <v>3161</v>
      </c>
      <c r="E2239" s="984" t="s">
        <v>36</v>
      </c>
      <c r="F2239" s="979">
        <v>4</v>
      </c>
      <c r="G2239" s="980">
        <v>50.53</v>
      </c>
      <c r="H2239" s="985">
        <f t="shared" si="34"/>
        <v>202.12</v>
      </c>
      <c r="J2239" s="2061" t="s">
        <v>6488</v>
      </c>
      <c r="K2239" s="2153" t="str">
        <f>VLOOKUP(J2239,'FICHE RATIOS'!C:D,2,FALSE)</f>
        <v>Renouvellement d'Air - Zones Décorées</v>
      </c>
    </row>
    <row r="2240" spans="1:11">
      <c r="A2240" s="440"/>
      <c r="B2240" s="989" t="s">
        <v>179</v>
      </c>
      <c r="C2240" s="976"/>
      <c r="D2240" s="991" t="s">
        <v>3077</v>
      </c>
      <c r="E2240" s="984" t="s">
        <v>36</v>
      </c>
      <c r="F2240" s="979">
        <v>2</v>
      </c>
      <c r="G2240" s="980">
        <v>50.58</v>
      </c>
      <c r="H2240" s="985">
        <f t="shared" si="34"/>
        <v>101.16</v>
      </c>
      <c r="J2240" s="2061" t="s">
        <v>6488</v>
      </c>
      <c r="K2240" s="2153" t="str">
        <f>VLOOKUP(J2240,'FICHE RATIOS'!C:D,2,FALSE)</f>
        <v>Renouvellement d'Air - Zones Décorées</v>
      </c>
    </row>
    <row r="2241" spans="1:11">
      <c r="A2241" s="440"/>
      <c r="B2241" s="989" t="s">
        <v>179</v>
      </c>
      <c r="C2241" s="976"/>
      <c r="D2241" s="991" t="s">
        <v>3071</v>
      </c>
      <c r="E2241" s="984" t="s">
        <v>235</v>
      </c>
      <c r="F2241" s="979">
        <v>4</v>
      </c>
      <c r="G2241" s="980">
        <v>25.3</v>
      </c>
      <c r="H2241" s="985">
        <f t="shared" si="34"/>
        <v>101.2</v>
      </c>
      <c r="J2241" s="2061" t="s">
        <v>6488</v>
      </c>
      <c r="K2241" s="2153" t="str">
        <f>VLOOKUP(J2241,'FICHE RATIOS'!C:D,2,FALSE)</f>
        <v>Renouvellement d'Air - Zones Décorées</v>
      </c>
    </row>
    <row r="2242" spans="1:11">
      <c r="A2242" s="440"/>
      <c r="B2242" s="989" t="s">
        <v>179</v>
      </c>
      <c r="C2242" s="976"/>
      <c r="D2242" s="991" t="s">
        <v>3072</v>
      </c>
      <c r="E2242" s="984" t="s">
        <v>235</v>
      </c>
      <c r="F2242" s="979">
        <v>2</v>
      </c>
      <c r="G2242" s="980">
        <v>30.79</v>
      </c>
      <c r="H2242" s="985">
        <f t="shared" si="34"/>
        <v>61.58</v>
      </c>
      <c r="J2242" s="2061" t="s">
        <v>6488</v>
      </c>
      <c r="K2242" s="2153" t="str">
        <f>VLOOKUP(J2242,'FICHE RATIOS'!C:D,2,FALSE)</f>
        <v>Renouvellement d'Air - Zones Décorées</v>
      </c>
    </row>
    <row r="2243" spans="1:11">
      <c r="A2243" s="440"/>
      <c r="B2243" s="989" t="s">
        <v>179</v>
      </c>
      <c r="C2243" s="976"/>
      <c r="D2243" s="983" t="s">
        <v>3183</v>
      </c>
      <c r="E2243" s="984"/>
      <c r="F2243" s="979">
        <v>0</v>
      </c>
      <c r="G2243" s="980"/>
      <c r="H2243" s="985">
        <f t="shared" si="34"/>
        <v>0</v>
      </c>
      <c r="J2243" s="2061" t="s">
        <v>6488</v>
      </c>
      <c r="K2243" s="2153" t="str">
        <f>VLOOKUP(J2243,'FICHE RATIOS'!C:D,2,FALSE)</f>
        <v>Renouvellement d'Air - Zones Décorées</v>
      </c>
    </row>
    <row r="2244" spans="1:11" ht="48">
      <c r="A2244" s="440"/>
      <c r="B2244" s="989" t="s">
        <v>179</v>
      </c>
      <c r="C2244" s="976"/>
      <c r="D2244" s="991" t="s">
        <v>3184</v>
      </c>
      <c r="E2244" s="978" t="s">
        <v>36</v>
      </c>
      <c r="F2244" s="979">
        <v>6</v>
      </c>
      <c r="G2244" s="980">
        <v>97.12</v>
      </c>
      <c r="H2244" s="985">
        <f t="shared" si="34"/>
        <v>582.72</v>
      </c>
      <c r="J2244" s="2061" t="s">
        <v>6488</v>
      </c>
      <c r="K2244" s="2153" t="str">
        <f>VLOOKUP(J2244,'FICHE RATIOS'!C:D,2,FALSE)</f>
        <v>Renouvellement d'Air - Zones Décorées</v>
      </c>
    </row>
    <row r="2245" spans="1:11" ht="48">
      <c r="A2245" s="440"/>
      <c r="B2245" s="989" t="s">
        <v>179</v>
      </c>
      <c r="C2245" s="976"/>
      <c r="D2245" s="991" t="s">
        <v>2971</v>
      </c>
      <c r="E2245" s="984" t="s">
        <v>36</v>
      </c>
      <c r="F2245" s="979">
        <v>6</v>
      </c>
      <c r="G2245" s="980">
        <v>18.05</v>
      </c>
      <c r="H2245" s="985">
        <f t="shared" si="34"/>
        <v>108.30000000000001</v>
      </c>
      <c r="J2245" s="2061" t="s">
        <v>6488</v>
      </c>
      <c r="K2245" s="2153" t="str">
        <f>VLOOKUP(J2245,'FICHE RATIOS'!C:D,2,FALSE)</f>
        <v>Renouvellement d'Air - Zones Décorées</v>
      </c>
    </row>
    <row r="2246" spans="1:11">
      <c r="A2246" s="440"/>
      <c r="B2246" s="989" t="s">
        <v>179</v>
      </c>
      <c r="C2246" s="976"/>
      <c r="D2246" s="991" t="s">
        <v>2975</v>
      </c>
      <c r="E2246" s="984" t="s">
        <v>235</v>
      </c>
      <c r="F2246" s="979">
        <v>6</v>
      </c>
      <c r="G2246" s="980">
        <v>23</v>
      </c>
      <c r="H2246" s="985">
        <f t="shared" si="34"/>
        <v>138</v>
      </c>
      <c r="J2246" s="2061" t="s">
        <v>6488</v>
      </c>
      <c r="K2246" s="2153" t="str">
        <f>VLOOKUP(J2246,'FICHE RATIOS'!C:D,2,FALSE)</f>
        <v>Renouvellement d'Air - Zones Décorées</v>
      </c>
    </row>
    <row r="2247" spans="1:11">
      <c r="A2247" s="440"/>
      <c r="B2247" s="989" t="s">
        <v>179</v>
      </c>
      <c r="C2247" s="976"/>
      <c r="D2247" s="991" t="s">
        <v>3185</v>
      </c>
      <c r="E2247" s="984" t="s">
        <v>399</v>
      </c>
      <c r="F2247" s="979">
        <v>2</v>
      </c>
      <c r="G2247" s="980">
        <v>223.02</v>
      </c>
      <c r="H2247" s="985">
        <f t="shared" si="34"/>
        <v>446.04</v>
      </c>
      <c r="J2247" s="2061" t="s">
        <v>6488</v>
      </c>
      <c r="K2247" s="2153" t="str">
        <f>VLOOKUP(J2247,'FICHE RATIOS'!C:D,2,FALSE)</f>
        <v>Renouvellement d'Air - Zones Décorées</v>
      </c>
    </row>
    <row r="2248" spans="1:11">
      <c r="A2248" s="440"/>
      <c r="B2248" s="989" t="s">
        <v>179</v>
      </c>
      <c r="C2248" s="976"/>
      <c r="D2248" s="983"/>
      <c r="E2248" s="984"/>
      <c r="F2248" s="979">
        <v>0</v>
      </c>
      <c r="G2248" s="980"/>
      <c r="H2248" s="985">
        <f t="shared" ref="H2248:H2311" si="35">+IF(F2248=0,0,F2248*G2248)</f>
        <v>0</v>
      </c>
      <c r="J2248" s="2061" t="s">
        <v>6488</v>
      </c>
      <c r="K2248" s="2153" t="str">
        <f>VLOOKUP(J2248,'FICHE RATIOS'!C:D,2,FALSE)</f>
        <v>Renouvellement d'Air - Zones Décorées</v>
      </c>
    </row>
    <row r="2249" spans="1:11">
      <c r="A2249" s="440"/>
      <c r="B2249" s="989" t="s">
        <v>179</v>
      </c>
      <c r="C2249" s="976"/>
      <c r="D2249" s="983" t="s">
        <v>3186</v>
      </c>
      <c r="E2249" s="984"/>
      <c r="F2249" s="979">
        <v>0</v>
      </c>
      <c r="G2249" s="980"/>
      <c r="H2249" s="985">
        <f t="shared" si="35"/>
        <v>0</v>
      </c>
      <c r="J2249" s="2061" t="s">
        <v>6488</v>
      </c>
      <c r="K2249" s="2153" t="str">
        <f>VLOOKUP(J2249,'FICHE RATIOS'!C:D,2,FALSE)</f>
        <v>Renouvellement d'Air - Zones Décorées</v>
      </c>
    </row>
    <row r="2250" spans="1:11" ht="48">
      <c r="A2250" s="440"/>
      <c r="B2250" s="989" t="s">
        <v>179</v>
      </c>
      <c r="C2250" s="976"/>
      <c r="D2250" s="983" t="s">
        <v>3187</v>
      </c>
      <c r="E2250" s="984"/>
      <c r="F2250" s="979">
        <v>0</v>
      </c>
      <c r="G2250" s="980"/>
      <c r="H2250" s="985">
        <f t="shared" si="35"/>
        <v>0</v>
      </c>
      <c r="J2250" s="2061" t="s">
        <v>6488</v>
      </c>
      <c r="K2250" s="2153" t="str">
        <f>VLOOKUP(J2250,'FICHE RATIOS'!C:D,2,FALSE)</f>
        <v>Renouvellement d'Air - Zones Décorées</v>
      </c>
    </row>
    <row r="2251" spans="1:11">
      <c r="A2251" s="440"/>
      <c r="B2251" s="989" t="s">
        <v>179</v>
      </c>
      <c r="C2251" s="976"/>
      <c r="D2251" s="991" t="s">
        <v>3188</v>
      </c>
      <c r="E2251" s="978" t="s">
        <v>36</v>
      </c>
      <c r="F2251" s="979">
        <v>6</v>
      </c>
      <c r="G2251" s="980">
        <v>594.14</v>
      </c>
      <c r="H2251" s="985">
        <f t="shared" si="35"/>
        <v>3564.84</v>
      </c>
      <c r="J2251" s="2061" t="s">
        <v>6488</v>
      </c>
      <c r="K2251" s="2153" t="str">
        <f>VLOOKUP(J2251,'FICHE RATIOS'!C:D,2,FALSE)</f>
        <v>Renouvellement d'Air - Zones Décorées</v>
      </c>
    </row>
    <row r="2252" spans="1:11">
      <c r="A2252" s="440"/>
      <c r="B2252" s="989" t="s">
        <v>179</v>
      </c>
      <c r="C2252" s="976"/>
      <c r="D2252" s="991" t="s">
        <v>3189</v>
      </c>
      <c r="E2252" s="984" t="s">
        <v>36</v>
      </c>
      <c r="F2252" s="979">
        <v>18</v>
      </c>
      <c r="G2252" s="980">
        <v>625.88</v>
      </c>
      <c r="H2252" s="985">
        <f t="shared" si="35"/>
        <v>11265.84</v>
      </c>
      <c r="J2252" s="2061" t="s">
        <v>6488</v>
      </c>
      <c r="K2252" s="2153" t="str">
        <f>VLOOKUP(J2252,'FICHE RATIOS'!C:D,2,FALSE)</f>
        <v>Renouvellement d'Air - Zones Décorées</v>
      </c>
    </row>
    <row r="2253" spans="1:11">
      <c r="A2253" s="440"/>
      <c r="B2253" s="989" t="s">
        <v>179</v>
      </c>
      <c r="C2253" s="976"/>
      <c r="D2253" s="991" t="s">
        <v>3190</v>
      </c>
      <c r="E2253" s="984" t="s">
        <v>36</v>
      </c>
      <c r="F2253" s="979">
        <v>10</v>
      </c>
      <c r="G2253" s="980">
        <v>699.52</v>
      </c>
      <c r="H2253" s="985">
        <f t="shared" si="35"/>
        <v>6995.2</v>
      </c>
      <c r="J2253" s="2061" t="s">
        <v>6488</v>
      </c>
      <c r="K2253" s="2153" t="str">
        <f>VLOOKUP(J2253,'FICHE RATIOS'!C:D,2,FALSE)</f>
        <v>Renouvellement d'Air - Zones Décorées</v>
      </c>
    </row>
    <row r="2254" spans="1:11">
      <c r="A2254" s="440"/>
      <c r="B2254" s="989" t="s">
        <v>179</v>
      </c>
      <c r="C2254" s="976"/>
      <c r="D2254" s="991" t="s">
        <v>3191</v>
      </c>
      <c r="E2254" s="978" t="s">
        <v>36</v>
      </c>
      <c r="F2254" s="979">
        <v>2</v>
      </c>
      <c r="G2254" s="980">
        <v>773.16</v>
      </c>
      <c r="H2254" s="985">
        <f t="shared" si="35"/>
        <v>1546.32</v>
      </c>
      <c r="J2254" s="2061" t="s">
        <v>6488</v>
      </c>
      <c r="K2254" s="2153" t="str">
        <f>VLOOKUP(J2254,'FICHE RATIOS'!C:D,2,FALSE)</f>
        <v>Renouvellement d'Air - Zones Décorées</v>
      </c>
    </row>
    <row r="2255" spans="1:11">
      <c r="A2255" s="440"/>
      <c r="B2255" s="989" t="s">
        <v>179</v>
      </c>
      <c r="C2255" s="976"/>
      <c r="D2255" s="991" t="s">
        <v>3192</v>
      </c>
      <c r="E2255" s="984" t="s">
        <v>36</v>
      </c>
      <c r="F2255" s="979">
        <v>10</v>
      </c>
      <c r="G2255" s="980">
        <v>936.5</v>
      </c>
      <c r="H2255" s="985">
        <f t="shared" si="35"/>
        <v>9365</v>
      </c>
      <c r="J2255" s="2061" t="s">
        <v>6488</v>
      </c>
      <c r="K2255" s="2153" t="str">
        <f>VLOOKUP(J2255,'FICHE RATIOS'!C:D,2,FALSE)</f>
        <v>Renouvellement d'Air - Zones Décorées</v>
      </c>
    </row>
    <row r="2256" spans="1:11">
      <c r="A2256" s="440"/>
      <c r="B2256" s="989" t="s">
        <v>179</v>
      </c>
      <c r="C2256" s="976"/>
      <c r="D2256" s="991" t="s">
        <v>3193</v>
      </c>
      <c r="E2256" s="978" t="s">
        <v>36</v>
      </c>
      <c r="F2256" s="979">
        <v>14</v>
      </c>
      <c r="G2256" s="980">
        <v>1004.62</v>
      </c>
      <c r="H2256" s="985">
        <f t="shared" si="35"/>
        <v>14064.68</v>
      </c>
      <c r="J2256" s="2061" t="s">
        <v>6488</v>
      </c>
      <c r="K2256" s="2153" t="str">
        <f>VLOOKUP(J2256,'FICHE RATIOS'!C:D,2,FALSE)</f>
        <v>Renouvellement d'Air - Zones Décorées</v>
      </c>
    </row>
    <row r="2257" spans="1:11">
      <c r="A2257" s="440"/>
      <c r="B2257" s="989" t="s">
        <v>179</v>
      </c>
      <c r="C2257" s="976"/>
      <c r="D2257" s="991" t="s">
        <v>3194</v>
      </c>
      <c r="E2257" s="984" t="s">
        <v>36</v>
      </c>
      <c r="F2257" s="979">
        <v>4</v>
      </c>
      <c r="G2257" s="980">
        <v>1148.6400000000001</v>
      </c>
      <c r="H2257" s="985">
        <f t="shared" si="35"/>
        <v>4594.5600000000004</v>
      </c>
      <c r="J2257" s="2061" t="s">
        <v>6488</v>
      </c>
      <c r="K2257" s="2153" t="str">
        <f>VLOOKUP(J2257,'FICHE RATIOS'!C:D,2,FALSE)</f>
        <v>Renouvellement d'Air - Zones Décorées</v>
      </c>
    </row>
    <row r="2258" spans="1:11">
      <c r="A2258" s="440"/>
      <c r="B2258" s="989" t="s">
        <v>179</v>
      </c>
      <c r="C2258" s="976"/>
      <c r="D2258" s="991" t="s">
        <v>3195</v>
      </c>
      <c r="E2258" s="984" t="s">
        <v>57</v>
      </c>
      <c r="F2258" s="979">
        <v>64</v>
      </c>
      <c r="G2258" s="980">
        <v>143.75</v>
      </c>
      <c r="H2258" s="985">
        <f t="shared" si="35"/>
        <v>9200</v>
      </c>
      <c r="J2258" s="2061" t="s">
        <v>6488</v>
      </c>
      <c r="K2258" s="2153" t="str">
        <f>VLOOKUP(J2258,'FICHE RATIOS'!C:D,2,FALSE)</f>
        <v>Renouvellement d'Air - Zones Décorées</v>
      </c>
    </row>
    <row r="2259" spans="1:11">
      <c r="A2259" s="440"/>
      <c r="B2259" s="989" t="s">
        <v>179</v>
      </c>
      <c r="C2259" s="976"/>
      <c r="D2259" s="983"/>
      <c r="E2259" s="984"/>
      <c r="F2259" s="979">
        <v>0</v>
      </c>
      <c r="G2259" s="980"/>
      <c r="H2259" s="985">
        <f t="shared" si="35"/>
        <v>0</v>
      </c>
      <c r="J2259" s="2061" t="s">
        <v>6488</v>
      </c>
      <c r="K2259" s="2153" t="str">
        <f>VLOOKUP(J2259,'FICHE RATIOS'!C:D,2,FALSE)</f>
        <v>Renouvellement d'Air - Zones Décorées</v>
      </c>
    </row>
    <row r="2260" spans="1:11">
      <c r="A2260" s="440"/>
      <c r="B2260" s="989" t="s">
        <v>179</v>
      </c>
      <c r="C2260" s="976"/>
      <c r="D2260" s="983" t="s">
        <v>3063</v>
      </c>
      <c r="E2260" s="984"/>
      <c r="F2260" s="979">
        <v>0</v>
      </c>
      <c r="G2260" s="980"/>
      <c r="H2260" s="985">
        <f t="shared" si="35"/>
        <v>0</v>
      </c>
      <c r="J2260" s="2061" t="s">
        <v>6488</v>
      </c>
      <c r="K2260" s="2153" t="str">
        <f>VLOOKUP(J2260,'FICHE RATIOS'!C:D,2,FALSE)</f>
        <v>Renouvellement d'Air - Zones Décorées</v>
      </c>
    </row>
    <row r="2261" spans="1:11">
      <c r="A2261" s="440"/>
      <c r="B2261" s="989" t="s">
        <v>179</v>
      </c>
      <c r="C2261" s="976"/>
      <c r="D2261" s="983"/>
      <c r="E2261" s="984"/>
      <c r="F2261" s="979">
        <v>0</v>
      </c>
      <c r="G2261" s="980"/>
      <c r="H2261" s="985">
        <f t="shared" si="35"/>
        <v>0</v>
      </c>
      <c r="J2261" s="2061" t="s">
        <v>6488</v>
      </c>
      <c r="K2261" s="2153" t="str">
        <f>VLOOKUP(J2261,'FICHE RATIOS'!C:D,2,FALSE)</f>
        <v>Renouvellement d'Air - Zones Décorées</v>
      </c>
    </row>
    <row r="2262" spans="1:11">
      <c r="A2262" s="440"/>
      <c r="B2262" s="989" t="s">
        <v>179</v>
      </c>
      <c r="C2262" s="976"/>
      <c r="D2262" s="983" t="s">
        <v>3035</v>
      </c>
      <c r="E2262" s="984"/>
      <c r="F2262" s="979">
        <v>0</v>
      </c>
      <c r="G2262" s="980"/>
      <c r="H2262" s="985">
        <f t="shared" si="35"/>
        <v>0</v>
      </c>
      <c r="J2262" s="2061" t="s">
        <v>6488</v>
      </c>
      <c r="K2262" s="2153" t="str">
        <f>VLOOKUP(J2262,'FICHE RATIOS'!C:D,2,FALSE)</f>
        <v>Renouvellement d'Air - Zones Décorées</v>
      </c>
    </row>
    <row r="2263" spans="1:11">
      <c r="A2263" s="440"/>
      <c r="B2263" s="989" t="s">
        <v>179</v>
      </c>
      <c r="C2263" s="976"/>
      <c r="D2263" s="991" t="s">
        <v>3027</v>
      </c>
      <c r="E2263" s="984" t="s">
        <v>428</v>
      </c>
      <c r="F2263" s="979">
        <v>7626</v>
      </c>
      <c r="G2263" s="980">
        <v>7.81</v>
      </c>
      <c r="H2263" s="985">
        <f t="shared" si="35"/>
        <v>59559.06</v>
      </c>
      <c r="J2263" s="2061" t="s">
        <v>6488</v>
      </c>
      <c r="K2263" s="2153" t="str">
        <f>VLOOKUP(J2263,'FICHE RATIOS'!C:D,2,FALSE)</f>
        <v>Renouvellement d'Air - Zones Décorées</v>
      </c>
    </row>
    <row r="2264" spans="1:11">
      <c r="A2264" s="440"/>
      <c r="B2264" s="989" t="s">
        <v>179</v>
      </c>
      <c r="C2264" s="976"/>
      <c r="D2264" s="983" t="s">
        <v>3036</v>
      </c>
      <c r="E2264" s="984" t="s">
        <v>399</v>
      </c>
      <c r="F2264" s="979">
        <v>0</v>
      </c>
      <c r="G2264" s="980"/>
      <c r="H2264" s="985">
        <f t="shared" si="35"/>
        <v>0</v>
      </c>
      <c r="J2264" s="2061" t="s">
        <v>6488</v>
      </c>
      <c r="K2264" s="2153" t="str">
        <f>VLOOKUP(J2264,'FICHE RATIOS'!C:D,2,FALSE)</f>
        <v>Renouvellement d'Air - Zones Décorées</v>
      </c>
    </row>
    <row r="2265" spans="1:11">
      <c r="A2265" s="440"/>
      <c r="B2265" s="989" t="s">
        <v>179</v>
      </c>
      <c r="C2265" s="976"/>
      <c r="D2265" s="983" t="s">
        <v>3150</v>
      </c>
      <c r="E2265" s="984"/>
      <c r="F2265" s="979">
        <v>0</v>
      </c>
      <c r="G2265" s="980"/>
      <c r="H2265" s="985">
        <f t="shared" si="35"/>
        <v>0</v>
      </c>
      <c r="J2265" s="2061" t="s">
        <v>6488</v>
      </c>
      <c r="K2265" s="2153" t="str">
        <f>VLOOKUP(J2265,'FICHE RATIOS'!C:D,2,FALSE)</f>
        <v>Renouvellement d'Air - Zones Décorées</v>
      </c>
    </row>
    <row r="2266" spans="1:11">
      <c r="A2266" s="440"/>
      <c r="B2266" s="989" t="s">
        <v>179</v>
      </c>
      <c r="C2266" s="976"/>
      <c r="D2266" s="991" t="s">
        <v>3027</v>
      </c>
      <c r="E2266" s="984" t="s">
        <v>428</v>
      </c>
      <c r="F2266" s="979">
        <v>4689</v>
      </c>
      <c r="G2266" s="980">
        <v>7.81</v>
      </c>
      <c r="H2266" s="985">
        <f t="shared" si="35"/>
        <v>36621.089999999997</v>
      </c>
      <c r="J2266" s="2061" t="s">
        <v>6488</v>
      </c>
      <c r="K2266" s="2153" t="str">
        <f>VLOOKUP(J2266,'FICHE RATIOS'!C:D,2,FALSE)</f>
        <v>Renouvellement d'Air - Zones Décorées</v>
      </c>
    </row>
    <row r="2267" spans="1:11">
      <c r="A2267" s="440"/>
      <c r="B2267" s="989" t="s">
        <v>179</v>
      </c>
      <c r="C2267" s="976"/>
      <c r="D2267" s="983" t="s">
        <v>3196</v>
      </c>
      <c r="E2267" s="984"/>
      <c r="F2267" s="979">
        <v>0</v>
      </c>
      <c r="G2267" s="980"/>
      <c r="H2267" s="985">
        <f t="shared" si="35"/>
        <v>0</v>
      </c>
      <c r="J2267" s="2061" t="s">
        <v>6488</v>
      </c>
      <c r="K2267" s="2153" t="str">
        <f>VLOOKUP(J2267,'FICHE RATIOS'!C:D,2,FALSE)</f>
        <v>Renouvellement d'Air - Zones Décorées</v>
      </c>
    </row>
    <row r="2268" spans="1:11">
      <c r="A2268" s="440"/>
      <c r="B2268" s="989" t="s">
        <v>179</v>
      </c>
      <c r="C2268" s="976"/>
      <c r="D2268" s="991" t="s">
        <v>3197</v>
      </c>
      <c r="E2268" s="984" t="s">
        <v>428</v>
      </c>
      <c r="F2268" s="979">
        <v>1060</v>
      </c>
      <c r="G2268" s="980">
        <v>10.65</v>
      </c>
      <c r="H2268" s="985">
        <f t="shared" si="35"/>
        <v>11289</v>
      </c>
      <c r="J2268" s="2061" t="s">
        <v>6488</v>
      </c>
      <c r="K2268" s="2153" t="str">
        <f>VLOOKUP(J2268,'FICHE RATIOS'!C:D,2,FALSE)</f>
        <v>Renouvellement d'Air - Zones Décorées</v>
      </c>
    </row>
    <row r="2269" spans="1:11">
      <c r="A2269" s="440"/>
      <c r="B2269" s="989" t="s">
        <v>179</v>
      </c>
      <c r="C2269" s="976"/>
      <c r="D2269" s="983" t="s">
        <v>2776</v>
      </c>
      <c r="E2269" s="984"/>
      <c r="F2269" s="979">
        <v>0</v>
      </c>
      <c r="G2269" s="980"/>
      <c r="H2269" s="985">
        <f t="shared" si="35"/>
        <v>0</v>
      </c>
      <c r="J2269" s="2061" t="s">
        <v>6488</v>
      </c>
      <c r="K2269" s="2153" t="str">
        <f>VLOOKUP(J2269,'FICHE RATIOS'!C:D,2,FALSE)</f>
        <v>Renouvellement d'Air - Zones Décorées</v>
      </c>
    </row>
    <row r="2270" spans="1:11">
      <c r="A2270" s="440"/>
      <c r="B2270" s="989" t="s">
        <v>179</v>
      </c>
      <c r="C2270" s="976"/>
      <c r="D2270" s="991" t="s">
        <v>3040</v>
      </c>
      <c r="E2270" s="984" t="s">
        <v>70</v>
      </c>
      <c r="F2270" s="979">
        <v>227</v>
      </c>
      <c r="G2270" s="980">
        <v>19.32</v>
      </c>
      <c r="H2270" s="985">
        <f t="shared" si="35"/>
        <v>4385.6400000000003</v>
      </c>
      <c r="J2270" s="2061" t="s">
        <v>6488</v>
      </c>
      <c r="K2270" s="2153" t="str">
        <f>VLOOKUP(J2270,'FICHE RATIOS'!C:D,2,FALSE)</f>
        <v>Renouvellement d'Air - Zones Décorées</v>
      </c>
    </row>
    <row r="2271" spans="1:11">
      <c r="A2271" s="440"/>
      <c r="B2271" s="989" t="s">
        <v>179</v>
      </c>
      <c r="C2271" s="976"/>
      <c r="D2271" s="991" t="s">
        <v>3041</v>
      </c>
      <c r="E2271" s="984" t="s">
        <v>70</v>
      </c>
      <c r="F2271" s="979">
        <v>685</v>
      </c>
      <c r="G2271" s="980">
        <v>19.32</v>
      </c>
      <c r="H2271" s="985">
        <f t="shared" si="35"/>
        <v>13234.2</v>
      </c>
      <c r="J2271" s="2061" t="s">
        <v>6488</v>
      </c>
      <c r="K2271" s="2153" t="str">
        <f>VLOOKUP(J2271,'FICHE RATIOS'!C:D,2,FALSE)</f>
        <v>Renouvellement d'Air - Zones Décorées</v>
      </c>
    </row>
    <row r="2272" spans="1:11">
      <c r="A2272" s="440"/>
      <c r="B2272" s="989" t="s">
        <v>179</v>
      </c>
      <c r="C2272" s="976"/>
      <c r="D2272" s="983" t="s">
        <v>3042</v>
      </c>
      <c r="E2272" s="984" t="s">
        <v>2528</v>
      </c>
      <c r="F2272" s="979">
        <v>0</v>
      </c>
      <c r="G2272" s="980"/>
      <c r="H2272" s="985">
        <f t="shared" si="35"/>
        <v>0</v>
      </c>
      <c r="J2272" s="2061" t="s">
        <v>6488</v>
      </c>
      <c r="K2272" s="2153" t="str">
        <f>VLOOKUP(J2272,'FICHE RATIOS'!C:D,2,FALSE)</f>
        <v>Renouvellement d'Air - Zones Décorées</v>
      </c>
    </row>
    <row r="2273" spans="1:11">
      <c r="A2273" s="440"/>
      <c r="B2273" s="989" t="s">
        <v>179</v>
      </c>
      <c r="C2273" s="976"/>
      <c r="D2273" s="983"/>
      <c r="E2273" s="984"/>
      <c r="F2273" s="979">
        <v>0</v>
      </c>
      <c r="G2273" s="980"/>
      <c r="H2273" s="985">
        <f t="shared" si="35"/>
        <v>0</v>
      </c>
      <c r="J2273" s="2061" t="s">
        <v>6488</v>
      </c>
      <c r="K2273" s="2153" t="str">
        <f>VLOOKUP(J2273,'FICHE RATIOS'!C:D,2,FALSE)</f>
        <v>Renouvellement d'Air - Zones Décorées</v>
      </c>
    </row>
    <row r="2274" spans="1:11">
      <c r="A2274" s="440"/>
      <c r="B2274" s="989" t="s">
        <v>179</v>
      </c>
      <c r="C2274" s="976"/>
      <c r="D2274" s="983" t="s">
        <v>3157</v>
      </c>
      <c r="E2274" s="984" t="s">
        <v>399</v>
      </c>
      <c r="F2274" s="979">
        <v>0</v>
      </c>
      <c r="G2274" s="980"/>
      <c r="H2274" s="985">
        <f t="shared" si="35"/>
        <v>0</v>
      </c>
      <c r="J2274" s="2061" t="s">
        <v>6488</v>
      </c>
      <c r="K2274" s="2153" t="str">
        <f>VLOOKUP(J2274,'FICHE RATIOS'!C:D,2,FALSE)</f>
        <v>Renouvellement d'Air - Zones Décorées</v>
      </c>
    </row>
    <row r="2275" spans="1:11">
      <c r="A2275" s="440"/>
      <c r="B2275" s="989" t="s">
        <v>179</v>
      </c>
      <c r="C2275" s="976"/>
      <c r="D2275" s="983"/>
      <c r="E2275" s="984"/>
      <c r="F2275" s="979">
        <v>0</v>
      </c>
      <c r="G2275" s="980"/>
      <c r="H2275" s="985">
        <f t="shared" si="35"/>
        <v>0</v>
      </c>
      <c r="J2275" s="2061" t="s">
        <v>6488</v>
      </c>
      <c r="K2275" s="2153" t="str">
        <f>VLOOKUP(J2275,'FICHE RATIOS'!C:D,2,FALSE)</f>
        <v>Renouvellement d'Air - Zones Décorées</v>
      </c>
    </row>
    <row r="2276" spans="1:11">
      <c r="A2276" s="440"/>
      <c r="B2276" s="989" t="s">
        <v>179</v>
      </c>
      <c r="C2276" s="976"/>
      <c r="D2276" s="983" t="s">
        <v>3198</v>
      </c>
      <c r="E2276" s="984"/>
      <c r="F2276" s="979">
        <v>0</v>
      </c>
      <c r="G2276" s="980"/>
      <c r="H2276" s="985">
        <f t="shared" si="35"/>
        <v>0</v>
      </c>
      <c r="J2276" s="2061" t="s">
        <v>6488</v>
      </c>
      <c r="K2276" s="2153" t="str">
        <f>VLOOKUP(J2276,'FICHE RATIOS'!C:D,2,FALSE)</f>
        <v>Renouvellement d'Air - Zones Décorées</v>
      </c>
    </row>
    <row r="2277" spans="1:11">
      <c r="A2277" s="440"/>
      <c r="B2277" s="989" t="s">
        <v>179</v>
      </c>
      <c r="C2277" s="976"/>
      <c r="D2277" s="991" t="s">
        <v>3199</v>
      </c>
      <c r="E2277" s="978" t="s">
        <v>36</v>
      </c>
      <c r="F2277" s="979">
        <v>8</v>
      </c>
      <c r="G2277" s="980">
        <v>257.68</v>
      </c>
      <c r="H2277" s="985">
        <f t="shared" si="35"/>
        <v>2061.44</v>
      </c>
      <c r="J2277" s="2061" t="s">
        <v>6488</v>
      </c>
      <c r="K2277" s="2153" t="str">
        <f>VLOOKUP(J2277,'FICHE RATIOS'!C:D,2,FALSE)</f>
        <v>Renouvellement d'Air - Zones Décorées</v>
      </c>
    </row>
    <row r="2278" spans="1:11">
      <c r="A2278" s="440"/>
      <c r="B2278" s="989" t="s">
        <v>179</v>
      </c>
      <c r="C2278" s="976"/>
      <c r="D2278" s="983"/>
      <c r="E2278" s="984"/>
      <c r="F2278" s="979">
        <v>0</v>
      </c>
      <c r="G2278" s="980"/>
      <c r="H2278" s="985">
        <f t="shared" si="35"/>
        <v>0</v>
      </c>
      <c r="J2278" s="2061" t="s">
        <v>6488</v>
      </c>
      <c r="K2278" s="2153" t="str">
        <f>VLOOKUP(J2278,'FICHE RATIOS'!C:D,2,FALSE)</f>
        <v>Renouvellement d'Air - Zones Décorées</v>
      </c>
    </row>
    <row r="2279" spans="1:11">
      <c r="A2279" s="440"/>
      <c r="B2279" s="989" t="s">
        <v>179</v>
      </c>
      <c r="C2279" s="976"/>
      <c r="D2279" s="983" t="s">
        <v>3200</v>
      </c>
      <c r="E2279" s="984"/>
      <c r="F2279" s="979">
        <v>0</v>
      </c>
      <c r="G2279" s="980"/>
      <c r="H2279" s="985">
        <f t="shared" si="35"/>
        <v>0</v>
      </c>
      <c r="J2279" s="2061" t="s">
        <v>6488</v>
      </c>
      <c r="K2279" s="2153" t="str">
        <f>VLOOKUP(J2279,'FICHE RATIOS'!C:D,2,FALSE)</f>
        <v>Renouvellement d'Air - Zones Décorées</v>
      </c>
    </row>
    <row r="2280" spans="1:11">
      <c r="A2280" s="440"/>
      <c r="B2280" s="989" t="s">
        <v>179</v>
      </c>
      <c r="C2280" s="976"/>
      <c r="D2280" s="983" t="s">
        <v>3159</v>
      </c>
      <c r="E2280" s="984"/>
      <c r="F2280" s="979">
        <v>0</v>
      </c>
      <c r="G2280" s="980"/>
      <c r="H2280" s="985">
        <f t="shared" si="35"/>
        <v>0</v>
      </c>
      <c r="J2280" s="2061" t="s">
        <v>6488</v>
      </c>
      <c r="K2280" s="2153" t="str">
        <f>VLOOKUP(J2280,'FICHE RATIOS'!C:D,2,FALSE)</f>
        <v>Renouvellement d'Air - Zones Décorées</v>
      </c>
    </row>
    <row r="2281" spans="1:11" ht="24">
      <c r="A2281" s="440"/>
      <c r="B2281" s="989" t="s">
        <v>179</v>
      </c>
      <c r="C2281" s="976"/>
      <c r="D2281" s="991" t="s">
        <v>3201</v>
      </c>
      <c r="E2281" s="984" t="s">
        <v>66</v>
      </c>
      <c r="F2281" s="979">
        <v>40</v>
      </c>
      <c r="G2281" s="980">
        <v>287.83</v>
      </c>
      <c r="H2281" s="985">
        <f t="shared" si="35"/>
        <v>11513.199999999999</v>
      </c>
      <c r="J2281" s="2061" t="s">
        <v>6488</v>
      </c>
      <c r="K2281" s="2153" t="str">
        <f>VLOOKUP(J2281,'FICHE RATIOS'!C:D,2,FALSE)</f>
        <v>Renouvellement d'Air - Zones Décorées</v>
      </c>
    </row>
    <row r="2282" spans="1:11">
      <c r="A2282" s="440"/>
      <c r="B2282" s="989" t="s">
        <v>179</v>
      </c>
      <c r="C2282" s="976"/>
      <c r="D2282" s="991" t="s">
        <v>3072</v>
      </c>
      <c r="E2282" s="984" t="s">
        <v>235</v>
      </c>
      <c r="F2282" s="979">
        <v>40</v>
      </c>
      <c r="G2282" s="980">
        <v>30.79</v>
      </c>
      <c r="H2282" s="985">
        <f t="shared" si="35"/>
        <v>1231.5999999999999</v>
      </c>
      <c r="J2282" s="2061" t="s">
        <v>6488</v>
      </c>
      <c r="K2282" s="2153" t="str">
        <f>VLOOKUP(J2282,'FICHE RATIOS'!C:D,2,FALSE)</f>
        <v>Renouvellement d'Air - Zones Décorées</v>
      </c>
    </row>
    <row r="2283" spans="1:11">
      <c r="A2283" s="440"/>
      <c r="B2283" s="989" t="s">
        <v>179</v>
      </c>
      <c r="C2283" s="976"/>
      <c r="D2283" s="991" t="s">
        <v>3077</v>
      </c>
      <c r="E2283" s="978" t="s">
        <v>36</v>
      </c>
      <c r="F2283" s="979">
        <v>40</v>
      </c>
      <c r="G2283" s="980">
        <v>50.58</v>
      </c>
      <c r="H2283" s="985">
        <f t="shared" si="35"/>
        <v>2023.1999999999998</v>
      </c>
      <c r="J2283" s="2061" t="s">
        <v>6488</v>
      </c>
      <c r="K2283" s="2153" t="str">
        <f>VLOOKUP(J2283,'FICHE RATIOS'!C:D,2,FALSE)</f>
        <v>Renouvellement d'Air - Zones Décorées</v>
      </c>
    </row>
    <row r="2284" spans="1:11">
      <c r="A2284" s="440"/>
      <c r="B2284" s="989" t="s">
        <v>179</v>
      </c>
      <c r="C2284" s="976"/>
      <c r="D2284" s="983" t="s">
        <v>3202</v>
      </c>
      <c r="E2284" s="984"/>
      <c r="F2284" s="979">
        <v>0</v>
      </c>
      <c r="G2284" s="980"/>
      <c r="H2284" s="985">
        <f t="shared" si="35"/>
        <v>0</v>
      </c>
      <c r="J2284" s="2061" t="s">
        <v>6488</v>
      </c>
      <c r="K2284" s="2153" t="str">
        <f>VLOOKUP(J2284,'FICHE RATIOS'!C:D,2,FALSE)</f>
        <v>Renouvellement d'Air - Zones Décorées</v>
      </c>
    </row>
    <row r="2285" spans="1:11" ht="24">
      <c r="A2285" s="440"/>
      <c r="B2285" s="989" t="s">
        <v>179</v>
      </c>
      <c r="C2285" s="976"/>
      <c r="D2285" s="991" t="s">
        <v>3201</v>
      </c>
      <c r="E2285" s="984" t="s">
        <v>66</v>
      </c>
      <c r="F2285" s="979">
        <v>21</v>
      </c>
      <c r="G2285" s="980">
        <v>287.83</v>
      </c>
      <c r="H2285" s="985">
        <f t="shared" si="35"/>
        <v>6044.4299999999994</v>
      </c>
      <c r="J2285" s="2061" t="s">
        <v>6488</v>
      </c>
      <c r="K2285" s="2153" t="str">
        <f>VLOOKUP(J2285,'FICHE RATIOS'!C:D,2,FALSE)</f>
        <v>Renouvellement d'Air - Zones Décorées</v>
      </c>
    </row>
    <row r="2286" spans="1:11" ht="48">
      <c r="A2286" s="440"/>
      <c r="B2286" s="989" t="s">
        <v>179</v>
      </c>
      <c r="C2286" s="976"/>
      <c r="D2286" s="991" t="s">
        <v>3203</v>
      </c>
      <c r="E2286" s="984" t="s">
        <v>36</v>
      </c>
      <c r="F2286" s="979">
        <v>21</v>
      </c>
      <c r="G2286" s="980">
        <v>50.58</v>
      </c>
      <c r="H2286" s="985">
        <f t="shared" si="35"/>
        <v>1062.18</v>
      </c>
      <c r="J2286" s="2061" t="s">
        <v>6488</v>
      </c>
      <c r="K2286" s="2153" t="str">
        <f>VLOOKUP(J2286,'FICHE RATIOS'!C:D,2,FALSE)</f>
        <v>Renouvellement d'Air - Zones Décorées</v>
      </c>
    </row>
    <row r="2287" spans="1:11">
      <c r="A2287" s="440"/>
      <c r="B2287" s="989" t="s">
        <v>179</v>
      </c>
      <c r="C2287" s="976"/>
      <c r="D2287" s="991" t="s">
        <v>3072</v>
      </c>
      <c r="E2287" s="978" t="s">
        <v>235</v>
      </c>
      <c r="F2287" s="979">
        <v>21</v>
      </c>
      <c r="G2287" s="980">
        <v>30.79</v>
      </c>
      <c r="H2287" s="985">
        <f t="shared" si="35"/>
        <v>646.59</v>
      </c>
      <c r="J2287" s="2061" t="s">
        <v>6488</v>
      </c>
      <c r="K2287" s="2153" t="str">
        <f>VLOOKUP(J2287,'FICHE RATIOS'!C:D,2,FALSE)</f>
        <v>Renouvellement d'Air - Zones Décorées</v>
      </c>
    </row>
    <row r="2288" spans="1:11">
      <c r="A2288" s="440"/>
      <c r="B2288" s="989" t="s">
        <v>179</v>
      </c>
      <c r="C2288" s="976"/>
      <c r="D2288" s="983"/>
      <c r="E2288" s="984"/>
      <c r="F2288" s="979">
        <v>0</v>
      </c>
      <c r="G2288" s="980"/>
      <c r="H2288" s="985">
        <f t="shared" si="35"/>
        <v>0</v>
      </c>
      <c r="J2288" s="2061" t="s">
        <v>6488</v>
      </c>
      <c r="K2288" s="2153" t="str">
        <f>VLOOKUP(J2288,'FICHE RATIOS'!C:D,2,FALSE)</f>
        <v>Renouvellement d'Air - Zones Décorées</v>
      </c>
    </row>
    <row r="2289" spans="1:11">
      <c r="A2289" s="440"/>
      <c r="B2289" s="989" t="s">
        <v>179</v>
      </c>
      <c r="C2289" s="976"/>
      <c r="D2289" s="983" t="s">
        <v>1202</v>
      </c>
      <c r="E2289" s="984"/>
      <c r="F2289" s="979">
        <v>0</v>
      </c>
      <c r="G2289" s="980"/>
      <c r="H2289" s="985">
        <f t="shared" si="35"/>
        <v>0</v>
      </c>
      <c r="J2289" s="2061" t="s">
        <v>6488</v>
      </c>
      <c r="K2289" s="2153" t="str">
        <f>VLOOKUP(J2289,'FICHE RATIOS'!C:D,2,FALSE)</f>
        <v>Renouvellement d'Air - Zones Décorées</v>
      </c>
    </row>
    <row r="2290" spans="1:11" ht="36">
      <c r="A2290" s="440"/>
      <c r="B2290" s="989" t="s">
        <v>179</v>
      </c>
      <c r="C2290" s="976"/>
      <c r="D2290" s="991" t="s">
        <v>3204</v>
      </c>
      <c r="E2290" s="984" t="s">
        <v>36</v>
      </c>
      <c r="F2290" s="979">
        <v>13</v>
      </c>
      <c r="G2290" s="980">
        <v>234.02</v>
      </c>
      <c r="H2290" s="985">
        <f t="shared" si="35"/>
        <v>3042.26</v>
      </c>
      <c r="J2290" s="2061" t="s">
        <v>6488</v>
      </c>
      <c r="K2290" s="2153" t="str">
        <f>VLOOKUP(J2290,'FICHE RATIOS'!C:D,2,FALSE)</f>
        <v>Renouvellement d'Air - Zones Décorées</v>
      </c>
    </row>
    <row r="2291" spans="1:11">
      <c r="A2291" s="440"/>
      <c r="B2291" s="989" t="s">
        <v>179</v>
      </c>
      <c r="C2291" s="976"/>
      <c r="D2291" s="991" t="s">
        <v>3072</v>
      </c>
      <c r="E2291" s="984" t="s">
        <v>235</v>
      </c>
      <c r="F2291" s="979">
        <v>13</v>
      </c>
      <c r="G2291" s="980">
        <v>30.79</v>
      </c>
      <c r="H2291" s="985">
        <f t="shared" si="35"/>
        <v>400.27</v>
      </c>
      <c r="J2291" s="2061" t="s">
        <v>6488</v>
      </c>
      <c r="K2291" s="2153" t="str">
        <f>VLOOKUP(J2291,'FICHE RATIOS'!C:D,2,FALSE)</f>
        <v>Renouvellement d'Air - Zones Décorées</v>
      </c>
    </row>
    <row r="2292" spans="1:11">
      <c r="A2292" s="440"/>
      <c r="B2292" s="989" t="s">
        <v>179</v>
      </c>
      <c r="C2292" s="976"/>
      <c r="D2292" s="991" t="s">
        <v>3077</v>
      </c>
      <c r="E2292" s="978" t="s">
        <v>36</v>
      </c>
      <c r="F2292" s="979">
        <v>13</v>
      </c>
      <c r="G2292" s="980">
        <v>50.58</v>
      </c>
      <c r="H2292" s="985">
        <f t="shared" si="35"/>
        <v>657.54</v>
      </c>
      <c r="J2292" s="2061" t="s">
        <v>6488</v>
      </c>
      <c r="K2292" s="2153" t="str">
        <f>VLOOKUP(J2292,'FICHE RATIOS'!C:D,2,FALSE)</f>
        <v>Renouvellement d'Air - Zones Décorées</v>
      </c>
    </row>
    <row r="2293" spans="1:11">
      <c r="A2293" s="440"/>
      <c r="B2293" s="989" t="s">
        <v>179</v>
      </c>
      <c r="C2293" s="976"/>
      <c r="D2293" s="983" t="s">
        <v>3172</v>
      </c>
      <c r="E2293" s="984"/>
      <c r="F2293" s="979">
        <v>0</v>
      </c>
      <c r="G2293" s="980"/>
      <c r="H2293" s="985">
        <f t="shared" si="35"/>
        <v>0</v>
      </c>
      <c r="J2293" s="2061" t="s">
        <v>6488</v>
      </c>
      <c r="K2293" s="2153" t="str">
        <f>VLOOKUP(J2293,'FICHE RATIOS'!C:D,2,FALSE)</f>
        <v>Renouvellement d'Air - Zones Décorées</v>
      </c>
    </row>
    <row r="2294" spans="1:11" ht="48">
      <c r="A2294" s="440"/>
      <c r="B2294" s="989" t="s">
        <v>179</v>
      </c>
      <c r="C2294" s="976"/>
      <c r="D2294" s="991" t="s">
        <v>3173</v>
      </c>
      <c r="E2294" s="984" t="s">
        <v>36</v>
      </c>
      <c r="F2294" s="979">
        <v>3</v>
      </c>
      <c r="G2294" s="980">
        <v>261.67</v>
      </c>
      <c r="H2294" s="985">
        <f t="shared" si="35"/>
        <v>785.01</v>
      </c>
      <c r="J2294" s="2061" t="s">
        <v>6488</v>
      </c>
      <c r="K2294" s="2153" t="str">
        <f>VLOOKUP(J2294,'FICHE RATIOS'!C:D,2,FALSE)</f>
        <v>Renouvellement d'Air - Zones Décorées</v>
      </c>
    </row>
    <row r="2295" spans="1:11" ht="48">
      <c r="A2295" s="440"/>
      <c r="B2295" s="989" t="s">
        <v>179</v>
      </c>
      <c r="C2295" s="976"/>
      <c r="D2295" s="991" t="s">
        <v>3163</v>
      </c>
      <c r="E2295" s="984" t="s">
        <v>36</v>
      </c>
      <c r="F2295" s="979">
        <v>2</v>
      </c>
      <c r="G2295" s="980">
        <v>340.77</v>
      </c>
      <c r="H2295" s="985">
        <f t="shared" si="35"/>
        <v>681.54</v>
      </c>
      <c r="J2295" s="2061" t="s">
        <v>6488</v>
      </c>
      <c r="K2295" s="2153" t="str">
        <f>VLOOKUP(J2295,'FICHE RATIOS'!C:D,2,FALSE)</f>
        <v>Renouvellement d'Air - Zones Décorées</v>
      </c>
    </row>
    <row r="2296" spans="1:11" ht="48">
      <c r="A2296" s="440"/>
      <c r="B2296" s="989" t="s">
        <v>179</v>
      </c>
      <c r="C2296" s="976"/>
      <c r="D2296" s="991" t="s">
        <v>3205</v>
      </c>
      <c r="E2296" s="978" t="s">
        <v>36</v>
      </c>
      <c r="F2296" s="979">
        <v>8</v>
      </c>
      <c r="G2296" s="980">
        <v>265.37</v>
      </c>
      <c r="H2296" s="985">
        <f t="shared" si="35"/>
        <v>2122.96</v>
      </c>
      <c r="J2296" s="2061" t="s">
        <v>6488</v>
      </c>
      <c r="K2296" s="2153" t="str">
        <f>VLOOKUP(J2296,'FICHE RATIOS'!C:D,2,FALSE)</f>
        <v>Renouvellement d'Air - Zones Décorées</v>
      </c>
    </row>
    <row r="2297" spans="1:11" ht="48">
      <c r="A2297" s="440"/>
      <c r="B2297" s="989" t="s">
        <v>179</v>
      </c>
      <c r="C2297" s="976"/>
      <c r="D2297" s="991" t="s">
        <v>3164</v>
      </c>
      <c r="E2297" s="984" t="s">
        <v>36</v>
      </c>
      <c r="F2297" s="979">
        <v>3</v>
      </c>
      <c r="G2297" s="980">
        <v>36.97</v>
      </c>
      <c r="H2297" s="985">
        <f t="shared" si="35"/>
        <v>110.91</v>
      </c>
      <c r="J2297" s="2061" t="s">
        <v>6488</v>
      </c>
      <c r="K2297" s="2153" t="str">
        <f>VLOOKUP(J2297,'FICHE RATIOS'!C:D,2,FALSE)</f>
        <v>Renouvellement d'Air - Zones Décorées</v>
      </c>
    </row>
    <row r="2298" spans="1:11" ht="48">
      <c r="A2298" s="440"/>
      <c r="B2298" s="989" t="s">
        <v>179</v>
      </c>
      <c r="C2298" s="976"/>
      <c r="D2298" s="991" t="s">
        <v>3161</v>
      </c>
      <c r="E2298" s="978" t="s">
        <v>36</v>
      </c>
      <c r="F2298" s="979">
        <v>2</v>
      </c>
      <c r="G2298" s="980">
        <v>50.53</v>
      </c>
      <c r="H2298" s="985">
        <f t="shared" si="35"/>
        <v>101.06</v>
      </c>
      <c r="J2298" s="2061" t="s">
        <v>6488</v>
      </c>
      <c r="K2298" s="2153" t="str">
        <f>VLOOKUP(J2298,'FICHE RATIOS'!C:D,2,FALSE)</f>
        <v>Renouvellement d'Air - Zones Décorées</v>
      </c>
    </row>
    <row r="2299" spans="1:11">
      <c r="A2299" s="440"/>
      <c r="B2299" s="989" t="s">
        <v>179</v>
      </c>
      <c r="C2299" s="976"/>
      <c r="D2299" s="991" t="s">
        <v>3077</v>
      </c>
      <c r="E2299" s="984" t="s">
        <v>36</v>
      </c>
      <c r="F2299" s="979">
        <v>8</v>
      </c>
      <c r="G2299" s="980">
        <v>50.58</v>
      </c>
      <c r="H2299" s="985">
        <f t="shared" si="35"/>
        <v>404.64</v>
      </c>
      <c r="J2299" s="2061" t="s">
        <v>6488</v>
      </c>
      <c r="K2299" s="2153" t="str">
        <f>VLOOKUP(J2299,'FICHE RATIOS'!C:D,2,FALSE)</f>
        <v>Renouvellement d'Air - Zones Décorées</v>
      </c>
    </row>
    <row r="2300" spans="1:11">
      <c r="A2300" s="440"/>
      <c r="B2300" s="989" t="s">
        <v>179</v>
      </c>
      <c r="C2300" s="976"/>
      <c r="D2300" s="991" t="s">
        <v>2973</v>
      </c>
      <c r="E2300" s="984" t="s">
        <v>235</v>
      </c>
      <c r="F2300" s="979">
        <v>3</v>
      </c>
      <c r="G2300" s="980">
        <v>24.15</v>
      </c>
      <c r="H2300" s="985">
        <f t="shared" si="35"/>
        <v>72.449999999999989</v>
      </c>
      <c r="J2300" s="2061" t="s">
        <v>6488</v>
      </c>
      <c r="K2300" s="2153" t="str">
        <f>VLOOKUP(J2300,'FICHE RATIOS'!C:D,2,FALSE)</f>
        <v>Renouvellement d'Air - Zones Décorées</v>
      </c>
    </row>
    <row r="2301" spans="1:11">
      <c r="A2301" s="440"/>
      <c r="B2301" s="989" t="s">
        <v>179</v>
      </c>
      <c r="C2301" s="976"/>
      <c r="D2301" s="991" t="s">
        <v>3071</v>
      </c>
      <c r="E2301" s="984" t="s">
        <v>235</v>
      </c>
      <c r="F2301" s="979">
        <v>2</v>
      </c>
      <c r="G2301" s="980">
        <v>25.3</v>
      </c>
      <c r="H2301" s="985">
        <f t="shared" si="35"/>
        <v>50.6</v>
      </c>
      <c r="J2301" s="2061" t="s">
        <v>6488</v>
      </c>
      <c r="K2301" s="2153" t="str">
        <f>VLOOKUP(J2301,'FICHE RATIOS'!C:D,2,FALSE)</f>
        <v>Renouvellement d'Air - Zones Décorées</v>
      </c>
    </row>
    <row r="2302" spans="1:11">
      <c r="A2302" s="440"/>
      <c r="B2302" s="989" t="s">
        <v>179</v>
      </c>
      <c r="C2302" s="976"/>
      <c r="D2302" s="991" t="s">
        <v>3072</v>
      </c>
      <c r="E2302" s="984" t="s">
        <v>235</v>
      </c>
      <c r="F2302" s="979">
        <v>8</v>
      </c>
      <c r="G2302" s="980">
        <v>30.79</v>
      </c>
      <c r="H2302" s="985">
        <f t="shared" si="35"/>
        <v>246.32</v>
      </c>
      <c r="J2302" s="2061" t="s">
        <v>6488</v>
      </c>
      <c r="K2302" s="2153" t="str">
        <f>VLOOKUP(J2302,'FICHE RATIOS'!C:D,2,FALSE)</f>
        <v>Renouvellement d'Air - Zones Décorées</v>
      </c>
    </row>
    <row r="2303" spans="1:11">
      <c r="A2303" s="440"/>
      <c r="B2303" s="989" t="s">
        <v>179</v>
      </c>
      <c r="C2303" s="976"/>
      <c r="D2303" s="983" t="s">
        <v>3174</v>
      </c>
      <c r="E2303" s="984"/>
      <c r="F2303" s="979">
        <v>0</v>
      </c>
      <c r="G2303" s="980"/>
      <c r="H2303" s="985">
        <f t="shared" si="35"/>
        <v>0</v>
      </c>
      <c r="J2303" s="2061" t="s">
        <v>6488</v>
      </c>
      <c r="K2303" s="2153" t="str">
        <f>VLOOKUP(J2303,'FICHE RATIOS'!C:D,2,FALSE)</f>
        <v>Renouvellement d'Air - Zones Décorées</v>
      </c>
    </row>
    <row r="2304" spans="1:11" ht="24">
      <c r="A2304" s="440"/>
      <c r="B2304" s="989" t="s">
        <v>179</v>
      </c>
      <c r="C2304" s="976"/>
      <c r="D2304" s="991" t="s">
        <v>3201</v>
      </c>
      <c r="E2304" s="984" t="s">
        <v>66</v>
      </c>
      <c r="F2304" s="979">
        <v>11</v>
      </c>
      <c r="G2304" s="980">
        <v>287.83</v>
      </c>
      <c r="H2304" s="985">
        <f t="shared" si="35"/>
        <v>3166.1299999999997</v>
      </c>
      <c r="J2304" s="2061" t="s">
        <v>6488</v>
      </c>
      <c r="K2304" s="2153" t="str">
        <f>VLOOKUP(J2304,'FICHE RATIOS'!C:D,2,FALSE)</f>
        <v>Renouvellement d'Air - Zones Décorées</v>
      </c>
    </row>
    <row r="2305" spans="1:11" ht="48">
      <c r="A2305" s="440"/>
      <c r="B2305" s="989" t="s">
        <v>179</v>
      </c>
      <c r="C2305" s="976"/>
      <c r="D2305" s="991" t="s">
        <v>3203</v>
      </c>
      <c r="E2305" s="984" t="s">
        <v>36</v>
      </c>
      <c r="F2305" s="979">
        <v>11</v>
      </c>
      <c r="G2305" s="980">
        <v>50.58</v>
      </c>
      <c r="H2305" s="985">
        <f t="shared" si="35"/>
        <v>556.38</v>
      </c>
      <c r="J2305" s="2061" t="s">
        <v>6488</v>
      </c>
      <c r="K2305" s="2153" t="str">
        <f>VLOOKUP(J2305,'FICHE RATIOS'!C:D,2,FALSE)</f>
        <v>Renouvellement d'Air - Zones Décorées</v>
      </c>
    </row>
    <row r="2306" spans="1:11">
      <c r="A2306" s="440"/>
      <c r="B2306" s="989" t="s">
        <v>179</v>
      </c>
      <c r="C2306" s="976"/>
      <c r="D2306" s="991" t="s">
        <v>3072</v>
      </c>
      <c r="E2306" s="984" t="s">
        <v>235</v>
      </c>
      <c r="F2306" s="979">
        <v>11</v>
      </c>
      <c r="G2306" s="980">
        <v>30.79</v>
      </c>
      <c r="H2306" s="985">
        <f t="shared" si="35"/>
        <v>338.69</v>
      </c>
      <c r="J2306" s="2061" t="s">
        <v>6488</v>
      </c>
      <c r="K2306" s="2153" t="str">
        <f>VLOOKUP(J2306,'FICHE RATIOS'!C:D,2,FALSE)</f>
        <v>Renouvellement d'Air - Zones Décorées</v>
      </c>
    </row>
    <row r="2307" spans="1:11">
      <c r="A2307" s="440"/>
      <c r="B2307" s="989" t="s">
        <v>179</v>
      </c>
      <c r="C2307" s="976"/>
      <c r="D2307" s="983" t="s">
        <v>3176</v>
      </c>
      <c r="E2307" s="984"/>
      <c r="F2307" s="979">
        <v>0</v>
      </c>
      <c r="G2307" s="980"/>
      <c r="H2307" s="985">
        <f t="shared" si="35"/>
        <v>0</v>
      </c>
      <c r="J2307" s="2061" t="s">
        <v>6488</v>
      </c>
      <c r="K2307" s="2153" t="str">
        <f>VLOOKUP(J2307,'FICHE RATIOS'!C:D,2,FALSE)</f>
        <v>Renouvellement d'Air - Zones Décorées</v>
      </c>
    </row>
    <row r="2308" spans="1:11" ht="48">
      <c r="A2308" s="440"/>
      <c r="B2308" s="989" t="s">
        <v>179</v>
      </c>
      <c r="C2308" s="976"/>
      <c r="D2308" s="991" t="s">
        <v>3206</v>
      </c>
      <c r="E2308" s="984" t="s">
        <v>36</v>
      </c>
      <c r="F2308" s="979">
        <v>4</v>
      </c>
      <c r="G2308" s="980">
        <v>104.23</v>
      </c>
      <c r="H2308" s="985">
        <f t="shared" si="35"/>
        <v>416.92</v>
      </c>
      <c r="J2308" s="2061" t="s">
        <v>6488</v>
      </c>
      <c r="K2308" s="2153" t="str">
        <f>VLOOKUP(J2308,'FICHE RATIOS'!C:D,2,FALSE)</f>
        <v>Renouvellement d'Air - Zones Décorées</v>
      </c>
    </row>
    <row r="2309" spans="1:11">
      <c r="A2309" s="440"/>
      <c r="B2309" s="989" t="s">
        <v>179</v>
      </c>
      <c r="C2309" s="976"/>
      <c r="D2309" s="991" t="s">
        <v>3077</v>
      </c>
      <c r="E2309" s="984" t="s">
        <v>36</v>
      </c>
      <c r="F2309" s="979">
        <v>4</v>
      </c>
      <c r="G2309" s="980">
        <v>50.58</v>
      </c>
      <c r="H2309" s="985">
        <f t="shared" si="35"/>
        <v>202.32</v>
      </c>
      <c r="J2309" s="2061" t="s">
        <v>6488</v>
      </c>
      <c r="K2309" s="2153" t="str">
        <f>VLOOKUP(J2309,'FICHE RATIOS'!C:D,2,FALSE)</f>
        <v>Renouvellement d'Air - Zones Décorées</v>
      </c>
    </row>
    <row r="2310" spans="1:11">
      <c r="A2310" s="440"/>
      <c r="B2310" s="989" t="s">
        <v>179</v>
      </c>
      <c r="C2310" s="976"/>
      <c r="D2310" s="991" t="s">
        <v>3072</v>
      </c>
      <c r="E2310" s="984" t="s">
        <v>235</v>
      </c>
      <c r="F2310" s="979">
        <v>4</v>
      </c>
      <c r="G2310" s="980">
        <v>30.79</v>
      </c>
      <c r="H2310" s="985">
        <f t="shared" si="35"/>
        <v>123.16</v>
      </c>
      <c r="J2310" s="2061" t="s">
        <v>6488</v>
      </c>
      <c r="K2310" s="2153" t="str">
        <f>VLOOKUP(J2310,'FICHE RATIOS'!C:D,2,FALSE)</f>
        <v>Renouvellement d'Air - Zones Décorées</v>
      </c>
    </row>
    <row r="2311" spans="1:11">
      <c r="A2311" s="440"/>
      <c r="B2311" s="989" t="s">
        <v>179</v>
      </c>
      <c r="C2311" s="976"/>
      <c r="D2311" s="983" t="s">
        <v>3178</v>
      </c>
      <c r="E2311" s="984"/>
      <c r="F2311" s="979">
        <v>0</v>
      </c>
      <c r="G2311" s="980"/>
      <c r="H2311" s="985">
        <f t="shared" si="35"/>
        <v>0</v>
      </c>
      <c r="J2311" s="2061" t="s">
        <v>6488</v>
      </c>
      <c r="K2311" s="2153" t="str">
        <f>VLOOKUP(J2311,'FICHE RATIOS'!C:D,2,FALSE)</f>
        <v>Renouvellement d'Air - Zones Décorées</v>
      </c>
    </row>
    <row r="2312" spans="1:11" ht="24">
      <c r="A2312" s="440"/>
      <c r="B2312" s="989" t="s">
        <v>179</v>
      </c>
      <c r="C2312" s="976"/>
      <c r="D2312" s="991" t="s">
        <v>3207</v>
      </c>
      <c r="E2312" s="984" t="s">
        <v>66</v>
      </c>
      <c r="F2312" s="979">
        <v>4</v>
      </c>
      <c r="G2312" s="980">
        <v>204.07</v>
      </c>
      <c r="H2312" s="985">
        <f t="shared" ref="H2312:H2375" si="36">+IF(F2312=0,0,F2312*G2312)</f>
        <v>816.28</v>
      </c>
      <c r="J2312" s="2061" t="s">
        <v>6488</v>
      </c>
      <c r="K2312" s="2153" t="str">
        <f>VLOOKUP(J2312,'FICHE RATIOS'!C:D,2,FALSE)</f>
        <v>Renouvellement d'Air - Zones Décorées</v>
      </c>
    </row>
    <row r="2313" spans="1:11" ht="24">
      <c r="A2313" s="440"/>
      <c r="B2313" s="989" t="s">
        <v>179</v>
      </c>
      <c r="C2313" s="976"/>
      <c r="D2313" s="991" t="s">
        <v>3201</v>
      </c>
      <c r="E2313" s="984" t="s">
        <v>66</v>
      </c>
      <c r="F2313" s="979">
        <v>7</v>
      </c>
      <c r="G2313" s="980">
        <v>287.83</v>
      </c>
      <c r="H2313" s="985">
        <f t="shared" si="36"/>
        <v>2014.81</v>
      </c>
      <c r="J2313" s="2061" t="s">
        <v>6488</v>
      </c>
      <c r="K2313" s="2153" t="str">
        <f>VLOOKUP(J2313,'FICHE RATIOS'!C:D,2,FALSE)</f>
        <v>Renouvellement d'Air - Zones Décorées</v>
      </c>
    </row>
    <row r="2314" spans="1:11">
      <c r="A2314" s="440"/>
      <c r="B2314" s="989" t="s">
        <v>179</v>
      </c>
      <c r="C2314" s="976"/>
      <c r="D2314" s="991" t="s">
        <v>3071</v>
      </c>
      <c r="E2314" s="984" t="s">
        <v>235</v>
      </c>
      <c r="F2314" s="979">
        <v>4</v>
      </c>
      <c r="G2314" s="980">
        <v>25.3</v>
      </c>
      <c r="H2314" s="985">
        <f t="shared" si="36"/>
        <v>101.2</v>
      </c>
      <c r="J2314" s="2061" t="s">
        <v>6488</v>
      </c>
      <c r="K2314" s="2153" t="str">
        <f>VLOOKUP(J2314,'FICHE RATIOS'!C:D,2,FALSE)</f>
        <v>Renouvellement d'Air - Zones Décorées</v>
      </c>
    </row>
    <row r="2315" spans="1:11">
      <c r="A2315" s="440"/>
      <c r="B2315" s="989" t="s">
        <v>179</v>
      </c>
      <c r="C2315" s="976"/>
      <c r="D2315" s="991" t="s">
        <v>3072</v>
      </c>
      <c r="E2315" s="984" t="s">
        <v>235</v>
      </c>
      <c r="F2315" s="979">
        <v>7</v>
      </c>
      <c r="G2315" s="980">
        <v>30.79</v>
      </c>
      <c r="H2315" s="985">
        <f t="shared" si="36"/>
        <v>215.53</v>
      </c>
      <c r="J2315" s="2061" t="s">
        <v>6488</v>
      </c>
      <c r="K2315" s="2153" t="str">
        <f>VLOOKUP(J2315,'FICHE RATIOS'!C:D,2,FALSE)</f>
        <v>Renouvellement d'Air - Zones Décorées</v>
      </c>
    </row>
    <row r="2316" spans="1:11">
      <c r="A2316" s="440"/>
      <c r="B2316" s="989" t="s">
        <v>179</v>
      </c>
      <c r="C2316" s="976"/>
      <c r="D2316" s="991" t="s">
        <v>3076</v>
      </c>
      <c r="E2316" s="978" t="s">
        <v>36</v>
      </c>
      <c r="F2316" s="979">
        <v>4</v>
      </c>
      <c r="G2316" s="980">
        <v>47.43</v>
      </c>
      <c r="H2316" s="985">
        <f t="shared" si="36"/>
        <v>189.72</v>
      </c>
      <c r="J2316" s="2061" t="s">
        <v>6488</v>
      </c>
      <c r="K2316" s="2153" t="str">
        <f>VLOOKUP(J2316,'FICHE RATIOS'!C:D,2,FALSE)</f>
        <v>Renouvellement d'Air - Zones Décorées</v>
      </c>
    </row>
    <row r="2317" spans="1:11">
      <c r="A2317" s="440"/>
      <c r="B2317" s="989" t="s">
        <v>179</v>
      </c>
      <c r="C2317" s="976"/>
      <c r="D2317" s="991" t="s">
        <v>3077</v>
      </c>
      <c r="E2317" s="984" t="s">
        <v>36</v>
      </c>
      <c r="F2317" s="979">
        <v>7</v>
      </c>
      <c r="G2317" s="980">
        <v>50.58</v>
      </c>
      <c r="H2317" s="985">
        <f t="shared" si="36"/>
        <v>354.06</v>
      </c>
      <c r="J2317" s="2061" t="s">
        <v>6488</v>
      </c>
      <c r="K2317" s="2153" t="str">
        <f>VLOOKUP(J2317,'FICHE RATIOS'!C:D,2,FALSE)</f>
        <v>Renouvellement d'Air - Zones Décorées</v>
      </c>
    </row>
    <row r="2318" spans="1:11">
      <c r="A2318" s="440"/>
      <c r="B2318" s="989" t="s">
        <v>179</v>
      </c>
      <c r="C2318" s="976"/>
      <c r="D2318" s="983" t="s">
        <v>3208</v>
      </c>
      <c r="E2318" s="984"/>
      <c r="F2318" s="979">
        <v>0</v>
      </c>
      <c r="G2318" s="980"/>
      <c r="H2318" s="985">
        <f t="shared" si="36"/>
        <v>0</v>
      </c>
      <c r="J2318" s="2061" t="s">
        <v>6488</v>
      </c>
      <c r="K2318" s="2153" t="str">
        <f>VLOOKUP(J2318,'FICHE RATIOS'!C:D,2,FALSE)</f>
        <v>Renouvellement d'Air - Zones Décorées</v>
      </c>
    </row>
    <row r="2319" spans="1:11" ht="48">
      <c r="A2319" s="440"/>
      <c r="B2319" s="989" t="s">
        <v>179</v>
      </c>
      <c r="C2319" s="976"/>
      <c r="D2319" s="991" t="s">
        <v>3209</v>
      </c>
      <c r="E2319" s="984" t="s">
        <v>36</v>
      </c>
      <c r="F2319" s="979">
        <v>4</v>
      </c>
      <c r="G2319" s="980">
        <v>161.38999999999999</v>
      </c>
      <c r="H2319" s="985">
        <f t="shared" si="36"/>
        <v>645.55999999999995</v>
      </c>
      <c r="J2319" s="2061" t="s">
        <v>6488</v>
      </c>
      <c r="K2319" s="2153" t="str">
        <f>VLOOKUP(J2319,'FICHE RATIOS'!C:D,2,FALSE)</f>
        <v>Renouvellement d'Air - Zones Décorées</v>
      </c>
    </row>
    <row r="2320" spans="1:11">
      <c r="A2320" s="440"/>
      <c r="B2320" s="989" t="s">
        <v>179</v>
      </c>
      <c r="C2320" s="976"/>
      <c r="D2320" s="991" t="s">
        <v>3075</v>
      </c>
      <c r="E2320" s="984" t="s">
        <v>36</v>
      </c>
      <c r="F2320" s="979">
        <v>4</v>
      </c>
      <c r="G2320" s="980">
        <v>44.27</v>
      </c>
      <c r="H2320" s="985">
        <f t="shared" si="36"/>
        <v>177.08</v>
      </c>
      <c r="J2320" s="2061" t="s">
        <v>6488</v>
      </c>
      <c r="K2320" s="2153" t="str">
        <f>VLOOKUP(J2320,'FICHE RATIOS'!C:D,2,FALSE)</f>
        <v>Renouvellement d'Air - Zones Décorées</v>
      </c>
    </row>
    <row r="2321" spans="1:11">
      <c r="A2321" s="440"/>
      <c r="B2321" s="989" t="s">
        <v>179</v>
      </c>
      <c r="C2321" s="976"/>
      <c r="D2321" s="991" t="s">
        <v>2973</v>
      </c>
      <c r="E2321" s="984" t="s">
        <v>235</v>
      </c>
      <c r="F2321" s="979">
        <v>4</v>
      </c>
      <c r="G2321" s="980">
        <v>24.15</v>
      </c>
      <c r="H2321" s="985">
        <f t="shared" si="36"/>
        <v>96.6</v>
      </c>
      <c r="J2321" s="2061" t="s">
        <v>6488</v>
      </c>
      <c r="K2321" s="2153" t="str">
        <f>VLOOKUP(J2321,'FICHE RATIOS'!C:D,2,FALSE)</f>
        <v>Renouvellement d'Air - Zones Décorées</v>
      </c>
    </row>
    <row r="2322" spans="1:11">
      <c r="A2322" s="440"/>
      <c r="B2322" s="989" t="s">
        <v>179</v>
      </c>
      <c r="C2322" s="976"/>
      <c r="D2322" s="983"/>
      <c r="E2322" s="984"/>
      <c r="F2322" s="979">
        <v>0</v>
      </c>
      <c r="G2322" s="980"/>
      <c r="H2322" s="985">
        <f t="shared" si="36"/>
        <v>0</v>
      </c>
      <c r="J2322" s="2061" t="s">
        <v>6488</v>
      </c>
      <c r="K2322" s="2153" t="str">
        <f>VLOOKUP(J2322,'FICHE RATIOS'!C:D,2,FALSE)</f>
        <v>Renouvellement d'Air - Zones Décorées</v>
      </c>
    </row>
    <row r="2323" spans="1:11">
      <c r="A2323" s="440"/>
      <c r="B2323" s="989" t="s">
        <v>179</v>
      </c>
      <c r="C2323" s="976"/>
      <c r="D2323" s="983" t="s">
        <v>3180</v>
      </c>
      <c r="E2323" s="984"/>
      <c r="F2323" s="979">
        <v>0</v>
      </c>
      <c r="G2323" s="980"/>
      <c r="H2323" s="985">
        <f t="shared" si="36"/>
        <v>0</v>
      </c>
      <c r="J2323" s="2061" t="s">
        <v>6488</v>
      </c>
      <c r="K2323" s="2153" t="str">
        <f>VLOOKUP(J2323,'FICHE RATIOS'!C:D,2,FALSE)</f>
        <v>Renouvellement d'Air - Zones Décorées</v>
      </c>
    </row>
    <row r="2324" spans="1:11" ht="48">
      <c r="A2324" s="440"/>
      <c r="B2324" s="989" t="s">
        <v>179</v>
      </c>
      <c r="C2324" s="976"/>
      <c r="D2324" s="991" t="s">
        <v>3210</v>
      </c>
      <c r="E2324" s="984" t="s">
        <v>36</v>
      </c>
      <c r="F2324" s="979">
        <v>6</v>
      </c>
      <c r="G2324" s="980">
        <v>313.3</v>
      </c>
      <c r="H2324" s="985">
        <f t="shared" si="36"/>
        <v>1879.8000000000002</v>
      </c>
      <c r="J2324" s="2061" t="s">
        <v>6488</v>
      </c>
      <c r="K2324" s="2153" t="str">
        <f>VLOOKUP(J2324,'FICHE RATIOS'!C:D,2,FALSE)</f>
        <v>Renouvellement d'Air - Zones Décorées</v>
      </c>
    </row>
    <row r="2325" spans="1:11" ht="48">
      <c r="A2325" s="440"/>
      <c r="B2325" s="989" t="s">
        <v>179</v>
      </c>
      <c r="C2325" s="976"/>
      <c r="D2325" s="991" t="s">
        <v>3164</v>
      </c>
      <c r="E2325" s="984" t="s">
        <v>36</v>
      </c>
      <c r="F2325" s="979">
        <v>6</v>
      </c>
      <c r="G2325" s="980">
        <v>36.97</v>
      </c>
      <c r="H2325" s="985">
        <f t="shared" si="36"/>
        <v>221.82</v>
      </c>
      <c r="J2325" s="2061" t="s">
        <v>6488</v>
      </c>
      <c r="K2325" s="2153" t="str">
        <f>VLOOKUP(J2325,'FICHE RATIOS'!C:D,2,FALSE)</f>
        <v>Renouvellement d'Air - Zones Décorées</v>
      </c>
    </row>
    <row r="2326" spans="1:11">
      <c r="A2326" s="440"/>
      <c r="B2326" s="989" t="s">
        <v>179</v>
      </c>
      <c r="C2326" s="976"/>
      <c r="D2326" s="991" t="s">
        <v>2973</v>
      </c>
      <c r="E2326" s="984" t="s">
        <v>235</v>
      </c>
      <c r="F2326" s="979">
        <v>6</v>
      </c>
      <c r="G2326" s="980">
        <v>24.15</v>
      </c>
      <c r="H2326" s="985">
        <f t="shared" si="36"/>
        <v>144.89999999999998</v>
      </c>
      <c r="J2326" s="2061" t="s">
        <v>6488</v>
      </c>
      <c r="K2326" s="2153" t="str">
        <f>VLOOKUP(J2326,'FICHE RATIOS'!C:D,2,FALSE)</f>
        <v>Renouvellement d'Air - Zones Décorées</v>
      </c>
    </row>
    <row r="2327" spans="1:11">
      <c r="A2327" s="440"/>
      <c r="B2327" s="989" t="s">
        <v>179</v>
      </c>
      <c r="C2327" s="976"/>
      <c r="D2327" s="983"/>
      <c r="E2327" s="984"/>
      <c r="F2327" s="979">
        <v>0</v>
      </c>
      <c r="G2327" s="980"/>
      <c r="H2327" s="985">
        <f t="shared" si="36"/>
        <v>0</v>
      </c>
      <c r="J2327" s="2061" t="s">
        <v>6488</v>
      </c>
      <c r="K2327" s="2153" t="str">
        <f>VLOOKUP(J2327,'FICHE RATIOS'!C:D,2,FALSE)</f>
        <v>Renouvellement d'Air - Zones Décorées</v>
      </c>
    </row>
    <row r="2328" spans="1:11">
      <c r="A2328" s="440"/>
      <c r="B2328" s="989" t="s">
        <v>179</v>
      </c>
      <c r="C2328" s="976"/>
      <c r="D2328" s="983" t="s">
        <v>3084</v>
      </c>
      <c r="E2328" s="984"/>
      <c r="F2328" s="979">
        <v>0</v>
      </c>
      <c r="G2328" s="980"/>
      <c r="H2328" s="985">
        <f t="shared" si="36"/>
        <v>0</v>
      </c>
      <c r="J2328" s="2061" t="s">
        <v>6488</v>
      </c>
      <c r="K2328" s="2153" t="str">
        <f>VLOOKUP(J2328,'FICHE RATIOS'!C:D,2,FALSE)</f>
        <v>Renouvellement d'Air - Zones Décorées</v>
      </c>
    </row>
    <row r="2329" spans="1:11">
      <c r="A2329" s="440"/>
      <c r="B2329" s="989" t="s">
        <v>179</v>
      </c>
      <c r="C2329" s="976"/>
      <c r="D2329" s="991" t="s">
        <v>3085</v>
      </c>
      <c r="E2329" s="978" t="s">
        <v>70</v>
      </c>
      <c r="F2329" s="979">
        <v>61</v>
      </c>
      <c r="G2329" s="980">
        <v>62.1</v>
      </c>
      <c r="H2329" s="985">
        <f t="shared" si="36"/>
        <v>3788.1</v>
      </c>
      <c r="J2329" s="2061" t="s">
        <v>6488</v>
      </c>
      <c r="K2329" s="2153" t="str">
        <f>VLOOKUP(J2329,'FICHE RATIOS'!C:D,2,FALSE)</f>
        <v>Renouvellement d'Air - Zones Décorées</v>
      </c>
    </row>
    <row r="2330" spans="1:11">
      <c r="A2330" s="440"/>
      <c r="B2330" s="989" t="s">
        <v>179</v>
      </c>
      <c r="C2330" s="976"/>
      <c r="D2330" s="983"/>
      <c r="E2330" s="984"/>
      <c r="F2330" s="979">
        <v>0</v>
      </c>
      <c r="G2330" s="980"/>
      <c r="H2330" s="985">
        <f t="shared" si="36"/>
        <v>0</v>
      </c>
      <c r="J2330" s="2061" t="s">
        <v>6488</v>
      </c>
      <c r="K2330" s="2153" t="str">
        <f>VLOOKUP(J2330,'FICHE RATIOS'!C:D,2,FALSE)</f>
        <v>Renouvellement d'Air - Zones Décorées</v>
      </c>
    </row>
    <row r="2331" spans="1:11">
      <c r="A2331" s="440"/>
      <c r="B2331" s="989" t="s">
        <v>179</v>
      </c>
      <c r="C2331" s="976"/>
      <c r="D2331" s="983" t="s">
        <v>3211</v>
      </c>
      <c r="E2331" s="984"/>
      <c r="F2331" s="979">
        <v>0</v>
      </c>
      <c r="G2331" s="980"/>
      <c r="H2331" s="985">
        <f t="shared" si="36"/>
        <v>0</v>
      </c>
      <c r="J2331" s="2061" t="s">
        <v>6488</v>
      </c>
      <c r="K2331" s="2153" t="str">
        <f>VLOOKUP(J2331,'FICHE RATIOS'!C:D,2,FALSE)</f>
        <v>Renouvellement d'Air - Zones Décorées</v>
      </c>
    </row>
    <row r="2332" spans="1:11">
      <c r="A2332" s="440"/>
      <c r="B2332" s="989" t="s">
        <v>179</v>
      </c>
      <c r="C2332" s="976"/>
      <c r="D2332" s="991" t="s">
        <v>3212</v>
      </c>
      <c r="E2332" s="984" t="s">
        <v>51</v>
      </c>
      <c r="F2332" s="979">
        <v>1</v>
      </c>
      <c r="G2332" s="980">
        <v>1990.08</v>
      </c>
      <c r="H2332" s="985">
        <f t="shared" si="36"/>
        <v>1990.08</v>
      </c>
      <c r="J2332" s="2061" t="s">
        <v>6488</v>
      </c>
      <c r="K2332" s="2153" t="str">
        <f>VLOOKUP(J2332,'FICHE RATIOS'!C:D,2,FALSE)</f>
        <v>Renouvellement d'Air - Zones Décorées</v>
      </c>
    </row>
    <row r="2333" spans="1:11">
      <c r="A2333" s="440"/>
      <c r="B2333" s="989" t="s">
        <v>179</v>
      </c>
      <c r="C2333" s="976"/>
      <c r="D2333" s="991" t="s">
        <v>3213</v>
      </c>
      <c r="E2333" s="984" t="s">
        <v>51</v>
      </c>
      <c r="F2333" s="979">
        <v>1</v>
      </c>
      <c r="G2333" s="980">
        <v>1990.08</v>
      </c>
      <c r="H2333" s="985">
        <f t="shared" si="36"/>
        <v>1990.08</v>
      </c>
      <c r="J2333" s="2061" t="s">
        <v>6488</v>
      </c>
      <c r="K2333" s="2153" t="str">
        <f>VLOOKUP(J2333,'FICHE RATIOS'!C:D,2,FALSE)</f>
        <v>Renouvellement d'Air - Zones Décorées</v>
      </c>
    </row>
    <row r="2334" spans="1:11">
      <c r="A2334" s="440"/>
      <c r="B2334" s="989" t="s">
        <v>179</v>
      </c>
      <c r="C2334" s="976"/>
      <c r="D2334" s="983" t="s">
        <v>179</v>
      </c>
      <c r="E2334" s="984" t="s">
        <v>179</v>
      </c>
      <c r="F2334" s="979">
        <v>0</v>
      </c>
      <c r="G2334" s="980"/>
      <c r="H2334" s="985">
        <f t="shared" si="36"/>
        <v>0</v>
      </c>
      <c r="J2334" s="2061"/>
      <c r="K2334" s="2153" t="e">
        <f>VLOOKUP(J2334,'FICHE RATIOS'!C:D,2,FALSE)</f>
        <v>#N/A</v>
      </c>
    </row>
    <row r="2335" spans="1:11">
      <c r="A2335" s="440"/>
      <c r="B2335" s="989"/>
      <c r="C2335" s="976"/>
      <c r="D2335" s="990"/>
      <c r="E2335" s="978"/>
      <c r="F2335" s="979"/>
      <c r="G2335" s="980"/>
      <c r="H2335" s="985">
        <f t="shared" si="36"/>
        <v>0</v>
      </c>
      <c r="J2335" s="2061"/>
      <c r="K2335" s="2153" t="e">
        <f>VLOOKUP(J2335,'FICHE RATIOS'!C:D,2,FALSE)</f>
        <v>#N/A</v>
      </c>
    </row>
    <row r="2336" spans="1:11">
      <c r="A2336" s="440"/>
      <c r="B2336" s="989" t="s">
        <v>2007</v>
      </c>
      <c r="C2336" s="976"/>
      <c r="D2336" s="997" t="s">
        <v>3214</v>
      </c>
      <c r="E2336" s="978"/>
      <c r="F2336" s="979"/>
      <c r="G2336" s="980"/>
      <c r="H2336" s="985">
        <f t="shared" si="36"/>
        <v>0</v>
      </c>
      <c r="J2336" s="2061"/>
      <c r="K2336" s="2153" t="e">
        <f>VLOOKUP(J2336,'FICHE RATIOS'!C:D,2,FALSE)</f>
        <v>#N/A</v>
      </c>
    </row>
    <row r="2337" spans="1:11">
      <c r="A2337" s="440"/>
      <c r="B2337" s="989" t="s">
        <v>179</v>
      </c>
      <c r="C2337" s="976"/>
      <c r="D2337" s="983" t="s">
        <v>179</v>
      </c>
      <c r="E2337" s="984" t="s">
        <v>179</v>
      </c>
      <c r="F2337" s="979">
        <v>0</v>
      </c>
      <c r="G2337" s="980"/>
      <c r="H2337" s="985">
        <f t="shared" si="36"/>
        <v>0</v>
      </c>
      <c r="J2337" s="2061"/>
      <c r="K2337" s="2153" t="e">
        <f>VLOOKUP(J2337,'FICHE RATIOS'!C:D,2,FALSE)</f>
        <v>#N/A</v>
      </c>
    </row>
    <row r="2338" spans="1:11">
      <c r="A2338" s="440"/>
      <c r="B2338" s="989" t="s">
        <v>179</v>
      </c>
      <c r="C2338" s="976"/>
      <c r="D2338" s="983" t="s">
        <v>3097</v>
      </c>
      <c r="E2338" s="984" t="s">
        <v>179</v>
      </c>
      <c r="F2338" s="979">
        <v>0</v>
      </c>
      <c r="G2338" s="980"/>
      <c r="H2338" s="985">
        <f t="shared" si="36"/>
        <v>0</v>
      </c>
      <c r="J2338" s="2061"/>
      <c r="K2338" s="2153" t="e">
        <f>VLOOKUP(J2338,'FICHE RATIOS'!C:D,2,FALSE)</f>
        <v>#N/A</v>
      </c>
    </row>
    <row r="2339" spans="1:11">
      <c r="A2339" s="440"/>
      <c r="B2339" s="989" t="s">
        <v>179</v>
      </c>
      <c r="C2339" s="976"/>
      <c r="D2339" s="983" t="s">
        <v>179</v>
      </c>
      <c r="E2339" s="984" t="s">
        <v>179</v>
      </c>
      <c r="F2339" s="979">
        <v>0</v>
      </c>
      <c r="G2339" s="980"/>
      <c r="H2339" s="985">
        <f t="shared" si="36"/>
        <v>0</v>
      </c>
      <c r="J2339" s="2061"/>
      <c r="K2339" s="2153" t="e">
        <f>VLOOKUP(J2339,'FICHE RATIOS'!C:D,2,FALSE)</f>
        <v>#N/A</v>
      </c>
    </row>
    <row r="2340" spans="1:11">
      <c r="A2340" s="440"/>
      <c r="B2340" s="989" t="s">
        <v>179</v>
      </c>
      <c r="C2340" s="976"/>
      <c r="D2340" s="983" t="s">
        <v>3098</v>
      </c>
      <c r="E2340" s="984" t="s">
        <v>2528</v>
      </c>
      <c r="F2340" s="979">
        <v>0</v>
      </c>
      <c r="G2340" s="980"/>
      <c r="H2340" s="985">
        <f t="shared" si="36"/>
        <v>0</v>
      </c>
      <c r="J2340" s="2061"/>
      <c r="K2340" s="2153" t="e">
        <f>VLOOKUP(J2340,'FICHE RATIOS'!C:D,2,FALSE)</f>
        <v>#N/A</v>
      </c>
    </row>
    <row r="2341" spans="1:11">
      <c r="A2341" s="440"/>
      <c r="B2341" s="989" t="s">
        <v>179</v>
      </c>
      <c r="C2341" s="976"/>
      <c r="D2341" s="983" t="s">
        <v>3099</v>
      </c>
      <c r="E2341" s="984" t="s">
        <v>2528</v>
      </c>
      <c r="F2341" s="979">
        <v>0</v>
      </c>
      <c r="G2341" s="980"/>
      <c r="H2341" s="985">
        <f t="shared" si="36"/>
        <v>0</v>
      </c>
      <c r="J2341" s="2061"/>
      <c r="K2341" s="2153" t="e">
        <f>VLOOKUP(J2341,'FICHE RATIOS'!C:D,2,FALSE)</f>
        <v>#N/A</v>
      </c>
    </row>
    <row r="2342" spans="1:11">
      <c r="A2342" s="440"/>
      <c r="B2342" s="989" t="s">
        <v>179</v>
      </c>
      <c r="C2342" s="976"/>
      <c r="D2342" s="983" t="s">
        <v>179</v>
      </c>
      <c r="E2342" s="984" t="s">
        <v>179</v>
      </c>
      <c r="F2342" s="979">
        <v>0</v>
      </c>
      <c r="G2342" s="980"/>
      <c r="H2342" s="985">
        <f t="shared" si="36"/>
        <v>0</v>
      </c>
      <c r="J2342" s="2061"/>
      <c r="K2342" s="2153" t="e">
        <f>VLOOKUP(J2342,'FICHE RATIOS'!C:D,2,FALSE)</f>
        <v>#N/A</v>
      </c>
    </row>
    <row r="2343" spans="1:11">
      <c r="A2343" s="440"/>
      <c r="B2343" s="989" t="s">
        <v>179</v>
      </c>
      <c r="C2343" s="976"/>
      <c r="D2343" s="983" t="s">
        <v>2608</v>
      </c>
      <c r="E2343" s="984" t="s">
        <v>2528</v>
      </c>
      <c r="F2343" s="979">
        <v>0</v>
      </c>
      <c r="G2343" s="980"/>
      <c r="H2343" s="985">
        <f t="shared" si="36"/>
        <v>0</v>
      </c>
      <c r="J2343" s="2061"/>
      <c r="K2343" s="2153" t="e">
        <f>VLOOKUP(J2343,'FICHE RATIOS'!C:D,2,FALSE)</f>
        <v>#N/A</v>
      </c>
    </row>
    <row r="2344" spans="1:11">
      <c r="A2344" s="440"/>
      <c r="B2344" s="989" t="s">
        <v>179</v>
      </c>
      <c r="C2344" s="976"/>
      <c r="D2344" s="983" t="s">
        <v>2630</v>
      </c>
      <c r="E2344" s="984" t="s">
        <v>2528</v>
      </c>
      <c r="F2344" s="979">
        <v>0</v>
      </c>
      <c r="G2344" s="980"/>
      <c r="H2344" s="985">
        <f t="shared" si="36"/>
        <v>0</v>
      </c>
      <c r="J2344" s="2061"/>
      <c r="K2344" s="2153" t="e">
        <f>VLOOKUP(J2344,'FICHE RATIOS'!C:D,2,FALSE)</f>
        <v>#N/A</v>
      </c>
    </row>
    <row r="2345" spans="1:11">
      <c r="A2345" s="440"/>
      <c r="B2345" s="989" t="s">
        <v>179</v>
      </c>
      <c r="C2345" s="976"/>
      <c r="D2345" s="983" t="s">
        <v>2732</v>
      </c>
      <c r="E2345" s="984" t="s">
        <v>2528</v>
      </c>
      <c r="F2345" s="979">
        <v>0</v>
      </c>
      <c r="G2345" s="980"/>
      <c r="H2345" s="985">
        <f t="shared" si="36"/>
        <v>0</v>
      </c>
      <c r="J2345" s="2061"/>
      <c r="K2345" s="2153" t="e">
        <f>VLOOKUP(J2345,'FICHE RATIOS'!C:D,2,FALSE)</f>
        <v>#N/A</v>
      </c>
    </row>
    <row r="2346" spans="1:11">
      <c r="A2346" s="440"/>
      <c r="B2346" s="989" t="s">
        <v>179</v>
      </c>
      <c r="C2346" s="976"/>
      <c r="D2346" s="983" t="s">
        <v>2759</v>
      </c>
      <c r="E2346" s="984" t="s">
        <v>2528</v>
      </c>
      <c r="F2346" s="979">
        <v>0</v>
      </c>
      <c r="G2346" s="980"/>
      <c r="H2346" s="985">
        <f t="shared" si="36"/>
        <v>0</v>
      </c>
      <c r="J2346" s="2061"/>
      <c r="K2346" s="2153" t="e">
        <f>VLOOKUP(J2346,'FICHE RATIOS'!C:D,2,FALSE)</f>
        <v>#N/A</v>
      </c>
    </row>
    <row r="2347" spans="1:11">
      <c r="A2347" s="440"/>
      <c r="B2347" s="989" t="s">
        <v>179</v>
      </c>
      <c r="C2347" s="976"/>
      <c r="D2347" s="983" t="s">
        <v>3105</v>
      </c>
      <c r="E2347" s="984" t="s">
        <v>2528</v>
      </c>
      <c r="F2347" s="979">
        <v>0</v>
      </c>
      <c r="G2347" s="980"/>
      <c r="H2347" s="985">
        <f t="shared" si="36"/>
        <v>0</v>
      </c>
      <c r="J2347" s="2061"/>
      <c r="K2347" s="2153" t="e">
        <f>VLOOKUP(J2347,'FICHE RATIOS'!C:D,2,FALSE)</f>
        <v>#N/A</v>
      </c>
    </row>
    <row r="2348" spans="1:11">
      <c r="A2348" s="440"/>
      <c r="B2348" s="989" t="s">
        <v>179</v>
      </c>
      <c r="C2348" s="976"/>
      <c r="D2348" s="983" t="s">
        <v>2760</v>
      </c>
      <c r="E2348" s="984" t="s">
        <v>2528</v>
      </c>
      <c r="F2348" s="979">
        <v>0</v>
      </c>
      <c r="G2348" s="980"/>
      <c r="H2348" s="985">
        <f t="shared" si="36"/>
        <v>0</v>
      </c>
      <c r="J2348" s="2061"/>
      <c r="K2348" s="2153" t="e">
        <f>VLOOKUP(J2348,'FICHE RATIOS'!C:D,2,FALSE)</f>
        <v>#N/A</v>
      </c>
    </row>
    <row r="2349" spans="1:11">
      <c r="A2349" s="440"/>
      <c r="B2349" s="989" t="s">
        <v>179</v>
      </c>
      <c r="C2349" s="976"/>
      <c r="D2349" s="983" t="s">
        <v>2606</v>
      </c>
      <c r="E2349" s="984" t="s">
        <v>2528</v>
      </c>
      <c r="F2349" s="979">
        <v>0</v>
      </c>
      <c r="G2349" s="980"/>
      <c r="H2349" s="985">
        <f t="shared" si="36"/>
        <v>0</v>
      </c>
      <c r="J2349" s="2061"/>
      <c r="K2349" s="2153" t="e">
        <f>VLOOKUP(J2349,'FICHE RATIOS'!C:D,2,FALSE)</f>
        <v>#N/A</v>
      </c>
    </row>
    <row r="2350" spans="1:11">
      <c r="A2350" s="440"/>
      <c r="B2350" s="989" t="s">
        <v>179</v>
      </c>
      <c r="C2350" s="976"/>
      <c r="D2350" s="983" t="s">
        <v>2926</v>
      </c>
      <c r="E2350" s="984" t="s">
        <v>2528</v>
      </c>
      <c r="F2350" s="979">
        <v>0</v>
      </c>
      <c r="G2350" s="980"/>
      <c r="H2350" s="985">
        <f t="shared" si="36"/>
        <v>0</v>
      </c>
      <c r="J2350" s="2061" t="s">
        <v>6842</v>
      </c>
      <c r="K2350" s="2153" t="str">
        <f>VLOOKUP(J2350,'FICHE RATIOS'!C:D,2,FALSE)</f>
        <v>Traitement Terminal - Zone Décorées</v>
      </c>
    </row>
    <row r="2351" spans="1:11">
      <c r="A2351" s="440"/>
      <c r="B2351" s="989" t="s">
        <v>179</v>
      </c>
      <c r="C2351" s="976"/>
      <c r="D2351" s="983" t="s">
        <v>2577</v>
      </c>
      <c r="E2351" s="984" t="s">
        <v>2528</v>
      </c>
      <c r="F2351" s="979">
        <v>0</v>
      </c>
      <c r="G2351" s="980"/>
      <c r="H2351" s="985">
        <f t="shared" si="36"/>
        <v>0</v>
      </c>
      <c r="J2351" s="2061" t="s">
        <v>6842</v>
      </c>
      <c r="K2351" s="2153" t="str">
        <f>VLOOKUP(J2351,'FICHE RATIOS'!C:D,2,FALSE)</f>
        <v>Traitement Terminal - Zone Décorées</v>
      </c>
    </row>
    <row r="2352" spans="1:11" ht="24">
      <c r="A2352" s="440"/>
      <c r="B2352" s="989" t="s">
        <v>179</v>
      </c>
      <c r="C2352" s="976"/>
      <c r="D2352" s="983" t="s">
        <v>2886</v>
      </c>
      <c r="E2352" s="984" t="s">
        <v>2528</v>
      </c>
      <c r="F2352" s="979">
        <v>0</v>
      </c>
      <c r="G2352" s="980"/>
      <c r="H2352" s="985">
        <f t="shared" si="36"/>
        <v>0</v>
      </c>
      <c r="J2352" s="2061" t="s">
        <v>6842</v>
      </c>
      <c r="K2352" s="2153" t="str">
        <f>VLOOKUP(J2352,'FICHE RATIOS'!C:D,2,FALSE)</f>
        <v>Traitement Terminal - Zone Décorées</v>
      </c>
    </row>
    <row r="2353" spans="1:11">
      <c r="A2353" s="440"/>
      <c r="B2353" s="989" t="s">
        <v>179</v>
      </c>
      <c r="C2353" s="976"/>
      <c r="D2353" s="983" t="s">
        <v>3102</v>
      </c>
      <c r="E2353" s="984" t="s">
        <v>399</v>
      </c>
      <c r="F2353" s="979">
        <v>0</v>
      </c>
      <c r="G2353" s="980"/>
      <c r="H2353" s="985">
        <f t="shared" si="36"/>
        <v>0</v>
      </c>
      <c r="J2353" s="2061" t="s">
        <v>6842</v>
      </c>
      <c r="K2353" s="2153" t="str">
        <f>VLOOKUP(J2353,'FICHE RATIOS'!C:D,2,FALSE)</f>
        <v>Traitement Terminal - Zone Décorées</v>
      </c>
    </row>
    <row r="2354" spans="1:11">
      <c r="A2354" s="440"/>
      <c r="B2354" s="989" t="s">
        <v>179</v>
      </c>
      <c r="C2354" s="976"/>
      <c r="D2354" s="983" t="s">
        <v>179</v>
      </c>
      <c r="E2354" s="984" t="s">
        <v>179</v>
      </c>
      <c r="F2354" s="979">
        <v>0</v>
      </c>
      <c r="G2354" s="980"/>
      <c r="H2354" s="985">
        <f t="shared" si="36"/>
        <v>0</v>
      </c>
      <c r="J2354" s="2061" t="s">
        <v>6842</v>
      </c>
      <c r="K2354" s="2153" t="str">
        <f>VLOOKUP(J2354,'FICHE RATIOS'!C:D,2,FALSE)</f>
        <v>Traitement Terminal - Zone Décorées</v>
      </c>
    </row>
    <row r="2355" spans="1:11">
      <c r="A2355" s="440"/>
      <c r="B2355" s="989" t="s">
        <v>179</v>
      </c>
      <c r="C2355" s="976"/>
      <c r="D2355" s="983" t="s">
        <v>2781</v>
      </c>
      <c r="E2355" s="984"/>
      <c r="F2355" s="979">
        <v>0</v>
      </c>
      <c r="G2355" s="980"/>
      <c r="H2355" s="985">
        <f t="shared" si="36"/>
        <v>0</v>
      </c>
      <c r="J2355" s="2061" t="s">
        <v>6842</v>
      </c>
      <c r="K2355" s="2153" t="str">
        <f>VLOOKUP(J2355,'FICHE RATIOS'!C:D,2,FALSE)</f>
        <v>Traitement Terminal - Zone Décorées</v>
      </c>
    </row>
    <row r="2356" spans="1:11">
      <c r="A2356" s="440"/>
      <c r="B2356" s="989" t="s">
        <v>179</v>
      </c>
      <c r="C2356" s="976"/>
      <c r="D2356" s="991" t="s">
        <v>2949</v>
      </c>
      <c r="E2356" s="984" t="s">
        <v>66</v>
      </c>
      <c r="F2356" s="979">
        <v>5</v>
      </c>
      <c r="G2356" s="980">
        <v>531.24</v>
      </c>
      <c r="H2356" s="985">
        <f t="shared" si="36"/>
        <v>2656.2</v>
      </c>
      <c r="J2356" s="2061" t="s">
        <v>6842</v>
      </c>
      <c r="K2356" s="2153" t="str">
        <f>VLOOKUP(J2356,'FICHE RATIOS'!C:D,2,FALSE)</f>
        <v>Traitement Terminal - Zone Décorées</v>
      </c>
    </row>
    <row r="2357" spans="1:11">
      <c r="A2357" s="440"/>
      <c r="B2357" s="989" t="s">
        <v>179</v>
      </c>
      <c r="C2357" s="976"/>
      <c r="D2357" s="991" t="s">
        <v>2956</v>
      </c>
      <c r="E2357" s="984" t="s">
        <v>66</v>
      </c>
      <c r="F2357" s="979">
        <v>5</v>
      </c>
      <c r="G2357" s="980">
        <v>33.619999999999997</v>
      </c>
      <c r="H2357" s="985">
        <f t="shared" si="36"/>
        <v>168.1</v>
      </c>
      <c r="J2357" s="2061" t="s">
        <v>6842</v>
      </c>
      <c r="K2357" s="2153" t="str">
        <f>VLOOKUP(J2357,'FICHE RATIOS'!C:D,2,FALSE)</f>
        <v>Traitement Terminal - Zone Décorées</v>
      </c>
    </row>
    <row r="2358" spans="1:11" ht="24">
      <c r="A2358" s="440"/>
      <c r="B2358" s="989" t="s">
        <v>179</v>
      </c>
      <c r="C2358" s="976"/>
      <c r="D2358" s="983" t="s">
        <v>2954</v>
      </c>
      <c r="E2358" s="984" t="s">
        <v>2528</v>
      </c>
      <c r="F2358" s="979">
        <v>0</v>
      </c>
      <c r="G2358" s="980"/>
      <c r="H2358" s="985">
        <f t="shared" si="36"/>
        <v>0</v>
      </c>
      <c r="J2358" s="2061" t="s">
        <v>6842</v>
      </c>
      <c r="K2358" s="2153" t="str">
        <f>VLOOKUP(J2358,'FICHE RATIOS'!C:D,2,FALSE)</f>
        <v>Traitement Terminal - Zone Décorées</v>
      </c>
    </row>
    <row r="2359" spans="1:11">
      <c r="A2359" s="440"/>
      <c r="B2359" s="989" t="s">
        <v>179</v>
      </c>
      <c r="C2359" s="976"/>
      <c r="D2359" s="983" t="s">
        <v>2958</v>
      </c>
      <c r="E2359" s="984"/>
      <c r="F2359" s="979">
        <v>0</v>
      </c>
      <c r="G2359" s="980"/>
      <c r="H2359" s="985">
        <f t="shared" si="36"/>
        <v>0</v>
      </c>
      <c r="J2359" s="2061" t="s">
        <v>6842</v>
      </c>
      <c r="K2359" s="2153" t="str">
        <f>VLOOKUP(J2359,'FICHE RATIOS'!C:D,2,FALSE)</f>
        <v>Traitement Terminal - Zone Décorées</v>
      </c>
    </row>
    <row r="2360" spans="1:11">
      <c r="A2360" s="440"/>
      <c r="B2360" s="989" t="s">
        <v>179</v>
      </c>
      <c r="C2360" s="976"/>
      <c r="D2360" s="991" t="s">
        <v>2737</v>
      </c>
      <c r="E2360" s="984" t="s">
        <v>36</v>
      </c>
      <c r="F2360" s="979">
        <v>10</v>
      </c>
      <c r="G2360" s="980">
        <v>17.89</v>
      </c>
      <c r="H2360" s="985">
        <f t="shared" si="36"/>
        <v>178.9</v>
      </c>
      <c r="J2360" s="2061" t="s">
        <v>6842</v>
      </c>
      <c r="K2360" s="2153" t="str">
        <f>VLOOKUP(J2360,'FICHE RATIOS'!C:D,2,FALSE)</f>
        <v>Traitement Terminal - Zone Décorées</v>
      </c>
    </row>
    <row r="2361" spans="1:11">
      <c r="A2361" s="440"/>
      <c r="B2361" s="989" t="s">
        <v>179</v>
      </c>
      <c r="C2361" s="976"/>
      <c r="D2361" s="983" t="s">
        <v>2959</v>
      </c>
      <c r="E2361" s="984"/>
      <c r="F2361" s="979">
        <v>0</v>
      </c>
      <c r="G2361" s="980"/>
      <c r="H2361" s="985">
        <f t="shared" si="36"/>
        <v>0</v>
      </c>
      <c r="J2361" s="2061" t="s">
        <v>6842</v>
      </c>
      <c r="K2361" s="2153" t="str">
        <f>VLOOKUP(J2361,'FICHE RATIOS'!C:D,2,FALSE)</f>
        <v>Traitement Terminal - Zone Décorées</v>
      </c>
    </row>
    <row r="2362" spans="1:11">
      <c r="A2362" s="440"/>
      <c r="B2362" s="989" t="s">
        <v>179</v>
      </c>
      <c r="C2362" s="976"/>
      <c r="D2362" s="991" t="s">
        <v>2647</v>
      </c>
      <c r="E2362" s="984" t="s">
        <v>36</v>
      </c>
      <c r="F2362" s="979">
        <v>10</v>
      </c>
      <c r="G2362" s="980">
        <v>21.62</v>
      </c>
      <c r="H2362" s="985">
        <f t="shared" si="36"/>
        <v>216.20000000000002</v>
      </c>
      <c r="J2362" s="2061" t="s">
        <v>6842</v>
      </c>
      <c r="K2362" s="2153" t="str">
        <f>VLOOKUP(J2362,'FICHE RATIOS'!C:D,2,FALSE)</f>
        <v>Traitement Terminal - Zone Décorées</v>
      </c>
    </row>
    <row r="2363" spans="1:11">
      <c r="A2363" s="440"/>
      <c r="B2363" s="989" t="s">
        <v>179</v>
      </c>
      <c r="C2363" s="976"/>
      <c r="D2363" s="983" t="s">
        <v>2960</v>
      </c>
      <c r="E2363" s="984"/>
      <c r="F2363" s="979">
        <v>0</v>
      </c>
      <c r="G2363" s="980"/>
      <c r="H2363" s="985">
        <f t="shared" si="36"/>
        <v>0</v>
      </c>
      <c r="J2363" s="2061" t="s">
        <v>6842</v>
      </c>
      <c r="K2363" s="2153" t="str">
        <f>VLOOKUP(J2363,'FICHE RATIOS'!C:D,2,FALSE)</f>
        <v>Traitement Terminal - Zone Décorées</v>
      </c>
    </row>
    <row r="2364" spans="1:11">
      <c r="A2364" s="440"/>
      <c r="B2364" s="989" t="s">
        <v>179</v>
      </c>
      <c r="C2364" s="976"/>
      <c r="D2364" s="991" t="s">
        <v>2961</v>
      </c>
      <c r="E2364" s="984" t="s">
        <v>66</v>
      </c>
      <c r="F2364" s="979">
        <v>5</v>
      </c>
      <c r="G2364" s="980">
        <v>71.58</v>
      </c>
      <c r="H2364" s="985">
        <f t="shared" si="36"/>
        <v>357.9</v>
      </c>
      <c r="J2364" s="2061" t="s">
        <v>6842</v>
      </c>
      <c r="K2364" s="2153" t="str">
        <f>VLOOKUP(J2364,'FICHE RATIOS'!C:D,2,FALSE)</f>
        <v>Traitement Terminal - Zone Décorées</v>
      </c>
    </row>
    <row r="2365" spans="1:11">
      <c r="A2365" s="440"/>
      <c r="B2365" s="989" t="s">
        <v>179</v>
      </c>
      <c r="C2365" s="976"/>
      <c r="D2365" s="991" t="s">
        <v>2962</v>
      </c>
      <c r="E2365" s="984" t="s">
        <v>66</v>
      </c>
      <c r="F2365" s="979">
        <v>5</v>
      </c>
      <c r="G2365" s="980">
        <v>80.45</v>
      </c>
      <c r="H2365" s="985">
        <f t="shared" si="36"/>
        <v>402.25</v>
      </c>
      <c r="J2365" s="2061" t="s">
        <v>6842</v>
      </c>
      <c r="K2365" s="2153" t="str">
        <f>VLOOKUP(J2365,'FICHE RATIOS'!C:D,2,FALSE)</f>
        <v>Traitement Terminal - Zone Décorées</v>
      </c>
    </row>
    <row r="2366" spans="1:11">
      <c r="A2366" s="440"/>
      <c r="B2366" s="989" t="s">
        <v>179</v>
      </c>
      <c r="C2366" s="976"/>
      <c r="D2366" s="983" t="s">
        <v>2963</v>
      </c>
      <c r="E2366" s="984"/>
      <c r="F2366" s="979">
        <v>0</v>
      </c>
      <c r="G2366" s="980"/>
      <c r="H2366" s="985">
        <f t="shared" si="36"/>
        <v>0</v>
      </c>
      <c r="J2366" s="2061" t="s">
        <v>6842</v>
      </c>
      <c r="K2366" s="2153" t="str">
        <f>VLOOKUP(J2366,'FICHE RATIOS'!C:D,2,FALSE)</f>
        <v>Traitement Terminal - Zone Décorées</v>
      </c>
    </row>
    <row r="2367" spans="1:11">
      <c r="A2367" s="440"/>
      <c r="B2367" s="989" t="s">
        <v>179</v>
      </c>
      <c r="C2367" s="976"/>
      <c r="D2367" s="991" t="s">
        <v>2964</v>
      </c>
      <c r="E2367" s="984" t="s">
        <v>36</v>
      </c>
      <c r="F2367" s="979">
        <v>10</v>
      </c>
      <c r="G2367" s="980">
        <v>10.6</v>
      </c>
      <c r="H2367" s="985">
        <f t="shared" si="36"/>
        <v>106</v>
      </c>
      <c r="J2367" s="2061" t="s">
        <v>6842</v>
      </c>
      <c r="K2367" s="2153" t="str">
        <f>VLOOKUP(J2367,'FICHE RATIOS'!C:D,2,FALSE)</f>
        <v>Traitement Terminal - Zone Décorées</v>
      </c>
    </row>
    <row r="2368" spans="1:11">
      <c r="A2368" s="440"/>
      <c r="B2368" s="989" t="s">
        <v>179</v>
      </c>
      <c r="C2368" s="976"/>
      <c r="D2368" s="991" t="s">
        <v>2965</v>
      </c>
      <c r="E2368" s="984" t="s">
        <v>36</v>
      </c>
      <c r="F2368" s="979">
        <v>10</v>
      </c>
      <c r="G2368" s="980">
        <v>12.2</v>
      </c>
      <c r="H2368" s="985">
        <f t="shared" si="36"/>
        <v>122</v>
      </c>
      <c r="J2368" s="2061" t="s">
        <v>6842</v>
      </c>
      <c r="K2368" s="2153" t="str">
        <f>VLOOKUP(J2368,'FICHE RATIOS'!C:D,2,FALSE)</f>
        <v>Traitement Terminal - Zone Décorées</v>
      </c>
    </row>
    <row r="2369" spans="1:11">
      <c r="A2369" s="440"/>
      <c r="B2369" s="989" t="s">
        <v>179</v>
      </c>
      <c r="C2369" s="976"/>
      <c r="D2369" s="983" t="s">
        <v>2966</v>
      </c>
      <c r="E2369" s="984"/>
      <c r="F2369" s="979">
        <v>0</v>
      </c>
      <c r="G2369" s="980"/>
      <c r="H2369" s="985">
        <f t="shared" si="36"/>
        <v>0</v>
      </c>
      <c r="J2369" s="2061" t="s">
        <v>6842</v>
      </c>
      <c r="K2369" s="2153" t="str">
        <f>VLOOKUP(J2369,'FICHE RATIOS'!C:D,2,FALSE)</f>
        <v>Traitement Terminal - Zone Décorées</v>
      </c>
    </row>
    <row r="2370" spans="1:11">
      <c r="A2370" s="440"/>
      <c r="B2370" s="989" t="s">
        <v>179</v>
      </c>
      <c r="C2370" s="976"/>
      <c r="D2370" s="991" t="s">
        <v>2870</v>
      </c>
      <c r="E2370" s="984" t="s">
        <v>235</v>
      </c>
      <c r="F2370" s="979">
        <v>15</v>
      </c>
      <c r="G2370" s="980">
        <v>11.84</v>
      </c>
      <c r="H2370" s="985">
        <f t="shared" si="36"/>
        <v>177.6</v>
      </c>
      <c r="J2370" s="2061" t="s">
        <v>6842</v>
      </c>
      <c r="K2370" s="2153" t="str">
        <f>VLOOKUP(J2370,'FICHE RATIOS'!C:D,2,FALSE)</f>
        <v>Traitement Terminal - Zone Décorées</v>
      </c>
    </row>
    <row r="2371" spans="1:11">
      <c r="A2371" s="440"/>
      <c r="B2371" s="989" t="s">
        <v>179</v>
      </c>
      <c r="C2371" s="976"/>
      <c r="D2371" s="983"/>
      <c r="E2371" s="984"/>
      <c r="F2371" s="979">
        <v>0</v>
      </c>
      <c r="G2371" s="980"/>
      <c r="H2371" s="985">
        <f t="shared" si="36"/>
        <v>0</v>
      </c>
      <c r="J2371" s="2061" t="s">
        <v>6842</v>
      </c>
      <c r="K2371" s="2153" t="str">
        <f>VLOOKUP(J2371,'FICHE RATIOS'!C:D,2,FALSE)</f>
        <v>Traitement Terminal - Zone Décorées</v>
      </c>
    </row>
    <row r="2372" spans="1:11">
      <c r="A2372" s="440"/>
      <c r="B2372" s="989" t="s">
        <v>179</v>
      </c>
      <c r="C2372" s="976"/>
      <c r="D2372" s="991" t="s">
        <v>2967</v>
      </c>
      <c r="E2372" s="978" t="s">
        <v>36</v>
      </c>
      <c r="F2372" s="979">
        <v>5</v>
      </c>
      <c r="G2372" s="980">
        <v>329.23</v>
      </c>
      <c r="H2372" s="985">
        <f t="shared" si="36"/>
        <v>1646.15</v>
      </c>
      <c r="J2372" s="2061" t="s">
        <v>6842</v>
      </c>
      <c r="K2372" s="2153" t="str">
        <f>VLOOKUP(J2372,'FICHE RATIOS'!C:D,2,FALSE)</f>
        <v>Traitement Terminal - Zone Décorées</v>
      </c>
    </row>
    <row r="2373" spans="1:11">
      <c r="A2373" s="440"/>
      <c r="B2373" s="989" t="s">
        <v>179</v>
      </c>
      <c r="C2373" s="976"/>
      <c r="D2373" s="983"/>
      <c r="E2373" s="984"/>
      <c r="F2373" s="979">
        <v>0</v>
      </c>
      <c r="G2373" s="980"/>
      <c r="H2373" s="985">
        <f t="shared" si="36"/>
        <v>0</v>
      </c>
      <c r="J2373" s="2061" t="s">
        <v>6842</v>
      </c>
      <c r="K2373" s="2153" t="str">
        <f>VLOOKUP(J2373,'FICHE RATIOS'!C:D,2,FALSE)</f>
        <v>Traitement Terminal - Zone Décorées</v>
      </c>
    </row>
    <row r="2374" spans="1:11">
      <c r="A2374" s="440"/>
      <c r="B2374" s="989" t="s">
        <v>179</v>
      </c>
      <c r="C2374" s="976"/>
      <c r="D2374" s="983" t="s">
        <v>2969</v>
      </c>
      <c r="E2374" s="984" t="s">
        <v>399</v>
      </c>
      <c r="F2374" s="979">
        <v>0</v>
      </c>
      <c r="G2374" s="980"/>
      <c r="H2374" s="985">
        <f t="shared" si="36"/>
        <v>0</v>
      </c>
      <c r="J2374" s="2061" t="s">
        <v>6842</v>
      </c>
      <c r="K2374" s="2153" t="str">
        <f>VLOOKUP(J2374,'FICHE RATIOS'!C:D,2,FALSE)</f>
        <v>Traitement Terminal - Zone Décorées</v>
      </c>
    </row>
    <row r="2375" spans="1:11">
      <c r="A2375" s="440"/>
      <c r="B2375" s="989" t="s">
        <v>179</v>
      </c>
      <c r="C2375" s="976"/>
      <c r="D2375" s="983"/>
      <c r="E2375" s="984"/>
      <c r="F2375" s="979">
        <v>0</v>
      </c>
      <c r="G2375" s="980"/>
      <c r="H2375" s="985">
        <f t="shared" si="36"/>
        <v>0</v>
      </c>
      <c r="J2375" s="2061" t="s">
        <v>6842</v>
      </c>
      <c r="K2375" s="2153" t="str">
        <f>VLOOKUP(J2375,'FICHE RATIOS'!C:D,2,FALSE)</f>
        <v>Traitement Terminal - Zone Décorées</v>
      </c>
    </row>
    <row r="2376" spans="1:11">
      <c r="A2376" s="440"/>
      <c r="B2376" s="989" t="s">
        <v>179</v>
      </c>
      <c r="C2376" s="976"/>
      <c r="D2376" s="983" t="s">
        <v>2972</v>
      </c>
      <c r="E2376" s="984"/>
      <c r="F2376" s="979">
        <v>0</v>
      </c>
      <c r="G2376" s="980"/>
      <c r="H2376" s="985">
        <f t="shared" ref="H2376:H2439" si="37">+IF(F2376=0,0,F2376*G2376)</f>
        <v>0</v>
      </c>
      <c r="J2376" s="2061" t="s">
        <v>6842</v>
      </c>
      <c r="K2376" s="2153" t="str">
        <f>VLOOKUP(J2376,'FICHE RATIOS'!C:D,2,FALSE)</f>
        <v>Traitement Terminal - Zone Décorées</v>
      </c>
    </row>
    <row r="2377" spans="1:11">
      <c r="A2377" s="440"/>
      <c r="B2377" s="989" t="s">
        <v>179</v>
      </c>
      <c r="C2377" s="976"/>
      <c r="D2377" s="991" t="s">
        <v>2973</v>
      </c>
      <c r="E2377" s="978" t="s">
        <v>235</v>
      </c>
      <c r="F2377" s="979">
        <v>20</v>
      </c>
      <c r="G2377" s="980">
        <v>24.15</v>
      </c>
      <c r="H2377" s="985">
        <f t="shared" si="37"/>
        <v>483</v>
      </c>
      <c r="J2377" s="2061" t="s">
        <v>6842</v>
      </c>
      <c r="K2377" s="2153" t="str">
        <f>VLOOKUP(J2377,'FICHE RATIOS'!C:D,2,FALSE)</f>
        <v>Traitement Terminal - Zone Décorées</v>
      </c>
    </row>
    <row r="2378" spans="1:11">
      <c r="A2378" s="440"/>
      <c r="B2378" s="989" t="s">
        <v>179</v>
      </c>
      <c r="C2378" s="976"/>
      <c r="D2378" s="983"/>
      <c r="E2378" s="984"/>
      <c r="F2378" s="979">
        <v>0</v>
      </c>
      <c r="G2378" s="980"/>
      <c r="H2378" s="985">
        <f t="shared" si="37"/>
        <v>0</v>
      </c>
      <c r="J2378" s="2061" t="s">
        <v>6842</v>
      </c>
      <c r="K2378" s="2153" t="str">
        <f>VLOOKUP(J2378,'FICHE RATIOS'!C:D,2,FALSE)</f>
        <v>Traitement Terminal - Zone Décorées</v>
      </c>
    </row>
    <row r="2379" spans="1:11">
      <c r="A2379" s="440"/>
      <c r="B2379" s="989" t="s">
        <v>179</v>
      </c>
      <c r="C2379" s="976"/>
      <c r="D2379" s="983" t="s">
        <v>2976</v>
      </c>
      <c r="E2379" s="984"/>
      <c r="F2379" s="979">
        <v>0</v>
      </c>
      <c r="G2379" s="980"/>
      <c r="H2379" s="985">
        <f t="shared" si="37"/>
        <v>0</v>
      </c>
      <c r="J2379" s="2061" t="s">
        <v>6842</v>
      </c>
      <c r="K2379" s="2153" t="str">
        <f>VLOOKUP(J2379,'FICHE RATIOS'!C:D,2,FALSE)</f>
        <v>Traitement Terminal - Zone Décorées</v>
      </c>
    </row>
    <row r="2380" spans="1:11">
      <c r="A2380" s="440"/>
      <c r="B2380" s="989" t="s">
        <v>179</v>
      </c>
      <c r="C2380" s="976"/>
      <c r="D2380" s="991" t="s">
        <v>2977</v>
      </c>
      <c r="E2380" s="984" t="s">
        <v>51</v>
      </c>
      <c r="F2380" s="979">
        <v>5</v>
      </c>
      <c r="G2380" s="980">
        <v>21.75</v>
      </c>
      <c r="H2380" s="985">
        <f t="shared" si="37"/>
        <v>108.75</v>
      </c>
      <c r="J2380" s="2061" t="s">
        <v>6842</v>
      </c>
      <c r="K2380" s="2153" t="str">
        <f>VLOOKUP(J2380,'FICHE RATIOS'!C:D,2,FALSE)</f>
        <v>Traitement Terminal - Zone Décorées</v>
      </c>
    </row>
    <row r="2381" spans="1:11">
      <c r="A2381" s="440"/>
      <c r="B2381" s="989" t="s">
        <v>179</v>
      </c>
      <c r="C2381" s="976"/>
      <c r="D2381" s="991" t="s">
        <v>2978</v>
      </c>
      <c r="E2381" s="984" t="s">
        <v>235</v>
      </c>
      <c r="F2381" s="979">
        <v>20</v>
      </c>
      <c r="G2381" s="980">
        <v>24.4</v>
      </c>
      <c r="H2381" s="985">
        <f t="shared" si="37"/>
        <v>488</v>
      </c>
      <c r="J2381" s="2061" t="s">
        <v>6842</v>
      </c>
      <c r="K2381" s="2153" t="str">
        <f>VLOOKUP(J2381,'FICHE RATIOS'!C:D,2,FALSE)</f>
        <v>Traitement Terminal - Zone Décorées</v>
      </c>
    </row>
    <row r="2382" spans="1:11">
      <c r="A2382" s="440"/>
      <c r="B2382" s="989" t="s">
        <v>179</v>
      </c>
      <c r="C2382" s="976"/>
      <c r="D2382" s="983" t="s">
        <v>2979</v>
      </c>
      <c r="E2382" s="984"/>
      <c r="F2382" s="979">
        <v>0</v>
      </c>
      <c r="G2382" s="980"/>
      <c r="H2382" s="985">
        <f t="shared" si="37"/>
        <v>0</v>
      </c>
      <c r="J2382" s="2061" t="s">
        <v>6842</v>
      </c>
      <c r="K2382" s="2153" t="str">
        <f>VLOOKUP(J2382,'FICHE RATIOS'!C:D,2,FALSE)</f>
        <v>Traitement Terminal - Zone Décorées</v>
      </c>
    </row>
    <row r="2383" spans="1:11">
      <c r="A2383" s="440"/>
      <c r="B2383" s="989" t="s">
        <v>179</v>
      </c>
      <c r="C2383" s="976"/>
      <c r="D2383" s="991" t="s">
        <v>2980</v>
      </c>
      <c r="E2383" s="984" t="s">
        <v>51</v>
      </c>
      <c r="F2383" s="979">
        <v>3</v>
      </c>
      <c r="G2383" s="980">
        <v>62.52</v>
      </c>
      <c r="H2383" s="985">
        <f t="shared" si="37"/>
        <v>187.56</v>
      </c>
      <c r="J2383" s="2061" t="s">
        <v>6842</v>
      </c>
      <c r="K2383" s="2153" t="str">
        <f>VLOOKUP(J2383,'FICHE RATIOS'!C:D,2,FALSE)</f>
        <v>Traitement Terminal - Zone Décorées</v>
      </c>
    </row>
    <row r="2384" spans="1:11">
      <c r="A2384" s="440"/>
      <c r="B2384" s="989" t="s">
        <v>179</v>
      </c>
      <c r="C2384" s="976"/>
      <c r="D2384" s="983"/>
      <c r="E2384" s="984"/>
      <c r="F2384" s="979">
        <v>0</v>
      </c>
      <c r="G2384" s="980"/>
      <c r="H2384" s="985">
        <f t="shared" si="37"/>
        <v>0</v>
      </c>
      <c r="J2384" s="2061" t="s">
        <v>6842</v>
      </c>
      <c r="K2384" s="2153" t="str">
        <f>VLOOKUP(J2384,'FICHE RATIOS'!C:D,2,FALSE)</f>
        <v>Traitement Terminal - Zone Décorées</v>
      </c>
    </row>
    <row r="2385" spans="1:11">
      <c r="A2385" s="440"/>
      <c r="B2385" s="989" t="s">
        <v>179</v>
      </c>
      <c r="C2385" s="976"/>
      <c r="D2385" s="983" t="s">
        <v>2986</v>
      </c>
      <c r="E2385" s="984"/>
      <c r="F2385" s="979">
        <v>0</v>
      </c>
      <c r="G2385" s="980"/>
      <c r="H2385" s="985">
        <f t="shared" si="37"/>
        <v>0</v>
      </c>
      <c r="J2385" s="2061" t="s">
        <v>6842</v>
      </c>
      <c r="K2385" s="2153" t="str">
        <f>VLOOKUP(J2385,'FICHE RATIOS'!C:D,2,FALSE)</f>
        <v>Traitement Terminal - Zone Décorées</v>
      </c>
    </row>
    <row r="2386" spans="1:11">
      <c r="A2386" s="440"/>
      <c r="B2386" s="989" t="s">
        <v>179</v>
      </c>
      <c r="C2386" s="976"/>
      <c r="D2386" s="991" t="s">
        <v>3215</v>
      </c>
      <c r="E2386" s="984" t="s">
        <v>66</v>
      </c>
      <c r="F2386" s="979">
        <v>1</v>
      </c>
      <c r="G2386" s="980">
        <v>9277.85</v>
      </c>
      <c r="H2386" s="985">
        <f t="shared" si="37"/>
        <v>9277.85</v>
      </c>
      <c r="J2386" s="2061" t="s">
        <v>6842</v>
      </c>
      <c r="K2386" s="2153" t="str">
        <f>VLOOKUP(J2386,'FICHE RATIOS'!C:D,2,FALSE)</f>
        <v>Traitement Terminal - Zone Décorées</v>
      </c>
    </row>
    <row r="2387" spans="1:11">
      <c r="A2387" s="440"/>
      <c r="B2387" s="989" t="s">
        <v>179</v>
      </c>
      <c r="C2387" s="976"/>
      <c r="D2387" s="991" t="s">
        <v>3216</v>
      </c>
      <c r="E2387" s="984" t="s">
        <v>66</v>
      </c>
      <c r="F2387" s="979">
        <v>1</v>
      </c>
      <c r="G2387" s="980">
        <v>29139.51</v>
      </c>
      <c r="H2387" s="985">
        <f t="shared" si="37"/>
        <v>29139.51</v>
      </c>
      <c r="J2387" s="2061" t="s">
        <v>6842</v>
      </c>
      <c r="K2387" s="2153" t="str">
        <f>VLOOKUP(J2387,'FICHE RATIOS'!C:D,2,FALSE)</f>
        <v>Traitement Terminal - Zone Décorées</v>
      </c>
    </row>
    <row r="2388" spans="1:11" ht="24">
      <c r="A2388" s="440"/>
      <c r="B2388" s="989" t="s">
        <v>179</v>
      </c>
      <c r="C2388" s="976"/>
      <c r="D2388" s="991" t="s">
        <v>3217</v>
      </c>
      <c r="E2388" s="984" t="s">
        <v>66</v>
      </c>
      <c r="F2388" s="979">
        <v>1</v>
      </c>
      <c r="G2388" s="980">
        <v>29139.51</v>
      </c>
      <c r="H2388" s="985">
        <f t="shared" si="37"/>
        <v>29139.51</v>
      </c>
      <c r="J2388" s="2061" t="s">
        <v>6842</v>
      </c>
      <c r="K2388" s="2153" t="str">
        <f>VLOOKUP(J2388,'FICHE RATIOS'!C:D,2,FALSE)</f>
        <v>Traitement Terminal - Zone Décorées</v>
      </c>
    </row>
    <row r="2389" spans="1:11">
      <c r="A2389" s="440"/>
      <c r="B2389" s="989" t="s">
        <v>179</v>
      </c>
      <c r="C2389" s="976"/>
      <c r="D2389" s="991" t="s">
        <v>3218</v>
      </c>
      <c r="E2389" s="984" t="s">
        <v>66</v>
      </c>
      <c r="F2389" s="979">
        <v>1</v>
      </c>
      <c r="G2389" s="980">
        <v>36522.660000000003</v>
      </c>
      <c r="H2389" s="985">
        <f t="shared" si="37"/>
        <v>36522.660000000003</v>
      </c>
      <c r="J2389" s="2061" t="s">
        <v>6842</v>
      </c>
      <c r="K2389" s="2153" t="str">
        <f>VLOOKUP(J2389,'FICHE RATIOS'!C:D,2,FALSE)</f>
        <v>Traitement Terminal - Zone Décorées</v>
      </c>
    </row>
    <row r="2390" spans="1:11" ht="24">
      <c r="A2390" s="440"/>
      <c r="B2390" s="989" t="s">
        <v>179</v>
      </c>
      <c r="C2390" s="976"/>
      <c r="D2390" s="991" t="s">
        <v>3219</v>
      </c>
      <c r="E2390" s="984" t="s">
        <v>66</v>
      </c>
      <c r="F2390" s="979">
        <v>1</v>
      </c>
      <c r="G2390" s="980">
        <v>16622.89</v>
      </c>
      <c r="H2390" s="985">
        <f t="shared" si="37"/>
        <v>16622.89</v>
      </c>
      <c r="J2390" s="2061" t="s">
        <v>6842</v>
      </c>
      <c r="K2390" s="2153" t="str">
        <f>VLOOKUP(J2390,'FICHE RATIOS'!C:D,2,FALSE)</f>
        <v>Traitement Terminal - Zone Décorées</v>
      </c>
    </row>
    <row r="2391" spans="1:11">
      <c r="A2391" s="440"/>
      <c r="B2391" s="989" t="s">
        <v>179</v>
      </c>
      <c r="C2391" s="976"/>
      <c r="D2391" s="991" t="s">
        <v>3220</v>
      </c>
      <c r="E2391" s="984" t="s">
        <v>66</v>
      </c>
      <c r="F2391" s="979">
        <v>1</v>
      </c>
      <c r="G2391" s="980">
        <v>24459.63</v>
      </c>
      <c r="H2391" s="985">
        <f t="shared" si="37"/>
        <v>24459.63</v>
      </c>
      <c r="J2391" s="2061" t="s">
        <v>6842</v>
      </c>
      <c r="K2391" s="2153" t="str">
        <f>VLOOKUP(J2391,'FICHE RATIOS'!C:D,2,FALSE)</f>
        <v>Traitement Terminal - Zone Décorées</v>
      </c>
    </row>
    <row r="2392" spans="1:11">
      <c r="A2392" s="440"/>
      <c r="B2392" s="989" t="s">
        <v>179</v>
      </c>
      <c r="C2392" s="976"/>
      <c r="D2392" s="991" t="s">
        <v>3221</v>
      </c>
      <c r="E2392" s="984" t="s">
        <v>66</v>
      </c>
      <c r="F2392" s="979">
        <v>1</v>
      </c>
      <c r="G2392" s="980">
        <v>9277.85</v>
      </c>
      <c r="H2392" s="985">
        <f t="shared" si="37"/>
        <v>9277.85</v>
      </c>
      <c r="J2392" s="2061" t="s">
        <v>6842</v>
      </c>
      <c r="K2392" s="2153" t="str">
        <f>VLOOKUP(J2392,'FICHE RATIOS'!C:D,2,FALSE)</f>
        <v>Traitement Terminal - Zone Décorées</v>
      </c>
    </row>
    <row r="2393" spans="1:11" ht="24">
      <c r="A2393" s="440"/>
      <c r="B2393" s="989" t="s">
        <v>179</v>
      </c>
      <c r="C2393" s="976"/>
      <c r="D2393" s="991" t="s">
        <v>3222</v>
      </c>
      <c r="E2393" s="984" t="s">
        <v>66</v>
      </c>
      <c r="F2393" s="979">
        <v>1</v>
      </c>
      <c r="G2393" s="980">
        <v>16116.09</v>
      </c>
      <c r="H2393" s="985">
        <f t="shared" si="37"/>
        <v>16116.09</v>
      </c>
      <c r="J2393" s="2061" t="s">
        <v>6842</v>
      </c>
      <c r="K2393" s="2153" t="str">
        <f>VLOOKUP(J2393,'FICHE RATIOS'!C:D,2,FALSE)</f>
        <v>Traitement Terminal - Zone Décorées</v>
      </c>
    </row>
    <row r="2394" spans="1:11" ht="24">
      <c r="A2394" s="440"/>
      <c r="B2394" s="989" t="s">
        <v>179</v>
      </c>
      <c r="C2394" s="976"/>
      <c r="D2394" s="991" t="s">
        <v>3223</v>
      </c>
      <c r="E2394" s="984" t="s">
        <v>66</v>
      </c>
      <c r="F2394" s="979">
        <v>1</v>
      </c>
      <c r="G2394" s="980">
        <v>17777.39</v>
      </c>
      <c r="H2394" s="985">
        <f t="shared" si="37"/>
        <v>17777.39</v>
      </c>
      <c r="J2394" s="2061" t="s">
        <v>6842</v>
      </c>
      <c r="K2394" s="2153" t="str">
        <f>VLOOKUP(J2394,'FICHE RATIOS'!C:D,2,FALSE)</f>
        <v>Traitement Terminal - Zone Décorées</v>
      </c>
    </row>
    <row r="2395" spans="1:11">
      <c r="A2395" s="440"/>
      <c r="B2395" s="989" t="s">
        <v>179</v>
      </c>
      <c r="C2395" s="976"/>
      <c r="D2395" s="991" t="s">
        <v>3224</v>
      </c>
      <c r="E2395" s="984" t="s">
        <v>66</v>
      </c>
      <c r="F2395" s="979">
        <v>1</v>
      </c>
      <c r="G2395" s="980">
        <v>30431.64</v>
      </c>
      <c r="H2395" s="985">
        <f t="shared" si="37"/>
        <v>30431.64</v>
      </c>
      <c r="J2395" s="2061" t="s">
        <v>6842</v>
      </c>
      <c r="K2395" s="2153" t="str">
        <f>VLOOKUP(J2395,'FICHE RATIOS'!C:D,2,FALSE)</f>
        <v>Traitement Terminal - Zone Décorées</v>
      </c>
    </row>
    <row r="2396" spans="1:11" ht="24">
      <c r="A2396" s="440"/>
      <c r="B2396" s="989" t="s">
        <v>179</v>
      </c>
      <c r="C2396" s="976"/>
      <c r="D2396" s="991" t="s">
        <v>3225</v>
      </c>
      <c r="E2396" s="984" t="s">
        <v>66</v>
      </c>
      <c r="F2396" s="979">
        <v>1</v>
      </c>
      <c r="G2396" s="980">
        <v>13741.37</v>
      </c>
      <c r="H2396" s="985">
        <f t="shared" si="37"/>
        <v>13741.37</v>
      </c>
      <c r="J2396" s="2061" t="s">
        <v>6842</v>
      </c>
      <c r="K2396" s="2153" t="str">
        <f>VLOOKUP(J2396,'FICHE RATIOS'!C:D,2,FALSE)</f>
        <v>Traitement Terminal - Zone Décorées</v>
      </c>
    </row>
    <row r="2397" spans="1:11" ht="24">
      <c r="A2397" s="440"/>
      <c r="B2397" s="989" t="s">
        <v>179</v>
      </c>
      <c r="C2397" s="976"/>
      <c r="D2397" s="991" t="s">
        <v>3226</v>
      </c>
      <c r="E2397" s="984" t="s">
        <v>66</v>
      </c>
      <c r="F2397" s="979">
        <v>1</v>
      </c>
      <c r="G2397" s="980">
        <v>17050.009999999998</v>
      </c>
      <c r="H2397" s="985">
        <f t="shared" si="37"/>
        <v>17050.009999999998</v>
      </c>
      <c r="J2397" s="2061" t="s">
        <v>6842</v>
      </c>
      <c r="K2397" s="2153" t="str">
        <f>VLOOKUP(J2397,'FICHE RATIOS'!C:D,2,FALSE)</f>
        <v>Traitement Terminal - Zone Décorées</v>
      </c>
    </row>
    <row r="2398" spans="1:11">
      <c r="A2398" s="440"/>
      <c r="B2398" s="989" t="s">
        <v>179</v>
      </c>
      <c r="C2398" s="976"/>
      <c r="D2398" s="983" t="s">
        <v>3000</v>
      </c>
      <c r="E2398" s="984"/>
      <c r="F2398" s="979">
        <v>0</v>
      </c>
      <c r="G2398" s="980"/>
      <c r="H2398" s="985">
        <f t="shared" si="37"/>
        <v>0</v>
      </c>
      <c r="J2398" s="2061" t="s">
        <v>6842</v>
      </c>
      <c r="K2398" s="2153" t="str">
        <f>VLOOKUP(J2398,'FICHE RATIOS'!C:D,2,FALSE)</f>
        <v>Traitement Terminal - Zone Décorées</v>
      </c>
    </row>
    <row r="2399" spans="1:11">
      <c r="A2399" s="440"/>
      <c r="B2399" s="989" t="s">
        <v>179</v>
      </c>
      <c r="C2399" s="976"/>
      <c r="D2399" s="983" t="s">
        <v>3003</v>
      </c>
      <c r="E2399" s="984"/>
      <c r="F2399" s="979">
        <v>0</v>
      </c>
      <c r="G2399" s="980"/>
      <c r="H2399" s="985">
        <f t="shared" si="37"/>
        <v>0</v>
      </c>
      <c r="J2399" s="2061" t="s">
        <v>6842</v>
      </c>
      <c r="K2399" s="2153" t="str">
        <f>VLOOKUP(J2399,'FICHE RATIOS'!C:D,2,FALSE)</f>
        <v>Traitement Terminal - Zone Décorées</v>
      </c>
    </row>
    <row r="2400" spans="1:11">
      <c r="A2400" s="440"/>
      <c r="B2400" s="989" t="s">
        <v>179</v>
      </c>
      <c r="C2400" s="976"/>
      <c r="D2400" s="991" t="s">
        <v>3004</v>
      </c>
      <c r="E2400" s="984" t="s">
        <v>36</v>
      </c>
      <c r="F2400" s="979">
        <v>3</v>
      </c>
      <c r="G2400" s="980">
        <v>283.48</v>
      </c>
      <c r="H2400" s="985">
        <f t="shared" si="37"/>
        <v>850.44</v>
      </c>
      <c r="J2400" s="2061" t="s">
        <v>6842</v>
      </c>
      <c r="K2400" s="2153" t="str">
        <f>VLOOKUP(J2400,'FICHE RATIOS'!C:D,2,FALSE)</f>
        <v>Traitement Terminal - Zone Décorées</v>
      </c>
    </row>
    <row r="2401" spans="1:11">
      <c r="A2401" s="440"/>
      <c r="B2401" s="989" t="s">
        <v>179</v>
      </c>
      <c r="C2401" s="976"/>
      <c r="D2401" s="991" t="s">
        <v>3005</v>
      </c>
      <c r="E2401" s="984" t="s">
        <v>36</v>
      </c>
      <c r="F2401" s="979">
        <v>10</v>
      </c>
      <c r="G2401" s="980">
        <v>314.81</v>
      </c>
      <c r="H2401" s="985">
        <f t="shared" si="37"/>
        <v>3148.1</v>
      </c>
      <c r="J2401" s="2061" t="s">
        <v>6842</v>
      </c>
      <c r="K2401" s="2153" t="str">
        <f>VLOOKUP(J2401,'FICHE RATIOS'!C:D,2,FALSE)</f>
        <v>Traitement Terminal - Zone Décorées</v>
      </c>
    </row>
    <row r="2402" spans="1:11">
      <c r="A2402" s="440"/>
      <c r="B2402" s="989" t="s">
        <v>179</v>
      </c>
      <c r="C2402" s="976"/>
      <c r="D2402" s="991" t="s">
        <v>3006</v>
      </c>
      <c r="E2402" s="978" t="s">
        <v>36</v>
      </c>
      <c r="F2402" s="979">
        <v>17</v>
      </c>
      <c r="G2402" s="980">
        <v>363.4</v>
      </c>
      <c r="H2402" s="985">
        <f t="shared" si="37"/>
        <v>6177.7999999999993</v>
      </c>
      <c r="J2402" s="2061" t="s">
        <v>6842</v>
      </c>
      <c r="K2402" s="2153" t="str">
        <f>VLOOKUP(J2402,'FICHE RATIOS'!C:D,2,FALSE)</f>
        <v>Traitement Terminal - Zone Décorées</v>
      </c>
    </row>
    <row r="2403" spans="1:11">
      <c r="A2403" s="440"/>
      <c r="B2403" s="989" t="s">
        <v>179</v>
      </c>
      <c r="C2403" s="976"/>
      <c r="D2403" s="983" t="s">
        <v>3007</v>
      </c>
      <c r="E2403" s="984"/>
      <c r="F2403" s="979">
        <v>0</v>
      </c>
      <c r="G2403" s="980"/>
      <c r="H2403" s="985">
        <f t="shared" si="37"/>
        <v>0</v>
      </c>
      <c r="J2403" s="2061" t="s">
        <v>6842</v>
      </c>
      <c r="K2403" s="2153" t="str">
        <f>VLOOKUP(J2403,'FICHE RATIOS'!C:D,2,FALSE)</f>
        <v>Traitement Terminal - Zone Décorées</v>
      </c>
    </row>
    <row r="2404" spans="1:11">
      <c r="A2404" s="440"/>
      <c r="B2404" s="989" t="s">
        <v>179</v>
      </c>
      <c r="C2404" s="976"/>
      <c r="D2404" s="991" t="s">
        <v>3008</v>
      </c>
      <c r="E2404" s="978" t="s">
        <v>36</v>
      </c>
      <c r="F2404" s="979">
        <v>7</v>
      </c>
      <c r="G2404" s="980">
        <v>230</v>
      </c>
      <c r="H2404" s="985">
        <f t="shared" si="37"/>
        <v>1610</v>
      </c>
      <c r="J2404" s="2061" t="s">
        <v>6842</v>
      </c>
      <c r="K2404" s="2153" t="str">
        <f>VLOOKUP(J2404,'FICHE RATIOS'!C:D,2,FALSE)</f>
        <v>Traitement Terminal - Zone Décorées</v>
      </c>
    </row>
    <row r="2405" spans="1:11">
      <c r="A2405" s="440"/>
      <c r="B2405" s="989" t="s">
        <v>179</v>
      </c>
      <c r="C2405" s="976"/>
      <c r="D2405" s="983"/>
      <c r="E2405" s="984"/>
      <c r="F2405" s="979">
        <v>0</v>
      </c>
      <c r="G2405" s="980"/>
      <c r="H2405" s="985">
        <f t="shared" si="37"/>
        <v>0</v>
      </c>
      <c r="J2405" s="2061" t="s">
        <v>6842</v>
      </c>
      <c r="K2405" s="2153" t="str">
        <f>VLOOKUP(J2405,'FICHE RATIOS'!C:D,2,FALSE)</f>
        <v>Traitement Terminal - Zone Décorées</v>
      </c>
    </row>
    <row r="2406" spans="1:11">
      <c r="A2406" s="440"/>
      <c r="B2406" s="989" t="s">
        <v>179</v>
      </c>
      <c r="C2406" s="976"/>
      <c r="D2406" s="991" t="s">
        <v>3227</v>
      </c>
      <c r="E2406" s="984" t="s">
        <v>66</v>
      </c>
      <c r="F2406" s="979">
        <v>1</v>
      </c>
      <c r="G2406" s="980">
        <v>4036.05</v>
      </c>
      <c r="H2406" s="985">
        <f t="shared" si="37"/>
        <v>4036.05</v>
      </c>
      <c r="J2406" s="2061" t="s">
        <v>6842</v>
      </c>
      <c r="K2406" s="2153" t="str">
        <f>VLOOKUP(J2406,'FICHE RATIOS'!C:D,2,FALSE)</f>
        <v>Traitement Terminal - Zone Décorées</v>
      </c>
    </row>
    <row r="2407" spans="1:11">
      <c r="A2407" s="440"/>
      <c r="B2407" s="989" t="s">
        <v>179</v>
      </c>
      <c r="C2407" s="976"/>
      <c r="D2407" s="991" t="s">
        <v>3228</v>
      </c>
      <c r="E2407" s="984" t="s">
        <v>66</v>
      </c>
      <c r="F2407" s="979">
        <v>1</v>
      </c>
      <c r="G2407" s="980">
        <v>1490.01</v>
      </c>
      <c r="H2407" s="985">
        <f t="shared" si="37"/>
        <v>1490.01</v>
      </c>
      <c r="J2407" s="2061" t="s">
        <v>6842</v>
      </c>
      <c r="K2407" s="2153" t="str">
        <f>VLOOKUP(J2407,'FICHE RATIOS'!C:D,2,FALSE)</f>
        <v>Traitement Terminal - Zone Décorées</v>
      </c>
    </row>
    <row r="2408" spans="1:11">
      <c r="A2408" s="440"/>
      <c r="B2408" s="989" t="s">
        <v>179</v>
      </c>
      <c r="C2408" s="976"/>
      <c r="D2408" s="991" t="s">
        <v>3229</v>
      </c>
      <c r="E2408" s="984" t="s">
        <v>66</v>
      </c>
      <c r="F2408" s="979">
        <v>1</v>
      </c>
      <c r="G2408" s="980">
        <v>4821.83</v>
      </c>
      <c r="H2408" s="985">
        <f t="shared" si="37"/>
        <v>4821.83</v>
      </c>
      <c r="J2408" s="2061" t="s">
        <v>6842</v>
      </c>
      <c r="K2408" s="2153" t="str">
        <f>VLOOKUP(J2408,'FICHE RATIOS'!C:D,2,FALSE)</f>
        <v>Traitement Terminal - Zone Décorées</v>
      </c>
    </row>
    <row r="2409" spans="1:11">
      <c r="A2409" s="440"/>
      <c r="B2409" s="989" t="s">
        <v>179</v>
      </c>
      <c r="C2409" s="976"/>
      <c r="D2409" s="991" t="s">
        <v>3230</v>
      </c>
      <c r="E2409" s="984" t="s">
        <v>66</v>
      </c>
      <c r="F2409" s="979">
        <v>1</v>
      </c>
      <c r="G2409" s="980">
        <v>1490.01</v>
      </c>
      <c r="H2409" s="985">
        <f t="shared" si="37"/>
        <v>1490.01</v>
      </c>
      <c r="J2409" s="2061" t="s">
        <v>6842</v>
      </c>
      <c r="K2409" s="2153" t="str">
        <f>VLOOKUP(J2409,'FICHE RATIOS'!C:D,2,FALSE)</f>
        <v>Traitement Terminal - Zone Décorées</v>
      </c>
    </row>
    <row r="2410" spans="1:11">
      <c r="A2410" s="440"/>
      <c r="B2410" s="989" t="s">
        <v>179</v>
      </c>
      <c r="C2410" s="976"/>
      <c r="D2410" s="991" t="s">
        <v>3231</v>
      </c>
      <c r="E2410" s="984" t="s">
        <v>66</v>
      </c>
      <c r="F2410" s="979">
        <v>1</v>
      </c>
      <c r="G2410" s="980">
        <v>1951.08</v>
      </c>
      <c r="H2410" s="985">
        <f t="shared" si="37"/>
        <v>1951.08</v>
      </c>
      <c r="J2410" s="2061" t="s">
        <v>6842</v>
      </c>
      <c r="K2410" s="2153" t="str">
        <f>VLOOKUP(J2410,'FICHE RATIOS'!C:D,2,FALSE)</f>
        <v>Traitement Terminal - Zone Décorées</v>
      </c>
    </row>
    <row r="2411" spans="1:11">
      <c r="A2411" s="440"/>
      <c r="B2411" s="989" t="s">
        <v>179</v>
      </c>
      <c r="C2411" s="976"/>
      <c r="D2411" s="991" t="s">
        <v>3232</v>
      </c>
      <c r="E2411" s="984" t="s">
        <v>66</v>
      </c>
      <c r="F2411" s="979">
        <v>1</v>
      </c>
      <c r="G2411" s="980">
        <v>3255.18</v>
      </c>
      <c r="H2411" s="985">
        <f t="shared" si="37"/>
        <v>3255.18</v>
      </c>
      <c r="J2411" s="2061" t="s">
        <v>6842</v>
      </c>
      <c r="K2411" s="2153" t="str">
        <f>VLOOKUP(J2411,'FICHE RATIOS'!C:D,2,FALSE)</f>
        <v>Traitement Terminal - Zone Décorées</v>
      </c>
    </row>
    <row r="2412" spans="1:11">
      <c r="A2412" s="440"/>
      <c r="B2412" s="989" t="s">
        <v>179</v>
      </c>
      <c r="C2412" s="976"/>
      <c r="D2412" s="991" t="s">
        <v>3233</v>
      </c>
      <c r="E2412" s="984" t="s">
        <v>66</v>
      </c>
      <c r="F2412" s="979">
        <v>1</v>
      </c>
      <c r="G2412" s="980">
        <v>4036.05</v>
      </c>
      <c r="H2412" s="985">
        <f t="shared" si="37"/>
        <v>4036.05</v>
      </c>
      <c r="J2412" s="2061" t="s">
        <v>6842</v>
      </c>
      <c r="K2412" s="2153" t="str">
        <f>VLOOKUP(J2412,'FICHE RATIOS'!C:D,2,FALSE)</f>
        <v>Traitement Terminal - Zone Décorées</v>
      </c>
    </row>
    <row r="2413" spans="1:11">
      <c r="A2413" s="440"/>
      <c r="B2413" s="989" t="s">
        <v>179</v>
      </c>
      <c r="C2413" s="976"/>
      <c r="D2413" s="991" t="s">
        <v>3234</v>
      </c>
      <c r="E2413" s="984" t="s">
        <v>66</v>
      </c>
      <c r="F2413" s="979">
        <v>1</v>
      </c>
      <c r="G2413" s="980">
        <v>1490.01</v>
      </c>
      <c r="H2413" s="985">
        <f t="shared" si="37"/>
        <v>1490.01</v>
      </c>
      <c r="J2413" s="2061" t="s">
        <v>6842</v>
      </c>
      <c r="K2413" s="2153" t="str">
        <f>VLOOKUP(J2413,'FICHE RATIOS'!C:D,2,FALSE)</f>
        <v>Traitement Terminal - Zone Décorées</v>
      </c>
    </row>
    <row r="2414" spans="1:11">
      <c r="A2414" s="440"/>
      <c r="B2414" s="989" t="s">
        <v>179</v>
      </c>
      <c r="C2414" s="976"/>
      <c r="D2414" s="991" t="s">
        <v>3235</v>
      </c>
      <c r="E2414" s="984" t="s">
        <v>66</v>
      </c>
      <c r="F2414" s="979">
        <v>1</v>
      </c>
      <c r="G2414" s="980">
        <v>3255.18</v>
      </c>
      <c r="H2414" s="985">
        <f t="shared" si="37"/>
        <v>3255.18</v>
      </c>
      <c r="J2414" s="2061" t="s">
        <v>6842</v>
      </c>
      <c r="K2414" s="2153" t="str">
        <f>VLOOKUP(J2414,'FICHE RATIOS'!C:D,2,FALSE)</f>
        <v>Traitement Terminal - Zone Décorées</v>
      </c>
    </row>
    <row r="2415" spans="1:11">
      <c r="A2415" s="440"/>
      <c r="B2415" s="989" t="s">
        <v>179</v>
      </c>
      <c r="C2415" s="976"/>
      <c r="D2415" s="991" t="s">
        <v>3236</v>
      </c>
      <c r="E2415" s="984" t="s">
        <v>66</v>
      </c>
      <c r="F2415" s="979">
        <v>1</v>
      </c>
      <c r="G2415" s="980">
        <v>1490.01</v>
      </c>
      <c r="H2415" s="985">
        <f t="shared" si="37"/>
        <v>1490.01</v>
      </c>
      <c r="J2415" s="2061" t="s">
        <v>6842</v>
      </c>
      <c r="K2415" s="2153" t="str">
        <f>VLOOKUP(J2415,'FICHE RATIOS'!C:D,2,FALSE)</f>
        <v>Traitement Terminal - Zone Décorées</v>
      </c>
    </row>
    <row r="2416" spans="1:11">
      <c r="A2416" s="440"/>
      <c r="B2416" s="989" t="s">
        <v>179</v>
      </c>
      <c r="C2416" s="976"/>
      <c r="D2416" s="991" t="s">
        <v>3237</v>
      </c>
      <c r="E2416" s="992" t="s">
        <v>66</v>
      </c>
      <c r="F2416" s="979">
        <v>1</v>
      </c>
      <c r="G2416" s="980">
        <v>2517.27</v>
      </c>
      <c r="H2416" s="985">
        <f t="shared" si="37"/>
        <v>2517.27</v>
      </c>
      <c r="J2416" s="2061" t="s">
        <v>6842</v>
      </c>
      <c r="K2416" s="2153" t="str">
        <f>VLOOKUP(J2416,'FICHE RATIOS'!C:D,2,FALSE)</f>
        <v>Traitement Terminal - Zone Décorées</v>
      </c>
    </row>
    <row r="2417" spans="1:11">
      <c r="A2417" s="440"/>
      <c r="B2417" s="989" t="s">
        <v>179</v>
      </c>
      <c r="C2417" s="976"/>
      <c r="D2417" s="991" t="s">
        <v>3238</v>
      </c>
      <c r="E2417" s="984" t="s">
        <v>66</v>
      </c>
      <c r="F2417" s="979">
        <v>1</v>
      </c>
      <c r="G2417" s="980">
        <v>1490.01</v>
      </c>
      <c r="H2417" s="985">
        <f t="shared" si="37"/>
        <v>1490.01</v>
      </c>
      <c r="J2417" s="2061" t="s">
        <v>6842</v>
      </c>
      <c r="K2417" s="2153" t="str">
        <f>VLOOKUP(J2417,'FICHE RATIOS'!C:D,2,FALSE)</f>
        <v>Traitement Terminal - Zone Décorées</v>
      </c>
    </row>
    <row r="2418" spans="1:11">
      <c r="A2418" s="440"/>
      <c r="B2418" s="989" t="s">
        <v>179</v>
      </c>
      <c r="C2418" s="976"/>
      <c r="D2418" s="991" t="s">
        <v>3001</v>
      </c>
      <c r="E2418" s="984" t="s">
        <v>51</v>
      </c>
      <c r="F2418" s="979">
        <v>12</v>
      </c>
      <c r="G2418" s="980">
        <v>584.36</v>
      </c>
      <c r="H2418" s="985">
        <f t="shared" si="37"/>
        <v>7012.32</v>
      </c>
      <c r="J2418" s="2061" t="s">
        <v>6842</v>
      </c>
      <c r="K2418" s="2153" t="str">
        <f>VLOOKUP(J2418,'FICHE RATIOS'!C:D,2,FALSE)</f>
        <v>Traitement Terminal - Zone Décorées</v>
      </c>
    </row>
    <row r="2419" spans="1:11">
      <c r="A2419" s="440"/>
      <c r="B2419" s="989" t="s">
        <v>179</v>
      </c>
      <c r="C2419" s="976"/>
      <c r="D2419" s="991" t="s">
        <v>3131</v>
      </c>
      <c r="E2419" s="984" t="s">
        <v>51</v>
      </c>
      <c r="F2419" s="979">
        <v>12</v>
      </c>
      <c r="G2419" s="980">
        <v>257.68</v>
      </c>
      <c r="H2419" s="985">
        <f t="shared" si="37"/>
        <v>3092.16</v>
      </c>
      <c r="J2419" s="2061" t="s">
        <v>6842</v>
      </c>
      <c r="K2419" s="2153" t="str">
        <f>VLOOKUP(J2419,'FICHE RATIOS'!C:D,2,FALSE)</f>
        <v>Traitement Terminal - Zone Décorées</v>
      </c>
    </row>
    <row r="2420" spans="1:11">
      <c r="A2420" s="440"/>
      <c r="B2420" s="989" t="s">
        <v>179</v>
      </c>
      <c r="C2420" s="976"/>
      <c r="D2420" s="991" t="s">
        <v>3002</v>
      </c>
      <c r="E2420" s="984" t="s">
        <v>51</v>
      </c>
      <c r="F2420" s="979">
        <v>10</v>
      </c>
      <c r="G2420" s="980">
        <v>690</v>
      </c>
      <c r="H2420" s="985">
        <f t="shared" si="37"/>
        <v>6900</v>
      </c>
      <c r="J2420" s="2061" t="s">
        <v>6842</v>
      </c>
      <c r="K2420" s="2153" t="str">
        <f>VLOOKUP(J2420,'FICHE RATIOS'!C:D,2,FALSE)</f>
        <v>Traitement Terminal - Zone Décorées</v>
      </c>
    </row>
    <row r="2421" spans="1:11">
      <c r="A2421" s="440"/>
      <c r="B2421" s="989" t="s">
        <v>179</v>
      </c>
      <c r="C2421" s="976"/>
      <c r="D2421" s="983" t="s">
        <v>3133</v>
      </c>
      <c r="E2421" s="984"/>
      <c r="F2421" s="979">
        <v>0</v>
      </c>
      <c r="G2421" s="980"/>
      <c r="H2421" s="985">
        <f t="shared" si="37"/>
        <v>0</v>
      </c>
      <c r="J2421" s="2061" t="s">
        <v>6842</v>
      </c>
      <c r="K2421" s="2153" t="str">
        <f>VLOOKUP(J2421,'FICHE RATIOS'!C:D,2,FALSE)</f>
        <v>Traitement Terminal - Zone Décorées</v>
      </c>
    </row>
    <row r="2422" spans="1:11">
      <c r="A2422" s="440"/>
      <c r="B2422" s="989" t="s">
        <v>179</v>
      </c>
      <c r="C2422" s="976"/>
      <c r="D2422" s="983" t="s">
        <v>3239</v>
      </c>
      <c r="E2422" s="984"/>
      <c r="F2422" s="979">
        <v>0</v>
      </c>
      <c r="G2422" s="980"/>
      <c r="H2422" s="985">
        <f t="shared" si="37"/>
        <v>0</v>
      </c>
      <c r="J2422" s="2061" t="s">
        <v>6842</v>
      </c>
      <c r="K2422" s="2153" t="str">
        <f>VLOOKUP(J2422,'FICHE RATIOS'!C:D,2,FALSE)</f>
        <v>Traitement Terminal - Zone Décorées</v>
      </c>
    </row>
    <row r="2423" spans="1:11">
      <c r="A2423" s="440"/>
      <c r="B2423" s="989" t="s">
        <v>179</v>
      </c>
      <c r="C2423" s="976"/>
      <c r="D2423" s="991" t="s">
        <v>3134</v>
      </c>
      <c r="E2423" s="984" t="s">
        <v>36</v>
      </c>
      <c r="F2423" s="979">
        <v>12</v>
      </c>
      <c r="G2423" s="980">
        <v>486.24</v>
      </c>
      <c r="H2423" s="985">
        <f t="shared" si="37"/>
        <v>5834.88</v>
      </c>
      <c r="J2423" s="2061" t="s">
        <v>6842</v>
      </c>
      <c r="K2423" s="2153" t="str">
        <f>VLOOKUP(J2423,'FICHE RATIOS'!C:D,2,FALSE)</f>
        <v>Traitement Terminal - Zone Décorées</v>
      </c>
    </row>
    <row r="2424" spans="1:11">
      <c r="A2424" s="440"/>
      <c r="B2424" s="989" t="s">
        <v>179</v>
      </c>
      <c r="C2424" s="976"/>
      <c r="D2424" s="991" t="s">
        <v>3240</v>
      </c>
      <c r="E2424" s="984" t="s">
        <v>36</v>
      </c>
      <c r="F2424" s="979">
        <v>1</v>
      </c>
      <c r="G2424" s="980">
        <v>531.78</v>
      </c>
      <c r="H2424" s="985">
        <f t="shared" si="37"/>
        <v>531.78</v>
      </c>
      <c r="J2424" s="2061" t="s">
        <v>6842</v>
      </c>
      <c r="K2424" s="2153" t="str">
        <f>VLOOKUP(J2424,'FICHE RATIOS'!C:D,2,FALSE)</f>
        <v>Traitement Terminal - Zone Décorées</v>
      </c>
    </row>
    <row r="2425" spans="1:11">
      <c r="A2425" s="440"/>
      <c r="B2425" s="989" t="s">
        <v>179</v>
      </c>
      <c r="C2425" s="976"/>
      <c r="D2425" s="991" t="s">
        <v>3241</v>
      </c>
      <c r="E2425" s="978" t="s">
        <v>36</v>
      </c>
      <c r="F2425" s="979">
        <v>4</v>
      </c>
      <c r="G2425" s="980">
        <v>822.2</v>
      </c>
      <c r="H2425" s="985">
        <f t="shared" si="37"/>
        <v>3288.8</v>
      </c>
      <c r="J2425" s="2061" t="s">
        <v>6842</v>
      </c>
      <c r="K2425" s="2153" t="str">
        <f>VLOOKUP(J2425,'FICHE RATIOS'!C:D,2,FALSE)</f>
        <v>Traitement Terminal - Zone Décorées</v>
      </c>
    </row>
    <row r="2426" spans="1:11">
      <c r="A2426" s="440"/>
      <c r="B2426" s="989" t="s">
        <v>179</v>
      </c>
      <c r="C2426" s="976"/>
      <c r="D2426" s="991" t="s">
        <v>3010</v>
      </c>
      <c r="E2426" s="978" t="s">
        <v>36</v>
      </c>
      <c r="F2426" s="979">
        <v>6</v>
      </c>
      <c r="G2426" s="980">
        <v>1012.64</v>
      </c>
      <c r="H2426" s="985">
        <f t="shared" si="37"/>
        <v>6075.84</v>
      </c>
      <c r="J2426" s="2061" t="s">
        <v>6842</v>
      </c>
      <c r="K2426" s="2153" t="str">
        <f>VLOOKUP(J2426,'FICHE RATIOS'!C:D,2,FALSE)</f>
        <v>Traitement Terminal - Zone Décorées</v>
      </c>
    </row>
    <row r="2427" spans="1:11">
      <c r="A2427" s="440"/>
      <c r="B2427" s="989" t="s">
        <v>179</v>
      </c>
      <c r="C2427" s="976"/>
      <c r="D2427" s="991" t="s">
        <v>3011</v>
      </c>
      <c r="E2427" s="978" t="s">
        <v>36</v>
      </c>
      <c r="F2427" s="979">
        <v>10</v>
      </c>
      <c r="G2427" s="980">
        <v>1491.36</v>
      </c>
      <c r="H2427" s="985">
        <f t="shared" si="37"/>
        <v>14913.599999999999</v>
      </c>
      <c r="J2427" s="2061" t="s">
        <v>6842</v>
      </c>
      <c r="K2427" s="2153" t="str">
        <f>VLOOKUP(J2427,'FICHE RATIOS'!C:D,2,FALSE)</f>
        <v>Traitement Terminal - Zone Décorées</v>
      </c>
    </row>
    <row r="2428" spans="1:11">
      <c r="A2428" s="440"/>
      <c r="B2428" s="989" t="s">
        <v>179</v>
      </c>
      <c r="C2428" s="976"/>
      <c r="D2428" s="991" t="s">
        <v>3012</v>
      </c>
      <c r="E2428" s="978" t="s">
        <v>36</v>
      </c>
      <c r="F2428" s="979">
        <v>4</v>
      </c>
      <c r="G2428" s="980">
        <v>2087</v>
      </c>
      <c r="H2428" s="985">
        <f t="shared" si="37"/>
        <v>8348</v>
      </c>
      <c r="J2428" s="2061" t="s">
        <v>6842</v>
      </c>
      <c r="K2428" s="2153" t="str">
        <f>VLOOKUP(J2428,'FICHE RATIOS'!C:D,2,FALSE)</f>
        <v>Traitement Terminal - Zone Décorées</v>
      </c>
    </row>
    <row r="2429" spans="1:11">
      <c r="A2429" s="440"/>
      <c r="B2429" s="989" t="s">
        <v>179</v>
      </c>
      <c r="C2429" s="976"/>
      <c r="D2429" s="991" t="s">
        <v>2789</v>
      </c>
      <c r="E2429" s="978" t="s">
        <v>36</v>
      </c>
      <c r="F2429" s="979">
        <v>4</v>
      </c>
      <c r="G2429" s="980">
        <v>2598.39</v>
      </c>
      <c r="H2429" s="985">
        <f t="shared" si="37"/>
        <v>10393.56</v>
      </c>
      <c r="J2429" s="2061" t="s">
        <v>6842</v>
      </c>
      <c r="K2429" s="2153" t="str">
        <f>VLOOKUP(J2429,'FICHE RATIOS'!C:D,2,FALSE)</f>
        <v>Traitement Terminal - Zone Décorées</v>
      </c>
    </row>
    <row r="2430" spans="1:11">
      <c r="A2430" s="440"/>
      <c r="B2430" s="989" t="s">
        <v>179</v>
      </c>
      <c r="C2430" s="976"/>
      <c r="D2430" s="983"/>
      <c r="E2430" s="984"/>
      <c r="F2430" s="979">
        <v>0</v>
      </c>
      <c r="G2430" s="980"/>
      <c r="H2430" s="985">
        <f t="shared" si="37"/>
        <v>0</v>
      </c>
      <c r="J2430" s="2061" t="s">
        <v>6842</v>
      </c>
      <c r="K2430" s="2153" t="str">
        <f>VLOOKUP(J2430,'FICHE RATIOS'!C:D,2,FALSE)</f>
        <v>Traitement Terminal - Zone Décorées</v>
      </c>
    </row>
    <row r="2431" spans="1:11">
      <c r="A2431" s="440"/>
      <c r="B2431" s="989" t="s">
        <v>179</v>
      </c>
      <c r="C2431" s="976"/>
      <c r="D2431" s="983" t="s">
        <v>3242</v>
      </c>
      <c r="E2431" s="984"/>
      <c r="F2431" s="979">
        <v>0</v>
      </c>
      <c r="G2431" s="980"/>
      <c r="H2431" s="985">
        <f t="shared" si="37"/>
        <v>0</v>
      </c>
      <c r="J2431" s="2061" t="s">
        <v>6842</v>
      </c>
      <c r="K2431" s="2153" t="str">
        <f>VLOOKUP(J2431,'FICHE RATIOS'!C:D,2,FALSE)</f>
        <v>Traitement Terminal - Zone Décorées</v>
      </c>
    </row>
    <row r="2432" spans="1:11">
      <c r="A2432" s="440"/>
      <c r="B2432" s="989" t="s">
        <v>179</v>
      </c>
      <c r="C2432" s="976"/>
      <c r="D2432" s="983" t="s">
        <v>3243</v>
      </c>
      <c r="E2432" s="984"/>
      <c r="F2432" s="979">
        <v>0</v>
      </c>
      <c r="G2432" s="980"/>
      <c r="H2432" s="985">
        <f t="shared" si="37"/>
        <v>0</v>
      </c>
      <c r="J2432" s="2061" t="s">
        <v>6842</v>
      </c>
      <c r="K2432" s="2153" t="str">
        <f>VLOOKUP(J2432,'FICHE RATIOS'!C:D,2,FALSE)</f>
        <v>Traitement Terminal - Zone Décorées</v>
      </c>
    </row>
    <row r="2433" spans="1:11">
      <c r="A2433" s="440"/>
      <c r="B2433" s="989" t="s">
        <v>179</v>
      </c>
      <c r="C2433" s="976"/>
      <c r="D2433" s="991" t="s">
        <v>3016</v>
      </c>
      <c r="E2433" s="984" t="s">
        <v>36</v>
      </c>
      <c r="F2433" s="979">
        <v>2</v>
      </c>
      <c r="G2433" s="980">
        <v>449.26</v>
      </c>
      <c r="H2433" s="985">
        <f t="shared" si="37"/>
        <v>898.52</v>
      </c>
      <c r="J2433" s="2061" t="s">
        <v>6842</v>
      </c>
      <c r="K2433" s="2153" t="str">
        <f>VLOOKUP(J2433,'FICHE RATIOS'!C:D,2,FALSE)</f>
        <v>Traitement Terminal - Zone Décorées</v>
      </c>
    </row>
    <row r="2434" spans="1:11">
      <c r="A2434" s="440"/>
      <c r="B2434" s="989" t="s">
        <v>179</v>
      </c>
      <c r="C2434" s="976"/>
      <c r="D2434" s="991" t="s">
        <v>3143</v>
      </c>
      <c r="E2434" s="984" t="s">
        <v>36</v>
      </c>
      <c r="F2434" s="979">
        <v>1</v>
      </c>
      <c r="G2434" s="980">
        <v>456.89</v>
      </c>
      <c r="H2434" s="985">
        <f t="shared" si="37"/>
        <v>456.89</v>
      </c>
      <c r="J2434" s="2061" t="s">
        <v>6842</v>
      </c>
      <c r="K2434" s="2153" t="str">
        <f>VLOOKUP(J2434,'FICHE RATIOS'!C:D,2,FALSE)</f>
        <v>Traitement Terminal - Zone Décorées</v>
      </c>
    </row>
    <row r="2435" spans="1:11">
      <c r="A2435" s="440"/>
      <c r="B2435" s="989" t="s">
        <v>179</v>
      </c>
      <c r="C2435" s="976"/>
      <c r="D2435" s="991" t="s">
        <v>3145</v>
      </c>
      <c r="E2435" s="984" t="s">
        <v>36</v>
      </c>
      <c r="F2435" s="979">
        <v>2</v>
      </c>
      <c r="G2435" s="980">
        <v>565.55999999999995</v>
      </c>
      <c r="H2435" s="985">
        <f t="shared" si="37"/>
        <v>1131.1199999999999</v>
      </c>
      <c r="J2435" s="2061" t="s">
        <v>6842</v>
      </c>
      <c r="K2435" s="2153" t="str">
        <f>VLOOKUP(J2435,'FICHE RATIOS'!C:D,2,FALSE)</f>
        <v>Traitement Terminal - Zone Décorées</v>
      </c>
    </row>
    <row r="2436" spans="1:11">
      <c r="A2436" s="440"/>
      <c r="B2436" s="989" t="s">
        <v>179</v>
      </c>
      <c r="C2436" s="976"/>
      <c r="D2436" s="991" t="s">
        <v>3144</v>
      </c>
      <c r="E2436" s="984" t="s">
        <v>36</v>
      </c>
      <c r="F2436" s="979">
        <v>1</v>
      </c>
      <c r="G2436" s="980">
        <v>520.84</v>
      </c>
      <c r="H2436" s="985">
        <f t="shared" si="37"/>
        <v>520.84</v>
      </c>
      <c r="J2436" s="2061" t="s">
        <v>6842</v>
      </c>
      <c r="K2436" s="2153" t="str">
        <f>VLOOKUP(J2436,'FICHE RATIOS'!C:D,2,FALSE)</f>
        <v>Traitement Terminal - Zone Décorées</v>
      </c>
    </row>
    <row r="2437" spans="1:11">
      <c r="A2437" s="440"/>
      <c r="B2437" s="989" t="s">
        <v>179</v>
      </c>
      <c r="C2437" s="976"/>
      <c r="D2437" s="991" t="s">
        <v>3146</v>
      </c>
      <c r="E2437" s="984" t="s">
        <v>36</v>
      </c>
      <c r="F2437" s="979">
        <v>1</v>
      </c>
      <c r="G2437" s="980">
        <v>534.05999999999995</v>
      </c>
      <c r="H2437" s="985">
        <f t="shared" si="37"/>
        <v>534.05999999999995</v>
      </c>
      <c r="J2437" s="2061" t="s">
        <v>6842</v>
      </c>
      <c r="K2437" s="2153" t="str">
        <f>VLOOKUP(J2437,'FICHE RATIOS'!C:D,2,FALSE)</f>
        <v>Traitement Terminal - Zone Décorées</v>
      </c>
    </row>
    <row r="2438" spans="1:11">
      <c r="A2438" s="440"/>
      <c r="B2438" s="989" t="s">
        <v>179</v>
      </c>
      <c r="C2438" s="976"/>
      <c r="D2438" s="991" t="s">
        <v>3019</v>
      </c>
      <c r="E2438" s="984" t="s">
        <v>36</v>
      </c>
      <c r="F2438" s="979">
        <v>1</v>
      </c>
      <c r="G2438" s="980">
        <v>629.5</v>
      </c>
      <c r="H2438" s="985">
        <f t="shared" si="37"/>
        <v>629.5</v>
      </c>
      <c r="J2438" s="2061" t="s">
        <v>6842</v>
      </c>
      <c r="K2438" s="2153" t="str">
        <f>VLOOKUP(J2438,'FICHE RATIOS'!C:D,2,FALSE)</f>
        <v>Traitement Terminal - Zone Décorées</v>
      </c>
    </row>
    <row r="2439" spans="1:11">
      <c r="A2439" s="440"/>
      <c r="B2439" s="989" t="s">
        <v>179</v>
      </c>
      <c r="C2439" s="976"/>
      <c r="D2439" s="991" t="s">
        <v>3147</v>
      </c>
      <c r="E2439" s="984" t="s">
        <v>36</v>
      </c>
      <c r="F2439" s="979">
        <v>1</v>
      </c>
      <c r="G2439" s="980">
        <v>542.45000000000005</v>
      </c>
      <c r="H2439" s="985">
        <f t="shared" si="37"/>
        <v>542.45000000000005</v>
      </c>
      <c r="J2439" s="2061" t="s">
        <v>6842</v>
      </c>
      <c r="K2439" s="2153" t="str">
        <f>VLOOKUP(J2439,'FICHE RATIOS'!C:D,2,FALSE)</f>
        <v>Traitement Terminal - Zone Décorées</v>
      </c>
    </row>
    <row r="2440" spans="1:11">
      <c r="A2440" s="440"/>
      <c r="B2440" s="989" t="s">
        <v>179</v>
      </c>
      <c r="C2440" s="976"/>
      <c r="D2440" s="991" t="s">
        <v>3244</v>
      </c>
      <c r="E2440" s="984" t="s">
        <v>36</v>
      </c>
      <c r="F2440" s="979">
        <v>2</v>
      </c>
      <c r="G2440" s="980">
        <v>610.20000000000005</v>
      </c>
      <c r="H2440" s="985">
        <f t="shared" ref="H2440:H2503" si="38">+IF(F2440=0,0,F2440*G2440)</f>
        <v>1220.4000000000001</v>
      </c>
      <c r="J2440" s="2061" t="s">
        <v>6842</v>
      </c>
      <c r="K2440" s="2153" t="str">
        <f>VLOOKUP(J2440,'FICHE RATIOS'!C:D,2,FALSE)</f>
        <v>Traitement Terminal - Zone Décorées</v>
      </c>
    </row>
    <row r="2441" spans="1:11">
      <c r="A2441" s="440"/>
      <c r="B2441" s="989" t="s">
        <v>179</v>
      </c>
      <c r="C2441" s="976"/>
      <c r="D2441" s="991" t="s">
        <v>3020</v>
      </c>
      <c r="E2441" s="984" t="s">
        <v>36</v>
      </c>
      <c r="F2441" s="979">
        <v>1</v>
      </c>
      <c r="G2441" s="980">
        <v>553.20000000000005</v>
      </c>
      <c r="H2441" s="985">
        <f t="shared" si="38"/>
        <v>553.20000000000005</v>
      </c>
      <c r="J2441" s="2061" t="s">
        <v>6842</v>
      </c>
      <c r="K2441" s="2153" t="str">
        <f>VLOOKUP(J2441,'FICHE RATIOS'!C:D,2,FALSE)</f>
        <v>Traitement Terminal - Zone Décorées</v>
      </c>
    </row>
    <row r="2442" spans="1:11">
      <c r="A2442" s="440"/>
      <c r="B2442" s="989" t="s">
        <v>179</v>
      </c>
      <c r="C2442" s="976"/>
      <c r="D2442" s="991" t="s">
        <v>3021</v>
      </c>
      <c r="E2442" s="978" t="s">
        <v>36</v>
      </c>
      <c r="F2442" s="979">
        <v>2</v>
      </c>
      <c r="G2442" s="980">
        <v>669.32</v>
      </c>
      <c r="H2442" s="985">
        <f t="shared" si="38"/>
        <v>1338.64</v>
      </c>
      <c r="J2442" s="2061" t="s">
        <v>6842</v>
      </c>
      <c r="K2442" s="2153" t="str">
        <f>VLOOKUP(J2442,'FICHE RATIOS'!C:D,2,FALSE)</f>
        <v>Traitement Terminal - Zone Décorées</v>
      </c>
    </row>
    <row r="2443" spans="1:11" ht="48">
      <c r="A2443" s="440"/>
      <c r="B2443" s="989" t="s">
        <v>179</v>
      </c>
      <c r="C2443" s="976"/>
      <c r="D2443" s="991" t="s">
        <v>3062</v>
      </c>
      <c r="E2443" s="984" t="s">
        <v>36</v>
      </c>
      <c r="F2443" s="979">
        <v>14</v>
      </c>
      <c r="G2443" s="980">
        <v>68.31</v>
      </c>
      <c r="H2443" s="985">
        <f t="shared" si="38"/>
        <v>956.34</v>
      </c>
      <c r="J2443" s="2061" t="s">
        <v>6842</v>
      </c>
      <c r="K2443" s="2153" t="str">
        <f>VLOOKUP(J2443,'FICHE RATIOS'!C:D,2,FALSE)</f>
        <v>Traitement Terminal - Zone Décorées</v>
      </c>
    </row>
    <row r="2444" spans="1:11">
      <c r="A2444" s="440"/>
      <c r="B2444" s="989" t="s">
        <v>179</v>
      </c>
      <c r="C2444" s="976"/>
      <c r="D2444" s="983"/>
      <c r="E2444" s="984"/>
      <c r="F2444" s="979">
        <v>0</v>
      </c>
      <c r="G2444" s="980"/>
      <c r="H2444" s="985">
        <f t="shared" si="38"/>
        <v>0</v>
      </c>
      <c r="J2444" s="2061" t="s">
        <v>6842</v>
      </c>
      <c r="K2444" s="2153" t="str">
        <f>VLOOKUP(J2444,'FICHE RATIOS'!C:D,2,FALSE)</f>
        <v>Traitement Terminal - Zone Décorées</v>
      </c>
    </row>
    <row r="2445" spans="1:11">
      <c r="A2445" s="440"/>
      <c r="B2445" s="989" t="s">
        <v>179</v>
      </c>
      <c r="C2445" s="976"/>
      <c r="D2445" s="983" t="s">
        <v>3245</v>
      </c>
      <c r="E2445" s="984"/>
      <c r="F2445" s="979">
        <v>0</v>
      </c>
      <c r="G2445" s="980"/>
      <c r="H2445" s="985">
        <f t="shared" si="38"/>
        <v>0</v>
      </c>
      <c r="J2445" s="2061" t="s">
        <v>6842</v>
      </c>
      <c r="K2445" s="2153" t="str">
        <f>VLOOKUP(J2445,'FICHE RATIOS'!C:D,2,FALSE)</f>
        <v>Traitement Terminal - Zone Décorées</v>
      </c>
    </row>
    <row r="2446" spans="1:11">
      <c r="A2446" s="440"/>
      <c r="B2446" s="989" t="s">
        <v>179</v>
      </c>
      <c r="C2446" s="976"/>
      <c r="D2446" s="983" t="s">
        <v>3243</v>
      </c>
      <c r="E2446" s="984"/>
      <c r="F2446" s="979">
        <v>0</v>
      </c>
      <c r="G2446" s="980"/>
      <c r="H2446" s="985">
        <f t="shared" si="38"/>
        <v>0</v>
      </c>
      <c r="J2446" s="2061" t="s">
        <v>6842</v>
      </c>
      <c r="K2446" s="2153" t="str">
        <f>VLOOKUP(J2446,'FICHE RATIOS'!C:D,2,FALSE)</f>
        <v>Traitement Terminal - Zone Décorées</v>
      </c>
    </row>
    <row r="2447" spans="1:11">
      <c r="A2447" s="440"/>
      <c r="B2447" s="989" t="s">
        <v>179</v>
      </c>
      <c r="C2447" s="976"/>
      <c r="D2447" s="991" t="s">
        <v>3017</v>
      </c>
      <c r="E2447" s="984" t="s">
        <v>36</v>
      </c>
      <c r="F2447" s="979">
        <v>2</v>
      </c>
      <c r="G2447" s="980">
        <v>456.42</v>
      </c>
      <c r="H2447" s="985">
        <f t="shared" si="38"/>
        <v>912.84</v>
      </c>
      <c r="J2447" s="2061" t="s">
        <v>6842</v>
      </c>
      <c r="K2447" s="2153" t="str">
        <f>VLOOKUP(J2447,'FICHE RATIOS'!C:D,2,FALSE)</f>
        <v>Traitement Terminal - Zone Décorées</v>
      </c>
    </row>
    <row r="2448" spans="1:11">
      <c r="A2448" s="440"/>
      <c r="B2448" s="989" t="s">
        <v>179</v>
      </c>
      <c r="C2448" s="976"/>
      <c r="D2448" s="991" t="s">
        <v>3146</v>
      </c>
      <c r="E2448" s="984" t="s">
        <v>36</v>
      </c>
      <c r="F2448" s="979">
        <v>3</v>
      </c>
      <c r="G2448" s="980">
        <v>534.05999999999995</v>
      </c>
      <c r="H2448" s="985">
        <f t="shared" si="38"/>
        <v>1602.1799999999998</v>
      </c>
      <c r="J2448" s="2061" t="s">
        <v>6842</v>
      </c>
      <c r="K2448" s="2153" t="str">
        <f>VLOOKUP(J2448,'FICHE RATIOS'!C:D,2,FALSE)</f>
        <v>Traitement Terminal - Zone Décorées</v>
      </c>
    </row>
    <row r="2449" spans="1:11">
      <c r="A2449" s="440"/>
      <c r="B2449" s="989" t="s">
        <v>179</v>
      </c>
      <c r="C2449" s="976"/>
      <c r="D2449" s="991" t="s">
        <v>3020</v>
      </c>
      <c r="E2449" s="978" t="s">
        <v>36</v>
      </c>
      <c r="F2449" s="979">
        <v>2</v>
      </c>
      <c r="G2449" s="980">
        <v>553.20000000000005</v>
      </c>
      <c r="H2449" s="985">
        <f t="shared" si="38"/>
        <v>1106.4000000000001</v>
      </c>
      <c r="J2449" s="2061" t="s">
        <v>6842</v>
      </c>
      <c r="K2449" s="2153" t="str">
        <f>VLOOKUP(J2449,'FICHE RATIOS'!C:D,2,FALSE)</f>
        <v>Traitement Terminal - Zone Décorées</v>
      </c>
    </row>
    <row r="2450" spans="1:11">
      <c r="A2450" s="440"/>
      <c r="B2450" s="989" t="s">
        <v>179</v>
      </c>
      <c r="C2450" s="976"/>
      <c r="D2450" s="991" t="s">
        <v>3022</v>
      </c>
      <c r="E2450" s="978" t="s">
        <v>36</v>
      </c>
      <c r="F2450" s="979">
        <v>1</v>
      </c>
      <c r="G2450" s="980">
        <v>579.33000000000004</v>
      </c>
      <c r="H2450" s="985">
        <f t="shared" si="38"/>
        <v>579.33000000000004</v>
      </c>
      <c r="J2450" s="2061" t="s">
        <v>6842</v>
      </c>
      <c r="K2450" s="2153" t="str">
        <f>VLOOKUP(J2450,'FICHE RATIOS'!C:D,2,FALSE)</f>
        <v>Traitement Terminal - Zone Décorées</v>
      </c>
    </row>
    <row r="2451" spans="1:11" ht="48">
      <c r="A2451" s="440"/>
      <c r="B2451" s="989" t="s">
        <v>179</v>
      </c>
      <c r="C2451" s="976"/>
      <c r="D2451" s="991" t="s">
        <v>3024</v>
      </c>
      <c r="E2451" s="984" t="s">
        <v>36</v>
      </c>
      <c r="F2451" s="979">
        <v>8</v>
      </c>
      <c r="G2451" s="980">
        <v>182.16</v>
      </c>
      <c r="H2451" s="985">
        <f t="shared" si="38"/>
        <v>1457.28</v>
      </c>
      <c r="J2451" s="2061" t="s">
        <v>6842</v>
      </c>
      <c r="K2451" s="2153" t="str">
        <f>VLOOKUP(J2451,'FICHE RATIOS'!C:D,2,FALSE)</f>
        <v>Traitement Terminal - Zone Décorées</v>
      </c>
    </row>
    <row r="2452" spans="1:11">
      <c r="A2452" s="440"/>
      <c r="B2452" s="989" t="s">
        <v>179</v>
      </c>
      <c r="C2452" s="976"/>
      <c r="D2452" s="983"/>
      <c r="E2452" s="984"/>
      <c r="F2452" s="979">
        <v>0</v>
      </c>
      <c r="G2452" s="980"/>
      <c r="H2452" s="985">
        <f t="shared" si="38"/>
        <v>0</v>
      </c>
      <c r="J2452" s="2061"/>
      <c r="K2452" s="2153" t="e">
        <f>VLOOKUP(J2452,'FICHE RATIOS'!C:D,2,FALSE)</f>
        <v>#N/A</v>
      </c>
    </row>
    <row r="2453" spans="1:11">
      <c r="A2453" s="440"/>
      <c r="B2453" s="989" t="s">
        <v>179</v>
      </c>
      <c r="C2453" s="976"/>
      <c r="D2453" s="983" t="s">
        <v>3025</v>
      </c>
      <c r="E2453" s="984"/>
      <c r="F2453" s="979">
        <v>0</v>
      </c>
      <c r="G2453" s="980"/>
      <c r="H2453" s="985">
        <f t="shared" si="38"/>
        <v>0</v>
      </c>
      <c r="J2453" s="2061"/>
      <c r="K2453" s="2153" t="e">
        <f>VLOOKUP(J2453,'FICHE RATIOS'!C:D,2,FALSE)</f>
        <v>#N/A</v>
      </c>
    </row>
    <row r="2454" spans="1:11">
      <c r="A2454" s="440"/>
      <c r="B2454" s="989" t="s">
        <v>179</v>
      </c>
      <c r="C2454" s="976"/>
      <c r="D2454" s="983"/>
      <c r="E2454" s="984"/>
      <c r="F2454" s="979">
        <v>0</v>
      </c>
      <c r="G2454" s="980"/>
      <c r="H2454" s="985">
        <f t="shared" si="38"/>
        <v>0</v>
      </c>
      <c r="J2454" s="2061"/>
      <c r="K2454" s="2153" t="e">
        <f>VLOOKUP(J2454,'FICHE RATIOS'!C:D,2,FALSE)</f>
        <v>#N/A</v>
      </c>
    </row>
    <row r="2455" spans="1:11">
      <c r="A2455" s="440"/>
      <c r="B2455" s="989" t="s">
        <v>179</v>
      </c>
      <c r="C2455" s="976"/>
      <c r="D2455" s="983" t="s">
        <v>3035</v>
      </c>
      <c r="E2455" s="984"/>
      <c r="F2455" s="979">
        <v>0</v>
      </c>
      <c r="G2455" s="980"/>
      <c r="H2455" s="985">
        <f t="shared" si="38"/>
        <v>0</v>
      </c>
      <c r="J2455" s="2061" t="s">
        <v>6488</v>
      </c>
      <c r="K2455" s="2153" t="str">
        <f>VLOOKUP(J2455,'FICHE RATIOS'!C:D,2,FALSE)</f>
        <v>Renouvellement d'Air - Zones Décorées</v>
      </c>
    </row>
    <row r="2456" spans="1:11">
      <c r="A2456" s="440"/>
      <c r="B2456" s="989" t="s">
        <v>179</v>
      </c>
      <c r="C2456" s="976"/>
      <c r="D2456" s="991" t="s">
        <v>3027</v>
      </c>
      <c r="E2456" s="984" t="s">
        <v>428</v>
      </c>
      <c r="F2456" s="979">
        <v>7103</v>
      </c>
      <c r="G2456" s="980">
        <v>7.81</v>
      </c>
      <c r="H2456" s="985">
        <f t="shared" si="38"/>
        <v>55474.43</v>
      </c>
      <c r="J2456" s="2061" t="s">
        <v>6488</v>
      </c>
      <c r="K2456" s="2153" t="str">
        <f>VLOOKUP(J2456,'FICHE RATIOS'!C:D,2,FALSE)</f>
        <v>Renouvellement d'Air - Zones Décorées</v>
      </c>
    </row>
    <row r="2457" spans="1:11">
      <c r="A2457" s="440"/>
      <c r="B2457" s="989" t="s">
        <v>179</v>
      </c>
      <c r="C2457" s="976"/>
      <c r="D2457" s="983" t="s">
        <v>3028</v>
      </c>
      <c r="E2457" s="984"/>
      <c r="F2457" s="979">
        <v>0</v>
      </c>
      <c r="G2457" s="980"/>
      <c r="H2457" s="985">
        <f t="shared" si="38"/>
        <v>0</v>
      </c>
      <c r="J2457" s="2061" t="s">
        <v>6488</v>
      </c>
      <c r="K2457" s="2153" t="str">
        <f>VLOOKUP(J2457,'FICHE RATIOS'!C:D,2,FALSE)</f>
        <v>Renouvellement d'Air - Zones Décorées</v>
      </c>
    </row>
    <row r="2458" spans="1:11">
      <c r="A2458" s="440"/>
      <c r="B2458" s="989" t="s">
        <v>179</v>
      </c>
      <c r="C2458" s="976"/>
      <c r="D2458" s="991" t="s">
        <v>3029</v>
      </c>
      <c r="E2458" s="984" t="s">
        <v>70</v>
      </c>
      <c r="F2458" s="979">
        <v>268</v>
      </c>
      <c r="G2458" s="980">
        <v>23.46</v>
      </c>
      <c r="H2458" s="985">
        <f t="shared" si="38"/>
        <v>6287.2800000000007</v>
      </c>
      <c r="J2458" s="2061" t="s">
        <v>6488</v>
      </c>
      <c r="K2458" s="2153" t="str">
        <f>VLOOKUP(J2458,'FICHE RATIOS'!C:D,2,FALSE)</f>
        <v>Renouvellement d'Air - Zones Décorées</v>
      </c>
    </row>
    <row r="2459" spans="1:11">
      <c r="A2459" s="440"/>
      <c r="B2459" s="989" t="s">
        <v>179</v>
      </c>
      <c r="C2459" s="976"/>
      <c r="D2459" s="983"/>
      <c r="E2459" s="984"/>
      <c r="F2459" s="979">
        <v>0</v>
      </c>
      <c r="G2459" s="980"/>
      <c r="H2459" s="985">
        <f t="shared" si="38"/>
        <v>0</v>
      </c>
      <c r="J2459" s="2061" t="s">
        <v>6488</v>
      </c>
      <c r="K2459" s="2153" t="str">
        <f>VLOOKUP(J2459,'FICHE RATIOS'!C:D,2,FALSE)</f>
        <v>Renouvellement d'Air - Zones Décorées</v>
      </c>
    </row>
    <row r="2460" spans="1:11">
      <c r="A2460" s="440"/>
      <c r="B2460" s="989" t="s">
        <v>179</v>
      </c>
      <c r="C2460" s="976"/>
      <c r="D2460" s="983" t="s">
        <v>3030</v>
      </c>
      <c r="E2460" s="984"/>
      <c r="F2460" s="979">
        <v>0</v>
      </c>
      <c r="G2460" s="980"/>
      <c r="H2460" s="985">
        <f t="shared" si="38"/>
        <v>0</v>
      </c>
      <c r="J2460" s="2061" t="s">
        <v>6488</v>
      </c>
      <c r="K2460" s="2153" t="str">
        <f>VLOOKUP(J2460,'FICHE RATIOS'!C:D,2,FALSE)</f>
        <v>Renouvellement d'Air - Zones Décorées</v>
      </c>
    </row>
    <row r="2461" spans="1:11">
      <c r="A2461" s="440"/>
      <c r="B2461" s="989" t="s">
        <v>179</v>
      </c>
      <c r="C2461" s="976"/>
      <c r="D2461" s="983"/>
      <c r="E2461" s="984"/>
      <c r="F2461" s="979">
        <v>0</v>
      </c>
      <c r="G2461" s="980"/>
      <c r="H2461" s="985">
        <f t="shared" si="38"/>
        <v>0</v>
      </c>
      <c r="J2461" s="2061" t="s">
        <v>6488</v>
      </c>
      <c r="K2461" s="2153" t="str">
        <f>VLOOKUP(J2461,'FICHE RATIOS'!C:D,2,FALSE)</f>
        <v>Renouvellement d'Air - Zones Décorées</v>
      </c>
    </row>
    <row r="2462" spans="1:11">
      <c r="A2462" s="440"/>
      <c r="B2462" s="989" t="s">
        <v>179</v>
      </c>
      <c r="C2462" s="976"/>
      <c r="D2462" s="983" t="s">
        <v>3035</v>
      </c>
      <c r="E2462" s="984"/>
      <c r="F2462" s="979">
        <v>0</v>
      </c>
      <c r="G2462" s="980"/>
      <c r="H2462" s="985">
        <f t="shared" si="38"/>
        <v>0</v>
      </c>
      <c r="J2462" s="2061" t="s">
        <v>6488</v>
      </c>
      <c r="K2462" s="2153" t="str">
        <f>VLOOKUP(J2462,'FICHE RATIOS'!C:D,2,FALSE)</f>
        <v>Renouvellement d'Air - Zones Décorées</v>
      </c>
    </row>
    <row r="2463" spans="1:11">
      <c r="A2463" s="440"/>
      <c r="B2463" s="989" t="s">
        <v>179</v>
      </c>
      <c r="C2463" s="976"/>
      <c r="D2463" s="991" t="s">
        <v>3027</v>
      </c>
      <c r="E2463" s="984" t="s">
        <v>428</v>
      </c>
      <c r="F2463" s="979">
        <v>12797</v>
      </c>
      <c r="G2463" s="980">
        <v>7.81</v>
      </c>
      <c r="H2463" s="985">
        <f t="shared" si="38"/>
        <v>99944.569999999992</v>
      </c>
      <c r="J2463" s="2061" t="s">
        <v>6488</v>
      </c>
      <c r="K2463" s="2153" t="str">
        <f>VLOOKUP(J2463,'FICHE RATIOS'!C:D,2,FALSE)</f>
        <v>Renouvellement d'Air - Zones Décorées</v>
      </c>
    </row>
    <row r="2464" spans="1:11">
      <c r="A2464" s="440"/>
      <c r="B2464" s="989" t="s">
        <v>179</v>
      </c>
      <c r="C2464" s="976"/>
      <c r="D2464" s="983" t="s">
        <v>3246</v>
      </c>
      <c r="E2464" s="984"/>
      <c r="F2464" s="979">
        <v>0</v>
      </c>
      <c r="G2464" s="980"/>
      <c r="H2464" s="985">
        <f t="shared" si="38"/>
        <v>0</v>
      </c>
      <c r="J2464" s="2061" t="s">
        <v>6488</v>
      </c>
      <c r="K2464" s="2153" t="str">
        <f>VLOOKUP(J2464,'FICHE RATIOS'!C:D,2,FALSE)</f>
        <v>Renouvellement d'Air - Zones Décorées</v>
      </c>
    </row>
    <row r="2465" spans="1:11">
      <c r="A2465" s="440"/>
      <c r="B2465" s="989" t="s">
        <v>179</v>
      </c>
      <c r="C2465" s="976"/>
      <c r="D2465" s="991" t="s">
        <v>3197</v>
      </c>
      <c r="E2465" s="984" t="s">
        <v>428</v>
      </c>
      <c r="F2465" s="979">
        <v>11487</v>
      </c>
      <c r="G2465" s="980">
        <v>10.65</v>
      </c>
      <c r="H2465" s="985">
        <f t="shared" si="38"/>
        <v>122336.55</v>
      </c>
      <c r="J2465" s="2061" t="s">
        <v>6488</v>
      </c>
      <c r="K2465" s="2153" t="str">
        <f>VLOOKUP(J2465,'FICHE RATIOS'!C:D,2,FALSE)</f>
        <v>Renouvellement d'Air - Zones Décorées</v>
      </c>
    </row>
    <row r="2466" spans="1:11">
      <c r="A2466" s="440"/>
      <c r="B2466" s="989" t="s">
        <v>179</v>
      </c>
      <c r="C2466" s="976"/>
      <c r="D2466" s="983" t="s">
        <v>3247</v>
      </c>
      <c r="E2466" s="984"/>
      <c r="F2466" s="979">
        <v>0</v>
      </c>
      <c r="G2466" s="980"/>
      <c r="H2466" s="985">
        <f t="shared" si="38"/>
        <v>0</v>
      </c>
      <c r="J2466" s="2061" t="s">
        <v>6488</v>
      </c>
      <c r="K2466" s="2153" t="str">
        <f>VLOOKUP(J2466,'FICHE RATIOS'!C:D,2,FALSE)</f>
        <v>Renouvellement d'Air - Zones Décorées</v>
      </c>
    </row>
    <row r="2467" spans="1:11">
      <c r="A2467" s="440"/>
      <c r="B2467" s="989" t="s">
        <v>179</v>
      </c>
      <c r="C2467" s="976"/>
      <c r="D2467" s="991" t="s">
        <v>3197</v>
      </c>
      <c r="E2467" s="984" t="s">
        <v>428</v>
      </c>
      <c r="F2467" s="979">
        <v>2890</v>
      </c>
      <c r="G2467" s="980">
        <v>10.65</v>
      </c>
      <c r="H2467" s="985">
        <f t="shared" si="38"/>
        <v>30778.5</v>
      </c>
      <c r="J2467" s="2061" t="s">
        <v>6488</v>
      </c>
      <c r="K2467" s="2153" t="str">
        <f>VLOOKUP(J2467,'FICHE RATIOS'!C:D,2,FALSE)</f>
        <v>Renouvellement d'Air - Zones Décorées</v>
      </c>
    </row>
    <row r="2468" spans="1:11">
      <c r="A2468" s="440"/>
      <c r="B2468" s="989" t="s">
        <v>179</v>
      </c>
      <c r="C2468" s="976"/>
      <c r="D2468" s="983"/>
      <c r="E2468" s="984"/>
      <c r="F2468" s="979">
        <v>0</v>
      </c>
      <c r="G2468" s="980"/>
      <c r="H2468" s="985">
        <f t="shared" si="38"/>
        <v>0</v>
      </c>
      <c r="J2468" s="2061" t="s">
        <v>6488</v>
      </c>
      <c r="K2468" s="2153" t="str">
        <f>VLOOKUP(J2468,'FICHE RATIOS'!C:D,2,FALSE)</f>
        <v>Renouvellement d'Air - Zones Décorées</v>
      </c>
    </row>
    <row r="2469" spans="1:11">
      <c r="A2469" s="440"/>
      <c r="B2469" s="989" t="s">
        <v>179</v>
      </c>
      <c r="C2469" s="976"/>
      <c r="D2469" s="983" t="s">
        <v>3034</v>
      </c>
      <c r="E2469" s="984"/>
      <c r="F2469" s="979">
        <v>0</v>
      </c>
      <c r="G2469" s="980"/>
      <c r="H2469" s="985">
        <f t="shared" si="38"/>
        <v>0</v>
      </c>
      <c r="J2469" s="2061" t="s">
        <v>6488</v>
      </c>
      <c r="K2469" s="2153" t="str">
        <f>VLOOKUP(J2469,'FICHE RATIOS'!C:D,2,FALSE)</f>
        <v>Renouvellement d'Air - Zones Décorées</v>
      </c>
    </row>
    <row r="2470" spans="1:11">
      <c r="A2470" s="440"/>
      <c r="B2470" s="989" t="s">
        <v>179</v>
      </c>
      <c r="C2470" s="976"/>
      <c r="D2470" s="983"/>
      <c r="E2470" s="984"/>
      <c r="F2470" s="979">
        <v>0</v>
      </c>
      <c r="G2470" s="980"/>
      <c r="H2470" s="985">
        <f t="shared" si="38"/>
        <v>0</v>
      </c>
      <c r="J2470" s="2061" t="s">
        <v>6488</v>
      </c>
      <c r="K2470" s="2153" t="str">
        <f>VLOOKUP(J2470,'FICHE RATIOS'!C:D,2,FALSE)</f>
        <v>Renouvellement d'Air - Zones Décorées</v>
      </c>
    </row>
    <row r="2471" spans="1:11">
      <c r="A2471" s="440"/>
      <c r="B2471" s="989" t="s">
        <v>179</v>
      </c>
      <c r="C2471" s="976"/>
      <c r="D2471" s="991" t="s">
        <v>3027</v>
      </c>
      <c r="E2471" s="984" t="s">
        <v>428</v>
      </c>
      <c r="F2471" s="979">
        <v>4326</v>
      </c>
      <c r="G2471" s="980">
        <v>7.81</v>
      </c>
      <c r="H2471" s="985">
        <f t="shared" si="38"/>
        <v>33786.06</v>
      </c>
      <c r="J2471" s="2061" t="s">
        <v>6488</v>
      </c>
      <c r="K2471" s="2153" t="str">
        <f>VLOOKUP(J2471,'FICHE RATIOS'!C:D,2,FALSE)</f>
        <v>Renouvellement d'Air - Zones Décorées</v>
      </c>
    </row>
    <row r="2472" spans="1:11">
      <c r="A2472" s="440"/>
      <c r="B2472" s="989" t="s">
        <v>179</v>
      </c>
      <c r="C2472" s="976"/>
      <c r="D2472" s="983" t="s">
        <v>3248</v>
      </c>
      <c r="E2472" s="984"/>
      <c r="F2472" s="979">
        <v>0</v>
      </c>
      <c r="G2472" s="980"/>
      <c r="H2472" s="985">
        <f t="shared" si="38"/>
        <v>0</v>
      </c>
      <c r="J2472" s="2061" t="s">
        <v>6488</v>
      </c>
      <c r="K2472" s="2153" t="str">
        <f>VLOOKUP(J2472,'FICHE RATIOS'!C:D,2,FALSE)</f>
        <v>Renouvellement d'Air - Zones Décorées</v>
      </c>
    </row>
    <row r="2473" spans="1:11">
      <c r="A2473" s="440"/>
      <c r="B2473" s="989" t="s">
        <v>179</v>
      </c>
      <c r="C2473" s="976"/>
      <c r="D2473" s="991" t="s">
        <v>3027</v>
      </c>
      <c r="E2473" s="984" t="s">
        <v>428</v>
      </c>
      <c r="F2473" s="979">
        <v>15249</v>
      </c>
      <c r="G2473" s="980">
        <v>7.81</v>
      </c>
      <c r="H2473" s="985">
        <f t="shared" si="38"/>
        <v>119094.68999999999</v>
      </c>
      <c r="J2473" s="2061" t="s">
        <v>6488</v>
      </c>
      <c r="K2473" s="2153" t="str">
        <f>VLOOKUP(J2473,'FICHE RATIOS'!C:D,2,FALSE)</f>
        <v>Renouvellement d'Air - Zones Décorées</v>
      </c>
    </row>
    <row r="2474" spans="1:11">
      <c r="A2474" s="440"/>
      <c r="B2474" s="989" t="s">
        <v>179</v>
      </c>
      <c r="C2474" s="976"/>
      <c r="D2474" s="983" t="s">
        <v>3150</v>
      </c>
      <c r="E2474" s="984"/>
      <c r="F2474" s="979">
        <v>0</v>
      </c>
      <c r="G2474" s="980"/>
      <c r="H2474" s="985">
        <f t="shared" si="38"/>
        <v>0</v>
      </c>
      <c r="J2474" s="2061" t="s">
        <v>6488</v>
      </c>
      <c r="K2474" s="2153" t="str">
        <f>VLOOKUP(J2474,'FICHE RATIOS'!C:D,2,FALSE)</f>
        <v>Renouvellement d'Air - Zones Décorées</v>
      </c>
    </row>
    <row r="2475" spans="1:11">
      <c r="A2475" s="440"/>
      <c r="B2475" s="989" t="s">
        <v>179</v>
      </c>
      <c r="C2475" s="976"/>
      <c r="D2475" s="991" t="s">
        <v>3027</v>
      </c>
      <c r="E2475" s="984" t="s">
        <v>428</v>
      </c>
      <c r="F2475" s="979">
        <v>6235</v>
      </c>
      <c r="G2475" s="980">
        <v>7.81</v>
      </c>
      <c r="H2475" s="985">
        <f t="shared" si="38"/>
        <v>48695.35</v>
      </c>
      <c r="J2475" s="2061" t="s">
        <v>6488</v>
      </c>
      <c r="K2475" s="2153" t="str">
        <f>VLOOKUP(J2475,'FICHE RATIOS'!C:D,2,FALSE)</f>
        <v>Renouvellement d'Air - Zones Décorées</v>
      </c>
    </row>
    <row r="2476" spans="1:11">
      <c r="A2476" s="440"/>
      <c r="B2476" s="989" t="s">
        <v>179</v>
      </c>
      <c r="C2476" s="976"/>
      <c r="D2476" s="991" t="s">
        <v>3152</v>
      </c>
      <c r="E2476" s="984" t="s">
        <v>235</v>
      </c>
      <c r="F2476" s="979">
        <v>119</v>
      </c>
      <c r="G2476" s="980">
        <v>58.22</v>
      </c>
      <c r="H2476" s="985">
        <f t="shared" si="38"/>
        <v>6928.18</v>
      </c>
      <c r="J2476" s="2061" t="s">
        <v>6488</v>
      </c>
      <c r="K2476" s="2153" t="str">
        <f>VLOOKUP(J2476,'FICHE RATIOS'!C:D,2,FALSE)</f>
        <v>Renouvellement d'Air - Zones Décorées</v>
      </c>
    </row>
    <row r="2477" spans="1:11">
      <c r="A2477" s="440"/>
      <c r="B2477" s="989" t="s">
        <v>179</v>
      </c>
      <c r="C2477" s="976"/>
      <c r="D2477" s="991" t="s">
        <v>3153</v>
      </c>
      <c r="E2477" s="984" t="s">
        <v>235</v>
      </c>
      <c r="F2477" s="979">
        <v>10</v>
      </c>
      <c r="G2477" s="980">
        <v>51.69</v>
      </c>
      <c r="H2477" s="985">
        <f t="shared" si="38"/>
        <v>516.9</v>
      </c>
      <c r="J2477" s="2061" t="s">
        <v>6488</v>
      </c>
      <c r="K2477" s="2153" t="str">
        <f>VLOOKUP(J2477,'FICHE RATIOS'!C:D,2,FALSE)</f>
        <v>Renouvellement d'Air - Zones Décorées</v>
      </c>
    </row>
    <row r="2478" spans="1:11">
      <c r="A2478" s="440"/>
      <c r="B2478" s="989" t="s">
        <v>179</v>
      </c>
      <c r="C2478" s="976"/>
      <c r="D2478" s="991" t="s">
        <v>3154</v>
      </c>
      <c r="E2478" s="984" t="s">
        <v>235</v>
      </c>
      <c r="F2478" s="979">
        <v>23</v>
      </c>
      <c r="G2478" s="980">
        <v>44.8</v>
      </c>
      <c r="H2478" s="985">
        <f t="shared" si="38"/>
        <v>1030.3999999999999</v>
      </c>
      <c r="J2478" s="2061" t="s">
        <v>6488</v>
      </c>
      <c r="K2478" s="2153" t="str">
        <f>VLOOKUP(J2478,'FICHE RATIOS'!C:D,2,FALSE)</f>
        <v>Renouvellement d'Air - Zones Décorées</v>
      </c>
    </row>
    <row r="2479" spans="1:11">
      <c r="A2479" s="440"/>
      <c r="B2479" s="989" t="s">
        <v>179</v>
      </c>
      <c r="C2479" s="976"/>
      <c r="D2479" s="991" t="s">
        <v>3155</v>
      </c>
      <c r="E2479" s="984" t="s">
        <v>235</v>
      </c>
      <c r="F2479" s="979">
        <v>21</v>
      </c>
      <c r="G2479" s="980">
        <v>40.26</v>
      </c>
      <c r="H2479" s="985">
        <f t="shared" si="38"/>
        <v>845.45999999999992</v>
      </c>
      <c r="J2479" s="2061" t="s">
        <v>6488</v>
      </c>
      <c r="K2479" s="2153" t="str">
        <f>VLOOKUP(J2479,'FICHE RATIOS'!C:D,2,FALSE)</f>
        <v>Renouvellement d'Air - Zones Décorées</v>
      </c>
    </row>
    <row r="2480" spans="1:11">
      <c r="A2480" s="440"/>
      <c r="B2480" s="989" t="s">
        <v>179</v>
      </c>
      <c r="C2480" s="976"/>
      <c r="D2480" s="991" t="s">
        <v>3039</v>
      </c>
      <c r="E2480" s="984" t="s">
        <v>235</v>
      </c>
      <c r="F2480" s="979">
        <v>47</v>
      </c>
      <c r="G2480" s="980">
        <v>37.35</v>
      </c>
      <c r="H2480" s="985">
        <f t="shared" si="38"/>
        <v>1755.45</v>
      </c>
      <c r="J2480" s="2061" t="s">
        <v>6488</v>
      </c>
      <c r="K2480" s="2153" t="str">
        <f>VLOOKUP(J2480,'FICHE RATIOS'!C:D,2,FALSE)</f>
        <v>Renouvellement d'Air - Zones Décorées</v>
      </c>
    </row>
    <row r="2481" spans="1:11">
      <c r="A2481" s="440"/>
      <c r="B2481" s="989" t="s">
        <v>179</v>
      </c>
      <c r="C2481" s="976"/>
      <c r="D2481" s="983" t="s">
        <v>3156</v>
      </c>
      <c r="E2481" s="984"/>
      <c r="F2481" s="979">
        <v>0</v>
      </c>
      <c r="G2481" s="980"/>
      <c r="H2481" s="985">
        <f t="shared" si="38"/>
        <v>0</v>
      </c>
      <c r="J2481" s="2061" t="s">
        <v>6488</v>
      </c>
      <c r="K2481" s="2153" t="str">
        <f>VLOOKUP(J2481,'FICHE RATIOS'!C:D,2,FALSE)</f>
        <v>Renouvellement d'Air - Zones Décorées</v>
      </c>
    </row>
    <row r="2482" spans="1:11">
      <c r="A2482" s="440"/>
      <c r="B2482" s="989" t="s">
        <v>179</v>
      </c>
      <c r="C2482" s="976"/>
      <c r="D2482" s="991" t="s">
        <v>3040</v>
      </c>
      <c r="E2482" s="984" t="s">
        <v>70</v>
      </c>
      <c r="F2482" s="979">
        <v>514</v>
      </c>
      <c r="G2482" s="980">
        <v>19.32</v>
      </c>
      <c r="H2482" s="985">
        <f t="shared" si="38"/>
        <v>9930.48</v>
      </c>
      <c r="J2482" s="2061" t="s">
        <v>6488</v>
      </c>
      <c r="K2482" s="2153" t="str">
        <f>VLOOKUP(J2482,'FICHE RATIOS'!C:D,2,FALSE)</f>
        <v>Renouvellement d'Air - Zones Décorées</v>
      </c>
    </row>
    <row r="2483" spans="1:11">
      <c r="A2483" s="440"/>
      <c r="B2483" s="989" t="s">
        <v>179</v>
      </c>
      <c r="C2483" s="976"/>
      <c r="D2483" s="983" t="s">
        <v>3041</v>
      </c>
      <c r="E2483" s="984" t="s">
        <v>399</v>
      </c>
      <c r="F2483" s="979">
        <v>0</v>
      </c>
      <c r="G2483" s="980"/>
      <c r="H2483" s="985">
        <f t="shared" si="38"/>
        <v>0</v>
      </c>
      <c r="J2483" s="2061" t="s">
        <v>6488</v>
      </c>
      <c r="K2483" s="2153" t="str">
        <f>VLOOKUP(J2483,'FICHE RATIOS'!C:D,2,FALSE)</f>
        <v>Renouvellement d'Air - Zones Décorées</v>
      </c>
    </row>
    <row r="2484" spans="1:11">
      <c r="A2484" s="440"/>
      <c r="B2484" s="989" t="s">
        <v>179</v>
      </c>
      <c r="C2484" s="976"/>
      <c r="D2484" s="991" t="s">
        <v>3042</v>
      </c>
      <c r="E2484" s="984" t="s">
        <v>70</v>
      </c>
      <c r="F2484" s="979">
        <v>2702</v>
      </c>
      <c r="G2484" s="980">
        <v>19.32</v>
      </c>
      <c r="H2484" s="985">
        <f t="shared" si="38"/>
        <v>52202.64</v>
      </c>
      <c r="J2484" s="2061" t="s">
        <v>6488</v>
      </c>
      <c r="K2484" s="2153" t="str">
        <f>VLOOKUP(J2484,'FICHE RATIOS'!C:D,2,FALSE)</f>
        <v>Renouvellement d'Air - Zones Décorées</v>
      </c>
    </row>
    <row r="2485" spans="1:11">
      <c r="A2485" s="440"/>
      <c r="B2485" s="989" t="s">
        <v>179</v>
      </c>
      <c r="C2485" s="976"/>
      <c r="D2485" s="991" t="s">
        <v>3115</v>
      </c>
      <c r="E2485" s="984" t="s">
        <v>70</v>
      </c>
      <c r="F2485" s="979">
        <v>366</v>
      </c>
      <c r="G2485" s="980">
        <v>62.1</v>
      </c>
      <c r="H2485" s="985">
        <f t="shared" si="38"/>
        <v>22728.600000000002</v>
      </c>
      <c r="J2485" s="2061" t="s">
        <v>6488</v>
      </c>
      <c r="K2485" s="2153" t="str">
        <f>VLOOKUP(J2485,'FICHE RATIOS'!C:D,2,FALSE)</f>
        <v>Renouvellement d'Air - Zones Décorées</v>
      </c>
    </row>
    <row r="2486" spans="1:11">
      <c r="A2486" s="440"/>
      <c r="B2486" s="989" t="s">
        <v>179</v>
      </c>
      <c r="C2486" s="976"/>
      <c r="D2486" s="983"/>
      <c r="E2486" s="984"/>
      <c r="F2486" s="979">
        <v>0</v>
      </c>
      <c r="G2486" s="980"/>
      <c r="H2486" s="985">
        <f t="shared" si="38"/>
        <v>0</v>
      </c>
      <c r="J2486" s="2061" t="s">
        <v>6488</v>
      </c>
      <c r="K2486" s="2153" t="str">
        <f>VLOOKUP(J2486,'FICHE RATIOS'!C:D,2,FALSE)</f>
        <v>Renouvellement d'Air - Zones Décorées</v>
      </c>
    </row>
    <row r="2487" spans="1:11">
      <c r="A2487" s="440"/>
      <c r="B2487" s="989" t="s">
        <v>179</v>
      </c>
      <c r="C2487" s="976"/>
      <c r="D2487" s="983" t="s">
        <v>3157</v>
      </c>
      <c r="E2487" s="984" t="s">
        <v>399</v>
      </c>
      <c r="F2487" s="979">
        <v>0</v>
      </c>
      <c r="G2487" s="980"/>
      <c r="H2487" s="985">
        <f t="shared" si="38"/>
        <v>0</v>
      </c>
      <c r="J2487" s="2061" t="s">
        <v>6488</v>
      </c>
      <c r="K2487" s="2153" t="str">
        <f>VLOOKUP(J2487,'FICHE RATIOS'!C:D,2,FALSE)</f>
        <v>Renouvellement d'Air - Zones Décorées</v>
      </c>
    </row>
    <row r="2488" spans="1:11">
      <c r="A2488" s="440"/>
      <c r="B2488" s="989" t="s">
        <v>179</v>
      </c>
      <c r="C2488" s="976"/>
      <c r="D2488" s="983"/>
      <c r="E2488" s="984"/>
      <c r="F2488" s="979">
        <v>0</v>
      </c>
      <c r="G2488" s="980"/>
      <c r="H2488" s="985">
        <f t="shared" si="38"/>
        <v>0</v>
      </c>
      <c r="J2488" s="2061" t="s">
        <v>6488</v>
      </c>
      <c r="K2488" s="2153" t="str">
        <f>VLOOKUP(J2488,'FICHE RATIOS'!C:D,2,FALSE)</f>
        <v>Renouvellement d'Air - Zones Décorées</v>
      </c>
    </row>
    <row r="2489" spans="1:11">
      <c r="A2489" s="440"/>
      <c r="B2489" s="989" t="s">
        <v>179</v>
      </c>
      <c r="C2489" s="976"/>
      <c r="D2489" s="983" t="s">
        <v>3249</v>
      </c>
      <c r="E2489" s="984"/>
      <c r="F2489" s="979">
        <v>0</v>
      </c>
      <c r="G2489" s="980"/>
      <c r="H2489" s="985">
        <f t="shared" si="38"/>
        <v>0</v>
      </c>
      <c r="J2489" s="2061" t="s">
        <v>6488</v>
      </c>
      <c r="K2489" s="2153" t="str">
        <f>VLOOKUP(J2489,'FICHE RATIOS'!C:D,2,FALSE)</f>
        <v>Renouvellement d'Air - Zones Décorées</v>
      </c>
    </row>
    <row r="2490" spans="1:11" ht="36">
      <c r="A2490" s="440"/>
      <c r="B2490" s="989" t="s">
        <v>179</v>
      </c>
      <c r="C2490" s="976"/>
      <c r="D2490" s="991" t="s">
        <v>3250</v>
      </c>
      <c r="E2490" s="984" t="s">
        <v>36</v>
      </c>
      <c r="F2490" s="979">
        <v>22</v>
      </c>
      <c r="G2490" s="980">
        <v>97.12</v>
      </c>
      <c r="H2490" s="985">
        <f t="shared" si="38"/>
        <v>2136.6400000000003</v>
      </c>
      <c r="J2490" s="2061" t="s">
        <v>6488</v>
      </c>
      <c r="K2490" s="2153" t="str">
        <f>VLOOKUP(J2490,'FICHE RATIOS'!C:D,2,FALSE)</f>
        <v>Renouvellement d'Air - Zones Décorées</v>
      </c>
    </row>
    <row r="2491" spans="1:11" ht="36">
      <c r="A2491" s="440"/>
      <c r="B2491" s="989" t="s">
        <v>179</v>
      </c>
      <c r="C2491" s="976"/>
      <c r="D2491" s="991" t="s">
        <v>3251</v>
      </c>
      <c r="E2491" s="984" t="s">
        <v>36</v>
      </c>
      <c r="F2491" s="979">
        <v>5</v>
      </c>
      <c r="G2491" s="980">
        <v>95.43</v>
      </c>
      <c r="H2491" s="985">
        <f t="shared" si="38"/>
        <v>477.15000000000003</v>
      </c>
      <c r="J2491" s="2061" t="s">
        <v>6488</v>
      </c>
      <c r="K2491" s="2153" t="str">
        <f>VLOOKUP(J2491,'FICHE RATIOS'!C:D,2,FALSE)</f>
        <v>Renouvellement d'Air - Zones Décorées</v>
      </c>
    </row>
    <row r="2492" spans="1:11" ht="36">
      <c r="A2492" s="440"/>
      <c r="B2492" s="989" t="s">
        <v>179</v>
      </c>
      <c r="C2492" s="976"/>
      <c r="D2492" s="991" t="s">
        <v>3252</v>
      </c>
      <c r="E2492" s="984" t="s">
        <v>36</v>
      </c>
      <c r="F2492" s="979">
        <v>6</v>
      </c>
      <c r="G2492" s="980">
        <v>113.99</v>
      </c>
      <c r="H2492" s="985">
        <f t="shared" si="38"/>
        <v>683.93999999999994</v>
      </c>
      <c r="J2492" s="2061" t="s">
        <v>6488</v>
      </c>
      <c r="K2492" s="2153" t="str">
        <f>VLOOKUP(J2492,'FICHE RATIOS'!C:D,2,FALSE)</f>
        <v>Renouvellement d'Air - Zones Décorées</v>
      </c>
    </row>
    <row r="2493" spans="1:11" ht="36">
      <c r="A2493" s="440"/>
      <c r="B2493" s="989" t="s">
        <v>179</v>
      </c>
      <c r="C2493" s="976"/>
      <c r="D2493" s="991" t="s">
        <v>3253</v>
      </c>
      <c r="E2493" s="984" t="s">
        <v>36</v>
      </c>
      <c r="F2493" s="979">
        <v>4</v>
      </c>
      <c r="G2493" s="980">
        <v>168.06</v>
      </c>
      <c r="H2493" s="985">
        <f t="shared" si="38"/>
        <v>672.24</v>
      </c>
      <c r="J2493" s="2061" t="s">
        <v>6488</v>
      </c>
      <c r="K2493" s="2153" t="str">
        <f>VLOOKUP(J2493,'FICHE RATIOS'!C:D,2,FALSE)</f>
        <v>Renouvellement d'Air - Zones Décorées</v>
      </c>
    </row>
    <row r="2494" spans="1:11" ht="24">
      <c r="A2494" s="440"/>
      <c r="B2494" s="989" t="s">
        <v>179</v>
      </c>
      <c r="C2494" s="976"/>
      <c r="D2494" s="991" t="s">
        <v>3160</v>
      </c>
      <c r="E2494" s="978" t="s">
        <v>66</v>
      </c>
      <c r="F2494" s="979">
        <v>6</v>
      </c>
      <c r="G2494" s="980">
        <v>544.62</v>
      </c>
      <c r="H2494" s="985">
        <f t="shared" si="38"/>
        <v>3267.7200000000003</v>
      </c>
      <c r="J2494" s="2061" t="s">
        <v>6488</v>
      </c>
      <c r="K2494" s="2153" t="str">
        <f>VLOOKUP(J2494,'FICHE RATIOS'!C:D,2,FALSE)</f>
        <v>Renouvellement d'Air - Zones Décorées</v>
      </c>
    </row>
    <row r="2495" spans="1:11" ht="24">
      <c r="A2495" s="440"/>
      <c r="B2495" s="989" t="s">
        <v>179</v>
      </c>
      <c r="C2495" s="976"/>
      <c r="D2495" s="991" t="s">
        <v>3254</v>
      </c>
      <c r="E2495" s="978" t="s">
        <v>66</v>
      </c>
      <c r="F2495" s="979">
        <v>96</v>
      </c>
      <c r="G2495" s="980">
        <v>267.18</v>
      </c>
      <c r="H2495" s="985">
        <f t="shared" si="38"/>
        <v>25649.279999999999</v>
      </c>
      <c r="J2495" s="2061" t="s">
        <v>6488</v>
      </c>
      <c r="K2495" s="2153" t="str">
        <f>VLOOKUP(J2495,'FICHE RATIOS'!C:D,2,FALSE)</f>
        <v>Renouvellement d'Air - Zones Décorées</v>
      </c>
    </row>
    <row r="2496" spans="1:11" ht="24">
      <c r="A2496" s="440"/>
      <c r="B2496" s="989" t="s">
        <v>179</v>
      </c>
      <c r="C2496" s="976"/>
      <c r="D2496" s="991" t="s">
        <v>3108</v>
      </c>
      <c r="E2496" s="978" t="s">
        <v>66</v>
      </c>
      <c r="F2496" s="979">
        <v>73</v>
      </c>
      <c r="G2496" s="980">
        <v>300.07</v>
      </c>
      <c r="H2496" s="985">
        <f t="shared" si="38"/>
        <v>21905.11</v>
      </c>
      <c r="J2496" s="2061" t="s">
        <v>6488</v>
      </c>
      <c r="K2496" s="2153" t="str">
        <f>VLOOKUP(J2496,'FICHE RATIOS'!C:D,2,FALSE)</f>
        <v>Renouvellement d'Air - Zones Décorées</v>
      </c>
    </row>
    <row r="2497" spans="1:11" ht="24">
      <c r="A2497" s="440"/>
      <c r="B2497" s="989" t="s">
        <v>179</v>
      </c>
      <c r="C2497" s="976"/>
      <c r="D2497" s="991" t="s">
        <v>3255</v>
      </c>
      <c r="E2497" s="978" t="s">
        <v>66</v>
      </c>
      <c r="F2497" s="979">
        <v>6</v>
      </c>
      <c r="G2497" s="980">
        <v>251.22</v>
      </c>
      <c r="H2497" s="985">
        <f t="shared" si="38"/>
        <v>1507.32</v>
      </c>
      <c r="J2497" s="2061" t="s">
        <v>6488</v>
      </c>
      <c r="K2497" s="2153" t="str">
        <f>VLOOKUP(J2497,'FICHE RATIOS'!C:D,2,FALSE)</f>
        <v>Renouvellement d'Air - Zones Décorées</v>
      </c>
    </row>
    <row r="2498" spans="1:11" ht="48">
      <c r="A2498" s="440"/>
      <c r="B2498" s="989" t="s">
        <v>179</v>
      </c>
      <c r="C2498" s="976"/>
      <c r="D2498" s="991" t="s">
        <v>2971</v>
      </c>
      <c r="E2498" s="984" t="s">
        <v>36</v>
      </c>
      <c r="F2498" s="979">
        <v>22</v>
      </c>
      <c r="G2498" s="980">
        <v>18.05</v>
      </c>
      <c r="H2498" s="985">
        <f t="shared" si="38"/>
        <v>397.1</v>
      </c>
      <c r="J2498" s="2061" t="s">
        <v>6488</v>
      </c>
      <c r="K2498" s="2153" t="str">
        <f>VLOOKUP(J2498,'FICHE RATIOS'!C:D,2,FALSE)</f>
        <v>Renouvellement d'Air - Zones Décorées</v>
      </c>
    </row>
    <row r="2499" spans="1:11" ht="48">
      <c r="A2499" s="440"/>
      <c r="B2499" s="989" t="s">
        <v>179</v>
      </c>
      <c r="C2499" s="976"/>
      <c r="D2499" s="991" t="s">
        <v>3170</v>
      </c>
      <c r="E2499" s="984" t="s">
        <v>36</v>
      </c>
      <c r="F2499" s="979">
        <v>101</v>
      </c>
      <c r="G2499" s="980">
        <v>22.3</v>
      </c>
      <c r="H2499" s="985">
        <f t="shared" si="38"/>
        <v>2252.3000000000002</v>
      </c>
      <c r="J2499" s="2061" t="s">
        <v>6488</v>
      </c>
      <c r="K2499" s="2153" t="str">
        <f>VLOOKUP(J2499,'FICHE RATIOS'!C:D,2,FALSE)</f>
        <v>Renouvellement d'Air - Zones Décorées</v>
      </c>
    </row>
    <row r="2500" spans="1:11" ht="48">
      <c r="A2500" s="440"/>
      <c r="B2500" s="989" t="s">
        <v>179</v>
      </c>
      <c r="C2500" s="976"/>
      <c r="D2500" s="991" t="s">
        <v>3164</v>
      </c>
      <c r="E2500" s="984" t="s">
        <v>36</v>
      </c>
      <c r="F2500" s="979">
        <v>6</v>
      </c>
      <c r="G2500" s="980">
        <v>36.97</v>
      </c>
      <c r="H2500" s="985">
        <f t="shared" si="38"/>
        <v>221.82</v>
      </c>
      <c r="J2500" s="2061" t="s">
        <v>6488</v>
      </c>
      <c r="K2500" s="2153" t="str">
        <f>VLOOKUP(J2500,'FICHE RATIOS'!C:D,2,FALSE)</f>
        <v>Renouvellement d'Air - Zones Décorées</v>
      </c>
    </row>
    <row r="2501" spans="1:11">
      <c r="A2501" s="440"/>
      <c r="B2501" s="989" t="s">
        <v>179</v>
      </c>
      <c r="C2501" s="976"/>
      <c r="D2501" s="991" t="s">
        <v>3076</v>
      </c>
      <c r="E2501" s="984" t="s">
        <v>36</v>
      </c>
      <c r="F2501" s="979">
        <v>82</v>
      </c>
      <c r="G2501" s="980">
        <v>47.43</v>
      </c>
      <c r="H2501" s="985">
        <f t="shared" si="38"/>
        <v>3889.2599999999998</v>
      </c>
      <c r="J2501" s="2061" t="s">
        <v>6488</v>
      </c>
      <c r="K2501" s="2153" t="str">
        <f>VLOOKUP(J2501,'FICHE RATIOS'!C:D,2,FALSE)</f>
        <v>Renouvellement d'Air - Zones Décorées</v>
      </c>
    </row>
    <row r="2502" spans="1:11">
      <c r="A2502" s="440"/>
      <c r="B2502" s="989" t="s">
        <v>179</v>
      </c>
      <c r="C2502" s="976"/>
      <c r="D2502" s="991" t="s">
        <v>3077</v>
      </c>
      <c r="E2502" s="984" t="s">
        <v>36</v>
      </c>
      <c r="F2502" s="979">
        <v>26</v>
      </c>
      <c r="G2502" s="980">
        <v>50.58</v>
      </c>
      <c r="H2502" s="985">
        <f t="shared" si="38"/>
        <v>1315.08</v>
      </c>
      <c r="J2502" s="2061" t="s">
        <v>6488</v>
      </c>
      <c r="K2502" s="2153" t="str">
        <f>VLOOKUP(J2502,'FICHE RATIOS'!C:D,2,FALSE)</f>
        <v>Renouvellement d'Air - Zones Décorées</v>
      </c>
    </row>
    <row r="2503" spans="1:11">
      <c r="A2503" s="440"/>
      <c r="B2503" s="989" t="s">
        <v>179</v>
      </c>
      <c r="C2503" s="976"/>
      <c r="D2503" s="991" t="s">
        <v>2975</v>
      </c>
      <c r="E2503" s="984" t="s">
        <v>235</v>
      </c>
      <c r="F2503" s="979">
        <v>22</v>
      </c>
      <c r="G2503" s="980">
        <v>23</v>
      </c>
      <c r="H2503" s="985">
        <f t="shared" si="38"/>
        <v>506</v>
      </c>
      <c r="J2503" s="2061" t="s">
        <v>6488</v>
      </c>
      <c r="K2503" s="2153" t="str">
        <f>VLOOKUP(J2503,'FICHE RATIOS'!C:D,2,FALSE)</f>
        <v>Renouvellement d'Air - Zones Décorées</v>
      </c>
    </row>
    <row r="2504" spans="1:11">
      <c r="A2504" s="440"/>
      <c r="B2504" s="989" t="s">
        <v>179</v>
      </c>
      <c r="C2504" s="976"/>
      <c r="D2504" s="991" t="s">
        <v>3171</v>
      </c>
      <c r="E2504" s="984" t="s">
        <v>235</v>
      </c>
      <c r="F2504" s="979">
        <v>101</v>
      </c>
      <c r="G2504" s="980">
        <v>23</v>
      </c>
      <c r="H2504" s="985">
        <f t="shared" ref="H2504:H2567" si="39">+IF(F2504=0,0,F2504*G2504)</f>
        <v>2323</v>
      </c>
      <c r="J2504" s="2061" t="s">
        <v>6488</v>
      </c>
      <c r="K2504" s="2153" t="str">
        <f>VLOOKUP(J2504,'FICHE RATIOS'!C:D,2,FALSE)</f>
        <v>Renouvellement d'Air - Zones Décorées</v>
      </c>
    </row>
    <row r="2505" spans="1:11">
      <c r="A2505" s="440"/>
      <c r="B2505" s="989" t="s">
        <v>179</v>
      </c>
      <c r="C2505" s="976"/>
      <c r="D2505" s="991" t="s">
        <v>2973</v>
      </c>
      <c r="E2505" s="984" t="s">
        <v>235</v>
      </c>
      <c r="F2505" s="979">
        <v>6</v>
      </c>
      <c r="G2505" s="980">
        <v>24.15</v>
      </c>
      <c r="H2505" s="985">
        <f t="shared" si="39"/>
        <v>144.89999999999998</v>
      </c>
      <c r="J2505" s="2061" t="s">
        <v>6488</v>
      </c>
      <c r="K2505" s="2153" t="str">
        <f>VLOOKUP(J2505,'FICHE RATIOS'!C:D,2,FALSE)</f>
        <v>Renouvellement d'Air - Zones Décorées</v>
      </c>
    </row>
    <row r="2506" spans="1:11">
      <c r="A2506" s="440"/>
      <c r="B2506" s="989" t="s">
        <v>179</v>
      </c>
      <c r="C2506" s="976"/>
      <c r="D2506" s="991" t="s">
        <v>3071</v>
      </c>
      <c r="E2506" s="984" t="s">
        <v>235</v>
      </c>
      <c r="F2506" s="979">
        <v>82</v>
      </c>
      <c r="G2506" s="980">
        <v>25.3</v>
      </c>
      <c r="H2506" s="985">
        <f t="shared" si="39"/>
        <v>2074.6</v>
      </c>
      <c r="J2506" s="2061" t="s">
        <v>6488</v>
      </c>
      <c r="K2506" s="2153" t="str">
        <f>VLOOKUP(J2506,'FICHE RATIOS'!C:D,2,FALSE)</f>
        <v>Renouvellement d'Air - Zones Décorées</v>
      </c>
    </row>
    <row r="2507" spans="1:11">
      <c r="A2507" s="440"/>
      <c r="B2507" s="989" t="s">
        <v>179</v>
      </c>
      <c r="C2507" s="976"/>
      <c r="D2507" s="991" t="s">
        <v>3072</v>
      </c>
      <c r="E2507" s="984" t="s">
        <v>235</v>
      </c>
      <c r="F2507" s="979">
        <v>26</v>
      </c>
      <c r="G2507" s="980">
        <v>30.79</v>
      </c>
      <c r="H2507" s="985">
        <f t="shared" si="39"/>
        <v>800.54</v>
      </c>
      <c r="J2507" s="2061" t="s">
        <v>6488</v>
      </c>
      <c r="K2507" s="2153" t="str">
        <f>VLOOKUP(J2507,'FICHE RATIOS'!C:D,2,FALSE)</f>
        <v>Renouvellement d'Air - Zones Décorées</v>
      </c>
    </row>
    <row r="2508" spans="1:11">
      <c r="A2508" s="440"/>
      <c r="B2508" s="989" t="s">
        <v>179</v>
      </c>
      <c r="C2508" s="976"/>
      <c r="D2508" s="983"/>
      <c r="E2508" s="984"/>
      <c r="F2508" s="979">
        <v>0</v>
      </c>
      <c r="G2508" s="980"/>
      <c r="H2508" s="985">
        <f t="shared" si="39"/>
        <v>0</v>
      </c>
      <c r="J2508" s="2061" t="s">
        <v>6488</v>
      </c>
      <c r="K2508" s="2153" t="str">
        <f>VLOOKUP(J2508,'FICHE RATIOS'!C:D,2,FALSE)</f>
        <v>Renouvellement d'Air - Zones Décorées</v>
      </c>
    </row>
    <row r="2509" spans="1:11">
      <c r="A2509" s="440"/>
      <c r="B2509" s="989" t="s">
        <v>179</v>
      </c>
      <c r="C2509" s="976"/>
      <c r="D2509" s="983" t="s">
        <v>3063</v>
      </c>
      <c r="E2509" s="984"/>
      <c r="F2509" s="979">
        <v>0</v>
      </c>
      <c r="G2509" s="980"/>
      <c r="H2509" s="985">
        <f t="shared" si="39"/>
        <v>0</v>
      </c>
      <c r="J2509" s="2061" t="s">
        <v>6488</v>
      </c>
      <c r="K2509" s="2153" t="str">
        <f>VLOOKUP(J2509,'FICHE RATIOS'!C:D,2,FALSE)</f>
        <v>Renouvellement d'Air - Zones Décorées</v>
      </c>
    </row>
    <row r="2510" spans="1:11">
      <c r="A2510" s="440"/>
      <c r="B2510" s="989" t="s">
        <v>179</v>
      </c>
      <c r="C2510" s="976"/>
      <c r="D2510" s="983"/>
      <c r="E2510" s="984"/>
      <c r="F2510" s="979">
        <v>0</v>
      </c>
      <c r="G2510" s="980"/>
      <c r="H2510" s="985">
        <f t="shared" si="39"/>
        <v>0</v>
      </c>
      <c r="J2510" s="2061" t="s">
        <v>6488</v>
      </c>
      <c r="K2510" s="2153" t="str">
        <f>VLOOKUP(J2510,'FICHE RATIOS'!C:D,2,FALSE)</f>
        <v>Renouvellement d'Air - Zones Décorées</v>
      </c>
    </row>
    <row r="2511" spans="1:11">
      <c r="A2511" s="440"/>
      <c r="B2511" s="989" t="s">
        <v>179</v>
      </c>
      <c r="C2511" s="976"/>
      <c r="D2511" s="983" t="s">
        <v>3035</v>
      </c>
      <c r="E2511" s="984"/>
      <c r="F2511" s="979">
        <v>0</v>
      </c>
      <c r="G2511" s="980"/>
      <c r="H2511" s="985">
        <f t="shared" si="39"/>
        <v>0</v>
      </c>
      <c r="J2511" s="2061" t="s">
        <v>6488</v>
      </c>
      <c r="K2511" s="2153" t="str">
        <f>VLOOKUP(J2511,'FICHE RATIOS'!C:D,2,FALSE)</f>
        <v>Renouvellement d'Air - Zones Décorées</v>
      </c>
    </row>
    <row r="2512" spans="1:11">
      <c r="A2512" s="440"/>
      <c r="B2512" s="989" t="s">
        <v>179</v>
      </c>
      <c r="C2512" s="976"/>
      <c r="D2512" s="991" t="s">
        <v>3027</v>
      </c>
      <c r="E2512" s="984" t="s">
        <v>428</v>
      </c>
      <c r="F2512" s="979">
        <v>1913</v>
      </c>
      <c r="G2512" s="980">
        <v>7.81</v>
      </c>
      <c r="H2512" s="985">
        <f t="shared" si="39"/>
        <v>14940.529999999999</v>
      </c>
      <c r="J2512" s="2061" t="s">
        <v>6488</v>
      </c>
      <c r="K2512" s="2153" t="str">
        <f>VLOOKUP(J2512,'FICHE RATIOS'!C:D,2,FALSE)</f>
        <v>Renouvellement d'Air - Zones Décorées</v>
      </c>
    </row>
    <row r="2513" spans="1:11">
      <c r="A2513" s="440"/>
      <c r="B2513" s="989" t="s">
        <v>179</v>
      </c>
      <c r="C2513" s="976"/>
      <c r="D2513" s="983" t="s">
        <v>3036</v>
      </c>
      <c r="E2513" s="978" t="s">
        <v>399</v>
      </c>
      <c r="F2513" s="979">
        <v>0</v>
      </c>
      <c r="G2513" s="980"/>
      <c r="H2513" s="985">
        <f t="shared" si="39"/>
        <v>0</v>
      </c>
      <c r="J2513" s="2061" t="s">
        <v>6488</v>
      </c>
      <c r="K2513" s="2153" t="str">
        <f>VLOOKUP(J2513,'FICHE RATIOS'!C:D,2,FALSE)</f>
        <v>Renouvellement d'Air - Zones Décorées</v>
      </c>
    </row>
    <row r="2514" spans="1:11">
      <c r="A2514" s="440"/>
      <c r="B2514" s="989" t="s">
        <v>179</v>
      </c>
      <c r="C2514" s="976"/>
      <c r="D2514" s="983" t="s">
        <v>3150</v>
      </c>
      <c r="E2514" s="984"/>
      <c r="F2514" s="979">
        <v>0</v>
      </c>
      <c r="G2514" s="980"/>
      <c r="H2514" s="985">
        <f t="shared" si="39"/>
        <v>0</v>
      </c>
      <c r="J2514" s="2061" t="s">
        <v>6488</v>
      </c>
      <c r="K2514" s="2153" t="str">
        <f>VLOOKUP(J2514,'FICHE RATIOS'!C:D,2,FALSE)</f>
        <v>Renouvellement d'Air - Zones Décorées</v>
      </c>
    </row>
    <row r="2515" spans="1:11">
      <c r="A2515" s="440"/>
      <c r="B2515" s="989" t="s">
        <v>179</v>
      </c>
      <c r="C2515" s="976"/>
      <c r="D2515" s="991" t="s">
        <v>3027</v>
      </c>
      <c r="E2515" s="984" t="s">
        <v>428</v>
      </c>
      <c r="F2515" s="979">
        <v>2430</v>
      </c>
      <c r="G2515" s="980">
        <v>7.81</v>
      </c>
      <c r="H2515" s="985">
        <f t="shared" si="39"/>
        <v>18978.3</v>
      </c>
      <c r="J2515" s="2061" t="s">
        <v>6488</v>
      </c>
      <c r="K2515" s="2153" t="str">
        <f>VLOOKUP(J2515,'FICHE RATIOS'!C:D,2,FALSE)</f>
        <v>Renouvellement d'Air - Zones Décorées</v>
      </c>
    </row>
    <row r="2516" spans="1:11">
      <c r="A2516" s="440"/>
      <c r="B2516" s="989" t="s">
        <v>179</v>
      </c>
      <c r="C2516" s="976"/>
      <c r="D2516" s="983" t="s">
        <v>3256</v>
      </c>
      <c r="E2516" s="984"/>
      <c r="F2516" s="979">
        <v>0</v>
      </c>
      <c r="G2516" s="980"/>
      <c r="H2516" s="985">
        <f t="shared" si="39"/>
        <v>0</v>
      </c>
      <c r="J2516" s="2061" t="s">
        <v>6488</v>
      </c>
      <c r="K2516" s="2153" t="str">
        <f>VLOOKUP(J2516,'FICHE RATIOS'!C:D,2,FALSE)</f>
        <v>Renouvellement d'Air - Zones Décorées</v>
      </c>
    </row>
    <row r="2517" spans="1:11">
      <c r="A2517" s="440"/>
      <c r="B2517" s="989" t="s">
        <v>179</v>
      </c>
      <c r="C2517" s="976"/>
      <c r="D2517" s="991" t="s">
        <v>3197</v>
      </c>
      <c r="E2517" s="984" t="s">
        <v>428</v>
      </c>
      <c r="F2517" s="979">
        <v>9931</v>
      </c>
      <c r="G2517" s="980">
        <v>10.65</v>
      </c>
      <c r="H2517" s="985">
        <f t="shared" si="39"/>
        <v>105765.15000000001</v>
      </c>
      <c r="J2517" s="2061" t="s">
        <v>6488</v>
      </c>
      <c r="K2517" s="2153" t="str">
        <f>VLOOKUP(J2517,'FICHE RATIOS'!C:D,2,FALSE)</f>
        <v>Renouvellement d'Air - Zones Décorées</v>
      </c>
    </row>
    <row r="2518" spans="1:11">
      <c r="A2518" s="440"/>
      <c r="B2518" s="989" t="s">
        <v>179</v>
      </c>
      <c r="C2518" s="976"/>
      <c r="D2518" s="983" t="s">
        <v>3257</v>
      </c>
      <c r="E2518" s="984"/>
      <c r="F2518" s="979">
        <v>0</v>
      </c>
      <c r="G2518" s="980"/>
      <c r="H2518" s="985">
        <f t="shared" si="39"/>
        <v>0</v>
      </c>
      <c r="J2518" s="2061" t="s">
        <v>6488</v>
      </c>
      <c r="K2518" s="2153" t="str">
        <f>VLOOKUP(J2518,'FICHE RATIOS'!C:D,2,FALSE)</f>
        <v>Renouvellement d'Air - Zones Décorées</v>
      </c>
    </row>
    <row r="2519" spans="1:11">
      <c r="A2519" s="440"/>
      <c r="B2519" s="989" t="s">
        <v>179</v>
      </c>
      <c r="C2519" s="976"/>
      <c r="D2519" s="991" t="s">
        <v>3197</v>
      </c>
      <c r="E2519" s="984" t="s">
        <v>428</v>
      </c>
      <c r="F2519" s="979">
        <v>2898</v>
      </c>
      <c r="G2519" s="980">
        <v>10.65</v>
      </c>
      <c r="H2519" s="985">
        <f t="shared" si="39"/>
        <v>30863.7</v>
      </c>
      <c r="J2519" s="2061" t="s">
        <v>6488</v>
      </c>
      <c r="K2519" s="2153" t="str">
        <f>VLOOKUP(J2519,'FICHE RATIOS'!C:D,2,FALSE)</f>
        <v>Renouvellement d'Air - Zones Décorées</v>
      </c>
    </row>
    <row r="2520" spans="1:11">
      <c r="A2520" s="440"/>
      <c r="B2520" s="989" t="s">
        <v>179</v>
      </c>
      <c r="C2520" s="976"/>
      <c r="D2520" s="983" t="s">
        <v>3258</v>
      </c>
      <c r="E2520" s="984"/>
      <c r="F2520" s="979">
        <v>0</v>
      </c>
      <c r="G2520" s="980"/>
      <c r="H2520" s="985">
        <f t="shared" si="39"/>
        <v>0</v>
      </c>
      <c r="J2520" s="2061" t="s">
        <v>6488</v>
      </c>
      <c r="K2520" s="2153" t="str">
        <f>VLOOKUP(J2520,'FICHE RATIOS'!C:D,2,FALSE)</f>
        <v>Renouvellement d'Air - Zones Décorées</v>
      </c>
    </row>
    <row r="2521" spans="1:11">
      <c r="A2521" s="440"/>
      <c r="B2521" s="989" t="s">
        <v>179</v>
      </c>
      <c r="C2521" s="976"/>
      <c r="D2521" s="991" t="s">
        <v>3027</v>
      </c>
      <c r="E2521" s="984" t="s">
        <v>428</v>
      </c>
      <c r="F2521" s="979">
        <v>1968</v>
      </c>
      <c r="G2521" s="980">
        <v>7.81</v>
      </c>
      <c r="H2521" s="985">
        <f t="shared" si="39"/>
        <v>15370.08</v>
      </c>
      <c r="J2521" s="2061" t="s">
        <v>6488</v>
      </c>
      <c r="K2521" s="2153" t="str">
        <f>VLOOKUP(J2521,'FICHE RATIOS'!C:D,2,FALSE)</f>
        <v>Renouvellement d'Air - Zones Décorées</v>
      </c>
    </row>
    <row r="2522" spans="1:11">
      <c r="A2522" s="440"/>
      <c r="B2522" s="989" t="s">
        <v>179</v>
      </c>
      <c r="C2522" s="976"/>
      <c r="D2522" s="983" t="s">
        <v>3259</v>
      </c>
      <c r="E2522" s="984"/>
      <c r="F2522" s="979">
        <v>0</v>
      </c>
      <c r="G2522" s="980"/>
      <c r="H2522" s="985">
        <f t="shared" si="39"/>
        <v>0</v>
      </c>
      <c r="J2522" s="2061" t="s">
        <v>6488</v>
      </c>
      <c r="K2522" s="2153" t="str">
        <f>VLOOKUP(J2522,'FICHE RATIOS'!C:D,2,FALSE)</f>
        <v>Renouvellement d'Air - Zones Décorées</v>
      </c>
    </row>
    <row r="2523" spans="1:11">
      <c r="A2523" s="440"/>
      <c r="B2523" s="989" t="s">
        <v>179</v>
      </c>
      <c r="C2523" s="976"/>
      <c r="D2523" s="991" t="s">
        <v>3027</v>
      </c>
      <c r="E2523" s="984" t="s">
        <v>428</v>
      </c>
      <c r="F2523" s="979">
        <v>128</v>
      </c>
      <c r="G2523" s="980">
        <v>7.81</v>
      </c>
      <c r="H2523" s="985">
        <f t="shared" si="39"/>
        <v>999.68</v>
      </c>
      <c r="J2523" s="2061" t="s">
        <v>6488</v>
      </c>
      <c r="K2523" s="2153" t="str">
        <f>VLOOKUP(J2523,'FICHE RATIOS'!C:D,2,FALSE)</f>
        <v>Renouvellement d'Air - Zones Décorées</v>
      </c>
    </row>
    <row r="2524" spans="1:11">
      <c r="A2524" s="440"/>
      <c r="B2524" s="989" t="s">
        <v>179</v>
      </c>
      <c r="C2524" s="976"/>
      <c r="D2524" s="983" t="s">
        <v>2776</v>
      </c>
      <c r="E2524" s="984"/>
      <c r="F2524" s="979">
        <v>0</v>
      </c>
      <c r="G2524" s="980"/>
      <c r="H2524" s="985">
        <f t="shared" si="39"/>
        <v>0</v>
      </c>
      <c r="J2524" s="2061" t="s">
        <v>6488</v>
      </c>
      <c r="K2524" s="2153" t="str">
        <f>VLOOKUP(J2524,'FICHE RATIOS'!C:D,2,FALSE)</f>
        <v>Renouvellement d'Air - Zones Décorées</v>
      </c>
    </row>
    <row r="2525" spans="1:11">
      <c r="A2525" s="440"/>
      <c r="B2525" s="989" t="s">
        <v>179</v>
      </c>
      <c r="C2525" s="976"/>
      <c r="D2525" s="983"/>
      <c r="E2525" s="984"/>
      <c r="F2525" s="979">
        <v>0</v>
      </c>
      <c r="G2525" s="980"/>
      <c r="H2525" s="985">
        <f t="shared" si="39"/>
        <v>0</v>
      </c>
      <c r="J2525" s="2061" t="s">
        <v>6488</v>
      </c>
      <c r="K2525" s="2153" t="str">
        <f>VLOOKUP(J2525,'FICHE RATIOS'!C:D,2,FALSE)</f>
        <v>Renouvellement d'Air - Zones Décorées</v>
      </c>
    </row>
    <row r="2526" spans="1:11">
      <c r="A2526" s="440"/>
      <c r="B2526" s="989" t="s">
        <v>179</v>
      </c>
      <c r="C2526" s="976"/>
      <c r="D2526" s="983" t="s">
        <v>3157</v>
      </c>
      <c r="E2526" s="984" t="s">
        <v>399</v>
      </c>
      <c r="F2526" s="979">
        <v>0</v>
      </c>
      <c r="G2526" s="980"/>
      <c r="H2526" s="985">
        <f t="shared" si="39"/>
        <v>0</v>
      </c>
      <c r="J2526" s="2061" t="s">
        <v>6488</v>
      </c>
      <c r="K2526" s="2153" t="str">
        <f>VLOOKUP(J2526,'FICHE RATIOS'!C:D,2,FALSE)</f>
        <v>Renouvellement d'Air - Zones Décorées</v>
      </c>
    </row>
    <row r="2527" spans="1:11">
      <c r="A2527" s="440"/>
      <c r="B2527" s="989" t="s">
        <v>179</v>
      </c>
      <c r="C2527" s="976"/>
      <c r="D2527" s="983"/>
      <c r="E2527" s="984"/>
      <c r="F2527" s="979">
        <v>0</v>
      </c>
      <c r="G2527" s="980"/>
      <c r="H2527" s="985">
        <f t="shared" si="39"/>
        <v>0</v>
      </c>
      <c r="J2527" s="2061" t="s">
        <v>6488</v>
      </c>
      <c r="K2527" s="2153" t="str">
        <f>VLOOKUP(J2527,'FICHE RATIOS'!C:D,2,FALSE)</f>
        <v>Renouvellement d'Air - Zones Décorées</v>
      </c>
    </row>
    <row r="2528" spans="1:11">
      <c r="A2528" s="440"/>
      <c r="B2528" s="989" t="s">
        <v>179</v>
      </c>
      <c r="C2528" s="976"/>
      <c r="D2528" s="983" t="s">
        <v>3198</v>
      </c>
      <c r="E2528" s="984" t="s">
        <v>2528</v>
      </c>
      <c r="F2528" s="979">
        <v>0</v>
      </c>
      <c r="G2528" s="980"/>
      <c r="H2528" s="985">
        <f t="shared" si="39"/>
        <v>0</v>
      </c>
      <c r="J2528" s="2061" t="s">
        <v>6488</v>
      </c>
      <c r="K2528" s="2153" t="str">
        <f>VLOOKUP(J2528,'FICHE RATIOS'!C:D,2,FALSE)</f>
        <v>Renouvellement d'Air - Zones Décorées</v>
      </c>
    </row>
    <row r="2529" spans="1:11">
      <c r="A2529" s="440"/>
      <c r="B2529" s="989" t="s">
        <v>179</v>
      </c>
      <c r="C2529" s="976"/>
      <c r="D2529" s="983"/>
      <c r="E2529" s="984"/>
      <c r="F2529" s="979">
        <v>0</v>
      </c>
      <c r="G2529" s="980"/>
      <c r="H2529" s="985">
        <f t="shared" si="39"/>
        <v>0</v>
      </c>
      <c r="J2529" s="2061" t="s">
        <v>6488</v>
      </c>
      <c r="K2529" s="2153" t="str">
        <f>VLOOKUP(J2529,'FICHE RATIOS'!C:D,2,FALSE)</f>
        <v>Renouvellement d'Air - Zones Décorées</v>
      </c>
    </row>
    <row r="2530" spans="1:11">
      <c r="A2530" s="440"/>
      <c r="B2530" s="989" t="s">
        <v>179</v>
      </c>
      <c r="C2530" s="976"/>
      <c r="D2530" s="983" t="s">
        <v>3200</v>
      </c>
      <c r="E2530" s="984"/>
      <c r="F2530" s="979">
        <v>0</v>
      </c>
      <c r="G2530" s="980"/>
      <c r="H2530" s="985">
        <f t="shared" si="39"/>
        <v>0</v>
      </c>
      <c r="J2530" s="2061" t="s">
        <v>6488</v>
      </c>
      <c r="K2530" s="2153" t="str">
        <f>VLOOKUP(J2530,'FICHE RATIOS'!C:D,2,FALSE)</f>
        <v>Renouvellement d'Air - Zones Décorées</v>
      </c>
    </row>
    <row r="2531" spans="1:11">
      <c r="A2531" s="440"/>
      <c r="B2531" s="1002" t="s">
        <v>179</v>
      </c>
      <c r="C2531" s="994"/>
      <c r="D2531" s="995"/>
      <c r="E2531" s="984"/>
      <c r="F2531" s="979">
        <v>0</v>
      </c>
      <c r="G2531" s="980"/>
      <c r="H2531" s="985">
        <f t="shared" si="39"/>
        <v>0</v>
      </c>
      <c r="J2531" s="2061" t="s">
        <v>6488</v>
      </c>
      <c r="K2531" s="2153" t="str">
        <f>VLOOKUP(J2531,'FICHE RATIOS'!C:D,2,FALSE)</f>
        <v>Renouvellement d'Air - Zones Décorées</v>
      </c>
    </row>
    <row r="2532" spans="1:11" ht="36">
      <c r="A2532" s="440"/>
      <c r="B2532" s="989" t="s">
        <v>179</v>
      </c>
      <c r="C2532" s="976"/>
      <c r="D2532" s="991" t="s">
        <v>3250</v>
      </c>
      <c r="E2532" s="978" t="s">
        <v>36</v>
      </c>
      <c r="F2532" s="979">
        <v>15</v>
      </c>
      <c r="G2532" s="980">
        <v>97.12</v>
      </c>
      <c r="H2532" s="985">
        <f t="shared" si="39"/>
        <v>1456.8000000000002</v>
      </c>
      <c r="J2532" s="2061" t="s">
        <v>6488</v>
      </c>
      <c r="K2532" s="2153" t="str">
        <f>VLOOKUP(J2532,'FICHE RATIOS'!C:D,2,FALSE)</f>
        <v>Renouvellement d'Air - Zones Décorées</v>
      </c>
    </row>
    <row r="2533" spans="1:11" ht="36">
      <c r="A2533" s="440"/>
      <c r="B2533" s="989" t="s">
        <v>179</v>
      </c>
      <c r="C2533" s="976"/>
      <c r="D2533" s="991" t="s">
        <v>3251</v>
      </c>
      <c r="E2533" s="978" t="s">
        <v>36</v>
      </c>
      <c r="F2533" s="979">
        <v>4</v>
      </c>
      <c r="G2533" s="980">
        <v>95.43</v>
      </c>
      <c r="H2533" s="985">
        <f t="shared" si="39"/>
        <v>381.72</v>
      </c>
      <c r="J2533" s="2061" t="s">
        <v>6488</v>
      </c>
      <c r="K2533" s="2153" t="str">
        <f>VLOOKUP(J2533,'FICHE RATIOS'!C:D,2,FALSE)</f>
        <v>Renouvellement d'Air - Zones Décorées</v>
      </c>
    </row>
    <row r="2534" spans="1:11" ht="36">
      <c r="A2534" s="440"/>
      <c r="B2534" s="989" t="s">
        <v>179</v>
      </c>
      <c r="C2534" s="976"/>
      <c r="D2534" s="991" t="s">
        <v>3252</v>
      </c>
      <c r="E2534" s="978" t="s">
        <v>36</v>
      </c>
      <c r="F2534" s="979">
        <v>2</v>
      </c>
      <c r="G2534" s="980">
        <v>113.99</v>
      </c>
      <c r="H2534" s="985">
        <f t="shared" si="39"/>
        <v>227.98</v>
      </c>
      <c r="J2534" s="2061" t="s">
        <v>6488</v>
      </c>
      <c r="K2534" s="2153" t="str">
        <f>VLOOKUP(J2534,'FICHE RATIOS'!C:D,2,FALSE)</f>
        <v>Renouvellement d'Air - Zones Décorées</v>
      </c>
    </row>
    <row r="2535" spans="1:11" ht="48">
      <c r="A2535" s="440"/>
      <c r="B2535" s="989" t="s">
        <v>179</v>
      </c>
      <c r="C2535" s="976"/>
      <c r="D2535" s="991" t="s">
        <v>3210</v>
      </c>
      <c r="E2535" s="978" t="s">
        <v>36</v>
      </c>
      <c r="F2535" s="979">
        <v>66</v>
      </c>
      <c r="G2535" s="980">
        <v>313.3</v>
      </c>
      <c r="H2535" s="985">
        <f t="shared" si="39"/>
        <v>20677.8</v>
      </c>
      <c r="J2535" s="2061" t="s">
        <v>6488</v>
      </c>
      <c r="K2535" s="2153" t="str">
        <f>VLOOKUP(J2535,'FICHE RATIOS'!C:D,2,FALSE)</f>
        <v>Renouvellement d'Air - Zones Décorées</v>
      </c>
    </row>
    <row r="2536" spans="1:11" ht="24">
      <c r="A2536" s="440"/>
      <c r="B2536" s="989" t="s">
        <v>179</v>
      </c>
      <c r="C2536" s="976"/>
      <c r="D2536" s="991" t="s">
        <v>3201</v>
      </c>
      <c r="E2536" s="984" t="s">
        <v>66</v>
      </c>
      <c r="F2536" s="979">
        <v>13</v>
      </c>
      <c r="G2536" s="980">
        <v>287.83</v>
      </c>
      <c r="H2536" s="985">
        <f t="shared" si="39"/>
        <v>3741.79</v>
      </c>
      <c r="J2536" s="2061" t="s">
        <v>6488</v>
      </c>
      <c r="K2536" s="2153" t="str">
        <f>VLOOKUP(J2536,'FICHE RATIOS'!C:D,2,FALSE)</f>
        <v>Renouvellement d'Air - Zones Décorées</v>
      </c>
    </row>
    <row r="2537" spans="1:11" ht="48">
      <c r="A2537" s="440"/>
      <c r="B2537" s="989" t="s">
        <v>179</v>
      </c>
      <c r="C2537" s="976"/>
      <c r="D2537" s="991" t="s">
        <v>3209</v>
      </c>
      <c r="E2537" s="984" t="s">
        <v>36</v>
      </c>
      <c r="F2537" s="979">
        <v>12</v>
      </c>
      <c r="G2537" s="980">
        <v>161.38999999999999</v>
      </c>
      <c r="H2537" s="985">
        <f t="shared" si="39"/>
        <v>1936.6799999999998</v>
      </c>
      <c r="J2537" s="2061" t="s">
        <v>6488</v>
      </c>
      <c r="K2537" s="2153" t="str">
        <f>VLOOKUP(J2537,'FICHE RATIOS'!C:D,2,FALSE)</f>
        <v>Renouvellement d'Air - Zones Décorées</v>
      </c>
    </row>
    <row r="2538" spans="1:11" ht="48">
      <c r="A2538" s="440"/>
      <c r="B2538" s="989" t="s">
        <v>179</v>
      </c>
      <c r="C2538" s="976"/>
      <c r="D2538" s="991" t="s">
        <v>3205</v>
      </c>
      <c r="E2538" s="984" t="s">
        <v>36</v>
      </c>
      <c r="F2538" s="979">
        <v>5</v>
      </c>
      <c r="G2538" s="980">
        <v>265.37</v>
      </c>
      <c r="H2538" s="985">
        <f t="shared" si="39"/>
        <v>1326.85</v>
      </c>
      <c r="J2538" s="2061" t="s">
        <v>6488</v>
      </c>
      <c r="K2538" s="2153" t="str">
        <f>VLOOKUP(J2538,'FICHE RATIOS'!C:D,2,FALSE)</f>
        <v>Renouvellement d'Air - Zones Décorées</v>
      </c>
    </row>
    <row r="2539" spans="1:11" ht="48">
      <c r="A2539" s="440"/>
      <c r="B2539" s="989" t="s">
        <v>179</v>
      </c>
      <c r="C2539" s="976"/>
      <c r="D2539" s="991" t="s">
        <v>3260</v>
      </c>
      <c r="E2539" s="984" t="s">
        <v>36</v>
      </c>
      <c r="F2539" s="979">
        <v>2</v>
      </c>
      <c r="G2539" s="980">
        <v>228.81</v>
      </c>
      <c r="H2539" s="985">
        <f t="shared" si="39"/>
        <v>457.62</v>
      </c>
      <c r="J2539" s="2061" t="s">
        <v>6488</v>
      </c>
      <c r="K2539" s="2153" t="str">
        <f>VLOOKUP(J2539,'FICHE RATIOS'!C:D,2,FALSE)</f>
        <v>Renouvellement d'Air - Zones Décorées</v>
      </c>
    </row>
    <row r="2540" spans="1:11" ht="48">
      <c r="A2540" s="440"/>
      <c r="B2540" s="989" t="s">
        <v>179</v>
      </c>
      <c r="C2540" s="976"/>
      <c r="D2540" s="991" t="s">
        <v>2971</v>
      </c>
      <c r="E2540" s="984" t="s">
        <v>36</v>
      </c>
      <c r="F2540" s="979">
        <v>15</v>
      </c>
      <c r="G2540" s="980">
        <v>18.05</v>
      </c>
      <c r="H2540" s="985">
        <f t="shared" si="39"/>
        <v>270.75</v>
      </c>
      <c r="J2540" s="2061" t="s">
        <v>6488</v>
      </c>
      <c r="K2540" s="2153" t="str">
        <f>VLOOKUP(J2540,'FICHE RATIOS'!C:D,2,FALSE)</f>
        <v>Renouvellement d'Air - Zones Décorées</v>
      </c>
    </row>
    <row r="2541" spans="1:11" ht="48">
      <c r="A2541" s="440"/>
      <c r="B2541" s="989" t="s">
        <v>179</v>
      </c>
      <c r="C2541" s="976"/>
      <c r="D2541" s="991" t="s">
        <v>3170</v>
      </c>
      <c r="E2541" s="984" t="s">
        <v>36</v>
      </c>
      <c r="F2541" s="979">
        <v>6</v>
      </c>
      <c r="G2541" s="980">
        <v>22.3</v>
      </c>
      <c r="H2541" s="985">
        <f t="shared" si="39"/>
        <v>133.80000000000001</v>
      </c>
      <c r="J2541" s="2061" t="s">
        <v>6488</v>
      </c>
      <c r="K2541" s="2153" t="str">
        <f>VLOOKUP(J2541,'FICHE RATIOS'!C:D,2,FALSE)</f>
        <v>Renouvellement d'Air - Zones Décorées</v>
      </c>
    </row>
    <row r="2542" spans="1:11" ht="48">
      <c r="A2542" s="440"/>
      <c r="B2542" s="989" t="s">
        <v>179</v>
      </c>
      <c r="C2542" s="976"/>
      <c r="D2542" s="991" t="s">
        <v>3164</v>
      </c>
      <c r="E2542" s="984" t="s">
        <v>36</v>
      </c>
      <c r="F2542" s="979">
        <v>12</v>
      </c>
      <c r="G2542" s="980">
        <v>36.97</v>
      </c>
      <c r="H2542" s="985">
        <f t="shared" si="39"/>
        <v>443.64</v>
      </c>
      <c r="J2542" s="2061" t="s">
        <v>6488</v>
      </c>
      <c r="K2542" s="2153" t="str">
        <f>VLOOKUP(J2542,'FICHE RATIOS'!C:D,2,FALSE)</f>
        <v>Renouvellement d'Air - Zones Décorées</v>
      </c>
    </row>
    <row r="2543" spans="1:11" ht="48">
      <c r="A2543" s="440"/>
      <c r="B2543" s="989" t="s">
        <v>179</v>
      </c>
      <c r="C2543" s="976"/>
      <c r="D2543" s="991" t="s">
        <v>3161</v>
      </c>
      <c r="E2543" s="984" t="s">
        <v>36</v>
      </c>
      <c r="F2543" s="979">
        <v>66</v>
      </c>
      <c r="G2543" s="980">
        <v>50.53</v>
      </c>
      <c r="H2543" s="985">
        <f t="shared" si="39"/>
        <v>3334.98</v>
      </c>
      <c r="J2543" s="2061" t="s">
        <v>6488</v>
      </c>
      <c r="K2543" s="2153" t="str">
        <f>VLOOKUP(J2543,'FICHE RATIOS'!C:D,2,FALSE)</f>
        <v>Renouvellement d'Air - Zones Décorées</v>
      </c>
    </row>
    <row r="2544" spans="1:11">
      <c r="A2544" s="440"/>
      <c r="B2544" s="989" t="s">
        <v>179</v>
      </c>
      <c r="C2544" s="976"/>
      <c r="D2544" s="991" t="s">
        <v>3077</v>
      </c>
      <c r="E2544" s="984" t="s">
        <v>36</v>
      </c>
      <c r="F2544" s="979">
        <v>18</v>
      </c>
      <c r="G2544" s="980">
        <v>50.58</v>
      </c>
      <c r="H2544" s="985">
        <f t="shared" si="39"/>
        <v>910.43999999999994</v>
      </c>
      <c r="J2544" s="2061" t="s">
        <v>6488</v>
      </c>
      <c r="K2544" s="2153" t="str">
        <f>VLOOKUP(J2544,'FICHE RATIOS'!C:D,2,FALSE)</f>
        <v>Renouvellement d'Air - Zones Décorées</v>
      </c>
    </row>
    <row r="2545" spans="1:11">
      <c r="A2545" s="440"/>
      <c r="B2545" s="989" t="s">
        <v>179</v>
      </c>
      <c r="C2545" s="976"/>
      <c r="D2545" s="991" t="s">
        <v>2975</v>
      </c>
      <c r="E2545" s="984" t="s">
        <v>235</v>
      </c>
      <c r="F2545" s="979">
        <v>15</v>
      </c>
      <c r="G2545" s="980">
        <v>23</v>
      </c>
      <c r="H2545" s="985">
        <f t="shared" si="39"/>
        <v>345</v>
      </c>
      <c r="J2545" s="2061" t="s">
        <v>6488</v>
      </c>
      <c r="K2545" s="2153" t="str">
        <f>VLOOKUP(J2545,'FICHE RATIOS'!C:D,2,FALSE)</f>
        <v>Renouvellement d'Air - Zones Décorées</v>
      </c>
    </row>
    <row r="2546" spans="1:11">
      <c r="A2546" s="440"/>
      <c r="B2546" s="989" t="s">
        <v>179</v>
      </c>
      <c r="C2546" s="976"/>
      <c r="D2546" s="991" t="s">
        <v>3171</v>
      </c>
      <c r="E2546" s="984" t="s">
        <v>235</v>
      </c>
      <c r="F2546" s="979">
        <v>6</v>
      </c>
      <c r="G2546" s="980">
        <v>23</v>
      </c>
      <c r="H2546" s="985">
        <f t="shared" si="39"/>
        <v>138</v>
      </c>
      <c r="J2546" s="2061" t="s">
        <v>6488</v>
      </c>
      <c r="K2546" s="2153" t="str">
        <f>VLOOKUP(J2546,'FICHE RATIOS'!C:D,2,FALSE)</f>
        <v>Renouvellement d'Air - Zones Décorées</v>
      </c>
    </row>
    <row r="2547" spans="1:11">
      <c r="A2547" s="440"/>
      <c r="B2547" s="989" t="s">
        <v>179</v>
      </c>
      <c r="C2547" s="976"/>
      <c r="D2547" s="991" t="s">
        <v>2973</v>
      </c>
      <c r="E2547" s="984" t="s">
        <v>235</v>
      </c>
      <c r="F2547" s="979">
        <v>12</v>
      </c>
      <c r="G2547" s="980">
        <v>24.15</v>
      </c>
      <c r="H2547" s="985">
        <f t="shared" si="39"/>
        <v>289.79999999999995</v>
      </c>
      <c r="J2547" s="2061" t="s">
        <v>6488</v>
      </c>
      <c r="K2547" s="2153" t="str">
        <f>VLOOKUP(J2547,'FICHE RATIOS'!C:D,2,FALSE)</f>
        <v>Renouvellement d'Air - Zones Décorées</v>
      </c>
    </row>
    <row r="2548" spans="1:11">
      <c r="A2548" s="440"/>
      <c r="B2548" s="989" t="s">
        <v>179</v>
      </c>
      <c r="C2548" s="976"/>
      <c r="D2548" s="991" t="s">
        <v>3071</v>
      </c>
      <c r="E2548" s="984" t="s">
        <v>235</v>
      </c>
      <c r="F2548" s="979">
        <v>66</v>
      </c>
      <c r="G2548" s="980">
        <v>25.3</v>
      </c>
      <c r="H2548" s="985">
        <f t="shared" si="39"/>
        <v>1669.8</v>
      </c>
      <c r="J2548" s="2061" t="s">
        <v>6488</v>
      </c>
      <c r="K2548" s="2153" t="str">
        <f>VLOOKUP(J2548,'FICHE RATIOS'!C:D,2,FALSE)</f>
        <v>Renouvellement d'Air - Zones Décorées</v>
      </c>
    </row>
    <row r="2549" spans="1:11">
      <c r="A2549" s="440"/>
      <c r="B2549" s="989" t="s">
        <v>179</v>
      </c>
      <c r="C2549" s="976"/>
      <c r="D2549" s="991" t="s">
        <v>3072</v>
      </c>
      <c r="E2549" s="984" t="s">
        <v>235</v>
      </c>
      <c r="F2549" s="979">
        <v>18</v>
      </c>
      <c r="G2549" s="980">
        <v>30.79</v>
      </c>
      <c r="H2549" s="985">
        <f t="shared" si="39"/>
        <v>554.22</v>
      </c>
      <c r="J2549" s="2061" t="s">
        <v>6488</v>
      </c>
      <c r="K2549" s="2153" t="str">
        <f>VLOOKUP(J2549,'FICHE RATIOS'!C:D,2,FALSE)</f>
        <v>Renouvellement d'Air - Zones Décorées</v>
      </c>
    </row>
    <row r="2550" spans="1:11">
      <c r="A2550" s="440"/>
      <c r="B2550" s="989" t="s">
        <v>179</v>
      </c>
      <c r="C2550" s="976"/>
      <c r="D2550" s="983"/>
      <c r="E2550" s="984"/>
      <c r="F2550" s="979">
        <v>0</v>
      </c>
      <c r="G2550" s="980"/>
      <c r="H2550" s="985">
        <f t="shared" si="39"/>
        <v>0</v>
      </c>
      <c r="J2550" s="2061" t="s">
        <v>6488</v>
      </c>
      <c r="K2550" s="2153" t="str">
        <f>VLOOKUP(J2550,'FICHE RATIOS'!C:D,2,FALSE)</f>
        <v>Renouvellement d'Air - Zones Décorées</v>
      </c>
    </row>
    <row r="2551" spans="1:11">
      <c r="A2551" s="440"/>
      <c r="B2551" s="989" t="s">
        <v>179</v>
      </c>
      <c r="C2551" s="976"/>
      <c r="D2551" s="983" t="s">
        <v>3084</v>
      </c>
      <c r="E2551" s="984"/>
      <c r="F2551" s="979">
        <v>0</v>
      </c>
      <c r="G2551" s="980"/>
      <c r="H2551" s="985">
        <f t="shared" si="39"/>
        <v>0</v>
      </c>
      <c r="J2551" s="2061" t="s">
        <v>6488</v>
      </c>
      <c r="K2551" s="2153" t="str">
        <f>VLOOKUP(J2551,'FICHE RATIOS'!C:D,2,FALSE)</f>
        <v>Renouvellement d'Air - Zones Décorées</v>
      </c>
    </row>
    <row r="2552" spans="1:11">
      <c r="A2552" s="440"/>
      <c r="B2552" s="989" t="s">
        <v>179</v>
      </c>
      <c r="C2552" s="976"/>
      <c r="D2552" s="991" t="s">
        <v>3085</v>
      </c>
      <c r="E2552" s="984" t="s">
        <v>70</v>
      </c>
      <c r="F2552" s="979">
        <v>1540</v>
      </c>
      <c r="G2552" s="980">
        <v>62.1</v>
      </c>
      <c r="H2552" s="985">
        <f t="shared" si="39"/>
        <v>95634</v>
      </c>
      <c r="J2552" s="2061" t="s">
        <v>6488</v>
      </c>
      <c r="K2552" s="2153" t="str">
        <f>VLOOKUP(J2552,'FICHE RATIOS'!C:D,2,FALSE)</f>
        <v>Renouvellement d'Air - Zones Décorées</v>
      </c>
    </row>
    <row r="2553" spans="1:11">
      <c r="A2553" s="440"/>
      <c r="B2553" s="989" t="s">
        <v>179</v>
      </c>
      <c r="C2553" s="976"/>
      <c r="D2553" s="983"/>
      <c r="E2553" s="984"/>
      <c r="F2553" s="979">
        <v>0</v>
      </c>
      <c r="G2553" s="980"/>
      <c r="H2553" s="985">
        <f t="shared" si="39"/>
        <v>0</v>
      </c>
      <c r="J2553" s="2061" t="s">
        <v>6488</v>
      </c>
      <c r="K2553" s="2153" t="str">
        <f>VLOOKUP(J2553,'FICHE RATIOS'!C:D,2,FALSE)</f>
        <v>Renouvellement d'Air - Zones Décorées</v>
      </c>
    </row>
    <row r="2554" spans="1:11">
      <c r="A2554" s="440"/>
      <c r="B2554" s="989" t="s">
        <v>179</v>
      </c>
      <c r="C2554" s="976"/>
      <c r="D2554" s="983" t="s">
        <v>3261</v>
      </c>
      <c r="E2554" s="984"/>
      <c r="F2554" s="979">
        <v>0</v>
      </c>
      <c r="G2554" s="980"/>
      <c r="H2554" s="985">
        <f t="shared" si="39"/>
        <v>0</v>
      </c>
      <c r="J2554" s="2061" t="s">
        <v>6488</v>
      </c>
      <c r="K2554" s="2153" t="str">
        <f>VLOOKUP(J2554,'FICHE RATIOS'!C:D,2,FALSE)</f>
        <v>Renouvellement d'Air - Zones Décorées</v>
      </c>
    </row>
    <row r="2555" spans="1:11" ht="24">
      <c r="A2555" s="440"/>
      <c r="B2555" s="989" t="s">
        <v>179</v>
      </c>
      <c r="C2555" s="976"/>
      <c r="D2555" s="991" t="s">
        <v>3262</v>
      </c>
      <c r="E2555" s="984" t="s">
        <v>51</v>
      </c>
      <c r="F2555" s="979">
        <v>1</v>
      </c>
      <c r="G2555" s="980">
        <v>12653.04</v>
      </c>
      <c r="H2555" s="985">
        <f t="shared" si="39"/>
        <v>12653.04</v>
      </c>
      <c r="J2555" s="2061" t="s">
        <v>6488</v>
      </c>
      <c r="K2555" s="2153" t="str">
        <f>VLOOKUP(J2555,'FICHE RATIOS'!C:D,2,FALSE)</f>
        <v>Renouvellement d'Air - Zones Décorées</v>
      </c>
    </row>
    <row r="2556" spans="1:11" ht="24">
      <c r="A2556" s="440"/>
      <c r="B2556" s="989" t="s">
        <v>179</v>
      </c>
      <c r="C2556" s="976"/>
      <c r="D2556" s="991" t="s">
        <v>3263</v>
      </c>
      <c r="E2556" s="984" t="s">
        <v>51</v>
      </c>
      <c r="F2556" s="979">
        <v>1</v>
      </c>
      <c r="G2556" s="980">
        <v>6833.58</v>
      </c>
      <c r="H2556" s="985">
        <f t="shared" si="39"/>
        <v>6833.58</v>
      </c>
      <c r="J2556" s="2061" t="s">
        <v>6488</v>
      </c>
      <c r="K2556" s="2153" t="str">
        <f>VLOOKUP(J2556,'FICHE RATIOS'!C:D,2,FALSE)</f>
        <v>Renouvellement d'Air - Zones Décorées</v>
      </c>
    </row>
    <row r="2557" spans="1:11" ht="24">
      <c r="A2557" s="440"/>
      <c r="B2557" s="989" t="s">
        <v>179</v>
      </c>
      <c r="C2557" s="976"/>
      <c r="D2557" s="991" t="s">
        <v>3264</v>
      </c>
      <c r="E2557" s="984" t="s">
        <v>51</v>
      </c>
      <c r="F2557" s="979">
        <v>1</v>
      </c>
      <c r="G2557" s="980">
        <v>1710.51</v>
      </c>
      <c r="H2557" s="985">
        <f t="shared" si="39"/>
        <v>1710.51</v>
      </c>
      <c r="J2557" s="2061" t="s">
        <v>6488</v>
      </c>
      <c r="K2557" s="2153" t="str">
        <f>VLOOKUP(J2557,'FICHE RATIOS'!C:D,2,FALSE)</f>
        <v>Renouvellement d'Air - Zones Décorées</v>
      </c>
    </row>
    <row r="2558" spans="1:11">
      <c r="A2558" s="440"/>
      <c r="B2558" s="989" t="s">
        <v>179</v>
      </c>
      <c r="C2558" s="976"/>
      <c r="D2558" s="991" t="s">
        <v>3265</v>
      </c>
      <c r="E2558" s="984" t="s">
        <v>51</v>
      </c>
      <c r="F2558" s="979">
        <v>1</v>
      </c>
      <c r="G2558" s="980">
        <v>3042.61</v>
      </c>
      <c r="H2558" s="985">
        <f t="shared" si="39"/>
        <v>3042.61</v>
      </c>
      <c r="J2558" s="2061" t="s">
        <v>6488</v>
      </c>
      <c r="K2558" s="2153" t="str">
        <f>VLOOKUP(J2558,'FICHE RATIOS'!C:D,2,FALSE)</f>
        <v>Renouvellement d'Air - Zones Décorées</v>
      </c>
    </row>
    <row r="2559" spans="1:11">
      <c r="A2559" s="440"/>
      <c r="B2559" s="989" t="s">
        <v>179</v>
      </c>
      <c r="C2559" s="976"/>
      <c r="D2559" s="991" t="s">
        <v>3266</v>
      </c>
      <c r="E2559" s="984" t="s">
        <v>51</v>
      </c>
      <c r="F2559" s="979">
        <v>1</v>
      </c>
      <c r="G2559" s="980">
        <v>2709.86</v>
      </c>
      <c r="H2559" s="985">
        <f t="shared" si="39"/>
        <v>2709.86</v>
      </c>
      <c r="J2559" s="2061" t="s">
        <v>6488</v>
      </c>
      <c r="K2559" s="2153" t="str">
        <f>VLOOKUP(J2559,'FICHE RATIOS'!C:D,2,FALSE)</f>
        <v>Renouvellement d'Air - Zones Décorées</v>
      </c>
    </row>
    <row r="2560" spans="1:11">
      <c r="A2560" s="440"/>
      <c r="B2560" s="989" t="s">
        <v>179</v>
      </c>
      <c r="C2560" s="976"/>
      <c r="D2560" s="991" t="s">
        <v>3267</v>
      </c>
      <c r="E2560" s="984" t="s">
        <v>51</v>
      </c>
      <c r="F2560" s="979">
        <v>1</v>
      </c>
      <c r="G2560" s="980">
        <v>2709.86</v>
      </c>
      <c r="H2560" s="985">
        <f t="shared" si="39"/>
        <v>2709.86</v>
      </c>
      <c r="J2560" s="2061" t="s">
        <v>6488</v>
      </c>
      <c r="K2560" s="2153" t="str">
        <f>VLOOKUP(J2560,'FICHE RATIOS'!C:D,2,FALSE)</f>
        <v>Renouvellement d'Air - Zones Décorées</v>
      </c>
    </row>
    <row r="2561" spans="1:11">
      <c r="A2561" s="440"/>
      <c r="B2561" s="989" t="s">
        <v>179</v>
      </c>
      <c r="C2561" s="976"/>
      <c r="D2561" s="991" t="s">
        <v>3268</v>
      </c>
      <c r="E2561" s="984" t="s">
        <v>51</v>
      </c>
      <c r="F2561" s="979">
        <v>1</v>
      </c>
      <c r="G2561" s="980">
        <v>1990.08</v>
      </c>
      <c r="H2561" s="985">
        <f t="shared" si="39"/>
        <v>1990.08</v>
      </c>
      <c r="J2561" s="2061" t="s">
        <v>6488</v>
      </c>
      <c r="K2561" s="2153" t="str">
        <f>VLOOKUP(J2561,'FICHE RATIOS'!C:D,2,FALSE)</f>
        <v>Renouvellement d'Air - Zones Décorées</v>
      </c>
    </row>
    <row r="2562" spans="1:11">
      <c r="A2562" s="440"/>
      <c r="B2562" s="989" t="s">
        <v>179</v>
      </c>
      <c r="C2562" s="976"/>
      <c r="D2562" s="991" t="s">
        <v>3269</v>
      </c>
      <c r="E2562" s="984" t="s">
        <v>51</v>
      </c>
      <c r="F2562" s="979">
        <v>1</v>
      </c>
      <c r="G2562" s="980">
        <v>2709.86</v>
      </c>
      <c r="H2562" s="985">
        <f t="shared" si="39"/>
        <v>2709.86</v>
      </c>
      <c r="J2562" s="2061" t="s">
        <v>6488</v>
      </c>
      <c r="K2562" s="2153" t="str">
        <f>VLOOKUP(J2562,'FICHE RATIOS'!C:D,2,FALSE)</f>
        <v>Renouvellement d'Air - Zones Décorées</v>
      </c>
    </row>
    <row r="2563" spans="1:11" ht="24">
      <c r="A2563" s="440"/>
      <c r="B2563" s="989" t="s">
        <v>179</v>
      </c>
      <c r="C2563" s="976"/>
      <c r="D2563" s="991" t="s">
        <v>3270</v>
      </c>
      <c r="E2563" s="984" t="s">
        <v>51</v>
      </c>
      <c r="F2563" s="979">
        <v>1</v>
      </c>
      <c r="G2563" s="980">
        <v>1990.08</v>
      </c>
      <c r="H2563" s="985">
        <f t="shared" si="39"/>
        <v>1990.08</v>
      </c>
      <c r="J2563" s="2061" t="s">
        <v>6488</v>
      </c>
      <c r="K2563" s="2153" t="str">
        <f>VLOOKUP(J2563,'FICHE RATIOS'!C:D,2,FALSE)</f>
        <v>Renouvellement d'Air - Zones Décorées</v>
      </c>
    </row>
    <row r="2564" spans="1:11" ht="24">
      <c r="A2564" s="440"/>
      <c r="B2564" s="989" t="s">
        <v>179</v>
      </c>
      <c r="C2564" s="976"/>
      <c r="D2564" s="991" t="s">
        <v>3271</v>
      </c>
      <c r="E2564" s="984" t="s">
        <v>51</v>
      </c>
      <c r="F2564" s="979">
        <v>1</v>
      </c>
      <c r="G2564" s="980">
        <v>2343.59</v>
      </c>
      <c r="H2564" s="985">
        <f t="shared" si="39"/>
        <v>2343.59</v>
      </c>
      <c r="J2564" s="2061" t="s">
        <v>6488</v>
      </c>
      <c r="K2564" s="2153" t="str">
        <f>VLOOKUP(J2564,'FICHE RATIOS'!C:D,2,FALSE)</f>
        <v>Renouvellement d'Air - Zones Décorées</v>
      </c>
    </row>
    <row r="2565" spans="1:11" ht="24">
      <c r="A2565" s="440"/>
      <c r="B2565" s="989" t="s">
        <v>179</v>
      </c>
      <c r="C2565" s="976"/>
      <c r="D2565" s="991" t="s">
        <v>3272</v>
      </c>
      <c r="E2565" s="984" t="s">
        <v>51</v>
      </c>
      <c r="F2565" s="979">
        <v>1</v>
      </c>
      <c r="G2565" s="980">
        <v>2343.59</v>
      </c>
      <c r="H2565" s="985">
        <f t="shared" si="39"/>
        <v>2343.59</v>
      </c>
      <c r="J2565" s="2061" t="s">
        <v>6488</v>
      </c>
      <c r="K2565" s="2153" t="str">
        <f>VLOOKUP(J2565,'FICHE RATIOS'!C:D,2,FALSE)</f>
        <v>Renouvellement d'Air - Zones Décorées</v>
      </c>
    </row>
    <row r="2566" spans="1:11" ht="24">
      <c r="A2566" s="440"/>
      <c r="B2566" s="989" t="s">
        <v>179</v>
      </c>
      <c r="C2566" s="976"/>
      <c r="D2566" s="991" t="s">
        <v>3273</v>
      </c>
      <c r="E2566" s="984" t="s">
        <v>51</v>
      </c>
      <c r="F2566" s="979">
        <v>1</v>
      </c>
      <c r="G2566" s="980">
        <v>10833.23</v>
      </c>
      <c r="H2566" s="985">
        <f t="shared" si="39"/>
        <v>10833.23</v>
      </c>
      <c r="J2566" s="2061" t="s">
        <v>6488</v>
      </c>
      <c r="K2566" s="2153" t="str">
        <f>VLOOKUP(J2566,'FICHE RATIOS'!C:D,2,FALSE)</f>
        <v>Renouvellement d'Air - Zones Décorées</v>
      </c>
    </row>
    <row r="2567" spans="1:11" ht="24">
      <c r="A2567" s="440"/>
      <c r="B2567" s="989" t="s">
        <v>179</v>
      </c>
      <c r="C2567" s="976"/>
      <c r="D2567" s="991" t="s">
        <v>3264</v>
      </c>
      <c r="E2567" s="984" t="s">
        <v>51</v>
      </c>
      <c r="F2567" s="979">
        <v>1</v>
      </c>
      <c r="G2567" s="980">
        <v>1710.51</v>
      </c>
      <c r="H2567" s="985">
        <f t="shared" si="39"/>
        <v>1710.51</v>
      </c>
      <c r="J2567" s="2061" t="s">
        <v>6488</v>
      </c>
      <c r="K2567" s="2153" t="str">
        <f>VLOOKUP(J2567,'FICHE RATIOS'!C:D,2,FALSE)</f>
        <v>Renouvellement d'Air - Zones Décorées</v>
      </c>
    </row>
    <row r="2568" spans="1:11">
      <c r="A2568" s="440"/>
      <c r="B2568" s="989" t="s">
        <v>179</v>
      </c>
      <c r="C2568" s="976"/>
      <c r="D2568" s="991" t="s">
        <v>3265</v>
      </c>
      <c r="E2568" s="984" t="s">
        <v>51</v>
      </c>
      <c r="F2568" s="979">
        <v>1</v>
      </c>
      <c r="G2568" s="980">
        <v>3042.61</v>
      </c>
      <c r="H2568" s="985">
        <f t="shared" ref="H2568:H2631" si="40">+IF(F2568=0,0,F2568*G2568)</f>
        <v>3042.61</v>
      </c>
      <c r="J2568" s="2061" t="s">
        <v>6488</v>
      </c>
      <c r="K2568" s="2153" t="str">
        <f>VLOOKUP(J2568,'FICHE RATIOS'!C:D,2,FALSE)</f>
        <v>Renouvellement d'Air - Zones Décorées</v>
      </c>
    </row>
    <row r="2569" spans="1:11">
      <c r="A2569" s="440"/>
      <c r="B2569" s="989" t="s">
        <v>179</v>
      </c>
      <c r="C2569" s="976"/>
      <c r="D2569" s="991" t="s">
        <v>3274</v>
      </c>
      <c r="E2569" s="984" t="s">
        <v>51</v>
      </c>
      <c r="F2569" s="979">
        <v>1</v>
      </c>
      <c r="G2569" s="980">
        <v>2709.86</v>
      </c>
      <c r="H2569" s="985">
        <f t="shared" si="40"/>
        <v>2709.86</v>
      </c>
      <c r="J2569" s="2061" t="s">
        <v>6488</v>
      </c>
      <c r="K2569" s="2153" t="str">
        <f>VLOOKUP(J2569,'FICHE RATIOS'!C:D,2,FALSE)</f>
        <v>Renouvellement d'Air - Zones Décorées</v>
      </c>
    </row>
    <row r="2570" spans="1:11">
      <c r="A2570" s="440"/>
      <c r="B2570" s="989" t="s">
        <v>179</v>
      </c>
      <c r="C2570" s="976"/>
      <c r="D2570" s="991" t="s">
        <v>3275</v>
      </c>
      <c r="E2570" s="984" t="s">
        <v>51</v>
      </c>
      <c r="F2570" s="979">
        <v>1</v>
      </c>
      <c r="G2570" s="980">
        <v>5230.4799999999996</v>
      </c>
      <c r="H2570" s="985">
        <f t="shared" si="40"/>
        <v>5230.4799999999996</v>
      </c>
      <c r="J2570" s="2061" t="s">
        <v>6488</v>
      </c>
      <c r="K2570" s="2153" t="str">
        <f>VLOOKUP(J2570,'FICHE RATIOS'!C:D,2,FALSE)</f>
        <v>Renouvellement d'Air - Zones Décorées</v>
      </c>
    </row>
    <row r="2571" spans="1:11">
      <c r="A2571" s="440"/>
      <c r="B2571" s="989" t="s">
        <v>179</v>
      </c>
      <c r="C2571" s="976"/>
      <c r="D2571" s="991" t="s">
        <v>3276</v>
      </c>
      <c r="E2571" s="984" t="s">
        <v>51</v>
      </c>
      <c r="F2571" s="979">
        <v>1</v>
      </c>
      <c r="G2571" s="980">
        <v>1237.58</v>
      </c>
      <c r="H2571" s="985">
        <f t="shared" si="40"/>
        <v>1237.58</v>
      </c>
      <c r="J2571" s="2061" t="s">
        <v>6488</v>
      </c>
      <c r="K2571" s="2153" t="str">
        <f>VLOOKUP(J2571,'FICHE RATIOS'!C:D,2,FALSE)</f>
        <v>Renouvellement d'Air - Zones Décorées</v>
      </c>
    </row>
    <row r="2572" spans="1:11">
      <c r="A2572" s="440"/>
      <c r="B2572" s="989" t="s">
        <v>179</v>
      </c>
      <c r="C2572" s="976"/>
      <c r="D2572" s="991" t="s">
        <v>3277</v>
      </c>
      <c r="E2572" s="984" t="s">
        <v>51</v>
      </c>
      <c r="F2572" s="979">
        <v>10</v>
      </c>
      <c r="G2572" s="980">
        <v>7475</v>
      </c>
      <c r="H2572" s="985">
        <f t="shared" si="40"/>
        <v>74750</v>
      </c>
      <c r="J2572" s="2061" t="s">
        <v>6488</v>
      </c>
      <c r="K2572" s="2153" t="str">
        <f>VLOOKUP(J2572,'FICHE RATIOS'!C:D,2,FALSE)</f>
        <v>Renouvellement d'Air - Zones Décorées</v>
      </c>
    </row>
    <row r="2573" spans="1:11">
      <c r="A2573" s="440"/>
      <c r="B2573" s="989" t="s">
        <v>179</v>
      </c>
      <c r="C2573" s="976"/>
      <c r="D2573" s="983"/>
      <c r="E2573" s="984"/>
      <c r="F2573" s="979">
        <v>0</v>
      </c>
      <c r="G2573" s="980"/>
      <c r="H2573" s="985">
        <f t="shared" si="40"/>
        <v>0</v>
      </c>
      <c r="J2573" s="2061" t="s">
        <v>6488</v>
      </c>
      <c r="K2573" s="2153" t="str">
        <f>VLOOKUP(J2573,'FICHE RATIOS'!C:D,2,FALSE)</f>
        <v>Renouvellement d'Air - Zones Décorées</v>
      </c>
    </row>
    <row r="2574" spans="1:11">
      <c r="A2574" s="440"/>
      <c r="B2574" s="989" t="s">
        <v>179</v>
      </c>
      <c r="C2574" s="976"/>
      <c r="D2574" s="991" t="s">
        <v>3278</v>
      </c>
      <c r="E2574" s="984" t="s">
        <v>51</v>
      </c>
      <c r="F2574" s="979">
        <v>17</v>
      </c>
      <c r="G2574" s="980">
        <v>791.11</v>
      </c>
      <c r="H2574" s="985">
        <f t="shared" si="40"/>
        <v>13448.87</v>
      </c>
      <c r="J2574" s="2061" t="s">
        <v>6488</v>
      </c>
      <c r="K2574" s="2153" t="str">
        <f>VLOOKUP(J2574,'FICHE RATIOS'!C:D,2,FALSE)</f>
        <v>Renouvellement d'Air - Zones Décorées</v>
      </c>
    </row>
    <row r="2575" spans="1:11" ht="24">
      <c r="A2575" s="440"/>
      <c r="B2575" s="989" t="s">
        <v>179</v>
      </c>
      <c r="C2575" s="976"/>
      <c r="D2575" s="991" t="s">
        <v>3279</v>
      </c>
      <c r="E2575" s="984" t="s">
        <v>51</v>
      </c>
      <c r="F2575" s="979">
        <v>17</v>
      </c>
      <c r="G2575" s="980">
        <v>2817.5</v>
      </c>
      <c r="H2575" s="985">
        <f t="shared" si="40"/>
        <v>47897.5</v>
      </c>
      <c r="J2575" s="2061" t="s">
        <v>6488</v>
      </c>
      <c r="K2575" s="2153" t="str">
        <f>VLOOKUP(J2575,'FICHE RATIOS'!C:D,2,FALSE)</f>
        <v>Renouvellement d'Air - Zones Décorées</v>
      </c>
    </row>
    <row r="2576" spans="1:11">
      <c r="A2576" s="440"/>
      <c r="B2576" s="989" t="s">
        <v>179</v>
      </c>
      <c r="C2576" s="976"/>
      <c r="D2576" s="983"/>
      <c r="E2576" s="984"/>
      <c r="F2576" s="979">
        <v>0</v>
      </c>
      <c r="G2576" s="980"/>
      <c r="H2576" s="985">
        <f t="shared" si="40"/>
        <v>0</v>
      </c>
      <c r="J2576" s="2061" t="s">
        <v>6488</v>
      </c>
      <c r="K2576" s="2153" t="str">
        <f>VLOOKUP(J2576,'FICHE RATIOS'!C:D,2,FALSE)</f>
        <v>Renouvellement d'Air - Zones Décorées</v>
      </c>
    </row>
    <row r="2577" spans="1:11" ht="24">
      <c r="A2577" s="440"/>
      <c r="B2577" s="989" t="s">
        <v>179</v>
      </c>
      <c r="C2577" s="976"/>
      <c r="D2577" s="983" t="s">
        <v>3280</v>
      </c>
      <c r="E2577" s="984"/>
      <c r="F2577" s="979">
        <v>0</v>
      </c>
      <c r="G2577" s="980"/>
      <c r="H2577" s="985">
        <f t="shared" si="40"/>
        <v>0</v>
      </c>
      <c r="J2577" s="2061" t="s">
        <v>6488</v>
      </c>
      <c r="K2577" s="2153" t="str">
        <f>VLOOKUP(J2577,'FICHE RATIOS'!C:D,2,FALSE)</f>
        <v>Renouvellement d'Air - Zones Décorées</v>
      </c>
    </row>
    <row r="2578" spans="1:11">
      <c r="A2578" s="440"/>
      <c r="B2578" s="989" t="s">
        <v>179</v>
      </c>
      <c r="C2578" s="976"/>
      <c r="D2578" s="991" t="s">
        <v>3281</v>
      </c>
      <c r="E2578" s="984" t="s">
        <v>70</v>
      </c>
      <c r="F2578" s="979">
        <v>172</v>
      </c>
      <c r="G2578" s="980">
        <v>29.45</v>
      </c>
      <c r="H2578" s="985">
        <f t="shared" si="40"/>
        <v>5065.3999999999996</v>
      </c>
      <c r="J2578" s="2061" t="s">
        <v>6488</v>
      </c>
      <c r="K2578" s="2153" t="str">
        <f>VLOOKUP(J2578,'FICHE RATIOS'!C:D,2,FALSE)</f>
        <v>Renouvellement d'Air - Zones Décorées</v>
      </c>
    </row>
    <row r="2579" spans="1:11">
      <c r="A2579" s="440"/>
      <c r="B2579" s="989" t="s">
        <v>179</v>
      </c>
      <c r="C2579" s="976"/>
      <c r="D2579" s="983" t="s">
        <v>179</v>
      </c>
      <c r="E2579" s="984" t="s">
        <v>179</v>
      </c>
      <c r="F2579" s="979">
        <v>0</v>
      </c>
      <c r="G2579" s="980"/>
      <c r="H2579" s="985">
        <f t="shared" si="40"/>
        <v>0</v>
      </c>
      <c r="J2579" s="2061"/>
      <c r="K2579" s="2153" t="e">
        <f>VLOOKUP(J2579,'FICHE RATIOS'!C:D,2,FALSE)</f>
        <v>#N/A</v>
      </c>
    </row>
    <row r="2580" spans="1:11">
      <c r="A2580" s="440"/>
      <c r="B2580" s="989"/>
      <c r="C2580" s="976"/>
      <c r="D2580" s="990"/>
      <c r="E2580" s="978"/>
      <c r="F2580" s="979"/>
      <c r="G2580" s="980"/>
      <c r="H2580" s="985">
        <f t="shared" si="40"/>
        <v>0</v>
      </c>
      <c r="J2580" s="2061"/>
      <c r="K2580" s="2153" t="e">
        <f>VLOOKUP(J2580,'FICHE RATIOS'!C:D,2,FALSE)</f>
        <v>#N/A</v>
      </c>
    </row>
    <row r="2581" spans="1:11">
      <c r="A2581" s="440"/>
      <c r="B2581" s="989" t="s">
        <v>2016</v>
      </c>
      <c r="C2581" s="976"/>
      <c r="D2581" s="997" t="s">
        <v>3282</v>
      </c>
      <c r="E2581" s="978"/>
      <c r="F2581" s="979"/>
      <c r="G2581" s="980"/>
      <c r="H2581" s="985">
        <f t="shared" si="40"/>
        <v>0</v>
      </c>
      <c r="J2581" s="2061"/>
      <c r="K2581" s="2153" t="e">
        <f>VLOOKUP(J2581,'FICHE RATIOS'!C:D,2,FALSE)</f>
        <v>#N/A</v>
      </c>
    </row>
    <row r="2582" spans="1:11">
      <c r="A2582" s="440"/>
      <c r="B2582" s="989" t="s">
        <v>179</v>
      </c>
      <c r="C2582" s="976"/>
      <c r="D2582" s="983" t="s">
        <v>179</v>
      </c>
      <c r="E2582" s="984" t="s">
        <v>179</v>
      </c>
      <c r="F2582" s="979">
        <v>0</v>
      </c>
      <c r="G2582" s="980"/>
      <c r="H2582" s="985">
        <f t="shared" si="40"/>
        <v>0</v>
      </c>
      <c r="J2582" s="2061" t="s">
        <v>6842</v>
      </c>
      <c r="K2582" s="2153" t="str">
        <f>VLOOKUP(J2582,'FICHE RATIOS'!C:D,2,FALSE)</f>
        <v>Traitement Terminal - Zone Décorées</v>
      </c>
    </row>
    <row r="2583" spans="1:11">
      <c r="A2583" s="440"/>
      <c r="B2583" s="989" t="s">
        <v>179</v>
      </c>
      <c r="C2583" s="976"/>
      <c r="D2583" s="991" t="s">
        <v>3283</v>
      </c>
      <c r="E2583" s="984" t="s">
        <v>66</v>
      </c>
      <c r="F2583" s="979">
        <v>1</v>
      </c>
      <c r="G2583" s="980">
        <v>1626.34</v>
      </c>
      <c r="H2583" s="985">
        <f t="shared" si="40"/>
        <v>1626.34</v>
      </c>
      <c r="J2583" s="2061" t="s">
        <v>6842</v>
      </c>
      <c r="K2583" s="2153" t="str">
        <f>VLOOKUP(J2583,'FICHE RATIOS'!C:D,2,FALSE)</f>
        <v>Traitement Terminal - Zone Décorées</v>
      </c>
    </row>
    <row r="2584" spans="1:11">
      <c r="A2584" s="440"/>
      <c r="B2584" s="989" t="s">
        <v>179</v>
      </c>
      <c r="C2584" s="976"/>
      <c r="D2584" s="991" t="s">
        <v>3284</v>
      </c>
      <c r="E2584" s="984" t="s">
        <v>66</v>
      </c>
      <c r="F2584" s="979">
        <v>1</v>
      </c>
      <c r="G2584" s="980">
        <v>1675.08</v>
      </c>
      <c r="H2584" s="985">
        <f t="shared" si="40"/>
        <v>1675.08</v>
      </c>
      <c r="J2584" s="2061" t="s">
        <v>6842</v>
      </c>
      <c r="K2584" s="2153" t="str">
        <f>VLOOKUP(J2584,'FICHE RATIOS'!C:D,2,FALSE)</f>
        <v>Traitement Terminal - Zone Décorées</v>
      </c>
    </row>
    <row r="2585" spans="1:11">
      <c r="A2585" s="440"/>
      <c r="B2585" s="989" t="s">
        <v>179</v>
      </c>
      <c r="C2585" s="976"/>
      <c r="D2585" s="991" t="s">
        <v>3285</v>
      </c>
      <c r="E2585" s="984" t="s">
        <v>66</v>
      </c>
      <c r="F2585" s="979">
        <v>1</v>
      </c>
      <c r="G2585" s="980">
        <v>1675.08</v>
      </c>
      <c r="H2585" s="985">
        <f t="shared" si="40"/>
        <v>1675.08</v>
      </c>
      <c r="J2585" s="2061" t="s">
        <v>6842</v>
      </c>
      <c r="K2585" s="2153" t="str">
        <f>VLOOKUP(J2585,'FICHE RATIOS'!C:D,2,FALSE)</f>
        <v>Traitement Terminal - Zone Décorées</v>
      </c>
    </row>
    <row r="2586" spans="1:11">
      <c r="A2586" s="440"/>
      <c r="B2586" s="989" t="s">
        <v>179</v>
      </c>
      <c r="C2586" s="976"/>
      <c r="D2586" s="991" t="s">
        <v>3286</v>
      </c>
      <c r="E2586" s="984" t="s">
        <v>66</v>
      </c>
      <c r="F2586" s="979">
        <v>1</v>
      </c>
      <c r="G2586" s="980">
        <v>1675.08</v>
      </c>
      <c r="H2586" s="985">
        <f t="shared" si="40"/>
        <v>1675.08</v>
      </c>
      <c r="J2586" s="2061" t="s">
        <v>6842</v>
      </c>
      <c r="K2586" s="2153" t="str">
        <f>VLOOKUP(J2586,'FICHE RATIOS'!C:D,2,FALSE)</f>
        <v>Traitement Terminal - Zone Décorées</v>
      </c>
    </row>
    <row r="2587" spans="1:11">
      <c r="A2587" s="440"/>
      <c r="B2587" s="989" t="s">
        <v>179</v>
      </c>
      <c r="C2587" s="976"/>
      <c r="D2587" s="991" t="s">
        <v>3287</v>
      </c>
      <c r="E2587" s="984" t="s">
        <v>66</v>
      </c>
      <c r="F2587" s="979">
        <v>1</v>
      </c>
      <c r="G2587" s="980">
        <v>1677.82</v>
      </c>
      <c r="H2587" s="985">
        <f t="shared" si="40"/>
        <v>1677.82</v>
      </c>
      <c r="J2587" s="2061" t="s">
        <v>6842</v>
      </c>
      <c r="K2587" s="2153" t="str">
        <f>VLOOKUP(J2587,'FICHE RATIOS'!C:D,2,FALSE)</f>
        <v>Traitement Terminal - Zone Décorées</v>
      </c>
    </row>
    <row r="2588" spans="1:11">
      <c r="A2588" s="440"/>
      <c r="B2588" s="989" t="s">
        <v>179</v>
      </c>
      <c r="C2588" s="976"/>
      <c r="D2588" s="991" t="s">
        <v>3288</v>
      </c>
      <c r="E2588" s="984" t="s">
        <v>66</v>
      </c>
      <c r="F2588" s="979">
        <v>1</v>
      </c>
      <c r="G2588" s="980">
        <v>1675.08</v>
      </c>
      <c r="H2588" s="985">
        <f t="shared" si="40"/>
        <v>1675.08</v>
      </c>
      <c r="J2588" s="2061" t="s">
        <v>6842</v>
      </c>
      <c r="K2588" s="2153" t="str">
        <f>VLOOKUP(J2588,'FICHE RATIOS'!C:D,2,FALSE)</f>
        <v>Traitement Terminal - Zone Décorées</v>
      </c>
    </row>
    <row r="2589" spans="1:11">
      <c r="A2589" s="440"/>
      <c r="B2589" s="989" t="s">
        <v>179</v>
      </c>
      <c r="C2589" s="976"/>
      <c r="D2589" s="991" t="s">
        <v>3289</v>
      </c>
      <c r="E2589" s="984" t="s">
        <v>66</v>
      </c>
      <c r="F2589" s="979">
        <v>1</v>
      </c>
      <c r="G2589" s="980">
        <v>1626.34</v>
      </c>
      <c r="H2589" s="985">
        <f t="shared" si="40"/>
        <v>1626.34</v>
      </c>
      <c r="J2589" s="2061" t="s">
        <v>6842</v>
      </c>
      <c r="K2589" s="2153" t="str">
        <f>VLOOKUP(J2589,'FICHE RATIOS'!C:D,2,FALSE)</f>
        <v>Traitement Terminal - Zone Décorées</v>
      </c>
    </row>
    <row r="2590" spans="1:11">
      <c r="A2590" s="440"/>
      <c r="B2590" s="989" t="s">
        <v>179</v>
      </c>
      <c r="C2590" s="976"/>
      <c r="D2590" s="991" t="s">
        <v>3290</v>
      </c>
      <c r="E2590" s="984" t="s">
        <v>66</v>
      </c>
      <c r="F2590" s="979">
        <v>1</v>
      </c>
      <c r="G2590" s="980">
        <v>1626.34</v>
      </c>
      <c r="H2590" s="985">
        <f t="shared" si="40"/>
        <v>1626.34</v>
      </c>
      <c r="J2590" s="2061" t="s">
        <v>6842</v>
      </c>
      <c r="K2590" s="2153" t="str">
        <f>VLOOKUP(J2590,'FICHE RATIOS'!C:D,2,FALSE)</f>
        <v>Traitement Terminal - Zone Décorées</v>
      </c>
    </row>
    <row r="2591" spans="1:11">
      <c r="A2591" s="440"/>
      <c r="B2591" s="989" t="s">
        <v>179</v>
      </c>
      <c r="C2591" s="976"/>
      <c r="D2591" s="991" t="s">
        <v>3291</v>
      </c>
      <c r="E2591" s="984" t="s">
        <v>66</v>
      </c>
      <c r="F2591" s="979">
        <v>1</v>
      </c>
      <c r="G2591" s="980">
        <v>1731.55</v>
      </c>
      <c r="H2591" s="985">
        <f t="shared" si="40"/>
        <v>1731.55</v>
      </c>
      <c r="J2591" s="2061" t="s">
        <v>6842</v>
      </c>
      <c r="K2591" s="2153" t="str">
        <f>VLOOKUP(J2591,'FICHE RATIOS'!C:D,2,FALSE)</f>
        <v>Traitement Terminal - Zone Décorées</v>
      </c>
    </row>
    <row r="2592" spans="1:11">
      <c r="A2592" s="440"/>
      <c r="B2592" s="989" t="s">
        <v>179</v>
      </c>
      <c r="C2592" s="976"/>
      <c r="D2592" s="991" t="s">
        <v>3292</v>
      </c>
      <c r="E2592" s="984" t="s">
        <v>66</v>
      </c>
      <c r="F2592" s="979">
        <v>1</v>
      </c>
      <c r="G2592" s="980">
        <v>1731.55</v>
      </c>
      <c r="H2592" s="985">
        <f t="shared" si="40"/>
        <v>1731.55</v>
      </c>
      <c r="J2592" s="2061" t="s">
        <v>6842</v>
      </c>
      <c r="K2592" s="2153" t="str">
        <f>VLOOKUP(J2592,'FICHE RATIOS'!C:D,2,FALSE)</f>
        <v>Traitement Terminal - Zone Décorées</v>
      </c>
    </row>
    <row r="2593" spans="1:11">
      <c r="A2593" s="440"/>
      <c r="B2593" s="989" t="s">
        <v>179</v>
      </c>
      <c r="C2593" s="976"/>
      <c r="D2593" s="991" t="s">
        <v>3293</v>
      </c>
      <c r="E2593" s="984" t="s">
        <v>66</v>
      </c>
      <c r="F2593" s="979">
        <v>1</v>
      </c>
      <c r="G2593" s="980">
        <v>1626.34</v>
      </c>
      <c r="H2593" s="985">
        <f t="shared" si="40"/>
        <v>1626.34</v>
      </c>
      <c r="J2593" s="2061" t="s">
        <v>6842</v>
      </c>
      <c r="K2593" s="2153" t="str">
        <f>VLOOKUP(J2593,'FICHE RATIOS'!C:D,2,FALSE)</f>
        <v>Traitement Terminal - Zone Décorées</v>
      </c>
    </row>
    <row r="2594" spans="1:11">
      <c r="A2594" s="440"/>
      <c r="B2594" s="989" t="s">
        <v>179</v>
      </c>
      <c r="C2594" s="976"/>
      <c r="D2594" s="991" t="s">
        <v>3131</v>
      </c>
      <c r="E2594" s="984" t="s">
        <v>51</v>
      </c>
      <c r="F2594" s="979">
        <v>11</v>
      </c>
      <c r="G2594" s="980">
        <v>257.68</v>
      </c>
      <c r="H2594" s="985">
        <f t="shared" si="40"/>
        <v>2834.48</v>
      </c>
      <c r="J2594" s="2061" t="s">
        <v>6842</v>
      </c>
      <c r="K2594" s="2153" t="str">
        <f>VLOOKUP(J2594,'FICHE RATIOS'!C:D,2,FALSE)</f>
        <v>Traitement Terminal - Zone Décorées</v>
      </c>
    </row>
    <row r="2595" spans="1:11">
      <c r="A2595" s="440"/>
      <c r="B2595" s="989" t="s">
        <v>179</v>
      </c>
      <c r="C2595" s="976"/>
      <c r="D2595" s="983"/>
      <c r="E2595" s="984"/>
      <c r="F2595" s="979">
        <v>0</v>
      </c>
      <c r="G2595" s="980"/>
      <c r="H2595" s="985">
        <f t="shared" si="40"/>
        <v>0</v>
      </c>
      <c r="J2595" s="2061" t="s">
        <v>6842</v>
      </c>
      <c r="K2595" s="2153" t="str">
        <f>VLOOKUP(J2595,'FICHE RATIOS'!C:D,2,FALSE)</f>
        <v>Traitement Terminal - Zone Décorées</v>
      </c>
    </row>
    <row r="2596" spans="1:11">
      <c r="A2596" s="440"/>
      <c r="B2596" s="989" t="s">
        <v>179</v>
      </c>
      <c r="C2596" s="976"/>
      <c r="D2596" s="983" t="s">
        <v>3294</v>
      </c>
      <c r="E2596" s="984"/>
      <c r="F2596" s="979">
        <v>0</v>
      </c>
      <c r="G2596" s="980"/>
      <c r="H2596" s="985">
        <f t="shared" si="40"/>
        <v>0</v>
      </c>
      <c r="J2596" s="2061" t="s">
        <v>6842</v>
      </c>
      <c r="K2596" s="2153" t="str">
        <f>VLOOKUP(J2596,'FICHE RATIOS'!C:D,2,FALSE)</f>
        <v>Traitement Terminal - Zone Décorées</v>
      </c>
    </row>
    <row r="2597" spans="1:11">
      <c r="A2597" s="440"/>
      <c r="B2597" s="989" t="s">
        <v>179</v>
      </c>
      <c r="C2597" s="976"/>
      <c r="D2597" s="991" t="s">
        <v>3134</v>
      </c>
      <c r="E2597" s="984" t="s">
        <v>36</v>
      </c>
      <c r="F2597" s="979">
        <v>8</v>
      </c>
      <c r="G2597" s="980">
        <v>486.24</v>
      </c>
      <c r="H2597" s="985">
        <f t="shared" si="40"/>
        <v>3889.92</v>
      </c>
      <c r="J2597" s="2061" t="s">
        <v>6842</v>
      </c>
      <c r="K2597" s="2153" t="str">
        <f>VLOOKUP(J2597,'FICHE RATIOS'!C:D,2,FALSE)</f>
        <v>Traitement Terminal - Zone Décorées</v>
      </c>
    </row>
    <row r="2598" spans="1:11">
      <c r="A2598" s="440"/>
      <c r="B2598" s="989" t="s">
        <v>179</v>
      </c>
      <c r="C2598" s="976"/>
      <c r="D2598" s="991" t="s">
        <v>3240</v>
      </c>
      <c r="E2598" s="984" t="s">
        <v>36</v>
      </c>
      <c r="F2598" s="979">
        <v>14</v>
      </c>
      <c r="G2598" s="980">
        <v>531.78</v>
      </c>
      <c r="H2598" s="985">
        <f t="shared" si="40"/>
        <v>7444.92</v>
      </c>
      <c r="J2598" s="2061" t="s">
        <v>6842</v>
      </c>
      <c r="K2598" s="2153" t="str">
        <f>VLOOKUP(J2598,'FICHE RATIOS'!C:D,2,FALSE)</f>
        <v>Traitement Terminal - Zone Décorées</v>
      </c>
    </row>
    <row r="2599" spans="1:11">
      <c r="A2599" s="440"/>
      <c r="B2599" s="989" t="s">
        <v>179</v>
      </c>
      <c r="C2599" s="976"/>
      <c r="D2599" s="983"/>
      <c r="E2599" s="984"/>
      <c r="F2599" s="979">
        <v>0</v>
      </c>
      <c r="G2599" s="980"/>
      <c r="H2599" s="985">
        <f t="shared" si="40"/>
        <v>0</v>
      </c>
      <c r="J2599" s="2061" t="s">
        <v>6842</v>
      </c>
      <c r="K2599" s="2153" t="str">
        <f>VLOOKUP(J2599,'FICHE RATIOS'!C:D,2,FALSE)</f>
        <v>Traitement Terminal - Zone Décorées</v>
      </c>
    </row>
    <row r="2600" spans="1:11">
      <c r="A2600" s="440"/>
      <c r="B2600" s="989" t="s">
        <v>179</v>
      </c>
      <c r="C2600" s="976"/>
      <c r="D2600" s="983" t="s">
        <v>3295</v>
      </c>
      <c r="E2600" s="984"/>
      <c r="F2600" s="979">
        <v>0</v>
      </c>
      <c r="G2600" s="980"/>
      <c r="H2600" s="985">
        <f t="shared" si="40"/>
        <v>0</v>
      </c>
      <c r="J2600" s="2061" t="s">
        <v>6842</v>
      </c>
      <c r="K2600" s="2153" t="str">
        <f>VLOOKUP(J2600,'FICHE RATIOS'!C:D,2,FALSE)</f>
        <v>Traitement Terminal - Zone Décorées</v>
      </c>
    </row>
    <row r="2601" spans="1:11">
      <c r="A2601" s="440"/>
      <c r="B2601" s="989" t="s">
        <v>179</v>
      </c>
      <c r="C2601" s="976"/>
      <c r="D2601" s="991" t="s">
        <v>3154</v>
      </c>
      <c r="E2601" s="984" t="s">
        <v>235</v>
      </c>
      <c r="F2601" s="979">
        <v>201</v>
      </c>
      <c r="G2601" s="980">
        <v>44.8</v>
      </c>
      <c r="H2601" s="985">
        <f t="shared" si="40"/>
        <v>9004.7999999999993</v>
      </c>
      <c r="J2601" s="2061" t="s">
        <v>6842</v>
      </c>
      <c r="K2601" s="2153" t="str">
        <f>VLOOKUP(J2601,'FICHE RATIOS'!C:D,2,FALSE)</f>
        <v>Traitement Terminal - Zone Décorées</v>
      </c>
    </row>
    <row r="2602" spans="1:11">
      <c r="A2602" s="440"/>
      <c r="B2602" s="989" t="s">
        <v>179</v>
      </c>
      <c r="C2602" s="976"/>
      <c r="D2602" s="991" t="s">
        <v>3155</v>
      </c>
      <c r="E2602" s="984" t="s">
        <v>235</v>
      </c>
      <c r="F2602" s="979">
        <v>581</v>
      </c>
      <c r="G2602" s="980">
        <v>40.26</v>
      </c>
      <c r="H2602" s="985">
        <f t="shared" si="40"/>
        <v>23391.059999999998</v>
      </c>
      <c r="J2602" s="2061" t="s">
        <v>6842</v>
      </c>
      <c r="K2602" s="2153" t="str">
        <f>VLOOKUP(J2602,'FICHE RATIOS'!C:D,2,FALSE)</f>
        <v>Traitement Terminal - Zone Décorées</v>
      </c>
    </row>
    <row r="2603" spans="1:11">
      <c r="A2603" s="440"/>
      <c r="B2603" s="989" t="s">
        <v>179</v>
      </c>
      <c r="C2603" s="976"/>
      <c r="D2603" s="991" t="s">
        <v>3039</v>
      </c>
      <c r="E2603" s="984" t="s">
        <v>235</v>
      </c>
      <c r="F2603" s="979">
        <v>647</v>
      </c>
      <c r="G2603" s="980">
        <v>37.35</v>
      </c>
      <c r="H2603" s="985">
        <f t="shared" si="40"/>
        <v>24165.45</v>
      </c>
      <c r="J2603" s="2061" t="s">
        <v>6842</v>
      </c>
      <c r="K2603" s="2153" t="str">
        <f>VLOOKUP(J2603,'FICHE RATIOS'!C:D,2,FALSE)</f>
        <v>Traitement Terminal - Zone Décorées</v>
      </c>
    </row>
    <row r="2604" spans="1:11">
      <c r="A2604" s="440"/>
      <c r="B2604" s="989" t="s">
        <v>179</v>
      </c>
      <c r="C2604" s="976"/>
      <c r="D2604" s="983" t="s">
        <v>3296</v>
      </c>
      <c r="E2604" s="984"/>
      <c r="F2604" s="979">
        <v>0</v>
      </c>
      <c r="G2604" s="980"/>
      <c r="H2604" s="985">
        <f t="shared" si="40"/>
        <v>0</v>
      </c>
      <c r="J2604" s="2061" t="s">
        <v>6842</v>
      </c>
      <c r="K2604" s="2153" t="str">
        <f>VLOOKUP(J2604,'FICHE RATIOS'!C:D,2,FALSE)</f>
        <v>Traitement Terminal - Zone Décorées</v>
      </c>
    </row>
    <row r="2605" spans="1:11">
      <c r="A2605" s="440"/>
      <c r="B2605" s="989" t="s">
        <v>179</v>
      </c>
      <c r="C2605" s="976"/>
      <c r="D2605" s="991" t="s">
        <v>3027</v>
      </c>
      <c r="E2605" s="984" t="s">
        <v>428</v>
      </c>
      <c r="F2605" s="979">
        <v>2935</v>
      </c>
      <c r="G2605" s="980">
        <v>7.81</v>
      </c>
      <c r="H2605" s="985">
        <f t="shared" si="40"/>
        <v>22922.35</v>
      </c>
      <c r="J2605" s="2061" t="s">
        <v>6842</v>
      </c>
      <c r="K2605" s="2153" t="str">
        <f>VLOOKUP(J2605,'FICHE RATIOS'!C:D,2,FALSE)</f>
        <v>Traitement Terminal - Zone Décorées</v>
      </c>
    </row>
    <row r="2606" spans="1:11">
      <c r="A2606" s="440"/>
      <c r="B2606" s="989" t="s">
        <v>179</v>
      </c>
      <c r="C2606" s="976"/>
      <c r="D2606" s="983"/>
      <c r="E2606" s="984"/>
      <c r="F2606" s="979">
        <v>0</v>
      </c>
      <c r="G2606" s="980"/>
      <c r="H2606" s="985">
        <f t="shared" si="40"/>
        <v>0</v>
      </c>
      <c r="J2606" s="2061" t="s">
        <v>6842</v>
      </c>
      <c r="K2606" s="2153" t="str">
        <f>VLOOKUP(J2606,'FICHE RATIOS'!C:D,2,FALSE)</f>
        <v>Traitement Terminal - Zone Décorées</v>
      </c>
    </row>
    <row r="2607" spans="1:11">
      <c r="A2607" s="440"/>
      <c r="B2607" s="989" t="s">
        <v>179</v>
      </c>
      <c r="C2607" s="976"/>
      <c r="D2607" s="983" t="s">
        <v>3297</v>
      </c>
      <c r="E2607" s="984"/>
      <c r="F2607" s="979">
        <v>0</v>
      </c>
      <c r="G2607" s="980"/>
      <c r="H2607" s="985">
        <f t="shared" si="40"/>
        <v>0</v>
      </c>
      <c r="J2607" s="2061" t="s">
        <v>6842</v>
      </c>
      <c r="K2607" s="2153" t="str">
        <f>VLOOKUP(J2607,'FICHE RATIOS'!C:D,2,FALSE)</f>
        <v>Traitement Terminal - Zone Décorées</v>
      </c>
    </row>
    <row r="2608" spans="1:11">
      <c r="A2608" s="440"/>
      <c r="B2608" s="989" t="s">
        <v>179</v>
      </c>
      <c r="C2608" s="976"/>
      <c r="D2608" s="991" t="s">
        <v>3085</v>
      </c>
      <c r="E2608" s="984" t="s">
        <v>70</v>
      </c>
      <c r="F2608" s="979">
        <v>68</v>
      </c>
      <c r="G2608" s="980">
        <v>62.1</v>
      </c>
      <c r="H2608" s="985">
        <f t="shared" si="40"/>
        <v>4222.8</v>
      </c>
      <c r="J2608" s="2061" t="s">
        <v>6842</v>
      </c>
      <c r="K2608" s="2153" t="str">
        <f>VLOOKUP(J2608,'FICHE RATIOS'!C:D,2,FALSE)</f>
        <v>Traitement Terminal - Zone Décorées</v>
      </c>
    </row>
    <row r="2609" spans="1:11">
      <c r="A2609" s="440"/>
      <c r="B2609" s="989" t="s">
        <v>179</v>
      </c>
      <c r="C2609" s="976"/>
      <c r="D2609" s="983"/>
      <c r="E2609" s="984"/>
      <c r="F2609" s="979">
        <v>0</v>
      </c>
      <c r="G2609" s="980"/>
      <c r="H2609" s="985">
        <f t="shared" si="40"/>
        <v>0</v>
      </c>
      <c r="J2609" s="2061" t="s">
        <v>6842</v>
      </c>
      <c r="K2609" s="2153" t="str">
        <f>VLOOKUP(J2609,'FICHE RATIOS'!C:D,2,FALSE)</f>
        <v>Traitement Terminal - Zone Décorées</v>
      </c>
    </row>
    <row r="2610" spans="1:11">
      <c r="A2610" s="440"/>
      <c r="B2610" s="989" t="s">
        <v>179</v>
      </c>
      <c r="C2610" s="976"/>
      <c r="D2610" s="983" t="s">
        <v>3298</v>
      </c>
      <c r="E2610" s="984"/>
      <c r="F2610" s="979">
        <v>0</v>
      </c>
      <c r="G2610" s="980"/>
      <c r="H2610" s="985">
        <f t="shared" si="40"/>
        <v>0</v>
      </c>
      <c r="J2610" s="2061" t="s">
        <v>6842</v>
      </c>
      <c r="K2610" s="2153" t="str">
        <f>VLOOKUP(J2610,'FICHE RATIOS'!C:D,2,FALSE)</f>
        <v>Traitement Terminal - Zone Décorées</v>
      </c>
    </row>
    <row r="2611" spans="1:11" ht="24">
      <c r="A2611" s="440"/>
      <c r="B2611" s="989" t="s">
        <v>179</v>
      </c>
      <c r="C2611" s="976"/>
      <c r="D2611" s="991" t="s">
        <v>3299</v>
      </c>
      <c r="E2611" s="984" t="s">
        <v>36</v>
      </c>
      <c r="F2611" s="979">
        <v>615</v>
      </c>
      <c r="G2611" s="980">
        <v>50.04</v>
      </c>
      <c r="H2611" s="985">
        <f t="shared" si="40"/>
        <v>30774.6</v>
      </c>
      <c r="J2611" s="2061" t="s">
        <v>6842</v>
      </c>
      <c r="K2611" s="2153" t="str">
        <f>VLOOKUP(J2611,'FICHE RATIOS'!C:D,2,FALSE)</f>
        <v>Traitement Terminal - Zone Décorées</v>
      </c>
    </row>
    <row r="2612" spans="1:11">
      <c r="A2612" s="440"/>
      <c r="B2612" s="989" t="s">
        <v>179</v>
      </c>
      <c r="C2612" s="976"/>
      <c r="D2612" s="983" t="s">
        <v>3300</v>
      </c>
      <c r="E2612" s="984"/>
      <c r="F2612" s="979">
        <v>0</v>
      </c>
      <c r="G2612" s="980"/>
      <c r="H2612" s="985">
        <f t="shared" si="40"/>
        <v>0</v>
      </c>
      <c r="J2612" s="2061" t="s">
        <v>6842</v>
      </c>
      <c r="K2612" s="2153" t="str">
        <f>VLOOKUP(J2612,'FICHE RATIOS'!C:D,2,FALSE)</f>
        <v>Traitement Terminal - Zone Décorées</v>
      </c>
    </row>
    <row r="2613" spans="1:11">
      <c r="A2613" s="440"/>
      <c r="B2613" s="989" t="s">
        <v>179</v>
      </c>
      <c r="C2613" s="976"/>
      <c r="D2613" s="991" t="s">
        <v>2975</v>
      </c>
      <c r="E2613" s="984" t="s">
        <v>235</v>
      </c>
      <c r="F2613" s="979">
        <v>615</v>
      </c>
      <c r="G2613" s="980">
        <v>23</v>
      </c>
      <c r="H2613" s="985">
        <f t="shared" si="40"/>
        <v>14145</v>
      </c>
      <c r="J2613" s="2061" t="s">
        <v>6842</v>
      </c>
      <c r="K2613" s="2153" t="str">
        <f>VLOOKUP(J2613,'FICHE RATIOS'!C:D,2,FALSE)</f>
        <v>Traitement Terminal - Zone Décorées</v>
      </c>
    </row>
    <row r="2614" spans="1:11">
      <c r="A2614" s="440"/>
      <c r="B2614" s="989" t="s">
        <v>179</v>
      </c>
      <c r="C2614" s="976"/>
      <c r="D2614" s="983"/>
      <c r="E2614" s="984"/>
      <c r="F2614" s="979">
        <v>0</v>
      </c>
      <c r="G2614" s="980"/>
      <c r="H2614" s="985">
        <f t="shared" si="40"/>
        <v>0</v>
      </c>
      <c r="J2614" s="2061" t="s">
        <v>6842</v>
      </c>
      <c r="K2614" s="2153" t="str">
        <f>VLOOKUP(J2614,'FICHE RATIOS'!C:D,2,FALSE)</f>
        <v>Traitement Terminal - Zone Décorées</v>
      </c>
    </row>
    <row r="2615" spans="1:11">
      <c r="A2615" s="440"/>
      <c r="B2615" s="989" t="s">
        <v>179</v>
      </c>
      <c r="C2615" s="976"/>
      <c r="D2615" s="983" t="s">
        <v>3301</v>
      </c>
      <c r="E2615" s="984"/>
      <c r="F2615" s="979">
        <v>0</v>
      </c>
      <c r="G2615" s="980"/>
      <c r="H2615" s="985">
        <f t="shared" si="40"/>
        <v>0</v>
      </c>
      <c r="J2615" s="2061" t="s">
        <v>6842</v>
      </c>
      <c r="K2615" s="2153" t="str">
        <f>VLOOKUP(J2615,'FICHE RATIOS'!C:D,2,FALSE)</f>
        <v>Traitement Terminal - Zone Décorées</v>
      </c>
    </row>
    <row r="2616" spans="1:11">
      <c r="A2616" s="440"/>
      <c r="B2616" s="989" t="s">
        <v>179</v>
      </c>
      <c r="C2616" s="976"/>
      <c r="D2616" s="983" t="s">
        <v>3302</v>
      </c>
      <c r="E2616" s="984"/>
      <c r="F2616" s="979">
        <v>0</v>
      </c>
      <c r="G2616" s="980"/>
      <c r="H2616" s="985">
        <f t="shared" si="40"/>
        <v>0</v>
      </c>
      <c r="J2616" s="2061" t="s">
        <v>6842</v>
      </c>
      <c r="K2616" s="2153" t="str">
        <f>VLOOKUP(J2616,'FICHE RATIOS'!C:D,2,FALSE)</f>
        <v>Traitement Terminal - Zone Décorées</v>
      </c>
    </row>
    <row r="2617" spans="1:11">
      <c r="A2617" s="440"/>
      <c r="B2617" s="989" t="s">
        <v>179</v>
      </c>
      <c r="C2617" s="976"/>
      <c r="D2617" s="991" t="s">
        <v>3303</v>
      </c>
      <c r="E2617" s="984" t="s">
        <v>36</v>
      </c>
      <c r="F2617" s="979">
        <v>310</v>
      </c>
      <c r="G2617" s="980">
        <v>144.62</v>
      </c>
      <c r="H2617" s="985">
        <f t="shared" si="40"/>
        <v>44832.200000000004</v>
      </c>
      <c r="J2617" s="2061" t="s">
        <v>6842</v>
      </c>
      <c r="K2617" s="2153" t="str">
        <f>VLOOKUP(J2617,'FICHE RATIOS'!C:D,2,FALSE)</f>
        <v>Traitement Terminal - Zone Décorées</v>
      </c>
    </row>
    <row r="2618" spans="1:11">
      <c r="A2618" s="440"/>
      <c r="B2618" s="989" t="s">
        <v>179</v>
      </c>
      <c r="C2618" s="976"/>
      <c r="D2618" s="983" t="s">
        <v>3304</v>
      </c>
      <c r="E2618" s="984"/>
      <c r="F2618" s="979">
        <v>0</v>
      </c>
      <c r="G2618" s="980"/>
      <c r="H2618" s="985">
        <f t="shared" si="40"/>
        <v>0</v>
      </c>
      <c r="J2618" s="2061" t="s">
        <v>6842</v>
      </c>
      <c r="K2618" s="2153" t="str">
        <f>VLOOKUP(J2618,'FICHE RATIOS'!C:D,2,FALSE)</f>
        <v>Traitement Terminal - Zone Décorées</v>
      </c>
    </row>
    <row r="2619" spans="1:11">
      <c r="A2619" s="440"/>
      <c r="B2619" s="989" t="s">
        <v>179</v>
      </c>
      <c r="C2619" s="976"/>
      <c r="D2619" s="991" t="s">
        <v>2973</v>
      </c>
      <c r="E2619" s="984" t="s">
        <v>235</v>
      </c>
      <c r="F2619" s="979">
        <v>155</v>
      </c>
      <c r="G2619" s="980">
        <v>24.15</v>
      </c>
      <c r="H2619" s="985">
        <f t="shared" si="40"/>
        <v>3743.25</v>
      </c>
      <c r="J2619" s="2061" t="s">
        <v>6842</v>
      </c>
      <c r="K2619" s="2153" t="str">
        <f>VLOOKUP(J2619,'FICHE RATIOS'!C:D,2,FALSE)</f>
        <v>Traitement Terminal - Zone Décorées</v>
      </c>
    </row>
    <row r="2620" spans="1:11">
      <c r="A2620" s="440"/>
      <c r="B2620" s="989" t="s">
        <v>179</v>
      </c>
      <c r="C2620" s="976"/>
      <c r="D2620" s="983"/>
      <c r="E2620" s="984"/>
      <c r="F2620" s="979">
        <v>0</v>
      </c>
      <c r="G2620" s="980"/>
      <c r="H2620" s="985">
        <f t="shared" si="40"/>
        <v>0</v>
      </c>
      <c r="J2620" s="2061" t="s">
        <v>6842</v>
      </c>
      <c r="K2620" s="2153" t="str">
        <f>VLOOKUP(J2620,'FICHE RATIOS'!C:D,2,FALSE)</f>
        <v>Traitement Terminal - Zone Décorées</v>
      </c>
    </row>
    <row r="2621" spans="1:11">
      <c r="A2621" s="440"/>
      <c r="B2621" s="989" t="s">
        <v>179</v>
      </c>
      <c r="C2621" s="976"/>
      <c r="D2621" s="983" t="s">
        <v>3305</v>
      </c>
      <c r="E2621" s="984"/>
      <c r="F2621" s="979">
        <v>0</v>
      </c>
      <c r="G2621" s="980"/>
      <c r="H2621" s="985">
        <f t="shared" si="40"/>
        <v>0</v>
      </c>
      <c r="J2621" s="2061" t="s">
        <v>6842</v>
      </c>
      <c r="K2621" s="2153" t="str">
        <f>VLOOKUP(J2621,'FICHE RATIOS'!C:D,2,FALSE)</f>
        <v>Traitement Terminal - Zone Décorées</v>
      </c>
    </row>
    <row r="2622" spans="1:11" ht="24">
      <c r="A2622" s="440"/>
      <c r="B2622" s="989" t="s">
        <v>179</v>
      </c>
      <c r="C2622" s="976"/>
      <c r="D2622" s="991" t="s">
        <v>3306</v>
      </c>
      <c r="E2622" s="978" t="s">
        <v>36</v>
      </c>
      <c r="F2622" s="979">
        <v>12</v>
      </c>
      <c r="G2622" s="980">
        <v>279.88</v>
      </c>
      <c r="H2622" s="985">
        <f t="shared" si="40"/>
        <v>3358.56</v>
      </c>
      <c r="J2622" s="2061" t="s">
        <v>6842</v>
      </c>
      <c r="K2622" s="2153" t="str">
        <f>VLOOKUP(J2622,'FICHE RATIOS'!C:D,2,FALSE)</f>
        <v>Traitement Terminal - Zone Décorées</v>
      </c>
    </row>
    <row r="2623" spans="1:11" ht="24">
      <c r="A2623" s="440"/>
      <c r="B2623" s="989" t="s">
        <v>179</v>
      </c>
      <c r="C2623" s="976"/>
      <c r="D2623" s="991" t="s">
        <v>3307</v>
      </c>
      <c r="E2623" s="984" t="s">
        <v>51</v>
      </c>
      <c r="F2623" s="979">
        <v>12</v>
      </c>
      <c r="G2623" s="980">
        <v>41.71</v>
      </c>
      <c r="H2623" s="985">
        <f t="shared" si="40"/>
        <v>500.52</v>
      </c>
      <c r="J2623" s="2061" t="s">
        <v>6842</v>
      </c>
      <c r="K2623" s="2153" t="str">
        <f>VLOOKUP(J2623,'FICHE RATIOS'!C:D,2,FALSE)</f>
        <v>Traitement Terminal - Zone Décorées</v>
      </c>
    </row>
    <row r="2624" spans="1:11">
      <c r="A2624" s="440"/>
      <c r="B2624" s="989" t="s">
        <v>179</v>
      </c>
      <c r="C2624" s="976"/>
      <c r="D2624" s="991" t="s">
        <v>2741</v>
      </c>
      <c r="E2624" s="984" t="s">
        <v>235</v>
      </c>
      <c r="F2624" s="979">
        <v>114</v>
      </c>
      <c r="G2624" s="980">
        <v>34.119999999999997</v>
      </c>
      <c r="H2624" s="985">
        <f t="shared" si="40"/>
        <v>3889.68</v>
      </c>
      <c r="J2624" s="2061" t="s">
        <v>6842</v>
      </c>
      <c r="K2624" s="2153" t="str">
        <f>VLOOKUP(J2624,'FICHE RATIOS'!C:D,2,FALSE)</f>
        <v>Traitement Terminal - Zone Décorées</v>
      </c>
    </row>
    <row r="2625" spans="1:11">
      <c r="A2625" s="440"/>
      <c r="B2625" s="989" t="s">
        <v>179</v>
      </c>
      <c r="C2625" s="976"/>
      <c r="D2625" s="991" t="s">
        <v>2701</v>
      </c>
      <c r="E2625" s="984" t="s">
        <v>70</v>
      </c>
      <c r="F2625" s="979">
        <v>31</v>
      </c>
      <c r="G2625" s="980">
        <v>40.29</v>
      </c>
      <c r="H2625" s="985">
        <f t="shared" si="40"/>
        <v>1248.99</v>
      </c>
      <c r="J2625" s="2061" t="s">
        <v>6842</v>
      </c>
      <c r="K2625" s="2153" t="str">
        <f>VLOOKUP(J2625,'FICHE RATIOS'!C:D,2,FALSE)</f>
        <v>Traitement Terminal - Zone Décorées</v>
      </c>
    </row>
    <row r="2626" spans="1:11">
      <c r="A2626" s="440"/>
      <c r="B2626" s="989" t="s">
        <v>179</v>
      </c>
      <c r="C2626" s="976"/>
      <c r="D2626" s="983" t="s">
        <v>179</v>
      </c>
      <c r="E2626" s="984" t="s">
        <v>179</v>
      </c>
      <c r="F2626" s="979">
        <v>0</v>
      </c>
      <c r="G2626" s="980"/>
      <c r="H2626" s="985">
        <f t="shared" si="40"/>
        <v>0</v>
      </c>
      <c r="J2626" s="2061" t="s">
        <v>6842</v>
      </c>
      <c r="K2626" s="2153" t="str">
        <f>VLOOKUP(J2626,'FICHE RATIOS'!C:D,2,FALSE)</f>
        <v>Traitement Terminal - Zone Décorées</v>
      </c>
    </row>
    <row r="2627" spans="1:11">
      <c r="A2627" s="440"/>
      <c r="B2627" s="989"/>
      <c r="C2627" s="976"/>
      <c r="D2627" s="990"/>
      <c r="E2627" s="978"/>
      <c r="F2627" s="979"/>
      <c r="G2627" s="980"/>
      <c r="H2627" s="985">
        <f t="shared" si="40"/>
        <v>0</v>
      </c>
      <c r="J2627" s="2061"/>
      <c r="K2627" s="2153" t="e">
        <f>VLOOKUP(J2627,'FICHE RATIOS'!C:D,2,FALSE)</f>
        <v>#N/A</v>
      </c>
    </row>
    <row r="2628" spans="1:11">
      <c r="A2628" s="440"/>
      <c r="B2628" s="989" t="s">
        <v>2517</v>
      </c>
      <c r="C2628" s="976"/>
      <c r="D2628" s="997" t="s">
        <v>3308</v>
      </c>
      <c r="E2628" s="978"/>
      <c r="F2628" s="979"/>
      <c r="G2628" s="980"/>
      <c r="H2628" s="985">
        <f t="shared" si="40"/>
        <v>0</v>
      </c>
      <c r="J2628" s="2061"/>
      <c r="K2628" s="2153" t="e">
        <f>VLOOKUP(J2628,'FICHE RATIOS'!C:D,2,FALSE)</f>
        <v>#N/A</v>
      </c>
    </row>
    <row r="2629" spans="1:11">
      <c r="A2629" s="440"/>
      <c r="B2629" s="989" t="s">
        <v>179</v>
      </c>
      <c r="C2629" s="976"/>
      <c r="D2629" s="983" t="s">
        <v>179</v>
      </c>
      <c r="E2629" s="984" t="s">
        <v>179</v>
      </c>
      <c r="F2629" s="979">
        <v>0</v>
      </c>
      <c r="G2629" s="980"/>
      <c r="H2629" s="985">
        <f t="shared" si="40"/>
        <v>0</v>
      </c>
      <c r="J2629" s="2061"/>
      <c r="K2629" s="2153" t="e">
        <f>VLOOKUP(J2629,'FICHE RATIOS'!C:D,2,FALSE)</f>
        <v>#N/A</v>
      </c>
    </row>
    <row r="2630" spans="1:11">
      <c r="A2630" s="440"/>
      <c r="B2630" s="989" t="s">
        <v>1592</v>
      </c>
      <c r="C2630" s="976"/>
      <c r="D2630" s="987" t="s">
        <v>3309</v>
      </c>
      <c r="E2630" s="984" t="s">
        <v>51</v>
      </c>
      <c r="F2630" s="979">
        <v>1</v>
      </c>
      <c r="G2630" s="980"/>
      <c r="H2630" s="985">
        <f t="shared" si="40"/>
        <v>0</v>
      </c>
      <c r="J2630" s="2061"/>
      <c r="K2630" s="2153" t="e">
        <f>VLOOKUP(J2630,'FICHE RATIOS'!C:D,2,FALSE)</f>
        <v>#N/A</v>
      </c>
    </row>
    <row r="2631" spans="1:11">
      <c r="A2631" s="440"/>
      <c r="B2631" s="989" t="s">
        <v>179</v>
      </c>
      <c r="C2631" s="976"/>
      <c r="D2631" s="983" t="s">
        <v>179</v>
      </c>
      <c r="E2631" s="984" t="s">
        <v>179</v>
      </c>
      <c r="F2631" s="979">
        <v>0</v>
      </c>
      <c r="G2631" s="980"/>
      <c r="H2631" s="985">
        <f t="shared" si="40"/>
        <v>0</v>
      </c>
      <c r="J2631" s="2061" t="s">
        <v>6487</v>
      </c>
      <c r="K2631" s="2153" t="str">
        <f>VLOOKUP(J2631,'FICHE RATIOS'!C:D,2,FALSE)</f>
        <v>Traitement Terminal - Locaux Principaux</v>
      </c>
    </row>
    <row r="2632" spans="1:11">
      <c r="A2632" s="440"/>
      <c r="B2632" s="989" t="s">
        <v>179</v>
      </c>
      <c r="C2632" s="976"/>
      <c r="D2632" s="983" t="s">
        <v>3310</v>
      </c>
      <c r="E2632" s="984"/>
      <c r="F2632" s="979">
        <v>0</v>
      </c>
      <c r="G2632" s="980"/>
      <c r="H2632" s="985">
        <f t="shared" ref="H2632:H2695" si="41">+IF(F2632=0,0,F2632*G2632)</f>
        <v>0</v>
      </c>
      <c r="J2632" s="2061" t="s">
        <v>6487</v>
      </c>
      <c r="K2632" s="2153" t="str">
        <f>VLOOKUP(J2632,'FICHE RATIOS'!C:D,2,FALSE)</f>
        <v>Traitement Terminal - Locaux Principaux</v>
      </c>
    </row>
    <row r="2633" spans="1:11" ht="24">
      <c r="A2633" s="440"/>
      <c r="B2633" s="989" t="s">
        <v>179</v>
      </c>
      <c r="C2633" s="976"/>
      <c r="D2633" s="983" t="s">
        <v>3311</v>
      </c>
      <c r="E2633" s="984"/>
      <c r="F2633" s="979">
        <v>0</v>
      </c>
      <c r="G2633" s="980"/>
      <c r="H2633" s="985">
        <f t="shared" si="41"/>
        <v>0</v>
      </c>
      <c r="J2633" s="2061" t="s">
        <v>6487</v>
      </c>
      <c r="K2633" s="2153" t="str">
        <f>VLOOKUP(J2633,'FICHE RATIOS'!C:D,2,FALSE)</f>
        <v>Traitement Terminal - Locaux Principaux</v>
      </c>
    </row>
    <row r="2634" spans="1:11" ht="24">
      <c r="A2634" s="440"/>
      <c r="B2634" s="989" t="s">
        <v>179</v>
      </c>
      <c r="C2634" s="976"/>
      <c r="D2634" s="991" t="s">
        <v>3312</v>
      </c>
      <c r="E2634" s="984" t="s">
        <v>66</v>
      </c>
      <c r="F2634" s="979">
        <v>5</v>
      </c>
      <c r="G2634" s="980">
        <v>7397.9</v>
      </c>
      <c r="H2634" s="985">
        <f t="shared" si="41"/>
        <v>36989.5</v>
      </c>
      <c r="J2634" s="2061" t="s">
        <v>6487</v>
      </c>
      <c r="K2634" s="2153" t="str">
        <f>VLOOKUP(J2634,'FICHE RATIOS'!C:D,2,FALSE)</f>
        <v>Traitement Terminal - Locaux Principaux</v>
      </c>
    </row>
    <row r="2635" spans="1:11">
      <c r="A2635" s="440"/>
      <c r="B2635" s="989" t="s">
        <v>179</v>
      </c>
      <c r="C2635" s="976"/>
      <c r="D2635" s="991" t="s">
        <v>2608</v>
      </c>
      <c r="E2635" s="984" t="s">
        <v>36</v>
      </c>
      <c r="F2635" s="979">
        <v>10</v>
      </c>
      <c r="G2635" s="980">
        <v>49.29</v>
      </c>
      <c r="H2635" s="985">
        <f t="shared" si="41"/>
        <v>492.9</v>
      </c>
      <c r="J2635" s="2061" t="s">
        <v>6487</v>
      </c>
      <c r="K2635" s="2153" t="str">
        <f>VLOOKUP(J2635,'FICHE RATIOS'!C:D,2,FALSE)</f>
        <v>Traitement Terminal - Locaux Principaux</v>
      </c>
    </row>
    <row r="2636" spans="1:11">
      <c r="A2636" s="440"/>
      <c r="B2636" s="989" t="s">
        <v>179</v>
      </c>
      <c r="C2636" s="976"/>
      <c r="D2636" s="991" t="s">
        <v>2759</v>
      </c>
      <c r="E2636" s="978" t="s">
        <v>36</v>
      </c>
      <c r="F2636" s="979">
        <v>5</v>
      </c>
      <c r="G2636" s="980">
        <v>112.55</v>
      </c>
      <c r="H2636" s="985">
        <f t="shared" si="41"/>
        <v>562.75</v>
      </c>
      <c r="J2636" s="2061" t="s">
        <v>6487</v>
      </c>
      <c r="K2636" s="2153" t="str">
        <f>VLOOKUP(J2636,'FICHE RATIOS'!C:D,2,FALSE)</f>
        <v>Traitement Terminal - Locaux Principaux</v>
      </c>
    </row>
    <row r="2637" spans="1:11">
      <c r="A2637" s="440"/>
      <c r="B2637" s="989" t="s">
        <v>179</v>
      </c>
      <c r="C2637" s="976"/>
      <c r="D2637" s="991" t="s">
        <v>3096</v>
      </c>
      <c r="E2637" s="984" t="s">
        <v>36</v>
      </c>
      <c r="F2637" s="979">
        <v>10</v>
      </c>
      <c r="G2637" s="980">
        <v>22.62</v>
      </c>
      <c r="H2637" s="985">
        <f t="shared" si="41"/>
        <v>226.20000000000002</v>
      </c>
      <c r="J2637" s="2061" t="s">
        <v>6487</v>
      </c>
      <c r="K2637" s="2153" t="str">
        <f>VLOOKUP(J2637,'FICHE RATIOS'!C:D,2,FALSE)</f>
        <v>Traitement Terminal - Locaux Principaux</v>
      </c>
    </row>
    <row r="2638" spans="1:11">
      <c r="A2638" s="440"/>
      <c r="B2638" s="989" t="s">
        <v>179</v>
      </c>
      <c r="C2638" s="976"/>
      <c r="D2638" s="991" t="s">
        <v>2606</v>
      </c>
      <c r="E2638" s="984" t="s">
        <v>235</v>
      </c>
      <c r="F2638" s="979">
        <v>40</v>
      </c>
      <c r="G2638" s="980">
        <v>81.650000000000006</v>
      </c>
      <c r="H2638" s="985">
        <f t="shared" si="41"/>
        <v>3266</v>
      </c>
      <c r="J2638" s="2061" t="s">
        <v>6487</v>
      </c>
      <c r="K2638" s="2153" t="str">
        <f>VLOOKUP(J2638,'FICHE RATIOS'!C:D,2,FALSE)</f>
        <v>Traitement Terminal - Locaux Principaux</v>
      </c>
    </row>
    <row r="2639" spans="1:11">
      <c r="A2639" s="440"/>
      <c r="B2639" s="989" t="s">
        <v>179</v>
      </c>
      <c r="C2639" s="976"/>
      <c r="D2639" s="991" t="s">
        <v>2871</v>
      </c>
      <c r="E2639" s="984" t="s">
        <v>70</v>
      </c>
      <c r="F2639" s="979">
        <v>23</v>
      </c>
      <c r="G2639" s="980">
        <v>58.61</v>
      </c>
      <c r="H2639" s="985">
        <f t="shared" si="41"/>
        <v>1348.03</v>
      </c>
      <c r="J2639" s="2061" t="s">
        <v>6487</v>
      </c>
      <c r="K2639" s="2153" t="str">
        <f>VLOOKUP(J2639,'FICHE RATIOS'!C:D,2,FALSE)</f>
        <v>Traitement Terminal - Locaux Principaux</v>
      </c>
    </row>
    <row r="2640" spans="1:11">
      <c r="A2640" s="440"/>
      <c r="B2640" s="989" t="s">
        <v>179</v>
      </c>
      <c r="C2640" s="976"/>
      <c r="D2640" s="983" t="s">
        <v>3107</v>
      </c>
      <c r="E2640" s="984"/>
      <c r="F2640" s="979">
        <v>0</v>
      </c>
      <c r="G2640" s="980"/>
      <c r="H2640" s="985">
        <f t="shared" si="41"/>
        <v>0</v>
      </c>
      <c r="J2640" s="2061" t="s">
        <v>6487</v>
      </c>
      <c r="K2640" s="2153" t="str">
        <f>VLOOKUP(J2640,'FICHE RATIOS'!C:D,2,FALSE)</f>
        <v>Traitement Terminal - Locaux Principaux</v>
      </c>
    </row>
    <row r="2641" spans="1:11" ht="48">
      <c r="A2641" s="440"/>
      <c r="B2641" s="989" t="s">
        <v>179</v>
      </c>
      <c r="C2641" s="976"/>
      <c r="D2641" s="991" t="s">
        <v>3313</v>
      </c>
      <c r="E2641" s="984" t="s">
        <v>36</v>
      </c>
      <c r="F2641" s="979">
        <v>10</v>
      </c>
      <c r="G2641" s="980">
        <v>193.23</v>
      </c>
      <c r="H2641" s="985">
        <f t="shared" si="41"/>
        <v>1932.3</v>
      </c>
      <c r="J2641" s="2061" t="s">
        <v>6487</v>
      </c>
      <c r="K2641" s="2153" t="str">
        <f>VLOOKUP(J2641,'FICHE RATIOS'!C:D,2,FALSE)</f>
        <v>Traitement Terminal - Locaux Principaux</v>
      </c>
    </row>
    <row r="2642" spans="1:11">
      <c r="A2642" s="440"/>
      <c r="B2642" s="989" t="s">
        <v>179</v>
      </c>
      <c r="C2642" s="976"/>
      <c r="D2642" s="983" t="s">
        <v>3314</v>
      </c>
      <c r="E2642" s="984"/>
      <c r="F2642" s="979">
        <v>0</v>
      </c>
      <c r="G2642" s="980"/>
      <c r="H2642" s="985">
        <f t="shared" si="41"/>
        <v>0</v>
      </c>
      <c r="J2642" s="2061" t="s">
        <v>6487</v>
      </c>
      <c r="K2642" s="2153" t="str">
        <f>VLOOKUP(J2642,'FICHE RATIOS'!C:D,2,FALSE)</f>
        <v>Traitement Terminal - Locaux Principaux</v>
      </c>
    </row>
    <row r="2643" spans="1:11" ht="48">
      <c r="A2643" s="440"/>
      <c r="B2643" s="989" t="s">
        <v>179</v>
      </c>
      <c r="C2643" s="976"/>
      <c r="D2643" s="991" t="s">
        <v>3315</v>
      </c>
      <c r="E2643" s="984" t="s">
        <v>36</v>
      </c>
      <c r="F2643" s="979">
        <v>10</v>
      </c>
      <c r="G2643" s="980">
        <v>141.6</v>
      </c>
      <c r="H2643" s="985">
        <f t="shared" si="41"/>
        <v>1416</v>
      </c>
      <c r="J2643" s="2061" t="s">
        <v>6487</v>
      </c>
      <c r="K2643" s="2153" t="str">
        <f>VLOOKUP(J2643,'FICHE RATIOS'!C:D,2,FALSE)</f>
        <v>Traitement Terminal - Locaux Principaux</v>
      </c>
    </row>
    <row r="2644" spans="1:11">
      <c r="A2644" s="440"/>
      <c r="B2644" s="989" t="s">
        <v>179</v>
      </c>
      <c r="C2644" s="976"/>
      <c r="D2644" s="983" t="s">
        <v>3114</v>
      </c>
      <c r="E2644" s="984"/>
      <c r="F2644" s="979">
        <v>0</v>
      </c>
      <c r="G2644" s="980"/>
      <c r="H2644" s="985">
        <f t="shared" si="41"/>
        <v>0</v>
      </c>
      <c r="J2644" s="2061" t="s">
        <v>6487</v>
      </c>
      <c r="K2644" s="2153" t="str">
        <f>VLOOKUP(J2644,'FICHE RATIOS'!C:D,2,FALSE)</f>
        <v>Traitement Terminal - Locaux Principaux</v>
      </c>
    </row>
    <row r="2645" spans="1:11">
      <c r="A2645" s="440"/>
      <c r="B2645" s="989" t="s">
        <v>179</v>
      </c>
      <c r="C2645" s="976"/>
      <c r="D2645" s="991" t="s">
        <v>3027</v>
      </c>
      <c r="E2645" s="984" t="s">
        <v>428</v>
      </c>
      <c r="F2645" s="979">
        <v>750</v>
      </c>
      <c r="G2645" s="980">
        <v>7.81</v>
      </c>
      <c r="H2645" s="985">
        <f t="shared" si="41"/>
        <v>5857.5</v>
      </c>
      <c r="J2645" s="2061" t="s">
        <v>6487</v>
      </c>
      <c r="K2645" s="2153" t="str">
        <f>VLOOKUP(J2645,'FICHE RATIOS'!C:D,2,FALSE)</f>
        <v>Traitement Terminal - Locaux Principaux</v>
      </c>
    </row>
    <row r="2646" spans="1:11">
      <c r="A2646" s="440"/>
      <c r="B2646" s="989" t="s">
        <v>179</v>
      </c>
      <c r="C2646" s="976"/>
      <c r="D2646" s="991" t="s">
        <v>3115</v>
      </c>
      <c r="E2646" s="984" t="s">
        <v>70</v>
      </c>
      <c r="F2646" s="979">
        <v>65</v>
      </c>
      <c r="G2646" s="980">
        <v>19.32</v>
      </c>
      <c r="H2646" s="985">
        <f t="shared" si="41"/>
        <v>1255.8</v>
      </c>
      <c r="J2646" s="2061" t="s">
        <v>6487</v>
      </c>
      <c r="K2646" s="2153" t="str">
        <f>VLOOKUP(J2646,'FICHE RATIOS'!C:D,2,FALSE)</f>
        <v>Traitement Terminal - Locaux Principaux</v>
      </c>
    </row>
    <row r="2647" spans="1:11">
      <c r="A2647" s="440"/>
      <c r="B2647" s="989" t="s">
        <v>179</v>
      </c>
      <c r="C2647" s="976"/>
      <c r="D2647" s="991" t="s">
        <v>3141</v>
      </c>
      <c r="E2647" s="984" t="s">
        <v>36</v>
      </c>
      <c r="F2647" s="979">
        <v>10</v>
      </c>
      <c r="G2647" s="980">
        <v>427.78</v>
      </c>
      <c r="H2647" s="985">
        <f t="shared" si="41"/>
        <v>4277.7999999999993</v>
      </c>
      <c r="J2647" s="2061" t="s">
        <v>6487</v>
      </c>
      <c r="K2647" s="2153" t="str">
        <f>VLOOKUP(J2647,'FICHE RATIOS'!C:D,2,FALSE)</f>
        <v>Traitement Terminal - Locaux Principaux</v>
      </c>
    </row>
    <row r="2648" spans="1:11" ht="48">
      <c r="A2648" s="440"/>
      <c r="B2648" s="989" t="s">
        <v>179</v>
      </c>
      <c r="C2648" s="976"/>
      <c r="D2648" s="991" t="s">
        <v>3316</v>
      </c>
      <c r="E2648" s="984" t="s">
        <v>36</v>
      </c>
      <c r="F2648" s="979">
        <v>10</v>
      </c>
      <c r="G2648" s="980">
        <v>15.18</v>
      </c>
      <c r="H2648" s="985">
        <f t="shared" si="41"/>
        <v>151.80000000000001</v>
      </c>
      <c r="J2648" s="2061" t="s">
        <v>6487</v>
      </c>
      <c r="K2648" s="2153" t="str">
        <f>VLOOKUP(J2648,'FICHE RATIOS'!C:D,2,FALSE)</f>
        <v>Traitement Terminal - Locaux Principaux</v>
      </c>
    </row>
    <row r="2649" spans="1:11">
      <c r="A2649" s="440"/>
      <c r="B2649" s="989" t="s">
        <v>179</v>
      </c>
      <c r="C2649" s="976"/>
      <c r="D2649" s="983" t="s">
        <v>2976</v>
      </c>
      <c r="E2649" s="984"/>
      <c r="F2649" s="979">
        <v>0</v>
      </c>
      <c r="G2649" s="980"/>
      <c r="H2649" s="985">
        <f t="shared" si="41"/>
        <v>0</v>
      </c>
      <c r="J2649" s="2061" t="s">
        <v>6487</v>
      </c>
      <c r="K2649" s="2153" t="str">
        <f>VLOOKUP(J2649,'FICHE RATIOS'!C:D,2,FALSE)</f>
        <v>Traitement Terminal - Locaux Principaux</v>
      </c>
    </row>
    <row r="2650" spans="1:11">
      <c r="A2650" s="440"/>
      <c r="B2650" s="989" t="s">
        <v>179</v>
      </c>
      <c r="C2650" s="976"/>
      <c r="D2650" s="991" t="s">
        <v>2977</v>
      </c>
      <c r="E2650" s="978" t="s">
        <v>51</v>
      </c>
      <c r="F2650" s="979">
        <v>5</v>
      </c>
      <c r="G2650" s="980">
        <v>21.75</v>
      </c>
      <c r="H2650" s="985">
        <f t="shared" si="41"/>
        <v>108.75</v>
      </c>
      <c r="J2650" s="2061" t="s">
        <v>6487</v>
      </c>
      <c r="K2650" s="2153" t="str">
        <f>VLOOKUP(J2650,'FICHE RATIOS'!C:D,2,FALSE)</f>
        <v>Traitement Terminal - Locaux Principaux</v>
      </c>
    </row>
    <row r="2651" spans="1:11">
      <c r="A2651" s="440"/>
      <c r="B2651" s="989" t="s">
        <v>179</v>
      </c>
      <c r="C2651" s="976"/>
      <c r="D2651" s="991" t="s">
        <v>2978</v>
      </c>
      <c r="E2651" s="984" t="s">
        <v>235</v>
      </c>
      <c r="F2651" s="979">
        <v>40</v>
      </c>
      <c r="G2651" s="980">
        <v>24.4</v>
      </c>
      <c r="H2651" s="985">
        <f t="shared" si="41"/>
        <v>976</v>
      </c>
      <c r="J2651" s="2061" t="s">
        <v>6487</v>
      </c>
      <c r="K2651" s="2153" t="str">
        <f>VLOOKUP(J2651,'FICHE RATIOS'!C:D,2,FALSE)</f>
        <v>Traitement Terminal - Locaux Principaux</v>
      </c>
    </row>
    <row r="2652" spans="1:11">
      <c r="A2652" s="440"/>
      <c r="B2652" s="989" t="s">
        <v>179</v>
      </c>
      <c r="C2652" s="976"/>
      <c r="D2652" s="991" t="s">
        <v>2980</v>
      </c>
      <c r="E2652" s="978" t="s">
        <v>51</v>
      </c>
      <c r="F2652" s="979">
        <v>5</v>
      </c>
      <c r="G2652" s="980">
        <v>62.52</v>
      </c>
      <c r="H2652" s="985">
        <f t="shared" si="41"/>
        <v>312.60000000000002</v>
      </c>
      <c r="J2652" s="2061" t="s">
        <v>6487</v>
      </c>
      <c r="K2652" s="2153" t="str">
        <f>VLOOKUP(J2652,'FICHE RATIOS'!C:D,2,FALSE)</f>
        <v>Traitement Terminal - Locaux Principaux</v>
      </c>
    </row>
    <row r="2653" spans="1:11">
      <c r="A2653" s="440"/>
      <c r="B2653" s="989" t="s">
        <v>179</v>
      </c>
      <c r="C2653" s="976"/>
      <c r="D2653" s="983"/>
      <c r="E2653" s="984"/>
      <c r="F2653" s="979">
        <v>0</v>
      </c>
      <c r="G2653" s="980"/>
      <c r="H2653" s="985">
        <f t="shared" si="41"/>
        <v>0</v>
      </c>
      <c r="J2653" s="2061" t="s">
        <v>6487</v>
      </c>
      <c r="K2653" s="2153" t="str">
        <f>VLOOKUP(J2653,'FICHE RATIOS'!C:D,2,FALSE)</f>
        <v>Traitement Terminal - Locaux Principaux</v>
      </c>
    </row>
    <row r="2654" spans="1:11">
      <c r="A2654" s="440"/>
      <c r="B2654" s="989" t="s">
        <v>179</v>
      </c>
      <c r="C2654" s="976"/>
      <c r="D2654" s="983" t="s">
        <v>3317</v>
      </c>
      <c r="E2654" s="984"/>
      <c r="F2654" s="979">
        <v>0</v>
      </c>
      <c r="G2654" s="980"/>
      <c r="H2654" s="985">
        <f t="shared" si="41"/>
        <v>0</v>
      </c>
      <c r="J2654" s="2061" t="s">
        <v>6487</v>
      </c>
      <c r="K2654" s="2153" t="str">
        <f>VLOOKUP(J2654,'FICHE RATIOS'!C:D,2,FALSE)</f>
        <v>Traitement Terminal - Locaux Principaux</v>
      </c>
    </row>
    <row r="2655" spans="1:11">
      <c r="A2655" s="440"/>
      <c r="B2655" s="989" t="s">
        <v>179</v>
      </c>
      <c r="C2655" s="976"/>
      <c r="D2655" s="991" t="s">
        <v>3318</v>
      </c>
      <c r="E2655" s="984" t="s">
        <v>66</v>
      </c>
      <c r="F2655" s="979">
        <v>12</v>
      </c>
      <c r="G2655" s="980">
        <v>863.7</v>
      </c>
      <c r="H2655" s="985">
        <f t="shared" si="41"/>
        <v>10364.400000000001</v>
      </c>
      <c r="J2655" s="2061" t="s">
        <v>6487</v>
      </c>
      <c r="K2655" s="2153" t="str">
        <f>VLOOKUP(J2655,'FICHE RATIOS'!C:D,2,FALSE)</f>
        <v>Traitement Terminal - Locaux Principaux</v>
      </c>
    </row>
    <row r="2656" spans="1:11">
      <c r="A2656" s="440"/>
      <c r="B2656" s="989" t="s">
        <v>179</v>
      </c>
      <c r="C2656" s="976"/>
      <c r="D2656" s="991" t="s">
        <v>2594</v>
      </c>
      <c r="E2656" s="984" t="s">
        <v>36</v>
      </c>
      <c r="F2656" s="979">
        <v>24</v>
      </c>
      <c r="G2656" s="980">
        <v>46.65</v>
      </c>
      <c r="H2656" s="985">
        <f t="shared" si="41"/>
        <v>1119.5999999999999</v>
      </c>
      <c r="J2656" s="2061" t="s">
        <v>6487</v>
      </c>
      <c r="K2656" s="2153" t="str">
        <f>VLOOKUP(J2656,'FICHE RATIOS'!C:D,2,FALSE)</f>
        <v>Traitement Terminal - Locaux Principaux</v>
      </c>
    </row>
    <row r="2657" spans="1:11">
      <c r="A2657" s="440"/>
      <c r="B2657" s="989" t="s">
        <v>179</v>
      </c>
      <c r="C2657" s="976"/>
      <c r="D2657" s="991" t="s">
        <v>3319</v>
      </c>
      <c r="E2657" s="984" t="s">
        <v>66</v>
      </c>
      <c r="F2657" s="979">
        <v>12</v>
      </c>
      <c r="G2657" s="980">
        <v>123.73</v>
      </c>
      <c r="H2657" s="985">
        <f t="shared" si="41"/>
        <v>1484.76</v>
      </c>
      <c r="J2657" s="2061" t="s">
        <v>6487</v>
      </c>
      <c r="K2657" s="2153" t="str">
        <f>VLOOKUP(J2657,'FICHE RATIOS'!C:D,2,FALSE)</f>
        <v>Traitement Terminal - Locaux Principaux</v>
      </c>
    </row>
    <row r="2658" spans="1:11">
      <c r="A2658" s="440"/>
      <c r="B2658" s="989" t="s">
        <v>179</v>
      </c>
      <c r="C2658" s="976"/>
      <c r="D2658" s="991" t="s">
        <v>3320</v>
      </c>
      <c r="E2658" s="984" t="s">
        <v>36</v>
      </c>
      <c r="F2658" s="979">
        <v>24</v>
      </c>
      <c r="G2658" s="980">
        <v>16.52</v>
      </c>
      <c r="H2658" s="985">
        <f t="shared" si="41"/>
        <v>396.48</v>
      </c>
      <c r="J2658" s="2061" t="s">
        <v>6487</v>
      </c>
      <c r="K2658" s="2153" t="str">
        <f>VLOOKUP(J2658,'FICHE RATIOS'!C:D,2,FALSE)</f>
        <v>Traitement Terminal - Locaux Principaux</v>
      </c>
    </row>
    <row r="2659" spans="1:11">
      <c r="A2659" s="440"/>
      <c r="B2659" s="989" t="s">
        <v>179</v>
      </c>
      <c r="C2659" s="976"/>
      <c r="D2659" s="991" t="s">
        <v>2605</v>
      </c>
      <c r="E2659" s="984" t="s">
        <v>235</v>
      </c>
      <c r="F2659" s="979">
        <v>72</v>
      </c>
      <c r="G2659" s="980">
        <v>69.430000000000007</v>
      </c>
      <c r="H2659" s="985">
        <f t="shared" si="41"/>
        <v>4998.9600000000009</v>
      </c>
      <c r="J2659" s="2061" t="s">
        <v>6487</v>
      </c>
      <c r="K2659" s="2153" t="str">
        <f>VLOOKUP(J2659,'FICHE RATIOS'!C:D,2,FALSE)</f>
        <v>Traitement Terminal - Locaux Principaux</v>
      </c>
    </row>
    <row r="2660" spans="1:11">
      <c r="A2660" s="440"/>
      <c r="B2660" s="989" t="s">
        <v>179</v>
      </c>
      <c r="C2660" s="976"/>
      <c r="D2660" s="991" t="s">
        <v>2871</v>
      </c>
      <c r="E2660" s="984" t="s">
        <v>70</v>
      </c>
      <c r="F2660" s="979">
        <v>22</v>
      </c>
      <c r="G2660" s="980">
        <v>58.61</v>
      </c>
      <c r="H2660" s="985">
        <f t="shared" si="41"/>
        <v>1289.42</v>
      </c>
      <c r="J2660" s="2061" t="s">
        <v>6487</v>
      </c>
      <c r="K2660" s="2153" t="str">
        <f>VLOOKUP(J2660,'FICHE RATIOS'!C:D,2,FALSE)</f>
        <v>Traitement Terminal - Locaux Principaux</v>
      </c>
    </row>
    <row r="2661" spans="1:11">
      <c r="A2661" s="440"/>
      <c r="B2661" s="989" t="s">
        <v>179</v>
      </c>
      <c r="C2661" s="976"/>
      <c r="D2661" s="983" t="s">
        <v>2976</v>
      </c>
      <c r="E2661" s="984"/>
      <c r="F2661" s="979">
        <v>0</v>
      </c>
      <c r="G2661" s="980"/>
      <c r="H2661" s="985">
        <f t="shared" si="41"/>
        <v>0</v>
      </c>
      <c r="J2661" s="2061" t="s">
        <v>6487</v>
      </c>
      <c r="K2661" s="2153" t="str">
        <f>VLOOKUP(J2661,'FICHE RATIOS'!C:D,2,FALSE)</f>
        <v>Traitement Terminal - Locaux Principaux</v>
      </c>
    </row>
    <row r="2662" spans="1:11">
      <c r="A2662" s="440"/>
      <c r="B2662" s="989" t="s">
        <v>179</v>
      </c>
      <c r="C2662" s="976"/>
      <c r="D2662" s="991" t="s">
        <v>2977</v>
      </c>
      <c r="E2662" s="978" t="s">
        <v>51</v>
      </c>
      <c r="F2662" s="979">
        <v>12</v>
      </c>
      <c r="G2662" s="980">
        <v>21.75</v>
      </c>
      <c r="H2662" s="985">
        <f t="shared" si="41"/>
        <v>261</v>
      </c>
      <c r="J2662" s="2061" t="s">
        <v>6487</v>
      </c>
      <c r="K2662" s="2153" t="str">
        <f>VLOOKUP(J2662,'FICHE RATIOS'!C:D,2,FALSE)</f>
        <v>Traitement Terminal - Locaux Principaux</v>
      </c>
    </row>
    <row r="2663" spans="1:11">
      <c r="A2663" s="440"/>
      <c r="B2663" s="989" t="s">
        <v>179</v>
      </c>
      <c r="C2663" s="976"/>
      <c r="D2663" s="991" t="s">
        <v>2978</v>
      </c>
      <c r="E2663" s="984" t="s">
        <v>235</v>
      </c>
      <c r="F2663" s="979">
        <v>96</v>
      </c>
      <c r="G2663" s="980">
        <v>24.4</v>
      </c>
      <c r="H2663" s="985">
        <f t="shared" si="41"/>
        <v>2342.3999999999996</v>
      </c>
      <c r="J2663" s="2061" t="s">
        <v>6487</v>
      </c>
      <c r="K2663" s="2153" t="str">
        <f>VLOOKUP(J2663,'FICHE RATIOS'!C:D,2,FALSE)</f>
        <v>Traitement Terminal - Locaux Principaux</v>
      </c>
    </row>
    <row r="2664" spans="1:11">
      <c r="A2664" s="440"/>
      <c r="B2664" s="989" t="s">
        <v>179</v>
      </c>
      <c r="C2664" s="976"/>
      <c r="D2664" s="983"/>
      <c r="E2664" s="984"/>
      <c r="F2664" s="979">
        <v>0</v>
      </c>
      <c r="G2664" s="980"/>
      <c r="H2664" s="985">
        <f t="shared" si="41"/>
        <v>0</v>
      </c>
      <c r="J2664" s="2061" t="s">
        <v>6487</v>
      </c>
      <c r="K2664" s="2153" t="str">
        <f>VLOOKUP(J2664,'FICHE RATIOS'!C:D,2,FALSE)</f>
        <v>Traitement Terminal - Locaux Principaux</v>
      </c>
    </row>
    <row r="2665" spans="1:11">
      <c r="A2665" s="440"/>
      <c r="B2665" s="989" t="s">
        <v>179</v>
      </c>
      <c r="C2665" s="976"/>
      <c r="D2665" s="983" t="s">
        <v>3321</v>
      </c>
      <c r="E2665" s="984"/>
      <c r="F2665" s="979">
        <v>0</v>
      </c>
      <c r="G2665" s="980"/>
      <c r="H2665" s="985">
        <f t="shared" si="41"/>
        <v>0</v>
      </c>
      <c r="J2665" s="2061" t="s">
        <v>6487</v>
      </c>
      <c r="K2665" s="2153" t="str">
        <f>VLOOKUP(J2665,'FICHE RATIOS'!C:D,2,FALSE)</f>
        <v>Traitement Terminal - Locaux Principaux</v>
      </c>
    </row>
    <row r="2666" spans="1:11">
      <c r="A2666" s="440"/>
      <c r="B2666" s="989" t="s">
        <v>179</v>
      </c>
      <c r="C2666" s="976"/>
      <c r="D2666" s="991" t="s">
        <v>3322</v>
      </c>
      <c r="E2666" s="984" t="s">
        <v>66</v>
      </c>
      <c r="F2666" s="979">
        <v>5</v>
      </c>
      <c r="G2666" s="980">
        <v>978.3</v>
      </c>
      <c r="H2666" s="985">
        <f t="shared" si="41"/>
        <v>4891.5</v>
      </c>
      <c r="J2666" s="2061" t="s">
        <v>6487</v>
      </c>
      <c r="K2666" s="2153" t="str">
        <f>VLOOKUP(J2666,'FICHE RATIOS'!C:D,2,FALSE)</f>
        <v>Traitement Terminal - Locaux Principaux</v>
      </c>
    </row>
    <row r="2667" spans="1:11">
      <c r="A2667" s="440"/>
      <c r="B2667" s="989" t="s">
        <v>179</v>
      </c>
      <c r="C2667" s="976"/>
      <c r="D2667" s="991" t="s">
        <v>2647</v>
      </c>
      <c r="E2667" s="984" t="s">
        <v>36</v>
      </c>
      <c r="F2667" s="979">
        <v>10</v>
      </c>
      <c r="G2667" s="980">
        <v>39.36</v>
      </c>
      <c r="H2667" s="985">
        <f t="shared" si="41"/>
        <v>393.6</v>
      </c>
      <c r="J2667" s="2061" t="s">
        <v>6487</v>
      </c>
      <c r="K2667" s="2153" t="str">
        <f>VLOOKUP(J2667,'FICHE RATIOS'!C:D,2,FALSE)</f>
        <v>Traitement Terminal - Locaux Principaux</v>
      </c>
    </row>
    <row r="2668" spans="1:11">
      <c r="A2668" s="440"/>
      <c r="B2668" s="989" t="s">
        <v>179</v>
      </c>
      <c r="C2668" s="976"/>
      <c r="D2668" s="991" t="s">
        <v>3323</v>
      </c>
      <c r="E2668" s="984" t="s">
        <v>36</v>
      </c>
      <c r="F2668" s="979">
        <v>5</v>
      </c>
      <c r="G2668" s="980">
        <v>85.39</v>
      </c>
      <c r="H2668" s="985">
        <f t="shared" si="41"/>
        <v>426.95</v>
      </c>
      <c r="J2668" s="2061" t="s">
        <v>6487</v>
      </c>
      <c r="K2668" s="2153" t="str">
        <f>VLOOKUP(J2668,'FICHE RATIOS'!C:D,2,FALSE)</f>
        <v>Traitement Terminal - Locaux Principaux</v>
      </c>
    </row>
    <row r="2669" spans="1:11">
      <c r="A2669" s="440"/>
      <c r="B2669" s="989" t="s">
        <v>179</v>
      </c>
      <c r="C2669" s="976"/>
      <c r="D2669" s="991" t="s">
        <v>2965</v>
      </c>
      <c r="E2669" s="984" t="s">
        <v>36</v>
      </c>
      <c r="F2669" s="979">
        <v>10</v>
      </c>
      <c r="G2669" s="980">
        <v>12.2</v>
      </c>
      <c r="H2669" s="985">
        <f t="shared" si="41"/>
        <v>122</v>
      </c>
      <c r="J2669" s="2061" t="s">
        <v>6487</v>
      </c>
      <c r="K2669" s="2153" t="str">
        <f>VLOOKUP(J2669,'FICHE RATIOS'!C:D,2,FALSE)</f>
        <v>Traitement Terminal - Locaux Principaux</v>
      </c>
    </row>
    <row r="2670" spans="1:11">
      <c r="A2670" s="440"/>
      <c r="B2670" s="989" t="s">
        <v>179</v>
      </c>
      <c r="C2670" s="976"/>
      <c r="D2670" s="991" t="s">
        <v>2925</v>
      </c>
      <c r="E2670" s="992" t="s">
        <v>235</v>
      </c>
      <c r="F2670" s="979">
        <v>60</v>
      </c>
      <c r="G2670" s="980">
        <v>56.28</v>
      </c>
      <c r="H2670" s="985">
        <f t="shared" si="41"/>
        <v>3376.8</v>
      </c>
      <c r="J2670" s="2061" t="s">
        <v>6487</v>
      </c>
      <c r="K2670" s="2153" t="str">
        <f>VLOOKUP(J2670,'FICHE RATIOS'!C:D,2,FALSE)</f>
        <v>Traitement Terminal - Locaux Principaux</v>
      </c>
    </row>
    <row r="2671" spans="1:11">
      <c r="A2671" s="440"/>
      <c r="B2671" s="989" t="s">
        <v>179</v>
      </c>
      <c r="C2671" s="976"/>
      <c r="D2671" s="991" t="s">
        <v>2701</v>
      </c>
      <c r="E2671" s="984" t="s">
        <v>70</v>
      </c>
      <c r="F2671" s="979">
        <v>15</v>
      </c>
      <c r="G2671" s="980">
        <v>37.56</v>
      </c>
      <c r="H2671" s="985">
        <f t="shared" si="41"/>
        <v>563.40000000000009</v>
      </c>
      <c r="J2671" s="2061" t="s">
        <v>6487</v>
      </c>
      <c r="K2671" s="2153" t="str">
        <f>VLOOKUP(J2671,'FICHE RATIOS'!C:D,2,FALSE)</f>
        <v>Traitement Terminal - Locaux Principaux</v>
      </c>
    </row>
    <row r="2672" spans="1:11">
      <c r="A2672" s="440"/>
      <c r="B2672" s="989" t="s">
        <v>179</v>
      </c>
      <c r="C2672" s="976"/>
      <c r="D2672" s="983"/>
      <c r="E2672" s="984"/>
      <c r="F2672" s="979">
        <v>0</v>
      </c>
      <c r="G2672" s="980"/>
      <c r="H2672" s="985">
        <f t="shared" si="41"/>
        <v>0</v>
      </c>
      <c r="J2672" s="2061" t="s">
        <v>6487</v>
      </c>
      <c r="K2672" s="2153" t="str">
        <f>VLOOKUP(J2672,'FICHE RATIOS'!C:D,2,FALSE)</f>
        <v>Traitement Terminal - Locaux Principaux</v>
      </c>
    </row>
    <row r="2673" spans="1:11">
      <c r="A2673" s="440"/>
      <c r="B2673" s="989" t="s">
        <v>179</v>
      </c>
      <c r="C2673" s="976"/>
      <c r="D2673" s="983" t="s">
        <v>3324</v>
      </c>
      <c r="E2673" s="984"/>
      <c r="F2673" s="979">
        <v>0</v>
      </c>
      <c r="G2673" s="980"/>
      <c r="H2673" s="985">
        <f t="shared" si="41"/>
        <v>0</v>
      </c>
      <c r="J2673" s="2061" t="s">
        <v>6487</v>
      </c>
      <c r="K2673" s="2153" t="str">
        <f>VLOOKUP(J2673,'FICHE RATIOS'!C:D,2,FALSE)</f>
        <v>Traitement Terminal - Locaux Principaux</v>
      </c>
    </row>
    <row r="2674" spans="1:11" ht="24">
      <c r="A2674" s="440"/>
      <c r="B2674" s="989" t="s">
        <v>179</v>
      </c>
      <c r="C2674" s="976"/>
      <c r="D2674" s="991" t="s">
        <v>3325</v>
      </c>
      <c r="E2674" s="984" t="s">
        <v>36</v>
      </c>
      <c r="F2674" s="979">
        <v>2</v>
      </c>
      <c r="G2674" s="980">
        <v>237.48</v>
      </c>
      <c r="H2674" s="985">
        <f t="shared" si="41"/>
        <v>474.96</v>
      </c>
      <c r="J2674" s="2061" t="s">
        <v>6487</v>
      </c>
      <c r="K2674" s="2153" t="str">
        <f>VLOOKUP(J2674,'FICHE RATIOS'!C:D,2,FALSE)</f>
        <v>Traitement Terminal - Locaux Principaux</v>
      </c>
    </row>
    <row r="2675" spans="1:11">
      <c r="A2675" s="440"/>
      <c r="B2675" s="989" t="s">
        <v>179</v>
      </c>
      <c r="C2675" s="976"/>
      <c r="D2675" s="991" t="s">
        <v>3326</v>
      </c>
      <c r="E2675" s="984" t="s">
        <v>51</v>
      </c>
      <c r="F2675" s="979">
        <v>2</v>
      </c>
      <c r="G2675" s="980">
        <v>40.25</v>
      </c>
      <c r="H2675" s="985">
        <f t="shared" si="41"/>
        <v>80.5</v>
      </c>
      <c r="J2675" s="2061" t="s">
        <v>6487</v>
      </c>
      <c r="K2675" s="2153" t="str">
        <f>VLOOKUP(J2675,'FICHE RATIOS'!C:D,2,FALSE)</f>
        <v>Traitement Terminal - Locaux Principaux</v>
      </c>
    </row>
    <row r="2676" spans="1:11" ht="24">
      <c r="A2676" s="440"/>
      <c r="B2676" s="989" t="s">
        <v>179</v>
      </c>
      <c r="C2676" s="976"/>
      <c r="D2676" s="983" t="s">
        <v>3327</v>
      </c>
      <c r="E2676" s="984"/>
      <c r="F2676" s="979">
        <v>0</v>
      </c>
      <c r="G2676" s="980"/>
      <c r="H2676" s="985">
        <f t="shared" si="41"/>
        <v>0</v>
      </c>
      <c r="J2676" s="2061" t="s">
        <v>6487</v>
      </c>
      <c r="K2676" s="2153" t="str">
        <f>VLOOKUP(J2676,'FICHE RATIOS'!C:D,2,FALSE)</f>
        <v>Traitement Terminal - Locaux Principaux</v>
      </c>
    </row>
    <row r="2677" spans="1:11">
      <c r="A2677" s="440"/>
      <c r="B2677" s="989" t="s">
        <v>179</v>
      </c>
      <c r="C2677" s="976"/>
      <c r="D2677" s="983" t="s">
        <v>3328</v>
      </c>
      <c r="E2677" s="984"/>
      <c r="F2677" s="979">
        <v>0</v>
      </c>
      <c r="G2677" s="980"/>
      <c r="H2677" s="985">
        <f t="shared" si="41"/>
        <v>0</v>
      </c>
      <c r="J2677" s="2061" t="s">
        <v>6487</v>
      </c>
      <c r="K2677" s="2153" t="str">
        <f>VLOOKUP(J2677,'FICHE RATIOS'!C:D,2,FALSE)</f>
        <v>Traitement Terminal - Locaux Principaux</v>
      </c>
    </row>
    <row r="2678" spans="1:11">
      <c r="A2678" s="440"/>
      <c r="B2678" s="989" t="s">
        <v>179</v>
      </c>
      <c r="C2678" s="976"/>
      <c r="D2678" s="983" t="s">
        <v>3329</v>
      </c>
      <c r="E2678" s="984"/>
      <c r="F2678" s="979">
        <v>0</v>
      </c>
      <c r="G2678" s="980"/>
      <c r="H2678" s="985">
        <f t="shared" si="41"/>
        <v>0</v>
      </c>
      <c r="J2678" s="2061" t="s">
        <v>6487</v>
      </c>
      <c r="K2678" s="2153" t="str">
        <f>VLOOKUP(J2678,'FICHE RATIOS'!C:D,2,FALSE)</f>
        <v>Traitement Terminal - Locaux Principaux</v>
      </c>
    </row>
    <row r="2679" spans="1:11">
      <c r="A2679" s="440"/>
      <c r="B2679" s="989" t="s">
        <v>179</v>
      </c>
      <c r="C2679" s="976"/>
      <c r="D2679" s="983" t="s">
        <v>3330</v>
      </c>
      <c r="E2679" s="984"/>
      <c r="F2679" s="979">
        <v>0</v>
      </c>
      <c r="G2679" s="980"/>
      <c r="H2679" s="985">
        <f t="shared" si="41"/>
        <v>0</v>
      </c>
      <c r="J2679" s="2061" t="s">
        <v>6487</v>
      </c>
      <c r="K2679" s="2153" t="str">
        <f>VLOOKUP(J2679,'FICHE RATIOS'!C:D,2,FALSE)</f>
        <v>Traitement Terminal - Locaux Principaux</v>
      </c>
    </row>
    <row r="2680" spans="1:11">
      <c r="A2680" s="440"/>
      <c r="B2680" s="989" t="s">
        <v>179</v>
      </c>
      <c r="C2680" s="976"/>
      <c r="D2680" s="991" t="s">
        <v>2608</v>
      </c>
      <c r="E2680" s="984" t="s">
        <v>36</v>
      </c>
      <c r="F2680" s="979">
        <v>4</v>
      </c>
      <c r="G2680" s="980">
        <v>49.29</v>
      </c>
      <c r="H2680" s="985">
        <f t="shared" si="41"/>
        <v>197.16</v>
      </c>
      <c r="J2680" s="2061" t="s">
        <v>6487</v>
      </c>
      <c r="K2680" s="2153" t="str">
        <f>VLOOKUP(J2680,'FICHE RATIOS'!C:D,2,FALSE)</f>
        <v>Traitement Terminal - Locaux Principaux</v>
      </c>
    </row>
    <row r="2681" spans="1:11">
      <c r="A2681" s="440"/>
      <c r="B2681" s="989" t="s">
        <v>179</v>
      </c>
      <c r="C2681" s="976"/>
      <c r="D2681" s="983" t="s">
        <v>3331</v>
      </c>
      <c r="E2681" s="984"/>
      <c r="F2681" s="979">
        <v>0</v>
      </c>
      <c r="G2681" s="980"/>
      <c r="H2681" s="985">
        <f t="shared" si="41"/>
        <v>0</v>
      </c>
      <c r="J2681" s="2061" t="s">
        <v>6487</v>
      </c>
      <c r="K2681" s="2153" t="str">
        <f>VLOOKUP(J2681,'FICHE RATIOS'!C:D,2,FALSE)</f>
        <v>Traitement Terminal - Locaux Principaux</v>
      </c>
    </row>
    <row r="2682" spans="1:11">
      <c r="A2682" s="440"/>
      <c r="B2682" s="989" t="s">
        <v>179</v>
      </c>
      <c r="C2682" s="976"/>
      <c r="D2682" s="991" t="s">
        <v>2732</v>
      </c>
      <c r="E2682" s="984" t="s">
        <v>36</v>
      </c>
      <c r="F2682" s="979">
        <v>4</v>
      </c>
      <c r="G2682" s="980">
        <v>71.59</v>
      </c>
      <c r="H2682" s="985">
        <f t="shared" si="41"/>
        <v>286.36</v>
      </c>
      <c r="J2682" s="2061" t="s">
        <v>6487</v>
      </c>
      <c r="K2682" s="2153" t="str">
        <f>VLOOKUP(J2682,'FICHE RATIOS'!C:D,2,FALSE)</f>
        <v>Traitement Terminal - Locaux Principaux</v>
      </c>
    </row>
    <row r="2683" spans="1:11">
      <c r="A2683" s="440"/>
      <c r="B2683" s="989" t="s">
        <v>179</v>
      </c>
      <c r="C2683" s="976"/>
      <c r="D2683" s="983" t="s">
        <v>3332</v>
      </c>
      <c r="E2683" s="984"/>
      <c r="F2683" s="979">
        <v>0</v>
      </c>
      <c r="G2683" s="980"/>
      <c r="H2683" s="985">
        <f t="shared" si="41"/>
        <v>0</v>
      </c>
      <c r="J2683" s="2061" t="s">
        <v>6487</v>
      </c>
      <c r="K2683" s="2153" t="str">
        <f>VLOOKUP(J2683,'FICHE RATIOS'!C:D,2,FALSE)</f>
        <v>Traitement Terminal - Locaux Principaux</v>
      </c>
    </row>
    <row r="2684" spans="1:11">
      <c r="A2684" s="440"/>
      <c r="B2684" s="989" t="s">
        <v>179</v>
      </c>
      <c r="C2684" s="976"/>
      <c r="D2684" s="991" t="s">
        <v>2660</v>
      </c>
      <c r="E2684" s="984" t="s">
        <v>36</v>
      </c>
      <c r="F2684" s="979">
        <v>2</v>
      </c>
      <c r="G2684" s="980">
        <v>249.59</v>
      </c>
      <c r="H2684" s="985">
        <f t="shared" si="41"/>
        <v>499.18</v>
      </c>
      <c r="J2684" s="2061" t="s">
        <v>6487</v>
      </c>
      <c r="K2684" s="2153" t="str">
        <f>VLOOKUP(J2684,'FICHE RATIOS'!C:D,2,FALSE)</f>
        <v>Traitement Terminal - Locaux Principaux</v>
      </c>
    </row>
    <row r="2685" spans="1:11">
      <c r="A2685" s="440"/>
      <c r="B2685" s="989" t="s">
        <v>179</v>
      </c>
      <c r="C2685" s="976"/>
      <c r="D2685" s="983" t="s">
        <v>3333</v>
      </c>
      <c r="E2685" s="984"/>
      <c r="F2685" s="979">
        <v>0</v>
      </c>
      <c r="G2685" s="980"/>
      <c r="H2685" s="985">
        <f t="shared" si="41"/>
        <v>0</v>
      </c>
      <c r="J2685" s="2061" t="s">
        <v>6487</v>
      </c>
      <c r="K2685" s="2153" t="str">
        <f>VLOOKUP(J2685,'FICHE RATIOS'!C:D,2,FALSE)</f>
        <v>Traitement Terminal - Locaux Principaux</v>
      </c>
    </row>
    <row r="2686" spans="1:11">
      <c r="A2686" s="440"/>
      <c r="B2686" s="989" t="s">
        <v>179</v>
      </c>
      <c r="C2686" s="976"/>
      <c r="D2686" s="983" t="s">
        <v>3330</v>
      </c>
      <c r="E2686" s="984"/>
      <c r="F2686" s="979">
        <v>0</v>
      </c>
      <c r="G2686" s="980"/>
      <c r="H2686" s="985">
        <f t="shared" si="41"/>
        <v>0</v>
      </c>
      <c r="J2686" s="2061" t="s">
        <v>6487</v>
      </c>
      <c r="K2686" s="2153" t="str">
        <f>VLOOKUP(J2686,'FICHE RATIOS'!C:D,2,FALSE)</f>
        <v>Traitement Terminal - Locaux Principaux</v>
      </c>
    </row>
    <row r="2687" spans="1:11">
      <c r="A2687" s="440"/>
      <c r="B2687" s="989" t="s">
        <v>179</v>
      </c>
      <c r="C2687" s="976"/>
      <c r="D2687" s="991" t="s">
        <v>2608</v>
      </c>
      <c r="E2687" s="984" t="s">
        <v>36</v>
      </c>
      <c r="F2687" s="979">
        <v>4</v>
      </c>
      <c r="G2687" s="980">
        <v>49.29</v>
      </c>
      <c r="H2687" s="985">
        <f t="shared" si="41"/>
        <v>197.16</v>
      </c>
      <c r="J2687" s="2061" t="s">
        <v>6487</v>
      </c>
      <c r="K2687" s="2153" t="str">
        <f>VLOOKUP(J2687,'FICHE RATIOS'!C:D,2,FALSE)</f>
        <v>Traitement Terminal - Locaux Principaux</v>
      </c>
    </row>
    <row r="2688" spans="1:11">
      <c r="A2688" s="440"/>
      <c r="B2688" s="989" t="s">
        <v>179</v>
      </c>
      <c r="C2688" s="976"/>
      <c r="D2688" s="983" t="s">
        <v>3331</v>
      </c>
      <c r="E2688" s="984"/>
      <c r="F2688" s="979">
        <v>0</v>
      </c>
      <c r="G2688" s="980"/>
      <c r="H2688" s="985">
        <f t="shared" si="41"/>
        <v>0</v>
      </c>
      <c r="J2688" s="2061" t="s">
        <v>6487</v>
      </c>
      <c r="K2688" s="2153" t="str">
        <f>VLOOKUP(J2688,'FICHE RATIOS'!C:D,2,FALSE)</f>
        <v>Traitement Terminal - Locaux Principaux</v>
      </c>
    </row>
    <row r="2689" spans="1:11">
      <c r="A2689" s="440"/>
      <c r="B2689" s="989" t="s">
        <v>179</v>
      </c>
      <c r="C2689" s="976"/>
      <c r="D2689" s="991" t="s">
        <v>2732</v>
      </c>
      <c r="E2689" s="984" t="s">
        <v>36</v>
      </c>
      <c r="F2689" s="979">
        <v>2</v>
      </c>
      <c r="G2689" s="980">
        <v>71.59</v>
      </c>
      <c r="H2689" s="985">
        <f t="shared" si="41"/>
        <v>143.18</v>
      </c>
      <c r="J2689" s="2061" t="s">
        <v>6487</v>
      </c>
      <c r="K2689" s="2153" t="str">
        <f>VLOOKUP(J2689,'FICHE RATIOS'!C:D,2,FALSE)</f>
        <v>Traitement Terminal - Locaux Principaux</v>
      </c>
    </row>
    <row r="2690" spans="1:11">
      <c r="A2690" s="440"/>
      <c r="B2690" s="989" t="s">
        <v>179</v>
      </c>
      <c r="C2690" s="976"/>
      <c r="D2690" s="983" t="s">
        <v>3332</v>
      </c>
      <c r="E2690" s="984"/>
      <c r="F2690" s="979">
        <v>0</v>
      </c>
      <c r="G2690" s="980"/>
      <c r="H2690" s="985">
        <f t="shared" si="41"/>
        <v>0</v>
      </c>
      <c r="J2690" s="2061" t="s">
        <v>6487</v>
      </c>
      <c r="K2690" s="2153" t="str">
        <f>VLOOKUP(J2690,'FICHE RATIOS'!C:D,2,FALSE)</f>
        <v>Traitement Terminal - Locaux Principaux</v>
      </c>
    </row>
    <row r="2691" spans="1:11">
      <c r="A2691" s="440"/>
      <c r="B2691" s="989" t="s">
        <v>179</v>
      </c>
      <c r="C2691" s="976"/>
      <c r="D2691" s="991" t="s">
        <v>2613</v>
      </c>
      <c r="E2691" s="984" t="s">
        <v>36</v>
      </c>
      <c r="F2691" s="979">
        <v>2</v>
      </c>
      <c r="G2691" s="980">
        <v>227.05</v>
      </c>
      <c r="H2691" s="985">
        <f t="shared" si="41"/>
        <v>454.1</v>
      </c>
      <c r="J2691" s="2061" t="s">
        <v>6487</v>
      </c>
      <c r="K2691" s="2153" t="str">
        <f>VLOOKUP(J2691,'FICHE RATIOS'!C:D,2,FALSE)</f>
        <v>Traitement Terminal - Locaux Principaux</v>
      </c>
    </row>
    <row r="2692" spans="1:11">
      <c r="A2692" s="440"/>
      <c r="B2692" s="989" t="s">
        <v>179</v>
      </c>
      <c r="C2692" s="976"/>
      <c r="D2692" s="983"/>
      <c r="E2692" s="984"/>
      <c r="F2692" s="979">
        <v>0</v>
      </c>
      <c r="G2692" s="980"/>
      <c r="H2692" s="985">
        <f t="shared" si="41"/>
        <v>0</v>
      </c>
      <c r="J2692" s="2061" t="s">
        <v>6487</v>
      </c>
      <c r="K2692" s="2153" t="str">
        <f>VLOOKUP(J2692,'FICHE RATIOS'!C:D,2,FALSE)</f>
        <v>Traitement Terminal - Locaux Principaux</v>
      </c>
    </row>
    <row r="2693" spans="1:11">
      <c r="A2693" s="440"/>
      <c r="B2693" s="989" t="s">
        <v>179</v>
      </c>
      <c r="C2693" s="976"/>
      <c r="D2693" s="983" t="s">
        <v>3334</v>
      </c>
      <c r="E2693" s="984"/>
      <c r="F2693" s="979">
        <v>0</v>
      </c>
      <c r="G2693" s="980"/>
      <c r="H2693" s="985">
        <f t="shared" si="41"/>
        <v>0</v>
      </c>
      <c r="J2693" s="2061" t="s">
        <v>6487</v>
      </c>
      <c r="K2693" s="2153" t="str">
        <f>VLOOKUP(J2693,'FICHE RATIOS'!C:D,2,FALSE)</f>
        <v>Traitement Terminal - Locaux Principaux</v>
      </c>
    </row>
    <row r="2694" spans="1:11">
      <c r="A2694" s="440"/>
      <c r="B2694" s="989" t="s">
        <v>179</v>
      </c>
      <c r="C2694" s="976"/>
      <c r="D2694" s="983" t="s">
        <v>3090</v>
      </c>
      <c r="E2694" s="984"/>
      <c r="F2694" s="979">
        <v>0</v>
      </c>
      <c r="G2694" s="980"/>
      <c r="H2694" s="985">
        <f t="shared" si="41"/>
        <v>0</v>
      </c>
      <c r="J2694" s="2061" t="s">
        <v>6487</v>
      </c>
      <c r="K2694" s="2153" t="str">
        <f>VLOOKUP(J2694,'FICHE RATIOS'!C:D,2,FALSE)</f>
        <v>Traitement Terminal - Locaux Principaux</v>
      </c>
    </row>
    <row r="2695" spans="1:11">
      <c r="A2695" s="440"/>
      <c r="B2695" s="989" t="s">
        <v>179</v>
      </c>
      <c r="C2695" s="976"/>
      <c r="D2695" s="991" t="s">
        <v>2978</v>
      </c>
      <c r="E2695" s="984" t="s">
        <v>235</v>
      </c>
      <c r="F2695" s="979">
        <v>54</v>
      </c>
      <c r="G2695" s="980">
        <v>24.4</v>
      </c>
      <c r="H2695" s="985">
        <f t="shared" si="41"/>
        <v>1317.6</v>
      </c>
      <c r="J2695" s="2061" t="s">
        <v>6487</v>
      </c>
      <c r="K2695" s="2153" t="str">
        <f>VLOOKUP(J2695,'FICHE RATIOS'!C:D,2,FALSE)</f>
        <v>Traitement Terminal - Locaux Principaux</v>
      </c>
    </row>
    <row r="2696" spans="1:11">
      <c r="A2696" s="440"/>
      <c r="B2696" s="989" t="s">
        <v>179</v>
      </c>
      <c r="C2696" s="976"/>
      <c r="D2696" s="991" t="s">
        <v>2980</v>
      </c>
      <c r="E2696" s="984" t="s">
        <v>51</v>
      </c>
      <c r="F2696" s="979">
        <v>9</v>
      </c>
      <c r="G2696" s="980">
        <v>62.52</v>
      </c>
      <c r="H2696" s="985">
        <f t="shared" ref="H2696:H2759" si="42">+IF(F2696=0,0,F2696*G2696)</f>
        <v>562.68000000000006</v>
      </c>
      <c r="J2696" s="2061" t="s">
        <v>6487</v>
      </c>
      <c r="K2696" s="2153" t="str">
        <f>VLOOKUP(J2696,'FICHE RATIOS'!C:D,2,FALSE)</f>
        <v>Traitement Terminal - Locaux Principaux</v>
      </c>
    </row>
    <row r="2697" spans="1:11">
      <c r="A2697" s="440"/>
      <c r="B2697" s="989" t="s">
        <v>179</v>
      </c>
      <c r="C2697" s="976"/>
      <c r="D2697" s="983" t="s">
        <v>179</v>
      </c>
      <c r="E2697" s="984" t="s">
        <v>179</v>
      </c>
      <c r="F2697" s="979">
        <v>0</v>
      </c>
      <c r="G2697" s="980"/>
      <c r="H2697" s="985">
        <f t="shared" si="42"/>
        <v>0</v>
      </c>
      <c r="J2697" s="2061"/>
      <c r="K2697" s="2153" t="e">
        <f>VLOOKUP(J2697,'FICHE RATIOS'!C:D,2,FALSE)</f>
        <v>#N/A</v>
      </c>
    </row>
    <row r="2698" spans="1:11">
      <c r="A2698" s="440"/>
      <c r="B2698" s="989"/>
      <c r="C2698" s="976"/>
      <c r="D2698" s="990"/>
      <c r="E2698" s="984"/>
      <c r="F2698" s="979"/>
      <c r="G2698" s="980"/>
      <c r="H2698" s="985">
        <f t="shared" si="42"/>
        <v>0</v>
      </c>
      <c r="J2698" s="2061"/>
      <c r="K2698" s="2153" t="e">
        <f>VLOOKUP(J2698,'FICHE RATIOS'!C:D,2,FALSE)</f>
        <v>#N/A</v>
      </c>
    </row>
    <row r="2699" spans="1:11">
      <c r="A2699" s="440"/>
      <c r="B2699" s="989" t="s">
        <v>1597</v>
      </c>
      <c r="C2699" s="976"/>
      <c r="D2699" s="987" t="s">
        <v>3335</v>
      </c>
      <c r="E2699" s="984" t="s">
        <v>51</v>
      </c>
      <c r="F2699" s="979">
        <v>1</v>
      </c>
      <c r="G2699" s="980"/>
      <c r="H2699" s="985">
        <f t="shared" si="42"/>
        <v>0</v>
      </c>
      <c r="J2699" s="2061" t="s">
        <v>6487</v>
      </c>
      <c r="K2699" s="2153" t="str">
        <f>VLOOKUP(J2699,'FICHE RATIOS'!C:D,2,FALSE)</f>
        <v>Traitement Terminal - Locaux Principaux</v>
      </c>
    </row>
    <row r="2700" spans="1:11">
      <c r="A2700" s="440"/>
      <c r="B2700" s="989" t="s">
        <v>179</v>
      </c>
      <c r="C2700" s="976"/>
      <c r="D2700" s="983" t="s">
        <v>179</v>
      </c>
      <c r="E2700" s="984" t="s">
        <v>179</v>
      </c>
      <c r="F2700" s="979">
        <v>0</v>
      </c>
      <c r="G2700" s="980"/>
      <c r="H2700" s="985">
        <f t="shared" si="42"/>
        <v>0</v>
      </c>
      <c r="J2700" s="2061" t="s">
        <v>6487</v>
      </c>
      <c r="K2700" s="2153" t="str">
        <f>VLOOKUP(J2700,'FICHE RATIOS'!C:D,2,FALSE)</f>
        <v>Traitement Terminal - Locaux Principaux</v>
      </c>
    </row>
    <row r="2701" spans="1:11" ht="24">
      <c r="A2701" s="440"/>
      <c r="B2701" s="989" t="s">
        <v>179</v>
      </c>
      <c r="C2701" s="976"/>
      <c r="D2701" s="991" t="s">
        <v>3336</v>
      </c>
      <c r="E2701" s="984" t="s">
        <v>66</v>
      </c>
      <c r="F2701" s="979">
        <v>1</v>
      </c>
      <c r="G2701" s="980">
        <v>10937.89</v>
      </c>
      <c r="H2701" s="985">
        <f t="shared" si="42"/>
        <v>10937.89</v>
      </c>
      <c r="J2701" s="2061" t="s">
        <v>6487</v>
      </c>
      <c r="K2701" s="2153" t="str">
        <f>VLOOKUP(J2701,'FICHE RATIOS'!C:D,2,FALSE)</f>
        <v>Traitement Terminal - Locaux Principaux</v>
      </c>
    </row>
    <row r="2702" spans="1:11" ht="24">
      <c r="A2702" s="440"/>
      <c r="B2702" s="989" t="s">
        <v>179</v>
      </c>
      <c r="C2702" s="976"/>
      <c r="D2702" s="991" t="s">
        <v>3337</v>
      </c>
      <c r="E2702" s="984" t="s">
        <v>66</v>
      </c>
      <c r="F2702" s="979">
        <v>1</v>
      </c>
      <c r="G2702" s="980">
        <v>6003.58</v>
      </c>
      <c r="H2702" s="985">
        <f t="shared" si="42"/>
        <v>6003.58</v>
      </c>
      <c r="J2702" s="2061" t="s">
        <v>6487</v>
      </c>
      <c r="K2702" s="2153" t="str">
        <f>VLOOKUP(J2702,'FICHE RATIOS'!C:D,2,FALSE)</f>
        <v>Traitement Terminal - Locaux Principaux</v>
      </c>
    </row>
    <row r="2703" spans="1:11" ht="24">
      <c r="A2703" s="440"/>
      <c r="B2703" s="989" t="s">
        <v>179</v>
      </c>
      <c r="C2703" s="976"/>
      <c r="D2703" s="991" t="s">
        <v>3338</v>
      </c>
      <c r="E2703" s="984" t="s">
        <v>66</v>
      </c>
      <c r="F2703" s="979">
        <v>1</v>
      </c>
      <c r="G2703" s="980">
        <v>10568.75</v>
      </c>
      <c r="H2703" s="985">
        <f t="shared" si="42"/>
        <v>10568.75</v>
      </c>
      <c r="J2703" s="2061" t="s">
        <v>6487</v>
      </c>
      <c r="K2703" s="2153" t="str">
        <f>VLOOKUP(J2703,'FICHE RATIOS'!C:D,2,FALSE)</f>
        <v>Traitement Terminal - Locaux Principaux</v>
      </c>
    </row>
    <row r="2704" spans="1:11" ht="24">
      <c r="A2704" s="440"/>
      <c r="B2704" s="989" t="s">
        <v>179</v>
      </c>
      <c r="C2704" s="976"/>
      <c r="D2704" s="991" t="s">
        <v>3339</v>
      </c>
      <c r="E2704" s="984" t="s">
        <v>66</v>
      </c>
      <c r="F2704" s="979">
        <v>1</v>
      </c>
      <c r="G2704" s="980">
        <v>6125.91</v>
      </c>
      <c r="H2704" s="985">
        <f t="shared" si="42"/>
        <v>6125.91</v>
      </c>
      <c r="J2704" s="2061" t="s">
        <v>6487</v>
      </c>
      <c r="K2704" s="2153" t="str">
        <f>VLOOKUP(J2704,'FICHE RATIOS'!C:D,2,FALSE)</f>
        <v>Traitement Terminal - Locaux Principaux</v>
      </c>
    </row>
    <row r="2705" spans="1:11">
      <c r="A2705" s="440"/>
      <c r="B2705" s="989" t="s">
        <v>179</v>
      </c>
      <c r="C2705" s="976"/>
      <c r="D2705" s="983" t="s">
        <v>3340</v>
      </c>
      <c r="E2705" s="984"/>
      <c r="F2705" s="979">
        <v>0</v>
      </c>
      <c r="G2705" s="980"/>
      <c r="H2705" s="985">
        <f t="shared" si="42"/>
        <v>0</v>
      </c>
      <c r="J2705" s="2061" t="s">
        <v>6487</v>
      </c>
      <c r="K2705" s="2153" t="str">
        <f>VLOOKUP(J2705,'FICHE RATIOS'!C:D,2,FALSE)</f>
        <v>Traitement Terminal - Locaux Principaux</v>
      </c>
    </row>
    <row r="2706" spans="1:11">
      <c r="A2706" s="440"/>
      <c r="B2706" s="989" t="s">
        <v>179</v>
      </c>
      <c r="C2706" s="976"/>
      <c r="D2706" s="983" t="s">
        <v>3003</v>
      </c>
      <c r="E2706" s="984"/>
      <c r="F2706" s="979">
        <v>0</v>
      </c>
      <c r="G2706" s="980"/>
      <c r="H2706" s="985">
        <f t="shared" si="42"/>
        <v>0</v>
      </c>
      <c r="J2706" s="2061" t="s">
        <v>6487</v>
      </c>
      <c r="K2706" s="2153" t="str">
        <f>VLOOKUP(J2706,'FICHE RATIOS'!C:D,2,FALSE)</f>
        <v>Traitement Terminal - Locaux Principaux</v>
      </c>
    </row>
    <row r="2707" spans="1:11">
      <c r="A2707" s="440"/>
      <c r="B2707" s="989" t="s">
        <v>179</v>
      </c>
      <c r="C2707" s="976"/>
      <c r="D2707" s="991" t="s">
        <v>3341</v>
      </c>
      <c r="E2707" s="984" t="s">
        <v>36</v>
      </c>
      <c r="F2707" s="979">
        <v>2</v>
      </c>
      <c r="G2707" s="980">
        <v>180.55</v>
      </c>
      <c r="H2707" s="985">
        <f t="shared" si="42"/>
        <v>361.1</v>
      </c>
      <c r="J2707" s="2061" t="s">
        <v>6487</v>
      </c>
      <c r="K2707" s="2153" t="str">
        <f>VLOOKUP(J2707,'FICHE RATIOS'!C:D,2,FALSE)</f>
        <v>Traitement Terminal - Locaux Principaux</v>
      </c>
    </row>
    <row r="2708" spans="1:11">
      <c r="A2708" s="440"/>
      <c r="B2708" s="989" t="s">
        <v>179</v>
      </c>
      <c r="C2708" s="976"/>
      <c r="D2708" s="991" t="s">
        <v>3005</v>
      </c>
      <c r="E2708" s="984" t="s">
        <v>36</v>
      </c>
      <c r="F2708" s="979">
        <v>2</v>
      </c>
      <c r="G2708" s="980">
        <v>314.81</v>
      </c>
      <c r="H2708" s="985">
        <f t="shared" si="42"/>
        <v>629.62</v>
      </c>
      <c r="J2708" s="2061" t="s">
        <v>6487</v>
      </c>
      <c r="K2708" s="2153" t="str">
        <f>VLOOKUP(J2708,'FICHE RATIOS'!C:D,2,FALSE)</f>
        <v>Traitement Terminal - Locaux Principaux</v>
      </c>
    </row>
    <row r="2709" spans="1:11">
      <c r="A2709" s="440"/>
      <c r="B2709" s="989" t="s">
        <v>179</v>
      </c>
      <c r="C2709" s="976"/>
      <c r="D2709" s="983" t="s">
        <v>3007</v>
      </c>
      <c r="E2709" s="984"/>
      <c r="F2709" s="979">
        <v>0</v>
      </c>
      <c r="G2709" s="980"/>
      <c r="H2709" s="985">
        <f t="shared" si="42"/>
        <v>0</v>
      </c>
      <c r="J2709" s="2061" t="s">
        <v>6487</v>
      </c>
      <c r="K2709" s="2153" t="str">
        <f>VLOOKUP(J2709,'FICHE RATIOS'!C:D,2,FALSE)</f>
        <v>Traitement Terminal - Locaux Principaux</v>
      </c>
    </row>
    <row r="2710" spans="1:11">
      <c r="A2710" s="440"/>
      <c r="B2710" s="989" t="s">
        <v>179</v>
      </c>
      <c r="C2710" s="976"/>
      <c r="D2710" s="991" t="s">
        <v>3008</v>
      </c>
      <c r="E2710" s="984" t="s">
        <v>36</v>
      </c>
      <c r="F2710" s="979">
        <v>1</v>
      </c>
      <c r="G2710" s="980">
        <v>230</v>
      </c>
      <c r="H2710" s="985">
        <f t="shared" si="42"/>
        <v>230</v>
      </c>
      <c r="J2710" s="2061" t="s">
        <v>6487</v>
      </c>
      <c r="K2710" s="2153" t="str">
        <f>VLOOKUP(J2710,'FICHE RATIOS'!C:D,2,FALSE)</f>
        <v>Traitement Terminal - Locaux Principaux</v>
      </c>
    </row>
    <row r="2711" spans="1:11">
      <c r="A2711" s="440"/>
      <c r="B2711" s="989" t="s">
        <v>179</v>
      </c>
      <c r="C2711" s="976"/>
      <c r="D2711" s="983"/>
      <c r="E2711" s="984"/>
      <c r="F2711" s="979">
        <v>0</v>
      </c>
      <c r="G2711" s="980"/>
      <c r="H2711" s="985">
        <f t="shared" si="42"/>
        <v>0</v>
      </c>
      <c r="J2711" s="2061" t="s">
        <v>6487</v>
      </c>
      <c r="K2711" s="2153" t="str">
        <f>VLOOKUP(J2711,'FICHE RATIOS'!C:D,2,FALSE)</f>
        <v>Traitement Terminal - Locaux Principaux</v>
      </c>
    </row>
    <row r="2712" spans="1:11">
      <c r="A2712" s="440"/>
      <c r="B2712" s="989" t="s">
        <v>179</v>
      </c>
      <c r="C2712" s="976"/>
      <c r="D2712" s="983" t="s">
        <v>3342</v>
      </c>
      <c r="E2712" s="984"/>
      <c r="F2712" s="979">
        <v>0</v>
      </c>
      <c r="G2712" s="980"/>
      <c r="H2712" s="985">
        <f t="shared" si="42"/>
        <v>0</v>
      </c>
      <c r="J2712" s="2061" t="s">
        <v>6487</v>
      </c>
      <c r="K2712" s="2153" t="str">
        <f>VLOOKUP(J2712,'FICHE RATIOS'!C:D,2,FALSE)</f>
        <v>Traitement Terminal - Locaux Principaux</v>
      </c>
    </row>
    <row r="2713" spans="1:11">
      <c r="A2713" s="440"/>
      <c r="B2713" s="989" t="s">
        <v>179</v>
      </c>
      <c r="C2713" s="976"/>
      <c r="D2713" s="983"/>
      <c r="E2713" s="984"/>
      <c r="F2713" s="979">
        <v>0</v>
      </c>
      <c r="G2713" s="980"/>
      <c r="H2713" s="985">
        <f t="shared" si="42"/>
        <v>0</v>
      </c>
      <c r="J2713" s="2061" t="s">
        <v>6487</v>
      </c>
      <c r="K2713" s="2153" t="str">
        <f>VLOOKUP(J2713,'FICHE RATIOS'!C:D,2,FALSE)</f>
        <v>Traitement Terminal - Locaux Principaux</v>
      </c>
    </row>
    <row r="2714" spans="1:11">
      <c r="A2714" s="440"/>
      <c r="B2714" s="989" t="s">
        <v>179</v>
      </c>
      <c r="C2714" s="976"/>
      <c r="D2714" s="991" t="s">
        <v>3343</v>
      </c>
      <c r="E2714" s="984" t="s">
        <v>66</v>
      </c>
      <c r="F2714" s="979">
        <v>1</v>
      </c>
      <c r="G2714" s="980">
        <v>1983.65</v>
      </c>
      <c r="H2714" s="985">
        <f t="shared" si="42"/>
        <v>1983.65</v>
      </c>
      <c r="J2714" s="2061" t="s">
        <v>6487</v>
      </c>
      <c r="K2714" s="2153" t="str">
        <f>VLOOKUP(J2714,'FICHE RATIOS'!C:D,2,FALSE)</f>
        <v>Traitement Terminal - Locaux Principaux</v>
      </c>
    </row>
    <row r="2715" spans="1:11">
      <c r="A2715" s="440"/>
      <c r="B2715" s="989" t="s">
        <v>179</v>
      </c>
      <c r="C2715" s="976"/>
      <c r="D2715" s="991" t="s">
        <v>3344</v>
      </c>
      <c r="E2715" s="984" t="s">
        <v>66</v>
      </c>
      <c r="F2715" s="979">
        <v>1</v>
      </c>
      <c r="G2715" s="980">
        <v>1400.77</v>
      </c>
      <c r="H2715" s="985">
        <f t="shared" si="42"/>
        <v>1400.77</v>
      </c>
      <c r="J2715" s="2061" t="s">
        <v>6487</v>
      </c>
      <c r="K2715" s="2153" t="str">
        <f>VLOOKUP(J2715,'FICHE RATIOS'!C:D,2,FALSE)</f>
        <v>Traitement Terminal - Locaux Principaux</v>
      </c>
    </row>
    <row r="2716" spans="1:11">
      <c r="A2716" s="440"/>
      <c r="B2716" s="989" t="s">
        <v>179</v>
      </c>
      <c r="C2716" s="976"/>
      <c r="D2716" s="991" t="s">
        <v>3345</v>
      </c>
      <c r="E2716" s="984" t="s">
        <v>66</v>
      </c>
      <c r="F2716" s="979">
        <v>1</v>
      </c>
      <c r="G2716" s="980">
        <v>664.77</v>
      </c>
      <c r="H2716" s="985">
        <f t="shared" si="42"/>
        <v>664.77</v>
      </c>
      <c r="J2716" s="2061" t="s">
        <v>6487</v>
      </c>
      <c r="K2716" s="2153" t="str">
        <f>VLOOKUP(J2716,'FICHE RATIOS'!C:D,2,FALSE)</f>
        <v>Traitement Terminal - Locaux Principaux</v>
      </c>
    </row>
    <row r="2717" spans="1:11">
      <c r="A2717" s="440"/>
      <c r="B2717" s="989" t="s">
        <v>179</v>
      </c>
      <c r="C2717" s="976"/>
      <c r="D2717" s="991" t="s">
        <v>3346</v>
      </c>
      <c r="E2717" s="984" t="s">
        <v>66</v>
      </c>
      <c r="F2717" s="979">
        <v>1</v>
      </c>
      <c r="G2717" s="980">
        <v>2475.0300000000002</v>
      </c>
      <c r="H2717" s="985">
        <f t="shared" si="42"/>
        <v>2475.0300000000002</v>
      </c>
      <c r="J2717" s="2061" t="s">
        <v>6487</v>
      </c>
      <c r="K2717" s="2153" t="str">
        <f>VLOOKUP(J2717,'FICHE RATIOS'!C:D,2,FALSE)</f>
        <v>Traitement Terminal - Locaux Principaux</v>
      </c>
    </row>
    <row r="2718" spans="1:11">
      <c r="A2718" s="440"/>
      <c r="B2718" s="989" t="s">
        <v>179</v>
      </c>
      <c r="C2718" s="976"/>
      <c r="D2718" s="991" t="s">
        <v>3347</v>
      </c>
      <c r="E2718" s="984" t="s">
        <v>66</v>
      </c>
      <c r="F2718" s="979">
        <v>1</v>
      </c>
      <c r="G2718" s="980">
        <v>1056.6500000000001</v>
      </c>
      <c r="H2718" s="985">
        <f t="shared" si="42"/>
        <v>1056.6500000000001</v>
      </c>
      <c r="J2718" s="2061" t="s">
        <v>6487</v>
      </c>
      <c r="K2718" s="2153" t="str">
        <f>VLOOKUP(J2718,'FICHE RATIOS'!C:D,2,FALSE)</f>
        <v>Traitement Terminal - Locaux Principaux</v>
      </c>
    </row>
    <row r="2719" spans="1:11">
      <c r="A2719" s="440"/>
      <c r="B2719" s="989" t="s">
        <v>179</v>
      </c>
      <c r="C2719" s="976"/>
      <c r="D2719" s="991" t="s">
        <v>3348</v>
      </c>
      <c r="E2719" s="984" t="s">
        <v>66</v>
      </c>
      <c r="F2719" s="979">
        <v>1</v>
      </c>
      <c r="G2719" s="980">
        <v>2079.7800000000002</v>
      </c>
      <c r="H2719" s="985">
        <f t="shared" si="42"/>
        <v>2079.7800000000002</v>
      </c>
      <c r="J2719" s="2061" t="s">
        <v>6487</v>
      </c>
      <c r="K2719" s="2153" t="str">
        <f>VLOOKUP(J2719,'FICHE RATIOS'!C:D,2,FALSE)</f>
        <v>Traitement Terminal - Locaux Principaux</v>
      </c>
    </row>
    <row r="2720" spans="1:11">
      <c r="A2720" s="440"/>
      <c r="B2720" s="989" t="s">
        <v>179</v>
      </c>
      <c r="C2720" s="976"/>
      <c r="D2720" s="991" t="s">
        <v>3349</v>
      </c>
      <c r="E2720" s="984" t="s">
        <v>66</v>
      </c>
      <c r="F2720" s="979">
        <v>1</v>
      </c>
      <c r="G2720" s="980">
        <v>1983.65</v>
      </c>
      <c r="H2720" s="985">
        <f t="shared" si="42"/>
        <v>1983.65</v>
      </c>
      <c r="J2720" s="2061" t="s">
        <v>6487</v>
      </c>
      <c r="K2720" s="2153" t="str">
        <f>VLOOKUP(J2720,'FICHE RATIOS'!C:D,2,FALSE)</f>
        <v>Traitement Terminal - Locaux Principaux</v>
      </c>
    </row>
    <row r="2721" spans="1:11">
      <c r="A2721" s="440"/>
      <c r="B2721" s="989" t="s">
        <v>179</v>
      </c>
      <c r="C2721" s="976"/>
      <c r="D2721" s="991" t="s">
        <v>3350</v>
      </c>
      <c r="E2721" s="984" t="s">
        <v>66</v>
      </c>
      <c r="F2721" s="979">
        <v>1</v>
      </c>
      <c r="G2721" s="980">
        <v>2475.0300000000002</v>
      </c>
      <c r="H2721" s="985">
        <f t="shared" si="42"/>
        <v>2475.0300000000002</v>
      </c>
      <c r="J2721" s="2061" t="s">
        <v>6487</v>
      </c>
      <c r="K2721" s="2153" t="str">
        <f>VLOOKUP(J2721,'FICHE RATIOS'!C:D,2,FALSE)</f>
        <v>Traitement Terminal - Locaux Principaux</v>
      </c>
    </row>
    <row r="2722" spans="1:11">
      <c r="A2722" s="440"/>
      <c r="B2722" s="989" t="s">
        <v>179</v>
      </c>
      <c r="C2722" s="976"/>
      <c r="D2722" s="991" t="s">
        <v>3351</v>
      </c>
      <c r="E2722" s="984" t="s">
        <v>66</v>
      </c>
      <c r="F2722" s="979">
        <v>1</v>
      </c>
      <c r="G2722" s="980">
        <v>664.77</v>
      </c>
      <c r="H2722" s="985">
        <f t="shared" si="42"/>
        <v>664.77</v>
      </c>
      <c r="J2722" s="2061" t="s">
        <v>6487</v>
      </c>
      <c r="K2722" s="2153" t="str">
        <f>VLOOKUP(J2722,'FICHE RATIOS'!C:D,2,FALSE)</f>
        <v>Traitement Terminal - Locaux Principaux</v>
      </c>
    </row>
    <row r="2723" spans="1:11">
      <c r="A2723" s="440"/>
      <c r="B2723" s="989" t="s">
        <v>179</v>
      </c>
      <c r="C2723" s="976"/>
      <c r="D2723" s="991" t="s">
        <v>3352</v>
      </c>
      <c r="E2723" s="984" t="s">
        <v>66</v>
      </c>
      <c r="F2723" s="979">
        <v>1</v>
      </c>
      <c r="G2723" s="980">
        <v>1648.64</v>
      </c>
      <c r="H2723" s="985">
        <f t="shared" si="42"/>
        <v>1648.64</v>
      </c>
      <c r="J2723" s="2061" t="s">
        <v>6487</v>
      </c>
      <c r="K2723" s="2153" t="str">
        <f>VLOOKUP(J2723,'FICHE RATIOS'!C:D,2,FALSE)</f>
        <v>Traitement Terminal - Locaux Principaux</v>
      </c>
    </row>
    <row r="2724" spans="1:11">
      <c r="A2724" s="440"/>
      <c r="B2724" s="989" t="s">
        <v>179</v>
      </c>
      <c r="C2724" s="976"/>
      <c r="D2724" s="991" t="s">
        <v>3353</v>
      </c>
      <c r="E2724" s="984" t="s">
        <v>66</v>
      </c>
      <c r="F2724" s="979">
        <v>1</v>
      </c>
      <c r="G2724" s="980">
        <v>2079.7800000000002</v>
      </c>
      <c r="H2724" s="985">
        <f t="shared" si="42"/>
        <v>2079.7800000000002</v>
      </c>
      <c r="J2724" s="2061" t="s">
        <v>6487</v>
      </c>
      <c r="K2724" s="2153" t="str">
        <f>VLOOKUP(J2724,'FICHE RATIOS'!C:D,2,FALSE)</f>
        <v>Traitement Terminal - Locaux Principaux</v>
      </c>
    </row>
    <row r="2725" spans="1:11">
      <c r="A2725" s="440"/>
      <c r="B2725" s="989" t="s">
        <v>179</v>
      </c>
      <c r="C2725" s="976"/>
      <c r="D2725" s="991" t="s">
        <v>3001</v>
      </c>
      <c r="E2725" s="984" t="s">
        <v>51</v>
      </c>
      <c r="F2725" s="979">
        <v>4</v>
      </c>
      <c r="G2725" s="980">
        <v>584.36</v>
      </c>
      <c r="H2725" s="985">
        <f t="shared" si="42"/>
        <v>2337.44</v>
      </c>
      <c r="J2725" s="2061" t="s">
        <v>6487</v>
      </c>
      <c r="K2725" s="2153" t="str">
        <f>VLOOKUP(J2725,'FICHE RATIOS'!C:D,2,FALSE)</f>
        <v>Traitement Terminal - Locaux Principaux</v>
      </c>
    </row>
    <row r="2726" spans="1:11">
      <c r="A2726" s="440"/>
      <c r="B2726" s="989" t="s">
        <v>179</v>
      </c>
      <c r="C2726" s="976"/>
      <c r="D2726" s="991" t="s">
        <v>3131</v>
      </c>
      <c r="E2726" s="984" t="s">
        <v>51</v>
      </c>
      <c r="F2726" s="979">
        <v>11</v>
      </c>
      <c r="G2726" s="980">
        <v>257.68</v>
      </c>
      <c r="H2726" s="985">
        <f t="shared" si="42"/>
        <v>2834.48</v>
      </c>
      <c r="J2726" s="2061" t="s">
        <v>6487</v>
      </c>
      <c r="K2726" s="2153" t="str">
        <f>VLOOKUP(J2726,'FICHE RATIOS'!C:D,2,FALSE)</f>
        <v>Traitement Terminal - Locaux Principaux</v>
      </c>
    </row>
    <row r="2727" spans="1:11">
      <c r="A2727" s="440"/>
      <c r="B2727" s="989" t="s">
        <v>179</v>
      </c>
      <c r="C2727" s="976"/>
      <c r="D2727" s="991" t="s">
        <v>3002</v>
      </c>
      <c r="E2727" s="984" t="s">
        <v>51</v>
      </c>
      <c r="F2727" s="979">
        <v>4</v>
      </c>
      <c r="G2727" s="980">
        <v>690</v>
      </c>
      <c r="H2727" s="985">
        <f t="shared" si="42"/>
        <v>2760</v>
      </c>
      <c r="J2727" s="2061" t="s">
        <v>6487</v>
      </c>
      <c r="K2727" s="2153" t="str">
        <f>VLOOKUP(J2727,'FICHE RATIOS'!C:D,2,FALSE)</f>
        <v>Traitement Terminal - Locaux Principaux</v>
      </c>
    </row>
    <row r="2728" spans="1:11">
      <c r="A2728" s="440"/>
      <c r="B2728" s="989" t="s">
        <v>179</v>
      </c>
      <c r="C2728" s="976"/>
      <c r="D2728" s="983"/>
      <c r="E2728" s="984"/>
      <c r="F2728" s="979">
        <v>0</v>
      </c>
      <c r="G2728" s="980"/>
      <c r="H2728" s="985">
        <f t="shared" si="42"/>
        <v>0</v>
      </c>
      <c r="J2728" s="2061" t="s">
        <v>6487</v>
      </c>
      <c r="K2728" s="2153" t="str">
        <f>VLOOKUP(J2728,'FICHE RATIOS'!C:D,2,FALSE)</f>
        <v>Traitement Terminal - Locaux Principaux</v>
      </c>
    </row>
    <row r="2729" spans="1:11">
      <c r="A2729" s="440"/>
      <c r="B2729" s="989" t="s">
        <v>179</v>
      </c>
      <c r="C2729" s="976"/>
      <c r="D2729" s="983" t="s">
        <v>3133</v>
      </c>
      <c r="E2729" s="984"/>
      <c r="F2729" s="979">
        <v>0</v>
      </c>
      <c r="G2729" s="980"/>
      <c r="H2729" s="985">
        <f t="shared" si="42"/>
        <v>0</v>
      </c>
      <c r="J2729" s="2061" t="s">
        <v>6487</v>
      </c>
      <c r="K2729" s="2153" t="str">
        <f>VLOOKUP(J2729,'FICHE RATIOS'!C:D,2,FALSE)</f>
        <v>Traitement Terminal - Locaux Principaux</v>
      </c>
    </row>
    <row r="2730" spans="1:11">
      <c r="A2730" s="440"/>
      <c r="B2730" s="989" t="s">
        <v>179</v>
      </c>
      <c r="C2730" s="976"/>
      <c r="D2730" s="991" t="s">
        <v>3185</v>
      </c>
      <c r="E2730" s="978" t="s">
        <v>36</v>
      </c>
      <c r="F2730" s="979">
        <v>2</v>
      </c>
      <c r="G2730" s="980">
        <v>223.02</v>
      </c>
      <c r="H2730" s="985">
        <f t="shared" si="42"/>
        <v>446.04</v>
      </c>
      <c r="J2730" s="2061" t="s">
        <v>6487</v>
      </c>
      <c r="K2730" s="2153" t="str">
        <f>VLOOKUP(J2730,'FICHE RATIOS'!C:D,2,FALSE)</f>
        <v>Traitement Terminal - Locaux Principaux</v>
      </c>
    </row>
    <row r="2731" spans="1:11">
      <c r="A2731" s="440"/>
      <c r="B2731" s="989" t="s">
        <v>179</v>
      </c>
      <c r="C2731" s="976"/>
      <c r="D2731" s="991" t="s">
        <v>3354</v>
      </c>
      <c r="E2731" s="978" t="s">
        <v>36</v>
      </c>
      <c r="F2731" s="979">
        <v>1</v>
      </c>
      <c r="G2731" s="980">
        <v>388.64</v>
      </c>
      <c r="H2731" s="985">
        <f t="shared" si="42"/>
        <v>388.64</v>
      </c>
      <c r="J2731" s="2061" t="s">
        <v>6487</v>
      </c>
      <c r="K2731" s="2153" t="str">
        <f>VLOOKUP(J2731,'FICHE RATIOS'!C:D,2,FALSE)</f>
        <v>Traitement Terminal - Locaux Principaux</v>
      </c>
    </row>
    <row r="2732" spans="1:11">
      <c r="A2732" s="440"/>
      <c r="B2732" s="989" t="s">
        <v>179</v>
      </c>
      <c r="C2732" s="976"/>
      <c r="D2732" s="991" t="s">
        <v>3134</v>
      </c>
      <c r="E2732" s="984" t="s">
        <v>36</v>
      </c>
      <c r="F2732" s="979">
        <v>3</v>
      </c>
      <c r="G2732" s="980">
        <v>486.24</v>
      </c>
      <c r="H2732" s="985">
        <f t="shared" si="42"/>
        <v>1458.72</v>
      </c>
      <c r="J2732" s="2061" t="s">
        <v>6487</v>
      </c>
      <c r="K2732" s="2153" t="str">
        <f>VLOOKUP(J2732,'FICHE RATIOS'!C:D,2,FALSE)</f>
        <v>Traitement Terminal - Locaux Principaux</v>
      </c>
    </row>
    <row r="2733" spans="1:11">
      <c r="A2733" s="440"/>
      <c r="B2733" s="989" t="s">
        <v>179</v>
      </c>
      <c r="C2733" s="976"/>
      <c r="D2733" s="991" t="s">
        <v>3240</v>
      </c>
      <c r="E2733" s="984" t="s">
        <v>36</v>
      </c>
      <c r="F2733" s="979">
        <v>5</v>
      </c>
      <c r="G2733" s="980">
        <v>531.78</v>
      </c>
      <c r="H2733" s="985">
        <f t="shared" si="42"/>
        <v>2658.8999999999996</v>
      </c>
      <c r="J2733" s="2061" t="s">
        <v>6487</v>
      </c>
      <c r="K2733" s="2153" t="str">
        <f>VLOOKUP(J2733,'FICHE RATIOS'!C:D,2,FALSE)</f>
        <v>Traitement Terminal - Locaux Principaux</v>
      </c>
    </row>
    <row r="2734" spans="1:11">
      <c r="A2734" s="440"/>
      <c r="B2734" s="989" t="s">
        <v>179</v>
      </c>
      <c r="C2734" s="976"/>
      <c r="D2734" s="991" t="s">
        <v>3355</v>
      </c>
      <c r="E2734" s="984" t="s">
        <v>36</v>
      </c>
      <c r="F2734" s="979">
        <v>2</v>
      </c>
      <c r="G2734" s="980">
        <v>769.76</v>
      </c>
      <c r="H2734" s="985">
        <f t="shared" si="42"/>
        <v>1539.52</v>
      </c>
      <c r="J2734" s="2061" t="s">
        <v>6487</v>
      </c>
      <c r="K2734" s="2153" t="str">
        <f>VLOOKUP(J2734,'FICHE RATIOS'!C:D,2,FALSE)</f>
        <v>Traitement Terminal - Locaux Principaux</v>
      </c>
    </row>
    <row r="2735" spans="1:11">
      <c r="A2735" s="440"/>
      <c r="B2735" s="989" t="s">
        <v>179</v>
      </c>
      <c r="C2735" s="976"/>
      <c r="D2735" s="991" t="s">
        <v>3137</v>
      </c>
      <c r="E2735" s="978" t="s">
        <v>36</v>
      </c>
      <c r="F2735" s="979">
        <v>4</v>
      </c>
      <c r="G2735" s="980">
        <v>954.68</v>
      </c>
      <c r="H2735" s="985">
        <f t="shared" si="42"/>
        <v>3818.72</v>
      </c>
      <c r="J2735" s="2061" t="s">
        <v>6487</v>
      </c>
      <c r="K2735" s="2153" t="str">
        <f>VLOOKUP(J2735,'FICHE RATIOS'!C:D,2,FALSE)</f>
        <v>Traitement Terminal - Locaux Principaux</v>
      </c>
    </row>
    <row r="2736" spans="1:11">
      <c r="A2736" s="440"/>
      <c r="B2736" s="989" t="s">
        <v>179</v>
      </c>
      <c r="C2736" s="976"/>
      <c r="D2736" s="991" t="s">
        <v>3010</v>
      </c>
      <c r="E2736" s="984" t="s">
        <v>36</v>
      </c>
      <c r="F2736" s="979">
        <v>2</v>
      </c>
      <c r="G2736" s="980">
        <v>1012.64</v>
      </c>
      <c r="H2736" s="985">
        <f t="shared" si="42"/>
        <v>2025.28</v>
      </c>
      <c r="J2736" s="2061" t="s">
        <v>6487</v>
      </c>
      <c r="K2736" s="2153" t="str">
        <f>VLOOKUP(J2736,'FICHE RATIOS'!C:D,2,FALSE)</f>
        <v>Traitement Terminal - Locaux Principaux</v>
      </c>
    </row>
    <row r="2737" spans="1:11">
      <c r="A2737" s="440"/>
      <c r="B2737" s="989" t="s">
        <v>179</v>
      </c>
      <c r="C2737" s="976"/>
      <c r="D2737" s="983"/>
      <c r="E2737" s="984"/>
      <c r="F2737" s="979">
        <v>0</v>
      </c>
      <c r="G2737" s="980"/>
      <c r="H2737" s="985">
        <f t="shared" si="42"/>
        <v>0</v>
      </c>
      <c r="J2737" s="2061" t="s">
        <v>6487</v>
      </c>
      <c r="K2737" s="2153" t="str">
        <f>VLOOKUP(J2737,'FICHE RATIOS'!C:D,2,FALSE)</f>
        <v>Traitement Terminal - Locaux Principaux</v>
      </c>
    </row>
    <row r="2738" spans="1:11">
      <c r="A2738" s="440"/>
      <c r="B2738" s="989" t="s">
        <v>179</v>
      </c>
      <c r="C2738" s="976"/>
      <c r="D2738" s="983" t="s">
        <v>3356</v>
      </c>
      <c r="E2738" s="984"/>
      <c r="F2738" s="979">
        <v>0</v>
      </c>
      <c r="G2738" s="980"/>
      <c r="H2738" s="985">
        <f t="shared" si="42"/>
        <v>0</v>
      </c>
      <c r="J2738" s="2061" t="s">
        <v>6487</v>
      </c>
      <c r="K2738" s="2153" t="str">
        <f>VLOOKUP(J2738,'FICHE RATIOS'!C:D,2,FALSE)</f>
        <v>Traitement Terminal - Locaux Principaux</v>
      </c>
    </row>
    <row r="2739" spans="1:11">
      <c r="A2739" s="440"/>
      <c r="B2739" s="989" t="s">
        <v>179</v>
      </c>
      <c r="C2739" s="976"/>
      <c r="D2739" s="991" t="s">
        <v>3055</v>
      </c>
      <c r="E2739" s="984" t="s">
        <v>36</v>
      </c>
      <c r="F2739" s="979">
        <v>6</v>
      </c>
      <c r="G2739" s="980">
        <v>254.74</v>
      </c>
      <c r="H2739" s="985">
        <f t="shared" si="42"/>
        <v>1528.44</v>
      </c>
      <c r="J2739" s="2061" t="s">
        <v>6487</v>
      </c>
      <c r="K2739" s="2153" t="str">
        <f>VLOOKUP(J2739,'FICHE RATIOS'!C:D,2,FALSE)</f>
        <v>Traitement Terminal - Locaux Principaux</v>
      </c>
    </row>
    <row r="2740" spans="1:11" ht="48">
      <c r="A2740" s="440"/>
      <c r="B2740" s="989" t="s">
        <v>179</v>
      </c>
      <c r="C2740" s="976"/>
      <c r="D2740" s="991" t="s">
        <v>3024</v>
      </c>
      <c r="E2740" s="984" t="s">
        <v>36</v>
      </c>
      <c r="F2740" s="979">
        <v>6</v>
      </c>
      <c r="G2740" s="980">
        <v>182.16</v>
      </c>
      <c r="H2740" s="985">
        <f t="shared" si="42"/>
        <v>1092.96</v>
      </c>
      <c r="J2740" s="2061" t="s">
        <v>6487</v>
      </c>
      <c r="K2740" s="2153" t="str">
        <f>VLOOKUP(J2740,'FICHE RATIOS'!C:D,2,FALSE)</f>
        <v>Traitement Terminal - Locaux Principaux</v>
      </c>
    </row>
    <row r="2741" spans="1:11">
      <c r="A2741" s="440"/>
      <c r="B2741" s="989" t="s">
        <v>179</v>
      </c>
      <c r="C2741" s="976"/>
      <c r="D2741" s="983"/>
      <c r="E2741" s="992"/>
      <c r="F2741" s="979">
        <v>0</v>
      </c>
      <c r="G2741" s="980"/>
      <c r="H2741" s="985">
        <f t="shared" si="42"/>
        <v>0</v>
      </c>
      <c r="J2741" s="2061" t="s">
        <v>6487</v>
      </c>
      <c r="K2741" s="2153" t="str">
        <f>VLOOKUP(J2741,'FICHE RATIOS'!C:D,2,FALSE)</f>
        <v>Traitement Terminal - Locaux Principaux</v>
      </c>
    </row>
    <row r="2742" spans="1:11">
      <c r="A2742" s="440"/>
      <c r="B2742" s="989" t="s">
        <v>179</v>
      </c>
      <c r="C2742" s="976"/>
      <c r="D2742" s="983" t="s">
        <v>3242</v>
      </c>
      <c r="E2742" s="984"/>
      <c r="F2742" s="979">
        <v>0</v>
      </c>
      <c r="G2742" s="980"/>
      <c r="H2742" s="985">
        <f t="shared" si="42"/>
        <v>0</v>
      </c>
      <c r="J2742" s="2061" t="s">
        <v>6487</v>
      </c>
      <c r="K2742" s="2153" t="str">
        <f>VLOOKUP(J2742,'FICHE RATIOS'!C:D,2,FALSE)</f>
        <v>Traitement Terminal - Locaux Principaux</v>
      </c>
    </row>
    <row r="2743" spans="1:11">
      <c r="A2743" s="440"/>
      <c r="B2743" s="989" t="s">
        <v>179</v>
      </c>
      <c r="C2743" s="976"/>
      <c r="D2743" s="991" t="s">
        <v>3055</v>
      </c>
      <c r="E2743" s="984" t="s">
        <v>36</v>
      </c>
      <c r="F2743" s="979">
        <v>10</v>
      </c>
      <c r="G2743" s="980">
        <v>254.74</v>
      </c>
      <c r="H2743" s="985">
        <f t="shared" si="42"/>
        <v>2547.4</v>
      </c>
      <c r="J2743" s="2061" t="s">
        <v>6487</v>
      </c>
      <c r="K2743" s="2153" t="str">
        <f>VLOOKUP(J2743,'FICHE RATIOS'!C:D,2,FALSE)</f>
        <v>Traitement Terminal - Locaux Principaux</v>
      </c>
    </row>
    <row r="2744" spans="1:11" ht="48">
      <c r="A2744" s="440"/>
      <c r="B2744" s="989" t="s">
        <v>179</v>
      </c>
      <c r="C2744" s="976"/>
      <c r="D2744" s="991" t="s">
        <v>3062</v>
      </c>
      <c r="E2744" s="984" t="s">
        <v>36</v>
      </c>
      <c r="F2744" s="979">
        <v>10</v>
      </c>
      <c r="G2744" s="980">
        <v>68.31</v>
      </c>
      <c r="H2744" s="985">
        <f t="shared" si="42"/>
        <v>683.1</v>
      </c>
      <c r="J2744" s="2061" t="s">
        <v>6487</v>
      </c>
      <c r="K2744" s="2153" t="str">
        <f>VLOOKUP(J2744,'FICHE RATIOS'!C:D,2,FALSE)</f>
        <v>Traitement Terminal - Locaux Principaux</v>
      </c>
    </row>
    <row r="2745" spans="1:11">
      <c r="A2745" s="440"/>
      <c r="B2745" s="989" t="s">
        <v>179</v>
      </c>
      <c r="C2745" s="976"/>
      <c r="D2745" s="983"/>
      <c r="E2745" s="984"/>
      <c r="F2745" s="979">
        <v>0</v>
      </c>
      <c r="G2745" s="980"/>
      <c r="H2745" s="985">
        <f t="shared" si="42"/>
        <v>0</v>
      </c>
      <c r="J2745" s="2061"/>
      <c r="K2745" s="2153" t="e">
        <f>VLOOKUP(J2745,'FICHE RATIOS'!C:D,2,FALSE)</f>
        <v>#N/A</v>
      </c>
    </row>
    <row r="2746" spans="1:11">
      <c r="A2746" s="440"/>
      <c r="B2746" s="989" t="s">
        <v>179</v>
      </c>
      <c r="C2746" s="976"/>
      <c r="D2746" s="983" t="s">
        <v>3025</v>
      </c>
      <c r="E2746" s="984"/>
      <c r="F2746" s="979">
        <v>0</v>
      </c>
      <c r="G2746" s="980"/>
      <c r="H2746" s="985">
        <f t="shared" si="42"/>
        <v>0</v>
      </c>
      <c r="J2746" s="2061"/>
      <c r="K2746" s="2153" t="e">
        <f>VLOOKUP(J2746,'FICHE RATIOS'!C:D,2,FALSE)</f>
        <v>#N/A</v>
      </c>
    </row>
    <row r="2747" spans="1:11">
      <c r="A2747" s="440"/>
      <c r="B2747" s="989" t="s">
        <v>179</v>
      </c>
      <c r="C2747" s="976"/>
      <c r="D2747" s="983"/>
      <c r="E2747" s="984"/>
      <c r="F2747" s="979">
        <v>0</v>
      </c>
      <c r="G2747" s="980"/>
      <c r="H2747" s="985">
        <f t="shared" si="42"/>
        <v>0</v>
      </c>
      <c r="J2747" s="2061" t="s">
        <v>6399</v>
      </c>
      <c r="K2747" s="2153" t="str">
        <f>VLOOKUP(J2747,'FICHE RATIOS'!C:D,2,FALSE)</f>
        <v>Renouvellement d'Air - Locaux Principaux</v>
      </c>
    </row>
    <row r="2748" spans="1:11">
      <c r="A2748" s="440"/>
      <c r="B2748" s="989" t="s">
        <v>179</v>
      </c>
      <c r="C2748" s="976"/>
      <c r="D2748" s="983" t="s">
        <v>3035</v>
      </c>
      <c r="E2748" s="984"/>
      <c r="F2748" s="979">
        <v>0</v>
      </c>
      <c r="G2748" s="980"/>
      <c r="H2748" s="985">
        <f t="shared" si="42"/>
        <v>0</v>
      </c>
      <c r="J2748" s="2061" t="s">
        <v>6399</v>
      </c>
      <c r="K2748" s="2153" t="str">
        <f>VLOOKUP(J2748,'FICHE RATIOS'!C:D,2,FALSE)</f>
        <v>Renouvellement d'Air - Locaux Principaux</v>
      </c>
    </row>
    <row r="2749" spans="1:11">
      <c r="A2749" s="440"/>
      <c r="B2749" s="989" t="s">
        <v>179</v>
      </c>
      <c r="C2749" s="976"/>
      <c r="D2749" s="991" t="s">
        <v>3027</v>
      </c>
      <c r="E2749" s="984" t="s">
        <v>428</v>
      </c>
      <c r="F2749" s="979">
        <v>2199</v>
      </c>
      <c r="G2749" s="980">
        <v>7.81</v>
      </c>
      <c r="H2749" s="985">
        <f t="shared" si="42"/>
        <v>17174.189999999999</v>
      </c>
      <c r="J2749" s="2061" t="s">
        <v>6399</v>
      </c>
      <c r="K2749" s="2153" t="str">
        <f>VLOOKUP(J2749,'FICHE RATIOS'!C:D,2,FALSE)</f>
        <v>Renouvellement d'Air - Locaux Principaux</v>
      </c>
    </row>
    <row r="2750" spans="1:11">
      <c r="A2750" s="440"/>
      <c r="B2750" s="989" t="s">
        <v>179</v>
      </c>
      <c r="C2750" s="976"/>
      <c r="D2750" s="983" t="s">
        <v>3028</v>
      </c>
      <c r="E2750" s="984"/>
      <c r="F2750" s="979">
        <v>0</v>
      </c>
      <c r="G2750" s="980"/>
      <c r="H2750" s="985">
        <f t="shared" si="42"/>
        <v>0</v>
      </c>
      <c r="J2750" s="2061" t="s">
        <v>6399</v>
      </c>
      <c r="K2750" s="2153" t="str">
        <f>VLOOKUP(J2750,'FICHE RATIOS'!C:D,2,FALSE)</f>
        <v>Renouvellement d'Air - Locaux Principaux</v>
      </c>
    </row>
    <row r="2751" spans="1:11">
      <c r="A2751" s="440"/>
      <c r="B2751" s="989" t="s">
        <v>179</v>
      </c>
      <c r="C2751" s="976"/>
      <c r="D2751" s="991" t="s">
        <v>3029</v>
      </c>
      <c r="E2751" s="984" t="s">
        <v>70</v>
      </c>
      <c r="F2751" s="979">
        <v>228</v>
      </c>
      <c r="G2751" s="980">
        <v>23.46</v>
      </c>
      <c r="H2751" s="985">
        <f t="shared" si="42"/>
        <v>5348.88</v>
      </c>
      <c r="J2751" s="2061" t="s">
        <v>6399</v>
      </c>
      <c r="K2751" s="2153" t="str">
        <f>VLOOKUP(J2751,'FICHE RATIOS'!C:D,2,FALSE)</f>
        <v>Renouvellement d'Air - Locaux Principaux</v>
      </c>
    </row>
    <row r="2752" spans="1:11">
      <c r="A2752" s="440"/>
      <c r="B2752" s="989" t="s">
        <v>179</v>
      </c>
      <c r="C2752" s="976"/>
      <c r="D2752" s="983"/>
      <c r="E2752" s="984"/>
      <c r="F2752" s="979">
        <v>0</v>
      </c>
      <c r="G2752" s="980"/>
      <c r="H2752" s="985">
        <f t="shared" si="42"/>
        <v>0</v>
      </c>
      <c r="J2752" s="2061" t="s">
        <v>6399</v>
      </c>
      <c r="K2752" s="2153" t="str">
        <f>VLOOKUP(J2752,'FICHE RATIOS'!C:D,2,FALSE)</f>
        <v>Renouvellement d'Air - Locaux Principaux</v>
      </c>
    </row>
    <row r="2753" spans="1:11">
      <c r="A2753" s="440"/>
      <c r="B2753" s="989" t="s">
        <v>179</v>
      </c>
      <c r="C2753" s="976"/>
      <c r="D2753" s="983" t="s">
        <v>3030</v>
      </c>
      <c r="E2753" s="984"/>
      <c r="F2753" s="979">
        <v>0</v>
      </c>
      <c r="G2753" s="980"/>
      <c r="H2753" s="985">
        <f t="shared" si="42"/>
        <v>0</v>
      </c>
      <c r="J2753" s="2061" t="s">
        <v>6399</v>
      </c>
      <c r="K2753" s="2153" t="str">
        <f>VLOOKUP(J2753,'FICHE RATIOS'!C:D,2,FALSE)</f>
        <v>Renouvellement d'Air - Locaux Principaux</v>
      </c>
    </row>
    <row r="2754" spans="1:11">
      <c r="A2754" s="440"/>
      <c r="B2754" s="989" t="s">
        <v>179</v>
      </c>
      <c r="C2754" s="976"/>
      <c r="D2754" s="983"/>
      <c r="E2754" s="984"/>
      <c r="F2754" s="979">
        <v>0</v>
      </c>
      <c r="G2754" s="980"/>
      <c r="H2754" s="985">
        <f t="shared" si="42"/>
        <v>0</v>
      </c>
      <c r="J2754" s="2061" t="s">
        <v>6399</v>
      </c>
      <c r="K2754" s="2153" t="str">
        <f>VLOOKUP(J2754,'FICHE RATIOS'!C:D,2,FALSE)</f>
        <v>Renouvellement d'Air - Locaux Principaux</v>
      </c>
    </row>
    <row r="2755" spans="1:11">
      <c r="A2755" s="440"/>
      <c r="B2755" s="989" t="s">
        <v>179</v>
      </c>
      <c r="C2755" s="976"/>
      <c r="D2755" s="983" t="s">
        <v>3035</v>
      </c>
      <c r="E2755" s="984"/>
      <c r="F2755" s="979">
        <v>0</v>
      </c>
      <c r="G2755" s="980"/>
      <c r="H2755" s="985">
        <f t="shared" si="42"/>
        <v>0</v>
      </c>
      <c r="J2755" s="2061" t="s">
        <v>6399</v>
      </c>
      <c r="K2755" s="2153" t="str">
        <f>VLOOKUP(J2755,'FICHE RATIOS'!C:D,2,FALSE)</f>
        <v>Renouvellement d'Air - Locaux Principaux</v>
      </c>
    </row>
    <row r="2756" spans="1:11">
      <c r="A2756" s="440"/>
      <c r="B2756" s="989" t="s">
        <v>179</v>
      </c>
      <c r="C2756" s="976"/>
      <c r="D2756" s="991" t="s">
        <v>3027</v>
      </c>
      <c r="E2756" s="984" t="s">
        <v>428</v>
      </c>
      <c r="F2756" s="979">
        <v>229</v>
      </c>
      <c r="G2756" s="980">
        <v>7.81</v>
      </c>
      <c r="H2756" s="985">
        <f t="shared" si="42"/>
        <v>1788.49</v>
      </c>
      <c r="J2756" s="2061" t="s">
        <v>6399</v>
      </c>
      <c r="K2756" s="2153" t="str">
        <f>VLOOKUP(J2756,'FICHE RATIOS'!C:D,2,FALSE)</f>
        <v>Renouvellement d'Air - Locaux Principaux</v>
      </c>
    </row>
    <row r="2757" spans="1:11">
      <c r="A2757" s="440"/>
      <c r="B2757" s="989" t="s">
        <v>179</v>
      </c>
      <c r="C2757" s="976"/>
      <c r="D2757" s="983" t="s">
        <v>3357</v>
      </c>
      <c r="E2757" s="984"/>
      <c r="F2757" s="979">
        <v>0</v>
      </c>
      <c r="G2757" s="980"/>
      <c r="H2757" s="985">
        <f t="shared" si="42"/>
        <v>0</v>
      </c>
      <c r="J2757" s="2061" t="s">
        <v>6399</v>
      </c>
      <c r="K2757" s="2153" t="str">
        <f>VLOOKUP(J2757,'FICHE RATIOS'!C:D,2,FALSE)</f>
        <v>Renouvellement d'Air - Locaux Principaux</v>
      </c>
    </row>
    <row r="2758" spans="1:11">
      <c r="A2758" s="440"/>
      <c r="B2758" s="989" t="s">
        <v>179</v>
      </c>
      <c r="C2758" s="976"/>
      <c r="D2758" s="991" t="s">
        <v>3027</v>
      </c>
      <c r="E2758" s="984" t="s">
        <v>428</v>
      </c>
      <c r="F2758" s="979">
        <v>863</v>
      </c>
      <c r="G2758" s="980">
        <v>7.81</v>
      </c>
      <c r="H2758" s="985">
        <f t="shared" si="42"/>
        <v>6740.03</v>
      </c>
      <c r="J2758" s="2061" t="s">
        <v>6399</v>
      </c>
      <c r="K2758" s="2153" t="str">
        <f>VLOOKUP(J2758,'FICHE RATIOS'!C:D,2,FALSE)</f>
        <v>Renouvellement d'Air - Locaux Principaux</v>
      </c>
    </row>
    <row r="2759" spans="1:11">
      <c r="A2759" s="440"/>
      <c r="B2759" s="989" t="s">
        <v>179</v>
      </c>
      <c r="C2759" s="976"/>
      <c r="D2759" s="983"/>
      <c r="E2759" s="984"/>
      <c r="F2759" s="979">
        <v>0</v>
      </c>
      <c r="G2759" s="980"/>
      <c r="H2759" s="985">
        <f t="shared" si="42"/>
        <v>0</v>
      </c>
      <c r="J2759" s="2061" t="s">
        <v>6399</v>
      </c>
      <c r="K2759" s="2153" t="str">
        <f>VLOOKUP(J2759,'FICHE RATIOS'!C:D,2,FALSE)</f>
        <v>Renouvellement d'Air - Locaux Principaux</v>
      </c>
    </row>
    <row r="2760" spans="1:11">
      <c r="A2760" s="440"/>
      <c r="B2760" s="989" t="s">
        <v>179</v>
      </c>
      <c r="C2760" s="976"/>
      <c r="D2760" s="983" t="s">
        <v>3034</v>
      </c>
      <c r="E2760" s="984"/>
      <c r="F2760" s="979">
        <v>0</v>
      </c>
      <c r="G2760" s="980"/>
      <c r="H2760" s="985">
        <f t="shared" ref="H2760:H2823" si="43">+IF(F2760=0,0,F2760*G2760)</f>
        <v>0</v>
      </c>
      <c r="J2760" s="2061" t="s">
        <v>6399</v>
      </c>
      <c r="K2760" s="2153" t="str">
        <f>VLOOKUP(J2760,'FICHE RATIOS'!C:D,2,FALSE)</f>
        <v>Renouvellement d'Air - Locaux Principaux</v>
      </c>
    </row>
    <row r="2761" spans="1:11">
      <c r="A2761" s="440"/>
      <c r="B2761" s="989" t="s">
        <v>179</v>
      </c>
      <c r="C2761" s="976"/>
      <c r="D2761" s="983"/>
      <c r="E2761" s="984"/>
      <c r="F2761" s="979">
        <v>0</v>
      </c>
      <c r="G2761" s="980"/>
      <c r="H2761" s="985">
        <f t="shared" si="43"/>
        <v>0</v>
      </c>
      <c r="J2761" s="2061" t="s">
        <v>6399</v>
      </c>
      <c r="K2761" s="2153" t="str">
        <f>VLOOKUP(J2761,'FICHE RATIOS'!C:D,2,FALSE)</f>
        <v>Renouvellement d'Air - Locaux Principaux</v>
      </c>
    </row>
    <row r="2762" spans="1:11">
      <c r="A2762" s="440"/>
      <c r="B2762" s="989" t="s">
        <v>179</v>
      </c>
      <c r="C2762" s="976"/>
      <c r="D2762" s="983" t="s">
        <v>3035</v>
      </c>
      <c r="E2762" s="984"/>
      <c r="F2762" s="979">
        <v>0</v>
      </c>
      <c r="G2762" s="980"/>
      <c r="H2762" s="985">
        <f t="shared" si="43"/>
        <v>0</v>
      </c>
      <c r="J2762" s="2061" t="s">
        <v>6399</v>
      </c>
      <c r="K2762" s="2153" t="str">
        <f>VLOOKUP(J2762,'FICHE RATIOS'!C:D,2,FALSE)</f>
        <v>Renouvellement d'Air - Locaux Principaux</v>
      </c>
    </row>
    <row r="2763" spans="1:11">
      <c r="A2763" s="440"/>
      <c r="B2763" s="989" t="s">
        <v>179</v>
      </c>
      <c r="C2763" s="976"/>
      <c r="D2763" s="991" t="s">
        <v>3027</v>
      </c>
      <c r="E2763" s="984" t="s">
        <v>428</v>
      </c>
      <c r="F2763" s="979">
        <v>4829</v>
      </c>
      <c r="G2763" s="980">
        <v>7.81</v>
      </c>
      <c r="H2763" s="985">
        <f t="shared" si="43"/>
        <v>37714.49</v>
      </c>
      <c r="J2763" s="2061" t="s">
        <v>6399</v>
      </c>
      <c r="K2763" s="2153" t="str">
        <f>VLOOKUP(J2763,'FICHE RATIOS'!C:D,2,FALSE)</f>
        <v>Renouvellement d'Air - Locaux Principaux</v>
      </c>
    </row>
    <row r="2764" spans="1:11">
      <c r="A2764" s="440"/>
      <c r="B2764" s="989" t="s">
        <v>179</v>
      </c>
      <c r="C2764" s="976"/>
      <c r="D2764" s="983" t="s">
        <v>3150</v>
      </c>
      <c r="E2764" s="984"/>
      <c r="F2764" s="979">
        <v>0</v>
      </c>
      <c r="G2764" s="980"/>
      <c r="H2764" s="985">
        <f t="shared" si="43"/>
        <v>0</v>
      </c>
      <c r="J2764" s="2061" t="s">
        <v>6399</v>
      </c>
      <c r="K2764" s="2153" t="str">
        <f>VLOOKUP(J2764,'FICHE RATIOS'!C:D,2,FALSE)</f>
        <v>Renouvellement d'Air - Locaux Principaux</v>
      </c>
    </row>
    <row r="2765" spans="1:11">
      <c r="A2765" s="440"/>
      <c r="B2765" s="989" t="s">
        <v>179</v>
      </c>
      <c r="C2765" s="976"/>
      <c r="D2765" s="991" t="s">
        <v>3152</v>
      </c>
      <c r="E2765" s="984" t="s">
        <v>235</v>
      </c>
      <c r="F2765" s="979">
        <v>10</v>
      </c>
      <c r="G2765" s="980">
        <v>58.22</v>
      </c>
      <c r="H2765" s="985">
        <f t="shared" si="43"/>
        <v>582.20000000000005</v>
      </c>
      <c r="J2765" s="2061" t="s">
        <v>6399</v>
      </c>
      <c r="K2765" s="2153" t="str">
        <f>VLOOKUP(J2765,'FICHE RATIOS'!C:D,2,FALSE)</f>
        <v>Renouvellement d'Air - Locaux Principaux</v>
      </c>
    </row>
    <row r="2766" spans="1:11">
      <c r="A2766" s="440"/>
      <c r="B2766" s="989" t="s">
        <v>179</v>
      </c>
      <c r="C2766" s="976"/>
      <c r="D2766" s="991" t="s">
        <v>3153</v>
      </c>
      <c r="E2766" s="984" t="s">
        <v>235</v>
      </c>
      <c r="F2766" s="979">
        <v>114</v>
      </c>
      <c r="G2766" s="980">
        <v>51.69</v>
      </c>
      <c r="H2766" s="985">
        <f t="shared" si="43"/>
        <v>5892.66</v>
      </c>
      <c r="J2766" s="2061" t="s">
        <v>6399</v>
      </c>
      <c r="K2766" s="2153" t="str">
        <f>VLOOKUP(J2766,'FICHE RATIOS'!C:D,2,FALSE)</f>
        <v>Renouvellement d'Air - Locaux Principaux</v>
      </c>
    </row>
    <row r="2767" spans="1:11">
      <c r="A2767" s="440"/>
      <c r="B2767" s="989" t="s">
        <v>179</v>
      </c>
      <c r="C2767" s="976"/>
      <c r="D2767" s="991" t="s">
        <v>3154</v>
      </c>
      <c r="E2767" s="978" t="s">
        <v>235</v>
      </c>
      <c r="F2767" s="979">
        <v>30</v>
      </c>
      <c r="G2767" s="980">
        <v>44.8</v>
      </c>
      <c r="H2767" s="985">
        <f t="shared" si="43"/>
        <v>1344</v>
      </c>
      <c r="J2767" s="2061" t="s">
        <v>6399</v>
      </c>
      <c r="K2767" s="2153" t="str">
        <f>VLOOKUP(J2767,'FICHE RATIOS'!C:D,2,FALSE)</f>
        <v>Renouvellement d'Air - Locaux Principaux</v>
      </c>
    </row>
    <row r="2768" spans="1:11">
      <c r="A2768" s="440"/>
      <c r="B2768" s="989" t="s">
        <v>179</v>
      </c>
      <c r="C2768" s="976"/>
      <c r="D2768" s="991" t="s">
        <v>3155</v>
      </c>
      <c r="E2768" s="984" t="s">
        <v>235</v>
      </c>
      <c r="F2768" s="979">
        <v>95</v>
      </c>
      <c r="G2768" s="980">
        <v>40.26</v>
      </c>
      <c r="H2768" s="985">
        <f t="shared" si="43"/>
        <v>3824.7</v>
      </c>
      <c r="J2768" s="2061" t="s">
        <v>6399</v>
      </c>
      <c r="K2768" s="2153" t="str">
        <f>VLOOKUP(J2768,'FICHE RATIOS'!C:D,2,FALSE)</f>
        <v>Renouvellement d'Air - Locaux Principaux</v>
      </c>
    </row>
    <row r="2769" spans="1:11">
      <c r="A2769" s="440"/>
      <c r="B2769" s="989" t="s">
        <v>179</v>
      </c>
      <c r="C2769" s="976"/>
      <c r="D2769" s="991" t="s">
        <v>3039</v>
      </c>
      <c r="E2769" s="984" t="s">
        <v>235</v>
      </c>
      <c r="F2769" s="979">
        <v>91</v>
      </c>
      <c r="G2769" s="980">
        <v>37.35</v>
      </c>
      <c r="H2769" s="985">
        <f t="shared" si="43"/>
        <v>3398.85</v>
      </c>
      <c r="J2769" s="2061" t="s">
        <v>6399</v>
      </c>
      <c r="K2769" s="2153" t="str">
        <f>VLOOKUP(J2769,'FICHE RATIOS'!C:D,2,FALSE)</f>
        <v>Renouvellement d'Air - Locaux Principaux</v>
      </c>
    </row>
    <row r="2770" spans="1:11">
      <c r="A2770" s="440"/>
      <c r="B2770" s="989" t="s">
        <v>179</v>
      </c>
      <c r="C2770" s="976"/>
      <c r="D2770" s="991" t="s">
        <v>3115</v>
      </c>
      <c r="E2770" s="984" t="s">
        <v>70</v>
      </c>
      <c r="F2770" s="979">
        <v>330</v>
      </c>
      <c r="G2770" s="980">
        <v>19.32</v>
      </c>
      <c r="H2770" s="985">
        <f t="shared" si="43"/>
        <v>6375.6</v>
      </c>
      <c r="J2770" s="2061" t="s">
        <v>6399</v>
      </c>
      <c r="K2770" s="2153" t="str">
        <f>VLOOKUP(J2770,'FICHE RATIOS'!C:D,2,FALSE)</f>
        <v>Renouvellement d'Air - Locaux Principaux</v>
      </c>
    </row>
    <row r="2771" spans="1:11">
      <c r="A2771" s="440"/>
      <c r="B2771" s="989" t="s">
        <v>179</v>
      </c>
      <c r="C2771" s="976"/>
      <c r="D2771" s="983"/>
      <c r="E2771" s="992"/>
      <c r="F2771" s="979">
        <v>0</v>
      </c>
      <c r="G2771" s="980"/>
      <c r="H2771" s="985">
        <f t="shared" si="43"/>
        <v>0</v>
      </c>
      <c r="J2771" s="2061" t="s">
        <v>6399</v>
      </c>
      <c r="K2771" s="2153" t="str">
        <f>VLOOKUP(J2771,'FICHE RATIOS'!C:D,2,FALSE)</f>
        <v>Renouvellement d'Air - Locaux Principaux</v>
      </c>
    </row>
    <row r="2772" spans="1:11">
      <c r="A2772" s="440"/>
      <c r="B2772" s="989" t="s">
        <v>179</v>
      </c>
      <c r="C2772" s="976"/>
      <c r="D2772" s="983" t="s">
        <v>3157</v>
      </c>
      <c r="E2772" s="992" t="s">
        <v>399</v>
      </c>
      <c r="F2772" s="979">
        <v>0</v>
      </c>
      <c r="G2772" s="980"/>
      <c r="H2772" s="985">
        <f t="shared" si="43"/>
        <v>0</v>
      </c>
      <c r="J2772" s="2061" t="s">
        <v>6399</v>
      </c>
      <c r="K2772" s="2153" t="str">
        <f>VLOOKUP(J2772,'FICHE RATIOS'!C:D,2,FALSE)</f>
        <v>Renouvellement d'Air - Locaux Principaux</v>
      </c>
    </row>
    <row r="2773" spans="1:11">
      <c r="A2773" s="440"/>
      <c r="B2773" s="989" t="s">
        <v>179</v>
      </c>
      <c r="C2773" s="976"/>
      <c r="D2773" s="983"/>
      <c r="E2773" s="992"/>
      <c r="F2773" s="979">
        <v>0</v>
      </c>
      <c r="G2773" s="980"/>
      <c r="H2773" s="985">
        <f t="shared" si="43"/>
        <v>0</v>
      </c>
      <c r="J2773" s="2061" t="s">
        <v>6399</v>
      </c>
      <c r="K2773" s="2153" t="str">
        <f>VLOOKUP(J2773,'FICHE RATIOS'!C:D,2,FALSE)</f>
        <v>Renouvellement d'Air - Locaux Principaux</v>
      </c>
    </row>
    <row r="2774" spans="1:11">
      <c r="A2774" s="440"/>
      <c r="B2774" s="989" t="s">
        <v>179</v>
      </c>
      <c r="C2774" s="976"/>
      <c r="D2774" s="983" t="s">
        <v>3249</v>
      </c>
      <c r="E2774" s="992"/>
      <c r="F2774" s="979">
        <v>0</v>
      </c>
      <c r="G2774" s="980"/>
      <c r="H2774" s="985">
        <f t="shared" si="43"/>
        <v>0</v>
      </c>
      <c r="J2774" s="2061" t="s">
        <v>6399</v>
      </c>
      <c r="K2774" s="2153" t="str">
        <f>VLOOKUP(J2774,'FICHE RATIOS'!C:D,2,FALSE)</f>
        <v>Renouvellement d'Air - Locaux Principaux</v>
      </c>
    </row>
    <row r="2775" spans="1:11">
      <c r="A2775" s="440"/>
      <c r="B2775" s="1002" t="s">
        <v>179</v>
      </c>
      <c r="C2775" s="994"/>
      <c r="D2775" s="995"/>
      <c r="E2775" s="992"/>
      <c r="F2775" s="979">
        <v>0</v>
      </c>
      <c r="G2775" s="980"/>
      <c r="H2775" s="985">
        <f t="shared" si="43"/>
        <v>0</v>
      </c>
      <c r="J2775" s="2061" t="s">
        <v>6399</v>
      </c>
      <c r="K2775" s="2153" t="str">
        <f>VLOOKUP(J2775,'FICHE RATIOS'!C:D,2,FALSE)</f>
        <v>Renouvellement d'Air - Locaux Principaux</v>
      </c>
    </row>
    <row r="2776" spans="1:11" ht="48">
      <c r="A2776" s="440"/>
      <c r="B2776" s="989" t="s">
        <v>179</v>
      </c>
      <c r="C2776" s="976"/>
      <c r="D2776" s="991" t="s">
        <v>2971</v>
      </c>
      <c r="E2776" s="992" t="s">
        <v>36</v>
      </c>
      <c r="F2776" s="979">
        <v>30</v>
      </c>
      <c r="G2776" s="980">
        <v>18.05</v>
      </c>
      <c r="H2776" s="985">
        <f t="shared" si="43"/>
        <v>541.5</v>
      </c>
      <c r="J2776" s="2061" t="s">
        <v>6399</v>
      </c>
      <c r="K2776" s="2153" t="str">
        <f>VLOOKUP(J2776,'FICHE RATIOS'!C:D,2,FALSE)</f>
        <v>Renouvellement d'Air - Locaux Principaux</v>
      </c>
    </row>
    <row r="2777" spans="1:11" ht="48">
      <c r="A2777" s="440"/>
      <c r="B2777" s="989" t="s">
        <v>179</v>
      </c>
      <c r="C2777" s="976"/>
      <c r="D2777" s="991" t="s">
        <v>3170</v>
      </c>
      <c r="E2777" s="984" t="s">
        <v>36</v>
      </c>
      <c r="F2777" s="979">
        <v>24</v>
      </c>
      <c r="G2777" s="980">
        <v>22.3</v>
      </c>
      <c r="H2777" s="985">
        <f t="shared" si="43"/>
        <v>535.20000000000005</v>
      </c>
      <c r="J2777" s="2061" t="s">
        <v>6399</v>
      </c>
      <c r="K2777" s="2153" t="str">
        <f>VLOOKUP(J2777,'FICHE RATIOS'!C:D,2,FALSE)</f>
        <v>Renouvellement d'Air - Locaux Principaux</v>
      </c>
    </row>
    <row r="2778" spans="1:11" ht="48">
      <c r="A2778" s="440"/>
      <c r="B2778" s="989" t="s">
        <v>179</v>
      </c>
      <c r="C2778" s="976"/>
      <c r="D2778" s="991" t="s">
        <v>3164</v>
      </c>
      <c r="E2778" s="992" t="s">
        <v>36</v>
      </c>
      <c r="F2778" s="979">
        <v>10</v>
      </c>
      <c r="G2778" s="980">
        <v>36.97</v>
      </c>
      <c r="H2778" s="985">
        <f t="shared" si="43"/>
        <v>369.7</v>
      </c>
      <c r="J2778" s="2061" t="s">
        <v>6399</v>
      </c>
      <c r="K2778" s="2153" t="str">
        <f>VLOOKUP(J2778,'FICHE RATIOS'!C:D,2,FALSE)</f>
        <v>Renouvellement d'Air - Locaux Principaux</v>
      </c>
    </row>
    <row r="2779" spans="1:11">
      <c r="A2779" s="440"/>
      <c r="B2779" s="989" t="s">
        <v>179</v>
      </c>
      <c r="C2779" s="976"/>
      <c r="D2779" s="991" t="s">
        <v>3358</v>
      </c>
      <c r="E2779" s="992" t="s">
        <v>66</v>
      </c>
      <c r="F2779" s="979">
        <v>44</v>
      </c>
      <c r="G2779" s="980">
        <v>44.49</v>
      </c>
      <c r="H2779" s="985">
        <f t="shared" si="43"/>
        <v>1957.5600000000002</v>
      </c>
      <c r="J2779" s="2061" t="s">
        <v>6399</v>
      </c>
      <c r="K2779" s="2153" t="str">
        <f>VLOOKUP(J2779,'FICHE RATIOS'!C:D,2,FALSE)</f>
        <v>Renouvellement d'Air - Locaux Principaux</v>
      </c>
    </row>
    <row r="2780" spans="1:11">
      <c r="A2780" s="440"/>
      <c r="B2780" s="989" t="s">
        <v>179</v>
      </c>
      <c r="C2780" s="976"/>
      <c r="D2780" s="983"/>
      <c r="E2780" s="984"/>
      <c r="F2780" s="979">
        <v>0</v>
      </c>
      <c r="G2780" s="980"/>
      <c r="H2780" s="985">
        <f t="shared" si="43"/>
        <v>0</v>
      </c>
      <c r="J2780" s="2061" t="s">
        <v>6399</v>
      </c>
      <c r="K2780" s="2153" t="str">
        <f>VLOOKUP(J2780,'FICHE RATIOS'!C:D,2,FALSE)</f>
        <v>Renouvellement d'Air - Locaux Principaux</v>
      </c>
    </row>
    <row r="2781" spans="1:11">
      <c r="A2781" s="440"/>
      <c r="B2781" s="989" t="s">
        <v>179</v>
      </c>
      <c r="C2781" s="976"/>
      <c r="D2781" s="983" t="s">
        <v>3063</v>
      </c>
      <c r="E2781" s="984"/>
      <c r="F2781" s="979">
        <v>0</v>
      </c>
      <c r="G2781" s="980"/>
      <c r="H2781" s="985">
        <f t="shared" si="43"/>
        <v>0</v>
      </c>
      <c r="J2781" s="2061" t="s">
        <v>6399</v>
      </c>
      <c r="K2781" s="2153" t="str">
        <f>VLOOKUP(J2781,'FICHE RATIOS'!C:D,2,FALSE)</f>
        <v>Renouvellement d'Air - Locaux Principaux</v>
      </c>
    </row>
    <row r="2782" spans="1:11">
      <c r="A2782" s="440"/>
      <c r="B2782" s="989" t="s">
        <v>179</v>
      </c>
      <c r="C2782" s="976"/>
      <c r="D2782" s="983"/>
      <c r="E2782" s="984"/>
      <c r="F2782" s="979">
        <v>0</v>
      </c>
      <c r="G2782" s="980"/>
      <c r="H2782" s="985">
        <f t="shared" si="43"/>
        <v>0</v>
      </c>
      <c r="J2782" s="2061" t="s">
        <v>6399</v>
      </c>
      <c r="K2782" s="2153" t="str">
        <f>VLOOKUP(J2782,'FICHE RATIOS'!C:D,2,FALSE)</f>
        <v>Renouvellement d'Air - Locaux Principaux</v>
      </c>
    </row>
    <row r="2783" spans="1:11">
      <c r="A2783" s="440"/>
      <c r="B2783" s="989" t="s">
        <v>179</v>
      </c>
      <c r="C2783" s="976"/>
      <c r="D2783" s="983" t="s">
        <v>3035</v>
      </c>
      <c r="E2783" s="984"/>
      <c r="F2783" s="979">
        <v>0</v>
      </c>
      <c r="G2783" s="980"/>
      <c r="H2783" s="985">
        <f t="shared" si="43"/>
        <v>0</v>
      </c>
      <c r="J2783" s="2061" t="s">
        <v>6399</v>
      </c>
      <c r="K2783" s="2153" t="str">
        <f>VLOOKUP(J2783,'FICHE RATIOS'!C:D,2,FALSE)</f>
        <v>Renouvellement d'Air - Locaux Principaux</v>
      </c>
    </row>
    <row r="2784" spans="1:11">
      <c r="A2784" s="440"/>
      <c r="B2784" s="989" t="s">
        <v>179</v>
      </c>
      <c r="C2784" s="976"/>
      <c r="D2784" s="991" t="s">
        <v>3027</v>
      </c>
      <c r="E2784" s="984" t="s">
        <v>428</v>
      </c>
      <c r="F2784" s="979">
        <v>5751</v>
      </c>
      <c r="G2784" s="980">
        <v>7.81</v>
      </c>
      <c r="H2784" s="985">
        <f t="shared" si="43"/>
        <v>44915.31</v>
      </c>
      <c r="J2784" s="2061" t="s">
        <v>6399</v>
      </c>
      <c r="K2784" s="2153" t="str">
        <f>VLOOKUP(J2784,'FICHE RATIOS'!C:D,2,FALSE)</f>
        <v>Renouvellement d'Air - Locaux Principaux</v>
      </c>
    </row>
    <row r="2785" spans="1:11">
      <c r="A2785" s="440"/>
      <c r="B2785" s="989" t="s">
        <v>179</v>
      </c>
      <c r="C2785" s="976"/>
      <c r="D2785" s="983" t="s">
        <v>3150</v>
      </c>
      <c r="E2785" s="984"/>
      <c r="F2785" s="979">
        <v>0</v>
      </c>
      <c r="G2785" s="980"/>
      <c r="H2785" s="985">
        <f t="shared" si="43"/>
        <v>0</v>
      </c>
      <c r="J2785" s="2061" t="s">
        <v>6399</v>
      </c>
      <c r="K2785" s="2153" t="str">
        <f>VLOOKUP(J2785,'FICHE RATIOS'!C:D,2,FALSE)</f>
        <v>Renouvellement d'Air - Locaux Principaux</v>
      </c>
    </row>
    <row r="2786" spans="1:11">
      <c r="A2786" s="440"/>
      <c r="B2786" s="989" t="s">
        <v>179</v>
      </c>
      <c r="C2786" s="976"/>
      <c r="D2786" s="991" t="s">
        <v>3027</v>
      </c>
      <c r="E2786" s="984" t="s">
        <v>428</v>
      </c>
      <c r="F2786" s="979">
        <v>432</v>
      </c>
      <c r="G2786" s="980">
        <v>7.81</v>
      </c>
      <c r="H2786" s="985">
        <f t="shared" si="43"/>
        <v>3373.9199999999996</v>
      </c>
      <c r="J2786" s="2061" t="s">
        <v>6399</v>
      </c>
      <c r="K2786" s="2153" t="str">
        <f>VLOOKUP(J2786,'FICHE RATIOS'!C:D,2,FALSE)</f>
        <v>Renouvellement d'Air - Locaux Principaux</v>
      </c>
    </row>
    <row r="2787" spans="1:11">
      <c r="A2787" s="440"/>
      <c r="B2787" s="989" t="s">
        <v>179</v>
      </c>
      <c r="C2787" s="976"/>
      <c r="D2787" s="991" t="s">
        <v>3152</v>
      </c>
      <c r="E2787" s="984" t="s">
        <v>235</v>
      </c>
      <c r="F2787" s="979">
        <v>10</v>
      </c>
      <c r="G2787" s="980">
        <v>58.22</v>
      </c>
      <c r="H2787" s="985">
        <f t="shared" si="43"/>
        <v>582.20000000000005</v>
      </c>
      <c r="J2787" s="2061" t="s">
        <v>6399</v>
      </c>
      <c r="K2787" s="2153" t="str">
        <f>VLOOKUP(J2787,'FICHE RATIOS'!C:D,2,FALSE)</f>
        <v>Renouvellement d'Air - Locaux Principaux</v>
      </c>
    </row>
    <row r="2788" spans="1:11">
      <c r="A2788" s="440"/>
      <c r="B2788" s="989" t="s">
        <v>179</v>
      </c>
      <c r="C2788" s="976"/>
      <c r="D2788" s="991" t="s">
        <v>3153</v>
      </c>
      <c r="E2788" s="984" t="s">
        <v>235</v>
      </c>
      <c r="F2788" s="979">
        <v>20</v>
      </c>
      <c r="G2788" s="980">
        <v>51.69</v>
      </c>
      <c r="H2788" s="985">
        <f t="shared" si="43"/>
        <v>1033.8</v>
      </c>
      <c r="J2788" s="2061" t="s">
        <v>6399</v>
      </c>
      <c r="K2788" s="2153" t="str">
        <f>VLOOKUP(J2788,'FICHE RATIOS'!C:D,2,FALSE)</f>
        <v>Renouvellement d'Air - Locaux Principaux</v>
      </c>
    </row>
    <row r="2789" spans="1:11">
      <c r="A2789" s="440"/>
      <c r="B2789" s="989" t="s">
        <v>179</v>
      </c>
      <c r="C2789" s="976"/>
      <c r="D2789" s="991" t="s">
        <v>3154</v>
      </c>
      <c r="E2789" s="984" t="s">
        <v>235</v>
      </c>
      <c r="F2789" s="979">
        <v>164</v>
      </c>
      <c r="G2789" s="980">
        <v>44.8</v>
      </c>
      <c r="H2789" s="985">
        <f t="shared" si="43"/>
        <v>7347.2</v>
      </c>
      <c r="J2789" s="2061" t="s">
        <v>6399</v>
      </c>
      <c r="K2789" s="2153" t="str">
        <f>VLOOKUP(J2789,'FICHE RATIOS'!C:D,2,FALSE)</f>
        <v>Renouvellement d'Air - Locaux Principaux</v>
      </c>
    </row>
    <row r="2790" spans="1:11">
      <c r="A2790" s="440"/>
      <c r="B2790" s="989" t="s">
        <v>179</v>
      </c>
      <c r="C2790" s="976"/>
      <c r="D2790" s="991" t="s">
        <v>3155</v>
      </c>
      <c r="E2790" s="984" t="s">
        <v>235</v>
      </c>
      <c r="F2790" s="979">
        <v>95</v>
      </c>
      <c r="G2790" s="980">
        <v>40.26</v>
      </c>
      <c r="H2790" s="985">
        <f t="shared" si="43"/>
        <v>3824.7</v>
      </c>
      <c r="J2790" s="2061" t="s">
        <v>6399</v>
      </c>
      <c r="K2790" s="2153" t="str">
        <f>VLOOKUP(J2790,'FICHE RATIOS'!C:D,2,FALSE)</f>
        <v>Renouvellement d'Air - Locaux Principaux</v>
      </c>
    </row>
    <row r="2791" spans="1:11">
      <c r="A2791" s="440"/>
      <c r="B2791" s="989" t="s">
        <v>179</v>
      </c>
      <c r="C2791" s="976"/>
      <c r="D2791" s="991" t="s">
        <v>3039</v>
      </c>
      <c r="E2791" s="984" t="s">
        <v>235</v>
      </c>
      <c r="F2791" s="979">
        <v>34</v>
      </c>
      <c r="G2791" s="980">
        <v>37.35</v>
      </c>
      <c r="H2791" s="985">
        <f t="shared" si="43"/>
        <v>1269.9000000000001</v>
      </c>
      <c r="J2791" s="2061" t="s">
        <v>6399</v>
      </c>
      <c r="K2791" s="2153" t="str">
        <f>VLOOKUP(J2791,'FICHE RATIOS'!C:D,2,FALSE)</f>
        <v>Renouvellement d'Air - Locaux Principaux</v>
      </c>
    </row>
    <row r="2792" spans="1:11">
      <c r="A2792" s="440"/>
      <c r="B2792" s="989" t="s">
        <v>179</v>
      </c>
      <c r="C2792" s="976"/>
      <c r="D2792" s="991" t="s">
        <v>3041</v>
      </c>
      <c r="E2792" s="984" t="s">
        <v>70</v>
      </c>
      <c r="F2792" s="979">
        <v>513</v>
      </c>
      <c r="G2792" s="980">
        <v>19.32</v>
      </c>
      <c r="H2792" s="985">
        <f t="shared" si="43"/>
        <v>9911.16</v>
      </c>
      <c r="J2792" s="2061" t="s">
        <v>6399</v>
      </c>
      <c r="K2792" s="2153" t="str">
        <f>VLOOKUP(J2792,'FICHE RATIOS'!C:D,2,FALSE)</f>
        <v>Renouvellement d'Air - Locaux Principaux</v>
      </c>
    </row>
    <row r="2793" spans="1:11">
      <c r="A2793" s="440"/>
      <c r="B2793" s="989" t="s">
        <v>179</v>
      </c>
      <c r="C2793" s="976"/>
      <c r="D2793" s="983"/>
      <c r="E2793" s="984"/>
      <c r="F2793" s="979">
        <v>0</v>
      </c>
      <c r="G2793" s="980"/>
      <c r="H2793" s="985">
        <f t="shared" si="43"/>
        <v>0</v>
      </c>
      <c r="J2793" s="2061" t="s">
        <v>6399</v>
      </c>
      <c r="K2793" s="2153" t="str">
        <f>VLOOKUP(J2793,'FICHE RATIOS'!C:D,2,FALSE)</f>
        <v>Renouvellement d'Air - Locaux Principaux</v>
      </c>
    </row>
    <row r="2794" spans="1:11">
      <c r="A2794" s="440"/>
      <c r="B2794" s="989" t="s">
        <v>179</v>
      </c>
      <c r="C2794" s="976"/>
      <c r="D2794" s="983" t="s">
        <v>3157</v>
      </c>
      <c r="E2794" s="984" t="s">
        <v>399</v>
      </c>
      <c r="F2794" s="979">
        <v>0</v>
      </c>
      <c r="G2794" s="980"/>
      <c r="H2794" s="985">
        <f t="shared" si="43"/>
        <v>0</v>
      </c>
      <c r="J2794" s="2061" t="s">
        <v>6399</v>
      </c>
      <c r="K2794" s="2153" t="str">
        <f>VLOOKUP(J2794,'FICHE RATIOS'!C:D,2,FALSE)</f>
        <v>Renouvellement d'Air - Locaux Principaux</v>
      </c>
    </row>
    <row r="2795" spans="1:11">
      <c r="A2795" s="440"/>
      <c r="B2795" s="989" t="s">
        <v>179</v>
      </c>
      <c r="C2795" s="976"/>
      <c r="D2795" s="983"/>
      <c r="E2795" s="984"/>
      <c r="F2795" s="979">
        <v>0</v>
      </c>
      <c r="G2795" s="980"/>
      <c r="H2795" s="985">
        <f t="shared" si="43"/>
        <v>0</v>
      </c>
      <c r="J2795" s="2061" t="s">
        <v>6399</v>
      </c>
      <c r="K2795" s="2153" t="str">
        <f>VLOOKUP(J2795,'FICHE RATIOS'!C:D,2,FALSE)</f>
        <v>Renouvellement d'Air - Locaux Principaux</v>
      </c>
    </row>
    <row r="2796" spans="1:11">
      <c r="A2796" s="440"/>
      <c r="B2796" s="989" t="s">
        <v>179</v>
      </c>
      <c r="C2796" s="976"/>
      <c r="D2796" s="983" t="s">
        <v>3199</v>
      </c>
      <c r="E2796" s="984" t="s">
        <v>2528</v>
      </c>
      <c r="F2796" s="979">
        <v>0</v>
      </c>
      <c r="G2796" s="980"/>
      <c r="H2796" s="985">
        <f t="shared" si="43"/>
        <v>0</v>
      </c>
      <c r="J2796" s="2061" t="s">
        <v>6399</v>
      </c>
      <c r="K2796" s="2153" t="str">
        <f>VLOOKUP(J2796,'FICHE RATIOS'!C:D,2,FALSE)</f>
        <v>Renouvellement d'Air - Locaux Principaux</v>
      </c>
    </row>
    <row r="2797" spans="1:11">
      <c r="A2797" s="440"/>
      <c r="B2797" s="989" t="s">
        <v>179</v>
      </c>
      <c r="C2797" s="976"/>
      <c r="D2797" s="983"/>
      <c r="E2797" s="984"/>
      <c r="F2797" s="979">
        <v>0</v>
      </c>
      <c r="G2797" s="980"/>
      <c r="H2797" s="985">
        <f t="shared" si="43"/>
        <v>0</v>
      </c>
      <c r="J2797" s="2061" t="s">
        <v>6399</v>
      </c>
      <c r="K2797" s="2153" t="str">
        <f>VLOOKUP(J2797,'FICHE RATIOS'!C:D,2,FALSE)</f>
        <v>Renouvellement d'Air - Locaux Principaux</v>
      </c>
    </row>
    <row r="2798" spans="1:11">
      <c r="A2798" s="440"/>
      <c r="B2798" s="989" t="s">
        <v>179</v>
      </c>
      <c r="C2798" s="976"/>
      <c r="D2798" s="983" t="s">
        <v>3065</v>
      </c>
      <c r="E2798" s="984"/>
      <c r="F2798" s="979">
        <v>0</v>
      </c>
      <c r="G2798" s="980"/>
      <c r="H2798" s="985">
        <f t="shared" si="43"/>
        <v>0</v>
      </c>
      <c r="J2798" s="2061" t="s">
        <v>6399</v>
      </c>
      <c r="K2798" s="2153" t="str">
        <f>VLOOKUP(J2798,'FICHE RATIOS'!C:D,2,FALSE)</f>
        <v>Renouvellement d'Air - Locaux Principaux</v>
      </c>
    </row>
    <row r="2799" spans="1:11">
      <c r="A2799" s="440"/>
      <c r="B2799" s="1002" t="s">
        <v>179</v>
      </c>
      <c r="C2799" s="994"/>
      <c r="D2799" s="995"/>
      <c r="E2799" s="984"/>
      <c r="F2799" s="979">
        <v>0</v>
      </c>
      <c r="G2799" s="980"/>
      <c r="H2799" s="985">
        <f t="shared" si="43"/>
        <v>0</v>
      </c>
      <c r="J2799" s="2061" t="s">
        <v>6399</v>
      </c>
      <c r="K2799" s="2153" t="str">
        <f>VLOOKUP(J2799,'FICHE RATIOS'!C:D,2,FALSE)</f>
        <v>Renouvellement d'Air - Locaux Principaux</v>
      </c>
    </row>
    <row r="2800" spans="1:11" ht="48">
      <c r="A2800" s="440"/>
      <c r="B2800" s="989" t="s">
        <v>179</v>
      </c>
      <c r="C2800" s="976"/>
      <c r="D2800" s="991" t="s">
        <v>2971</v>
      </c>
      <c r="E2800" s="978" t="s">
        <v>36</v>
      </c>
      <c r="F2800" s="979">
        <v>30</v>
      </c>
      <c r="G2800" s="980">
        <v>18.05</v>
      </c>
      <c r="H2800" s="985">
        <f t="shared" si="43"/>
        <v>541.5</v>
      </c>
      <c r="J2800" s="2061" t="s">
        <v>6399</v>
      </c>
      <c r="K2800" s="2153" t="str">
        <f>VLOOKUP(J2800,'FICHE RATIOS'!C:D,2,FALSE)</f>
        <v>Renouvellement d'Air - Locaux Principaux</v>
      </c>
    </row>
    <row r="2801" spans="1:11" ht="48">
      <c r="A2801" s="440"/>
      <c r="B2801" s="989" t="s">
        <v>179</v>
      </c>
      <c r="C2801" s="976"/>
      <c r="D2801" s="991" t="s">
        <v>3170</v>
      </c>
      <c r="E2801" s="984" t="s">
        <v>36</v>
      </c>
      <c r="F2801" s="979">
        <v>4</v>
      </c>
      <c r="G2801" s="980">
        <v>22.3</v>
      </c>
      <c r="H2801" s="985">
        <f t="shared" si="43"/>
        <v>89.2</v>
      </c>
      <c r="J2801" s="2061" t="s">
        <v>6399</v>
      </c>
      <c r="K2801" s="2153" t="str">
        <f>VLOOKUP(J2801,'FICHE RATIOS'!C:D,2,FALSE)</f>
        <v>Renouvellement d'Air - Locaux Principaux</v>
      </c>
    </row>
    <row r="2802" spans="1:11" ht="48">
      <c r="A2802" s="440"/>
      <c r="B2802" s="989" t="s">
        <v>179</v>
      </c>
      <c r="C2802" s="976"/>
      <c r="D2802" s="991" t="s">
        <v>3164</v>
      </c>
      <c r="E2802" s="984" t="s">
        <v>36</v>
      </c>
      <c r="F2802" s="979">
        <v>10</v>
      </c>
      <c r="G2802" s="980">
        <v>36.97</v>
      </c>
      <c r="H2802" s="985">
        <f t="shared" si="43"/>
        <v>369.7</v>
      </c>
      <c r="J2802" s="2061" t="s">
        <v>6399</v>
      </c>
      <c r="K2802" s="2153" t="str">
        <f>VLOOKUP(J2802,'FICHE RATIOS'!C:D,2,FALSE)</f>
        <v>Renouvellement d'Air - Locaux Principaux</v>
      </c>
    </row>
    <row r="2803" spans="1:11">
      <c r="A2803" s="440"/>
      <c r="B2803" s="989" t="s">
        <v>179</v>
      </c>
      <c r="C2803" s="976"/>
      <c r="D2803" s="991" t="s">
        <v>3358</v>
      </c>
      <c r="E2803" s="984" t="s">
        <v>66</v>
      </c>
      <c r="F2803" s="979">
        <v>44</v>
      </c>
      <c r="G2803" s="980">
        <v>44.49</v>
      </c>
      <c r="H2803" s="985">
        <f t="shared" si="43"/>
        <v>1957.5600000000002</v>
      </c>
      <c r="J2803" s="2061" t="s">
        <v>6399</v>
      </c>
      <c r="K2803" s="2153" t="str">
        <f>VLOOKUP(J2803,'FICHE RATIOS'!C:D,2,FALSE)</f>
        <v>Renouvellement d'Air - Locaux Principaux</v>
      </c>
    </row>
    <row r="2804" spans="1:11">
      <c r="A2804" s="440"/>
      <c r="B2804" s="989" t="s">
        <v>179</v>
      </c>
      <c r="C2804" s="976"/>
      <c r="D2804" s="983"/>
      <c r="E2804" s="984"/>
      <c r="F2804" s="979">
        <v>0</v>
      </c>
      <c r="G2804" s="980"/>
      <c r="H2804" s="985">
        <f t="shared" si="43"/>
        <v>0</v>
      </c>
      <c r="J2804" s="2061" t="s">
        <v>6399</v>
      </c>
      <c r="K2804" s="2153" t="str">
        <f>VLOOKUP(J2804,'FICHE RATIOS'!C:D,2,FALSE)</f>
        <v>Renouvellement d'Air - Locaux Principaux</v>
      </c>
    </row>
    <row r="2805" spans="1:11">
      <c r="A2805" s="440"/>
      <c r="B2805" s="989" t="s">
        <v>179</v>
      </c>
      <c r="C2805" s="976"/>
      <c r="D2805" s="983" t="s">
        <v>3084</v>
      </c>
      <c r="E2805" s="984"/>
      <c r="F2805" s="979">
        <v>0</v>
      </c>
      <c r="G2805" s="980"/>
      <c r="H2805" s="985">
        <f t="shared" si="43"/>
        <v>0</v>
      </c>
      <c r="J2805" s="2061" t="s">
        <v>6399</v>
      </c>
      <c r="K2805" s="2153" t="str">
        <f>VLOOKUP(J2805,'FICHE RATIOS'!C:D,2,FALSE)</f>
        <v>Renouvellement d'Air - Locaux Principaux</v>
      </c>
    </row>
    <row r="2806" spans="1:11">
      <c r="A2806" s="440"/>
      <c r="B2806" s="989" t="s">
        <v>179</v>
      </c>
      <c r="C2806" s="976"/>
      <c r="D2806" s="991" t="s">
        <v>3085</v>
      </c>
      <c r="E2806" s="984" t="s">
        <v>70</v>
      </c>
      <c r="F2806" s="979">
        <v>35</v>
      </c>
      <c r="G2806" s="980">
        <v>62.1</v>
      </c>
      <c r="H2806" s="985">
        <f t="shared" si="43"/>
        <v>2173.5</v>
      </c>
      <c r="J2806" s="2061" t="s">
        <v>6399</v>
      </c>
      <c r="K2806" s="2153" t="str">
        <f>VLOOKUP(J2806,'FICHE RATIOS'!C:D,2,FALSE)</f>
        <v>Renouvellement d'Air - Locaux Principaux</v>
      </c>
    </row>
    <row r="2807" spans="1:11">
      <c r="A2807" s="440"/>
      <c r="B2807" s="989" t="s">
        <v>179</v>
      </c>
      <c r="C2807" s="976"/>
      <c r="D2807" s="983"/>
      <c r="E2807" s="984"/>
      <c r="F2807" s="979">
        <v>0</v>
      </c>
      <c r="G2807" s="980"/>
      <c r="H2807" s="985">
        <f t="shared" si="43"/>
        <v>0</v>
      </c>
      <c r="J2807" s="2061" t="s">
        <v>6399</v>
      </c>
      <c r="K2807" s="2153" t="str">
        <f>VLOOKUP(J2807,'FICHE RATIOS'!C:D,2,FALSE)</f>
        <v>Renouvellement d'Air - Locaux Principaux</v>
      </c>
    </row>
    <row r="2808" spans="1:11">
      <c r="A2808" s="440"/>
      <c r="B2808" s="989" t="s">
        <v>179</v>
      </c>
      <c r="C2808" s="976"/>
      <c r="D2808" s="983" t="s">
        <v>3359</v>
      </c>
      <c r="E2808" s="984"/>
      <c r="F2808" s="979">
        <v>0</v>
      </c>
      <c r="G2808" s="980"/>
      <c r="H2808" s="985">
        <f t="shared" si="43"/>
        <v>0</v>
      </c>
      <c r="J2808" s="2061" t="s">
        <v>6399</v>
      </c>
      <c r="K2808" s="2153" t="str">
        <f>VLOOKUP(J2808,'FICHE RATIOS'!C:D,2,FALSE)</f>
        <v>Renouvellement d'Air - Locaux Principaux</v>
      </c>
    </row>
    <row r="2809" spans="1:11">
      <c r="A2809" s="440"/>
      <c r="B2809" s="989" t="s">
        <v>179</v>
      </c>
      <c r="C2809" s="976"/>
      <c r="D2809" s="991" t="s">
        <v>3360</v>
      </c>
      <c r="E2809" s="992" t="s">
        <v>36</v>
      </c>
      <c r="F2809" s="979">
        <v>7</v>
      </c>
      <c r="G2809" s="980">
        <v>445.29</v>
      </c>
      <c r="H2809" s="985">
        <f t="shared" si="43"/>
        <v>3117.03</v>
      </c>
      <c r="J2809" s="2061" t="s">
        <v>6399</v>
      </c>
      <c r="K2809" s="2153" t="str">
        <f>VLOOKUP(J2809,'FICHE RATIOS'!C:D,2,FALSE)</f>
        <v>Renouvellement d'Air - Locaux Principaux</v>
      </c>
    </row>
    <row r="2810" spans="1:11">
      <c r="A2810" s="440"/>
      <c r="B2810" s="989" t="s">
        <v>179</v>
      </c>
      <c r="C2810" s="976"/>
      <c r="D2810" s="983" t="s">
        <v>3361</v>
      </c>
      <c r="E2810" s="984"/>
      <c r="F2810" s="979">
        <v>0</v>
      </c>
      <c r="G2810" s="980"/>
      <c r="H2810" s="985">
        <f t="shared" si="43"/>
        <v>0</v>
      </c>
      <c r="J2810" s="2061" t="s">
        <v>6399</v>
      </c>
      <c r="K2810" s="2153" t="str">
        <f>VLOOKUP(J2810,'FICHE RATIOS'!C:D,2,FALSE)</f>
        <v>Renouvellement d'Air - Locaux Principaux</v>
      </c>
    </row>
    <row r="2811" spans="1:11">
      <c r="A2811" s="440"/>
      <c r="B2811" s="989" t="s">
        <v>179</v>
      </c>
      <c r="C2811" s="976"/>
      <c r="D2811" s="991" t="s">
        <v>3362</v>
      </c>
      <c r="E2811" s="984" t="s">
        <v>70</v>
      </c>
      <c r="F2811" s="979">
        <v>657</v>
      </c>
      <c r="G2811" s="980">
        <v>107.64</v>
      </c>
      <c r="H2811" s="985">
        <f t="shared" si="43"/>
        <v>70719.48</v>
      </c>
      <c r="J2811" s="2061" t="s">
        <v>6399</v>
      </c>
      <c r="K2811" s="2153" t="str">
        <f>VLOOKUP(J2811,'FICHE RATIOS'!C:D,2,FALSE)</f>
        <v>Renouvellement d'Air - Locaux Principaux</v>
      </c>
    </row>
    <row r="2812" spans="1:11">
      <c r="A2812" s="440"/>
      <c r="B2812" s="989" t="s">
        <v>179</v>
      </c>
      <c r="C2812" s="976"/>
      <c r="D2812" s="983"/>
      <c r="E2812" s="984"/>
      <c r="F2812" s="979">
        <v>0</v>
      </c>
      <c r="G2812" s="980"/>
      <c r="H2812" s="985">
        <f t="shared" si="43"/>
        <v>0</v>
      </c>
      <c r="J2812" s="2061" t="s">
        <v>6399</v>
      </c>
      <c r="K2812" s="2153" t="str">
        <f>VLOOKUP(J2812,'FICHE RATIOS'!C:D,2,FALSE)</f>
        <v>Renouvellement d'Air - Locaux Principaux</v>
      </c>
    </row>
    <row r="2813" spans="1:11" ht="24">
      <c r="A2813" s="440"/>
      <c r="B2813" s="989" t="s">
        <v>179</v>
      </c>
      <c r="C2813" s="976"/>
      <c r="D2813" s="983" t="s">
        <v>3363</v>
      </c>
      <c r="E2813" s="984"/>
      <c r="F2813" s="979">
        <v>0</v>
      </c>
      <c r="G2813" s="980"/>
      <c r="H2813" s="985">
        <f t="shared" si="43"/>
        <v>0</v>
      </c>
      <c r="J2813" s="2061" t="s">
        <v>6399</v>
      </c>
      <c r="K2813" s="2153" t="str">
        <f>VLOOKUP(J2813,'FICHE RATIOS'!C:D,2,FALSE)</f>
        <v>Renouvellement d'Air - Locaux Principaux</v>
      </c>
    </row>
    <row r="2814" spans="1:11">
      <c r="A2814" s="440"/>
      <c r="B2814" s="989" t="s">
        <v>179</v>
      </c>
      <c r="C2814" s="976"/>
      <c r="D2814" s="991" t="s">
        <v>3364</v>
      </c>
      <c r="E2814" s="984" t="s">
        <v>57</v>
      </c>
      <c r="F2814" s="979">
        <v>2</v>
      </c>
      <c r="G2814" s="980">
        <v>2977.45</v>
      </c>
      <c r="H2814" s="985">
        <f t="shared" si="43"/>
        <v>5954.9</v>
      </c>
      <c r="J2814" s="2061" t="s">
        <v>6399</v>
      </c>
      <c r="K2814" s="2153" t="str">
        <f>VLOOKUP(J2814,'FICHE RATIOS'!C:D,2,FALSE)</f>
        <v>Renouvellement d'Air - Locaux Principaux</v>
      </c>
    </row>
    <row r="2815" spans="1:11">
      <c r="A2815" s="440"/>
      <c r="B2815" s="989" t="s">
        <v>179</v>
      </c>
      <c r="C2815" s="976"/>
      <c r="D2815" s="991" t="s">
        <v>3365</v>
      </c>
      <c r="E2815" s="984" t="s">
        <v>51</v>
      </c>
      <c r="F2815" s="979">
        <v>2</v>
      </c>
      <c r="G2815" s="980">
        <v>460</v>
      </c>
      <c r="H2815" s="985">
        <f t="shared" si="43"/>
        <v>920</v>
      </c>
      <c r="J2815" s="2061" t="s">
        <v>6399</v>
      </c>
      <c r="K2815" s="2153" t="str">
        <f>VLOOKUP(J2815,'FICHE RATIOS'!C:D,2,FALSE)</f>
        <v>Renouvellement d'Air - Locaux Principaux</v>
      </c>
    </row>
    <row r="2816" spans="1:11">
      <c r="A2816" s="440"/>
      <c r="B2816" s="989" t="s">
        <v>179</v>
      </c>
      <c r="C2816" s="976"/>
      <c r="D2816" s="983" t="s">
        <v>179</v>
      </c>
      <c r="E2816" s="984" t="s">
        <v>179</v>
      </c>
      <c r="F2816" s="979">
        <v>0</v>
      </c>
      <c r="G2816" s="980"/>
      <c r="H2816" s="985">
        <f t="shared" si="43"/>
        <v>0</v>
      </c>
      <c r="J2816" s="2061" t="s">
        <v>6399</v>
      </c>
      <c r="K2816" s="2153" t="str">
        <f>VLOOKUP(J2816,'FICHE RATIOS'!C:D,2,FALSE)</f>
        <v>Renouvellement d'Air - Locaux Principaux</v>
      </c>
    </row>
    <row r="2817" spans="1:11">
      <c r="A2817" s="440"/>
      <c r="B2817" s="989"/>
      <c r="C2817" s="976"/>
      <c r="D2817" s="990"/>
      <c r="E2817" s="984"/>
      <c r="F2817" s="979"/>
      <c r="G2817" s="980"/>
      <c r="H2817" s="985">
        <f t="shared" si="43"/>
        <v>0</v>
      </c>
      <c r="J2817" s="2061" t="s">
        <v>6399</v>
      </c>
      <c r="K2817" s="2153" t="str">
        <f>VLOOKUP(J2817,'FICHE RATIOS'!C:D,2,FALSE)</f>
        <v>Renouvellement d'Air - Locaux Principaux</v>
      </c>
    </row>
    <row r="2818" spans="1:11">
      <c r="A2818" s="440"/>
      <c r="B2818" s="989" t="s">
        <v>1601</v>
      </c>
      <c r="C2818" s="976"/>
      <c r="D2818" s="987" t="s">
        <v>3366</v>
      </c>
      <c r="E2818" s="984" t="s">
        <v>51</v>
      </c>
      <c r="F2818" s="979">
        <v>1</v>
      </c>
      <c r="G2818" s="980"/>
      <c r="H2818" s="985">
        <f t="shared" si="43"/>
        <v>0</v>
      </c>
      <c r="J2818" s="2061"/>
      <c r="K2818" s="2153" t="e">
        <f>VLOOKUP(J2818,'FICHE RATIOS'!C:D,2,FALSE)</f>
        <v>#N/A</v>
      </c>
    </row>
    <row r="2819" spans="1:11">
      <c r="A2819" s="440"/>
      <c r="B2819" s="989" t="s">
        <v>179</v>
      </c>
      <c r="C2819" s="976"/>
      <c r="D2819" s="983" t="s">
        <v>179</v>
      </c>
      <c r="E2819" s="984" t="s">
        <v>179</v>
      </c>
      <c r="F2819" s="979">
        <v>0</v>
      </c>
      <c r="G2819" s="980"/>
      <c r="H2819" s="985">
        <f t="shared" si="43"/>
        <v>0</v>
      </c>
      <c r="J2819" s="2061"/>
      <c r="K2819" s="2153" t="e">
        <f>VLOOKUP(J2819,'FICHE RATIOS'!C:D,2,FALSE)</f>
        <v>#N/A</v>
      </c>
    </row>
    <row r="2820" spans="1:11">
      <c r="A2820" s="440"/>
      <c r="B2820" s="989" t="s">
        <v>179</v>
      </c>
      <c r="C2820" s="976"/>
      <c r="D2820" s="983" t="s">
        <v>3318</v>
      </c>
      <c r="E2820" s="984" t="s">
        <v>2528</v>
      </c>
      <c r="F2820" s="979">
        <v>0</v>
      </c>
      <c r="G2820" s="980"/>
      <c r="H2820" s="985">
        <f t="shared" si="43"/>
        <v>0</v>
      </c>
      <c r="J2820" s="2061"/>
      <c r="K2820" s="2153" t="e">
        <f>VLOOKUP(J2820,'FICHE RATIOS'!C:D,2,FALSE)</f>
        <v>#N/A</v>
      </c>
    </row>
    <row r="2821" spans="1:11">
      <c r="A2821" s="440"/>
      <c r="B2821" s="989" t="s">
        <v>179</v>
      </c>
      <c r="C2821" s="976"/>
      <c r="D2821" s="983" t="s">
        <v>2594</v>
      </c>
      <c r="E2821" s="984" t="s">
        <v>2528</v>
      </c>
      <c r="F2821" s="979">
        <v>0</v>
      </c>
      <c r="G2821" s="980"/>
      <c r="H2821" s="985">
        <f t="shared" si="43"/>
        <v>0</v>
      </c>
      <c r="J2821" s="2061"/>
      <c r="K2821" s="2153" t="e">
        <f>VLOOKUP(J2821,'FICHE RATIOS'!C:D,2,FALSE)</f>
        <v>#N/A</v>
      </c>
    </row>
    <row r="2822" spans="1:11">
      <c r="A2822" s="440"/>
      <c r="B2822" s="989" t="s">
        <v>179</v>
      </c>
      <c r="C2822" s="976"/>
      <c r="D2822" s="983" t="s">
        <v>3319</v>
      </c>
      <c r="E2822" s="984" t="s">
        <v>2528</v>
      </c>
      <c r="F2822" s="979">
        <v>0</v>
      </c>
      <c r="G2822" s="980"/>
      <c r="H2822" s="985">
        <f t="shared" si="43"/>
        <v>0</v>
      </c>
      <c r="J2822" s="2061"/>
      <c r="K2822" s="2153" t="e">
        <f>VLOOKUP(J2822,'FICHE RATIOS'!C:D,2,FALSE)</f>
        <v>#N/A</v>
      </c>
    </row>
    <row r="2823" spans="1:11">
      <c r="A2823" s="440"/>
      <c r="B2823" s="989" t="s">
        <v>179</v>
      </c>
      <c r="C2823" s="976"/>
      <c r="D2823" s="983" t="s">
        <v>3320</v>
      </c>
      <c r="E2823" s="984" t="s">
        <v>2528</v>
      </c>
      <c r="F2823" s="979">
        <v>0</v>
      </c>
      <c r="G2823" s="980"/>
      <c r="H2823" s="985">
        <f t="shared" si="43"/>
        <v>0</v>
      </c>
      <c r="J2823" s="2061"/>
      <c r="K2823" s="2153" t="e">
        <f>VLOOKUP(J2823,'FICHE RATIOS'!C:D,2,FALSE)</f>
        <v>#N/A</v>
      </c>
    </row>
    <row r="2824" spans="1:11">
      <c r="A2824" s="440"/>
      <c r="B2824" s="989" t="s">
        <v>179</v>
      </c>
      <c r="C2824" s="976"/>
      <c r="D2824" s="983" t="s">
        <v>2605</v>
      </c>
      <c r="E2824" s="984" t="s">
        <v>2528</v>
      </c>
      <c r="F2824" s="979">
        <v>0</v>
      </c>
      <c r="G2824" s="980"/>
      <c r="H2824" s="985">
        <f t="shared" ref="H2824:H2887" si="44">+IF(F2824=0,0,F2824*G2824)</f>
        <v>0</v>
      </c>
      <c r="J2824" s="2061"/>
      <c r="K2824" s="2153" t="e">
        <f>VLOOKUP(J2824,'FICHE RATIOS'!C:D,2,FALSE)</f>
        <v>#N/A</v>
      </c>
    </row>
    <row r="2825" spans="1:11" ht="24">
      <c r="A2825" s="440"/>
      <c r="B2825" s="989" t="s">
        <v>179</v>
      </c>
      <c r="C2825" s="976"/>
      <c r="D2825" s="983" t="s">
        <v>2886</v>
      </c>
      <c r="E2825" s="984" t="s">
        <v>2528</v>
      </c>
      <c r="F2825" s="979">
        <v>0</v>
      </c>
      <c r="G2825" s="980"/>
      <c r="H2825" s="985">
        <f t="shared" si="44"/>
        <v>0</v>
      </c>
      <c r="J2825" s="2061"/>
      <c r="K2825" s="2153" t="e">
        <f>VLOOKUP(J2825,'FICHE RATIOS'!C:D,2,FALSE)</f>
        <v>#N/A</v>
      </c>
    </row>
    <row r="2826" spans="1:11">
      <c r="A2826" s="440"/>
      <c r="B2826" s="989" t="s">
        <v>179</v>
      </c>
      <c r="C2826" s="976"/>
      <c r="D2826" s="983" t="s">
        <v>2976</v>
      </c>
      <c r="E2826" s="984" t="s">
        <v>2528</v>
      </c>
      <c r="F2826" s="979">
        <v>0</v>
      </c>
      <c r="G2826" s="980"/>
      <c r="H2826" s="985">
        <f t="shared" si="44"/>
        <v>0</v>
      </c>
      <c r="J2826" s="2061"/>
      <c r="K2826" s="2153" t="e">
        <f>VLOOKUP(J2826,'FICHE RATIOS'!C:D,2,FALSE)</f>
        <v>#N/A</v>
      </c>
    </row>
    <row r="2827" spans="1:11">
      <c r="A2827" s="440"/>
      <c r="B2827" s="989" t="s">
        <v>179</v>
      </c>
      <c r="C2827" s="976"/>
      <c r="D2827" s="983" t="s">
        <v>2977</v>
      </c>
      <c r="E2827" s="984" t="s">
        <v>2528</v>
      </c>
      <c r="F2827" s="979">
        <v>0</v>
      </c>
      <c r="G2827" s="980"/>
      <c r="H2827" s="985">
        <f t="shared" si="44"/>
        <v>0</v>
      </c>
      <c r="J2827" s="2061"/>
      <c r="K2827" s="2153" t="e">
        <f>VLOOKUP(J2827,'FICHE RATIOS'!C:D,2,FALSE)</f>
        <v>#N/A</v>
      </c>
    </row>
    <row r="2828" spans="1:11">
      <c r="A2828" s="440"/>
      <c r="B2828" s="989" t="s">
        <v>179</v>
      </c>
      <c r="C2828" s="976"/>
      <c r="D2828" s="983" t="s">
        <v>2978</v>
      </c>
      <c r="E2828" s="984" t="s">
        <v>2528</v>
      </c>
      <c r="F2828" s="979">
        <v>0</v>
      </c>
      <c r="G2828" s="980"/>
      <c r="H2828" s="985">
        <f t="shared" si="44"/>
        <v>0</v>
      </c>
      <c r="J2828" s="2061"/>
      <c r="K2828" s="2153" t="e">
        <f>VLOOKUP(J2828,'FICHE RATIOS'!C:D,2,FALSE)</f>
        <v>#N/A</v>
      </c>
    </row>
    <row r="2829" spans="1:11">
      <c r="A2829" s="440"/>
      <c r="B2829" s="989" t="s">
        <v>179</v>
      </c>
      <c r="C2829" s="976"/>
      <c r="D2829" s="983" t="s">
        <v>179</v>
      </c>
      <c r="E2829" s="984" t="s">
        <v>179</v>
      </c>
      <c r="F2829" s="979">
        <v>0</v>
      </c>
      <c r="G2829" s="980"/>
      <c r="H2829" s="985">
        <f t="shared" si="44"/>
        <v>0</v>
      </c>
      <c r="J2829" s="2061"/>
      <c r="K2829" s="2153" t="e">
        <f>VLOOKUP(J2829,'FICHE RATIOS'!C:D,2,FALSE)</f>
        <v>#N/A</v>
      </c>
    </row>
    <row r="2830" spans="1:11">
      <c r="A2830" s="440"/>
      <c r="B2830" s="989"/>
      <c r="C2830" s="976"/>
      <c r="D2830" s="990"/>
      <c r="E2830" s="978"/>
      <c r="F2830" s="979"/>
      <c r="G2830" s="980"/>
      <c r="H2830" s="985">
        <f t="shared" si="44"/>
        <v>0</v>
      </c>
      <c r="J2830" s="2061"/>
      <c r="K2830" s="2153" t="e">
        <f>VLOOKUP(J2830,'FICHE RATIOS'!C:D,2,FALSE)</f>
        <v>#N/A</v>
      </c>
    </row>
    <row r="2831" spans="1:11">
      <c r="A2831" s="440"/>
      <c r="B2831" s="989" t="s">
        <v>2520</v>
      </c>
      <c r="C2831" s="976"/>
      <c r="D2831" s="997" t="s">
        <v>3367</v>
      </c>
      <c r="E2831" s="978"/>
      <c r="F2831" s="979"/>
      <c r="G2831" s="980"/>
      <c r="H2831" s="985">
        <f t="shared" si="44"/>
        <v>0</v>
      </c>
      <c r="J2831" s="2061"/>
      <c r="K2831" s="2153" t="e">
        <f>VLOOKUP(J2831,'FICHE RATIOS'!C:D,2,FALSE)</f>
        <v>#N/A</v>
      </c>
    </row>
    <row r="2832" spans="1:11">
      <c r="A2832" s="440"/>
      <c r="B2832" s="989" t="s">
        <v>179</v>
      </c>
      <c r="C2832" s="976"/>
      <c r="D2832" s="983" t="s">
        <v>179</v>
      </c>
      <c r="E2832" s="984" t="s">
        <v>179</v>
      </c>
      <c r="F2832" s="979">
        <v>0</v>
      </c>
      <c r="G2832" s="980"/>
      <c r="H2832" s="985">
        <f t="shared" si="44"/>
        <v>0</v>
      </c>
      <c r="J2832" s="2061"/>
      <c r="K2832" s="2153" t="e">
        <f>VLOOKUP(J2832,'FICHE RATIOS'!C:D,2,FALSE)</f>
        <v>#N/A</v>
      </c>
    </row>
    <row r="2833" spans="1:11">
      <c r="A2833" s="440"/>
      <c r="B2833" s="989" t="s">
        <v>179</v>
      </c>
      <c r="C2833" s="976"/>
      <c r="D2833" s="991" t="s">
        <v>3368</v>
      </c>
      <c r="E2833" s="978" t="s">
        <v>66</v>
      </c>
      <c r="F2833" s="979">
        <v>1</v>
      </c>
      <c r="G2833" s="980">
        <v>2251.3200000000002</v>
      </c>
      <c r="H2833" s="985">
        <f t="shared" si="44"/>
        <v>2251.3200000000002</v>
      </c>
      <c r="J2833" s="2154" t="s">
        <v>6843</v>
      </c>
      <c r="K2833" s="2153" t="str">
        <f>VLOOKUP(J2833,'FICHE RATIOS'!C:D,2,FALSE)</f>
        <v xml:space="preserve">Désenfumage </v>
      </c>
    </row>
    <row r="2834" spans="1:11">
      <c r="A2834" s="440"/>
      <c r="B2834" s="989" t="s">
        <v>179</v>
      </c>
      <c r="C2834" s="976"/>
      <c r="D2834" s="991" t="s">
        <v>3369</v>
      </c>
      <c r="E2834" s="978" t="s">
        <v>66</v>
      </c>
      <c r="F2834" s="979">
        <v>1</v>
      </c>
      <c r="G2834" s="980">
        <v>3892.31</v>
      </c>
      <c r="H2834" s="985">
        <f t="shared" si="44"/>
        <v>3892.31</v>
      </c>
      <c r="J2834" s="2154" t="s">
        <v>6843</v>
      </c>
      <c r="K2834" s="2153" t="str">
        <f>VLOOKUP(J2834,'FICHE RATIOS'!C:D,2,FALSE)</f>
        <v xml:space="preserve">Désenfumage </v>
      </c>
    </row>
    <row r="2835" spans="1:11">
      <c r="A2835" s="440"/>
      <c r="B2835" s="989" t="s">
        <v>179</v>
      </c>
      <c r="C2835" s="976"/>
      <c r="D2835" s="991" t="s">
        <v>3370</v>
      </c>
      <c r="E2835" s="984" t="s">
        <v>66</v>
      </c>
      <c r="F2835" s="979">
        <v>1</v>
      </c>
      <c r="G2835" s="980">
        <v>1983.24</v>
      </c>
      <c r="H2835" s="985">
        <f t="shared" si="44"/>
        <v>1983.24</v>
      </c>
      <c r="J2835" s="2154" t="s">
        <v>6843</v>
      </c>
      <c r="K2835" s="2153" t="str">
        <f>VLOOKUP(J2835,'FICHE RATIOS'!C:D,2,FALSE)</f>
        <v xml:space="preserve">Désenfumage </v>
      </c>
    </row>
    <row r="2836" spans="1:11">
      <c r="A2836" s="440"/>
      <c r="B2836" s="989" t="s">
        <v>179</v>
      </c>
      <c r="C2836" s="976"/>
      <c r="D2836" s="991" t="s">
        <v>3371</v>
      </c>
      <c r="E2836" s="984" t="s">
        <v>66</v>
      </c>
      <c r="F2836" s="979">
        <v>1</v>
      </c>
      <c r="G2836" s="980">
        <v>1600.65</v>
      </c>
      <c r="H2836" s="985">
        <f t="shared" si="44"/>
        <v>1600.65</v>
      </c>
      <c r="J2836" s="2154" t="s">
        <v>6843</v>
      </c>
      <c r="K2836" s="2153" t="str">
        <f>VLOOKUP(J2836,'FICHE RATIOS'!C:D,2,FALSE)</f>
        <v xml:space="preserve">Désenfumage </v>
      </c>
    </row>
    <row r="2837" spans="1:11">
      <c r="A2837" s="440"/>
      <c r="B2837" s="989" t="s">
        <v>179</v>
      </c>
      <c r="C2837" s="976"/>
      <c r="D2837" s="991" t="s">
        <v>3372</v>
      </c>
      <c r="E2837" s="984" t="s">
        <v>66</v>
      </c>
      <c r="F2837" s="979">
        <v>1</v>
      </c>
      <c r="G2837" s="980">
        <v>1545.44</v>
      </c>
      <c r="H2837" s="985">
        <f t="shared" si="44"/>
        <v>1545.44</v>
      </c>
      <c r="J2837" s="2154" t="s">
        <v>6843</v>
      </c>
      <c r="K2837" s="2153" t="str">
        <f>VLOOKUP(J2837,'FICHE RATIOS'!C:D,2,FALSE)</f>
        <v xml:space="preserve">Désenfumage </v>
      </c>
    </row>
    <row r="2838" spans="1:11">
      <c r="A2838" s="440"/>
      <c r="B2838" s="989" t="s">
        <v>179</v>
      </c>
      <c r="C2838" s="976"/>
      <c r="D2838" s="991" t="s">
        <v>3373</v>
      </c>
      <c r="E2838" s="984" t="s">
        <v>66</v>
      </c>
      <c r="F2838" s="979">
        <v>1</v>
      </c>
      <c r="G2838" s="980">
        <v>2729.87</v>
      </c>
      <c r="H2838" s="985">
        <f t="shared" si="44"/>
        <v>2729.87</v>
      </c>
      <c r="J2838" s="2154" t="s">
        <v>6843</v>
      </c>
      <c r="K2838" s="2153" t="str">
        <f>VLOOKUP(J2838,'FICHE RATIOS'!C:D,2,FALSE)</f>
        <v xml:space="preserve">Désenfumage </v>
      </c>
    </row>
    <row r="2839" spans="1:11">
      <c r="A2839" s="440"/>
      <c r="B2839" s="989" t="s">
        <v>179</v>
      </c>
      <c r="C2839" s="976"/>
      <c r="D2839" s="983" t="s">
        <v>3374</v>
      </c>
      <c r="E2839" s="984"/>
      <c r="F2839" s="979">
        <v>0</v>
      </c>
      <c r="G2839" s="980"/>
      <c r="H2839" s="985">
        <f t="shared" si="44"/>
        <v>0</v>
      </c>
      <c r="J2839" s="2154" t="s">
        <v>6843</v>
      </c>
      <c r="K2839" s="2153" t="str">
        <f>VLOOKUP(J2839,'FICHE RATIOS'!C:D,2,FALSE)</f>
        <v xml:space="preserve">Désenfumage </v>
      </c>
    </row>
    <row r="2840" spans="1:11">
      <c r="A2840" s="440"/>
      <c r="B2840" s="989" t="s">
        <v>179</v>
      </c>
      <c r="C2840" s="976"/>
      <c r="D2840" s="991" t="s">
        <v>3375</v>
      </c>
      <c r="E2840" s="984" t="s">
        <v>66</v>
      </c>
      <c r="F2840" s="979">
        <v>2</v>
      </c>
      <c r="G2840" s="980">
        <v>2810.81</v>
      </c>
      <c r="H2840" s="985">
        <f t="shared" si="44"/>
        <v>5621.62</v>
      </c>
      <c r="J2840" s="2154" t="s">
        <v>6843</v>
      </c>
      <c r="K2840" s="2153" t="str">
        <f>VLOOKUP(J2840,'FICHE RATIOS'!C:D,2,FALSE)</f>
        <v xml:space="preserve">Désenfumage </v>
      </c>
    </row>
    <row r="2841" spans="1:11">
      <c r="A2841" s="440"/>
      <c r="B2841" s="989" t="s">
        <v>179</v>
      </c>
      <c r="C2841" s="976"/>
      <c r="D2841" s="991" t="s">
        <v>3376</v>
      </c>
      <c r="E2841" s="984" t="s">
        <v>66</v>
      </c>
      <c r="F2841" s="979">
        <v>1</v>
      </c>
      <c r="G2841" s="980">
        <v>1682.49</v>
      </c>
      <c r="H2841" s="985">
        <f t="shared" si="44"/>
        <v>1682.49</v>
      </c>
      <c r="J2841" s="2154" t="s">
        <v>6843</v>
      </c>
      <c r="K2841" s="2153" t="str">
        <f>VLOOKUP(J2841,'FICHE RATIOS'!C:D,2,FALSE)</f>
        <v xml:space="preserve">Désenfumage </v>
      </c>
    </row>
    <row r="2842" spans="1:11">
      <c r="A2842" s="440"/>
      <c r="B2842" s="989" t="s">
        <v>179</v>
      </c>
      <c r="C2842" s="976"/>
      <c r="D2842" s="991" t="s">
        <v>3376</v>
      </c>
      <c r="E2842" s="984" t="s">
        <v>66</v>
      </c>
      <c r="F2842" s="979">
        <v>39</v>
      </c>
      <c r="G2842" s="980">
        <v>1682.49</v>
      </c>
      <c r="H2842" s="985">
        <f t="shared" si="44"/>
        <v>65617.11</v>
      </c>
      <c r="J2842" s="2154" t="s">
        <v>6843</v>
      </c>
      <c r="K2842" s="2153" t="str">
        <f>VLOOKUP(J2842,'FICHE RATIOS'!C:D,2,FALSE)</f>
        <v xml:space="preserve">Désenfumage </v>
      </c>
    </row>
    <row r="2843" spans="1:11">
      <c r="A2843" s="440"/>
      <c r="B2843" s="989" t="s">
        <v>179</v>
      </c>
      <c r="C2843" s="976"/>
      <c r="D2843" s="991" t="s">
        <v>3377</v>
      </c>
      <c r="E2843" s="984" t="s">
        <v>66</v>
      </c>
      <c r="F2843" s="979">
        <v>2</v>
      </c>
      <c r="G2843" s="980">
        <v>2374.65</v>
      </c>
      <c r="H2843" s="985">
        <f t="shared" si="44"/>
        <v>4749.3</v>
      </c>
      <c r="J2843" s="2154" t="s">
        <v>6843</v>
      </c>
      <c r="K2843" s="2153" t="str">
        <f>VLOOKUP(J2843,'FICHE RATIOS'!C:D,2,FALSE)</f>
        <v xml:space="preserve">Désenfumage </v>
      </c>
    </row>
    <row r="2844" spans="1:11">
      <c r="A2844" s="440"/>
      <c r="B2844" s="989" t="s">
        <v>179</v>
      </c>
      <c r="C2844" s="976"/>
      <c r="D2844" s="983" t="s">
        <v>3378</v>
      </c>
      <c r="E2844" s="984"/>
      <c r="F2844" s="979">
        <v>0</v>
      </c>
      <c r="G2844" s="980"/>
      <c r="H2844" s="985">
        <f t="shared" si="44"/>
        <v>0</v>
      </c>
      <c r="J2844" s="2154" t="s">
        <v>6843</v>
      </c>
      <c r="K2844" s="2153" t="str">
        <f>VLOOKUP(J2844,'FICHE RATIOS'!C:D,2,FALSE)</f>
        <v xml:space="preserve">Désenfumage </v>
      </c>
    </row>
    <row r="2845" spans="1:11">
      <c r="A2845" s="440"/>
      <c r="B2845" s="989" t="s">
        <v>179</v>
      </c>
      <c r="C2845" s="976"/>
      <c r="D2845" s="991" t="s">
        <v>3375</v>
      </c>
      <c r="E2845" s="984" t="s">
        <v>66</v>
      </c>
      <c r="F2845" s="979">
        <v>1</v>
      </c>
      <c r="G2845" s="980">
        <v>2810.81</v>
      </c>
      <c r="H2845" s="985">
        <f t="shared" si="44"/>
        <v>2810.81</v>
      </c>
      <c r="J2845" s="2154" t="s">
        <v>6843</v>
      </c>
      <c r="K2845" s="2153" t="str">
        <f>VLOOKUP(J2845,'FICHE RATIOS'!C:D,2,FALSE)</f>
        <v xml:space="preserve">Désenfumage </v>
      </c>
    </row>
    <row r="2846" spans="1:11">
      <c r="A2846" s="440"/>
      <c r="B2846" s="989" t="s">
        <v>179</v>
      </c>
      <c r="C2846" s="976"/>
      <c r="D2846" s="991" t="s">
        <v>3376</v>
      </c>
      <c r="E2846" s="984" t="s">
        <v>66</v>
      </c>
      <c r="F2846" s="979">
        <v>24</v>
      </c>
      <c r="G2846" s="980">
        <v>1682.49</v>
      </c>
      <c r="H2846" s="985">
        <f t="shared" si="44"/>
        <v>40379.760000000002</v>
      </c>
      <c r="J2846" s="2154" t="s">
        <v>6843</v>
      </c>
      <c r="K2846" s="2153" t="str">
        <f>VLOOKUP(J2846,'FICHE RATIOS'!C:D,2,FALSE)</f>
        <v xml:space="preserve">Désenfumage </v>
      </c>
    </row>
    <row r="2847" spans="1:11">
      <c r="A2847" s="440"/>
      <c r="B2847" s="989" t="s">
        <v>179</v>
      </c>
      <c r="C2847" s="976"/>
      <c r="D2847" s="991" t="s">
        <v>3379</v>
      </c>
      <c r="E2847" s="984" t="s">
        <v>66</v>
      </c>
      <c r="F2847" s="979">
        <v>1</v>
      </c>
      <c r="G2847" s="980">
        <v>1949.48</v>
      </c>
      <c r="H2847" s="985">
        <f t="shared" si="44"/>
        <v>1949.48</v>
      </c>
      <c r="J2847" s="2154" t="s">
        <v>6843</v>
      </c>
      <c r="K2847" s="2153" t="str">
        <f>VLOOKUP(J2847,'FICHE RATIOS'!C:D,2,FALSE)</f>
        <v xml:space="preserve">Désenfumage </v>
      </c>
    </row>
    <row r="2848" spans="1:11">
      <c r="A2848" s="440"/>
      <c r="B2848" s="989" t="s">
        <v>179</v>
      </c>
      <c r="C2848" s="976"/>
      <c r="D2848" s="991" t="s">
        <v>3131</v>
      </c>
      <c r="E2848" s="984" t="s">
        <v>51</v>
      </c>
      <c r="F2848" s="979">
        <v>76</v>
      </c>
      <c r="G2848" s="980">
        <v>257.68</v>
      </c>
      <c r="H2848" s="985">
        <f t="shared" si="44"/>
        <v>19583.68</v>
      </c>
      <c r="J2848" s="2154" t="s">
        <v>6843</v>
      </c>
      <c r="K2848" s="2153" t="str">
        <f>VLOOKUP(J2848,'FICHE RATIOS'!C:D,2,FALSE)</f>
        <v xml:space="preserve">Désenfumage </v>
      </c>
    </row>
    <row r="2849" spans="1:11">
      <c r="A2849" s="440"/>
      <c r="B2849" s="989" t="s">
        <v>179</v>
      </c>
      <c r="C2849" s="976"/>
      <c r="D2849" s="983"/>
      <c r="E2849" s="984"/>
      <c r="F2849" s="979">
        <v>0</v>
      </c>
      <c r="G2849" s="980"/>
      <c r="H2849" s="985">
        <f t="shared" si="44"/>
        <v>0</v>
      </c>
      <c r="J2849" s="2154" t="s">
        <v>6843</v>
      </c>
      <c r="K2849" s="2153" t="str">
        <f>VLOOKUP(J2849,'FICHE RATIOS'!C:D,2,FALSE)</f>
        <v xml:space="preserve">Désenfumage </v>
      </c>
    </row>
    <row r="2850" spans="1:11">
      <c r="A2850" s="440"/>
      <c r="B2850" s="989" t="s">
        <v>179</v>
      </c>
      <c r="C2850" s="976"/>
      <c r="D2850" s="983" t="s">
        <v>3380</v>
      </c>
      <c r="E2850" s="984"/>
      <c r="F2850" s="979">
        <v>0</v>
      </c>
      <c r="G2850" s="980"/>
      <c r="H2850" s="985">
        <f t="shared" si="44"/>
        <v>0</v>
      </c>
      <c r="J2850" s="2154" t="s">
        <v>6843</v>
      </c>
      <c r="K2850" s="2153" t="str">
        <f>VLOOKUP(J2850,'FICHE RATIOS'!C:D,2,FALSE)</f>
        <v xml:space="preserve">Désenfumage </v>
      </c>
    </row>
    <row r="2851" spans="1:11">
      <c r="A2851" s="440"/>
      <c r="B2851" s="989" t="s">
        <v>179</v>
      </c>
      <c r="C2851" s="976"/>
      <c r="D2851" s="991" t="s">
        <v>3027</v>
      </c>
      <c r="E2851" s="984" t="s">
        <v>428</v>
      </c>
      <c r="F2851" s="979">
        <v>2784</v>
      </c>
      <c r="G2851" s="980">
        <v>7.81</v>
      </c>
      <c r="H2851" s="985">
        <f t="shared" si="44"/>
        <v>21743.039999999997</v>
      </c>
      <c r="J2851" s="2154" t="s">
        <v>6843</v>
      </c>
      <c r="K2851" s="2153" t="str">
        <f>VLOOKUP(J2851,'FICHE RATIOS'!C:D,2,FALSE)</f>
        <v xml:space="preserve">Désenfumage </v>
      </c>
    </row>
    <row r="2852" spans="1:11">
      <c r="A2852" s="440"/>
      <c r="B2852" s="989" t="s">
        <v>179</v>
      </c>
      <c r="C2852" s="976"/>
      <c r="D2852" s="983" t="s">
        <v>3381</v>
      </c>
      <c r="E2852" s="984"/>
      <c r="F2852" s="979">
        <v>0</v>
      </c>
      <c r="G2852" s="980"/>
      <c r="H2852" s="985">
        <f t="shared" si="44"/>
        <v>0</v>
      </c>
      <c r="J2852" s="2154" t="s">
        <v>6843</v>
      </c>
      <c r="K2852" s="2153" t="str">
        <f>VLOOKUP(J2852,'FICHE RATIOS'!C:D,2,FALSE)</f>
        <v xml:space="preserve">Désenfumage </v>
      </c>
    </row>
    <row r="2853" spans="1:11">
      <c r="A2853" s="440"/>
      <c r="B2853" s="989" t="s">
        <v>179</v>
      </c>
      <c r="C2853" s="976"/>
      <c r="D2853" s="991" t="s">
        <v>3362</v>
      </c>
      <c r="E2853" s="984" t="s">
        <v>70</v>
      </c>
      <c r="F2853" s="979">
        <v>7012</v>
      </c>
      <c r="G2853" s="980">
        <v>107.64</v>
      </c>
      <c r="H2853" s="985">
        <f t="shared" si="44"/>
        <v>754771.68</v>
      </c>
      <c r="J2853" s="2154" t="s">
        <v>6843</v>
      </c>
      <c r="K2853" s="2153" t="str">
        <f>VLOOKUP(J2853,'FICHE RATIOS'!C:D,2,FALSE)</f>
        <v xml:space="preserve">Désenfumage </v>
      </c>
    </row>
    <row r="2854" spans="1:11">
      <c r="A2854" s="440"/>
      <c r="B2854" s="989" t="s">
        <v>179</v>
      </c>
      <c r="C2854" s="976"/>
      <c r="D2854" s="983"/>
      <c r="E2854" s="984"/>
      <c r="F2854" s="979">
        <v>0</v>
      </c>
      <c r="G2854" s="980"/>
      <c r="H2854" s="985">
        <f t="shared" si="44"/>
        <v>0</v>
      </c>
      <c r="J2854" s="2154" t="s">
        <v>6843</v>
      </c>
      <c r="K2854" s="2153" t="str">
        <f>VLOOKUP(J2854,'FICHE RATIOS'!C:D,2,FALSE)</f>
        <v xml:space="preserve">Désenfumage </v>
      </c>
    </row>
    <row r="2855" spans="1:11">
      <c r="A2855" s="440"/>
      <c r="B2855" s="989" t="s">
        <v>179</v>
      </c>
      <c r="C2855" s="976"/>
      <c r="D2855" s="983" t="s">
        <v>3382</v>
      </c>
      <c r="E2855" s="984"/>
      <c r="F2855" s="979">
        <v>0</v>
      </c>
      <c r="G2855" s="980"/>
      <c r="H2855" s="985">
        <f t="shared" si="44"/>
        <v>0</v>
      </c>
      <c r="J2855" s="2154" t="s">
        <v>6843</v>
      </c>
      <c r="K2855" s="2153" t="str">
        <f>VLOOKUP(J2855,'FICHE RATIOS'!C:D,2,FALSE)</f>
        <v xml:space="preserve">Désenfumage </v>
      </c>
    </row>
    <row r="2856" spans="1:11">
      <c r="A2856" s="440"/>
      <c r="B2856" s="989" t="s">
        <v>179</v>
      </c>
      <c r="C2856" s="976"/>
      <c r="D2856" s="991" t="s">
        <v>3362</v>
      </c>
      <c r="E2856" s="984" t="s">
        <v>70</v>
      </c>
      <c r="F2856" s="979">
        <v>356</v>
      </c>
      <c r="G2856" s="980">
        <v>107.64</v>
      </c>
      <c r="H2856" s="985">
        <f t="shared" si="44"/>
        <v>38319.840000000004</v>
      </c>
      <c r="J2856" s="2154" t="s">
        <v>6843</v>
      </c>
      <c r="K2856" s="2153" t="str">
        <f>VLOOKUP(J2856,'FICHE RATIOS'!C:D,2,FALSE)</f>
        <v xml:space="preserve">Désenfumage </v>
      </c>
    </row>
    <row r="2857" spans="1:11">
      <c r="A2857" s="440"/>
      <c r="B2857" s="989" t="s">
        <v>179</v>
      </c>
      <c r="C2857" s="976"/>
      <c r="D2857" s="991" t="s">
        <v>3383</v>
      </c>
      <c r="E2857" s="984" t="s">
        <v>36</v>
      </c>
      <c r="F2857" s="979">
        <v>6</v>
      </c>
      <c r="G2857" s="980">
        <v>850.75</v>
      </c>
      <c r="H2857" s="985">
        <f t="shared" si="44"/>
        <v>5104.5</v>
      </c>
      <c r="J2857" s="2154" t="s">
        <v>6843</v>
      </c>
      <c r="K2857" s="2153" t="str">
        <f>VLOOKUP(J2857,'FICHE RATIOS'!C:D,2,FALSE)</f>
        <v xml:space="preserve">Désenfumage </v>
      </c>
    </row>
    <row r="2858" spans="1:11">
      <c r="A2858" s="440"/>
      <c r="B2858" s="989" t="s">
        <v>179</v>
      </c>
      <c r="C2858" s="976"/>
      <c r="D2858" s="983"/>
      <c r="E2858" s="984"/>
      <c r="F2858" s="979">
        <v>0</v>
      </c>
      <c r="G2858" s="980"/>
      <c r="H2858" s="985">
        <f t="shared" si="44"/>
        <v>0</v>
      </c>
      <c r="J2858" s="2154" t="s">
        <v>6843</v>
      </c>
      <c r="K2858" s="2153" t="str">
        <f>VLOOKUP(J2858,'FICHE RATIOS'!C:D,2,FALSE)</f>
        <v xml:space="preserve">Désenfumage </v>
      </c>
    </row>
    <row r="2859" spans="1:11">
      <c r="A2859" s="440"/>
      <c r="B2859" s="989" t="s">
        <v>179</v>
      </c>
      <c r="C2859" s="976"/>
      <c r="D2859" s="983" t="s">
        <v>3384</v>
      </c>
      <c r="E2859" s="984"/>
      <c r="F2859" s="979">
        <v>0</v>
      </c>
      <c r="G2859" s="980"/>
      <c r="H2859" s="985">
        <f t="shared" si="44"/>
        <v>0</v>
      </c>
      <c r="J2859" s="2154" t="s">
        <v>6843</v>
      </c>
      <c r="K2859" s="2153" t="str">
        <f>VLOOKUP(J2859,'FICHE RATIOS'!C:D,2,FALSE)</f>
        <v xml:space="preserve">Désenfumage </v>
      </c>
    </row>
    <row r="2860" spans="1:11" ht="48">
      <c r="A2860" s="440"/>
      <c r="B2860" s="989" t="s">
        <v>179</v>
      </c>
      <c r="C2860" s="976"/>
      <c r="D2860" s="991" t="s">
        <v>3385</v>
      </c>
      <c r="E2860" s="984" t="s">
        <v>36</v>
      </c>
      <c r="F2860" s="979">
        <v>26</v>
      </c>
      <c r="G2860" s="980">
        <v>161.43</v>
      </c>
      <c r="H2860" s="985">
        <f t="shared" si="44"/>
        <v>4197.18</v>
      </c>
      <c r="J2860" s="2154" t="s">
        <v>6843</v>
      </c>
      <c r="K2860" s="2153" t="str">
        <f>VLOOKUP(J2860,'FICHE RATIOS'!C:D,2,FALSE)</f>
        <v xml:space="preserve">Désenfumage </v>
      </c>
    </row>
    <row r="2861" spans="1:11" ht="48">
      <c r="A2861" s="440"/>
      <c r="B2861" s="989" t="s">
        <v>179</v>
      </c>
      <c r="C2861" s="976"/>
      <c r="D2861" s="991" t="s">
        <v>3260</v>
      </c>
      <c r="E2861" s="984" t="s">
        <v>36</v>
      </c>
      <c r="F2861" s="979">
        <v>12</v>
      </c>
      <c r="G2861" s="980">
        <v>228.81</v>
      </c>
      <c r="H2861" s="985">
        <f t="shared" si="44"/>
        <v>2745.7200000000003</v>
      </c>
      <c r="J2861" s="2154" t="s">
        <v>6843</v>
      </c>
      <c r="K2861" s="2153" t="str">
        <f>VLOOKUP(J2861,'FICHE RATIOS'!C:D,2,FALSE)</f>
        <v xml:space="preserve">Désenfumage </v>
      </c>
    </row>
    <row r="2862" spans="1:11">
      <c r="A2862" s="440"/>
      <c r="B2862" s="989" t="s">
        <v>179</v>
      </c>
      <c r="C2862" s="976"/>
      <c r="D2862" s="983"/>
      <c r="E2862" s="984"/>
      <c r="F2862" s="979">
        <v>0</v>
      </c>
      <c r="G2862" s="980"/>
      <c r="H2862" s="985">
        <f t="shared" si="44"/>
        <v>0</v>
      </c>
      <c r="J2862" s="2154" t="s">
        <v>6843</v>
      </c>
      <c r="K2862" s="2153" t="str">
        <f>VLOOKUP(J2862,'FICHE RATIOS'!C:D,2,FALSE)</f>
        <v xml:space="preserve">Désenfumage </v>
      </c>
    </row>
    <row r="2863" spans="1:11">
      <c r="A2863" s="440"/>
      <c r="B2863" s="989" t="s">
        <v>179</v>
      </c>
      <c r="C2863" s="976"/>
      <c r="D2863" s="983" t="s">
        <v>3386</v>
      </c>
      <c r="E2863" s="984"/>
      <c r="F2863" s="979">
        <v>0</v>
      </c>
      <c r="G2863" s="980"/>
      <c r="H2863" s="985">
        <f t="shared" si="44"/>
        <v>0</v>
      </c>
      <c r="J2863" s="2154" t="s">
        <v>6843</v>
      </c>
      <c r="K2863" s="2153" t="str">
        <f>VLOOKUP(J2863,'FICHE RATIOS'!C:D,2,FALSE)</f>
        <v xml:space="preserve">Désenfumage </v>
      </c>
    </row>
    <row r="2864" spans="1:11">
      <c r="A2864" s="440"/>
      <c r="B2864" s="989" t="s">
        <v>179</v>
      </c>
      <c r="C2864" s="976"/>
      <c r="D2864" s="991" t="s">
        <v>3387</v>
      </c>
      <c r="E2864" s="984" t="s">
        <v>36</v>
      </c>
      <c r="F2864" s="979">
        <v>31</v>
      </c>
      <c r="G2864" s="980">
        <v>601.70000000000005</v>
      </c>
      <c r="H2864" s="985">
        <f t="shared" si="44"/>
        <v>18652.7</v>
      </c>
      <c r="J2864" s="2154" t="s">
        <v>6843</v>
      </c>
      <c r="K2864" s="2153" t="str">
        <f>VLOOKUP(J2864,'FICHE RATIOS'!C:D,2,FALSE)</f>
        <v xml:space="preserve">Désenfumage </v>
      </c>
    </row>
    <row r="2865" spans="1:11">
      <c r="A2865" s="440"/>
      <c r="B2865" s="989" t="s">
        <v>179</v>
      </c>
      <c r="C2865" s="976"/>
      <c r="D2865" s="991" t="s">
        <v>3388</v>
      </c>
      <c r="E2865" s="984" t="s">
        <v>36</v>
      </c>
      <c r="F2865" s="979">
        <v>2</v>
      </c>
      <c r="G2865" s="980">
        <v>764.39</v>
      </c>
      <c r="H2865" s="985">
        <f t="shared" si="44"/>
        <v>1528.78</v>
      </c>
      <c r="J2865" s="2154" t="s">
        <v>6843</v>
      </c>
      <c r="K2865" s="2153" t="str">
        <f>VLOOKUP(J2865,'FICHE RATIOS'!C:D,2,FALSE)</f>
        <v xml:space="preserve">Désenfumage </v>
      </c>
    </row>
    <row r="2866" spans="1:11">
      <c r="A2866" s="440"/>
      <c r="B2866" s="989" t="s">
        <v>179</v>
      </c>
      <c r="C2866" s="976"/>
      <c r="D2866" s="983"/>
      <c r="E2866" s="984"/>
      <c r="F2866" s="979">
        <v>0</v>
      </c>
      <c r="G2866" s="980"/>
      <c r="H2866" s="985">
        <f t="shared" si="44"/>
        <v>0</v>
      </c>
      <c r="J2866" s="2154" t="s">
        <v>6843</v>
      </c>
      <c r="K2866" s="2153" t="str">
        <f>VLOOKUP(J2866,'FICHE RATIOS'!C:D,2,FALSE)</f>
        <v xml:space="preserve">Désenfumage </v>
      </c>
    </row>
    <row r="2867" spans="1:11">
      <c r="A2867" s="440"/>
      <c r="B2867" s="989" t="s">
        <v>179</v>
      </c>
      <c r="C2867" s="976"/>
      <c r="D2867" s="983" t="s">
        <v>3389</v>
      </c>
      <c r="E2867" s="984"/>
      <c r="F2867" s="979">
        <v>0</v>
      </c>
      <c r="G2867" s="980"/>
      <c r="H2867" s="985">
        <f t="shared" si="44"/>
        <v>0</v>
      </c>
      <c r="J2867" s="2154" t="s">
        <v>6843</v>
      </c>
      <c r="K2867" s="2153" t="str">
        <f>VLOOKUP(J2867,'FICHE RATIOS'!C:D,2,FALSE)</f>
        <v xml:space="preserve">Désenfumage </v>
      </c>
    </row>
    <row r="2868" spans="1:11">
      <c r="A2868" s="440"/>
      <c r="B2868" s="989" t="s">
        <v>179</v>
      </c>
      <c r="C2868" s="976"/>
      <c r="D2868" s="991" t="s">
        <v>3390</v>
      </c>
      <c r="E2868" s="984" t="s">
        <v>36</v>
      </c>
      <c r="F2868" s="979">
        <v>225</v>
      </c>
      <c r="G2868" s="980">
        <v>492.51</v>
      </c>
      <c r="H2868" s="985">
        <f t="shared" si="44"/>
        <v>110814.75</v>
      </c>
      <c r="J2868" s="2154" t="s">
        <v>6843</v>
      </c>
      <c r="K2868" s="2153" t="str">
        <f>VLOOKUP(J2868,'FICHE RATIOS'!C:D,2,FALSE)</f>
        <v xml:space="preserve">Désenfumage </v>
      </c>
    </row>
    <row r="2869" spans="1:11">
      <c r="A2869" s="440"/>
      <c r="B2869" s="989" t="s">
        <v>179</v>
      </c>
      <c r="C2869" s="976"/>
      <c r="D2869" s="991" t="s">
        <v>3391</v>
      </c>
      <c r="E2869" s="984" t="s">
        <v>36</v>
      </c>
      <c r="F2869" s="979">
        <v>166</v>
      </c>
      <c r="G2869" s="980">
        <v>502.62</v>
      </c>
      <c r="H2869" s="985">
        <f t="shared" si="44"/>
        <v>83434.92</v>
      </c>
      <c r="J2869" s="2154" t="s">
        <v>6843</v>
      </c>
      <c r="K2869" s="2153" t="str">
        <f>VLOOKUP(J2869,'FICHE RATIOS'!C:D,2,FALSE)</f>
        <v xml:space="preserve">Désenfumage </v>
      </c>
    </row>
    <row r="2870" spans="1:11">
      <c r="A2870" s="440"/>
      <c r="B2870" s="989" t="s">
        <v>179</v>
      </c>
      <c r="C2870" s="976"/>
      <c r="D2870" s="983"/>
      <c r="E2870" s="984"/>
      <c r="F2870" s="979">
        <v>0</v>
      </c>
      <c r="G2870" s="980"/>
      <c r="H2870" s="985">
        <f t="shared" si="44"/>
        <v>0</v>
      </c>
      <c r="J2870" s="2154"/>
      <c r="K2870" s="2153" t="e">
        <f>VLOOKUP(J2870,'FICHE RATIOS'!C:D,2,FALSE)</f>
        <v>#N/A</v>
      </c>
    </row>
    <row r="2871" spans="1:11">
      <c r="A2871" s="440"/>
      <c r="B2871" s="989" t="s">
        <v>179</v>
      </c>
      <c r="C2871" s="976"/>
      <c r="D2871" s="983" t="s">
        <v>3392</v>
      </c>
      <c r="E2871" s="984" t="s">
        <v>399</v>
      </c>
      <c r="F2871" s="979">
        <v>0</v>
      </c>
      <c r="G2871" s="980"/>
      <c r="H2871" s="985">
        <f t="shared" si="44"/>
        <v>0</v>
      </c>
      <c r="J2871" s="2154"/>
      <c r="K2871" s="2153" t="e">
        <f>VLOOKUP(J2871,'FICHE RATIOS'!C:D,2,FALSE)</f>
        <v>#N/A</v>
      </c>
    </row>
    <row r="2872" spans="1:11">
      <c r="A2872" s="440"/>
      <c r="B2872" s="989" t="s">
        <v>179</v>
      </c>
      <c r="C2872" s="976"/>
      <c r="D2872" s="983" t="s">
        <v>179</v>
      </c>
      <c r="E2872" s="984" t="s">
        <v>179</v>
      </c>
      <c r="F2872" s="979">
        <v>0</v>
      </c>
      <c r="G2872" s="980"/>
      <c r="H2872" s="985">
        <f t="shared" si="44"/>
        <v>0</v>
      </c>
      <c r="J2872" s="2154"/>
      <c r="K2872" s="2153" t="e">
        <f>VLOOKUP(J2872,'FICHE RATIOS'!C:D,2,FALSE)</f>
        <v>#N/A</v>
      </c>
    </row>
    <row r="2873" spans="1:11">
      <c r="A2873" s="440"/>
      <c r="B2873" s="989"/>
      <c r="C2873" s="976"/>
      <c r="D2873" s="990"/>
      <c r="E2873" s="978"/>
      <c r="F2873" s="979"/>
      <c r="G2873" s="980"/>
      <c r="H2873" s="985">
        <f t="shared" si="44"/>
        <v>0</v>
      </c>
      <c r="J2873" s="2154"/>
      <c r="K2873" s="2153" t="e">
        <f>VLOOKUP(J2873,'FICHE RATIOS'!C:D,2,FALSE)</f>
        <v>#N/A</v>
      </c>
    </row>
    <row r="2874" spans="1:11">
      <c r="A2874" s="440"/>
      <c r="B2874" s="989" t="s">
        <v>2523</v>
      </c>
      <c r="C2874" s="976"/>
      <c r="D2874" s="997" t="s">
        <v>3393</v>
      </c>
      <c r="E2874" s="978"/>
      <c r="F2874" s="979"/>
      <c r="G2874" s="980"/>
      <c r="H2874" s="985">
        <f t="shared" si="44"/>
        <v>0</v>
      </c>
      <c r="J2874" s="2154"/>
      <c r="K2874" s="2153" t="e">
        <f>VLOOKUP(J2874,'FICHE RATIOS'!C:D,2,FALSE)</f>
        <v>#N/A</v>
      </c>
    </row>
    <row r="2875" spans="1:11">
      <c r="A2875" s="440"/>
      <c r="B2875" s="989" t="s">
        <v>179</v>
      </c>
      <c r="C2875" s="976"/>
      <c r="D2875" s="983" t="s">
        <v>179</v>
      </c>
      <c r="E2875" s="984" t="s">
        <v>179</v>
      </c>
      <c r="F2875" s="979">
        <v>0</v>
      </c>
      <c r="G2875" s="980"/>
      <c r="H2875" s="985">
        <f t="shared" si="44"/>
        <v>0</v>
      </c>
      <c r="J2875" s="2154" t="s">
        <v>6843</v>
      </c>
      <c r="K2875" s="2153" t="str">
        <f>VLOOKUP(J2875,'FICHE RATIOS'!C:D,2,FALSE)</f>
        <v xml:space="preserve">Désenfumage </v>
      </c>
    </row>
    <row r="2876" spans="1:11">
      <c r="A2876" s="440"/>
      <c r="B2876" s="989" t="s">
        <v>179</v>
      </c>
      <c r="C2876" s="976"/>
      <c r="D2876" s="983" t="s">
        <v>3394</v>
      </c>
      <c r="E2876" s="984" t="s">
        <v>2528</v>
      </c>
      <c r="F2876" s="979">
        <v>0</v>
      </c>
      <c r="G2876" s="980"/>
      <c r="H2876" s="985">
        <f t="shared" si="44"/>
        <v>0</v>
      </c>
      <c r="J2876" s="2154" t="s">
        <v>6843</v>
      </c>
      <c r="K2876" s="2153" t="str">
        <f>VLOOKUP(J2876,'FICHE RATIOS'!C:D,2,FALSE)</f>
        <v xml:space="preserve">Désenfumage </v>
      </c>
    </row>
    <row r="2877" spans="1:11">
      <c r="A2877" s="440"/>
      <c r="B2877" s="989" t="s">
        <v>179</v>
      </c>
      <c r="C2877" s="976"/>
      <c r="D2877" s="983"/>
      <c r="E2877" s="984"/>
      <c r="F2877" s="979">
        <v>0</v>
      </c>
      <c r="G2877" s="980"/>
      <c r="H2877" s="985">
        <f t="shared" si="44"/>
        <v>0</v>
      </c>
      <c r="J2877" s="2154" t="s">
        <v>6843</v>
      </c>
      <c r="K2877" s="2153" t="str">
        <f>VLOOKUP(J2877,'FICHE RATIOS'!C:D,2,FALSE)</f>
        <v xml:space="preserve">Désenfumage </v>
      </c>
    </row>
    <row r="2878" spans="1:11">
      <c r="A2878" s="440"/>
      <c r="B2878" s="989" t="s">
        <v>179</v>
      </c>
      <c r="C2878" s="976"/>
      <c r="D2878" s="991" t="s">
        <v>3395</v>
      </c>
      <c r="E2878" s="984" t="s">
        <v>66</v>
      </c>
      <c r="F2878" s="979">
        <v>2</v>
      </c>
      <c r="G2878" s="980">
        <v>3768.68</v>
      </c>
      <c r="H2878" s="985">
        <f t="shared" si="44"/>
        <v>7537.36</v>
      </c>
      <c r="J2878" s="2154" t="s">
        <v>6843</v>
      </c>
      <c r="K2878" s="2153" t="str">
        <f>VLOOKUP(J2878,'FICHE RATIOS'!C:D,2,FALSE)</f>
        <v xml:space="preserve">Désenfumage </v>
      </c>
    </row>
    <row r="2879" spans="1:11">
      <c r="A2879" s="440"/>
      <c r="B2879" s="989" t="s">
        <v>179</v>
      </c>
      <c r="C2879" s="976"/>
      <c r="D2879" s="991" t="s">
        <v>3396</v>
      </c>
      <c r="E2879" s="984" t="s">
        <v>66</v>
      </c>
      <c r="F2879" s="979">
        <v>2</v>
      </c>
      <c r="G2879" s="980">
        <v>1408.14</v>
      </c>
      <c r="H2879" s="985">
        <f t="shared" si="44"/>
        <v>2816.28</v>
      </c>
      <c r="J2879" s="2154" t="s">
        <v>6843</v>
      </c>
      <c r="K2879" s="2153" t="str">
        <f>VLOOKUP(J2879,'FICHE RATIOS'!C:D,2,FALSE)</f>
        <v xml:space="preserve">Désenfumage </v>
      </c>
    </row>
    <row r="2880" spans="1:11">
      <c r="A2880" s="440"/>
      <c r="B2880" s="989" t="s">
        <v>179</v>
      </c>
      <c r="C2880" s="976"/>
      <c r="D2880" s="991" t="s">
        <v>3397</v>
      </c>
      <c r="E2880" s="984" t="s">
        <v>66</v>
      </c>
      <c r="F2880" s="979">
        <v>2</v>
      </c>
      <c r="G2880" s="980">
        <v>3768.68</v>
      </c>
      <c r="H2880" s="985">
        <f t="shared" si="44"/>
        <v>7537.36</v>
      </c>
      <c r="J2880" s="2154" t="s">
        <v>6843</v>
      </c>
      <c r="K2880" s="2153" t="str">
        <f>VLOOKUP(J2880,'FICHE RATIOS'!C:D,2,FALSE)</f>
        <v xml:space="preserve">Désenfumage </v>
      </c>
    </row>
    <row r="2881" spans="1:11">
      <c r="A2881" s="440"/>
      <c r="B2881" s="989" t="s">
        <v>179</v>
      </c>
      <c r="C2881" s="976"/>
      <c r="D2881" s="991" t="s">
        <v>3398</v>
      </c>
      <c r="E2881" s="984" t="s">
        <v>66</v>
      </c>
      <c r="F2881" s="979">
        <v>2</v>
      </c>
      <c r="G2881" s="980">
        <v>2494.2800000000002</v>
      </c>
      <c r="H2881" s="985">
        <f t="shared" si="44"/>
        <v>4988.5600000000004</v>
      </c>
      <c r="J2881" s="2154" t="s">
        <v>6843</v>
      </c>
      <c r="K2881" s="2153" t="str">
        <f>VLOOKUP(J2881,'FICHE RATIOS'!C:D,2,FALSE)</f>
        <v xml:space="preserve">Désenfumage </v>
      </c>
    </row>
    <row r="2882" spans="1:11">
      <c r="A2882" s="440"/>
      <c r="B2882" s="989" t="s">
        <v>179</v>
      </c>
      <c r="C2882" s="976"/>
      <c r="D2882" s="991" t="s">
        <v>3399</v>
      </c>
      <c r="E2882" s="984" t="s">
        <v>66</v>
      </c>
      <c r="F2882" s="979">
        <v>1</v>
      </c>
      <c r="G2882" s="980">
        <v>2018.61</v>
      </c>
      <c r="H2882" s="985">
        <f t="shared" si="44"/>
        <v>2018.61</v>
      </c>
      <c r="J2882" s="2154" t="s">
        <v>6843</v>
      </c>
      <c r="K2882" s="2153" t="str">
        <f>VLOOKUP(J2882,'FICHE RATIOS'!C:D,2,FALSE)</f>
        <v xml:space="preserve">Désenfumage </v>
      </c>
    </row>
    <row r="2883" spans="1:11">
      <c r="A2883" s="440"/>
      <c r="B2883" s="989" t="s">
        <v>179</v>
      </c>
      <c r="C2883" s="976"/>
      <c r="D2883" s="991" t="s">
        <v>3400</v>
      </c>
      <c r="E2883" s="984" t="s">
        <v>66</v>
      </c>
      <c r="F2883" s="979">
        <v>1</v>
      </c>
      <c r="G2883" s="980">
        <v>1527.36</v>
      </c>
      <c r="H2883" s="985">
        <f t="shared" si="44"/>
        <v>1527.36</v>
      </c>
      <c r="J2883" s="2154" t="s">
        <v>6843</v>
      </c>
      <c r="K2883" s="2153" t="str">
        <f>VLOOKUP(J2883,'FICHE RATIOS'!C:D,2,FALSE)</f>
        <v xml:space="preserve">Désenfumage </v>
      </c>
    </row>
    <row r="2884" spans="1:11">
      <c r="A2884" s="440"/>
      <c r="B2884" s="989" t="s">
        <v>179</v>
      </c>
      <c r="C2884" s="976"/>
      <c r="D2884" s="991" t="s">
        <v>3401</v>
      </c>
      <c r="E2884" s="984" t="s">
        <v>66</v>
      </c>
      <c r="F2884" s="979">
        <v>1</v>
      </c>
      <c r="G2884" s="980">
        <v>3768.68</v>
      </c>
      <c r="H2884" s="985">
        <f t="shared" si="44"/>
        <v>3768.68</v>
      </c>
      <c r="J2884" s="2154" t="s">
        <v>6843</v>
      </c>
      <c r="K2884" s="2153" t="str">
        <f>VLOOKUP(J2884,'FICHE RATIOS'!C:D,2,FALSE)</f>
        <v xml:space="preserve">Désenfumage </v>
      </c>
    </row>
    <row r="2885" spans="1:11">
      <c r="A2885" s="440"/>
      <c r="B2885" s="989" t="s">
        <v>179</v>
      </c>
      <c r="C2885" s="976"/>
      <c r="D2885" s="991" t="s">
        <v>3402</v>
      </c>
      <c r="E2885" s="984" t="s">
        <v>66</v>
      </c>
      <c r="F2885" s="979">
        <v>1</v>
      </c>
      <c r="G2885" s="980">
        <v>1408.14</v>
      </c>
      <c r="H2885" s="985">
        <f t="shared" si="44"/>
        <v>1408.14</v>
      </c>
      <c r="J2885" s="2154" t="s">
        <v>6843</v>
      </c>
      <c r="K2885" s="2153" t="str">
        <f>VLOOKUP(J2885,'FICHE RATIOS'!C:D,2,FALSE)</f>
        <v xml:space="preserve">Désenfumage </v>
      </c>
    </row>
    <row r="2886" spans="1:11">
      <c r="A2886" s="440"/>
      <c r="B2886" s="989" t="s">
        <v>179</v>
      </c>
      <c r="C2886" s="976"/>
      <c r="D2886" s="991" t="s">
        <v>3403</v>
      </c>
      <c r="E2886" s="984" t="s">
        <v>51</v>
      </c>
      <c r="F2886" s="979">
        <v>12</v>
      </c>
      <c r="G2886" s="980">
        <v>561.36</v>
      </c>
      <c r="H2886" s="985">
        <f t="shared" si="44"/>
        <v>6736.32</v>
      </c>
      <c r="J2886" s="2154" t="s">
        <v>6843</v>
      </c>
      <c r="K2886" s="2153" t="str">
        <f>VLOOKUP(J2886,'FICHE RATIOS'!C:D,2,FALSE)</f>
        <v xml:space="preserve">Désenfumage </v>
      </c>
    </row>
    <row r="2887" spans="1:11">
      <c r="A2887" s="440"/>
      <c r="B2887" s="989" t="s">
        <v>179</v>
      </c>
      <c r="C2887" s="976"/>
      <c r="D2887" s="991" t="s">
        <v>2834</v>
      </c>
      <c r="E2887" s="984" t="s">
        <v>51</v>
      </c>
      <c r="F2887" s="979">
        <v>12</v>
      </c>
      <c r="G2887" s="980">
        <v>517.5</v>
      </c>
      <c r="H2887" s="985">
        <f t="shared" si="44"/>
        <v>6210</v>
      </c>
      <c r="J2887" s="2154" t="s">
        <v>6843</v>
      </c>
      <c r="K2887" s="2153" t="str">
        <f>VLOOKUP(J2887,'FICHE RATIOS'!C:D,2,FALSE)</f>
        <v xml:space="preserve">Désenfumage </v>
      </c>
    </row>
    <row r="2888" spans="1:11">
      <c r="A2888" s="440"/>
      <c r="B2888" s="989" t="s">
        <v>179</v>
      </c>
      <c r="C2888" s="976"/>
      <c r="D2888" s="983"/>
      <c r="E2888" s="984"/>
      <c r="F2888" s="979">
        <v>0</v>
      </c>
      <c r="G2888" s="980"/>
      <c r="H2888" s="985">
        <f t="shared" ref="H2888:H2951" si="45">+IF(F2888=0,0,F2888*G2888)</f>
        <v>0</v>
      </c>
      <c r="J2888" s="2154" t="s">
        <v>6843</v>
      </c>
      <c r="K2888" s="2153" t="str">
        <f>VLOOKUP(J2888,'FICHE RATIOS'!C:D,2,FALSE)</f>
        <v xml:space="preserve">Désenfumage </v>
      </c>
    </row>
    <row r="2889" spans="1:11">
      <c r="A2889" s="440"/>
      <c r="B2889" s="989" t="s">
        <v>179</v>
      </c>
      <c r="C2889" s="976"/>
      <c r="D2889" s="983" t="s">
        <v>3404</v>
      </c>
      <c r="E2889" s="984" t="s">
        <v>399</v>
      </c>
      <c r="F2889" s="979">
        <v>0</v>
      </c>
      <c r="G2889" s="980"/>
      <c r="H2889" s="985">
        <f t="shared" si="45"/>
        <v>0</v>
      </c>
      <c r="J2889" s="2154" t="s">
        <v>6843</v>
      </c>
      <c r="K2889" s="2153" t="str">
        <f>VLOOKUP(J2889,'FICHE RATIOS'!C:D,2,FALSE)</f>
        <v xml:space="preserve">Désenfumage </v>
      </c>
    </row>
    <row r="2890" spans="1:11">
      <c r="A2890" s="440"/>
      <c r="B2890" s="989" t="s">
        <v>179</v>
      </c>
      <c r="C2890" s="976"/>
      <c r="D2890" s="983"/>
      <c r="E2890" s="984"/>
      <c r="F2890" s="979">
        <v>0</v>
      </c>
      <c r="G2890" s="980"/>
      <c r="H2890" s="985">
        <f t="shared" si="45"/>
        <v>0</v>
      </c>
      <c r="J2890" s="2154" t="s">
        <v>6843</v>
      </c>
      <c r="K2890" s="2153" t="str">
        <f>VLOOKUP(J2890,'FICHE RATIOS'!C:D,2,FALSE)</f>
        <v xml:space="preserve">Désenfumage </v>
      </c>
    </row>
    <row r="2891" spans="1:11">
      <c r="A2891" s="440"/>
      <c r="B2891" s="989" t="s">
        <v>179</v>
      </c>
      <c r="C2891" s="976"/>
      <c r="D2891" s="983" t="s">
        <v>3405</v>
      </c>
      <c r="E2891" s="984" t="s">
        <v>3406</v>
      </c>
      <c r="F2891" s="979">
        <v>0</v>
      </c>
      <c r="G2891" s="980"/>
      <c r="H2891" s="985">
        <f t="shared" si="45"/>
        <v>0</v>
      </c>
      <c r="J2891" s="2154" t="s">
        <v>6843</v>
      </c>
      <c r="K2891" s="2153" t="str">
        <f>VLOOKUP(J2891,'FICHE RATIOS'!C:D,2,FALSE)</f>
        <v xml:space="preserve">Désenfumage </v>
      </c>
    </row>
    <row r="2892" spans="1:11">
      <c r="A2892" s="440"/>
      <c r="B2892" s="989" t="s">
        <v>179</v>
      </c>
      <c r="C2892" s="976"/>
      <c r="D2892" s="983" t="s">
        <v>3407</v>
      </c>
      <c r="E2892" s="984" t="s">
        <v>3406</v>
      </c>
      <c r="F2892" s="979">
        <v>0</v>
      </c>
      <c r="G2892" s="980"/>
      <c r="H2892" s="985">
        <f t="shared" si="45"/>
        <v>0</v>
      </c>
      <c r="J2892" s="2154" t="s">
        <v>6843</v>
      </c>
      <c r="K2892" s="2153" t="str">
        <f>VLOOKUP(J2892,'FICHE RATIOS'!C:D,2,FALSE)</f>
        <v xml:space="preserve">Désenfumage </v>
      </c>
    </row>
    <row r="2893" spans="1:11">
      <c r="A2893" s="440"/>
      <c r="B2893" s="989" t="s">
        <v>179</v>
      </c>
      <c r="C2893" s="976"/>
      <c r="D2893" s="983" t="s">
        <v>3408</v>
      </c>
      <c r="E2893" s="984" t="s">
        <v>2528</v>
      </c>
      <c r="F2893" s="979">
        <v>0</v>
      </c>
      <c r="G2893" s="980"/>
      <c r="H2893" s="985">
        <f t="shared" si="45"/>
        <v>0</v>
      </c>
      <c r="J2893" s="2154" t="s">
        <v>6843</v>
      </c>
      <c r="K2893" s="2153" t="str">
        <f>VLOOKUP(J2893,'FICHE RATIOS'!C:D,2,FALSE)</f>
        <v xml:space="preserve">Désenfumage </v>
      </c>
    </row>
    <row r="2894" spans="1:11">
      <c r="A2894" s="440"/>
      <c r="B2894" s="989" t="s">
        <v>179</v>
      </c>
      <c r="C2894" s="976"/>
      <c r="D2894" s="983"/>
      <c r="E2894" s="984"/>
      <c r="F2894" s="979">
        <v>0</v>
      </c>
      <c r="G2894" s="980"/>
      <c r="H2894" s="985">
        <f t="shared" si="45"/>
        <v>0</v>
      </c>
      <c r="J2894" s="2154" t="s">
        <v>6843</v>
      </c>
      <c r="K2894" s="2153" t="str">
        <f>VLOOKUP(J2894,'FICHE RATIOS'!C:D,2,FALSE)</f>
        <v xml:space="preserve">Désenfumage </v>
      </c>
    </row>
    <row r="2895" spans="1:11">
      <c r="A2895" s="440"/>
      <c r="B2895" s="989" t="s">
        <v>179</v>
      </c>
      <c r="C2895" s="976"/>
      <c r="D2895" s="983" t="s">
        <v>3409</v>
      </c>
      <c r="E2895" s="984"/>
      <c r="F2895" s="979">
        <v>0</v>
      </c>
      <c r="G2895" s="980"/>
      <c r="H2895" s="985">
        <f t="shared" si="45"/>
        <v>0</v>
      </c>
      <c r="J2895" s="2154" t="s">
        <v>6843</v>
      </c>
      <c r="K2895" s="2153" t="str">
        <f>VLOOKUP(J2895,'FICHE RATIOS'!C:D,2,FALSE)</f>
        <v xml:space="preserve">Désenfumage </v>
      </c>
    </row>
    <row r="2896" spans="1:11">
      <c r="A2896" s="440"/>
      <c r="B2896" s="989" t="s">
        <v>179</v>
      </c>
      <c r="C2896" s="976"/>
      <c r="D2896" s="991" t="s">
        <v>3410</v>
      </c>
      <c r="E2896" s="984" t="s">
        <v>51</v>
      </c>
      <c r="F2896" s="979">
        <v>8</v>
      </c>
      <c r="G2896" s="980">
        <v>616.72</v>
      </c>
      <c r="H2896" s="985">
        <f t="shared" si="45"/>
        <v>4933.76</v>
      </c>
      <c r="J2896" s="2154" t="s">
        <v>6843</v>
      </c>
      <c r="K2896" s="2153" t="str">
        <f>VLOOKUP(J2896,'FICHE RATIOS'!C:D,2,FALSE)</f>
        <v xml:space="preserve">Désenfumage </v>
      </c>
    </row>
    <row r="2897" spans="1:11">
      <c r="A2897" s="440"/>
      <c r="B2897" s="989" t="s">
        <v>179</v>
      </c>
      <c r="C2897" s="976"/>
      <c r="D2897" s="991" t="s">
        <v>3411</v>
      </c>
      <c r="E2897" s="984" t="s">
        <v>51</v>
      </c>
      <c r="F2897" s="979">
        <v>15</v>
      </c>
      <c r="G2897" s="980">
        <v>1202.54</v>
      </c>
      <c r="H2897" s="985">
        <f t="shared" si="45"/>
        <v>18038.099999999999</v>
      </c>
      <c r="J2897" s="2154" t="s">
        <v>6843</v>
      </c>
      <c r="K2897" s="2153" t="str">
        <f>VLOOKUP(J2897,'FICHE RATIOS'!C:D,2,FALSE)</f>
        <v xml:space="preserve">Désenfumage </v>
      </c>
    </row>
    <row r="2898" spans="1:11">
      <c r="A2898" s="440"/>
      <c r="B2898" s="989" t="s">
        <v>179</v>
      </c>
      <c r="C2898" s="976"/>
      <c r="D2898" s="991" t="s">
        <v>3412</v>
      </c>
      <c r="E2898" s="984" t="s">
        <v>51</v>
      </c>
      <c r="F2898" s="979">
        <v>5</v>
      </c>
      <c r="G2898" s="980">
        <v>1360.21</v>
      </c>
      <c r="H2898" s="985">
        <f t="shared" si="45"/>
        <v>6801.05</v>
      </c>
      <c r="J2898" s="2154" t="s">
        <v>6843</v>
      </c>
      <c r="K2898" s="2153" t="str">
        <f>VLOOKUP(J2898,'FICHE RATIOS'!C:D,2,FALSE)</f>
        <v xml:space="preserve">Désenfumage </v>
      </c>
    </row>
    <row r="2899" spans="1:11">
      <c r="A2899" s="440"/>
      <c r="B2899" s="989" t="s">
        <v>179</v>
      </c>
      <c r="C2899" s="976"/>
      <c r="D2899" s="983"/>
      <c r="E2899" s="984"/>
      <c r="F2899" s="979">
        <v>0</v>
      </c>
      <c r="G2899" s="980"/>
      <c r="H2899" s="985">
        <f t="shared" si="45"/>
        <v>0</v>
      </c>
      <c r="J2899" s="2154" t="s">
        <v>6843</v>
      </c>
      <c r="K2899" s="2153" t="str">
        <f>VLOOKUP(J2899,'FICHE RATIOS'!C:D,2,FALSE)</f>
        <v xml:space="preserve">Désenfumage </v>
      </c>
    </row>
    <row r="2900" spans="1:11">
      <c r="A2900" s="440"/>
      <c r="B2900" s="989" t="s">
        <v>179</v>
      </c>
      <c r="C2900" s="976"/>
      <c r="D2900" s="983" t="s">
        <v>3413</v>
      </c>
      <c r="E2900" s="984"/>
      <c r="F2900" s="979">
        <v>0</v>
      </c>
      <c r="G2900" s="980"/>
      <c r="H2900" s="985">
        <f t="shared" si="45"/>
        <v>0</v>
      </c>
      <c r="J2900" s="2154" t="s">
        <v>6843</v>
      </c>
      <c r="K2900" s="2153" t="str">
        <f>VLOOKUP(J2900,'FICHE RATIOS'!C:D,2,FALSE)</f>
        <v xml:space="preserve">Désenfumage </v>
      </c>
    </row>
    <row r="2901" spans="1:11">
      <c r="A2901" s="440"/>
      <c r="B2901" s="989" t="s">
        <v>179</v>
      </c>
      <c r="C2901" s="976"/>
      <c r="D2901" s="991" t="s">
        <v>3410</v>
      </c>
      <c r="E2901" s="984" t="s">
        <v>51</v>
      </c>
      <c r="F2901" s="979">
        <v>2</v>
      </c>
      <c r="G2901" s="980">
        <v>616.72</v>
      </c>
      <c r="H2901" s="985">
        <f t="shared" si="45"/>
        <v>1233.44</v>
      </c>
      <c r="J2901" s="2154" t="s">
        <v>6843</v>
      </c>
      <c r="K2901" s="2153" t="str">
        <f>VLOOKUP(J2901,'FICHE RATIOS'!C:D,2,FALSE)</f>
        <v xml:space="preserve">Désenfumage </v>
      </c>
    </row>
    <row r="2902" spans="1:11">
      <c r="A2902" s="440"/>
      <c r="B2902" s="989" t="s">
        <v>179</v>
      </c>
      <c r="C2902" s="976"/>
      <c r="D2902" s="991" t="s">
        <v>3411</v>
      </c>
      <c r="E2902" s="984" t="s">
        <v>51</v>
      </c>
      <c r="F2902" s="979">
        <v>3</v>
      </c>
      <c r="G2902" s="980">
        <v>1202.54</v>
      </c>
      <c r="H2902" s="985">
        <f t="shared" si="45"/>
        <v>3607.62</v>
      </c>
      <c r="J2902" s="2154" t="s">
        <v>6843</v>
      </c>
      <c r="K2902" s="2153" t="str">
        <f>VLOOKUP(J2902,'FICHE RATIOS'!C:D,2,FALSE)</f>
        <v xml:space="preserve">Désenfumage </v>
      </c>
    </row>
    <row r="2903" spans="1:11">
      <c r="A2903" s="440"/>
      <c r="B2903" s="989" t="s">
        <v>179</v>
      </c>
      <c r="C2903" s="976"/>
      <c r="D2903" s="991" t="s">
        <v>3412</v>
      </c>
      <c r="E2903" s="984" t="s">
        <v>51</v>
      </c>
      <c r="F2903" s="979">
        <v>2</v>
      </c>
      <c r="G2903" s="980">
        <v>1360.21</v>
      </c>
      <c r="H2903" s="985">
        <f t="shared" si="45"/>
        <v>2720.42</v>
      </c>
      <c r="J2903" s="2154" t="s">
        <v>6843</v>
      </c>
      <c r="K2903" s="2153" t="str">
        <f>VLOOKUP(J2903,'FICHE RATIOS'!C:D,2,FALSE)</f>
        <v xml:space="preserve">Désenfumage </v>
      </c>
    </row>
    <row r="2904" spans="1:11">
      <c r="A2904" s="440"/>
      <c r="B2904" s="989" t="s">
        <v>179</v>
      </c>
      <c r="C2904" s="976"/>
      <c r="D2904" s="991" t="s">
        <v>3414</v>
      </c>
      <c r="E2904" s="984" t="s">
        <v>51</v>
      </c>
      <c r="F2904" s="979">
        <v>5</v>
      </c>
      <c r="G2904" s="980">
        <v>3060.71</v>
      </c>
      <c r="H2904" s="985">
        <f t="shared" si="45"/>
        <v>15303.55</v>
      </c>
      <c r="J2904" s="2154" t="s">
        <v>6843</v>
      </c>
      <c r="K2904" s="2153" t="str">
        <f>VLOOKUP(J2904,'FICHE RATIOS'!C:D,2,FALSE)</f>
        <v xml:space="preserve">Désenfumage </v>
      </c>
    </row>
    <row r="2905" spans="1:11">
      <c r="A2905" s="440"/>
      <c r="B2905" s="989" t="s">
        <v>179</v>
      </c>
      <c r="C2905" s="976"/>
      <c r="D2905" s="983"/>
      <c r="E2905" s="984"/>
      <c r="F2905" s="979">
        <v>0</v>
      </c>
      <c r="G2905" s="980"/>
      <c r="H2905" s="985">
        <f t="shared" si="45"/>
        <v>0</v>
      </c>
      <c r="J2905" s="2154" t="s">
        <v>6843</v>
      </c>
      <c r="K2905" s="2153" t="str">
        <f>VLOOKUP(J2905,'FICHE RATIOS'!C:D,2,FALSE)</f>
        <v xml:space="preserve">Désenfumage </v>
      </c>
    </row>
    <row r="2906" spans="1:11">
      <c r="A2906" s="440"/>
      <c r="B2906" s="989" t="s">
        <v>179</v>
      </c>
      <c r="C2906" s="976"/>
      <c r="D2906" s="983" t="s">
        <v>3415</v>
      </c>
      <c r="E2906" s="984"/>
      <c r="F2906" s="979">
        <v>0</v>
      </c>
      <c r="G2906" s="980"/>
      <c r="H2906" s="985">
        <f t="shared" si="45"/>
        <v>0</v>
      </c>
      <c r="J2906" s="2154" t="s">
        <v>6843</v>
      </c>
      <c r="K2906" s="2153" t="str">
        <f>VLOOKUP(J2906,'FICHE RATIOS'!C:D,2,FALSE)</f>
        <v xml:space="preserve">Désenfumage </v>
      </c>
    </row>
    <row r="2907" spans="1:11">
      <c r="A2907" s="440"/>
      <c r="B2907" s="989" t="s">
        <v>179</v>
      </c>
      <c r="C2907" s="976"/>
      <c r="D2907" s="991" t="s">
        <v>3027</v>
      </c>
      <c r="E2907" s="984" t="s">
        <v>428</v>
      </c>
      <c r="F2907" s="979">
        <v>5876</v>
      </c>
      <c r="G2907" s="980">
        <v>7.81</v>
      </c>
      <c r="H2907" s="985">
        <f t="shared" si="45"/>
        <v>45891.56</v>
      </c>
      <c r="J2907" s="2154" t="s">
        <v>6843</v>
      </c>
      <c r="K2907" s="2153" t="str">
        <f>VLOOKUP(J2907,'FICHE RATIOS'!C:D,2,FALSE)</f>
        <v xml:space="preserve">Désenfumage </v>
      </c>
    </row>
    <row r="2908" spans="1:11">
      <c r="A2908" s="440"/>
      <c r="B2908" s="989" t="s">
        <v>179</v>
      </c>
      <c r="C2908" s="976"/>
      <c r="D2908" s="983"/>
      <c r="E2908" s="984"/>
      <c r="F2908" s="979">
        <v>0</v>
      </c>
      <c r="G2908" s="980"/>
      <c r="H2908" s="985">
        <f t="shared" si="45"/>
        <v>0</v>
      </c>
      <c r="J2908" s="2154" t="s">
        <v>6843</v>
      </c>
      <c r="K2908" s="2153" t="str">
        <f>VLOOKUP(J2908,'FICHE RATIOS'!C:D,2,FALSE)</f>
        <v xml:space="preserve">Désenfumage </v>
      </c>
    </row>
    <row r="2909" spans="1:11">
      <c r="A2909" s="440"/>
      <c r="B2909" s="989" t="s">
        <v>179</v>
      </c>
      <c r="C2909" s="976"/>
      <c r="D2909" s="991" t="s">
        <v>3416</v>
      </c>
      <c r="E2909" s="984" t="s">
        <v>66</v>
      </c>
      <c r="F2909" s="979">
        <v>2</v>
      </c>
      <c r="G2909" s="980">
        <v>2875</v>
      </c>
      <c r="H2909" s="985">
        <f t="shared" si="45"/>
        <v>5750</v>
      </c>
      <c r="J2909" s="2154" t="s">
        <v>6843</v>
      </c>
      <c r="K2909" s="2153" t="str">
        <f>VLOOKUP(J2909,'FICHE RATIOS'!C:D,2,FALSE)</f>
        <v xml:space="preserve">Désenfumage </v>
      </c>
    </row>
    <row r="2910" spans="1:11">
      <c r="A2910" s="440"/>
      <c r="B2910" s="989" t="s">
        <v>179</v>
      </c>
      <c r="C2910" s="976"/>
      <c r="D2910" s="991" t="s">
        <v>3417</v>
      </c>
      <c r="E2910" s="984" t="s">
        <v>51</v>
      </c>
      <c r="F2910" s="979">
        <v>1</v>
      </c>
      <c r="G2910" s="980">
        <v>11024.48</v>
      </c>
      <c r="H2910" s="985">
        <f t="shared" si="45"/>
        <v>11024.48</v>
      </c>
      <c r="J2910" s="2154" t="s">
        <v>6843</v>
      </c>
      <c r="K2910" s="2153" t="str">
        <f>VLOOKUP(J2910,'FICHE RATIOS'!C:D,2,FALSE)</f>
        <v xml:space="preserve">Désenfumage </v>
      </c>
    </row>
    <row r="2911" spans="1:11">
      <c r="A2911" s="440"/>
      <c r="B2911" s="989" t="s">
        <v>179</v>
      </c>
      <c r="C2911" s="976"/>
      <c r="D2911" s="991" t="s">
        <v>3418</v>
      </c>
      <c r="E2911" s="984" t="s">
        <v>51</v>
      </c>
      <c r="F2911" s="979">
        <v>1</v>
      </c>
      <c r="G2911" s="980">
        <v>5907.71</v>
      </c>
      <c r="H2911" s="985">
        <f t="shared" si="45"/>
        <v>5907.71</v>
      </c>
      <c r="J2911" s="2154" t="s">
        <v>6843</v>
      </c>
      <c r="K2911" s="2153" t="str">
        <f>VLOOKUP(J2911,'FICHE RATIOS'!C:D,2,FALSE)</f>
        <v xml:space="preserve">Désenfumage </v>
      </c>
    </row>
    <row r="2912" spans="1:11">
      <c r="A2912" s="440"/>
      <c r="B2912" s="989" t="s">
        <v>179</v>
      </c>
      <c r="C2912" s="976"/>
      <c r="D2912" s="991" t="s">
        <v>3419</v>
      </c>
      <c r="E2912" s="984" t="s">
        <v>51</v>
      </c>
      <c r="F2912" s="979">
        <v>1</v>
      </c>
      <c r="G2912" s="980">
        <v>15471.64</v>
      </c>
      <c r="H2912" s="985">
        <f t="shared" si="45"/>
        <v>15471.64</v>
      </c>
      <c r="J2912" s="2154" t="s">
        <v>6843</v>
      </c>
      <c r="K2912" s="2153" t="str">
        <f>VLOOKUP(J2912,'FICHE RATIOS'!C:D,2,FALSE)</f>
        <v xml:space="preserve">Désenfumage </v>
      </c>
    </row>
    <row r="2913" spans="1:11">
      <c r="A2913" s="440"/>
      <c r="B2913" s="989" t="s">
        <v>179</v>
      </c>
      <c r="C2913" s="976"/>
      <c r="D2913" s="991" t="s">
        <v>3420</v>
      </c>
      <c r="E2913" s="984" t="s">
        <v>51</v>
      </c>
      <c r="F2913" s="979">
        <v>1</v>
      </c>
      <c r="G2913" s="980">
        <v>21154.52</v>
      </c>
      <c r="H2913" s="985">
        <f t="shared" si="45"/>
        <v>21154.52</v>
      </c>
      <c r="J2913" s="2154" t="s">
        <v>6843</v>
      </c>
      <c r="K2913" s="2153" t="str">
        <f>VLOOKUP(J2913,'FICHE RATIOS'!C:D,2,FALSE)</f>
        <v xml:space="preserve">Désenfumage </v>
      </c>
    </row>
    <row r="2914" spans="1:11">
      <c r="A2914" s="440"/>
      <c r="B2914" s="989" t="s">
        <v>179</v>
      </c>
      <c r="C2914" s="976"/>
      <c r="D2914" s="983" t="s">
        <v>179</v>
      </c>
      <c r="E2914" s="984" t="s">
        <v>179</v>
      </c>
      <c r="F2914" s="979">
        <v>0</v>
      </c>
      <c r="G2914" s="980"/>
      <c r="H2914" s="985">
        <f t="shared" si="45"/>
        <v>0</v>
      </c>
      <c r="J2914" s="2061"/>
      <c r="K2914" s="2153" t="e">
        <f>VLOOKUP(J2914,'FICHE RATIOS'!C:D,2,FALSE)</f>
        <v>#N/A</v>
      </c>
    </row>
    <row r="2915" spans="1:11">
      <c r="A2915" s="440"/>
      <c r="B2915" s="989"/>
      <c r="C2915" s="976"/>
      <c r="D2915" s="990"/>
      <c r="E2915" s="978"/>
      <c r="F2915" s="979"/>
      <c r="G2915" s="980"/>
      <c r="H2915" s="985">
        <f t="shared" si="45"/>
        <v>0</v>
      </c>
      <c r="J2915" s="2061"/>
      <c r="K2915" s="2153" t="e">
        <f>VLOOKUP(J2915,'FICHE RATIOS'!C:D,2,FALSE)</f>
        <v>#N/A</v>
      </c>
    </row>
    <row r="2916" spans="1:11">
      <c r="A2916" s="440"/>
      <c r="B2916" s="989" t="s">
        <v>1777</v>
      </c>
      <c r="C2916" s="976"/>
      <c r="D2916" s="997" t="s">
        <v>3421</v>
      </c>
      <c r="E2916" s="978"/>
      <c r="F2916" s="979"/>
      <c r="G2916" s="980"/>
      <c r="H2916" s="985">
        <f t="shared" si="45"/>
        <v>0</v>
      </c>
      <c r="J2916" s="2154"/>
      <c r="K2916" s="2153" t="e">
        <f>VLOOKUP(J2916,'FICHE RATIOS'!C:D,2,FALSE)</f>
        <v>#N/A</v>
      </c>
    </row>
    <row r="2917" spans="1:11">
      <c r="A2917" s="440"/>
      <c r="B2917" s="989" t="s">
        <v>179</v>
      </c>
      <c r="C2917" s="976"/>
      <c r="D2917" s="983" t="s">
        <v>179</v>
      </c>
      <c r="E2917" s="984" t="s">
        <v>179</v>
      </c>
      <c r="F2917" s="979">
        <v>0</v>
      </c>
      <c r="G2917" s="980"/>
      <c r="H2917" s="985">
        <f t="shared" si="45"/>
        <v>0</v>
      </c>
      <c r="J2917" s="2061"/>
      <c r="K2917" s="2153" t="e">
        <f>VLOOKUP(J2917,'FICHE RATIOS'!C:D,2,FALSE)</f>
        <v>#N/A</v>
      </c>
    </row>
    <row r="2918" spans="1:11">
      <c r="A2918" s="440"/>
      <c r="B2918" s="989" t="s">
        <v>179</v>
      </c>
      <c r="C2918" s="976"/>
      <c r="D2918" s="983" t="s">
        <v>3422</v>
      </c>
      <c r="E2918" s="984" t="s">
        <v>179</v>
      </c>
      <c r="F2918" s="979">
        <v>0</v>
      </c>
      <c r="G2918" s="980"/>
      <c r="H2918" s="985">
        <f t="shared" si="45"/>
        <v>0</v>
      </c>
      <c r="J2918" s="2061"/>
      <c r="K2918" s="2153" t="e">
        <f>VLOOKUP(J2918,'FICHE RATIOS'!C:D,2,FALSE)</f>
        <v>#N/A</v>
      </c>
    </row>
    <row r="2919" spans="1:11">
      <c r="A2919" s="440"/>
      <c r="B2919" s="989" t="s">
        <v>179</v>
      </c>
      <c r="C2919" s="976"/>
      <c r="D2919" s="991" t="s">
        <v>3423</v>
      </c>
      <c r="E2919" s="984" t="s">
        <v>51</v>
      </c>
      <c r="F2919" s="979">
        <v>2</v>
      </c>
      <c r="G2919" s="980">
        <v>17250</v>
      </c>
      <c r="H2919" s="985">
        <f t="shared" si="45"/>
        <v>34500</v>
      </c>
      <c r="J2919" s="2061" t="s">
        <v>6845</v>
      </c>
      <c r="K2919" s="2153" t="str">
        <f>VLOOKUP(J2919,'FICHE RATIOS'!C:D,2,FALSE)</f>
        <v>Electricité - Régulation</v>
      </c>
    </row>
    <row r="2920" spans="1:11">
      <c r="A2920" s="440"/>
      <c r="B2920" s="989" t="s">
        <v>179</v>
      </c>
      <c r="C2920" s="976"/>
      <c r="D2920" s="991" t="s">
        <v>3424</v>
      </c>
      <c r="E2920" s="984" t="s">
        <v>51</v>
      </c>
      <c r="F2920" s="979">
        <v>2</v>
      </c>
      <c r="G2920" s="980">
        <v>22195</v>
      </c>
      <c r="H2920" s="985">
        <f t="shared" si="45"/>
        <v>44390</v>
      </c>
      <c r="J2920" s="2061" t="s">
        <v>6845</v>
      </c>
      <c r="K2920" s="2153" t="str">
        <f>VLOOKUP(J2920,'FICHE RATIOS'!C:D,2,FALSE)</f>
        <v>Electricité - Régulation</v>
      </c>
    </row>
    <row r="2921" spans="1:11">
      <c r="A2921" s="440"/>
      <c r="B2921" s="989" t="s">
        <v>179</v>
      </c>
      <c r="C2921" s="976"/>
      <c r="D2921" s="991" t="s">
        <v>3425</v>
      </c>
      <c r="E2921" s="984" t="s">
        <v>51</v>
      </c>
      <c r="F2921" s="979">
        <v>2</v>
      </c>
      <c r="G2921" s="980">
        <v>3450</v>
      </c>
      <c r="H2921" s="985">
        <f t="shared" si="45"/>
        <v>6900</v>
      </c>
      <c r="J2921" s="2061" t="s">
        <v>6845</v>
      </c>
      <c r="K2921" s="2153" t="str">
        <f>VLOOKUP(J2921,'FICHE RATIOS'!C:D,2,FALSE)</f>
        <v>Electricité - Régulation</v>
      </c>
    </row>
    <row r="2922" spans="1:11">
      <c r="A2922" s="440"/>
      <c r="B2922" s="989" t="s">
        <v>179</v>
      </c>
      <c r="C2922" s="976"/>
      <c r="D2922" s="991" t="s">
        <v>3426</v>
      </c>
      <c r="E2922" s="984" t="s">
        <v>51</v>
      </c>
      <c r="F2922" s="979">
        <v>7</v>
      </c>
      <c r="G2922" s="980">
        <v>1725</v>
      </c>
      <c r="H2922" s="985">
        <f t="shared" si="45"/>
        <v>12075</v>
      </c>
      <c r="J2922" s="2061" t="s">
        <v>6845</v>
      </c>
      <c r="K2922" s="2153" t="str">
        <f>VLOOKUP(J2922,'FICHE RATIOS'!C:D,2,FALSE)</f>
        <v>Electricité - Régulation</v>
      </c>
    </row>
    <row r="2923" spans="1:11">
      <c r="A2923" s="440"/>
      <c r="B2923" s="989" t="s">
        <v>179</v>
      </c>
      <c r="C2923" s="976"/>
      <c r="D2923" s="991" t="s">
        <v>3427</v>
      </c>
      <c r="E2923" s="984" t="s">
        <v>51</v>
      </c>
      <c r="F2923" s="979">
        <v>5</v>
      </c>
      <c r="G2923" s="980">
        <v>2300</v>
      </c>
      <c r="H2923" s="985">
        <f t="shared" si="45"/>
        <v>11500</v>
      </c>
      <c r="J2923" s="2061" t="s">
        <v>6845</v>
      </c>
      <c r="K2923" s="2153" t="str">
        <f>VLOOKUP(J2923,'FICHE RATIOS'!C:D,2,FALSE)</f>
        <v>Electricité - Régulation</v>
      </c>
    </row>
    <row r="2924" spans="1:11">
      <c r="A2924" s="440"/>
      <c r="B2924" s="989" t="s">
        <v>179</v>
      </c>
      <c r="C2924" s="976"/>
      <c r="D2924" s="991" t="s">
        <v>3428</v>
      </c>
      <c r="E2924" s="984" t="s">
        <v>51</v>
      </c>
      <c r="F2924" s="979">
        <v>1</v>
      </c>
      <c r="G2924" s="980">
        <v>270250</v>
      </c>
      <c r="H2924" s="985">
        <f t="shared" si="45"/>
        <v>270250</v>
      </c>
      <c r="J2924" s="2061" t="s">
        <v>6845</v>
      </c>
      <c r="K2924" s="2153" t="str">
        <f>VLOOKUP(J2924,'FICHE RATIOS'!C:D,2,FALSE)</f>
        <v>Electricité - Régulation</v>
      </c>
    </row>
    <row r="2925" spans="1:11">
      <c r="A2925" s="440"/>
      <c r="B2925" s="989" t="s">
        <v>179</v>
      </c>
      <c r="C2925" s="976"/>
      <c r="D2925" s="991" t="s">
        <v>3429</v>
      </c>
      <c r="E2925" s="992" t="s">
        <v>51</v>
      </c>
      <c r="F2925" s="979">
        <v>12</v>
      </c>
      <c r="G2925" s="980">
        <v>517.5</v>
      </c>
      <c r="H2925" s="985">
        <f t="shared" si="45"/>
        <v>6210</v>
      </c>
      <c r="J2925" s="2061" t="s">
        <v>6845</v>
      </c>
      <c r="K2925" s="2153" t="str">
        <f>VLOOKUP(J2925,'FICHE RATIOS'!C:D,2,FALSE)</f>
        <v>Electricité - Régulation</v>
      </c>
    </row>
    <row r="2926" spans="1:11">
      <c r="A2926" s="440"/>
      <c r="B2926" s="989" t="s">
        <v>179</v>
      </c>
      <c r="C2926" s="976"/>
      <c r="D2926" s="991" t="s">
        <v>3430</v>
      </c>
      <c r="E2926" s="984" t="s">
        <v>51</v>
      </c>
      <c r="F2926" s="979">
        <v>14</v>
      </c>
      <c r="G2926" s="980">
        <v>632.5</v>
      </c>
      <c r="H2926" s="985">
        <f t="shared" si="45"/>
        <v>8855</v>
      </c>
      <c r="J2926" s="2061" t="s">
        <v>6845</v>
      </c>
      <c r="K2926" s="2153" t="str">
        <f>VLOOKUP(J2926,'FICHE RATIOS'!C:D,2,FALSE)</f>
        <v>Electricité - Régulation</v>
      </c>
    </row>
    <row r="2927" spans="1:11">
      <c r="A2927" s="440"/>
      <c r="B2927" s="989" t="s">
        <v>179</v>
      </c>
      <c r="C2927" s="976"/>
      <c r="D2927" s="991" t="s">
        <v>3431</v>
      </c>
      <c r="E2927" s="984" t="s">
        <v>51</v>
      </c>
      <c r="F2927" s="979">
        <v>2379</v>
      </c>
      <c r="G2927" s="980">
        <v>72.45</v>
      </c>
      <c r="H2927" s="985">
        <f t="shared" si="45"/>
        <v>172358.55000000002</v>
      </c>
      <c r="J2927" s="2061" t="s">
        <v>6845</v>
      </c>
      <c r="K2927" s="2153" t="str">
        <f>VLOOKUP(J2927,'FICHE RATIOS'!C:D,2,FALSE)</f>
        <v>Electricité - Régulation</v>
      </c>
    </row>
    <row r="2928" spans="1:11">
      <c r="A2928" s="440"/>
      <c r="B2928" s="989" t="s">
        <v>179</v>
      </c>
      <c r="C2928" s="976"/>
      <c r="D2928" s="991" t="s">
        <v>3432</v>
      </c>
      <c r="E2928" s="984" t="s">
        <v>51</v>
      </c>
      <c r="F2928" s="979">
        <v>4</v>
      </c>
      <c r="G2928" s="980">
        <v>920</v>
      </c>
      <c r="H2928" s="985">
        <f t="shared" si="45"/>
        <v>3680</v>
      </c>
      <c r="J2928" s="2061" t="s">
        <v>6845</v>
      </c>
      <c r="K2928" s="2153" t="str">
        <f>VLOOKUP(J2928,'FICHE RATIOS'!C:D,2,FALSE)</f>
        <v>Electricité - Régulation</v>
      </c>
    </row>
    <row r="2929" spans="1:11">
      <c r="A2929" s="440"/>
      <c r="B2929" s="989" t="s">
        <v>179</v>
      </c>
      <c r="C2929" s="976"/>
      <c r="D2929" s="991" t="s">
        <v>3433</v>
      </c>
      <c r="E2929" s="984" t="s">
        <v>51</v>
      </c>
      <c r="F2929" s="979">
        <v>6</v>
      </c>
      <c r="G2929" s="980">
        <v>690</v>
      </c>
      <c r="H2929" s="985">
        <f t="shared" si="45"/>
        <v>4140</v>
      </c>
      <c r="J2929" s="2061" t="s">
        <v>6845</v>
      </c>
      <c r="K2929" s="2153" t="str">
        <f>VLOOKUP(J2929,'FICHE RATIOS'!C:D,2,FALSE)</f>
        <v>Electricité - Régulation</v>
      </c>
    </row>
    <row r="2930" spans="1:11">
      <c r="A2930" s="440"/>
      <c r="B2930" s="989" t="s">
        <v>179</v>
      </c>
      <c r="C2930" s="976"/>
      <c r="D2930" s="983" t="s">
        <v>3434</v>
      </c>
      <c r="E2930" s="984" t="s">
        <v>399</v>
      </c>
      <c r="F2930" s="979">
        <v>0</v>
      </c>
      <c r="G2930" s="980"/>
      <c r="H2930" s="985">
        <f t="shared" si="45"/>
        <v>0</v>
      </c>
      <c r="J2930" s="2061" t="s">
        <v>6845</v>
      </c>
      <c r="K2930" s="2153" t="str">
        <f>VLOOKUP(J2930,'FICHE RATIOS'!C:D,2,FALSE)</f>
        <v>Electricité - Régulation</v>
      </c>
    </row>
    <row r="2931" spans="1:11">
      <c r="A2931" s="440"/>
      <c r="B2931" s="989" t="s">
        <v>179</v>
      </c>
      <c r="C2931" s="976"/>
      <c r="D2931" s="983" t="s">
        <v>3435</v>
      </c>
      <c r="E2931" s="984" t="s">
        <v>1535</v>
      </c>
      <c r="F2931" s="979">
        <v>0</v>
      </c>
      <c r="G2931" s="980"/>
      <c r="H2931" s="985">
        <f t="shared" si="45"/>
        <v>0</v>
      </c>
      <c r="J2931" s="2061" t="s">
        <v>6845</v>
      </c>
      <c r="K2931" s="2153" t="str">
        <f>VLOOKUP(J2931,'FICHE RATIOS'!C:D,2,FALSE)</f>
        <v>Electricité - Régulation</v>
      </c>
    </row>
    <row r="2932" spans="1:11">
      <c r="A2932" s="440"/>
      <c r="B2932" s="989" t="s">
        <v>179</v>
      </c>
      <c r="C2932" s="976"/>
      <c r="D2932" s="983" t="s">
        <v>3436</v>
      </c>
      <c r="E2932" s="984"/>
      <c r="F2932" s="979">
        <v>0</v>
      </c>
      <c r="G2932" s="980"/>
      <c r="H2932" s="985">
        <f t="shared" si="45"/>
        <v>0</v>
      </c>
      <c r="J2932" s="2061" t="s">
        <v>6845</v>
      </c>
      <c r="K2932" s="2153" t="str">
        <f>VLOOKUP(J2932,'FICHE RATIOS'!C:D,2,FALSE)</f>
        <v>Electricité - Régulation</v>
      </c>
    </row>
    <row r="2933" spans="1:11">
      <c r="A2933" s="440"/>
      <c r="B2933" s="989" t="s">
        <v>179</v>
      </c>
      <c r="C2933" s="976"/>
      <c r="D2933" s="983" t="s">
        <v>3437</v>
      </c>
      <c r="E2933" s="984" t="s">
        <v>3438</v>
      </c>
      <c r="F2933" s="979">
        <v>0</v>
      </c>
      <c r="G2933" s="980"/>
      <c r="H2933" s="985">
        <f t="shared" si="45"/>
        <v>0</v>
      </c>
      <c r="J2933" s="2061" t="s">
        <v>6845</v>
      </c>
      <c r="K2933" s="2153" t="str">
        <f>VLOOKUP(J2933,'FICHE RATIOS'!C:D,2,FALSE)</f>
        <v>Electricité - Régulation</v>
      </c>
    </row>
    <row r="2934" spans="1:11">
      <c r="A2934" s="440"/>
      <c r="B2934" s="989" t="s">
        <v>179</v>
      </c>
      <c r="C2934" s="976"/>
      <c r="D2934" s="991" t="s">
        <v>3439</v>
      </c>
      <c r="E2934" s="984" t="s">
        <v>36</v>
      </c>
      <c r="F2934" s="979">
        <v>12</v>
      </c>
      <c r="G2934" s="980">
        <v>690</v>
      </c>
      <c r="H2934" s="985">
        <f t="shared" si="45"/>
        <v>8280</v>
      </c>
      <c r="J2934" s="2061" t="s">
        <v>6845</v>
      </c>
      <c r="K2934" s="2153" t="str">
        <f>VLOOKUP(J2934,'FICHE RATIOS'!C:D,2,FALSE)</f>
        <v>Electricité - Régulation</v>
      </c>
    </row>
    <row r="2935" spans="1:11">
      <c r="A2935" s="440"/>
      <c r="B2935" s="989" t="s">
        <v>179</v>
      </c>
      <c r="C2935" s="976"/>
      <c r="D2935" s="991" t="s">
        <v>3440</v>
      </c>
      <c r="E2935" s="984" t="s">
        <v>36</v>
      </c>
      <c r="F2935" s="979">
        <v>76</v>
      </c>
      <c r="G2935" s="980">
        <v>460</v>
      </c>
      <c r="H2935" s="985">
        <f t="shared" si="45"/>
        <v>34960</v>
      </c>
      <c r="J2935" s="2061" t="s">
        <v>6845</v>
      </c>
      <c r="K2935" s="2153" t="str">
        <f>VLOOKUP(J2935,'FICHE RATIOS'!C:D,2,FALSE)</f>
        <v>Electricité - Régulation</v>
      </c>
    </row>
    <row r="2936" spans="1:11">
      <c r="A2936" s="440"/>
      <c r="B2936" s="989" t="s">
        <v>179</v>
      </c>
      <c r="C2936" s="976"/>
      <c r="D2936" s="983" t="s">
        <v>3441</v>
      </c>
      <c r="E2936" s="978" t="s">
        <v>2528</v>
      </c>
      <c r="F2936" s="979">
        <v>0</v>
      </c>
      <c r="G2936" s="980"/>
      <c r="H2936" s="985">
        <f t="shared" si="45"/>
        <v>0</v>
      </c>
      <c r="J2936" s="2061" t="s">
        <v>6845</v>
      </c>
      <c r="K2936" s="2153" t="str">
        <f>VLOOKUP(J2936,'FICHE RATIOS'!C:D,2,FALSE)</f>
        <v>Electricité - Régulation</v>
      </c>
    </row>
    <row r="2937" spans="1:11">
      <c r="A2937" s="440"/>
      <c r="B2937" s="989" t="s">
        <v>179</v>
      </c>
      <c r="C2937" s="976"/>
      <c r="D2937" s="983" t="s">
        <v>3442</v>
      </c>
      <c r="E2937" s="978" t="s">
        <v>2528</v>
      </c>
      <c r="F2937" s="979">
        <v>0</v>
      </c>
      <c r="G2937" s="980"/>
      <c r="H2937" s="985">
        <f t="shared" si="45"/>
        <v>0</v>
      </c>
      <c r="J2937" s="2061" t="s">
        <v>6845</v>
      </c>
      <c r="K2937" s="2153" t="str">
        <f>VLOOKUP(J2937,'FICHE RATIOS'!C:D,2,FALSE)</f>
        <v>Electricité - Régulation</v>
      </c>
    </row>
    <row r="2938" spans="1:11">
      <c r="A2938" s="440"/>
      <c r="B2938" s="989" t="s">
        <v>179</v>
      </c>
      <c r="C2938" s="976"/>
      <c r="D2938" s="991" t="s">
        <v>3443</v>
      </c>
      <c r="E2938" s="984" t="s">
        <v>66</v>
      </c>
      <c r="F2938" s="979">
        <v>2</v>
      </c>
      <c r="G2938" s="980">
        <v>9775</v>
      </c>
      <c r="H2938" s="985">
        <f t="shared" si="45"/>
        <v>19550</v>
      </c>
      <c r="J2938" s="2061" t="s">
        <v>6845</v>
      </c>
      <c r="K2938" s="2153" t="str">
        <f>VLOOKUP(J2938,'FICHE RATIOS'!C:D,2,FALSE)</f>
        <v>Electricité - Régulation</v>
      </c>
    </row>
    <row r="2939" spans="1:11">
      <c r="A2939" s="440"/>
      <c r="B2939" s="989" t="s">
        <v>179</v>
      </c>
      <c r="C2939" s="976"/>
      <c r="D2939" s="983" t="s">
        <v>3444</v>
      </c>
      <c r="E2939" s="992"/>
      <c r="F2939" s="979">
        <v>0</v>
      </c>
      <c r="G2939" s="980"/>
      <c r="H2939" s="985">
        <f t="shared" si="45"/>
        <v>0</v>
      </c>
      <c r="J2939" s="2061" t="s">
        <v>6845</v>
      </c>
      <c r="K2939" s="2153" t="str">
        <f>VLOOKUP(J2939,'FICHE RATIOS'!C:D,2,FALSE)</f>
        <v>Electricité - Régulation</v>
      </c>
    </row>
    <row r="2940" spans="1:11">
      <c r="A2940" s="440"/>
      <c r="B2940" s="989" t="s">
        <v>179</v>
      </c>
      <c r="C2940" s="976"/>
      <c r="D2940" s="983" t="s">
        <v>3445</v>
      </c>
      <c r="E2940" s="984" t="s">
        <v>399</v>
      </c>
      <c r="F2940" s="979">
        <v>0</v>
      </c>
      <c r="G2940" s="980"/>
      <c r="H2940" s="985">
        <f t="shared" si="45"/>
        <v>0</v>
      </c>
      <c r="J2940" s="2061" t="s">
        <v>6845</v>
      </c>
      <c r="K2940" s="2153" t="str">
        <f>VLOOKUP(J2940,'FICHE RATIOS'!C:D,2,FALSE)</f>
        <v>Electricité - Régulation</v>
      </c>
    </row>
    <row r="2941" spans="1:11">
      <c r="A2941" s="440"/>
      <c r="B2941" s="989" t="s">
        <v>179</v>
      </c>
      <c r="C2941" s="976"/>
      <c r="D2941" s="983" t="s">
        <v>3446</v>
      </c>
      <c r="E2941" s="992" t="s">
        <v>399</v>
      </c>
      <c r="F2941" s="979">
        <v>0</v>
      </c>
      <c r="G2941" s="980"/>
      <c r="H2941" s="985">
        <f t="shared" si="45"/>
        <v>0</v>
      </c>
      <c r="J2941" s="2061" t="s">
        <v>6845</v>
      </c>
      <c r="K2941" s="2153" t="str">
        <f>VLOOKUP(J2941,'FICHE RATIOS'!C:D,2,FALSE)</f>
        <v>Electricité - Régulation</v>
      </c>
    </row>
    <row r="2942" spans="1:11">
      <c r="A2942" s="440"/>
      <c r="B2942" s="989" t="s">
        <v>179</v>
      </c>
      <c r="C2942" s="976"/>
      <c r="D2942" s="983" t="s">
        <v>3447</v>
      </c>
      <c r="E2942" s="984"/>
      <c r="F2942" s="979">
        <v>0</v>
      </c>
      <c r="G2942" s="980"/>
      <c r="H2942" s="985">
        <f t="shared" si="45"/>
        <v>0</v>
      </c>
      <c r="J2942" s="2061" t="s">
        <v>6845</v>
      </c>
      <c r="K2942" s="2153" t="str">
        <f>VLOOKUP(J2942,'FICHE RATIOS'!C:D,2,FALSE)</f>
        <v>Electricité - Régulation</v>
      </c>
    </row>
    <row r="2943" spans="1:11">
      <c r="A2943" s="440"/>
      <c r="B2943" s="989" t="s">
        <v>179</v>
      </c>
      <c r="C2943" s="976"/>
      <c r="D2943" s="991" t="s">
        <v>3442</v>
      </c>
      <c r="E2943" s="984" t="s">
        <v>51</v>
      </c>
      <c r="F2943" s="979">
        <v>6</v>
      </c>
      <c r="G2943" s="980">
        <v>40.25</v>
      </c>
      <c r="H2943" s="985">
        <f t="shared" si="45"/>
        <v>241.5</v>
      </c>
      <c r="J2943" s="2061" t="s">
        <v>6845</v>
      </c>
      <c r="K2943" s="2153" t="str">
        <f>VLOOKUP(J2943,'FICHE RATIOS'!C:D,2,FALSE)</f>
        <v>Electricité - Régulation</v>
      </c>
    </row>
    <row r="2944" spans="1:11">
      <c r="A2944" s="440"/>
      <c r="B2944" s="989" t="s">
        <v>179</v>
      </c>
      <c r="C2944" s="976"/>
      <c r="D2944" s="983" t="s">
        <v>3448</v>
      </c>
      <c r="E2944" s="984" t="s">
        <v>399</v>
      </c>
      <c r="F2944" s="979">
        <v>0</v>
      </c>
      <c r="G2944" s="980"/>
      <c r="H2944" s="985">
        <f t="shared" si="45"/>
        <v>0</v>
      </c>
      <c r="J2944" s="2061" t="s">
        <v>6845</v>
      </c>
      <c r="K2944" s="2153" t="str">
        <f>VLOOKUP(J2944,'FICHE RATIOS'!C:D,2,FALSE)</f>
        <v>Electricité - Régulation</v>
      </c>
    </row>
    <row r="2945" spans="1:11">
      <c r="A2945" s="440"/>
      <c r="B2945" s="989" t="s">
        <v>179</v>
      </c>
      <c r="C2945" s="976"/>
      <c r="D2945" s="983" t="s">
        <v>3446</v>
      </c>
      <c r="E2945" s="984" t="s">
        <v>399</v>
      </c>
      <c r="F2945" s="979">
        <v>0</v>
      </c>
      <c r="G2945" s="980"/>
      <c r="H2945" s="985">
        <f t="shared" si="45"/>
        <v>0</v>
      </c>
      <c r="J2945" s="2061" t="s">
        <v>6845</v>
      </c>
      <c r="K2945" s="2153" t="str">
        <f>VLOOKUP(J2945,'FICHE RATIOS'!C:D,2,FALSE)</f>
        <v>Electricité - Régulation</v>
      </c>
    </row>
    <row r="2946" spans="1:11">
      <c r="A2946" s="440"/>
      <c r="B2946" s="989" t="s">
        <v>179</v>
      </c>
      <c r="C2946" s="976"/>
      <c r="D2946" s="983"/>
      <c r="E2946" s="984"/>
      <c r="F2946" s="979">
        <v>0</v>
      </c>
      <c r="G2946" s="980"/>
      <c r="H2946" s="985">
        <f t="shared" si="45"/>
        <v>0</v>
      </c>
      <c r="J2946" s="2061" t="s">
        <v>6845</v>
      </c>
      <c r="K2946" s="2153" t="str">
        <f>VLOOKUP(J2946,'FICHE RATIOS'!C:D,2,FALSE)</f>
        <v>Electricité - Régulation</v>
      </c>
    </row>
    <row r="2947" spans="1:11">
      <c r="A2947" s="440"/>
      <c r="B2947" s="989" t="s">
        <v>179</v>
      </c>
      <c r="C2947" s="976"/>
      <c r="D2947" s="983" t="s">
        <v>3449</v>
      </c>
      <c r="E2947" s="984"/>
      <c r="F2947" s="979">
        <v>0</v>
      </c>
      <c r="G2947" s="980"/>
      <c r="H2947" s="985">
        <f t="shared" si="45"/>
        <v>0</v>
      </c>
      <c r="J2947" s="2061" t="s">
        <v>6845</v>
      </c>
      <c r="K2947" s="2153" t="str">
        <f>VLOOKUP(J2947,'FICHE RATIOS'!C:D,2,FALSE)</f>
        <v>Electricité - Régulation</v>
      </c>
    </row>
    <row r="2948" spans="1:11">
      <c r="A2948" s="440"/>
      <c r="B2948" s="989" t="s">
        <v>179</v>
      </c>
      <c r="C2948" s="976"/>
      <c r="D2948" s="983" t="s">
        <v>3329</v>
      </c>
      <c r="E2948" s="984"/>
      <c r="F2948" s="979">
        <v>0</v>
      </c>
      <c r="G2948" s="980"/>
      <c r="H2948" s="985">
        <f t="shared" si="45"/>
        <v>0</v>
      </c>
      <c r="J2948" s="2061" t="s">
        <v>6845</v>
      </c>
      <c r="K2948" s="2153" t="str">
        <f>VLOOKUP(J2948,'FICHE RATIOS'!C:D,2,FALSE)</f>
        <v>Electricité - Régulation</v>
      </c>
    </row>
    <row r="2949" spans="1:11">
      <c r="A2949" s="440"/>
      <c r="B2949" s="989" t="s">
        <v>179</v>
      </c>
      <c r="C2949" s="976"/>
      <c r="D2949" s="991" t="s">
        <v>3450</v>
      </c>
      <c r="E2949" s="984" t="s">
        <v>51</v>
      </c>
      <c r="F2949" s="979">
        <v>1</v>
      </c>
      <c r="G2949" s="980">
        <v>11559.48</v>
      </c>
      <c r="H2949" s="985">
        <f t="shared" si="45"/>
        <v>11559.48</v>
      </c>
      <c r="J2949" s="2061" t="s">
        <v>6845</v>
      </c>
      <c r="K2949" s="2153" t="str">
        <f>VLOOKUP(J2949,'FICHE RATIOS'!C:D,2,FALSE)</f>
        <v>Electricité - Régulation</v>
      </c>
    </row>
    <row r="2950" spans="1:11">
      <c r="A2950" s="440"/>
      <c r="B2950" s="989" t="s">
        <v>179</v>
      </c>
      <c r="C2950" s="976"/>
      <c r="D2950" s="991" t="s">
        <v>3451</v>
      </c>
      <c r="E2950" s="984" t="s">
        <v>51</v>
      </c>
      <c r="F2950" s="979">
        <v>1</v>
      </c>
      <c r="G2950" s="980">
        <v>12425.99</v>
      </c>
      <c r="H2950" s="985">
        <f t="shared" si="45"/>
        <v>12425.99</v>
      </c>
      <c r="J2950" s="2061" t="s">
        <v>6845</v>
      </c>
      <c r="K2950" s="2153" t="str">
        <f>VLOOKUP(J2950,'FICHE RATIOS'!C:D,2,FALSE)</f>
        <v>Electricité - Régulation</v>
      </c>
    </row>
    <row r="2951" spans="1:11">
      <c r="A2951" s="440"/>
      <c r="B2951" s="989" t="s">
        <v>179</v>
      </c>
      <c r="C2951" s="976"/>
      <c r="D2951" s="991" t="s">
        <v>3452</v>
      </c>
      <c r="E2951" s="984" t="s">
        <v>51</v>
      </c>
      <c r="F2951" s="979">
        <v>1</v>
      </c>
      <c r="G2951" s="980">
        <v>6792.14</v>
      </c>
      <c r="H2951" s="985">
        <f t="shared" si="45"/>
        <v>6792.14</v>
      </c>
      <c r="J2951" s="2061" t="s">
        <v>6845</v>
      </c>
      <c r="K2951" s="2153" t="str">
        <f>VLOOKUP(J2951,'FICHE RATIOS'!C:D,2,FALSE)</f>
        <v>Electricité - Régulation</v>
      </c>
    </row>
    <row r="2952" spans="1:11">
      <c r="A2952" s="440"/>
      <c r="B2952" s="989" t="s">
        <v>179</v>
      </c>
      <c r="C2952" s="976"/>
      <c r="D2952" s="991" t="s">
        <v>3453</v>
      </c>
      <c r="E2952" s="984" t="s">
        <v>51</v>
      </c>
      <c r="F2952" s="979">
        <v>1</v>
      </c>
      <c r="G2952" s="980">
        <v>6792.14</v>
      </c>
      <c r="H2952" s="985">
        <f t="shared" ref="H2952:H3003" si="46">+IF(F2952=0,0,F2952*G2952)</f>
        <v>6792.14</v>
      </c>
      <c r="J2952" s="2061" t="s">
        <v>6845</v>
      </c>
      <c r="K2952" s="2153" t="str">
        <f>VLOOKUP(J2952,'FICHE RATIOS'!C:D,2,FALSE)</f>
        <v>Electricité - Régulation</v>
      </c>
    </row>
    <row r="2953" spans="1:11">
      <c r="A2953" s="440"/>
      <c r="B2953" s="989" t="s">
        <v>179</v>
      </c>
      <c r="C2953" s="976"/>
      <c r="D2953" s="983" t="s">
        <v>3454</v>
      </c>
      <c r="E2953" s="984" t="s">
        <v>2528</v>
      </c>
      <c r="F2953" s="979">
        <v>0</v>
      </c>
      <c r="G2953" s="980"/>
      <c r="H2953" s="985">
        <f t="shared" si="46"/>
        <v>0</v>
      </c>
      <c r="J2953" s="2061" t="s">
        <v>6845</v>
      </c>
      <c r="K2953" s="2153" t="str">
        <f>VLOOKUP(J2953,'FICHE RATIOS'!C:D,2,FALSE)</f>
        <v>Electricité - Régulation</v>
      </c>
    </row>
    <row r="2954" spans="1:11">
      <c r="A2954" s="440"/>
      <c r="B2954" s="989" t="s">
        <v>179</v>
      </c>
      <c r="C2954" s="976"/>
      <c r="D2954" s="991" t="s">
        <v>3455</v>
      </c>
      <c r="E2954" s="984" t="s">
        <v>51</v>
      </c>
      <c r="F2954" s="979">
        <v>1</v>
      </c>
      <c r="G2954" s="980">
        <v>65240.44</v>
      </c>
      <c r="H2954" s="985">
        <f t="shared" si="46"/>
        <v>65240.44</v>
      </c>
      <c r="J2954" s="2061" t="s">
        <v>6845</v>
      </c>
      <c r="K2954" s="2153" t="str">
        <f>VLOOKUP(J2954,'FICHE RATIOS'!C:D,2,FALSE)</f>
        <v>Electricité - Régulation</v>
      </c>
    </row>
    <row r="2955" spans="1:11">
      <c r="A2955" s="440"/>
      <c r="B2955" s="989" t="s">
        <v>179</v>
      </c>
      <c r="C2955" s="976"/>
      <c r="D2955" s="983" t="s">
        <v>3456</v>
      </c>
      <c r="E2955" s="984" t="s">
        <v>3406</v>
      </c>
      <c r="F2955" s="979">
        <v>0</v>
      </c>
      <c r="G2955" s="980"/>
      <c r="H2955" s="985">
        <f t="shared" si="46"/>
        <v>0</v>
      </c>
      <c r="J2955" s="2061" t="s">
        <v>6845</v>
      </c>
      <c r="K2955" s="2153" t="str">
        <f>VLOOKUP(J2955,'FICHE RATIOS'!C:D,2,FALSE)</f>
        <v>Electricité - Régulation</v>
      </c>
    </row>
    <row r="2956" spans="1:11">
      <c r="A2956" s="440"/>
      <c r="B2956" s="989" t="s">
        <v>179</v>
      </c>
      <c r="C2956" s="976"/>
      <c r="D2956" s="983" t="s">
        <v>3457</v>
      </c>
      <c r="E2956" s="984" t="s">
        <v>2528</v>
      </c>
      <c r="F2956" s="979">
        <v>0</v>
      </c>
      <c r="G2956" s="980"/>
      <c r="H2956" s="985">
        <f t="shared" si="46"/>
        <v>0</v>
      </c>
      <c r="J2956" s="2061" t="s">
        <v>6845</v>
      </c>
      <c r="K2956" s="2153" t="str">
        <f>VLOOKUP(J2956,'FICHE RATIOS'!C:D,2,FALSE)</f>
        <v>Electricité - Régulation</v>
      </c>
    </row>
    <row r="2957" spans="1:11">
      <c r="A2957" s="440"/>
      <c r="B2957" s="989" t="s">
        <v>179</v>
      </c>
      <c r="C2957" s="976"/>
      <c r="D2957" s="983" t="s">
        <v>3458</v>
      </c>
      <c r="E2957" s="984" t="s">
        <v>399</v>
      </c>
      <c r="F2957" s="979">
        <v>0</v>
      </c>
      <c r="G2957" s="980"/>
      <c r="H2957" s="985">
        <f t="shared" si="46"/>
        <v>0</v>
      </c>
      <c r="J2957" s="2061" t="s">
        <v>6845</v>
      </c>
      <c r="K2957" s="2153" t="str">
        <f>VLOOKUP(J2957,'FICHE RATIOS'!C:D,2,FALSE)</f>
        <v>Electricité - Régulation</v>
      </c>
    </row>
    <row r="2958" spans="1:11">
      <c r="A2958" s="440"/>
      <c r="B2958" s="989" t="s">
        <v>179</v>
      </c>
      <c r="C2958" s="976"/>
      <c r="D2958" s="983" t="s">
        <v>3459</v>
      </c>
      <c r="E2958" s="984"/>
      <c r="F2958" s="979">
        <v>0</v>
      </c>
      <c r="G2958" s="980"/>
      <c r="H2958" s="985">
        <f t="shared" si="46"/>
        <v>0</v>
      </c>
      <c r="J2958" s="2061" t="s">
        <v>6845</v>
      </c>
      <c r="K2958" s="2153" t="str">
        <f>VLOOKUP(J2958,'FICHE RATIOS'!C:D,2,FALSE)</f>
        <v>Electricité - Régulation</v>
      </c>
    </row>
    <row r="2959" spans="1:11">
      <c r="A2959" s="440"/>
      <c r="B2959" s="989" t="s">
        <v>179</v>
      </c>
      <c r="C2959" s="976"/>
      <c r="D2959" s="983" t="s">
        <v>3333</v>
      </c>
      <c r="E2959" s="984"/>
      <c r="F2959" s="979">
        <v>0</v>
      </c>
      <c r="G2959" s="980"/>
      <c r="H2959" s="985">
        <f t="shared" si="46"/>
        <v>0</v>
      </c>
      <c r="J2959" s="2061" t="s">
        <v>6845</v>
      </c>
      <c r="K2959" s="2153" t="str">
        <f>VLOOKUP(J2959,'FICHE RATIOS'!C:D,2,FALSE)</f>
        <v>Electricité - Régulation</v>
      </c>
    </row>
    <row r="2960" spans="1:11">
      <c r="A2960" s="440"/>
      <c r="B2960" s="989" t="s">
        <v>179</v>
      </c>
      <c r="C2960" s="976"/>
      <c r="D2960" s="991" t="s">
        <v>3450</v>
      </c>
      <c r="E2960" s="978" t="s">
        <v>51</v>
      </c>
      <c r="F2960" s="979">
        <v>1</v>
      </c>
      <c r="G2960" s="980">
        <v>10270.780000000001</v>
      </c>
      <c r="H2960" s="985">
        <f t="shared" si="46"/>
        <v>10270.780000000001</v>
      </c>
      <c r="J2960" s="2061" t="s">
        <v>6845</v>
      </c>
      <c r="K2960" s="2153" t="str">
        <f>VLOOKUP(J2960,'FICHE RATIOS'!C:D,2,FALSE)</f>
        <v>Electricité - Régulation</v>
      </c>
    </row>
    <row r="2961" spans="1:11">
      <c r="A2961" s="440"/>
      <c r="B2961" s="989" t="s">
        <v>179</v>
      </c>
      <c r="C2961" s="976"/>
      <c r="D2961" s="991" t="s">
        <v>3451</v>
      </c>
      <c r="E2961" s="984" t="s">
        <v>51</v>
      </c>
      <c r="F2961" s="979">
        <v>1</v>
      </c>
      <c r="G2961" s="980">
        <v>12857.76</v>
      </c>
      <c r="H2961" s="985">
        <f t="shared" si="46"/>
        <v>12857.76</v>
      </c>
      <c r="J2961" s="2061" t="s">
        <v>6845</v>
      </c>
      <c r="K2961" s="2153" t="str">
        <f>VLOOKUP(J2961,'FICHE RATIOS'!C:D,2,FALSE)</f>
        <v>Electricité - Régulation</v>
      </c>
    </row>
    <row r="2962" spans="1:11">
      <c r="A2962" s="440"/>
      <c r="B2962" s="989" t="s">
        <v>179</v>
      </c>
      <c r="C2962" s="976"/>
      <c r="D2962" s="991" t="s">
        <v>3452</v>
      </c>
      <c r="E2962" s="984" t="s">
        <v>51</v>
      </c>
      <c r="F2962" s="979">
        <v>1</v>
      </c>
      <c r="G2962" s="980">
        <v>9723.4699999999993</v>
      </c>
      <c r="H2962" s="985">
        <f t="shared" si="46"/>
        <v>9723.4699999999993</v>
      </c>
      <c r="J2962" s="2061" t="s">
        <v>6845</v>
      </c>
      <c r="K2962" s="2153" t="str">
        <f>VLOOKUP(J2962,'FICHE RATIOS'!C:D,2,FALSE)</f>
        <v>Electricité - Régulation</v>
      </c>
    </row>
    <row r="2963" spans="1:11">
      <c r="A2963" s="440"/>
      <c r="B2963" s="989" t="s">
        <v>179</v>
      </c>
      <c r="C2963" s="976"/>
      <c r="D2963" s="991" t="s">
        <v>3453</v>
      </c>
      <c r="E2963" s="984" t="s">
        <v>51</v>
      </c>
      <c r="F2963" s="979">
        <v>1</v>
      </c>
      <c r="G2963" s="980">
        <v>5442.56</v>
      </c>
      <c r="H2963" s="985">
        <f t="shared" si="46"/>
        <v>5442.56</v>
      </c>
      <c r="J2963" s="2061" t="s">
        <v>6845</v>
      </c>
      <c r="K2963" s="2153" t="str">
        <f>VLOOKUP(J2963,'FICHE RATIOS'!C:D,2,FALSE)</f>
        <v>Electricité - Régulation</v>
      </c>
    </row>
    <row r="2964" spans="1:11">
      <c r="A2964" s="440"/>
      <c r="B2964" s="989" t="s">
        <v>179</v>
      </c>
      <c r="C2964" s="976"/>
      <c r="D2964" s="991" t="s">
        <v>3454</v>
      </c>
      <c r="E2964" s="984" t="s">
        <v>2528</v>
      </c>
      <c r="F2964" s="979">
        <v>1</v>
      </c>
      <c r="G2964" s="980">
        <v>3159.53</v>
      </c>
      <c r="H2964" s="985">
        <f t="shared" si="46"/>
        <v>3159.53</v>
      </c>
      <c r="J2964" s="2061" t="s">
        <v>6845</v>
      </c>
      <c r="K2964" s="2153" t="str">
        <f>VLOOKUP(J2964,'FICHE RATIOS'!C:D,2,FALSE)</f>
        <v>Electricité - Régulation</v>
      </c>
    </row>
    <row r="2965" spans="1:11">
      <c r="A2965" s="440"/>
      <c r="B2965" s="989" t="s">
        <v>179</v>
      </c>
      <c r="C2965" s="976"/>
      <c r="D2965" s="991" t="s">
        <v>3460</v>
      </c>
      <c r="E2965" s="984" t="s">
        <v>51</v>
      </c>
      <c r="F2965" s="979">
        <v>1</v>
      </c>
      <c r="G2965" s="980">
        <v>53959.33</v>
      </c>
      <c r="H2965" s="985">
        <f t="shared" si="46"/>
        <v>53959.33</v>
      </c>
      <c r="J2965" s="2061" t="s">
        <v>6845</v>
      </c>
      <c r="K2965" s="2153" t="str">
        <f>VLOOKUP(J2965,'FICHE RATIOS'!C:D,2,FALSE)</f>
        <v>Electricité - Régulation</v>
      </c>
    </row>
    <row r="2966" spans="1:11">
      <c r="A2966" s="440"/>
      <c r="B2966" s="989" t="s">
        <v>179</v>
      </c>
      <c r="C2966" s="976"/>
      <c r="D2966" s="983" t="s">
        <v>3456</v>
      </c>
      <c r="E2966" s="984" t="s">
        <v>3406</v>
      </c>
      <c r="F2966" s="979">
        <v>0</v>
      </c>
      <c r="G2966" s="980"/>
      <c r="H2966" s="985">
        <f t="shared" si="46"/>
        <v>0</v>
      </c>
      <c r="J2966" s="2061" t="s">
        <v>6845</v>
      </c>
      <c r="K2966" s="2153" t="str">
        <f>VLOOKUP(J2966,'FICHE RATIOS'!C:D,2,FALSE)</f>
        <v>Electricité - Régulation</v>
      </c>
    </row>
    <row r="2967" spans="1:11">
      <c r="A2967" s="440"/>
      <c r="B2967" s="989" t="s">
        <v>179</v>
      </c>
      <c r="C2967" s="976"/>
      <c r="D2967" s="983" t="s">
        <v>3457</v>
      </c>
      <c r="E2967" s="984" t="s">
        <v>2528</v>
      </c>
      <c r="F2967" s="979">
        <v>0</v>
      </c>
      <c r="G2967" s="980"/>
      <c r="H2967" s="985">
        <f t="shared" si="46"/>
        <v>0</v>
      </c>
      <c r="J2967" s="2061" t="s">
        <v>6845</v>
      </c>
      <c r="K2967" s="2153" t="str">
        <f>VLOOKUP(J2967,'FICHE RATIOS'!C:D,2,FALSE)</f>
        <v>Electricité - Régulation</v>
      </c>
    </row>
    <row r="2968" spans="1:11">
      <c r="A2968" s="440"/>
      <c r="B2968" s="989" t="s">
        <v>179</v>
      </c>
      <c r="C2968" s="976"/>
      <c r="D2968" s="983" t="s">
        <v>3458</v>
      </c>
      <c r="E2968" s="984" t="s">
        <v>399</v>
      </c>
      <c r="F2968" s="979">
        <v>0</v>
      </c>
      <c r="G2968" s="980"/>
      <c r="H2968" s="985">
        <f t="shared" si="46"/>
        <v>0</v>
      </c>
      <c r="J2968" s="2061" t="s">
        <v>6845</v>
      </c>
      <c r="K2968" s="2153" t="str">
        <f>VLOOKUP(J2968,'FICHE RATIOS'!C:D,2,FALSE)</f>
        <v>Electricité - Régulation</v>
      </c>
    </row>
    <row r="2969" spans="1:11">
      <c r="A2969" s="440"/>
      <c r="B2969" s="989" t="s">
        <v>179</v>
      </c>
      <c r="C2969" s="976"/>
      <c r="D2969" s="983" t="s">
        <v>3459</v>
      </c>
      <c r="E2969" s="984"/>
      <c r="F2969" s="979">
        <v>0</v>
      </c>
      <c r="G2969" s="980"/>
      <c r="H2969" s="985">
        <f t="shared" si="46"/>
        <v>0</v>
      </c>
      <c r="J2969" s="2061" t="s">
        <v>6845</v>
      </c>
      <c r="K2969" s="2153" t="str">
        <f>VLOOKUP(J2969,'FICHE RATIOS'!C:D,2,FALSE)</f>
        <v>Electricité - Régulation</v>
      </c>
    </row>
    <row r="2970" spans="1:11">
      <c r="A2970" s="440"/>
      <c r="B2970" s="989" t="s">
        <v>179</v>
      </c>
      <c r="C2970" s="976"/>
      <c r="D2970" s="983"/>
      <c r="E2970" s="984"/>
      <c r="F2970" s="979">
        <v>0</v>
      </c>
      <c r="G2970" s="980"/>
      <c r="H2970" s="985">
        <f t="shared" si="46"/>
        <v>0</v>
      </c>
      <c r="J2970" s="2061" t="s">
        <v>6845</v>
      </c>
      <c r="K2970" s="2153" t="str">
        <f>VLOOKUP(J2970,'FICHE RATIOS'!C:D,2,FALSE)</f>
        <v>Electricité - Régulation</v>
      </c>
    </row>
    <row r="2971" spans="1:11">
      <c r="A2971" s="440"/>
      <c r="B2971" s="989" t="s">
        <v>179</v>
      </c>
      <c r="C2971" s="976"/>
      <c r="D2971" s="991" t="s">
        <v>3461</v>
      </c>
      <c r="E2971" s="984" t="s">
        <v>51</v>
      </c>
      <c r="F2971" s="979">
        <v>1</v>
      </c>
      <c r="G2971" s="980">
        <v>63342</v>
      </c>
      <c r="H2971" s="985">
        <f t="shared" si="46"/>
        <v>63342</v>
      </c>
      <c r="J2971" s="2061" t="s">
        <v>6845</v>
      </c>
      <c r="K2971" s="2153" t="str">
        <f>VLOOKUP(J2971,'FICHE RATIOS'!C:D,2,FALSE)</f>
        <v>Electricité - Régulation</v>
      </c>
    </row>
    <row r="2972" spans="1:11">
      <c r="A2972" s="440"/>
      <c r="B2972" s="989" t="s">
        <v>179</v>
      </c>
      <c r="C2972" s="976"/>
      <c r="D2972" s="983" t="s">
        <v>3462</v>
      </c>
      <c r="E2972" s="984"/>
      <c r="F2972" s="979">
        <v>0</v>
      </c>
      <c r="G2972" s="980"/>
      <c r="H2972" s="985">
        <f t="shared" si="46"/>
        <v>0</v>
      </c>
      <c r="J2972" s="2061" t="s">
        <v>6845</v>
      </c>
      <c r="K2972" s="2153" t="str">
        <f>VLOOKUP(J2972,'FICHE RATIOS'!C:D,2,FALSE)</f>
        <v>Electricité - Régulation</v>
      </c>
    </row>
    <row r="2973" spans="1:11">
      <c r="A2973" s="440"/>
      <c r="B2973" s="989"/>
      <c r="C2973" s="976"/>
      <c r="D2973" s="990"/>
      <c r="E2973" s="978"/>
      <c r="F2973" s="979"/>
      <c r="G2973" s="980"/>
      <c r="H2973" s="985">
        <f t="shared" si="46"/>
        <v>0</v>
      </c>
      <c r="J2973" s="2061" t="s">
        <v>6845</v>
      </c>
      <c r="K2973" s="2153" t="str">
        <f>VLOOKUP(J2973,'FICHE RATIOS'!C:D,2,FALSE)</f>
        <v>Electricité - Régulation</v>
      </c>
    </row>
    <row r="2974" spans="1:11">
      <c r="A2974" s="440"/>
      <c r="B2974" s="989" t="s">
        <v>179</v>
      </c>
      <c r="C2974" s="976"/>
      <c r="D2974" s="983" t="s">
        <v>3463</v>
      </c>
      <c r="E2974" s="1003" t="s">
        <v>2989</v>
      </c>
      <c r="F2974" s="979"/>
      <c r="G2974" s="980"/>
      <c r="H2974" s="985">
        <f t="shared" si="46"/>
        <v>0</v>
      </c>
      <c r="J2974" s="2061" t="s">
        <v>6845</v>
      </c>
      <c r="K2974" s="2153" t="str">
        <f>VLOOKUP(J2974,'FICHE RATIOS'!C:D,2,FALSE)</f>
        <v>Electricité - Régulation</v>
      </c>
    </row>
    <row r="2975" spans="1:11">
      <c r="A2975" s="440"/>
      <c r="B2975" s="989" t="s">
        <v>179</v>
      </c>
      <c r="C2975" s="976"/>
      <c r="D2975" s="983" t="s">
        <v>3464</v>
      </c>
      <c r="E2975" s="984" t="s">
        <v>179</v>
      </c>
      <c r="F2975" s="979">
        <v>0</v>
      </c>
      <c r="G2975" s="980"/>
      <c r="H2975" s="985">
        <f t="shared" si="46"/>
        <v>0</v>
      </c>
      <c r="J2975" s="2061" t="s">
        <v>6845</v>
      </c>
      <c r="K2975" s="2153" t="str">
        <f>VLOOKUP(J2975,'FICHE RATIOS'!C:D,2,FALSE)</f>
        <v>Electricité - Régulation</v>
      </c>
    </row>
    <row r="2976" spans="1:11">
      <c r="A2976" s="440"/>
      <c r="B2976" s="989" t="s">
        <v>179</v>
      </c>
      <c r="C2976" s="976"/>
      <c r="D2976" s="983" t="s">
        <v>179</v>
      </c>
      <c r="E2976" s="984" t="s">
        <v>179</v>
      </c>
      <c r="F2976" s="979">
        <v>0</v>
      </c>
      <c r="G2976" s="980"/>
      <c r="H2976" s="985">
        <f t="shared" si="46"/>
        <v>0</v>
      </c>
      <c r="J2976" s="2061" t="s">
        <v>6845</v>
      </c>
      <c r="K2976" s="2153" t="str">
        <f>VLOOKUP(J2976,'FICHE RATIOS'!C:D,2,FALSE)</f>
        <v>Electricité - Régulation</v>
      </c>
    </row>
    <row r="2977" spans="1:11">
      <c r="A2977" s="440"/>
      <c r="B2977" s="989" t="s">
        <v>179</v>
      </c>
      <c r="C2977" s="976"/>
      <c r="D2977" s="1004" t="s">
        <v>3465</v>
      </c>
      <c r="E2977" s="984" t="s">
        <v>179</v>
      </c>
      <c r="F2977" s="979">
        <v>0</v>
      </c>
      <c r="G2977" s="980"/>
      <c r="H2977" s="985">
        <f t="shared" si="46"/>
        <v>0</v>
      </c>
      <c r="J2977" s="2061" t="s">
        <v>6845</v>
      </c>
      <c r="K2977" s="2153" t="str">
        <f>VLOOKUP(J2977,'FICHE RATIOS'!C:D,2,FALSE)</f>
        <v>Electricité - Régulation</v>
      </c>
    </row>
    <row r="2978" spans="1:11" ht="24">
      <c r="A2978" s="440"/>
      <c r="B2978" s="989" t="s">
        <v>179</v>
      </c>
      <c r="C2978" s="976"/>
      <c r="D2978" s="983" t="s">
        <v>3466</v>
      </c>
      <c r="E2978" s="984" t="s">
        <v>179</v>
      </c>
      <c r="F2978" s="979">
        <v>0</v>
      </c>
      <c r="G2978" s="980"/>
      <c r="H2978" s="985">
        <f t="shared" si="46"/>
        <v>0</v>
      </c>
      <c r="J2978" s="2061" t="s">
        <v>6845</v>
      </c>
      <c r="K2978" s="2153" t="str">
        <f>VLOOKUP(J2978,'FICHE RATIOS'!C:D,2,FALSE)</f>
        <v>Electricité - Régulation</v>
      </c>
    </row>
    <row r="2979" spans="1:11" ht="24">
      <c r="A2979" s="440"/>
      <c r="B2979" s="989" t="s">
        <v>179</v>
      </c>
      <c r="C2979" s="976"/>
      <c r="D2979" s="983" t="s">
        <v>3467</v>
      </c>
      <c r="E2979" s="984" t="s">
        <v>179</v>
      </c>
      <c r="F2979" s="979">
        <v>0</v>
      </c>
      <c r="G2979" s="980"/>
      <c r="H2979" s="985">
        <f t="shared" si="46"/>
        <v>0</v>
      </c>
      <c r="J2979" s="2061" t="s">
        <v>6845</v>
      </c>
      <c r="K2979" s="2153" t="str">
        <f>VLOOKUP(J2979,'FICHE RATIOS'!C:D,2,FALSE)</f>
        <v>Electricité - Régulation</v>
      </c>
    </row>
    <row r="2980" spans="1:11">
      <c r="A2980" s="440"/>
      <c r="B2980" s="989" t="s">
        <v>179</v>
      </c>
      <c r="C2980" s="976"/>
      <c r="D2980" s="983" t="s">
        <v>3468</v>
      </c>
      <c r="E2980" s="984" t="s">
        <v>179</v>
      </c>
      <c r="F2980" s="979">
        <v>0</v>
      </c>
      <c r="G2980" s="980"/>
      <c r="H2980" s="985">
        <f t="shared" si="46"/>
        <v>0</v>
      </c>
      <c r="J2980" s="2061" t="s">
        <v>6845</v>
      </c>
      <c r="K2980" s="2153" t="str">
        <f>VLOOKUP(J2980,'FICHE RATIOS'!C:D,2,FALSE)</f>
        <v>Electricité - Régulation</v>
      </c>
    </row>
    <row r="2981" spans="1:11">
      <c r="A2981" s="440"/>
      <c r="B2981" s="989" t="s">
        <v>179</v>
      </c>
      <c r="C2981" s="976"/>
      <c r="D2981" s="983" t="s">
        <v>3469</v>
      </c>
      <c r="E2981" s="992" t="s">
        <v>179</v>
      </c>
      <c r="F2981" s="979">
        <v>0</v>
      </c>
      <c r="G2981" s="980"/>
      <c r="H2981" s="985">
        <f t="shared" si="46"/>
        <v>0</v>
      </c>
      <c r="J2981" s="2061" t="s">
        <v>6845</v>
      </c>
      <c r="K2981" s="2153" t="str">
        <f>VLOOKUP(J2981,'FICHE RATIOS'!C:D,2,FALSE)</f>
        <v>Electricité - Régulation</v>
      </c>
    </row>
    <row r="2982" spans="1:11">
      <c r="A2982" s="440"/>
      <c r="B2982" s="989" t="s">
        <v>179</v>
      </c>
      <c r="C2982" s="976"/>
      <c r="D2982" s="983" t="s">
        <v>3470</v>
      </c>
      <c r="E2982" s="984" t="s">
        <v>179</v>
      </c>
      <c r="F2982" s="979">
        <v>0</v>
      </c>
      <c r="G2982" s="980"/>
      <c r="H2982" s="985">
        <f t="shared" si="46"/>
        <v>0</v>
      </c>
      <c r="J2982" s="2061" t="s">
        <v>6845</v>
      </c>
      <c r="K2982" s="2153" t="str">
        <f>VLOOKUP(J2982,'FICHE RATIOS'!C:D,2,FALSE)</f>
        <v>Electricité - Régulation</v>
      </c>
    </row>
    <row r="2983" spans="1:11" ht="24">
      <c r="A2983" s="440"/>
      <c r="B2983" s="989" t="s">
        <v>179</v>
      </c>
      <c r="C2983" s="976"/>
      <c r="D2983" s="983" t="s">
        <v>3471</v>
      </c>
      <c r="E2983" s="984" t="s">
        <v>179</v>
      </c>
      <c r="F2983" s="979">
        <v>0</v>
      </c>
      <c r="G2983" s="980"/>
      <c r="H2983" s="985">
        <f t="shared" si="46"/>
        <v>0</v>
      </c>
      <c r="J2983" s="2061" t="s">
        <v>6845</v>
      </c>
      <c r="K2983" s="2153" t="str">
        <f>VLOOKUP(J2983,'FICHE RATIOS'!C:D,2,FALSE)</f>
        <v>Electricité - Régulation</v>
      </c>
    </row>
    <row r="2984" spans="1:11" ht="24">
      <c r="A2984" s="440"/>
      <c r="B2984" s="989" t="s">
        <v>179</v>
      </c>
      <c r="C2984" s="976"/>
      <c r="D2984" s="983" t="s">
        <v>3472</v>
      </c>
      <c r="E2984" s="984" t="s">
        <v>179</v>
      </c>
      <c r="F2984" s="979">
        <v>0</v>
      </c>
      <c r="G2984" s="980"/>
      <c r="H2984" s="985">
        <f t="shared" si="46"/>
        <v>0</v>
      </c>
      <c r="J2984" s="2061" t="s">
        <v>6845</v>
      </c>
      <c r="K2984" s="2153" t="str">
        <f>VLOOKUP(J2984,'FICHE RATIOS'!C:D,2,FALSE)</f>
        <v>Electricité - Régulation</v>
      </c>
    </row>
    <row r="2985" spans="1:11">
      <c r="A2985" s="440"/>
      <c r="B2985" s="989" t="s">
        <v>179</v>
      </c>
      <c r="C2985" s="976"/>
      <c r="D2985" s="983" t="s">
        <v>3473</v>
      </c>
      <c r="E2985" s="984" t="s">
        <v>179</v>
      </c>
      <c r="F2985" s="979">
        <v>0</v>
      </c>
      <c r="G2985" s="980"/>
      <c r="H2985" s="985">
        <f t="shared" si="46"/>
        <v>0</v>
      </c>
      <c r="J2985" s="2061" t="s">
        <v>6845</v>
      </c>
      <c r="K2985" s="2153" t="str">
        <f>VLOOKUP(J2985,'FICHE RATIOS'!C:D,2,FALSE)</f>
        <v>Electricité - Régulation</v>
      </c>
    </row>
    <row r="2986" spans="1:11">
      <c r="A2986" s="440"/>
      <c r="B2986" s="989" t="s">
        <v>179</v>
      </c>
      <c r="C2986" s="976"/>
      <c r="D2986" s="983" t="s">
        <v>3474</v>
      </c>
      <c r="E2986" s="984" t="s">
        <v>179</v>
      </c>
      <c r="F2986" s="979">
        <v>0</v>
      </c>
      <c r="G2986" s="980"/>
      <c r="H2986" s="985">
        <f t="shared" si="46"/>
        <v>0</v>
      </c>
      <c r="J2986" s="2061" t="s">
        <v>6845</v>
      </c>
      <c r="K2986" s="2153" t="str">
        <f>VLOOKUP(J2986,'FICHE RATIOS'!C:D,2,FALSE)</f>
        <v>Electricité - Régulation</v>
      </c>
    </row>
    <row r="2987" spans="1:11">
      <c r="A2987" s="440"/>
      <c r="B2987" s="989" t="s">
        <v>179</v>
      </c>
      <c r="C2987" s="976"/>
      <c r="D2987" s="983" t="s">
        <v>3475</v>
      </c>
      <c r="E2987" s="984" t="s">
        <v>179</v>
      </c>
      <c r="F2987" s="979">
        <v>0</v>
      </c>
      <c r="G2987" s="980"/>
      <c r="H2987" s="985">
        <f t="shared" si="46"/>
        <v>0</v>
      </c>
      <c r="J2987" s="2061" t="s">
        <v>6845</v>
      </c>
      <c r="K2987" s="2153" t="str">
        <f>VLOOKUP(J2987,'FICHE RATIOS'!C:D,2,FALSE)</f>
        <v>Electricité - Régulation</v>
      </c>
    </row>
    <row r="2988" spans="1:11">
      <c r="A2988" s="440"/>
      <c r="B2988" s="989" t="s">
        <v>179</v>
      </c>
      <c r="C2988" s="976"/>
      <c r="D2988" s="983" t="s">
        <v>3476</v>
      </c>
      <c r="E2988" s="984" t="s">
        <v>179</v>
      </c>
      <c r="F2988" s="979">
        <v>0</v>
      </c>
      <c r="G2988" s="980"/>
      <c r="H2988" s="985">
        <f t="shared" si="46"/>
        <v>0</v>
      </c>
      <c r="J2988" s="2061" t="s">
        <v>6845</v>
      </c>
      <c r="K2988" s="2153" t="str">
        <f>VLOOKUP(J2988,'FICHE RATIOS'!C:D,2,FALSE)</f>
        <v>Electricité - Régulation</v>
      </c>
    </row>
    <row r="2989" spans="1:11">
      <c r="A2989" s="440"/>
      <c r="B2989" s="989" t="s">
        <v>179</v>
      </c>
      <c r="C2989" s="976"/>
      <c r="D2989" s="983" t="s">
        <v>3477</v>
      </c>
      <c r="E2989" s="984" t="s">
        <v>179</v>
      </c>
      <c r="F2989" s="979">
        <v>0</v>
      </c>
      <c r="G2989" s="980"/>
      <c r="H2989" s="985">
        <f t="shared" si="46"/>
        <v>0</v>
      </c>
      <c r="J2989" s="2061" t="s">
        <v>6845</v>
      </c>
      <c r="K2989" s="2153" t="str">
        <f>VLOOKUP(J2989,'FICHE RATIOS'!C:D,2,FALSE)</f>
        <v>Electricité - Régulation</v>
      </c>
    </row>
    <row r="2990" spans="1:11">
      <c r="A2990" s="440"/>
      <c r="B2990" s="989" t="s">
        <v>179</v>
      </c>
      <c r="C2990" s="976"/>
      <c r="D2990" s="983" t="s">
        <v>3478</v>
      </c>
      <c r="E2990" s="984" t="s">
        <v>179</v>
      </c>
      <c r="F2990" s="979">
        <v>0</v>
      </c>
      <c r="G2990" s="980"/>
      <c r="H2990" s="985">
        <f t="shared" si="46"/>
        <v>0</v>
      </c>
      <c r="J2990" s="2061" t="s">
        <v>6845</v>
      </c>
      <c r="K2990" s="2153" t="str">
        <f>VLOOKUP(J2990,'FICHE RATIOS'!C:D,2,FALSE)</f>
        <v>Electricité - Régulation</v>
      </c>
    </row>
    <row r="2991" spans="1:11" ht="24">
      <c r="A2991" s="440"/>
      <c r="B2991" s="989" t="s">
        <v>179</v>
      </c>
      <c r="C2991" s="976"/>
      <c r="D2991" s="983" t="s">
        <v>3479</v>
      </c>
      <c r="E2991" s="984" t="s">
        <v>179</v>
      </c>
      <c r="F2991" s="979">
        <v>0</v>
      </c>
      <c r="G2991" s="980"/>
      <c r="H2991" s="985">
        <f t="shared" si="46"/>
        <v>0</v>
      </c>
      <c r="J2991" s="2061" t="s">
        <v>6845</v>
      </c>
      <c r="K2991" s="2153" t="str">
        <f>VLOOKUP(J2991,'FICHE RATIOS'!C:D,2,FALSE)</f>
        <v>Electricité - Régulation</v>
      </c>
    </row>
    <row r="2992" spans="1:11" ht="48">
      <c r="A2992" s="440"/>
      <c r="B2992" s="989" t="s">
        <v>179</v>
      </c>
      <c r="C2992" s="976"/>
      <c r="D2992" s="983" t="s">
        <v>3480</v>
      </c>
      <c r="E2992" s="984" t="s">
        <v>179</v>
      </c>
      <c r="F2992" s="979">
        <v>0</v>
      </c>
      <c r="G2992" s="980"/>
      <c r="H2992" s="985">
        <f t="shared" si="46"/>
        <v>0</v>
      </c>
      <c r="J2992" s="2061" t="s">
        <v>6845</v>
      </c>
      <c r="K2992" s="2153" t="str">
        <f>VLOOKUP(J2992,'FICHE RATIOS'!C:D,2,FALSE)</f>
        <v>Electricité - Régulation</v>
      </c>
    </row>
    <row r="2993" spans="1:11" ht="24">
      <c r="A2993" s="440"/>
      <c r="B2993" s="989" t="s">
        <v>179</v>
      </c>
      <c r="C2993" s="976"/>
      <c r="D2993" s="983" t="s">
        <v>3481</v>
      </c>
      <c r="E2993" s="984" t="s">
        <v>179</v>
      </c>
      <c r="F2993" s="979">
        <v>0</v>
      </c>
      <c r="G2993" s="980"/>
      <c r="H2993" s="985">
        <f t="shared" si="46"/>
        <v>0</v>
      </c>
      <c r="J2993" s="2061" t="s">
        <v>6845</v>
      </c>
      <c r="K2993" s="2153" t="str">
        <f>VLOOKUP(J2993,'FICHE RATIOS'!C:D,2,FALSE)</f>
        <v>Electricité - Régulation</v>
      </c>
    </row>
    <row r="2994" spans="1:11" ht="24">
      <c r="A2994" s="440"/>
      <c r="B2994" s="989" t="s">
        <v>179</v>
      </c>
      <c r="C2994" s="976"/>
      <c r="D2994" s="983" t="s">
        <v>3482</v>
      </c>
      <c r="E2994" s="984" t="s">
        <v>179</v>
      </c>
      <c r="F2994" s="979">
        <v>0</v>
      </c>
      <c r="G2994" s="980"/>
      <c r="H2994" s="985">
        <f t="shared" si="46"/>
        <v>0</v>
      </c>
      <c r="J2994" s="2061" t="s">
        <v>6845</v>
      </c>
      <c r="K2994" s="2153" t="str">
        <f>VLOOKUP(J2994,'FICHE RATIOS'!C:D,2,FALSE)</f>
        <v>Electricité - Régulation</v>
      </c>
    </row>
    <row r="2995" spans="1:11" ht="24">
      <c r="A2995" s="440"/>
      <c r="B2995" s="989" t="s">
        <v>179</v>
      </c>
      <c r="C2995" s="976"/>
      <c r="D2995" s="983" t="s">
        <v>3483</v>
      </c>
      <c r="E2995" s="984" t="s">
        <v>179</v>
      </c>
      <c r="F2995" s="979">
        <v>0</v>
      </c>
      <c r="G2995" s="980"/>
      <c r="H2995" s="985">
        <f t="shared" si="46"/>
        <v>0</v>
      </c>
      <c r="J2995" s="2061" t="s">
        <v>6845</v>
      </c>
      <c r="K2995" s="2153" t="str">
        <f>VLOOKUP(J2995,'FICHE RATIOS'!C:D,2,FALSE)</f>
        <v>Electricité - Régulation</v>
      </c>
    </row>
    <row r="2996" spans="1:11">
      <c r="A2996" s="440"/>
      <c r="B2996" s="989" t="s">
        <v>179</v>
      </c>
      <c r="C2996" s="976"/>
      <c r="D2996" s="983" t="s">
        <v>3484</v>
      </c>
      <c r="E2996" s="984" t="s">
        <v>179</v>
      </c>
      <c r="F2996" s="979">
        <v>0</v>
      </c>
      <c r="G2996" s="980"/>
      <c r="H2996" s="985">
        <f t="shared" si="46"/>
        <v>0</v>
      </c>
      <c r="J2996" s="2061" t="s">
        <v>6845</v>
      </c>
      <c r="K2996" s="2153" t="str">
        <f>VLOOKUP(J2996,'FICHE RATIOS'!C:D,2,FALSE)</f>
        <v>Electricité - Régulation</v>
      </c>
    </row>
    <row r="2997" spans="1:11">
      <c r="A2997" s="440"/>
      <c r="B2997" s="989" t="s">
        <v>179</v>
      </c>
      <c r="C2997" s="976"/>
      <c r="D2997" s="983" t="s">
        <v>3485</v>
      </c>
      <c r="E2997" s="984" t="s">
        <v>179</v>
      </c>
      <c r="F2997" s="979">
        <v>0</v>
      </c>
      <c r="G2997" s="980"/>
      <c r="H2997" s="985">
        <f t="shared" si="46"/>
        <v>0</v>
      </c>
      <c r="J2997" s="2061" t="s">
        <v>6845</v>
      </c>
      <c r="K2997" s="2153" t="str">
        <f>VLOOKUP(J2997,'FICHE RATIOS'!C:D,2,FALSE)</f>
        <v>Electricité - Régulation</v>
      </c>
    </row>
    <row r="2998" spans="1:11">
      <c r="A2998" s="440"/>
      <c r="B2998" s="989" t="s">
        <v>179</v>
      </c>
      <c r="C2998" s="976"/>
      <c r="D2998" s="983" t="s">
        <v>3486</v>
      </c>
      <c r="E2998" s="984" t="s">
        <v>179</v>
      </c>
      <c r="F2998" s="979">
        <v>0</v>
      </c>
      <c r="G2998" s="980"/>
      <c r="H2998" s="985">
        <f t="shared" si="46"/>
        <v>0</v>
      </c>
      <c r="J2998" s="2061" t="s">
        <v>6845</v>
      </c>
      <c r="K2998" s="2153" t="str">
        <f>VLOOKUP(J2998,'FICHE RATIOS'!C:D,2,FALSE)</f>
        <v>Electricité - Régulation</v>
      </c>
    </row>
    <row r="2999" spans="1:11">
      <c r="A2999" s="440"/>
      <c r="B2999" s="989" t="s">
        <v>179</v>
      </c>
      <c r="C2999" s="976"/>
      <c r="D2999" s="983" t="s">
        <v>3487</v>
      </c>
      <c r="E2999" s="984" t="s">
        <v>179</v>
      </c>
      <c r="F2999" s="979">
        <v>0</v>
      </c>
      <c r="G2999" s="980"/>
      <c r="H2999" s="985">
        <f t="shared" si="46"/>
        <v>0</v>
      </c>
      <c r="J2999" s="2061" t="s">
        <v>6845</v>
      </c>
      <c r="K2999" s="2153" t="str">
        <f>VLOOKUP(J2999,'FICHE RATIOS'!C:D,2,FALSE)</f>
        <v>Electricité - Régulation</v>
      </c>
    </row>
    <row r="3000" spans="1:11" ht="48">
      <c r="A3000" s="440"/>
      <c r="B3000" s="989" t="s">
        <v>179</v>
      </c>
      <c r="C3000" s="976"/>
      <c r="D3000" s="983" t="s">
        <v>3488</v>
      </c>
      <c r="E3000" s="984" t="s">
        <v>179</v>
      </c>
      <c r="F3000" s="979">
        <v>0</v>
      </c>
      <c r="G3000" s="980"/>
      <c r="H3000" s="985">
        <f t="shared" si="46"/>
        <v>0</v>
      </c>
      <c r="J3000" s="2061" t="s">
        <v>6845</v>
      </c>
      <c r="K3000" s="2153" t="str">
        <f>VLOOKUP(J3000,'FICHE RATIOS'!C:D,2,FALSE)</f>
        <v>Electricité - Régulation</v>
      </c>
    </row>
    <row r="3001" spans="1:11" ht="48">
      <c r="A3001" s="440"/>
      <c r="B3001" s="989" t="s">
        <v>179</v>
      </c>
      <c r="C3001" s="976"/>
      <c r="D3001" s="983" t="s">
        <v>3489</v>
      </c>
      <c r="E3001" s="984" t="s">
        <v>2528</v>
      </c>
      <c r="F3001" s="979">
        <v>0</v>
      </c>
      <c r="G3001" s="980"/>
      <c r="H3001" s="985">
        <f t="shared" si="46"/>
        <v>0</v>
      </c>
      <c r="J3001" s="2061" t="s">
        <v>6845</v>
      </c>
      <c r="K3001" s="2153" t="str">
        <f>VLOOKUP(J3001,'FICHE RATIOS'!C:D,2,FALSE)</f>
        <v>Electricité - Régulation</v>
      </c>
    </row>
    <row r="3002" spans="1:11">
      <c r="A3002" s="440"/>
      <c r="B3002" s="989"/>
      <c r="C3002" s="976"/>
      <c r="D3002" s="983"/>
      <c r="E3002" s="984"/>
      <c r="F3002" s="979"/>
      <c r="G3002" s="980"/>
      <c r="H3002" s="985">
        <f t="shared" si="46"/>
        <v>0</v>
      </c>
      <c r="J3002" s="2061"/>
      <c r="K3002" s="2153" t="e">
        <f>VLOOKUP(J3002,'FICHE RATIOS'!C:D,2,FALSE)</f>
        <v>#N/A</v>
      </c>
    </row>
    <row r="3003" spans="1:11">
      <c r="A3003" s="440"/>
      <c r="B3003" s="989" t="s">
        <v>179</v>
      </c>
      <c r="C3003" s="976"/>
      <c r="D3003" s="991" t="s">
        <v>3490</v>
      </c>
      <c r="E3003" s="984" t="s">
        <v>51</v>
      </c>
      <c r="F3003" s="979">
        <v>1</v>
      </c>
      <c r="G3003" s="1005">
        <f>+SUM(H5:H3002)*0.07</f>
        <v>1268463.0000000009</v>
      </c>
      <c r="H3003" s="985">
        <f t="shared" si="46"/>
        <v>1268463.0000000009</v>
      </c>
      <c r="J3003" s="2061" t="s">
        <v>6678</v>
      </c>
      <c r="K3003" s="2153" t="str">
        <f>VLOOKUP(J3003,'FICHE RATIOS'!C:D,2,FALSE)</f>
        <v>Assurances, Aléas, Risques &amp; Marge</v>
      </c>
    </row>
    <row r="3004" spans="1:11" ht="15" thickBot="1">
      <c r="A3004" s="440"/>
      <c r="B3004" s="989" t="s">
        <v>179</v>
      </c>
      <c r="C3004" s="976"/>
      <c r="D3004" s="983" t="s">
        <v>179</v>
      </c>
      <c r="E3004" s="984" t="s">
        <v>179</v>
      </c>
      <c r="F3004" s="979">
        <v>0</v>
      </c>
      <c r="G3004" s="980"/>
      <c r="H3004" s="985"/>
      <c r="J3004" s="2155"/>
      <c r="K3004" s="2156" t="e">
        <f>VLOOKUP(J3004,'FICHE RATIOS'!C:D,2,FALSE)</f>
        <v>#N/A</v>
      </c>
    </row>
    <row r="3005" spans="1:11" s="1012" customFormat="1" ht="15" thickBot="1">
      <c r="A3005" s="950" t="s">
        <v>278</v>
      </c>
      <c r="B3005" s="951"/>
      <c r="C3005" s="626"/>
      <c r="D3005" s="1006"/>
      <c r="E3005" s="1007"/>
      <c r="F3005" s="1008"/>
      <c r="G3005" s="1009"/>
      <c r="H3005" s="1010">
        <f>+SUM(H5:H3004)</f>
        <v>19389363.000000011</v>
      </c>
      <c r="I3005" s="1011"/>
    </row>
    <row r="3006" spans="1:11" ht="15">
      <c r="A3006" s="440"/>
      <c r="B3006" s="330"/>
      <c r="C3006" s="1013"/>
      <c r="D3006" s="972"/>
      <c r="E3006" s="1014"/>
      <c r="F3006" s="1015"/>
      <c r="G3006" s="1016"/>
      <c r="H3006" s="1017"/>
    </row>
    <row r="3007" spans="1:11" ht="15">
      <c r="A3007" s="440"/>
      <c r="B3007" s="330"/>
      <c r="C3007" s="1013"/>
      <c r="D3007" s="972"/>
      <c r="E3007" s="1014"/>
      <c r="F3007" s="1015"/>
      <c r="G3007" s="1016"/>
      <c r="H3007" s="1017"/>
    </row>
    <row r="3008" spans="1:11" ht="15">
      <c r="A3008" s="440"/>
      <c r="B3008" s="330"/>
      <c r="C3008" s="1013"/>
      <c r="D3008" s="972"/>
      <c r="E3008" s="1014"/>
      <c r="F3008" s="1015"/>
      <c r="G3008" s="1016"/>
      <c r="H3008" s="1017"/>
      <c r="K3008" s="1000"/>
    </row>
    <row r="3009" spans="1:8" ht="15">
      <c r="A3009" s="440"/>
      <c r="B3009" s="330"/>
      <c r="C3009" s="1013"/>
      <c r="D3009" s="972"/>
      <c r="E3009" s="1014"/>
      <c r="F3009" s="1015"/>
      <c r="G3009" s="1016"/>
      <c r="H3009" s="1017"/>
    </row>
    <row r="3010" spans="1:8" ht="15">
      <c r="A3010" s="440"/>
      <c r="B3010" s="330"/>
      <c r="C3010" s="1013"/>
      <c r="D3010" s="972"/>
      <c r="E3010" s="1014"/>
      <c r="F3010" s="1015"/>
      <c r="G3010" s="1016"/>
      <c r="H3010" s="1017"/>
    </row>
    <row r="3011" spans="1:8">
      <c r="A3011" s="440"/>
      <c r="B3011" s="330"/>
      <c r="C3011" s="1013"/>
      <c r="D3011" s="972"/>
      <c r="E3011" s="1014"/>
      <c r="F3011" s="1015"/>
      <c r="G3011" s="1016"/>
      <c r="H3011" s="974"/>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theme="4" tint="-0.499984740745262"/>
  </sheetPr>
  <dimension ref="A1:T3080"/>
  <sheetViews>
    <sheetView showZeros="0" view="pageBreakPreview" topLeftCell="A2449" zoomScale="55" zoomScaleNormal="70" zoomScaleSheetLayoutView="55" workbookViewId="0">
      <selection activeCell="J25" sqref="J25"/>
    </sheetView>
  </sheetViews>
  <sheetFormatPr baseColWidth="10" defaultColWidth="11.5703125" defaultRowHeight="14.25"/>
  <cols>
    <col min="1" max="1" width="3.140625" style="1157" customWidth="1"/>
    <col min="2" max="2" width="5.42578125" style="1157" customWidth="1"/>
    <col min="3" max="3" width="4.28515625" style="1157" hidden="1" customWidth="1"/>
    <col min="4" max="4" width="54.28515625" style="1198" customWidth="1"/>
    <col min="5" max="5" width="3.5703125" style="261" customWidth="1"/>
    <col min="6" max="6" width="6.5703125" style="264" customWidth="1"/>
    <col min="7" max="7" width="10.85546875" style="1000" customWidth="1"/>
    <col min="8" max="8" width="15.85546875" style="1000" customWidth="1"/>
    <col min="9" max="9" width="11.7109375" style="1157" customWidth="1"/>
    <col min="10" max="10" width="11.5703125" style="1025"/>
    <col min="11" max="11" width="22.5703125" style="1025" customWidth="1"/>
    <col min="12" max="16384" width="11.5703125" style="1025"/>
  </cols>
  <sheetData>
    <row r="1" spans="1:20" ht="15.75">
      <c r="A1" s="1022"/>
      <c r="B1" s="1022"/>
      <c r="C1" s="1022"/>
      <c r="D1" s="1023"/>
      <c r="E1" s="258"/>
      <c r="F1" s="259"/>
      <c r="G1" s="1024"/>
      <c r="H1" s="1024"/>
      <c r="I1" s="1022"/>
    </row>
    <row r="2" spans="1:20" ht="15.75">
      <c r="A2" s="1026"/>
      <c r="B2" s="1026" t="s">
        <v>825</v>
      </c>
      <c r="C2" s="1027" t="e">
        <f>+#REF!</f>
        <v>#REF!</v>
      </c>
      <c r="D2" s="1028" t="s">
        <v>3491</v>
      </c>
      <c r="E2" s="258"/>
      <c r="F2" s="259"/>
      <c r="G2" s="1029"/>
      <c r="H2" s="1024"/>
      <c r="I2" s="1022"/>
      <c r="J2" s="1025" t="s">
        <v>6788</v>
      </c>
      <c r="L2" s="2416">
        <f>H1280+H1282+H1289+H2480+H2482+H2489</f>
        <v>270070.43000000005</v>
      </c>
    </row>
    <row r="3" spans="1:20" ht="15" thickBot="1"/>
    <row r="4" spans="1:20" s="1012" customFormat="1" ht="15.75" thickBot="1">
      <c r="A4" s="1030" t="s">
        <v>174</v>
      </c>
      <c r="B4" s="1031"/>
      <c r="C4" s="1032"/>
      <c r="D4" s="1033" t="s">
        <v>175</v>
      </c>
      <c r="E4" s="1034" t="s">
        <v>36</v>
      </c>
      <c r="F4" s="1034" t="s">
        <v>176</v>
      </c>
      <c r="G4" s="1035" t="s">
        <v>177</v>
      </c>
      <c r="H4" s="1035" t="s">
        <v>178</v>
      </c>
      <c r="I4" s="745"/>
      <c r="J4" s="2692" t="s">
        <v>6774</v>
      </c>
      <c r="K4" s="2693"/>
      <c r="L4" s="179"/>
      <c r="M4" s="2692" t="s">
        <v>6775</v>
      </c>
      <c r="N4" s="2693"/>
      <c r="O4" s="179"/>
      <c r="P4" s="2692" t="s">
        <v>6776</v>
      </c>
      <c r="Q4" s="2693"/>
      <c r="R4" s="179"/>
      <c r="S4" s="2692" t="s">
        <v>6777</v>
      </c>
      <c r="T4" s="2693"/>
    </row>
    <row r="5" spans="1:20" s="1012" customFormat="1" ht="12.75" customHeight="1">
      <c r="A5" s="1036"/>
      <c r="B5" s="1037"/>
      <c r="C5" s="1036"/>
      <c r="D5" s="1038"/>
      <c r="E5" s="388"/>
      <c r="F5" s="616"/>
      <c r="G5" s="278"/>
      <c r="H5" s="187"/>
      <c r="I5" s="1039"/>
    </row>
    <row r="6" spans="1:20" s="1012" customFormat="1" ht="12.75" customHeight="1" thickBot="1">
      <c r="A6" s="1040"/>
      <c r="B6" s="1041"/>
      <c r="C6" s="1042"/>
      <c r="D6" s="1043" t="s">
        <v>3492</v>
      </c>
      <c r="E6" s="276"/>
      <c r="F6" s="276"/>
      <c r="G6" s="312"/>
      <c r="H6" s="1044"/>
      <c r="I6" s="1039"/>
    </row>
    <row r="7" spans="1:20" s="1012" customFormat="1" ht="12.75" customHeight="1">
      <c r="A7" s="1040"/>
      <c r="B7" s="1045"/>
      <c r="C7" s="1046"/>
      <c r="D7" s="1047"/>
      <c r="E7" s="276"/>
      <c r="F7" s="276"/>
      <c r="G7" s="312"/>
      <c r="H7" s="1044"/>
      <c r="I7" s="1039"/>
      <c r="J7" s="2157" t="s">
        <v>6427</v>
      </c>
      <c r="K7" s="2158" t="str">
        <f>VLOOKUP(J7,'FICHE RATIOS'!C:D,2,FALSE)</f>
        <v>Eau froide</v>
      </c>
      <c r="M7" s="2028"/>
      <c r="N7" s="2029"/>
      <c r="P7" s="2028"/>
      <c r="Q7" s="2029"/>
      <c r="S7" s="2028"/>
      <c r="T7" s="2029"/>
    </row>
    <row r="8" spans="1:20" s="1012" customFormat="1" ht="10.15" customHeight="1">
      <c r="A8" s="1040"/>
      <c r="B8" s="1045" t="s">
        <v>229</v>
      </c>
      <c r="C8" s="1046"/>
      <c r="D8" s="1047" t="s">
        <v>3493</v>
      </c>
      <c r="E8" s="276"/>
      <c r="F8" s="276"/>
      <c r="G8" s="312"/>
      <c r="H8" s="1044"/>
      <c r="I8" s="1039"/>
      <c r="J8" s="2159" t="s">
        <v>6427</v>
      </c>
      <c r="K8" s="2160" t="str">
        <f>VLOOKUP(J8,'FICHE RATIOS'!C:D,2,FALSE)</f>
        <v>Eau froide</v>
      </c>
      <c r="M8" s="2030"/>
      <c r="N8" s="2031"/>
      <c r="P8" s="2030"/>
      <c r="Q8" s="2031"/>
      <c r="S8" s="2030"/>
      <c r="T8" s="2031"/>
    </row>
    <row r="9" spans="1:20" s="1012" customFormat="1" ht="12.75" customHeight="1">
      <c r="A9" s="1040"/>
      <c r="B9" s="1048"/>
      <c r="C9" s="1049"/>
      <c r="D9" s="1050"/>
      <c r="E9" s="1051"/>
      <c r="F9" s="1051"/>
      <c r="G9" s="1052"/>
      <c r="H9" s="312"/>
      <c r="I9" s="1039"/>
      <c r="J9" s="2159" t="s">
        <v>6427</v>
      </c>
      <c r="K9" s="2160" t="str">
        <f>VLOOKUP(J9,'FICHE RATIOS'!C:D,2,FALSE)</f>
        <v>Eau froide</v>
      </c>
      <c r="M9" s="2030"/>
      <c r="N9" s="2031"/>
      <c r="P9" s="2030"/>
      <c r="Q9" s="2031"/>
      <c r="S9" s="2030"/>
      <c r="T9" s="2031"/>
    </row>
    <row r="10" spans="1:20" s="1012" customFormat="1" ht="12.75" customHeight="1">
      <c r="A10" s="1040"/>
      <c r="B10" s="1053"/>
      <c r="C10" s="1054"/>
      <c r="D10" s="1055" t="s">
        <v>3494</v>
      </c>
      <c r="E10" s="311"/>
      <c r="F10" s="1056"/>
      <c r="G10" s="1052"/>
      <c r="H10" s="312"/>
      <c r="I10" s="1039"/>
      <c r="J10" s="2159" t="s">
        <v>6427</v>
      </c>
      <c r="K10" s="2160" t="str">
        <f>VLOOKUP(J10,'FICHE RATIOS'!C:D,2,FALSE)</f>
        <v>Eau froide</v>
      </c>
      <c r="M10" s="2032"/>
      <c r="N10" s="2031"/>
      <c r="P10" s="2032"/>
      <c r="Q10" s="2031"/>
      <c r="S10" s="2032"/>
      <c r="T10" s="2031"/>
    </row>
    <row r="11" spans="1:20" s="1012" customFormat="1" ht="12.75" customHeight="1">
      <c r="A11" s="1040"/>
      <c r="B11" s="1053"/>
      <c r="C11" s="1054"/>
      <c r="D11" s="1057" t="s">
        <v>3495</v>
      </c>
      <c r="E11" s="1058" t="s">
        <v>51</v>
      </c>
      <c r="F11" s="555">
        <v>1</v>
      </c>
      <c r="G11" s="1052">
        <v>223.46</v>
      </c>
      <c r="H11" s="1059">
        <f t="shared" ref="H11:H74" si="0">+IF(F11=0,0,F11*G11)</f>
        <v>223.46</v>
      </c>
      <c r="I11" s="1039"/>
      <c r="J11" s="2159" t="s">
        <v>6427</v>
      </c>
      <c r="K11" s="2160" t="str">
        <f>VLOOKUP(J11,'FICHE RATIOS'!C:D,2,FALSE)</f>
        <v>Eau froide</v>
      </c>
      <c r="M11" s="2030"/>
      <c r="N11" s="2031"/>
      <c r="P11" s="2030"/>
      <c r="Q11" s="2031"/>
      <c r="S11" s="2030"/>
      <c r="T11" s="2031"/>
    </row>
    <row r="12" spans="1:20" s="1012" customFormat="1" ht="12.75" customHeight="1">
      <c r="A12" s="1040"/>
      <c r="B12" s="1053"/>
      <c r="C12" s="1054"/>
      <c r="D12" s="1057"/>
      <c r="E12" s="1058"/>
      <c r="F12" s="555"/>
      <c r="G12" s="1052"/>
      <c r="H12" s="1059">
        <f t="shared" si="0"/>
        <v>0</v>
      </c>
      <c r="I12" s="1039"/>
      <c r="J12" s="2159" t="s">
        <v>6427</v>
      </c>
      <c r="K12" s="2160" t="str">
        <f>VLOOKUP(J12,'FICHE RATIOS'!C:D,2,FALSE)</f>
        <v>Eau froide</v>
      </c>
      <c r="M12" s="2030"/>
      <c r="N12" s="2031"/>
      <c r="P12" s="2030"/>
      <c r="Q12" s="2031"/>
      <c r="S12" s="2030"/>
      <c r="T12" s="2031"/>
    </row>
    <row r="13" spans="1:20" s="1012" customFormat="1" ht="12.75" customHeight="1">
      <c r="A13" s="1040"/>
      <c r="B13" s="1060"/>
      <c r="C13" s="1040"/>
      <c r="D13" s="1061" t="s">
        <v>3496</v>
      </c>
      <c r="E13" s="1058" t="s">
        <v>66</v>
      </c>
      <c r="F13" s="555">
        <v>10</v>
      </c>
      <c r="G13" s="1052">
        <v>223.46</v>
      </c>
      <c r="H13" s="1059">
        <f t="shared" si="0"/>
        <v>2234.6</v>
      </c>
      <c r="I13" s="1039"/>
      <c r="J13" s="2159" t="s">
        <v>6427</v>
      </c>
      <c r="K13" s="2160" t="str">
        <f>VLOOKUP(J13,'FICHE RATIOS'!C:D,2,FALSE)</f>
        <v>Eau froide</v>
      </c>
      <c r="M13" s="2030"/>
      <c r="N13" s="2031"/>
      <c r="P13" s="2030"/>
      <c r="Q13" s="2031"/>
      <c r="S13" s="2030"/>
      <c r="T13" s="2031"/>
    </row>
    <row r="14" spans="1:20" s="1012" customFormat="1" ht="12.75" customHeight="1">
      <c r="A14" s="1040"/>
      <c r="B14" s="1060"/>
      <c r="C14" s="1040"/>
      <c r="D14" s="1061" t="s">
        <v>3497</v>
      </c>
      <c r="E14" s="1058" t="s">
        <v>66</v>
      </c>
      <c r="F14" s="555">
        <v>1</v>
      </c>
      <c r="G14" s="1052">
        <v>1078.21</v>
      </c>
      <c r="H14" s="1059">
        <f t="shared" si="0"/>
        <v>1078.21</v>
      </c>
      <c r="I14" s="1039"/>
      <c r="J14" s="2159" t="s">
        <v>6427</v>
      </c>
      <c r="K14" s="2160" t="str">
        <f>VLOOKUP(J14,'FICHE RATIOS'!C:D,2,FALSE)</f>
        <v>Eau froide</v>
      </c>
      <c r="M14" s="2030"/>
      <c r="N14" s="2031"/>
      <c r="P14" s="2030"/>
      <c r="Q14" s="2031"/>
      <c r="S14" s="2030"/>
      <c r="T14" s="2031"/>
    </row>
    <row r="15" spans="1:20" s="1012" customFormat="1" ht="12.75" customHeight="1">
      <c r="A15" s="1040"/>
      <c r="B15" s="1060"/>
      <c r="C15" s="1040"/>
      <c r="D15" s="1062" t="s">
        <v>3498</v>
      </c>
      <c r="E15" s="456" t="s">
        <v>66</v>
      </c>
      <c r="F15" s="555">
        <v>1</v>
      </c>
      <c r="G15" s="1052">
        <v>3089.83</v>
      </c>
      <c r="H15" s="1059">
        <f t="shared" si="0"/>
        <v>3089.83</v>
      </c>
      <c r="I15" s="1039"/>
      <c r="J15" s="2159" t="s">
        <v>6427</v>
      </c>
      <c r="K15" s="2160" t="str">
        <f>VLOOKUP(J15,'FICHE RATIOS'!C:D,2,FALSE)</f>
        <v>Eau froide</v>
      </c>
      <c r="M15" s="2032"/>
      <c r="N15" s="2031"/>
      <c r="P15" s="2032"/>
      <c r="Q15" s="2031"/>
      <c r="S15" s="2032"/>
      <c r="T15" s="2031"/>
    </row>
    <row r="16" spans="1:20" s="1012" customFormat="1" ht="12.75" customHeight="1">
      <c r="A16" s="1040"/>
      <c r="B16" s="1060"/>
      <c r="C16" s="1040"/>
      <c r="D16" s="1061" t="s">
        <v>3499</v>
      </c>
      <c r="E16" s="456" t="s">
        <v>66</v>
      </c>
      <c r="F16" s="555">
        <v>1</v>
      </c>
      <c r="G16" s="1052">
        <v>81.2</v>
      </c>
      <c r="H16" s="1059">
        <f t="shared" si="0"/>
        <v>81.2</v>
      </c>
      <c r="I16" s="1039"/>
      <c r="J16" s="2159" t="s">
        <v>6427</v>
      </c>
      <c r="K16" s="2160" t="str">
        <f>VLOOKUP(J16,'FICHE RATIOS'!C:D,2,FALSE)</f>
        <v>Eau froide</v>
      </c>
      <c r="M16" s="2030"/>
      <c r="N16" s="2031"/>
      <c r="P16" s="2030"/>
      <c r="Q16" s="2031"/>
      <c r="S16" s="2030"/>
      <c r="T16" s="2031"/>
    </row>
    <row r="17" spans="1:20" s="1012" customFormat="1" ht="12.75" customHeight="1">
      <c r="A17" s="1040"/>
      <c r="B17" s="1060"/>
      <c r="C17" s="1040"/>
      <c r="D17" s="1062" t="s">
        <v>3500</v>
      </c>
      <c r="E17" s="456" t="s">
        <v>66</v>
      </c>
      <c r="F17" s="555">
        <v>1</v>
      </c>
      <c r="G17" s="1052">
        <v>18.91</v>
      </c>
      <c r="H17" s="1059">
        <f t="shared" si="0"/>
        <v>18.91</v>
      </c>
      <c r="I17" s="1039"/>
      <c r="J17" s="2159" t="s">
        <v>6427</v>
      </c>
      <c r="K17" s="2160" t="str">
        <f>VLOOKUP(J17,'FICHE RATIOS'!C:D,2,FALSE)</f>
        <v>Eau froide</v>
      </c>
      <c r="M17" s="2033"/>
      <c r="N17" s="2031"/>
      <c r="P17" s="2033"/>
      <c r="Q17" s="2031"/>
      <c r="S17" s="2033"/>
      <c r="T17" s="2031"/>
    </row>
    <row r="18" spans="1:20" s="1012" customFormat="1" ht="12.75" customHeight="1">
      <c r="A18" s="1040"/>
      <c r="B18" s="1060"/>
      <c r="C18" s="1040"/>
      <c r="D18" s="1062"/>
      <c r="E18" s="456"/>
      <c r="F18" s="1056"/>
      <c r="G18" s="1052"/>
      <c r="H18" s="1059">
        <f t="shared" si="0"/>
        <v>0</v>
      </c>
      <c r="I18" s="1039"/>
      <c r="J18" s="2159" t="s">
        <v>6427</v>
      </c>
      <c r="K18" s="2160" t="str">
        <f>VLOOKUP(J18,'FICHE RATIOS'!C:D,2,FALSE)</f>
        <v>Eau froide</v>
      </c>
      <c r="M18" s="2034"/>
      <c r="N18" s="2031"/>
      <c r="P18" s="2034"/>
      <c r="Q18" s="2031"/>
      <c r="S18" s="2034"/>
      <c r="T18" s="2031"/>
    </row>
    <row r="19" spans="1:20" s="1012" customFormat="1" ht="12.75" customHeight="1">
      <c r="A19" s="1040"/>
      <c r="B19" s="1053"/>
      <c r="C19" s="1054"/>
      <c r="D19" s="1063" t="s">
        <v>3501</v>
      </c>
      <c r="E19" s="456"/>
      <c r="F19" s="1056"/>
      <c r="G19" s="1052"/>
      <c r="H19" s="1059">
        <f t="shared" si="0"/>
        <v>0</v>
      </c>
      <c r="I19" s="1039"/>
      <c r="J19" s="2159" t="s">
        <v>6427</v>
      </c>
      <c r="K19" s="2160" t="str">
        <f>VLOOKUP(J19,'FICHE RATIOS'!C:D,2,FALSE)</f>
        <v>Eau froide</v>
      </c>
      <c r="M19" s="2033"/>
      <c r="N19" s="2031"/>
      <c r="P19" s="2033"/>
      <c r="Q19" s="2031"/>
      <c r="S19" s="2033"/>
      <c r="T19" s="2031"/>
    </row>
    <row r="20" spans="1:20" s="1012" customFormat="1" ht="12.75" customHeight="1">
      <c r="A20" s="1040"/>
      <c r="B20" s="1053"/>
      <c r="C20" s="1054"/>
      <c r="D20" s="1064" t="s">
        <v>3502</v>
      </c>
      <c r="E20" s="456" t="s">
        <v>51</v>
      </c>
      <c r="F20" s="555">
        <v>2</v>
      </c>
      <c r="G20" s="1052">
        <v>41.7</v>
      </c>
      <c r="H20" s="1059">
        <f t="shared" si="0"/>
        <v>83.4</v>
      </c>
      <c r="I20" s="1039"/>
      <c r="J20" s="2159" t="s">
        <v>6427</v>
      </c>
      <c r="K20" s="2160" t="str">
        <f>VLOOKUP(J20,'FICHE RATIOS'!C:D,2,FALSE)</f>
        <v>Eau froide</v>
      </c>
      <c r="M20" s="2035"/>
      <c r="N20" s="2031"/>
      <c r="P20" s="2035"/>
      <c r="Q20" s="2031"/>
      <c r="S20" s="2035"/>
      <c r="T20" s="2031"/>
    </row>
    <row r="21" spans="1:20" s="1012" customFormat="1" ht="12.75" customHeight="1">
      <c r="A21" s="1040"/>
      <c r="B21" s="1053"/>
      <c r="C21" s="1054"/>
      <c r="D21" s="1064"/>
      <c r="E21" s="456"/>
      <c r="F21" s="555"/>
      <c r="G21" s="1052"/>
      <c r="H21" s="1059">
        <f t="shared" si="0"/>
        <v>0</v>
      </c>
      <c r="I21" s="1039"/>
      <c r="J21" s="2159" t="s">
        <v>6427</v>
      </c>
      <c r="K21" s="2160" t="str">
        <f>VLOOKUP(J21,'FICHE RATIOS'!C:D,2,FALSE)</f>
        <v>Eau froide</v>
      </c>
      <c r="M21" s="2036"/>
      <c r="N21" s="2031"/>
      <c r="P21" s="2036"/>
      <c r="Q21" s="2031"/>
      <c r="S21" s="2036"/>
      <c r="T21" s="2031"/>
    </row>
    <row r="22" spans="1:20" s="1012" customFormat="1" ht="12.75" customHeight="1">
      <c r="A22" s="1040"/>
      <c r="B22" s="1053"/>
      <c r="C22" s="1054"/>
      <c r="D22" s="1057" t="s">
        <v>3503</v>
      </c>
      <c r="E22" s="1058"/>
      <c r="F22" s="555"/>
      <c r="G22" s="1052"/>
      <c r="H22" s="1059">
        <f t="shared" si="0"/>
        <v>0</v>
      </c>
      <c r="I22" s="1039"/>
      <c r="J22" s="2159" t="s">
        <v>6427</v>
      </c>
      <c r="K22" s="2160" t="str">
        <f>VLOOKUP(J22,'FICHE RATIOS'!C:D,2,FALSE)</f>
        <v>Eau froide</v>
      </c>
      <c r="M22" s="2034"/>
      <c r="N22" s="2031"/>
      <c r="P22" s="2034"/>
      <c r="Q22" s="2031"/>
      <c r="S22" s="2034"/>
      <c r="T22" s="2031"/>
    </row>
    <row r="23" spans="1:20" s="1012" customFormat="1" ht="12.75" customHeight="1">
      <c r="A23" s="1040"/>
      <c r="B23" s="1053"/>
      <c r="C23" s="1054"/>
      <c r="D23" s="1057" t="s">
        <v>3504</v>
      </c>
      <c r="E23" s="1058" t="s">
        <v>66</v>
      </c>
      <c r="F23" s="555">
        <v>1</v>
      </c>
      <c r="G23" s="1052">
        <v>10.02</v>
      </c>
      <c r="H23" s="1059">
        <f t="shared" si="0"/>
        <v>10.02</v>
      </c>
      <c r="I23" s="1039"/>
      <c r="J23" s="2159" t="s">
        <v>6427</v>
      </c>
      <c r="K23" s="2160" t="str">
        <f>VLOOKUP(J23,'FICHE RATIOS'!C:D,2,FALSE)</f>
        <v>Eau froide</v>
      </c>
      <c r="M23" s="2034"/>
      <c r="N23" s="2031"/>
      <c r="P23" s="2034"/>
      <c r="Q23" s="2031"/>
      <c r="S23" s="2034"/>
      <c r="T23" s="2031"/>
    </row>
    <row r="24" spans="1:20" s="1012" customFormat="1" ht="12.75" customHeight="1">
      <c r="A24" s="1040"/>
      <c r="B24" s="1053"/>
      <c r="C24" s="1054"/>
      <c r="D24" s="1057"/>
      <c r="E24" s="1058"/>
      <c r="F24" s="1056"/>
      <c r="G24" s="1052"/>
      <c r="H24" s="1059">
        <f t="shared" si="0"/>
        <v>0</v>
      </c>
      <c r="I24" s="1039"/>
      <c r="J24" s="2159" t="s">
        <v>6427</v>
      </c>
      <c r="K24" s="2160" t="str">
        <f>VLOOKUP(J24,'FICHE RATIOS'!C:D,2,FALSE)</f>
        <v>Eau froide</v>
      </c>
      <c r="M24" s="2034"/>
      <c r="N24" s="2031"/>
      <c r="P24" s="2034"/>
      <c r="Q24" s="2031"/>
      <c r="S24" s="2034"/>
      <c r="T24" s="2031"/>
    </row>
    <row r="25" spans="1:20" s="1012" customFormat="1" ht="12.75" customHeight="1">
      <c r="A25" s="1040"/>
      <c r="B25" s="1060"/>
      <c r="C25" s="1040"/>
      <c r="D25" s="1061" t="s">
        <v>3505</v>
      </c>
      <c r="E25" s="1051" t="s">
        <v>235</v>
      </c>
      <c r="F25" s="555">
        <v>10</v>
      </c>
      <c r="G25" s="1052">
        <v>122.62</v>
      </c>
      <c r="H25" s="1059">
        <f t="shared" si="0"/>
        <v>1226.2</v>
      </c>
      <c r="I25" s="1039"/>
      <c r="J25" s="2159" t="s">
        <v>6427</v>
      </c>
      <c r="K25" s="2160" t="str">
        <f>VLOOKUP(J25,'FICHE RATIOS'!C:D,2,FALSE)</f>
        <v>Eau froide</v>
      </c>
      <c r="M25" s="2034"/>
      <c r="N25" s="2031"/>
      <c r="P25" s="2034"/>
      <c r="Q25" s="2031"/>
      <c r="S25" s="2034"/>
      <c r="T25" s="2031"/>
    </row>
    <row r="26" spans="1:20" s="1012" customFormat="1" ht="12.75" customHeight="1">
      <c r="A26" s="1040"/>
      <c r="B26" s="1060"/>
      <c r="C26" s="1040"/>
      <c r="D26" s="1062" t="s">
        <v>3506</v>
      </c>
      <c r="E26" s="276" t="s">
        <v>70</v>
      </c>
      <c r="F26" s="277">
        <v>8</v>
      </c>
      <c r="G26" s="1052">
        <v>68.989999999999995</v>
      </c>
      <c r="H26" s="1059">
        <f t="shared" si="0"/>
        <v>551.91999999999996</v>
      </c>
      <c r="I26" s="1039"/>
      <c r="J26" s="2159" t="s">
        <v>6427</v>
      </c>
      <c r="K26" s="2160" t="str">
        <f>VLOOKUP(J26,'FICHE RATIOS'!C:D,2,FALSE)</f>
        <v>Eau froide</v>
      </c>
      <c r="M26" s="2034"/>
      <c r="N26" s="2031"/>
      <c r="P26" s="2034"/>
      <c r="Q26" s="2031"/>
      <c r="S26" s="2034"/>
      <c r="T26" s="2031"/>
    </row>
    <row r="27" spans="1:20" s="1012" customFormat="1" ht="12.75" customHeight="1">
      <c r="A27" s="1040"/>
      <c r="B27" s="1060"/>
      <c r="C27" s="1040"/>
      <c r="D27" s="1050"/>
      <c r="E27" s="1051"/>
      <c r="F27" s="277"/>
      <c r="G27" s="1052"/>
      <c r="H27" s="1059">
        <f t="shared" si="0"/>
        <v>0</v>
      </c>
      <c r="I27" s="1039"/>
      <c r="J27" s="2159" t="s">
        <v>6427</v>
      </c>
      <c r="K27" s="2160" t="str">
        <f>VLOOKUP(J27,'FICHE RATIOS'!C:D,2,FALSE)</f>
        <v>Eau froide</v>
      </c>
      <c r="M27" s="2034"/>
      <c r="N27" s="2031"/>
      <c r="P27" s="2034"/>
      <c r="Q27" s="2031"/>
      <c r="S27" s="2034"/>
      <c r="T27" s="2031"/>
    </row>
    <row r="28" spans="1:20" s="1012" customFormat="1" ht="12.75" customHeight="1">
      <c r="A28" s="1040"/>
      <c r="B28" s="1060"/>
      <c r="C28" s="1040"/>
      <c r="D28" s="1061" t="s">
        <v>3507</v>
      </c>
      <c r="E28" s="1051"/>
      <c r="F28" s="555"/>
      <c r="G28" s="1052"/>
      <c r="H28" s="1059">
        <f t="shared" si="0"/>
        <v>0</v>
      </c>
      <c r="I28" s="1039"/>
      <c r="J28" s="2159" t="s">
        <v>6427</v>
      </c>
      <c r="K28" s="2160" t="str">
        <f>VLOOKUP(J28,'FICHE RATIOS'!C:D,2,FALSE)</f>
        <v>Eau froide</v>
      </c>
      <c r="M28" s="2034"/>
      <c r="N28" s="2031"/>
      <c r="P28" s="2034"/>
      <c r="Q28" s="2031"/>
      <c r="S28" s="2034"/>
      <c r="T28" s="2031"/>
    </row>
    <row r="29" spans="1:20" s="1012" customFormat="1" ht="12.75" customHeight="1">
      <c r="A29" s="1040"/>
      <c r="B29" s="1060"/>
      <c r="C29" s="1040"/>
      <c r="D29" s="1061" t="s">
        <v>3508</v>
      </c>
      <c r="E29" s="1051"/>
      <c r="F29" s="555"/>
      <c r="G29" s="1052"/>
      <c r="H29" s="1059">
        <f t="shared" si="0"/>
        <v>0</v>
      </c>
      <c r="I29" s="1039"/>
      <c r="J29" s="2159" t="s">
        <v>6427</v>
      </c>
      <c r="K29" s="2160" t="str">
        <f>VLOOKUP(J29,'FICHE RATIOS'!C:D,2,FALSE)</f>
        <v>Eau froide</v>
      </c>
      <c r="M29" s="2034"/>
      <c r="N29" s="2031"/>
      <c r="P29" s="2034"/>
      <c r="Q29" s="2031"/>
      <c r="S29" s="2034"/>
      <c r="T29" s="2031"/>
    </row>
    <row r="30" spans="1:20" s="1012" customFormat="1" ht="12.75" customHeight="1">
      <c r="A30" s="1040"/>
      <c r="B30" s="1060"/>
      <c r="C30" s="1040"/>
      <c r="D30" s="1061" t="s">
        <v>3509</v>
      </c>
      <c r="E30" s="1051"/>
      <c r="F30" s="555"/>
      <c r="G30" s="1052"/>
      <c r="H30" s="1059">
        <f t="shared" si="0"/>
        <v>0</v>
      </c>
      <c r="I30" s="1039"/>
      <c r="J30" s="2159" t="s">
        <v>6427</v>
      </c>
      <c r="K30" s="2160" t="str">
        <f>VLOOKUP(J30,'FICHE RATIOS'!C:D,2,FALSE)</f>
        <v>Eau froide</v>
      </c>
      <c r="M30" s="2034"/>
      <c r="N30" s="2031"/>
      <c r="P30" s="2034"/>
      <c r="Q30" s="2031"/>
      <c r="S30" s="2034"/>
      <c r="T30" s="2031"/>
    </row>
    <row r="31" spans="1:20" s="1012" customFormat="1" ht="12.75" customHeight="1">
      <c r="A31" s="1040"/>
      <c r="B31" s="1060"/>
      <c r="C31" s="1040"/>
      <c r="D31" s="1061" t="s">
        <v>3510</v>
      </c>
      <c r="E31" s="1051"/>
      <c r="F31" s="555"/>
      <c r="G31" s="1052"/>
      <c r="H31" s="1059">
        <f t="shared" si="0"/>
        <v>0</v>
      </c>
      <c r="I31" s="1039"/>
      <c r="J31" s="2159" t="s">
        <v>6427</v>
      </c>
      <c r="K31" s="2160" t="str">
        <f>VLOOKUP(J31,'FICHE RATIOS'!C:D,2,FALSE)</f>
        <v>Eau froide</v>
      </c>
      <c r="M31" s="2034"/>
      <c r="N31" s="2031"/>
      <c r="P31" s="2034"/>
      <c r="Q31" s="2031"/>
      <c r="S31" s="2034"/>
      <c r="T31" s="2031"/>
    </row>
    <row r="32" spans="1:20" s="1012" customFormat="1" ht="12.75" customHeight="1">
      <c r="A32" s="1040"/>
      <c r="B32" s="1060"/>
      <c r="C32" s="1040"/>
      <c r="D32" s="1061" t="s">
        <v>3511</v>
      </c>
      <c r="E32" s="1051" t="s">
        <v>66</v>
      </c>
      <c r="F32" s="555">
        <v>1</v>
      </c>
      <c r="G32" s="1052">
        <v>877.9</v>
      </c>
      <c r="H32" s="1059">
        <f t="shared" si="0"/>
        <v>877.9</v>
      </c>
      <c r="I32" s="1039"/>
      <c r="J32" s="2159" t="s">
        <v>6427</v>
      </c>
      <c r="K32" s="2160" t="str">
        <f>VLOOKUP(J32,'FICHE RATIOS'!C:D,2,FALSE)</f>
        <v>Eau froide</v>
      </c>
      <c r="M32" s="2034"/>
      <c r="N32" s="2031"/>
      <c r="P32" s="2034"/>
      <c r="Q32" s="2031"/>
      <c r="S32" s="2034"/>
      <c r="T32" s="2031"/>
    </row>
    <row r="33" spans="1:20" s="1012" customFormat="1" ht="12.75" customHeight="1">
      <c r="A33" s="1040"/>
      <c r="B33" s="1065"/>
      <c r="C33" s="1066"/>
      <c r="D33" s="1061"/>
      <c r="E33" s="1051"/>
      <c r="F33" s="1051"/>
      <c r="G33" s="1052"/>
      <c r="H33" s="1059">
        <f t="shared" si="0"/>
        <v>0</v>
      </c>
      <c r="I33" s="1039"/>
      <c r="J33" s="2159" t="s">
        <v>6427</v>
      </c>
      <c r="K33" s="2160" t="str">
        <f>VLOOKUP(J33,'FICHE RATIOS'!C:D,2,FALSE)</f>
        <v>Eau froide</v>
      </c>
      <c r="M33" s="2034"/>
      <c r="N33" s="2031"/>
      <c r="P33" s="2034"/>
      <c r="Q33" s="2031"/>
      <c r="S33" s="2034"/>
      <c r="T33" s="2031"/>
    </row>
    <row r="34" spans="1:20" s="1012" customFormat="1" ht="12.75" customHeight="1">
      <c r="A34" s="1040"/>
      <c r="B34" s="1053"/>
      <c r="C34" s="1054"/>
      <c r="D34" s="1067" t="s">
        <v>3512</v>
      </c>
      <c r="E34" s="555"/>
      <c r="F34" s="555"/>
      <c r="G34" s="1052"/>
      <c r="H34" s="1059">
        <f t="shared" si="0"/>
        <v>0</v>
      </c>
      <c r="I34" s="1039"/>
      <c r="J34" s="2159" t="s">
        <v>6427</v>
      </c>
      <c r="K34" s="2160" t="str">
        <f>VLOOKUP(J34,'FICHE RATIOS'!C:D,2,FALSE)</f>
        <v>Eau froide</v>
      </c>
      <c r="M34" s="2034"/>
      <c r="N34" s="2031"/>
      <c r="P34" s="2034"/>
      <c r="Q34" s="2031"/>
      <c r="S34" s="2034"/>
      <c r="T34" s="2031"/>
    </row>
    <row r="35" spans="1:20" s="1012" customFormat="1" ht="12.75" customHeight="1">
      <c r="A35" s="1040"/>
      <c r="B35" s="1053"/>
      <c r="C35" s="1054"/>
      <c r="D35" s="1067" t="s">
        <v>3513</v>
      </c>
      <c r="E35" s="555" t="s">
        <v>51</v>
      </c>
      <c r="F35" s="555">
        <v>1</v>
      </c>
      <c r="G35" s="1052">
        <v>255.5</v>
      </c>
      <c r="H35" s="1059">
        <f t="shared" si="0"/>
        <v>255.5</v>
      </c>
      <c r="I35" s="1039"/>
      <c r="J35" s="2159" t="s">
        <v>6427</v>
      </c>
      <c r="K35" s="2160" t="str">
        <f>VLOOKUP(J35,'FICHE RATIOS'!C:D,2,FALSE)</f>
        <v>Eau froide</v>
      </c>
      <c r="M35" s="2034"/>
      <c r="N35" s="2031"/>
      <c r="P35" s="2034"/>
      <c r="Q35" s="2031"/>
      <c r="S35" s="2034"/>
      <c r="T35" s="2031"/>
    </row>
    <row r="36" spans="1:20" s="1012" customFormat="1" ht="12.75" customHeight="1">
      <c r="A36" s="1040"/>
      <c r="B36" s="1053"/>
      <c r="C36" s="1054"/>
      <c r="D36" s="1067" t="s">
        <v>3514</v>
      </c>
      <c r="E36" s="555" t="s">
        <v>51</v>
      </c>
      <c r="F36" s="555">
        <v>1</v>
      </c>
      <c r="G36" s="1052">
        <v>51.1</v>
      </c>
      <c r="H36" s="1059">
        <f t="shared" si="0"/>
        <v>51.1</v>
      </c>
      <c r="I36" s="1039"/>
      <c r="J36" s="2159" t="s">
        <v>6427</v>
      </c>
      <c r="K36" s="2160" t="str">
        <f>VLOOKUP(J36,'FICHE RATIOS'!C:D,2,FALSE)</f>
        <v>Eau froide</v>
      </c>
      <c r="M36" s="2034"/>
      <c r="N36" s="2031"/>
      <c r="P36" s="2034"/>
      <c r="Q36" s="2031"/>
      <c r="S36" s="2034"/>
      <c r="T36" s="2031"/>
    </row>
    <row r="37" spans="1:20" s="1012" customFormat="1" ht="12.75" customHeight="1">
      <c r="A37" s="1040"/>
      <c r="B37" s="1065"/>
      <c r="C37" s="1066"/>
      <c r="D37" s="1061"/>
      <c r="E37" s="1051"/>
      <c r="F37" s="1051"/>
      <c r="G37" s="1052"/>
      <c r="H37" s="1059">
        <f t="shared" si="0"/>
        <v>0</v>
      </c>
      <c r="I37" s="1039"/>
      <c r="J37" s="2159" t="s">
        <v>6427</v>
      </c>
      <c r="K37" s="2160" t="str">
        <f>VLOOKUP(J37,'FICHE RATIOS'!C:D,2,FALSE)</f>
        <v>Eau froide</v>
      </c>
      <c r="M37" s="2034"/>
      <c r="N37" s="2031"/>
      <c r="P37" s="2034"/>
      <c r="Q37" s="2031"/>
      <c r="S37" s="2034"/>
      <c r="T37" s="2031"/>
    </row>
    <row r="38" spans="1:20" s="1012" customFormat="1" ht="12.75" customHeight="1">
      <c r="A38" s="1040"/>
      <c r="B38" s="1065"/>
      <c r="C38" s="1066"/>
      <c r="D38" s="1061"/>
      <c r="E38" s="1051"/>
      <c r="F38" s="1051"/>
      <c r="G38" s="1052"/>
      <c r="H38" s="1059">
        <f t="shared" si="0"/>
        <v>0</v>
      </c>
      <c r="I38" s="1039"/>
      <c r="J38" s="2159" t="s">
        <v>6427</v>
      </c>
      <c r="K38" s="2160" t="str">
        <f>VLOOKUP(J38,'FICHE RATIOS'!C:D,2,FALSE)</f>
        <v>Eau froide</v>
      </c>
      <c r="M38" s="2034"/>
      <c r="N38" s="2031"/>
      <c r="P38" s="2034"/>
      <c r="Q38" s="2031"/>
      <c r="S38" s="2034"/>
      <c r="T38" s="2031"/>
    </row>
    <row r="39" spans="1:20" s="1012" customFormat="1" ht="12.75" customHeight="1">
      <c r="A39" s="1040"/>
      <c r="B39" s="1053"/>
      <c r="C39" s="1054"/>
      <c r="D39" s="1055" t="s">
        <v>3515</v>
      </c>
      <c r="E39" s="555"/>
      <c r="F39" s="555"/>
      <c r="G39" s="1052"/>
      <c r="H39" s="1059">
        <f t="shared" si="0"/>
        <v>0</v>
      </c>
      <c r="I39" s="1039"/>
      <c r="J39" s="2159" t="s">
        <v>6427</v>
      </c>
      <c r="K39" s="2160" t="str">
        <f>VLOOKUP(J39,'FICHE RATIOS'!C:D,2,FALSE)</f>
        <v>Eau froide</v>
      </c>
      <c r="M39" s="2034"/>
      <c r="N39" s="2031"/>
      <c r="P39" s="2034"/>
      <c r="Q39" s="2031"/>
      <c r="S39" s="2034"/>
      <c r="T39" s="2031"/>
    </row>
    <row r="40" spans="1:20" s="1012" customFormat="1" ht="25.7" customHeight="1">
      <c r="A40" s="1040"/>
      <c r="B40" s="1053"/>
      <c r="C40" s="1054"/>
      <c r="D40" s="1067" t="s">
        <v>3516</v>
      </c>
      <c r="E40" s="555"/>
      <c r="F40" s="555"/>
      <c r="G40" s="1052"/>
      <c r="H40" s="1059">
        <f t="shared" si="0"/>
        <v>0</v>
      </c>
      <c r="I40" s="1039"/>
      <c r="J40" s="2159" t="s">
        <v>6427</v>
      </c>
      <c r="K40" s="2160" t="str">
        <f>VLOOKUP(J40,'FICHE RATIOS'!C:D,2,FALSE)</f>
        <v>Eau froide</v>
      </c>
      <c r="M40" s="2034"/>
      <c r="N40" s="2031"/>
      <c r="P40" s="2034"/>
      <c r="Q40" s="2031"/>
      <c r="S40" s="2034"/>
      <c r="T40" s="2031"/>
    </row>
    <row r="41" spans="1:20" s="1012" customFormat="1" ht="12.75" customHeight="1">
      <c r="A41" s="1040"/>
      <c r="B41" s="1053"/>
      <c r="C41" s="1054"/>
      <c r="D41" s="1067" t="s">
        <v>3517</v>
      </c>
      <c r="E41" s="555"/>
      <c r="F41" s="555"/>
      <c r="G41" s="1052"/>
      <c r="H41" s="1059">
        <f t="shared" si="0"/>
        <v>0</v>
      </c>
      <c r="I41" s="1039"/>
      <c r="J41" s="2159" t="s">
        <v>6427</v>
      </c>
      <c r="K41" s="2160" t="str">
        <f>VLOOKUP(J41,'FICHE RATIOS'!C:D,2,FALSE)</f>
        <v>Eau froide</v>
      </c>
      <c r="M41" s="2034"/>
      <c r="N41" s="2031"/>
      <c r="P41" s="2034"/>
      <c r="Q41" s="2031"/>
      <c r="S41" s="2034"/>
      <c r="T41" s="2031"/>
    </row>
    <row r="42" spans="1:20" s="1012" customFormat="1" ht="12.75" customHeight="1">
      <c r="A42" s="1040"/>
      <c r="B42" s="1053"/>
      <c r="C42" s="1054"/>
      <c r="D42" s="1067" t="s">
        <v>3518</v>
      </c>
      <c r="E42" s="555"/>
      <c r="F42" s="555"/>
      <c r="G42" s="1052"/>
      <c r="H42" s="1059">
        <f t="shared" si="0"/>
        <v>0</v>
      </c>
      <c r="I42" s="1039"/>
      <c r="J42" s="2159" t="s">
        <v>6427</v>
      </c>
      <c r="K42" s="2160" t="str">
        <f>VLOOKUP(J42,'FICHE RATIOS'!C:D,2,FALSE)</f>
        <v>Eau froide</v>
      </c>
      <c r="M42" s="2034"/>
      <c r="N42" s="2031"/>
      <c r="P42" s="2034"/>
      <c r="Q42" s="2031"/>
      <c r="S42" s="2034"/>
      <c r="T42" s="2031"/>
    </row>
    <row r="43" spans="1:20" s="1012" customFormat="1" ht="12.75" customHeight="1">
      <c r="A43" s="1040"/>
      <c r="B43" s="1053"/>
      <c r="C43" s="1054"/>
      <c r="D43" s="1067" t="s">
        <v>3519</v>
      </c>
      <c r="E43" s="555" t="s">
        <v>51</v>
      </c>
      <c r="F43" s="555">
        <v>1</v>
      </c>
      <c r="G43" s="1052">
        <v>27537.39</v>
      </c>
      <c r="H43" s="1059">
        <f t="shared" si="0"/>
        <v>27537.39</v>
      </c>
      <c r="I43" s="1039"/>
      <c r="J43" s="2159" t="s">
        <v>6427</v>
      </c>
      <c r="K43" s="2160" t="str">
        <f>VLOOKUP(J43,'FICHE RATIOS'!C:D,2,FALSE)</f>
        <v>Eau froide</v>
      </c>
      <c r="M43" s="2034"/>
      <c r="N43" s="2031"/>
      <c r="P43" s="2034"/>
      <c r="Q43" s="2031"/>
      <c r="S43" s="2034"/>
      <c r="T43" s="2031"/>
    </row>
    <row r="44" spans="1:20" s="1012" customFormat="1" ht="12.75" customHeight="1">
      <c r="A44" s="1040"/>
      <c r="B44" s="1053"/>
      <c r="C44" s="1054"/>
      <c r="D44" s="1067" t="s">
        <v>3520</v>
      </c>
      <c r="E44" s="555"/>
      <c r="F44" s="555"/>
      <c r="G44" s="1052"/>
      <c r="H44" s="1059">
        <f t="shared" si="0"/>
        <v>0</v>
      </c>
      <c r="I44" s="1039"/>
      <c r="J44" s="2159" t="s">
        <v>6427</v>
      </c>
      <c r="K44" s="2160" t="str">
        <f>VLOOKUP(J44,'FICHE RATIOS'!C:D,2,FALSE)</f>
        <v>Eau froide</v>
      </c>
      <c r="M44" s="2034"/>
      <c r="N44" s="2031"/>
      <c r="P44" s="2034"/>
      <c r="Q44" s="2031"/>
      <c r="S44" s="2034"/>
      <c r="T44" s="2031"/>
    </row>
    <row r="45" spans="1:20" s="1012" customFormat="1" ht="12.75" customHeight="1">
      <c r="A45" s="1040"/>
      <c r="B45" s="1053"/>
      <c r="C45" s="1054"/>
      <c r="D45" s="1067" t="s">
        <v>3521</v>
      </c>
      <c r="E45" s="555" t="s">
        <v>51</v>
      </c>
      <c r="F45" s="555">
        <v>1</v>
      </c>
      <c r="G45" s="1052">
        <v>204.35</v>
      </c>
      <c r="H45" s="1059">
        <f t="shared" si="0"/>
        <v>204.35</v>
      </c>
      <c r="I45" s="1039"/>
      <c r="J45" s="2159" t="s">
        <v>6427</v>
      </c>
      <c r="K45" s="2160" t="str">
        <f>VLOOKUP(J45,'FICHE RATIOS'!C:D,2,FALSE)</f>
        <v>Eau froide</v>
      </c>
      <c r="M45" s="2034"/>
      <c r="N45" s="2031"/>
      <c r="P45" s="2034"/>
      <c r="Q45" s="2031"/>
      <c r="S45" s="2034"/>
      <c r="T45" s="2031"/>
    </row>
    <row r="46" spans="1:20" s="1012" customFormat="1" ht="12.75" customHeight="1">
      <c r="A46" s="1040"/>
      <c r="B46" s="1053"/>
      <c r="C46" s="1054"/>
      <c r="D46" s="1067"/>
      <c r="E46" s="555"/>
      <c r="F46" s="555"/>
      <c r="G46" s="1052"/>
      <c r="H46" s="1059">
        <f t="shared" si="0"/>
        <v>0</v>
      </c>
      <c r="I46" s="1039"/>
      <c r="J46" s="2159" t="s">
        <v>6427</v>
      </c>
      <c r="K46" s="2160" t="str">
        <f>VLOOKUP(J46,'FICHE RATIOS'!C:D,2,FALSE)</f>
        <v>Eau froide</v>
      </c>
      <c r="M46" s="2034"/>
      <c r="N46" s="2031"/>
      <c r="P46" s="2034"/>
      <c r="Q46" s="2031"/>
      <c r="S46" s="2034"/>
      <c r="T46" s="2031"/>
    </row>
    <row r="47" spans="1:20" s="1012" customFormat="1" ht="12.75" customHeight="1">
      <c r="A47" s="1040"/>
      <c r="B47" s="1053"/>
      <c r="C47" s="1054"/>
      <c r="D47" s="1067" t="s">
        <v>3522</v>
      </c>
      <c r="E47" s="555"/>
      <c r="F47" s="555"/>
      <c r="G47" s="1052"/>
      <c r="H47" s="1059">
        <f t="shared" si="0"/>
        <v>0</v>
      </c>
      <c r="I47" s="1039"/>
      <c r="J47" s="2159" t="s">
        <v>6427</v>
      </c>
      <c r="K47" s="2160" t="str">
        <f>VLOOKUP(J47,'FICHE RATIOS'!C:D,2,FALSE)</f>
        <v>Eau froide</v>
      </c>
      <c r="M47" s="2034"/>
      <c r="N47" s="2031"/>
      <c r="P47" s="2034"/>
      <c r="Q47" s="2031"/>
      <c r="S47" s="2034"/>
      <c r="T47" s="2031"/>
    </row>
    <row r="48" spans="1:20" s="1012" customFormat="1" ht="12.75" customHeight="1">
      <c r="A48" s="1040"/>
      <c r="B48" s="1053"/>
      <c r="C48" s="1054"/>
      <c r="D48" s="1067" t="s">
        <v>3523</v>
      </c>
      <c r="E48" s="555" t="s">
        <v>51</v>
      </c>
      <c r="F48" s="555">
        <v>1</v>
      </c>
      <c r="G48" s="1052">
        <v>536.54999999999995</v>
      </c>
      <c r="H48" s="1059">
        <f t="shared" si="0"/>
        <v>536.54999999999995</v>
      </c>
      <c r="I48" s="1039"/>
      <c r="J48" s="2159" t="s">
        <v>6427</v>
      </c>
      <c r="K48" s="2160" t="str">
        <f>VLOOKUP(J48,'FICHE RATIOS'!C:D,2,FALSE)</f>
        <v>Eau froide</v>
      </c>
      <c r="M48" s="2034"/>
      <c r="N48" s="2031"/>
      <c r="P48" s="2034"/>
      <c r="Q48" s="2031"/>
      <c r="S48" s="2034"/>
      <c r="T48" s="2031"/>
    </row>
    <row r="49" spans="1:20" s="1012" customFormat="1" ht="12.75" customHeight="1">
      <c r="A49" s="1040"/>
      <c r="B49" s="1053"/>
      <c r="C49" s="1054"/>
      <c r="D49" s="1067"/>
      <c r="E49" s="555"/>
      <c r="F49" s="555"/>
      <c r="G49" s="1052"/>
      <c r="H49" s="1059">
        <f t="shared" si="0"/>
        <v>0</v>
      </c>
      <c r="I49" s="1039"/>
      <c r="J49" s="2159" t="s">
        <v>6427</v>
      </c>
      <c r="K49" s="2160" t="str">
        <f>VLOOKUP(J49,'FICHE RATIOS'!C:D,2,FALSE)</f>
        <v>Eau froide</v>
      </c>
      <c r="M49" s="2034"/>
      <c r="N49" s="2031"/>
      <c r="P49" s="2034"/>
      <c r="Q49" s="2031"/>
      <c r="S49" s="2034"/>
      <c r="T49" s="2031"/>
    </row>
    <row r="50" spans="1:20" s="1012" customFormat="1" ht="12.75" customHeight="1">
      <c r="A50" s="1040"/>
      <c r="B50" s="1053"/>
      <c r="C50" s="1054"/>
      <c r="D50" s="1067"/>
      <c r="E50" s="555"/>
      <c r="F50" s="555"/>
      <c r="G50" s="1052"/>
      <c r="H50" s="1059">
        <f t="shared" si="0"/>
        <v>0</v>
      </c>
      <c r="I50" s="1039"/>
      <c r="J50" s="2159" t="s">
        <v>6427</v>
      </c>
      <c r="K50" s="2160" t="str">
        <f>VLOOKUP(J50,'FICHE RATIOS'!C:D,2,FALSE)</f>
        <v>Eau froide</v>
      </c>
      <c r="M50" s="2034"/>
      <c r="N50" s="2031"/>
      <c r="P50" s="2034"/>
      <c r="Q50" s="2031"/>
      <c r="S50" s="2034"/>
      <c r="T50" s="2031"/>
    </row>
    <row r="51" spans="1:20" s="1012" customFormat="1" ht="12.75" customHeight="1">
      <c r="A51" s="1040"/>
      <c r="B51" s="1053"/>
      <c r="C51" s="1054"/>
      <c r="D51" s="1067"/>
      <c r="E51" s="555"/>
      <c r="F51" s="555"/>
      <c r="G51" s="1052"/>
      <c r="H51" s="1059">
        <f t="shared" si="0"/>
        <v>0</v>
      </c>
      <c r="I51" s="1039"/>
      <c r="J51" s="2159" t="s">
        <v>6427</v>
      </c>
      <c r="K51" s="2160" t="str">
        <f>VLOOKUP(J51,'FICHE RATIOS'!C:D,2,FALSE)</f>
        <v>Eau froide</v>
      </c>
      <c r="M51" s="2034"/>
      <c r="N51" s="2031"/>
      <c r="P51" s="2034"/>
      <c r="Q51" s="2031"/>
      <c r="S51" s="2034"/>
      <c r="T51" s="2031"/>
    </row>
    <row r="52" spans="1:20" s="1012" customFormat="1" ht="12.75" customHeight="1">
      <c r="A52" s="1040"/>
      <c r="B52" s="1060"/>
      <c r="C52" s="1040"/>
      <c r="D52" s="1061" t="s">
        <v>3496</v>
      </c>
      <c r="E52" s="1058" t="s">
        <v>66</v>
      </c>
      <c r="F52" s="555">
        <v>3</v>
      </c>
      <c r="G52" s="1052">
        <v>223.46</v>
      </c>
      <c r="H52" s="1059">
        <f t="shared" si="0"/>
        <v>670.38</v>
      </c>
      <c r="I52" s="1039"/>
      <c r="J52" s="2159" t="s">
        <v>6427</v>
      </c>
      <c r="K52" s="2160" t="str">
        <f>VLOOKUP(J52,'FICHE RATIOS'!C:D,2,FALSE)</f>
        <v>Eau froide</v>
      </c>
      <c r="M52" s="2034"/>
      <c r="N52" s="2031"/>
      <c r="P52" s="2034"/>
      <c r="Q52" s="2031"/>
      <c r="S52" s="2034"/>
      <c r="T52" s="2031"/>
    </row>
    <row r="53" spans="1:20" s="1012" customFormat="1" ht="12.75" customHeight="1">
      <c r="A53" s="1040"/>
      <c r="B53" s="1060"/>
      <c r="C53" s="1040"/>
      <c r="D53" s="1061" t="s">
        <v>3497</v>
      </c>
      <c r="E53" s="1058" t="s">
        <v>66</v>
      </c>
      <c r="F53" s="555">
        <v>1</v>
      </c>
      <c r="G53" s="1052">
        <v>1078.21</v>
      </c>
      <c r="H53" s="1059">
        <f t="shared" si="0"/>
        <v>1078.21</v>
      </c>
      <c r="I53" s="1039"/>
      <c r="J53" s="2159" t="s">
        <v>6427</v>
      </c>
      <c r="K53" s="2160" t="str">
        <f>VLOOKUP(J53,'FICHE RATIOS'!C:D,2,FALSE)</f>
        <v>Eau froide</v>
      </c>
      <c r="M53" s="2034"/>
      <c r="N53" s="2031"/>
      <c r="P53" s="2034"/>
      <c r="Q53" s="2031"/>
      <c r="S53" s="2034"/>
      <c r="T53" s="2031"/>
    </row>
    <row r="54" spans="1:20" s="1012" customFormat="1" ht="12.75" customHeight="1">
      <c r="A54" s="1040"/>
      <c r="B54" s="1060"/>
      <c r="C54" s="1040"/>
      <c r="D54" s="1062" t="s">
        <v>3524</v>
      </c>
      <c r="E54" s="456" t="s">
        <v>66</v>
      </c>
      <c r="F54" s="555">
        <v>1</v>
      </c>
      <c r="G54" s="1052">
        <v>177.48</v>
      </c>
      <c r="H54" s="1059">
        <f t="shared" si="0"/>
        <v>177.48</v>
      </c>
      <c r="I54" s="1039"/>
      <c r="J54" s="2159" t="s">
        <v>6427</v>
      </c>
      <c r="K54" s="2160" t="str">
        <f>VLOOKUP(J54,'FICHE RATIOS'!C:D,2,FALSE)</f>
        <v>Eau froide</v>
      </c>
      <c r="M54" s="2034"/>
      <c r="N54" s="2031"/>
      <c r="P54" s="2034"/>
      <c r="Q54" s="2031"/>
      <c r="S54" s="2034"/>
      <c r="T54" s="2031"/>
    </row>
    <row r="55" spans="1:20" s="1012" customFormat="1" ht="12.75" customHeight="1">
      <c r="A55" s="1040"/>
      <c r="B55" s="1060"/>
      <c r="C55" s="1040"/>
      <c r="D55" s="1061" t="s">
        <v>3525</v>
      </c>
      <c r="E55" s="1058" t="s">
        <v>66</v>
      </c>
      <c r="F55" s="555">
        <v>1</v>
      </c>
      <c r="G55" s="1052">
        <v>1168.02</v>
      </c>
      <c r="H55" s="1059">
        <f t="shared" si="0"/>
        <v>1168.02</v>
      </c>
      <c r="I55" s="1039"/>
      <c r="J55" s="2159" t="s">
        <v>6427</v>
      </c>
      <c r="K55" s="2160" t="str">
        <f>VLOOKUP(J55,'FICHE RATIOS'!C:D,2,FALSE)</f>
        <v>Eau froide</v>
      </c>
      <c r="M55" s="2034"/>
      <c r="N55" s="2031"/>
      <c r="P55" s="2034"/>
      <c r="Q55" s="2031"/>
      <c r="S55" s="2034"/>
      <c r="T55" s="2031"/>
    </row>
    <row r="56" spans="1:20" s="1012" customFormat="1" ht="12.75" customHeight="1">
      <c r="A56" s="1040"/>
      <c r="B56" s="1060"/>
      <c r="C56" s="1040"/>
      <c r="D56" s="1061" t="s">
        <v>3526</v>
      </c>
      <c r="E56" s="456" t="s">
        <v>66</v>
      </c>
      <c r="F56" s="555">
        <v>2</v>
      </c>
      <c r="G56" s="1052">
        <v>142.81</v>
      </c>
      <c r="H56" s="1059">
        <f t="shared" si="0"/>
        <v>285.62</v>
      </c>
      <c r="I56" s="1039"/>
      <c r="J56" s="2159" t="s">
        <v>6427</v>
      </c>
      <c r="K56" s="2160" t="str">
        <f>VLOOKUP(J56,'FICHE RATIOS'!C:D,2,FALSE)</f>
        <v>Eau froide</v>
      </c>
      <c r="M56" s="2034"/>
      <c r="N56" s="2031"/>
      <c r="P56" s="2034"/>
      <c r="Q56" s="2031"/>
      <c r="S56" s="2034"/>
      <c r="T56" s="2031"/>
    </row>
    <row r="57" spans="1:20" s="1012" customFormat="1" ht="12.75" customHeight="1">
      <c r="A57" s="1040"/>
      <c r="B57" s="1060"/>
      <c r="C57" s="1040"/>
      <c r="D57" s="1062" t="s">
        <v>3500</v>
      </c>
      <c r="E57" s="456" t="s">
        <v>66</v>
      </c>
      <c r="F57" s="555">
        <v>1</v>
      </c>
      <c r="G57" s="1052">
        <v>18.91</v>
      </c>
      <c r="H57" s="1059">
        <f t="shared" si="0"/>
        <v>18.91</v>
      </c>
      <c r="I57" s="1039"/>
      <c r="J57" s="2159" t="s">
        <v>6427</v>
      </c>
      <c r="K57" s="2160" t="str">
        <f>VLOOKUP(J57,'FICHE RATIOS'!C:D,2,FALSE)</f>
        <v>Eau froide</v>
      </c>
      <c r="M57" s="2034"/>
      <c r="N57" s="2031"/>
      <c r="P57" s="2034"/>
      <c r="Q57" s="2031"/>
      <c r="S57" s="2034"/>
      <c r="T57" s="2031"/>
    </row>
    <row r="58" spans="1:20" s="1012" customFormat="1" ht="12.75" customHeight="1">
      <c r="A58" s="1040"/>
      <c r="B58" s="1053"/>
      <c r="C58" s="1054"/>
      <c r="D58" s="1064"/>
      <c r="E58" s="456"/>
      <c r="F58" s="1056"/>
      <c r="G58" s="1052"/>
      <c r="H58" s="1059">
        <f t="shared" si="0"/>
        <v>0</v>
      </c>
      <c r="I58" s="1039"/>
      <c r="J58" s="2159" t="s">
        <v>6427</v>
      </c>
      <c r="K58" s="2160" t="str">
        <f>VLOOKUP(J58,'FICHE RATIOS'!C:D,2,FALSE)</f>
        <v>Eau froide</v>
      </c>
      <c r="M58" s="2034"/>
      <c r="N58" s="2031"/>
      <c r="P58" s="2034"/>
      <c r="Q58" s="2031"/>
      <c r="S58" s="2034"/>
      <c r="T58" s="2031"/>
    </row>
    <row r="59" spans="1:20" s="1012" customFormat="1" ht="12.75" customHeight="1">
      <c r="A59" s="1040"/>
      <c r="B59" s="1053"/>
      <c r="C59" s="1054"/>
      <c r="D59" s="1064" t="s">
        <v>3527</v>
      </c>
      <c r="E59" s="456"/>
      <c r="F59" s="1056"/>
      <c r="G59" s="1052"/>
      <c r="H59" s="1059">
        <f t="shared" si="0"/>
        <v>0</v>
      </c>
      <c r="I59" s="1039"/>
      <c r="J59" s="2159" t="s">
        <v>6427</v>
      </c>
      <c r="K59" s="2160" t="str">
        <f>VLOOKUP(J59,'FICHE RATIOS'!C:D,2,FALSE)</f>
        <v>Eau froide</v>
      </c>
      <c r="M59" s="2034"/>
      <c r="N59" s="2031"/>
      <c r="P59" s="2034"/>
      <c r="Q59" s="2031"/>
      <c r="S59" s="2034"/>
      <c r="T59" s="2031"/>
    </row>
    <row r="60" spans="1:20" s="1012" customFormat="1" ht="12.75" customHeight="1">
      <c r="A60" s="1040"/>
      <c r="B60" s="1053"/>
      <c r="C60" s="1054"/>
      <c r="D60" s="1064" t="s">
        <v>3502</v>
      </c>
      <c r="E60" s="456" t="s">
        <v>51</v>
      </c>
      <c r="F60" s="555">
        <v>1</v>
      </c>
      <c r="G60" s="1052">
        <v>41.7</v>
      </c>
      <c r="H60" s="1059">
        <f t="shared" si="0"/>
        <v>41.7</v>
      </c>
      <c r="I60" s="1039"/>
      <c r="J60" s="2159" t="s">
        <v>6427</v>
      </c>
      <c r="K60" s="2160" t="str">
        <f>VLOOKUP(J60,'FICHE RATIOS'!C:D,2,FALSE)</f>
        <v>Eau froide</v>
      </c>
      <c r="M60" s="2034"/>
      <c r="N60" s="2031"/>
      <c r="P60" s="2034"/>
      <c r="Q60" s="2031"/>
      <c r="S60" s="2034"/>
      <c r="T60" s="2031"/>
    </row>
    <row r="61" spans="1:20" s="1012" customFormat="1" ht="12.75" customHeight="1">
      <c r="A61" s="1040"/>
      <c r="B61" s="1053"/>
      <c r="C61" s="1054"/>
      <c r="D61" s="1057"/>
      <c r="E61" s="1058"/>
      <c r="F61" s="1056"/>
      <c r="G61" s="1052"/>
      <c r="H61" s="1059">
        <f t="shared" si="0"/>
        <v>0</v>
      </c>
      <c r="I61" s="1039"/>
      <c r="J61" s="2159" t="s">
        <v>6427</v>
      </c>
      <c r="K61" s="2160" t="str">
        <f>VLOOKUP(J61,'FICHE RATIOS'!C:D,2,FALSE)</f>
        <v>Eau froide</v>
      </c>
      <c r="M61" s="2034"/>
      <c r="N61" s="2031"/>
      <c r="P61" s="2034"/>
      <c r="Q61" s="2031"/>
      <c r="S61" s="2034"/>
      <c r="T61" s="2031"/>
    </row>
    <row r="62" spans="1:20" s="1012" customFormat="1" ht="12.75" customHeight="1">
      <c r="A62" s="1040"/>
      <c r="B62" s="1060"/>
      <c r="C62" s="1040"/>
      <c r="D62" s="1061" t="s">
        <v>3505</v>
      </c>
      <c r="E62" s="1051" t="s">
        <v>235</v>
      </c>
      <c r="F62" s="555">
        <v>10</v>
      </c>
      <c r="G62" s="1052">
        <v>122.62</v>
      </c>
      <c r="H62" s="1059">
        <f t="shared" si="0"/>
        <v>1226.2</v>
      </c>
      <c r="I62" s="1039"/>
      <c r="J62" s="2159" t="s">
        <v>6427</v>
      </c>
      <c r="K62" s="2160" t="str">
        <f>VLOOKUP(J62,'FICHE RATIOS'!C:D,2,FALSE)</f>
        <v>Eau froide</v>
      </c>
      <c r="M62" s="2034"/>
      <c r="N62" s="2031"/>
      <c r="P62" s="2034"/>
      <c r="Q62" s="2031"/>
      <c r="S62" s="2034"/>
      <c r="T62" s="2031"/>
    </row>
    <row r="63" spans="1:20" s="1012" customFormat="1" ht="12.75" customHeight="1">
      <c r="A63" s="1040"/>
      <c r="B63" s="1060"/>
      <c r="C63" s="1040"/>
      <c r="D63" s="1062" t="s">
        <v>3506</v>
      </c>
      <c r="E63" s="276" t="s">
        <v>70</v>
      </c>
      <c r="F63" s="277">
        <v>8</v>
      </c>
      <c r="G63" s="1052">
        <v>68.989999999999995</v>
      </c>
      <c r="H63" s="1059">
        <f t="shared" si="0"/>
        <v>551.91999999999996</v>
      </c>
      <c r="I63" s="1039"/>
      <c r="J63" s="2159" t="s">
        <v>6427</v>
      </c>
      <c r="K63" s="2160" t="str">
        <f>VLOOKUP(J63,'FICHE RATIOS'!C:D,2,FALSE)</f>
        <v>Eau froide</v>
      </c>
      <c r="M63" s="2034"/>
      <c r="N63" s="2031"/>
      <c r="P63" s="2034"/>
      <c r="Q63" s="2031"/>
      <c r="S63" s="2034"/>
      <c r="T63" s="2031"/>
    </row>
    <row r="64" spans="1:20" s="1012" customFormat="1" ht="12.75" customHeight="1">
      <c r="A64" s="1040"/>
      <c r="B64" s="1053"/>
      <c r="C64" s="1054"/>
      <c r="D64" s="1055"/>
      <c r="E64" s="311"/>
      <c r="F64" s="1056"/>
      <c r="G64" s="1052"/>
      <c r="H64" s="1059">
        <f t="shared" si="0"/>
        <v>0</v>
      </c>
      <c r="I64" s="1039"/>
      <c r="J64" s="2159" t="s">
        <v>6427</v>
      </c>
      <c r="K64" s="2160" t="str">
        <f>VLOOKUP(J64,'FICHE RATIOS'!C:D,2,FALSE)</f>
        <v>Eau froide</v>
      </c>
      <c r="M64" s="2034"/>
      <c r="N64" s="2031"/>
      <c r="P64" s="2034"/>
      <c r="Q64" s="2031"/>
      <c r="S64" s="2034"/>
      <c r="T64" s="2031"/>
    </row>
    <row r="65" spans="1:20" s="1012" customFormat="1" ht="12.75" customHeight="1">
      <c r="A65" s="1040"/>
      <c r="B65" s="1053"/>
      <c r="C65" s="1054"/>
      <c r="D65" s="1055"/>
      <c r="E65" s="311"/>
      <c r="F65" s="1056"/>
      <c r="G65" s="1052"/>
      <c r="H65" s="1059">
        <f t="shared" si="0"/>
        <v>0</v>
      </c>
      <c r="I65" s="1039"/>
      <c r="J65" s="2159" t="s">
        <v>6427</v>
      </c>
      <c r="K65" s="2160" t="str">
        <f>VLOOKUP(J65,'FICHE RATIOS'!C:D,2,FALSE)</f>
        <v>Eau froide</v>
      </c>
      <c r="M65" s="2034"/>
      <c r="N65" s="2031"/>
      <c r="P65" s="2034"/>
      <c r="Q65" s="2031"/>
      <c r="S65" s="2034"/>
      <c r="T65" s="2031"/>
    </row>
    <row r="66" spans="1:20" s="1012" customFormat="1" ht="12.75" customHeight="1">
      <c r="A66" s="1040"/>
      <c r="B66" s="1068"/>
      <c r="C66" s="1069"/>
      <c r="D66" s="1070" t="s">
        <v>3528</v>
      </c>
      <c r="E66" s="555"/>
      <c r="F66" s="555"/>
      <c r="G66" s="1052"/>
      <c r="H66" s="1059">
        <f t="shared" si="0"/>
        <v>0</v>
      </c>
      <c r="I66" s="1039"/>
      <c r="J66" s="2159" t="s">
        <v>6427</v>
      </c>
      <c r="K66" s="2160" t="str">
        <f>VLOOKUP(J66,'FICHE RATIOS'!C:D,2,FALSE)</f>
        <v>Eau froide</v>
      </c>
      <c r="M66" s="2034"/>
      <c r="N66" s="2031"/>
      <c r="P66" s="2034"/>
      <c r="Q66" s="2031"/>
      <c r="S66" s="2034"/>
      <c r="T66" s="2031"/>
    </row>
    <row r="67" spans="1:20" s="1012" customFormat="1" ht="12.75" customHeight="1">
      <c r="A67" s="1040"/>
      <c r="B67" s="1060"/>
      <c r="C67" s="1040"/>
      <c r="D67" s="1061" t="s">
        <v>3505</v>
      </c>
      <c r="E67" s="1051" t="s">
        <v>235</v>
      </c>
      <c r="F67" s="555">
        <v>10</v>
      </c>
      <c r="G67" s="1052">
        <v>980.97</v>
      </c>
      <c r="H67" s="1059">
        <f t="shared" si="0"/>
        <v>9809.7000000000007</v>
      </c>
      <c r="I67" s="1039"/>
      <c r="J67" s="2159" t="s">
        <v>6427</v>
      </c>
      <c r="K67" s="2160" t="str">
        <f>VLOOKUP(J67,'FICHE RATIOS'!C:D,2,FALSE)</f>
        <v>Eau froide</v>
      </c>
      <c r="M67" s="2034"/>
      <c r="N67" s="2031"/>
      <c r="P67" s="2034"/>
      <c r="Q67" s="2031"/>
      <c r="S67" s="2034"/>
      <c r="T67" s="2031"/>
    </row>
    <row r="68" spans="1:20" s="1012" customFormat="1" ht="12.75" customHeight="1">
      <c r="A68" s="1040"/>
      <c r="B68" s="1060"/>
      <c r="C68" s="1040"/>
      <c r="D68" s="1062" t="s">
        <v>3506</v>
      </c>
      <c r="E68" s="276" t="s">
        <v>70</v>
      </c>
      <c r="F68" s="277">
        <v>8</v>
      </c>
      <c r="G68" s="1052">
        <v>551.88</v>
      </c>
      <c r="H68" s="1059">
        <f t="shared" si="0"/>
        <v>4415.04</v>
      </c>
      <c r="I68" s="1039"/>
      <c r="J68" s="2159" t="s">
        <v>6427</v>
      </c>
      <c r="K68" s="2160" t="str">
        <f>VLOOKUP(J68,'FICHE RATIOS'!C:D,2,FALSE)</f>
        <v>Eau froide</v>
      </c>
      <c r="M68" s="2034"/>
      <c r="N68" s="2031"/>
      <c r="P68" s="2034"/>
      <c r="Q68" s="2031"/>
      <c r="S68" s="2034"/>
      <c r="T68" s="2031"/>
    </row>
    <row r="69" spans="1:20" s="1012" customFormat="1" ht="12.75" customHeight="1">
      <c r="A69" s="1040"/>
      <c r="B69" s="1053"/>
      <c r="C69" s="1054"/>
      <c r="D69" s="1071"/>
      <c r="E69" s="456"/>
      <c r="F69" s="555"/>
      <c r="G69" s="1052"/>
      <c r="H69" s="1059">
        <f t="shared" si="0"/>
        <v>0</v>
      </c>
      <c r="I69" s="1039"/>
      <c r="J69" s="2159" t="s">
        <v>6427</v>
      </c>
      <c r="K69" s="2160" t="str">
        <f>VLOOKUP(J69,'FICHE RATIOS'!C:D,2,FALSE)</f>
        <v>Eau froide</v>
      </c>
      <c r="M69" s="2034"/>
      <c r="N69" s="2031"/>
      <c r="P69" s="2034"/>
      <c r="Q69" s="2031"/>
      <c r="S69" s="2034"/>
      <c r="T69" s="2031"/>
    </row>
    <row r="70" spans="1:20" s="1012" customFormat="1" ht="12.75" customHeight="1">
      <c r="A70" s="1040"/>
      <c r="B70" s="1053"/>
      <c r="C70" s="1054"/>
      <c r="D70" s="1067" t="s">
        <v>3529</v>
      </c>
      <c r="E70" s="555" t="s">
        <v>66</v>
      </c>
      <c r="F70" s="555">
        <v>1</v>
      </c>
      <c r="G70" s="1052">
        <v>57.5</v>
      </c>
      <c r="H70" s="1059">
        <f t="shared" si="0"/>
        <v>57.5</v>
      </c>
      <c r="I70" s="1039"/>
      <c r="J70" s="2159" t="s">
        <v>6427</v>
      </c>
      <c r="K70" s="2160" t="str">
        <f>VLOOKUP(J70,'FICHE RATIOS'!C:D,2,FALSE)</f>
        <v>Eau froide</v>
      </c>
      <c r="M70" s="2034"/>
      <c r="N70" s="2031"/>
      <c r="P70" s="2034"/>
      <c r="Q70" s="2031"/>
      <c r="S70" s="2034"/>
      <c r="T70" s="2031"/>
    </row>
    <row r="71" spans="1:20" s="1012" customFormat="1" ht="12.75" customHeight="1">
      <c r="A71" s="1040"/>
      <c r="B71" s="1053"/>
      <c r="C71" s="1054"/>
      <c r="D71" s="1064" t="s">
        <v>3500</v>
      </c>
      <c r="E71" s="456" t="s">
        <v>66</v>
      </c>
      <c r="F71" s="311">
        <v>1</v>
      </c>
      <c r="G71" s="1052">
        <v>18.91</v>
      </c>
      <c r="H71" s="1059">
        <f t="shared" si="0"/>
        <v>18.91</v>
      </c>
      <c r="I71" s="1039"/>
      <c r="J71" s="2159" t="s">
        <v>6427</v>
      </c>
      <c r="K71" s="2160" t="str">
        <f>VLOOKUP(J71,'FICHE RATIOS'!C:D,2,FALSE)</f>
        <v>Eau froide</v>
      </c>
      <c r="M71" s="2034"/>
      <c r="N71" s="2031"/>
      <c r="P71" s="2034"/>
      <c r="Q71" s="2031"/>
      <c r="S71" s="2034"/>
      <c r="T71" s="2031"/>
    </row>
    <row r="72" spans="1:20" s="1012" customFormat="1" ht="12.75" customHeight="1">
      <c r="A72" s="1040"/>
      <c r="B72" s="1053"/>
      <c r="C72" s="1054"/>
      <c r="D72" s="1055"/>
      <c r="E72" s="311"/>
      <c r="F72" s="1056"/>
      <c r="G72" s="1052"/>
      <c r="H72" s="1059">
        <f t="shared" si="0"/>
        <v>0</v>
      </c>
      <c r="I72" s="1039"/>
      <c r="J72" s="2159" t="s">
        <v>6427</v>
      </c>
      <c r="K72" s="2160" t="str">
        <f>VLOOKUP(J72,'FICHE RATIOS'!C:D,2,FALSE)</f>
        <v>Eau froide</v>
      </c>
      <c r="M72" s="2034"/>
      <c r="N72" s="2031"/>
      <c r="P72" s="2034"/>
      <c r="Q72" s="2031"/>
      <c r="S72" s="2034"/>
      <c r="T72" s="2031"/>
    </row>
    <row r="73" spans="1:20" s="1012" customFormat="1" ht="12.75" customHeight="1">
      <c r="A73" s="1040"/>
      <c r="B73" s="1053"/>
      <c r="C73" s="1054"/>
      <c r="D73" s="1055"/>
      <c r="E73" s="311"/>
      <c r="F73" s="1056"/>
      <c r="G73" s="1052"/>
      <c r="H73" s="1059">
        <f t="shared" si="0"/>
        <v>0</v>
      </c>
      <c r="I73" s="1039"/>
      <c r="J73" s="2159" t="s">
        <v>6427</v>
      </c>
      <c r="K73" s="2160" t="str">
        <f>VLOOKUP(J73,'FICHE RATIOS'!C:D,2,FALSE)</f>
        <v>Eau froide</v>
      </c>
      <c r="M73" s="2034"/>
      <c r="N73" s="2031"/>
      <c r="P73" s="2034"/>
      <c r="Q73" s="2031"/>
      <c r="S73" s="2034"/>
      <c r="T73" s="2031"/>
    </row>
    <row r="74" spans="1:20" s="1012" customFormat="1" ht="12.75" customHeight="1">
      <c r="A74" s="1040"/>
      <c r="B74" s="1053"/>
      <c r="C74" s="1054"/>
      <c r="D74" s="1072" t="s">
        <v>3530</v>
      </c>
      <c r="E74" s="555"/>
      <c r="F74" s="555"/>
      <c r="G74" s="1052"/>
      <c r="H74" s="1059">
        <f t="shared" si="0"/>
        <v>0</v>
      </c>
      <c r="I74" s="1039"/>
      <c r="J74" s="2159" t="s">
        <v>6427</v>
      </c>
      <c r="K74" s="2160" t="str">
        <f>VLOOKUP(J74,'FICHE RATIOS'!C:D,2,FALSE)</f>
        <v>Eau froide</v>
      </c>
      <c r="M74" s="2034"/>
      <c r="N74" s="2031"/>
      <c r="P74" s="2034"/>
      <c r="Q74" s="2031"/>
      <c r="S74" s="2034"/>
      <c r="T74" s="2031"/>
    </row>
    <row r="75" spans="1:20" s="1012" customFormat="1" ht="12.75" customHeight="1">
      <c r="A75" s="1040"/>
      <c r="B75" s="1053"/>
      <c r="C75" s="1054"/>
      <c r="D75" s="1067" t="s">
        <v>3531</v>
      </c>
      <c r="E75" s="555" t="s">
        <v>66</v>
      </c>
      <c r="F75" s="555">
        <v>6</v>
      </c>
      <c r="G75" s="1052">
        <v>164.21</v>
      </c>
      <c r="H75" s="1059">
        <f t="shared" ref="H75:H138" si="1">+IF(F75=0,0,F75*G75)</f>
        <v>985.26</v>
      </c>
      <c r="I75" s="1039"/>
      <c r="J75" s="2159" t="s">
        <v>6427</v>
      </c>
      <c r="K75" s="2160" t="str">
        <f>VLOOKUP(J75,'FICHE RATIOS'!C:D,2,FALSE)</f>
        <v>Eau froide</v>
      </c>
      <c r="M75" s="2034"/>
      <c r="N75" s="2031"/>
      <c r="P75" s="2034"/>
      <c r="Q75" s="2031"/>
      <c r="S75" s="2034"/>
      <c r="T75" s="2031"/>
    </row>
    <row r="76" spans="1:20" s="1012" customFormat="1" ht="12.75" customHeight="1">
      <c r="A76" s="1040"/>
      <c r="B76" s="1053"/>
      <c r="C76" s="1054"/>
      <c r="D76" s="1067" t="s">
        <v>3532</v>
      </c>
      <c r="E76" s="555" t="s">
        <v>66</v>
      </c>
      <c r="F76" s="555">
        <v>1</v>
      </c>
      <c r="G76" s="1052">
        <v>612.42999999999995</v>
      </c>
      <c r="H76" s="1059">
        <f t="shared" si="1"/>
        <v>612.42999999999995</v>
      </c>
      <c r="I76" s="1039"/>
      <c r="J76" s="2159" t="s">
        <v>6427</v>
      </c>
      <c r="K76" s="2160" t="str">
        <f>VLOOKUP(J76,'FICHE RATIOS'!C:D,2,FALSE)</f>
        <v>Eau froide</v>
      </c>
      <c r="M76" s="2034"/>
      <c r="N76" s="2031"/>
      <c r="P76" s="2034"/>
      <c r="Q76" s="2031"/>
      <c r="S76" s="2034"/>
      <c r="T76" s="2031"/>
    </row>
    <row r="77" spans="1:20" s="1012" customFormat="1" ht="12.75" customHeight="1">
      <c r="A77" s="1040"/>
      <c r="B77" s="1053"/>
      <c r="C77" s="1054"/>
      <c r="D77" s="1064" t="s">
        <v>3533</v>
      </c>
      <c r="E77" s="456" t="s">
        <v>66</v>
      </c>
      <c r="F77" s="555">
        <v>1</v>
      </c>
      <c r="G77" s="1052">
        <v>125.36</v>
      </c>
      <c r="H77" s="1059">
        <f t="shared" si="1"/>
        <v>125.36</v>
      </c>
      <c r="I77" s="1039"/>
      <c r="J77" s="2159" t="s">
        <v>6427</v>
      </c>
      <c r="K77" s="2160" t="str">
        <f>VLOOKUP(J77,'FICHE RATIOS'!C:D,2,FALSE)</f>
        <v>Eau froide</v>
      </c>
      <c r="M77" s="2034"/>
      <c r="N77" s="2031"/>
      <c r="P77" s="2034"/>
      <c r="Q77" s="2031"/>
      <c r="S77" s="2034"/>
      <c r="T77" s="2031"/>
    </row>
    <row r="78" spans="1:20" s="1012" customFormat="1" ht="12.75" customHeight="1">
      <c r="A78" s="1040"/>
      <c r="B78" s="1053"/>
      <c r="C78" s="1054"/>
      <c r="D78" s="1067" t="s">
        <v>3534</v>
      </c>
      <c r="E78" s="555" t="s">
        <v>66</v>
      </c>
      <c r="F78" s="555">
        <v>1</v>
      </c>
      <c r="G78" s="1052">
        <v>801.3</v>
      </c>
      <c r="H78" s="1059">
        <f t="shared" si="1"/>
        <v>801.3</v>
      </c>
      <c r="I78" s="1039"/>
      <c r="J78" s="2159" t="s">
        <v>6427</v>
      </c>
      <c r="K78" s="2160" t="str">
        <f>VLOOKUP(J78,'FICHE RATIOS'!C:D,2,FALSE)</f>
        <v>Eau froide</v>
      </c>
      <c r="M78" s="2034"/>
      <c r="N78" s="2031"/>
      <c r="P78" s="2034"/>
      <c r="Q78" s="2031"/>
      <c r="S78" s="2034"/>
      <c r="T78" s="2031"/>
    </row>
    <row r="79" spans="1:20" s="1012" customFormat="1" ht="12.75" customHeight="1">
      <c r="A79" s="1040"/>
      <c r="B79" s="1053"/>
      <c r="C79" s="1054"/>
      <c r="D79" s="1067" t="s">
        <v>3535</v>
      </c>
      <c r="E79" s="555" t="s">
        <v>66</v>
      </c>
      <c r="F79" s="555">
        <v>1</v>
      </c>
      <c r="G79" s="1052">
        <v>57.17</v>
      </c>
      <c r="H79" s="1059">
        <f t="shared" si="1"/>
        <v>57.17</v>
      </c>
      <c r="I79" s="1039"/>
      <c r="J79" s="2159" t="s">
        <v>6427</v>
      </c>
      <c r="K79" s="2160" t="str">
        <f>VLOOKUP(J79,'FICHE RATIOS'!C:D,2,FALSE)</f>
        <v>Eau froide</v>
      </c>
      <c r="M79" s="2034"/>
      <c r="N79" s="2031"/>
      <c r="P79" s="2034"/>
      <c r="Q79" s="2031"/>
      <c r="S79" s="2034"/>
      <c r="T79" s="2031"/>
    </row>
    <row r="80" spans="1:20" s="1012" customFormat="1" ht="12.75" customHeight="1">
      <c r="A80" s="1040"/>
      <c r="B80" s="1053"/>
      <c r="C80" s="1054"/>
      <c r="D80" s="1064" t="s">
        <v>3536</v>
      </c>
      <c r="E80" s="456" t="s">
        <v>66</v>
      </c>
      <c r="F80" s="555">
        <v>1</v>
      </c>
      <c r="G80" s="1052">
        <v>15.78</v>
      </c>
      <c r="H80" s="1059">
        <f t="shared" si="1"/>
        <v>15.78</v>
      </c>
      <c r="I80" s="1039"/>
      <c r="J80" s="2159" t="s">
        <v>6427</v>
      </c>
      <c r="K80" s="2160" t="str">
        <f>VLOOKUP(J80,'FICHE RATIOS'!C:D,2,FALSE)</f>
        <v>Eau froide</v>
      </c>
      <c r="M80" s="2034"/>
      <c r="N80" s="2031"/>
      <c r="P80" s="2034"/>
      <c r="Q80" s="2031"/>
      <c r="S80" s="2034"/>
      <c r="T80" s="2031"/>
    </row>
    <row r="81" spans="1:20" s="1012" customFormat="1" ht="12.75" customHeight="1">
      <c r="A81" s="1040"/>
      <c r="B81" s="1053"/>
      <c r="C81" s="1054"/>
      <c r="D81" s="1064"/>
      <c r="E81" s="456"/>
      <c r="F81" s="311"/>
      <c r="G81" s="1052"/>
      <c r="H81" s="1059">
        <f t="shared" si="1"/>
        <v>0</v>
      </c>
      <c r="I81" s="1039"/>
      <c r="J81" s="2159" t="s">
        <v>6427</v>
      </c>
      <c r="K81" s="2160" t="str">
        <f>VLOOKUP(J81,'FICHE RATIOS'!C:D,2,FALSE)</f>
        <v>Eau froide</v>
      </c>
      <c r="M81" s="2034"/>
      <c r="N81" s="2031"/>
      <c r="P81" s="2034"/>
      <c r="Q81" s="2031"/>
      <c r="S81" s="2034"/>
      <c r="T81" s="2031"/>
    </row>
    <row r="82" spans="1:20" s="1012" customFormat="1" ht="12.75" customHeight="1">
      <c r="A82" s="1040"/>
      <c r="B82" s="1053"/>
      <c r="C82" s="1054"/>
      <c r="D82" s="1064" t="s">
        <v>3527</v>
      </c>
      <c r="E82" s="456"/>
      <c r="F82" s="311"/>
      <c r="G82" s="1052"/>
      <c r="H82" s="1059">
        <f t="shared" si="1"/>
        <v>0</v>
      </c>
      <c r="I82" s="1039"/>
      <c r="J82" s="2159" t="s">
        <v>6427</v>
      </c>
      <c r="K82" s="2160" t="str">
        <f>VLOOKUP(J82,'FICHE RATIOS'!C:D,2,FALSE)</f>
        <v>Eau froide</v>
      </c>
      <c r="M82" s="2034"/>
      <c r="N82" s="2031"/>
      <c r="P82" s="2034"/>
      <c r="Q82" s="2031"/>
      <c r="S82" s="2034"/>
      <c r="T82" s="2031"/>
    </row>
    <row r="83" spans="1:20" s="1012" customFormat="1" ht="12.75" customHeight="1">
      <c r="A83" s="1040"/>
      <c r="B83" s="1053"/>
      <c r="C83" s="1054"/>
      <c r="D83" s="1064" t="s">
        <v>3502</v>
      </c>
      <c r="E83" s="456" t="s">
        <v>51</v>
      </c>
      <c r="F83" s="555">
        <v>1</v>
      </c>
      <c r="G83" s="1052">
        <v>41.7</v>
      </c>
      <c r="H83" s="1059">
        <f t="shared" si="1"/>
        <v>41.7</v>
      </c>
      <c r="I83" s="1039"/>
      <c r="J83" s="2159" t="s">
        <v>6427</v>
      </c>
      <c r="K83" s="2160" t="str">
        <f>VLOOKUP(J83,'FICHE RATIOS'!C:D,2,FALSE)</f>
        <v>Eau froide</v>
      </c>
      <c r="M83" s="2034"/>
      <c r="N83" s="2031"/>
      <c r="P83" s="2034"/>
      <c r="Q83" s="2031"/>
      <c r="S83" s="2034"/>
      <c r="T83" s="2031"/>
    </row>
    <row r="84" spans="1:20" s="1012" customFormat="1" ht="12.75" customHeight="1">
      <c r="A84" s="1040"/>
      <c r="B84" s="1053"/>
      <c r="C84" s="1054"/>
      <c r="D84" s="1067"/>
      <c r="E84" s="555"/>
      <c r="F84" s="311"/>
      <c r="G84" s="1052"/>
      <c r="H84" s="1059">
        <f t="shared" si="1"/>
        <v>0</v>
      </c>
      <c r="I84" s="1039"/>
      <c r="J84" s="2159" t="s">
        <v>6427</v>
      </c>
      <c r="K84" s="2160" t="str">
        <f>VLOOKUP(J84,'FICHE RATIOS'!C:D,2,FALSE)</f>
        <v>Eau froide</v>
      </c>
      <c r="M84" s="2034"/>
      <c r="N84" s="2031"/>
      <c r="P84" s="2034"/>
      <c r="Q84" s="2031"/>
      <c r="S84" s="2034"/>
      <c r="T84" s="2031"/>
    </row>
    <row r="85" spans="1:20" s="1012" customFormat="1" ht="25.7" customHeight="1">
      <c r="A85" s="1040"/>
      <c r="B85" s="1053"/>
      <c r="C85" s="1054"/>
      <c r="D85" s="1067" t="s">
        <v>3537</v>
      </c>
      <c r="E85" s="555"/>
      <c r="F85" s="555"/>
      <c r="G85" s="1052"/>
      <c r="H85" s="1059">
        <f t="shared" si="1"/>
        <v>0</v>
      </c>
      <c r="I85" s="1039"/>
      <c r="J85" s="2159" t="s">
        <v>6427</v>
      </c>
      <c r="K85" s="2160" t="str">
        <f>VLOOKUP(J85,'FICHE RATIOS'!C:D,2,FALSE)</f>
        <v>Eau froide</v>
      </c>
      <c r="M85" s="2034"/>
      <c r="N85" s="2031"/>
      <c r="P85" s="2034"/>
      <c r="Q85" s="2031"/>
      <c r="S85" s="2034"/>
      <c r="T85" s="2031"/>
    </row>
    <row r="86" spans="1:20" s="1012" customFormat="1" ht="25.7" customHeight="1">
      <c r="A86" s="1040"/>
      <c r="B86" s="1053"/>
      <c r="C86" s="1054"/>
      <c r="D86" s="1067" t="s">
        <v>3538</v>
      </c>
      <c r="E86" s="555"/>
      <c r="F86" s="555"/>
      <c r="G86" s="1052"/>
      <c r="H86" s="1059">
        <f t="shared" si="1"/>
        <v>0</v>
      </c>
      <c r="I86" s="1039"/>
      <c r="J86" s="2159" t="s">
        <v>6427</v>
      </c>
      <c r="K86" s="2160" t="str">
        <f>VLOOKUP(J86,'FICHE RATIOS'!C:D,2,FALSE)</f>
        <v>Eau froide</v>
      </c>
      <c r="M86" s="2034"/>
      <c r="N86" s="2031"/>
      <c r="P86" s="2034"/>
      <c r="Q86" s="2031"/>
      <c r="S86" s="2034"/>
      <c r="T86" s="2031"/>
    </row>
    <row r="87" spans="1:20" s="1012" customFormat="1" ht="12.75" customHeight="1">
      <c r="A87" s="1040"/>
      <c r="B87" s="1053"/>
      <c r="C87" s="1054"/>
      <c r="D87" s="1061" t="s">
        <v>3509</v>
      </c>
      <c r="E87" s="555"/>
      <c r="F87" s="555"/>
      <c r="G87" s="1052"/>
      <c r="H87" s="1059">
        <f t="shared" si="1"/>
        <v>0</v>
      </c>
      <c r="I87" s="1039"/>
      <c r="J87" s="2159" t="s">
        <v>6427</v>
      </c>
      <c r="K87" s="2160" t="str">
        <f>VLOOKUP(J87,'FICHE RATIOS'!C:D,2,FALSE)</f>
        <v>Eau froide</v>
      </c>
      <c r="M87" s="2034"/>
      <c r="N87" s="2031"/>
      <c r="P87" s="2034"/>
      <c r="Q87" s="2031"/>
      <c r="S87" s="2034"/>
      <c r="T87" s="2031"/>
    </row>
    <row r="88" spans="1:20" s="1012" customFormat="1" ht="12.75" customHeight="1">
      <c r="A88" s="1040"/>
      <c r="B88" s="1053"/>
      <c r="C88" s="1054"/>
      <c r="D88" s="1061" t="s">
        <v>3510</v>
      </c>
      <c r="E88" s="555"/>
      <c r="F88" s="555"/>
      <c r="G88" s="1052"/>
      <c r="H88" s="1059">
        <f t="shared" si="1"/>
        <v>0</v>
      </c>
      <c r="I88" s="1039"/>
      <c r="J88" s="2159" t="s">
        <v>6427</v>
      </c>
      <c r="K88" s="2160" t="str">
        <f>VLOOKUP(J88,'FICHE RATIOS'!C:D,2,FALSE)</f>
        <v>Eau froide</v>
      </c>
      <c r="M88" s="2034"/>
      <c r="N88" s="2031"/>
      <c r="P88" s="2034"/>
      <c r="Q88" s="2031"/>
      <c r="S88" s="2034"/>
      <c r="T88" s="2031"/>
    </row>
    <row r="89" spans="1:20" s="1012" customFormat="1" ht="12.75" customHeight="1">
      <c r="A89" s="1040"/>
      <c r="B89" s="1053"/>
      <c r="C89" s="1054"/>
      <c r="D89" s="1061" t="s">
        <v>3539</v>
      </c>
      <c r="E89" s="1051" t="s">
        <v>66</v>
      </c>
      <c r="F89" s="1051">
        <v>1</v>
      </c>
      <c r="G89" s="1052">
        <v>6194.69</v>
      </c>
      <c r="H89" s="1059">
        <f t="shared" si="1"/>
        <v>6194.69</v>
      </c>
      <c r="I89" s="1039"/>
      <c r="J89" s="2159" t="s">
        <v>6427</v>
      </c>
      <c r="K89" s="2160" t="str">
        <f>VLOOKUP(J89,'FICHE RATIOS'!C:D,2,FALSE)</f>
        <v>Eau froide</v>
      </c>
      <c r="M89" s="2034"/>
      <c r="N89" s="2031"/>
      <c r="P89" s="2034"/>
      <c r="Q89" s="2031"/>
      <c r="S89" s="2034"/>
      <c r="T89" s="2031"/>
    </row>
    <row r="90" spans="1:20" s="1012" customFormat="1" ht="12.75" customHeight="1">
      <c r="A90" s="1040"/>
      <c r="B90" s="1053"/>
      <c r="C90" s="1054"/>
      <c r="D90" s="1067" t="s">
        <v>3540</v>
      </c>
      <c r="E90" s="555"/>
      <c r="F90" s="555"/>
      <c r="G90" s="1052"/>
      <c r="H90" s="1059">
        <f t="shared" si="1"/>
        <v>0</v>
      </c>
      <c r="I90" s="1039"/>
      <c r="J90" s="2159" t="s">
        <v>6427</v>
      </c>
      <c r="K90" s="2160" t="str">
        <f>VLOOKUP(J90,'FICHE RATIOS'!C:D,2,FALSE)</f>
        <v>Eau froide</v>
      </c>
      <c r="M90" s="2034"/>
      <c r="N90" s="2031"/>
      <c r="P90" s="2034"/>
      <c r="Q90" s="2031"/>
      <c r="S90" s="2034"/>
      <c r="T90" s="2031"/>
    </row>
    <row r="91" spans="1:20" s="1012" customFormat="1" ht="12.75" customHeight="1">
      <c r="A91" s="1040"/>
      <c r="B91" s="1053"/>
      <c r="C91" s="1054"/>
      <c r="D91" s="1067" t="s">
        <v>3541</v>
      </c>
      <c r="E91" s="555" t="s">
        <v>51</v>
      </c>
      <c r="F91" s="555">
        <v>1</v>
      </c>
      <c r="G91" s="1052">
        <v>51.1</v>
      </c>
      <c r="H91" s="1059">
        <f t="shared" si="1"/>
        <v>51.1</v>
      </c>
      <c r="I91" s="1039"/>
      <c r="J91" s="2159" t="s">
        <v>6427</v>
      </c>
      <c r="K91" s="2160" t="str">
        <f>VLOOKUP(J91,'FICHE RATIOS'!C:D,2,FALSE)</f>
        <v>Eau froide</v>
      </c>
      <c r="M91" s="2034"/>
      <c r="N91" s="2031"/>
      <c r="P91" s="2034"/>
      <c r="Q91" s="2031"/>
      <c r="S91" s="2034"/>
      <c r="T91" s="2031"/>
    </row>
    <row r="92" spans="1:20" s="1012" customFormat="1" ht="12.75" customHeight="1">
      <c r="A92" s="1040"/>
      <c r="B92" s="1053"/>
      <c r="C92" s="1054"/>
      <c r="D92" s="1067"/>
      <c r="E92" s="555"/>
      <c r="F92" s="555"/>
      <c r="G92" s="1052"/>
      <c r="H92" s="1059">
        <f t="shared" si="1"/>
        <v>0</v>
      </c>
      <c r="I92" s="1039"/>
      <c r="J92" s="2159" t="s">
        <v>6427</v>
      </c>
      <c r="K92" s="2160" t="str">
        <f>VLOOKUP(J92,'FICHE RATIOS'!C:D,2,FALSE)</f>
        <v>Eau froide</v>
      </c>
      <c r="M92" s="2034"/>
      <c r="N92" s="2031"/>
      <c r="P92" s="2034"/>
      <c r="Q92" s="2031"/>
      <c r="S92" s="2034"/>
      <c r="T92" s="2031"/>
    </row>
    <row r="93" spans="1:20" s="1012" customFormat="1" ht="12.75" customHeight="1">
      <c r="A93" s="1040"/>
      <c r="B93" s="1053"/>
      <c r="C93" s="1054"/>
      <c r="D93" s="1067" t="s">
        <v>3542</v>
      </c>
      <c r="E93" s="555" t="s">
        <v>235</v>
      </c>
      <c r="F93" s="555">
        <v>5</v>
      </c>
      <c r="G93" s="1052">
        <v>95.83</v>
      </c>
      <c r="H93" s="1059">
        <f t="shared" si="1"/>
        <v>479.15</v>
      </c>
      <c r="I93" s="1039"/>
      <c r="J93" s="2159" t="s">
        <v>6427</v>
      </c>
      <c r="K93" s="2160" t="str">
        <f>VLOOKUP(J93,'FICHE RATIOS'!C:D,2,FALSE)</f>
        <v>Eau froide</v>
      </c>
      <c r="M93" s="2034"/>
      <c r="N93" s="2031"/>
      <c r="P93" s="2034"/>
      <c r="Q93" s="2031"/>
      <c r="S93" s="2034"/>
      <c r="T93" s="2031"/>
    </row>
    <row r="94" spans="1:20" s="1012" customFormat="1" ht="12.75" customHeight="1">
      <c r="A94" s="1040"/>
      <c r="B94" s="1060"/>
      <c r="C94" s="1040"/>
      <c r="D94" s="1062" t="s">
        <v>3506</v>
      </c>
      <c r="E94" s="276" t="s">
        <v>70</v>
      </c>
      <c r="F94" s="277">
        <v>3</v>
      </c>
      <c r="G94" s="1052">
        <v>68.989999999999995</v>
      </c>
      <c r="H94" s="1059">
        <f t="shared" si="1"/>
        <v>206.96999999999997</v>
      </c>
      <c r="I94" s="1039"/>
      <c r="J94" s="2159" t="s">
        <v>6427</v>
      </c>
      <c r="K94" s="2160" t="str">
        <f>VLOOKUP(J94,'FICHE RATIOS'!C:D,2,FALSE)</f>
        <v>Eau froide</v>
      </c>
      <c r="M94" s="2034"/>
      <c r="N94" s="2031"/>
      <c r="P94" s="2034"/>
      <c r="Q94" s="2031"/>
      <c r="S94" s="2034"/>
      <c r="T94" s="2031"/>
    </row>
    <row r="95" spans="1:20" s="1012" customFormat="1" ht="12.75" customHeight="1">
      <c r="A95" s="1040"/>
      <c r="B95" s="1053"/>
      <c r="C95" s="1054"/>
      <c r="D95" s="1055"/>
      <c r="E95" s="311"/>
      <c r="F95" s="1056"/>
      <c r="G95" s="1052"/>
      <c r="H95" s="1059">
        <f t="shared" si="1"/>
        <v>0</v>
      </c>
      <c r="I95" s="1039"/>
      <c r="J95" s="2159" t="s">
        <v>6427</v>
      </c>
      <c r="K95" s="2160" t="str">
        <f>VLOOKUP(J95,'FICHE RATIOS'!C:D,2,FALSE)</f>
        <v>Eau froide</v>
      </c>
      <c r="M95" s="2034"/>
      <c r="N95" s="2031"/>
      <c r="P95" s="2034"/>
      <c r="Q95" s="2031"/>
      <c r="S95" s="2034"/>
      <c r="T95" s="2031"/>
    </row>
    <row r="96" spans="1:20" s="1012" customFormat="1" ht="12.75" customHeight="1">
      <c r="A96" s="1040"/>
      <c r="B96" s="1053"/>
      <c r="C96" s="1054"/>
      <c r="D96" s="1072" t="s">
        <v>3543</v>
      </c>
      <c r="E96" s="555"/>
      <c r="F96" s="555"/>
      <c r="G96" s="1052"/>
      <c r="H96" s="1059">
        <f t="shared" si="1"/>
        <v>0</v>
      </c>
      <c r="I96" s="1039"/>
      <c r="J96" s="2159" t="s">
        <v>6427</v>
      </c>
      <c r="K96" s="2160" t="str">
        <f>VLOOKUP(J96,'FICHE RATIOS'!C:D,2,FALSE)</f>
        <v>Eau froide</v>
      </c>
      <c r="M96" s="2034"/>
      <c r="N96" s="2031"/>
      <c r="P96" s="2034"/>
      <c r="Q96" s="2031"/>
      <c r="S96" s="2034"/>
      <c r="T96" s="2031"/>
    </row>
    <row r="97" spans="1:20" s="1012" customFormat="1" ht="12.75" customHeight="1">
      <c r="A97" s="1040"/>
      <c r="B97" s="1053"/>
      <c r="C97" s="1054"/>
      <c r="D97" s="1067" t="s">
        <v>3531</v>
      </c>
      <c r="E97" s="555" t="s">
        <v>66</v>
      </c>
      <c r="F97" s="555">
        <v>6</v>
      </c>
      <c r="G97" s="1052">
        <v>164.21</v>
      </c>
      <c r="H97" s="1059">
        <f t="shared" si="1"/>
        <v>985.26</v>
      </c>
      <c r="I97" s="1039"/>
      <c r="J97" s="2159" t="s">
        <v>6427</v>
      </c>
      <c r="K97" s="2160" t="str">
        <f>VLOOKUP(J97,'FICHE RATIOS'!C:D,2,FALSE)</f>
        <v>Eau froide</v>
      </c>
      <c r="M97" s="2034"/>
      <c r="N97" s="2031"/>
      <c r="P97" s="2034"/>
      <c r="Q97" s="2031"/>
      <c r="S97" s="2034"/>
      <c r="T97" s="2031"/>
    </row>
    <row r="98" spans="1:20" s="1012" customFormat="1" ht="12.75" customHeight="1">
      <c r="A98" s="1040"/>
      <c r="B98" s="1053"/>
      <c r="C98" s="1054"/>
      <c r="D98" s="1067" t="s">
        <v>3532</v>
      </c>
      <c r="E98" s="555" t="s">
        <v>66</v>
      </c>
      <c r="F98" s="555">
        <v>1</v>
      </c>
      <c r="G98" s="1052">
        <v>612.42999999999995</v>
      </c>
      <c r="H98" s="1059">
        <f t="shared" si="1"/>
        <v>612.42999999999995</v>
      </c>
      <c r="I98" s="1039"/>
      <c r="J98" s="2159" t="s">
        <v>6427</v>
      </c>
      <c r="K98" s="2160" t="str">
        <f>VLOOKUP(J98,'FICHE RATIOS'!C:D,2,FALSE)</f>
        <v>Eau froide</v>
      </c>
      <c r="M98" s="2034"/>
      <c r="N98" s="2031"/>
      <c r="P98" s="2034"/>
      <c r="Q98" s="2031"/>
      <c r="S98" s="2034"/>
      <c r="T98" s="2031"/>
    </row>
    <row r="99" spans="1:20" s="1012" customFormat="1" ht="12.75" customHeight="1">
      <c r="A99" s="1040"/>
      <c r="B99" s="1053"/>
      <c r="C99" s="1054"/>
      <c r="D99" s="1064" t="s">
        <v>3533</v>
      </c>
      <c r="E99" s="456" t="s">
        <v>66</v>
      </c>
      <c r="F99" s="555">
        <v>1</v>
      </c>
      <c r="G99" s="1052">
        <v>125.36</v>
      </c>
      <c r="H99" s="1059">
        <f t="shared" si="1"/>
        <v>125.36</v>
      </c>
      <c r="I99" s="1039"/>
      <c r="J99" s="2159" t="s">
        <v>6427</v>
      </c>
      <c r="K99" s="2160" t="str">
        <f>VLOOKUP(J99,'FICHE RATIOS'!C:D,2,FALSE)</f>
        <v>Eau froide</v>
      </c>
      <c r="M99" s="2034"/>
      <c r="N99" s="2031"/>
      <c r="P99" s="2034"/>
      <c r="Q99" s="2031"/>
      <c r="S99" s="2034"/>
      <c r="T99" s="2031"/>
    </row>
    <row r="100" spans="1:20" s="1012" customFormat="1" ht="12.75" customHeight="1">
      <c r="A100" s="1040"/>
      <c r="B100" s="1053"/>
      <c r="C100" s="1054"/>
      <c r="D100" s="1067" t="s">
        <v>3534</v>
      </c>
      <c r="E100" s="555" t="s">
        <v>66</v>
      </c>
      <c r="F100" s="555">
        <v>1</v>
      </c>
      <c r="G100" s="1052">
        <v>801.3</v>
      </c>
      <c r="H100" s="1059">
        <f t="shared" si="1"/>
        <v>801.3</v>
      </c>
      <c r="I100" s="1039"/>
      <c r="J100" s="2159" t="s">
        <v>6427</v>
      </c>
      <c r="K100" s="2160" t="str">
        <f>VLOOKUP(J100,'FICHE RATIOS'!C:D,2,FALSE)</f>
        <v>Eau froide</v>
      </c>
      <c r="M100" s="2034"/>
      <c r="N100" s="2031"/>
      <c r="P100" s="2034"/>
      <c r="Q100" s="2031"/>
      <c r="S100" s="2034"/>
      <c r="T100" s="2031"/>
    </row>
    <row r="101" spans="1:20" s="1012" customFormat="1" ht="12.75" customHeight="1">
      <c r="A101" s="1040"/>
      <c r="B101" s="1053"/>
      <c r="C101" s="1054"/>
      <c r="D101" s="1067" t="s">
        <v>3535</v>
      </c>
      <c r="E101" s="555" t="s">
        <v>66</v>
      </c>
      <c r="F101" s="555">
        <v>1</v>
      </c>
      <c r="G101" s="1052">
        <v>57.17</v>
      </c>
      <c r="H101" s="1059">
        <f t="shared" si="1"/>
        <v>57.17</v>
      </c>
      <c r="I101" s="1039"/>
      <c r="J101" s="2159" t="s">
        <v>6427</v>
      </c>
      <c r="K101" s="2160" t="str">
        <f>VLOOKUP(J101,'FICHE RATIOS'!C:D,2,FALSE)</f>
        <v>Eau froide</v>
      </c>
      <c r="M101" s="2034"/>
      <c r="N101" s="2031"/>
      <c r="P101" s="2034"/>
      <c r="Q101" s="2031"/>
      <c r="S101" s="2034"/>
      <c r="T101" s="2031"/>
    </row>
    <row r="102" spans="1:20" s="1012" customFormat="1" ht="12.75" customHeight="1">
      <c r="A102" s="1040"/>
      <c r="B102" s="1053"/>
      <c r="C102" s="1054"/>
      <c r="D102" s="1064" t="s">
        <v>3536</v>
      </c>
      <c r="E102" s="456" t="s">
        <v>66</v>
      </c>
      <c r="F102" s="555">
        <v>1</v>
      </c>
      <c r="G102" s="1052">
        <v>15.78</v>
      </c>
      <c r="H102" s="1059">
        <f t="shared" si="1"/>
        <v>15.78</v>
      </c>
      <c r="I102" s="1039"/>
      <c r="J102" s="2159" t="s">
        <v>6427</v>
      </c>
      <c r="K102" s="2160" t="str">
        <f>VLOOKUP(J102,'FICHE RATIOS'!C:D,2,FALSE)</f>
        <v>Eau froide</v>
      </c>
      <c r="M102" s="2034"/>
      <c r="N102" s="2031"/>
      <c r="P102" s="2034"/>
      <c r="Q102" s="2031"/>
      <c r="S102" s="2034"/>
      <c r="T102" s="2031"/>
    </row>
    <row r="103" spans="1:20" s="1012" customFormat="1" ht="12.75" customHeight="1">
      <c r="A103" s="1040"/>
      <c r="B103" s="1053"/>
      <c r="C103" s="1054"/>
      <c r="D103" s="1064"/>
      <c r="E103" s="456"/>
      <c r="F103" s="311"/>
      <c r="G103" s="1052"/>
      <c r="H103" s="1059">
        <f t="shared" si="1"/>
        <v>0</v>
      </c>
      <c r="I103" s="1039"/>
      <c r="J103" s="2159" t="s">
        <v>6427</v>
      </c>
      <c r="K103" s="2160" t="str">
        <f>VLOOKUP(J103,'FICHE RATIOS'!C:D,2,FALSE)</f>
        <v>Eau froide</v>
      </c>
      <c r="M103" s="2034"/>
      <c r="N103" s="2031"/>
      <c r="P103" s="2034"/>
      <c r="Q103" s="2031"/>
      <c r="S103" s="2034"/>
      <c r="T103" s="2031"/>
    </row>
    <row r="104" spans="1:20" s="1012" customFormat="1" ht="12.75" customHeight="1">
      <c r="A104" s="1040"/>
      <c r="B104" s="1053"/>
      <c r="C104" s="1054"/>
      <c r="D104" s="1064" t="s">
        <v>3527</v>
      </c>
      <c r="E104" s="456"/>
      <c r="F104" s="311"/>
      <c r="G104" s="1052"/>
      <c r="H104" s="1059">
        <f t="shared" si="1"/>
        <v>0</v>
      </c>
      <c r="I104" s="1039"/>
      <c r="J104" s="2159" t="s">
        <v>6427</v>
      </c>
      <c r="K104" s="2160" t="str">
        <f>VLOOKUP(J104,'FICHE RATIOS'!C:D,2,FALSE)</f>
        <v>Eau froide</v>
      </c>
      <c r="M104" s="2034"/>
      <c r="N104" s="2031"/>
      <c r="P104" s="2034"/>
      <c r="Q104" s="2031"/>
      <c r="S104" s="2034"/>
      <c r="T104" s="2031"/>
    </row>
    <row r="105" spans="1:20" s="1012" customFormat="1" ht="12.75" customHeight="1">
      <c r="A105" s="1040"/>
      <c r="B105" s="1053"/>
      <c r="C105" s="1054"/>
      <c r="D105" s="1064" t="s">
        <v>3502</v>
      </c>
      <c r="E105" s="456" t="s">
        <v>51</v>
      </c>
      <c r="F105" s="555">
        <v>1</v>
      </c>
      <c r="G105" s="1052">
        <v>41.7</v>
      </c>
      <c r="H105" s="1059">
        <f t="shared" si="1"/>
        <v>41.7</v>
      </c>
      <c r="I105" s="1039"/>
      <c r="J105" s="2159" t="s">
        <v>6427</v>
      </c>
      <c r="K105" s="2160" t="str">
        <f>VLOOKUP(J105,'FICHE RATIOS'!C:D,2,FALSE)</f>
        <v>Eau froide</v>
      </c>
      <c r="M105" s="2034"/>
      <c r="N105" s="2031"/>
      <c r="P105" s="2034"/>
      <c r="Q105" s="2031"/>
      <c r="S105" s="2034"/>
      <c r="T105" s="2031"/>
    </row>
    <row r="106" spans="1:20" s="1012" customFormat="1" ht="12.75" customHeight="1">
      <c r="A106" s="1040"/>
      <c r="B106" s="1053"/>
      <c r="C106" s="1054"/>
      <c r="D106" s="1067"/>
      <c r="E106" s="555"/>
      <c r="F106" s="311"/>
      <c r="G106" s="1052"/>
      <c r="H106" s="1059">
        <f t="shared" si="1"/>
        <v>0</v>
      </c>
      <c r="I106" s="1039"/>
      <c r="J106" s="2159" t="s">
        <v>6427</v>
      </c>
      <c r="K106" s="2160" t="str">
        <f>VLOOKUP(J106,'FICHE RATIOS'!C:D,2,FALSE)</f>
        <v>Eau froide</v>
      </c>
      <c r="M106" s="2034"/>
      <c r="N106" s="2031"/>
      <c r="P106" s="2034"/>
      <c r="Q106" s="2031"/>
      <c r="S106" s="2034"/>
      <c r="T106" s="2031"/>
    </row>
    <row r="107" spans="1:20" s="1012" customFormat="1" ht="25.7" customHeight="1">
      <c r="A107" s="1040"/>
      <c r="B107" s="1053"/>
      <c r="C107" s="1054"/>
      <c r="D107" s="1067" t="s">
        <v>3537</v>
      </c>
      <c r="E107" s="555"/>
      <c r="F107" s="555"/>
      <c r="G107" s="1052"/>
      <c r="H107" s="1059">
        <f t="shared" si="1"/>
        <v>0</v>
      </c>
      <c r="I107" s="1039"/>
      <c r="J107" s="2159" t="s">
        <v>6427</v>
      </c>
      <c r="K107" s="2160" t="str">
        <f>VLOOKUP(J107,'FICHE RATIOS'!C:D,2,FALSE)</f>
        <v>Eau froide</v>
      </c>
      <c r="M107" s="2034"/>
      <c r="N107" s="2031"/>
      <c r="P107" s="2034"/>
      <c r="Q107" s="2031"/>
      <c r="S107" s="2034"/>
      <c r="T107" s="2031"/>
    </row>
    <row r="108" spans="1:20" s="1012" customFormat="1" ht="25.7" customHeight="1">
      <c r="A108" s="1040"/>
      <c r="B108" s="1053"/>
      <c r="C108" s="1054"/>
      <c r="D108" s="1067" t="s">
        <v>3538</v>
      </c>
      <c r="E108" s="555"/>
      <c r="F108" s="555"/>
      <c r="G108" s="1052"/>
      <c r="H108" s="1059">
        <f t="shared" si="1"/>
        <v>0</v>
      </c>
      <c r="I108" s="1039"/>
      <c r="J108" s="2159" t="s">
        <v>6427</v>
      </c>
      <c r="K108" s="2160" t="str">
        <f>VLOOKUP(J108,'FICHE RATIOS'!C:D,2,FALSE)</f>
        <v>Eau froide</v>
      </c>
      <c r="M108" s="2034"/>
      <c r="N108" s="2031"/>
      <c r="P108" s="2034"/>
      <c r="Q108" s="2031"/>
      <c r="S108" s="2034"/>
      <c r="T108" s="2031"/>
    </row>
    <row r="109" spans="1:20" s="1012" customFormat="1" ht="12.75" customHeight="1">
      <c r="A109" s="1040"/>
      <c r="B109" s="1053"/>
      <c r="C109" s="1054"/>
      <c r="D109" s="1061" t="s">
        <v>3509</v>
      </c>
      <c r="E109" s="555"/>
      <c r="F109" s="555"/>
      <c r="G109" s="1052"/>
      <c r="H109" s="1059">
        <f t="shared" si="1"/>
        <v>0</v>
      </c>
      <c r="I109" s="1039"/>
      <c r="J109" s="2159" t="s">
        <v>6427</v>
      </c>
      <c r="K109" s="2160" t="str">
        <f>VLOOKUP(J109,'FICHE RATIOS'!C:D,2,FALSE)</f>
        <v>Eau froide</v>
      </c>
      <c r="M109" s="2034"/>
      <c r="N109" s="2031"/>
      <c r="P109" s="2034"/>
      <c r="Q109" s="2031"/>
      <c r="S109" s="2034"/>
      <c r="T109" s="2031"/>
    </row>
    <row r="110" spans="1:20" s="1012" customFormat="1" ht="12.75" customHeight="1">
      <c r="A110" s="1040"/>
      <c r="B110" s="1053"/>
      <c r="C110" s="1054"/>
      <c r="D110" s="1061" t="s">
        <v>3510</v>
      </c>
      <c r="E110" s="555"/>
      <c r="F110" s="555"/>
      <c r="G110" s="1052"/>
      <c r="H110" s="1059">
        <f t="shared" si="1"/>
        <v>0</v>
      </c>
      <c r="I110" s="1039"/>
      <c r="J110" s="2159" t="s">
        <v>6427</v>
      </c>
      <c r="K110" s="2160" t="str">
        <f>VLOOKUP(J110,'FICHE RATIOS'!C:D,2,FALSE)</f>
        <v>Eau froide</v>
      </c>
      <c r="M110" s="2034"/>
      <c r="N110" s="2031"/>
      <c r="P110" s="2034"/>
      <c r="Q110" s="2031"/>
      <c r="S110" s="2034"/>
      <c r="T110" s="2031"/>
    </row>
    <row r="111" spans="1:20" s="1012" customFormat="1" ht="12.75" customHeight="1">
      <c r="A111" s="1040"/>
      <c r="B111" s="1053"/>
      <c r="C111" s="1054"/>
      <c r="D111" s="1061" t="s">
        <v>3539</v>
      </c>
      <c r="E111" s="1051" t="s">
        <v>66</v>
      </c>
      <c r="F111" s="1051">
        <v>1</v>
      </c>
      <c r="G111" s="1052">
        <v>6194.69</v>
      </c>
      <c r="H111" s="1059">
        <f t="shared" si="1"/>
        <v>6194.69</v>
      </c>
      <c r="I111" s="1039"/>
      <c r="J111" s="2159" t="s">
        <v>6427</v>
      </c>
      <c r="K111" s="2160" t="str">
        <f>VLOOKUP(J111,'FICHE RATIOS'!C:D,2,FALSE)</f>
        <v>Eau froide</v>
      </c>
      <c r="M111" s="2034"/>
      <c r="N111" s="2031"/>
      <c r="P111" s="2034"/>
      <c r="Q111" s="2031"/>
      <c r="S111" s="2034"/>
      <c r="T111" s="2031"/>
    </row>
    <row r="112" spans="1:20" s="1012" customFormat="1" ht="12.75" customHeight="1">
      <c r="A112" s="1040"/>
      <c r="B112" s="1053"/>
      <c r="C112" s="1054"/>
      <c r="D112" s="1067" t="s">
        <v>3540</v>
      </c>
      <c r="E112" s="555"/>
      <c r="F112" s="555"/>
      <c r="G112" s="1052"/>
      <c r="H112" s="1059">
        <f t="shared" si="1"/>
        <v>0</v>
      </c>
      <c r="I112" s="1039"/>
      <c r="J112" s="2159" t="s">
        <v>6427</v>
      </c>
      <c r="K112" s="2160" t="str">
        <f>VLOOKUP(J112,'FICHE RATIOS'!C:D,2,FALSE)</f>
        <v>Eau froide</v>
      </c>
      <c r="M112" s="2034"/>
      <c r="N112" s="2031"/>
      <c r="P112" s="2034"/>
      <c r="Q112" s="2031"/>
      <c r="S112" s="2034"/>
      <c r="T112" s="2031"/>
    </row>
    <row r="113" spans="1:20" s="1012" customFormat="1" ht="12.75" customHeight="1">
      <c r="A113" s="1040"/>
      <c r="B113" s="1053"/>
      <c r="C113" s="1054"/>
      <c r="D113" s="1067" t="s">
        <v>3541</v>
      </c>
      <c r="E113" s="555" t="s">
        <v>51</v>
      </c>
      <c r="F113" s="555">
        <v>1</v>
      </c>
      <c r="G113" s="1052">
        <v>51.1</v>
      </c>
      <c r="H113" s="1059">
        <f t="shared" si="1"/>
        <v>51.1</v>
      </c>
      <c r="I113" s="1039"/>
      <c r="J113" s="2159" t="s">
        <v>6427</v>
      </c>
      <c r="K113" s="2160" t="str">
        <f>VLOOKUP(J113,'FICHE RATIOS'!C:D,2,FALSE)</f>
        <v>Eau froide</v>
      </c>
      <c r="M113" s="2034"/>
      <c r="N113" s="2031"/>
      <c r="P113" s="2034"/>
      <c r="Q113" s="2031"/>
      <c r="S113" s="2034"/>
      <c r="T113" s="2031"/>
    </row>
    <row r="114" spans="1:20" s="1012" customFormat="1" ht="12.75" customHeight="1">
      <c r="A114" s="1040"/>
      <c r="B114" s="1053"/>
      <c r="C114" s="1054"/>
      <c r="D114" s="1067"/>
      <c r="E114" s="555"/>
      <c r="F114" s="555"/>
      <c r="G114" s="1052"/>
      <c r="H114" s="1059">
        <f t="shared" si="1"/>
        <v>0</v>
      </c>
      <c r="I114" s="1039"/>
      <c r="J114" s="2159" t="s">
        <v>6427</v>
      </c>
      <c r="K114" s="2160" t="str">
        <f>VLOOKUP(J114,'FICHE RATIOS'!C:D,2,FALSE)</f>
        <v>Eau froide</v>
      </c>
      <c r="M114" s="2034"/>
      <c r="N114" s="2031"/>
      <c r="P114" s="2034"/>
      <c r="Q114" s="2031"/>
      <c r="S114" s="2034"/>
      <c r="T114" s="2031"/>
    </row>
    <row r="115" spans="1:20" s="1012" customFormat="1" ht="12.75" customHeight="1">
      <c r="A115" s="1040"/>
      <c r="B115" s="1053"/>
      <c r="C115" s="1054"/>
      <c r="D115" s="1067" t="s">
        <v>3542</v>
      </c>
      <c r="E115" s="555" t="s">
        <v>235</v>
      </c>
      <c r="F115" s="555">
        <v>5</v>
      </c>
      <c r="G115" s="1052">
        <v>95.83</v>
      </c>
      <c r="H115" s="1059">
        <f t="shared" si="1"/>
        <v>479.15</v>
      </c>
      <c r="I115" s="1039"/>
      <c r="J115" s="2159" t="s">
        <v>6427</v>
      </c>
      <c r="K115" s="2160" t="str">
        <f>VLOOKUP(J115,'FICHE RATIOS'!C:D,2,FALSE)</f>
        <v>Eau froide</v>
      </c>
      <c r="M115" s="2034"/>
      <c r="N115" s="2031"/>
      <c r="P115" s="2034"/>
      <c r="Q115" s="2031"/>
      <c r="S115" s="2034"/>
      <c r="T115" s="2031"/>
    </row>
    <row r="116" spans="1:20" s="1012" customFormat="1" ht="12.75" customHeight="1">
      <c r="A116" s="1040"/>
      <c r="B116" s="1060"/>
      <c r="C116" s="1040"/>
      <c r="D116" s="1062" t="s">
        <v>3506</v>
      </c>
      <c r="E116" s="276" t="s">
        <v>70</v>
      </c>
      <c r="F116" s="277">
        <v>3</v>
      </c>
      <c r="G116" s="1052">
        <v>68.989999999999995</v>
      </c>
      <c r="H116" s="1059">
        <f t="shared" si="1"/>
        <v>206.96999999999997</v>
      </c>
      <c r="I116" s="1039"/>
      <c r="J116" s="2159" t="s">
        <v>6427</v>
      </c>
      <c r="K116" s="2160" t="str">
        <f>VLOOKUP(J116,'FICHE RATIOS'!C:D,2,FALSE)</f>
        <v>Eau froide</v>
      </c>
      <c r="M116" s="2034"/>
      <c r="N116" s="2031"/>
      <c r="P116" s="2034"/>
      <c r="Q116" s="2031"/>
      <c r="S116" s="2034"/>
      <c r="T116" s="2031"/>
    </row>
    <row r="117" spans="1:20" s="1012" customFormat="1" ht="12.75" customHeight="1">
      <c r="A117" s="1040"/>
      <c r="B117" s="1053"/>
      <c r="C117" s="1054"/>
      <c r="D117" s="1055"/>
      <c r="E117" s="311"/>
      <c r="F117" s="1056"/>
      <c r="G117" s="1052"/>
      <c r="H117" s="1059">
        <f t="shared" si="1"/>
        <v>0</v>
      </c>
      <c r="I117" s="1039"/>
      <c r="J117" s="2159" t="s">
        <v>6427</v>
      </c>
      <c r="K117" s="2160" t="str">
        <f>VLOOKUP(J117,'FICHE RATIOS'!C:D,2,FALSE)</f>
        <v>Eau froide</v>
      </c>
      <c r="M117" s="2034"/>
      <c r="N117" s="2031"/>
      <c r="P117" s="2034"/>
      <c r="Q117" s="2031"/>
      <c r="S117" s="2034"/>
      <c r="T117" s="2031"/>
    </row>
    <row r="118" spans="1:20" s="1012" customFormat="1" ht="12.75" customHeight="1">
      <c r="A118" s="1040"/>
      <c r="B118" s="1053"/>
      <c r="C118" s="1054"/>
      <c r="D118" s="1055"/>
      <c r="E118" s="311"/>
      <c r="F118" s="1056"/>
      <c r="G118" s="1052"/>
      <c r="H118" s="1059">
        <f t="shared" si="1"/>
        <v>0</v>
      </c>
      <c r="I118" s="1039"/>
      <c r="J118" s="2159" t="s">
        <v>6427</v>
      </c>
      <c r="K118" s="2160" t="str">
        <f>VLOOKUP(J118,'FICHE RATIOS'!C:D,2,FALSE)</f>
        <v>Eau froide</v>
      </c>
      <c r="M118" s="2034"/>
      <c r="N118" s="2031"/>
      <c r="P118" s="2034"/>
      <c r="Q118" s="2031"/>
      <c r="S118" s="2034"/>
      <c r="T118" s="2031"/>
    </row>
    <row r="119" spans="1:20" s="1012" customFormat="1" ht="12.75" customHeight="1">
      <c r="A119" s="1040"/>
      <c r="B119" s="1053"/>
      <c r="C119" s="1054"/>
      <c r="D119" s="1072" t="s">
        <v>3544</v>
      </c>
      <c r="E119" s="555"/>
      <c r="F119" s="555"/>
      <c r="G119" s="1052"/>
      <c r="H119" s="1059">
        <f t="shared" si="1"/>
        <v>0</v>
      </c>
      <c r="I119" s="1039"/>
      <c r="J119" s="2159" t="s">
        <v>6427</v>
      </c>
      <c r="K119" s="2160" t="str">
        <f>VLOOKUP(J119,'FICHE RATIOS'!C:D,2,FALSE)</f>
        <v>Eau froide</v>
      </c>
      <c r="M119" s="2034"/>
      <c r="N119" s="2031"/>
      <c r="P119" s="2034"/>
      <c r="Q119" s="2031"/>
      <c r="S119" s="2034"/>
      <c r="T119" s="2031"/>
    </row>
    <row r="120" spans="1:20" s="1012" customFormat="1" ht="12.75" customHeight="1">
      <c r="A120" s="1040"/>
      <c r="B120" s="1053"/>
      <c r="C120" s="1054"/>
      <c r="D120" s="1067" t="s">
        <v>3545</v>
      </c>
      <c r="E120" s="555" t="s">
        <v>66</v>
      </c>
      <c r="F120" s="555">
        <v>6</v>
      </c>
      <c r="G120" s="1052">
        <v>71.22</v>
      </c>
      <c r="H120" s="1059">
        <f t="shared" si="1"/>
        <v>427.32</v>
      </c>
      <c r="I120" s="1039"/>
      <c r="J120" s="2159" t="s">
        <v>6427</v>
      </c>
      <c r="K120" s="2160" t="str">
        <f>VLOOKUP(J120,'FICHE RATIOS'!C:D,2,FALSE)</f>
        <v>Eau froide</v>
      </c>
      <c r="M120" s="2034"/>
      <c r="N120" s="2031"/>
      <c r="P120" s="2034"/>
      <c r="Q120" s="2031"/>
      <c r="S120" s="2034"/>
      <c r="T120" s="2031"/>
    </row>
    <row r="121" spans="1:20" s="1012" customFormat="1" ht="12.75" customHeight="1">
      <c r="A121" s="1040"/>
      <c r="B121" s="1053"/>
      <c r="C121" s="1054"/>
      <c r="D121" s="1067" t="s">
        <v>3546</v>
      </c>
      <c r="E121" s="555" t="s">
        <v>66</v>
      </c>
      <c r="F121" s="555">
        <v>1</v>
      </c>
      <c r="G121" s="1052">
        <v>441.02</v>
      </c>
      <c r="H121" s="1059">
        <f t="shared" si="1"/>
        <v>441.02</v>
      </c>
      <c r="I121" s="1039"/>
      <c r="J121" s="2159" t="s">
        <v>6427</v>
      </c>
      <c r="K121" s="2160" t="str">
        <f>VLOOKUP(J121,'FICHE RATIOS'!C:D,2,FALSE)</f>
        <v>Eau froide</v>
      </c>
      <c r="M121" s="2034"/>
      <c r="N121" s="2031"/>
      <c r="P121" s="2034"/>
      <c r="Q121" s="2031"/>
      <c r="S121" s="2034"/>
      <c r="T121" s="2031"/>
    </row>
    <row r="122" spans="1:20" s="1012" customFormat="1" ht="12.75" customHeight="1">
      <c r="A122" s="1040"/>
      <c r="B122" s="1053"/>
      <c r="C122" s="1054"/>
      <c r="D122" s="1064" t="s">
        <v>3547</v>
      </c>
      <c r="E122" s="456" t="s">
        <v>66</v>
      </c>
      <c r="F122" s="555">
        <v>1</v>
      </c>
      <c r="G122" s="1052">
        <v>65.92</v>
      </c>
      <c r="H122" s="1059">
        <f t="shared" si="1"/>
        <v>65.92</v>
      </c>
      <c r="I122" s="1039"/>
      <c r="J122" s="2159" t="s">
        <v>6427</v>
      </c>
      <c r="K122" s="2160" t="str">
        <f>VLOOKUP(J122,'FICHE RATIOS'!C:D,2,FALSE)</f>
        <v>Eau froide</v>
      </c>
      <c r="M122" s="2034"/>
      <c r="N122" s="2031"/>
      <c r="P122" s="2034"/>
      <c r="Q122" s="2031"/>
      <c r="S122" s="2034"/>
      <c r="T122" s="2031"/>
    </row>
    <row r="123" spans="1:20" s="1012" customFormat="1" ht="12.75" customHeight="1">
      <c r="A123" s="1040"/>
      <c r="B123" s="1053"/>
      <c r="C123" s="1054"/>
      <c r="D123" s="1067" t="s">
        <v>3548</v>
      </c>
      <c r="E123" s="555" t="s">
        <v>66</v>
      </c>
      <c r="F123" s="555">
        <v>1</v>
      </c>
      <c r="G123" s="1052">
        <v>183.18</v>
      </c>
      <c r="H123" s="1059">
        <f t="shared" si="1"/>
        <v>183.18</v>
      </c>
      <c r="I123" s="1039"/>
      <c r="J123" s="2159" t="s">
        <v>6427</v>
      </c>
      <c r="K123" s="2160" t="str">
        <f>VLOOKUP(J123,'FICHE RATIOS'!C:D,2,FALSE)</f>
        <v>Eau froide</v>
      </c>
      <c r="M123" s="2034"/>
      <c r="N123" s="2031"/>
      <c r="P123" s="2034"/>
      <c r="Q123" s="2031"/>
      <c r="S123" s="2034"/>
      <c r="T123" s="2031"/>
    </row>
    <row r="124" spans="1:20" s="1012" customFormat="1" ht="12.75" customHeight="1">
      <c r="A124" s="1040"/>
      <c r="B124" s="1053"/>
      <c r="C124" s="1054"/>
      <c r="D124" s="1067" t="s">
        <v>3549</v>
      </c>
      <c r="E124" s="555" t="s">
        <v>66</v>
      </c>
      <c r="F124" s="555">
        <v>1</v>
      </c>
      <c r="G124" s="1052">
        <v>37.020000000000003</v>
      </c>
      <c r="H124" s="1059">
        <f t="shared" si="1"/>
        <v>37.020000000000003</v>
      </c>
      <c r="I124" s="1039"/>
      <c r="J124" s="2159" t="s">
        <v>6427</v>
      </c>
      <c r="K124" s="2160" t="str">
        <f>VLOOKUP(J124,'FICHE RATIOS'!C:D,2,FALSE)</f>
        <v>Eau froide</v>
      </c>
      <c r="M124" s="2034"/>
      <c r="N124" s="2031"/>
      <c r="P124" s="2034"/>
      <c r="Q124" s="2031"/>
      <c r="S124" s="2034"/>
      <c r="T124" s="2031"/>
    </row>
    <row r="125" spans="1:20" s="1012" customFormat="1" ht="12.75" customHeight="1">
      <c r="A125" s="1040"/>
      <c r="B125" s="1053"/>
      <c r="C125" s="1054"/>
      <c r="D125" s="1064" t="s">
        <v>3536</v>
      </c>
      <c r="E125" s="456" t="s">
        <v>66</v>
      </c>
      <c r="F125" s="555">
        <v>1</v>
      </c>
      <c r="G125" s="1052">
        <v>15.78</v>
      </c>
      <c r="H125" s="1059">
        <f t="shared" si="1"/>
        <v>15.78</v>
      </c>
      <c r="I125" s="1039"/>
      <c r="J125" s="2159" t="s">
        <v>6427</v>
      </c>
      <c r="K125" s="2160" t="str">
        <f>VLOOKUP(J125,'FICHE RATIOS'!C:D,2,FALSE)</f>
        <v>Eau froide</v>
      </c>
      <c r="M125" s="2034"/>
      <c r="N125" s="2031"/>
      <c r="P125" s="2034"/>
      <c r="Q125" s="2031"/>
      <c r="S125" s="2034"/>
      <c r="T125" s="2031"/>
    </row>
    <row r="126" spans="1:20" s="1012" customFormat="1" ht="12.75" customHeight="1">
      <c r="A126" s="1040"/>
      <c r="B126" s="1053"/>
      <c r="C126" s="1054"/>
      <c r="D126" s="1064"/>
      <c r="E126" s="456"/>
      <c r="F126" s="311"/>
      <c r="G126" s="1052"/>
      <c r="H126" s="1059">
        <f t="shared" si="1"/>
        <v>0</v>
      </c>
      <c r="I126" s="1039"/>
      <c r="J126" s="2159" t="s">
        <v>6427</v>
      </c>
      <c r="K126" s="2160" t="str">
        <f>VLOOKUP(J126,'FICHE RATIOS'!C:D,2,FALSE)</f>
        <v>Eau froide</v>
      </c>
      <c r="M126" s="2034"/>
      <c r="N126" s="2031"/>
      <c r="P126" s="2034"/>
      <c r="Q126" s="2031"/>
      <c r="S126" s="2034"/>
      <c r="T126" s="2031"/>
    </row>
    <row r="127" spans="1:20" s="1012" customFormat="1" ht="12.75" customHeight="1">
      <c r="A127" s="1040"/>
      <c r="B127" s="1053"/>
      <c r="C127" s="1054"/>
      <c r="D127" s="1064" t="s">
        <v>3527</v>
      </c>
      <c r="E127" s="456"/>
      <c r="F127" s="311"/>
      <c r="G127" s="1052"/>
      <c r="H127" s="1059">
        <f t="shared" si="1"/>
        <v>0</v>
      </c>
      <c r="I127" s="1039"/>
      <c r="J127" s="2159" t="s">
        <v>6427</v>
      </c>
      <c r="K127" s="2160" t="str">
        <f>VLOOKUP(J127,'FICHE RATIOS'!C:D,2,FALSE)</f>
        <v>Eau froide</v>
      </c>
      <c r="M127" s="2034"/>
      <c r="N127" s="2031"/>
      <c r="P127" s="2034"/>
      <c r="Q127" s="2031"/>
      <c r="S127" s="2034"/>
      <c r="T127" s="2031"/>
    </row>
    <row r="128" spans="1:20" s="1012" customFormat="1" ht="12.75" customHeight="1">
      <c r="A128" s="1040"/>
      <c r="B128" s="1053"/>
      <c r="C128" s="1054"/>
      <c r="D128" s="1064" t="s">
        <v>3502</v>
      </c>
      <c r="E128" s="456" t="s">
        <v>51</v>
      </c>
      <c r="F128" s="555">
        <v>1</v>
      </c>
      <c r="G128" s="1052">
        <v>41.7</v>
      </c>
      <c r="H128" s="1059">
        <f t="shared" si="1"/>
        <v>41.7</v>
      </c>
      <c r="I128" s="1039"/>
      <c r="J128" s="2159" t="s">
        <v>6427</v>
      </c>
      <c r="K128" s="2160" t="str">
        <f>VLOOKUP(J128,'FICHE RATIOS'!C:D,2,FALSE)</f>
        <v>Eau froide</v>
      </c>
      <c r="M128" s="2034"/>
      <c r="N128" s="2031"/>
      <c r="P128" s="2034"/>
      <c r="Q128" s="2031"/>
      <c r="S128" s="2034"/>
      <c r="T128" s="2031"/>
    </row>
    <row r="129" spans="1:20" s="1012" customFormat="1" ht="12.75" customHeight="1">
      <c r="A129" s="1040"/>
      <c r="B129" s="1053"/>
      <c r="C129" s="1054"/>
      <c r="D129" s="1067"/>
      <c r="E129" s="555"/>
      <c r="F129" s="311"/>
      <c r="G129" s="1052"/>
      <c r="H129" s="1059">
        <f t="shared" si="1"/>
        <v>0</v>
      </c>
      <c r="I129" s="1039"/>
      <c r="J129" s="2159" t="s">
        <v>6427</v>
      </c>
      <c r="K129" s="2160" t="str">
        <f>VLOOKUP(J129,'FICHE RATIOS'!C:D,2,FALSE)</f>
        <v>Eau froide</v>
      </c>
      <c r="M129" s="2034"/>
      <c r="N129" s="2031"/>
      <c r="P129" s="2034"/>
      <c r="Q129" s="2031"/>
      <c r="S129" s="2034"/>
      <c r="T129" s="2031"/>
    </row>
    <row r="130" spans="1:20" s="1012" customFormat="1" ht="12.75" customHeight="1">
      <c r="A130" s="1040"/>
      <c r="B130" s="1053"/>
      <c r="C130" s="1054"/>
      <c r="D130" s="1061" t="s">
        <v>3550</v>
      </c>
      <c r="E130" s="555"/>
      <c r="F130" s="555"/>
      <c r="G130" s="1052"/>
      <c r="H130" s="1059">
        <f t="shared" si="1"/>
        <v>0</v>
      </c>
      <c r="I130" s="1039"/>
      <c r="J130" s="2159" t="s">
        <v>6427</v>
      </c>
      <c r="K130" s="2160" t="str">
        <f>VLOOKUP(J130,'FICHE RATIOS'!C:D,2,FALSE)</f>
        <v>Eau froide</v>
      </c>
      <c r="M130" s="2034"/>
      <c r="N130" s="2031"/>
      <c r="P130" s="2034"/>
      <c r="Q130" s="2031"/>
      <c r="S130" s="2034"/>
      <c r="T130" s="2031"/>
    </row>
    <row r="131" spans="1:20" s="1012" customFormat="1" ht="12.75" customHeight="1">
      <c r="A131" s="1040"/>
      <c r="B131" s="1053"/>
      <c r="C131" s="1054"/>
      <c r="D131" s="1061" t="s">
        <v>3551</v>
      </c>
      <c r="E131" s="555"/>
      <c r="F131" s="555"/>
      <c r="G131" s="1052"/>
      <c r="H131" s="1059">
        <f t="shared" si="1"/>
        <v>0</v>
      </c>
      <c r="I131" s="1039"/>
      <c r="J131" s="2159" t="s">
        <v>6427</v>
      </c>
      <c r="K131" s="2160" t="str">
        <f>VLOOKUP(J131,'FICHE RATIOS'!C:D,2,FALSE)</f>
        <v>Eau froide</v>
      </c>
      <c r="M131" s="2034"/>
      <c r="N131" s="2031"/>
      <c r="P131" s="2034"/>
      <c r="Q131" s="2031"/>
      <c r="S131" s="2034"/>
      <c r="T131" s="2031"/>
    </row>
    <row r="132" spans="1:20" s="1012" customFormat="1" ht="12.75" customHeight="1">
      <c r="A132" s="1040"/>
      <c r="B132" s="1053"/>
      <c r="C132" s="1054"/>
      <c r="D132" s="1061" t="s">
        <v>3552</v>
      </c>
      <c r="E132" s="555"/>
      <c r="F132" s="555"/>
      <c r="G132" s="1052"/>
      <c r="H132" s="1059">
        <f t="shared" si="1"/>
        <v>0</v>
      </c>
      <c r="I132" s="1039"/>
      <c r="J132" s="2159" t="s">
        <v>6427</v>
      </c>
      <c r="K132" s="2160" t="str">
        <f>VLOOKUP(J132,'FICHE RATIOS'!C:D,2,FALSE)</f>
        <v>Eau froide</v>
      </c>
      <c r="M132" s="2034"/>
      <c r="N132" s="2031"/>
      <c r="P132" s="2034"/>
      <c r="Q132" s="2031"/>
      <c r="S132" s="2034"/>
      <c r="T132" s="2031"/>
    </row>
    <row r="133" spans="1:20" s="1012" customFormat="1" ht="12.75" customHeight="1">
      <c r="A133" s="1040"/>
      <c r="B133" s="1053"/>
      <c r="C133" s="1054"/>
      <c r="D133" s="1061" t="s">
        <v>3553</v>
      </c>
      <c r="E133" s="555"/>
      <c r="F133" s="555"/>
      <c r="G133" s="1052"/>
      <c r="H133" s="1059">
        <f t="shared" si="1"/>
        <v>0</v>
      </c>
      <c r="I133" s="1039"/>
      <c r="J133" s="2159" t="s">
        <v>6427</v>
      </c>
      <c r="K133" s="2160" t="str">
        <f>VLOOKUP(J133,'FICHE RATIOS'!C:D,2,FALSE)</f>
        <v>Eau froide</v>
      </c>
      <c r="M133" s="2034"/>
      <c r="N133" s="2031"/>
      <c r="P133" s="2034"/>
      <c r="Q133" s="2031"/>
      <c r="S133" s="2034"/>
      <c r="T133" s="2031"/>
    </row>
    <row r="134" spans="1:20" s="1012" customFormat="1" ht="12.75" customHeight="1">
      <c r="A134" s="1040"/>
      <c r="B134" s="1053"/>
      <c r="C134" s="1054"/>
      <c r="D134" s="1061" t="s">
        <v>3509</v>
      </c>
      <c r="E134" s="555"/>
      <c r="F134" s="555"/>
      <c r="G134" s="1052"/>
      <c r="H134" s="1059">
        <f t="shared" si="1"/>
        <v>0</v>
      </c>
      <c r="I134" s="1039"/>
      <c r="J134" s="2159" t="s">
        <v>6427</v>
      </c>
      <c r="K134" s="2160" t="str">
        <f>VLOOKUP(J134,'FICHE RATIOS'!C:D,2,FALSE)</f>
        <v>Eau froide</v>
      </c>
      <c r="M134" s="2034"/>
      <c r="N134" s="2031"/>
      <c r="P134" s="2034"/>
      <c r="Q134" s="2031"/>
      <c r="S134" s="2034"/>
      <c r="T134" s="2031"/>
    </row>
    <row r="135" spans="1:20" s="1012" customFormat="1" ht="12.75" customHeight="1">
      <c r="A135" s="1040"/>
      <c r="B135" s="1053"/>
      <c r="C135" s="1054"/>
      <c r="D135" s="1061" t="s">
        <v>3510</v>
      </c>
      <c r="E135" s="555"/>
      <c r="F135" s="555"/>
      <c r="G135" s="1052"/>
      <c r="H135" s="1059">
        <f t="shared" si="1"/>
        <v>0</v>
      </c>
      <c r="I135" s="1039"/>
      <c r="J135" s="2159" t="s">
        <v>6427</v>
      </c>
      <c r="K135" s="2160" t="str">
        <f>VLOOKUP(J135,'FICHE RATIOS'!C:D,2,FALSE)</f>
        <v>Eau froide</v>
      </c>
      <c r="M135" s="2034"/>
      <c r="N135" s="2031"/>
      <c r="P135" s="2034"/>
      <c r="Q135" s="2031"/>
      <c r="S135" s="2034"/>
      <c r="T135" s="2031"/>
    </row>
    <row r="136" spans="1:20" s="1012" customFormat="1" ht="12.75" customHeight="1">
      <c r="A136" s="1040"/>
      <c r="B136" s="1053"/>
      <c r="C136" s="1054"/>
      <c r="D136" s="1061" t="s">
        <v>3554</v>
      </c>
      <c r="E136" s="1051" t="s">
        <v>66</v>
      </c>
      <c r="F136" s="1051">
        <v>1</v>
      </c>
      <c r="G136" s="1052">
        <v>2400.15</v>
      </c>
      <c r="H136" s="1059">
        <f t="shared" si="1"/>
        <v>2400.15</v>
      </c>
      <c r="I136" s="1039"/>
      <c r="J136" s="2159" t="s">
        <v>6427</v>
      </c>
      <c r="K136" s="2160" t="str">
        <f>VLOOKUP(J136,'FICHE RATIOS'!C:D,2,FALSE)</f>
        <v>Eau froide</v>
      </c>
      <c r="M136" s="2034"/>
      <c r="N136" s="2031"/>
      <c r="P136" s="2034"/>
      <c r="Q136" s="2031"/>
      <c r="S136" s="2034"/>
      <c r="T136" s="2031"/>
    </row>
    <row r="137" spans="1:20" s="1012" customFormat="1" ht="12.75" customHeight="1">
      <c r="A137" s="1040"/>
      <c r="B137" s="1053"/>
      <c r="C137" s="1054"/>
      <c r="D137" s="1067" t="s">
        <v>3540</v>
      </c>
      <c r="E137" s="555"/>
      <c r="F137" s="555"/>
      <c r="G137" s="1052"/>
      <c r="H137" s="1059">
        <f t="shared" si="1"/>
        <v>0</v>
      </c>
      <c r="I137" s="1039"/>
      <c r="J137" s="2159" t="s">
        <v>6427</v>
      </c>
      <c r="K137" s="2160" t="str">
        <f>VLOOKUP(J137,'FICHE RATIOS'!C:D,2,FALSE)</f>
        <v>Eau froide</v>
      </c>
      <c r="M137" s="2034"/>
      <c r="N137" s="2031"/>
      <c r="P137" s="2034"/>
      <c r="Q137" s="2031"/>
      <c r="S137" s="2034"/>
      <c r="T137" s="2031"/>
    </row>
    <row r="138" spans="1:20" s="1012" customFormat="1" ht="12.75" customHeight="1">
      <c r="A138" s="1040"/>
      <c r="B138" s="1053"/>
      <c r="C138" s="1054"/>
      <c r="D138" s="1067" t="s">
        <v>3541</v>
      </c>
      <c r="E138" s="555" t="s">
        <v>51</v>
      </c>
      <c r="F138" s="555">
        <v>1</v>
      </c>
      <c r="G138" s="1052">
        <v>51.1</v>
      </c>
      <c r="H138" s="1059">
        <f t="shared" si="1"/>
        <v>51.1</v>
      </c>
      <c r="I138" s="1039"/>
      <c r="J138" s="2159" t="s">
        <v>6427</v>
      </c>
      <c r="K138" s="2160" t="str">
        <f>VLOOKUP(J138,'FICHE RATIOS'!C:D,2,FALSE)</f>
        <v>Eau froide</v>
      </c>
      <c r="M138" s="2034"/>
      <c r="N138" s="2031"/>
      <c r="P138" s="2034"/>
      <c r="Q138" s="2031"/>
      <c r="S138" s="2034"/>
      <c r="T138" s="2031"/>
    </row>
    <row r="139" spans="1:20" s="1012" customFormat="1" ht="12.75" customHeight="1">
      <c r="A139" s="1040"/>
      <c r="B139" s="1053"/>
      <c r="C139" s="1054"/>
      <c r="D139" s="1067"/>
      <c r="E139" s="555"/>
      <c r="F139" s="555"/>
      <c r="G139" s="1052"/>
      <c r="H139" s="1059">
        <f t="shared" ref="H139:H202" si="2">+IF(F139=0,0,F139*G139)</f>
        <v>0</v>
      </c>
      <c r="I139" s="1039"/>
      <c r="J139" s="2159" t="s">
        <v>6427</v>
      </c>
      <c r="K139" s="2160" t="str">
        <f>VLOOKUP(J139,'FICHE RATIOS'!C:D,2,FALSE)</f>
        <v>Eau froide</v>
      </c>
      <c r="M139" s="2034"/>
      <c r="N139" s="2031"/>
      <c r="P139" s="2034"/>
      <c r="Q139" s="2031"/>
      <c r="S139" s="2034"/>
      <c r="T139" s="2031"/>
    </row>
    <row r="140" spans="1:20" s="1012" customFormat="1" ht="12.75" customHeight="1">
      <c r="A140" s="1040"/>
      <c r="B140" s="1053"/>
      <c r="C140" s="1054"/>
      <c r="D140" s="1067" t="s">
        <v>3555</v>
      </c>
      <c r="E140" s="555" t="s">
        <v>235</v>
      </c>
      <c r="F140" s="555">
        <v>5</v>
      </c>
      <c r="G140" s="1052">
        <v>63.9</v>
      </c>
      <c r="H140" s="1059">
        <f t="shared" si="2"/>
        <v>319.5</v>
      </c>
      <c r="I140" s="1039"/>
      <c r="J140" s="2159" t="s">
        <v>6427</v>
      </c>
      <c r="K140" s="2160" t="str">
        <f>VLOOKUP(J140,'FICHE RATIOS'!C:D,2,FALSE)</f>
        <v>Eau froide</v>
      </c>
      <c r="M140" s="2034"/>
      <c r="N140" s="2031"/>
      <c r="P140" s="2034"/>
      <c r="Q140" s="2031"/>
      <c r="S140" s="2034"/>
      <c r="T140" s="2031"/>
    </row>
    <row r="141" spans="1:20" s="1012" customFormat="1" ht="12.75" customHeight="1">
      <c r="A141" s="1040"/>
      <c r="B141" s="1060"/>
      <c r="C141" s="1040"/>
      <c r="D141" s="1062" t="s">
        <v>3506</v>
      </c>
      <c r="E141" s="276" t="s">
        <v>70</v>
      </c>
      <c r="F141" s="277">
        <v>4</v>
      </c>
      <c r="G141" s="1052">
        <v>68.989999999999995</v>
      </c>
      <c r="H141" s="1059">
        <f t="shared" si="2"/>
        <v>275.95999999999998</v>
      </c>
      <c r="I141" s="1039"/>
      <c r="J141" s="2159" t="s">
        <v>6427</v>
      </c>
      <c r="K141" s="2160" t="str">
        <f>VLOOKUP(J141,'FICHE RATIOS'!C:D,2,FALSE)</f>
        <v>Eau froide</v>
      </c>
      <c r="M141" s="2034"/>
      <c r="N141" s="2031"/>
      <c r="P141" s="2034"/>
      <c r="Q141" s="2031"/>
      <c r="S141" s="2034"/>
      <c r="T141" s="2031"/>
    </row>
    <row r="142" spans="1:20" s="1012" customFormat="1" ht="12.75" customHeight="1">
      <c r="A142" s="1040"/>
      <c r="B142" s="1053"/>
      <c r="C142" s="1054"/>
      <c r="D142" s="1067"/>
      <c r="E142" s="555"/>
      <c r="F142" s="555"/>
      <c r="G142" s="1052"/>
      <c r="H142" s="1059">
        <f t="shared" si="2"/>
        <v>0</v>
      </c>
      <c r="I142" s="1039"/>
      <c r="J142" s="2159" t="s">
        <v>6427</v>
      </c>
      <c r="K142" s="2160" t="str">
        <f>VLOOKUP(J142,'FICHE RATIOS'!C:D,2,FALSE)</f>
        <v>Eau froide</v>
      </c>
      <c r="M142" s="2034"/>
      <c r="N142" s="2031"/>
      <c r="P142" s="2034"/>
      <c r="Q142" s="2031"/>
      <c r="S142" s="2034"/>
      <c r="T142" s="2031"/>
    </row>
    <row r="143" spans="1:20" s="1012" customFormat="1" ht="12.75" customHeight="1">
      <c r="A143" s="1040"/>
      <c r="B143" s="1053"/>
      <c r="C143" s="1054"/>
      <c r="D143" s="1067" t="s">
        <v>3556</v>
      </c>
      <c r="E143" s="555"/>
      <c r="F143" s="555"/>
      <c r="G143" s="1052"/>
      <c r="H143" s="1059">
        <f t="shared" si="2"/>
        <v>0</v>
      </c>
      <c r="I143" s="1039"/>
      <c r="J143" s="2159" t="s">
        <v>6427</v>
      </c>
      <c r="K143" s="2160" t="str">
        <f>VLOOKUP(J143,'FICHE RATIOS'!C:D,2,FALSE)</f>
        <v>Eau froide</v>
      </c>
      <c r="M143" s="2034"/>
      <c r="N143" s="2031"/>
      <c r="P143" s="2034"/>
      <c r="Q143" s="2031"/>
      <c r="S143" s="2034"/>
      <c r="T143" s="2031"/>
    </row>
    <row r="144" spans="1:20" s="1012" customFormat="1" ht="12.75" customHeight="1">
      <c r="A144" s="1040"/>
      <c r="B144" s="1053"/>
      <c r="C144" s="1054"/>
      <c r="D144" s="1067" t="s">
        <v>3557</v>
      </c>
      <c r="E144" s="555" t="s">
        <v>235</v>
      </c>
      <c r="F144" s="555">
        <v>3</v>
      </c>
      <c r="G144" s="1052">
        <v>31.18</v>
      </c>
      <c r="H144" s="1059">
        <f t="shared" si="2"/>
        <v>93.539999999999992</v>
      </c>
      <c r="I144" s="1039"/>
      <c r="J144" s="2159" t="s">
        <v>6427</v>
      </c>
      <c r="K144" s="2160" t="str">
        <f>VLOOKUP(J144,'FICHE RATIOS'!C:D,2,FALSE)</f>
        <v>Eau froide</v>
      </c>
      <c r="M144" s="2034"/>
      <c r="N144" s="2031"/>
      <c r="P144" s="2034"/>
      <c r="Q144" s="2031"/>
      <c r="S144" s="2034"/>
      <c r="T144" s="2031"/>
    </row>
    <row r="145" spans="1:20" s="1012" customFormat="1" ht="12.75" customHeight="1">
      <c r="A145" s="1040"/>
      <c r="B145" s="1053"/>
      <c r="C145" s="1054"/>
      <c r="D145" s="1055"/>
      <c r="E145" s="311"/>
      <c r="F145" s="1056"/>
      <c r="G145" s="1052"/>
      <c r="H145" s="1059">
        <f t="shared" si="2"/>
        <v>0</v>
      </c>
      <c r="I145" s="1039"/>
      <c r="J145" s="2159" t="s">
        <v>6427</v>
      </c>
      <c r="K145" s="2160" t="str">
        <f>VLOOKUP(J145,'FICHE RATIOS'!C:D,2,FALSE)</f>
        <v>Eau froide</v>
      </c>
      <c r="M145" s="2034"/>
      <c r="N145" s="2031"/>
      <c r="P145" s="2034"/>
      <c r="Q145" s="2031"/>
      <c r="S145" s="2034"/>
      <c r="T145" s="2031"/>
    </row>
    <row r="146" spans="1:20" s="1012" customFormat="1" ht="12.75" customHeight="1">
      <c r="A146" s="1040"/>
      <c r="B146" s="1053"/>
      <c r="C146" s="1054"/>
      <c r="D146" s="1072" t="s">
        <v>3558</v>
      </c>
      <c r="E146" s="555"/>
      <c r="F146" s="555"/>
      <c r="G146" s="1052"/>
      <c r="H146" s="1059">
        <f t="shared" si="2"/>
        <v>0</v>
      </c>
      <c r="I146" s="1039"/>
      <c r="J146" s="2159" t="s">
        <v>6427</v>
      </c>
      <c r="K146" s="2160" t="str">
        <f>VLOOKUP(J146,'FICHE RATIOS'!C:D,2,FALSE)</f>
        <v>Eau froide</v>
      </c>
      <c r="M146" s="2034"/>
      <c r="N146" s="2031"/>
      <c r="P146" s="2034"/>
      <c r="Q146" s="2031"/>
      <c r="S146" s="2034"/>
      <c r="T146" s="2031"/>
    </row>
    <row r="147" spans="1:20" s="1012" customFormat="1" ht="12.75" customHeight="1">
      <c r="A147" s="1040"/>
      <c r="B147" s="1053"/>
      <c r="C147" s="1054"/>
      <c r="D147" s="1067" t="s">
        <v>3545</v>
      </c>
      <c r="E147" s="555" t="s">
        <v>66</v>
      </c>
      <c r="F147" s="555">
        <v>6</v>
      </c>
      <c r="G147" s="1052">
        <v>71.22</v>
      </c>
      <c r="H147" s="1059">
        <f t="shared" si="2"/>
        <v>427.32</v>
      </c>
      <c r="I147" s="1039"/>
      <c r="J147" s="2159" t="s">
        <v>6427</v>
      </c>
      <c r="K147" s="2160" t="str">
        <f>VLOOKUP(J147,'FICHE RATIOS'!C:D,2,FALSE)</f>
        <v>Eau froide</v>
      </c>
      <c r="M147" s="2034"/>
      <c r="N147" s="2031"/>
      <c r="P147" s="2034"/>
      <c r="Q147" s="2031"/>
      <c r="S147" s="2034"/>
      <c r="T147" s="2031"/>
    </row>
    <row r="148" spans="1:20" s="1012" customFormat="1" ht="12.75" customHeight="1">
      <c r="A148" s="1040"/>
      <c r="B148" s="1053"/>
      <c r="C148" s="1054"/>
      <c r="D148" s="1067" t="s">
        <v>3546</v>
      </c>
      <c r="E148" s="555" t="s">
        <v>66</v>
      </c>
      <c r="F148" s="555">
        <v>1</v>
      </c>
      <c r="G148" s="1052">
        <v>441.02</v>
      </c>
      <c r="H148" s="1059">
        <f t="shared" si="2"/>
        <v>441.02</v>
      </c>
      <c r="I148" s="1039"/>
      <c r="J148" s="2159" t="s">
        <v>6427</v>
      </c>
      <c r="K148" s="2160" t="str">
        <f>VLOOKUP(J148,'FICHE RATIOS'!C:D,2,FALSE)</f>
        <v>Eau froide</v>
      </c>
      <c r="M148" s="2034"/>
      <c r="N148" s="2031"/>
      <c r="P148" s="2034"/>
      <c r="Q148" s="2031"/>
      <c r="S148" s="2034"/>
      <c r="T148" s="2031"/>
    </row>
    <row r="149" spans="1:20" s="1012" customFormat="1" ht="12.75" customHeight="1">
      <c r="A149" s="1040"/>
      <c r="B149" s="1053"/>
      <c r="C149" s="1054"/>
      <c r="D149" s="1064" t="s">
        <v>3547</v>
      </c>
      <c r="E149" s="456" t="s">
        <v>66</v>
      </c>
      <c r="F149" s="555">
        <v>1</v>
      </c>
      <c r="G149" s="1052">
        <v>65.92</v>
      </c>
      <c r="H149" s="1059">
        <f t="shared" si="2"/>
        <v>65.92</v>
      </c>
      <c r="I149" s="1039"/>
      <c r="J149" s="2159" t="s">
        <v>6427</v>
      </c>
      <c r="K149" s="2160" t="str">
        <f>VLOOKUP(J149,'FICHE RATIOS'!C:D,2,FALSE)</f>
        <v>Eau froide</v>
      </c>
      <c r="M149" s="2034"/>
      <c r="N149" s="2031"/>
      <c r="P149" s="2034"/>
      <c r="Q149" s="2031"/>
      <c r="S149" s="2034"/>
      <c r="T149" s="2031"/>
    </row>
    <row r="150" spans="1:20" s="1012" customFormat="1" ht="12.75" customHeight="1">
      <c r="A150" s="1040"/>
      <c r="B150" s="1053"/>
      <c r="C150" s="1054"/>
      <c r="D150" s="1067" t="s">
        <v>3548</v>
      </c>
      <c r="E150" s="555" t="s">
        <v>66</v>
      </c>
      <c r="F150" s="555">
        <v>1</v>
      </c>
      <c r="G150" s="1052">
        <v>183.18</v>
      </c>
      <c r="H150" s="1059">
        <f t="shared" si="2"/>
        <v>183.18</v>
      </c>
      <c r="I150" s="1039"/>
      <c r="J150" s="2159" t="s">
        <v>6427</v>
      </c>
      <c r="K150" s="2160" t="str">
        <f>VLOOKUP(J150,'FICHE RATIOS'!C:D,2,FALSE)</f>
        <v>Eau froide</v>
      </c>
      <c r="M150" s="2034"/>
      <c r="N150" s="2031"/>
      <c r="P150" s="2034"/>
      <c r="Q150" s="2031"/>
      <c r="S150" s="2034"/>
      <c r="T150" s="2031"/>
    </row>
    <row r="151" spans="1:20" s="1012" customFormat="1" ht="12.75" customHeight="1">
      <c r="A151" s="1040"/>
      <c r="B151" s="1053"/>
      <c r="C151" s="1054"/>
      <c r="D151" s="1067" t="s">
        <v>3549</v>
      </c>
      <c r="E151" s="555" t="s">
        <v>66</v>
      </c>
      <c r="F151" s="555">
        <v>1</v>
      </c>
      <c r="G151" s="1052">
        <v>37.020000000000003</v>
      </c>
      <c r="H151" s="1059">
        <f t="shared" si="2"/>
        <v>37.020000000000003</v>
      </c>
      <c r="I151" s="1039"/>
      <c r="J151" s="2159" t="s">
        <v>6427</v>
      </c>
      <c r="K151" s="2160" t="str">
        <f>VLOOKUP(J151,'FICHE RATIOS'!C:D,2,FALSE)</f>
        <v>Eau froide</v>
      </c>
      <c r="M151" s="2034"/>
      <c r="N151" s="2031"/>
      <c r="P151" s="2034"/>
      <c r="Q151" s="2031"/>
      <c r="S151" s="2034"/>
      <c r="T151" s="2031"/>
    </row>
    <row r="152" spans="1:20" s="1012" customFormat="1" ht="12.75" customHeight="1">
      <c r="A152" s="1040"/>
      <c r="B152" s="1053"/>
      <c r="C152" s="1054"/>
      <c r="D152" s="1064" t="s">
        <v>3536</v>
      </c>
      <c r="E152" s="456" t="s">
        <v>66</v>
      </c>
      <c r="F152" s="555">
        <v>1</v>
      </c>
      <c r="G152" s="1052">
        <v>15.78</v>
      </c>
      <c r="H152" s="1059">
        <f t="shared" si="2"/>
        <v>15.78</v>
      </c>
      <c r="I152" s="1039"/>
      <c r="J152" s="2159" t="s">
        <v>6427</v>
      </c>
      <c r="K152" s="2160" t="str">
        <f>VLOOKUP(J152,'FICHE RATIOS'!C:D,2,FALSE)</f>
        <v>Eau froide</v>
      </c>
      <c r="M152" s="2034"/>
      <c r="N152" s="2031"/>
      <c r="P152" s="2034"/>
      <c r="Q152" s="2031"/>
      <c r="S152" s="2034"/>
      <c r="T152" s="2031"/>
    </row>
    <row r="153" spans="1:20" s="1012" customFormat="1" ht="12.75" customHeight="1">
      <c r="A153" s="1040"/>
      <c r="B153" s="1053"/>
      <c r="C153" s="1054"/>
      <c r="D153" s="1064"/>
      <c r="E153" s="456"/>
      <c r="F153" s="311"/>
      <c r="G153" s="1052"/>
      <c r="H153" s="1059">
        <f t="shared" si="2"/>
        <v>0</v>
      </c>
      <c r="I153" s="1039"/>
      <c r="J153" s="2159" t="s">
        <v>6427</v>
      </c>
      <c r="K153" s="2160" t="str">
        <f>VLOOKUP(J153,'FICHE RATIOS'!C:D,2,FALSE)</f>
        <v>Eau froide</v>
      </c>
      <c r="M153" s="2034"/>
      <c r="N153" s="2031"/>
      <c r="P153" s="2034"/>
      <c r="Q153" s="2031"/>
      <c r="S153" s="2034"/>
      <c r="T153" s="2031"/>
    </row>
    <row r="154" spans="1:20" s="1012" customFormat="1" ht="12.75" customHeight="1">
      <c r="A154" s="1040"/>
      <c r="B154" s="1053"/>
      <c r="C154" s="1054"/>
      <c r="D154" s="1064" t="s">
        <v>3527</v>
      </c>
      <c r="E154" s="456"/>
      <c r="F154" s="311"/>
      <c r="G154" s="1052"/>
      <c r="H154" s="1059">
        <f t="shared" si="2"/>
        <v>0</v>
      </c>
      <c r="I154" s="1039"/>
      <c r="J154" s="2159" t="s">
        <v>6427</v>
      </c>
      <c r="K154" s="2160" t="str">
        <f>VLOOKUP(J154,'FICHE RATIOS'!C:D,2,FALSE)</f>
        <v>Eau froide</v>
      </c>
      <c r="M154" s="2034"/>
      <c r="N154" s="2031"/>
      <c r="P154" s="2034"/>
      <c r="Q154" s="2031"/>
      <c r="S154" s="2034"/>
      <c r="T154" s="2031"/>
    </row>
    <row r="155" spans="1:20" s="1012" customFormat="1" ht="12.75" customHeight="1">
      <c r="A155" s="1040"/>
      <c r="B155" s="1053"/>
      <c r="C155" s="1054"/>
      <c r="D155" s="1064" t="s">
        <v>3502</v>
      </c>
      <c r="E155" s="456" t="s">
        <v>51</v>
      </c>
      <c r="F155" s="555">
        <v>1</v>
      </c>
      <c r="G155" s="1052">
        <v>41.7</v>
      </c>
      <c r="H155" s="1059">
        <f t="shared" si="2"/>
        <v>41.7</v>
      </c>
      <c r="I155" s="1039"/>
      <c r="J155" s="2159" t="s">
        <v>6427</v>
      </c>
      <c r="K155" s="2160" t="str">
        <f>VLOOKUP(J155,'FICHE RATIOS'!C:D,2,FALSE)</f>
        <v>Eau froide</v>
      </c>
      <c r="M155" s="2034"/>
      <c r="N155" s="2031"/>
      <c r="P155" s="2034"/>
      <c r="Q155" s="2031"/>
      <c r="S155" s="2034"/>
      <c r="T155" s="2031"/>
    </row>
    <row r="156" spans="1:20" s="1012" customFormat="1" ht="12.75" customHeight="1">
      <c r="A156" s="1040"/>
      <c r="B156" s="1053"/>
      <c r="C156" s="1054"/>
      <c r="D156" s="1067"/>
      <c r="E156" s="555"/>
      <c r="F156" s="311"/>
      <c r="G156" s="1052"/>
      <c r="H156" s="1059">
        <f t="shared" si="2"/>
        <v>0</v>
      </c>
      <c r="I156" s="1039"/>
      <c r="J156" s="2159" t="s">
        <v>6427</v>
      </c>
      <c r="K156" s="2160" t="str">
        <f>VLOOKUP(J156,'FICHE RATIOS'!C:D,2,FALSE)</f>
        <v>Eau froide</v>
      </c>
      <c r="M156" s="2034"/>
      <c r="N156" s="2031"/>
      <c r="P156" s="2034"/>
      <c r="Q156" s="2031"/>
      <c r="S156" s="2034"/>
      <c r="T156" s="2031"/>
    </row>
    <row r="157" spans="1:20" s="1012" customFormat="1" ht="12.75" customHeight="1">
      <c r="A157" s="1040"/>
      <c r="B157" s="1053"/>
      <c r="C157" s="1054"/>
      <c r="D157" s="1061" t="s">
        <v>3550</v>
      </c>
      <c r="E157" s="555"/>
      <c r="F157" s="555"/>
      <c r="G157" s="1052"/>
      <c r="H157" s="1059">
        <f t="shared" si="2"/>
        <v>0</v>
      </c>
      <c r="I157" s="1039"/>
      <c r="J157" s="2159" t="s">
        <v>6427</v>
      </c>
      <c r="K157" s="2160" t="str">
        <f>VLOOKUP(J157,'FICHE RATIOS'!C:D,2,FALSE)</f>
        <v>Eau froide</v>
      </c>
      <c r="M157" s="2034"/>
      <c r="N157" s="2031"/>
      <c r="P157" s="2034"/>
      <c r="Q157" s="2031"/>
      <c r="S157" s="2034"/>
      <c r="T157" s="2031"/>
    </row>
    <row r="158" spans="1:20" s="1012" customFormat="1" ht="12.75" customHeight="1">
      <c r="A158" s="1040"/>
      <c r="B158" s="1053"/>
      <c r="C158" s="1054"/>
      <c r="D158" s="1061" t="s">
        <v>3551</v>
      </c>
      <c r="E158" s="555"/>
      <c r="F158" s="555"/>
      <c r="G158" s="1052"/>
      <c r="H158" s="1059">
        <f t="shared" si="2"/>
        <v>0</v>
      </c>
      <c r="I158" s="1039"/>
      <c r="J158" s="2159" t="s">
        <v>6427</v>
      </c>
      <c r="K158" s="2160" t="str">
        <f>VLOOKUP(J158,'FICHE RATIOS'!C:D,2,FALSE)</f>
        <v>Eau froide</v>
      </c>
      <c r="M158" s="2034"/>
      <c r="N158" s="2031"/>
      <c r="P158" s="2034"/>
      <c r="Q158" s="2031"/>
      <c r="S158" s="2034"/>
      <c r="T158" s="2031"/>
    </row>
    <row r="159" spans="1:20" s="1012" customFormat="1" ht="12.75" customHeight="1">
      <c r="A159" s="1040"/>
      <c r="B159" s="1053"/>
      <c r="C159" s="1054"/>
      <c r="D159" s="1061" t="s">
        <v>3552</v>
      </c>
      <c r="E159" s="555"/>
      <c r="F159" s="555"/>
      <c r="G159" s="1052"/>
      <c r="H159" s="1059">
        <f t="shared" si="2"/>
        <v>0</v>
      </c>
      <c r="I159" s="1039"/>
      <c r="J159" s="2159" t="s">
        <v>6427</v>
      </c>
      <c r="K159" s="2160" t="str">
        <f>VLOOKUP(J159,'FICHE RATIOS'!C:D,2,FALSE)</f>
        <v>Eau froide</v>
      </c>
      <c r="M159" s="2034"/>
      <c r="N159" s="2031"/>
      <c r="P159" s="2034"/>
      <c r="Q159" s="2031"/>
      <c r="S159" s="2034"/>
      <c r="T159" s="2031"/>
    </row>
    <row r="160" spans="1:20" s="1012" customFormat="1" ht="12.75" customHeight="1">
      <c r="A160" s="1040"/>
      <c r="B160" s="1053"/>
      <c r="C160" s="1054"/>
      <c r="D160" s="1061" t="s">
        <v>3553</v>
      </c>
      <c r="E160" s="555"/>
      <c r="F160" s="555"/>
      <c r="G160" s="1052"/>
      <c r="H160" s="1059">
        <f t="shared" si="2"/>
        <v>0</v>
      </c>
      <c r="I160" s="1039"/>
      <c r="J160" s="2159" t="s">
        <v>6427</v>
      </c>
      <c r="K160" s="2160" t="str">
        <f>VLOOKUP(J160,'FICHE RATIOS'!C:D,2,FALSE)</f>
        <v>Eau froide</v>
      </c>
      <c r="M160" s="2034"/>
      <c r="N160" s="2031"/>
      <c r="P160" s="2034"/>
      <c r="Q160" s="2031"/>
      <c r="S160" s="2034"/>
      <c r="T160" s="2031"/>
    </row>
    <row r="161" spans="1:20" s="1012" customFormat="1" ht="12.75" customHeight="1" thickBot="1">
      <c r="A161" s="1040"/>
      <c r="B161" s="1053"/>
      <c r="C161" s="1054"/>
      <c r="D161" s="1061" t="s">
        <v>3509</v>
      </c>
      <c r="E161" s="555"/>
      <c r="F161" s="555"/>
      <c r="G161" s="1052"/>
      <c r="H161" s="1059">
        <f t="shared" si="2"/>
        <v>0</v>
      </c>
      <c r="I161" s="1039"/>
      <c r="J161" s="2159" t="s">
        <v>6427</v>
      </c>
      <c r="K161" s="2160" t="str">
        <f>VLOOKUP(J161,'FICHE RATIOS'!C:D,2,FALSE)</f>
        <v>Eau froide</v>
      </c>
      <c r="M161" s="2037"/>
      <c r="N161" s="2038"/>
      <c r="P161" s="2037"/>
      <c r="Q161" s="2038"/>
      <c r="S161" s="2037"/>
      <c r="T161" s="2038"/>
    </row>
    <row r="162" spans="1:20" s="1012" customFormat="1" ht="12.75" customHeight="1">
      <c r="A162" s="1040"/>
      <c r="B162" s="1053"/>
      <c r="C162" s="1054"/>
      <c r="D162" s="1061" t="s">
        <v>3510</v>
      </c>
      <c r="E162" s="555"/>
      <c r="F162" s="555"/>
      <c r="G162" s="1052"/>
      <c r="H162" s="1059">
        <f t="shared" si="2"/>
        <v>0</v>
      </c>
      <c r="I162" s="1039"/>
      <c r="J162" s="2159" t="s">
        <v>6427</v>
      </c>
      <c r="K162" s="2160" t="str">
        <f>VLOOKUP(J162,'FICHE RATIOS'!C:D,2,FALSE)</f>
        <v>Eau froide</v>
      </c>
    </row>
    <row r="163" spans="1:20" s="1012" customFormat="1" ht="12.75" customHeight="1">
      <c r="A163" s="1040"/>
      <c r="B163" s="1053"/>
      <c r="C163" s="1054"/>
      <c r="D163" s="1061" t="s">
        <v>3554</v>
      </c>
      <c r="E163" s="1051" t="s">
        <v>66</v>
      </c>
      <c r="F163" s="1051">
        <v>1</v>
      </c>
      <c r="G163" s="1052">
        <v>2400.15</v>
      </c>
      <c r="H163" s="1059">
        <f t="shared" si="2"/>
        <v>2400.15</v>
      </c>
      <c r="I163" s="1039"/>
      <c r="J163" s="2159" t="s">
        <v>6427</v>
      </c>
      <c r="K163" s="2160" t="str">
        <f>VLOOKUP(J163,'FICHE RATIOS'!C:D,2,FALSE)</f>
        <v>Eau froide</v>
      </c>
    </row>
    <row r="164" spans="1:20" s="1012" customFormat="1" ht="12.75" customHeight="1">
      <c r="A164" s="1040"/>
      <c r="B164" s="1053"/>
      <c r="C164" s="1054"/>
      <c r="D164" s="1067" t="s">
        <v>3540</v>
      </c>
      <c r="E164" s="555"/>
      <c r="F164" s="555"/>
      <c r="G164" s="1052"/>
      <c r="H164" s="1059">
        <f t="shared" si="2"/>
        <v>0</v>
      </c>
      <c r="I164" s="1039"/>
      <c r="J164" s="2159" t="s">
        <v>6427</v>
      </c>
      <c r="K164" s="2160" t="str">
        <f>VLOOKUP(J164,'FICHE RATIOS'!C:D,2,FALSE)</f>
        <v>Eau froide</v>
      </c>
    </row>
    <row r="165" spans="1:20" s="1012" customFormat="1" ht="12.75" customHeight="1">
      <c r="A165" s="1040"/>
      <c r="B165" s="1053"/>
      <c r="C165" s="1054"/>
      <c r="D165" s="1067" t="s">
        <v>3541</v>
      </c>
      <c r="E165" s="555" t="s">
        <v>51</v>
      </c>
      <c r="F165" s="555">
        <v>1</v>
      </c>
      <c r="G165" s="1052">
        <v>51.1</v>
      </c>
      <c r="H165" s="1059">
        <f t="shared" si="2"/>
        <v>51.1</v>
      </c>
      <c r="I165" s="1039"/>
      <c r="J165" s="2159" t="s">
        <v>6427</v>
      </c>
      <c r="K165" s="2160" t="str">
        <f>VLOOKUP(J165,'FICHE RATIOS'!C:D,2,FALSE)</f>
        <v>Eau froide</v>
      </c>
    </row>
    <row r="166" spans="1:20" s="1012" customFormat="1" ht="12.75" customHeight="1">
      <c r="A166" s="1040"/>
      <c r="B166" s="1053"/>
      <c r="C166" s="1054"/>
      <c r="D166" s="1067"/>
      <c r="E166" s="555"/>
      <c r="F166" s="555"/>
      <c r="G166" s="1052"/>
      <c r="H166" s="1059">
        <f t="shared" si="2"/>
        <v>0</v>
      </c>
      <c r="I166" s="1039"/>
      <c r="J166" s="2159" t="s">
        <v>6427</v>
      </c>
      <c r="K166" s="2160" t="str">
        <f>VLOOKUP(J166,'FICHE RATIOS'!C:D,2,FALSE)</f>
        <v>Eau froide</v>
      </c>
    </row>
    <row r="167" spans="1:20" s="1012" customFormat="1" ht="12.75" customHeight="1">
      <c r="A167" s="1040"/>
      <c r="B167" s="1053"/>
      <c r="C167" s="1054"/>
      <c r="D167" s="1067" t="s">
        <v>3555</v>
      </c>
      <c r="E167" s="555" t="s">
        <v>235</v>
      </c>
      <c r="F167" s="555">
        <v>5</v>
      </c>
      <c r="G167" s="1052">
        <v>63.9</v>
      </c>
      <c r="H167" s="1059">
        <f t="shared" si="2"/>
        <v>319.5</v>
      </c>
      <c r="I167" s="1039"/>
      <c r="J167" s="2159" t="s">
        <v>6427</v>
      </c>
      <c r="K167" s="2160" t="str">
        <f>VLOOKUP(J167,'FICHE RATIOS'!C:D,2,FALSE)</f>
        <v>Eau froide</v>
      </c>
    </row>
    <row r="168" spans="1:20" s="1012" customFormat="1" ht="12.75" customHeight="1">
      <c r="A168" s="1040"/>
      <c r="B168" s="1060"/>
      <c r="C168" s="1040"/>
      <c r="D168" s="1062" t="s">
        <v>3506</v>
      </c>
      <c r="E168" s="276" t="s">
        <v>70</v>
      </c>
      <c r="F168" s="277">
        <v>4</v>
      </c>
      <c r="G168" s="1052">
        <v>68.989999999999995</v>
      </c>
      <c r="H168" s="1059">
        <f t="shared" si="2"/>
        <v>275.95999999999998</v>
      </c>
      <c r="I168" s="1039"/>
      <c r="J168" s="2159" t="s">
        <v>6427</v>
      </c>
      <c r="K168" s="2160" t="str">
        <f>VLOOKUP(J168,'FICHE RATIOS'!C:D,2,FALSE)</f>
        <v>Eau froide</v>
      </c>
    </row>
    <row r="169" spans="1:20" s="1012" customFormat="1" ht="12.75" customHeight="1">
      <c r="A169" s="1040"/>
      <c r="B169" s="1060"/>
      <c r="C169" s="1040"/>
      <c r="D169" s="1062"/>
      <c r="E169" s="276"/>
      <c r="F169" s="277"/>
      <c r="G169" s="1052"/>
      <c r="H169" s="1059">
        <f t="shared" si="2"/>
        <v>0</v>
      </c>
      <c r="I169" s="1039"/>
      <c r="J169" s="2159" t="s">
        <v>6427</v>
      </c>
      <c r="K169" s="2160" t="str">
        <f>VLOOKUP(J169,'FICHE RATIOS'!C:D,2,FALSE)</f>
        <v>Eau froide</v>
      </c>
    </row>
    <row r="170" spans="1:20" s="1012" customFormat="1" ht="12.75" customHeight="1">
      <c r="A170" s="1040"/>
      <c r="B170" s="1053"/>
      <c r="C170" s="1054"/>
      <c r="D170" s="1067" t="s">
        <v>3556</v>
      </c>
      <c r="E170" s="555"/>
      <c r="F170" s="555"/>
      <c r="G170" s="1052"/>
      <c r="H170" s="1059">
        <f t="shared" si="2"/>
        <v>0</v>
      </c>
      <c r="I170" s="1039"/>
      <c r="J170" s="2159" t="s">
        <v>6427</v>
      </c>
      <c r="K170" s="2160" t="str">
        <f>VLOOKUP(J170,'FICHE RATIOS'!C:D,2,FALSE)</f>
        <v>Eau froide</v>
      </c>
    </row>
    <row r="171" spans="1:20" s="1012" customFormat="1" ht="12.75" customHeight="1">
      <c r="A171" s="1040"/>
      <c r="B171" s="1053"/>
      <c r="C171" s="1054"/>
      <c r="D171" s="1067" t="s">
        <v>3557</v>
      </c>
      <c r="E171" s="555" t="s">
        <v>235</v>
      </c>
      <c r="F171" s="555">
        <v>3</v>
      </c>
      <c r="G171" s="1052">
        <v>31.18</v>
      </c>
      <c r="H171" s="1059">
        <f t="shared" si="2"/>
        <v>93.539999999999992</v>
      </c>
      <c r="I171" s="1039"/>
      <c r="J171" s="2159" t="s">
        <v>6427</v>
      </c>
      <c r="K171" s="2160" t="str">
        <f>VLOOKUP(J171,'FICHE RATIOS'!C:D,2,FALSE)</f>
        <v>Eau froide</v>
      </c>
    </row>
    <row r="172" spans="1:20" s="1012" customFormat="1" ht="12.75" customHeight="1">
      <c r="A172" s="1040"/>
      <c r="B172" s="1053"/>
      <c r="C172" s="1054"/>
      <c r="D172" s="1067"/>
      <c r="E172" s="555"/>
      <c r="F172" s="555"/>
      <c r="G172" s="1052"/>
      <c r="H172" s="1059">
        <f t="shared" si="2"/>
        <v>0</v>
      </c>
      <c r="I172" s="1039"/>
      <c r="J172" s="2159" t="s">
        <v>6427</v>
      </c>
      <c r="K172" s="2160" t="str">
        <f>VLOOKUP(J172,'FICHE RATIOS'!C:D,2,FALSE)</f>
        <v>Eau froide</v>
      </c>
    </row>
    <row r="173" spans="1:20" s="1012" customFormat="1" ht="12.75" customHeight="1">
      <c r="A173" s="1040"/>
      <c r="B173" s="1065"/>
      <c r="C173" s="1066"/>
      <c r="D173" s="1073"/>
      <c r="E173" s="277"/>
      <c r="F173" s="1051"/>
      <c r="G173" s="1052"/>
      <c r="H173" s="1059">
        <f t="shared" si="2"/>
        <v>0</v>
      </c>
      <c r="I173" s="1039"/>
      <c r="J173" s="2159" t="s">
        <v>6427</v>
      </c>
      <c r="K173" s="2160" t="str">
        <f>VLOOKUP(J173,'FICHE RATIOS'!C:D,2,FALSE)</f>
        <v>Eau froide</v>
      </c>
    </row>
    <row r="174" spans="1:20" s="1012" customFormat="1" ht="12.75" customHeight="1">
      <c r="A174" s="1040"/>
      <c r="B174" s="1065"/>
      <c r="C174" s="1066"/>
      <c r="D174" s="1073"/>
      <c r="E174" s="1051"/>
      <c r="F174" s="1051"/>
      <c r="G174" s="1052"/>
      <c r="H174" s="1059">
        <f t="shared" si="2"/>
        <v>0</v>
      </c>
      <c r="I174" s="1039"/>
      <c r="J174" s="2159" t="s">
        <v>6427</v>
      </c>
      <c r="K174" s="2160" t="str">
        <f>VLOOKUP(J174,'FICHE RATIOS'!C:D,2,FALSE)</f>
        <v>Eau froide</v>
      </c>
    </row>
    <row r="175" spans="1:20" s="1012" customFormat="1" ht="12.75" customHeight="1">
      <c r="A175" s="1040"/>
      <c r="B175" s="1065" t="s">
        <v>236</v>
      </c>
      <c r="C175" s="1066"/>
      <c r="D175" s="1074" t="s">
        <v>3559</v>
      </c>
      <c r="E175" s="277"/>
      <c r="F175" s="1051"/>
      <c r="G175" s="1052"/>
      <c r="H175" s="1059">
        <f t="shared" si="2"/>
        <v>0</v>
      </c>
      <c r="I175" s="1039"/>
      <c r="J175" s="2159" t="s">
        <v>6427</v>
      </c>
      <c r="K175" s="2160" t="str">
        <f>VLOOKUP(J175,'FICHE RATIOS'!C:D,2,FALSE)</f>
        <v>Eau froide</v>
      </c>
    </row>
    <row r="176" spans="1:20" s="1012" customFormat="1" ht="12.75" customHeight="1">
      <c r="A176" s="1040"/>
      <c r="B176" s="1065"/>
      <c r="C176" s="1066"/>
      <c r="D176" s="1073"/>
      <c r="E176" s="1051"/>
      <c r="F176" s="1051"/>
      <c r="G176" s="1052"/>
      <c r="H176" s="1059">
        <f t="shared" si="2"/>
        <v>0</v>
      </c>
      <c r="I176" s="1039"/>
      <c r="J176" s="2159" t="s">
        <v>6427</v>
      </c>
      <c r="K176" s="2160" t="str">
        <f>VLOOKUP(J176,'FICHE RATIOS'!C:D,2,FALSE)</f>
        <v>Eau froide</v>
      </c>
    </row>
    <row r="177" spans="1:11" s="1012" customFormat="1" ht="12.75" customHeight="1">
      <c r="A177" s="1040"/>
      <c r="B177" s="1060"/>
      <c r="C177" s="1040"/>
      <c r="D177" s="1075" t="s">
        <v>3560</v>
      </c>
      <c r="E177" s="555"/>
      <c r="F177" s="555"/>
      <c r="G177" s="1052"/>
      <c r="H177" s="1059">
        <f t="shared" si="2"/>
        <v>0</v>
      </c>
      <c r="I177" s="1039"/>
      <c r="J177" s="2159" t="s">
        <v>6427</v>
      </c>
      <c r="K177" s="2160" t="str">
        <f>VLOOKUP(J177,'FICHE RATIOS'!C:D,2,FALSE)</f>
        <v>Eau froide</v>
      </c>
    </row>
    <row r="178" spans="1:11" s="1012" customFormat="1" ht="12.75" customHeight="1">
      <c r="A178" s="1040"/>
      <c r="B178" s="1060"/>
      <c r="C178" s="1040"/>
      <c r="D178" s="1070" t="s">
        <v>3561</v>
      </c>
      <c r="E178" s="555"/>
      <c r="F178" s="555"/>
      <c r="G178" s="1052"/>
      <c r="H178" s="1059">
        <f t="shared" si="2"/>
        <v>0</v>
      </c>
      <c r="I178" s="1039"/>
      <c r="J178" s="2159" t="s">
        <v>6427</v>
      </c>
      <c r="K178" s="2160" t="str">
        <f>VLOOKUP(J178,'FICHE RATIOS'!C:D,2,FALSE)</f>
        <v>Eau froide</v>
      </c>
    </row>
    <row r="179" spans="1:11" s="1012" customFormat="1" ht="12.75" customHeight="1">
      <c r="A179" s="1040"/>
      <c r="B179" s="1060"/>
      <c r="C179" s="1040"/>
      <c r="D179" s="1067" t="s">
        <v>3555</v>
      </c>
      <c r="E179" s="555" t="s">
        <v>235</v>
      </c>
      <c r="F179" s="555">
        <v>41</v>
      </c>
      <c r="G179" s="1052">
        <v>38.770000000000003</v>
      </c>
      <c r="H179" s="1059">
        <f t="shared" si="2"/>
        <v>1589.5700000000002</v>
      </c>
      <c r="I179" s="1039"/>
      <c r="J179" s="2159" t="s">
        <v>6427</v>
      </c>
      <c r="K179" s="2160" t="str">
        <f>VLOOKUP(J179,'FICHE RATIOS'!C:D,2,FALSE)</f>
        <v>Eau froide</v>
      </c>
    </row>
    <row r="180" spans="1:11" s="1012" customFormat="1" ht="12.75" customHeight="1">
      <c r="A180" s="1040"/>
      <c r="B180" s="1060"/>
      <c r="C180" s="1040"/>
      <c r="D180" s="1067" t="s">
        <v>3562</v>
      </c>
      <c r="E180" s="555" t="s">
        <v>235</v>
      </c>
      <c r="F180" s="555">
        <v>96</v>
      </c>
      <c r="G180" s="1052">
        <v>42.74</v>
      </c>
      <c r="H180" s="1059">
        <f t="shared" si="2"/>
        <v>4103.04</v>
      </c>
      <c r="I180" s="1039"/>
      <c r="J180" s="2159" t="s">
        <v>6427</v>
      </c>
      <c r="K180" s="2160" t="str">
        <f>VLOOKUP(J180,'FICHE RATIOS'!C:D,2,FALSE)</f>
        <v>Eau froide</v>
      </c>
    </row>
    <row r="181" spans="1:11" s="1012" customFormat="1" ht="12.75" customHeight="1">
      <c r="A181" s="1040"/>
      <c r="B181" s="1060"/>
      <c r="C181" s="1040"/>
      <c r="D181" s="1067" t="s">
        <v>3563</v>
      </c>
      <c r="E181" s="555" t="s">
        <v>235</v>
      </c>
      <c r="F181" s="555">
        <v>166</v>
      </c>
      <c r="G181" s="1052">
        <v>47.42</v>
      </c>
      <c r="H181" s="1059">
        <f t="shared" si="2"/>
        <v>7871.72</v>
      </c>
      <c r="I181" s="1039"/>
      <c r="J181" s="2159" t="s">
        <v>6427</v>
      </c>
      <c r="K181" s="2160" t="str">
        <f>VLOOKUP(J181,'FICHE RATIOS'!C:D,2,FALSE)</f>
        <v>Eau froide</v>
      </c>
    </row>
    <row r="182" spans="1:11" s="1012" customFormat="1" ht="12.75" customHeight="1">
      <c r="A182" s="1040"/>
      <c r="B182" s="1060"/>
      <c r="C182" s="1040"/>
      <c r="D182" s="1067" t="s">
        <v>3542</v>
      </c>
      <c r="E182" s="555" t="s">
        <v>235</v>
      </c>
      <c r="F182" s="555">
        <v>30</v>
      </c>
      <c r="G182" s="1052">
        <v>57.17</v>
      </c>
      <c r="H182" s="1059">
        <f t="shared" si="2"/>
        <v>1715.1000000000001</v>
      </c>
      <c r="I182" s="1039"/>
      <c r="J182" s="2159" t="s">
        <v>6427</v>
      </c>
      <c r="K182" s="2160" t="str">
        <f>VLOOKUP(J182,'FICHE RATIOS'!C:D,2,FALSE)</f>
        <v>Eau froide</v>
      </c>
    </row>
    <row r="183" spans="1:11" s="1012" customFormat="1" ht="12.75" customHeight="1">
      <c r="A183" s="1040"/>
      <c r="B183" s="1060"/>
      <c r="C183" s="1040"/>
      <c r="D183" s="1067"/>
      <c r="E183" s="555"/>
      <c r="F183" s="555"/>
      <c r="G183" s="1052"/>
      <c r="H183" s="1059">
        <f t="shared" si="2"/>
        <v>0</v>
      </c>
      <c r="I183" s="1039"/>
      <c r="J183" s="2159" t="s">
        <v>6427</v>
      </c>
      <c r="K183" s="2160" t="str">
        <f>VLOOKUP(J183,'FICHE RATIOS'!C:D,2,FALSE)</f>
        <v>Eau froide</v>
      </c>
    </row>
    <row r="184" spans="1:11" s="1012" customFormat="1" ht="12.75" customHeight="1">
      <c r="A184" s="1040"/>
      <c r="B184" s="1060"/>
      <c r="C184" s="1040"/>
      <c r="D184" s="1071" t="s">
        <v>3564</v>
      </c>
      <c r="E184" s="456" t="s">
        <v>235</v>
      </c>
      <c r="F184" s="555">
        <v>41</v>
      </c>
      <c r="G184" s="1052">
        <v>10.94</v>
      </c>
      <c r="H184" s="1059">
        <f t="shared" si="2"/>
        <v>448.53999999999996</v>
      </c>
      <c r="I184" s="1039"/>
      <c r="J184" s="2159" t="s">
        <v>6427</v>
      </c>
      <c r="K184" s="2160" t="str">
        <f>VLOOKUP(J184,'FICHE RATIOS'!C:D,2,FALSE)</f>
        <v>Eau froide</v>
      </c>
    </row>
    <row r="185" spans="1:11" s="1012" customFormat="1" ht="12.75" customHeight="1">
      <c r="A185" s="1040"/>
      <c r="B185" s="1060"/>
      <c r="C185" s="1040"/>
      <c r="D185" s="1071" t="s">
        <v>3565</v>
      </c>
      <c r="E185" s="456" t="s">
        <v>235</v>
      </c>
      <c r="F185" s="555">
        <v>96</v>
      </c>
      <c r="G185" s="1052">
        <v>11.91</v>
      </c>
      <c r="H185" s="1059">
        <f t="shared" si="2"/>
        <v>1143.3600000000001</v>
      </c>
      <c r="I185" s="1039"/>
      <c r="J185" s="2159" t="s">
        <v>6427</v>
      </c>
      <c r="K185" s="2160" t="str">
        <f>VLOOKUP(J185,'FICHE RATIOS'!C:D,2,FALSE)</f>
        <v>Eau froide</v>
      </c>
    </row>
    <row r="186" spans="1:11" s="1012" customFormat="1" ht="12.75" customHeight="1">
      <c r="A186" s="1040"/>
      <c r="B186" s="1060"/>
      <c r="C186" s="1040"/>
      <c r="D186" s="1071" t="s">
        <v>3566</v>
      </c>
      <c r="E186" s="456" t="s">
        <v>235</v>
      </c>
      <c r="F186" s="555">
        <v>166</v>
      </c>
      <c r="G186" s="1052">
        <v>14.1</v>
      </c>
      <c r="H186" s="1059">
        <f t="shared" si="2"/>
        <v>2340.6</v>
      </c>
      <c r="I186" s="1039"/>
      <c r="J186" s="2159" t="s">
        <v>6427</v>
      </c>
      <c r="K186" s="2160" t="str">
        <f>VLOOKUP(J186,'FICHE RATIOS'!C:D,2,FALSE)</f>
        <v>Eau froide</v>
      </c>
    </row>
    <row r="187" spans="1:11" s="1012" customFormat="1" ht="12.75" customHeight="1">
      <c r="A187" s="1040"/>
      <c r="B187" s="1060"/>
      <c r="C187" s="1040"/>
      <c r="D187" s="1071" t="s">
        <v>3567</v>
      </c>
      <c r="E187" s="456" t="s">
        <v>235</v>
      </c>
      <c r="F187" s="555">
        <v>30</v>
      </c>
      <c r="G187" s="1052">
        <v>16.329999999999998</v>
      </c>
      <c r="H187" s="1059">
        <f t="shared" si="2"/>
        <v>489.9</v>
      </c>
      <c r="I187" s="1039"/>
      <c r="J187" s="2159" t="s">
        <v>6427</v>
      </c>
      <c r="K187" s="2160" t="str">
        <f>VLOOKUP(J187,'FICHE RATIOS'!C:D,2,FALSE)</f>
        <v>Eau froide</v>
      </c>
    </row>
    <row r="188" spans="1:11" s="1012" customFormat="1" ht="12.75" customHeight="1">
      <c r="A188" s="1040"/>
      <c r="B188" s="1060"/>
      <c r="C188" s="1040"/>
      <c r="D188" s="1067"/>
      <c r="E188" s="555"/>
      <c r="F188" s="555"/>
      <c r="G188" s="1052"/>
      <c r="H188" s="1059">
        <f t="shared" si="2"/>
        <v>0</v>
      </c>
      <c r="I188" s="1039"/>
      <c r="J188" s="2159" t="s">
        <v>6427</v>
      </c>
      <c r="K188" s="2160" t="str">
        <f>VLOOKUP(J188,'FICHE RATIOS'!C:D,2,FALSE)</f>
        <v>Eau froide</v>
      </c>
    </row>
    <row r="189" spans="1:11" s="1012" customFormat="1" ht="12.75" customHeight="1">
      <c r="A189" s="1040"/>
      <c r="B189" s="1060"/>
      <c r="C189" s="1040"/>
      <c r="D189" s="1070" t="s">
        <v>3568</v>
      </c>
      <c r="E189" s="555"/>
      <c r="F189" s="555"/>
      <c r="G189" s="1052"/>
      <c r="H189" s="1059">
        <f t="shared" si="2"/>
        <v>0</v>
      </c>
      <c r="I189" s="1039"/>
      <c r="J189" s="2159" t="s">
        <v>6427</v>
      </c>
      <c r="K189" s="2160" t="str">
        <f>VLOOKUP(J189,'FICHE RATIOS'!C:D,2,FALSE)</f>
        <v>Eau froide</v>
      </c>
    </row>
    <row r="190" spans="1:11" s="1012" customFormat="1" ht="12.75" customHeight="1">
      <c r="A190" s="1040"/>
      <c r="B190" s="1060"/>
      <c r="C190" s="1040"/>
      <c r="D190" s="1067" t="s">
        <v>3569</v>
      </c>
      <c r="E190" s="555" t="s">
        <v>235</v>
      </c>
      <c r="F190" s="555">
        <v>58</v>
      </c>
      <c r="G190" s="1052">
        <v>20.99</v>
      </c>
      <c r="H190" s="1059">
        <f t="shared" si="2"/>
        <v>1217.4199999999998</v>
      </c>
      <c r="I190" s="1039"/>
      <c r="J190" s="2159" t="s">
        <v>6427</v>
      </c>
      <c r="K190" s="2160" t="str">
        <f>VLOOKUP(J190,'FICHE RATIOS'!C:D,2,FALSE)</f>
        <v>Eau froide</v>
      </c>
    </row>
    <row r="191" spans="1:11" s="1012" customFormat="1" ht="12.75" customHeight="1">
      <c r="A191" s="1040"/>
      <c r="B191" s="1060"/>
      <c r="C191" s="1040"/>
      <c r="D191" s="1067" t="s">
        <v>3570</v>
      </c>
      <c r="E191" s="555" t="s">
        <v>235</v>
      </c>
      <c r="F191" s="555">
        <v>69</v>
      </c>
      <c r="G191" s="1052">
        <v>25.79</v>
      </c>
      <c r="H191" s="1059">
        <f t="shared" si="2"/>
        <v>1779.51</v>
      </c>
      <c r="I191" s="1039"/>
      <c r="J191" s="2159" t="s">
        <v>6427</v>
      </c>
      <c r="K191" s="2160" t="str">
        <f>VLOOKUP(J191,'FICHE RATIOS'!C:D,2,FALSE)</f>
        <v>Eau froide</v>
      </c>
    </row>
    <row r="192" spans="1:11" s="1012" customFormat="1" ht="12.75" customHeight="1">
      <c r="A192" s="1040"/>
      <c r="B192" s="1060"/>
      <c r="C192" s="1040"/>
      <c r="D192" s="1067" t="s">
        <v>3571</v>
      </c>
      <c r="E192" s="555" t="s">
        <v>235</v>
      </c>
      <c r="F192" s="555">
        <v>89</v>
      </c>
      <c r="G192" s="1052">
        <v>32.15</v>
      </c>
      <c r="H192" s="1059">
        <f t="shared" si="2"/>
        <v>2861.35</v>
      </c>
      <c r="I192" s="1039"/>
      <c r="J192" s="2159" t="s">
        <v>6427</v>
      </c>
      <c r="K192" s="2160" t="str">
        <f>VLOOKUP(J192,'FICHE RATIOS'!C:D,2,FALSE)</f>
        <v>Eau froide</v>
      </c>
    </row>
    <row r="193" spans="1:11" s="1012" customFormat="1" ht="12.75" customHeight="1">
      <c r="A193" s="1040"/>
      <c r="B193" s="1060"/>
      <c r="C193" s="1040"/>
      <c r="D193" s="1067"/>
      <c r="E193" s="555"/>
      <c r="F193" s="555"/>
      <c r="G193" s="1052"/>
      <c r="H193" s="1059">
        <f t="shared" si="2"/>
        <v>0</v>
      </c>
      <c r="I193" s="1039"/>
      <c r="J193" s="2159" t="s">
        <v>6427</v>
      </c>
      <c r="K193" s="2160" t="str">
        <f>VLOOKUP(J193,'FICHE RATIOS'!C:D,2,FALSE)</f>
        <v>Eau froide</v>
      </c>
    </row>
    <row r="194" spans="1:11" s="1012" customFormat="1" ht="12.75" customHeight="1">
      <c r="A194" s="1040"/>
      <c r="B194" s="1060"/>
      <c r="C194" s="1040"/>
      <c r="D194" s="1071" t="s">
        <v>3572</v>
      </c>
      <c r="E194" s="456" t="s">
        <v>235</v>
      </c>
      <c r="F194" s="555">
        <v>58</v>
      </c>
      <c r="G194" s="1052">
        <v>6.86</v>
      </c>
      <c r="H194" s="1059">
        <f t="shared" si="2"/>
        <v>397.88</v>
      </c>
      <c r="I194" s="1039"/>
      <c r="J194" s="2159" t="s">
        <v>6427</v>
      </c>
      <c r="K194" s="2160" t="str">
        <f>VLOOKUP(J194,'FICHE RATIOS'!C:D,2,FALSE)</f>
        <v>Eau froide</v>
      </c>
    </row>
    <row r="195" spans="1:11" s="1012" customFormat="1" ht="12.75" customHeight="1">
      <c r="A195" s="1040"/>
      <c r="B195" s="1053"/>
      <c r="C195" s="1054"/>
      <c r="D195" s="1071" t="s">
        <v>3564</v>
      </c>
      <c r="E195" s="456" t="s">
        <v>235</v>
      </c>
      <c r="F195" s="555">
        <v>69</v>
      </c>
      <c r="G195" s="1052">
        <v>8.64</v>
      </c>
      <c r="H195" s="1059">
        <f t="shared" si="2"/>
        <v>596.16000000000008</v>
      </c>
      <c r="I195" s="1039"/>
      <c r="J195" s="2159" t="s">
        <v>6427</v>
      </c>
      <c r="K195" s="2160" t="str">
        <f>VLOOKUP(J195,'FICHE RATIOS'!C:D,2,FALSE)</f>
        <v>Eau froide</v>
      </c>
    </row>
    <row r="196" spans="1:11" s="1012" customFormat="1" ht="12.75" customHeight="1">
      <c r="A196" s="1040"/>
      <c r="B196" s="1053"/>
      <c r="C196" s="1054"/>
      <c r="D196" s="1071" t="s">
        <v>3565</v>
      </c>
      <c r="E196" s="456" t="s">
        <v>235</v>
      </c>
      <c r="F196" s="555">
        <v>89</v>
      </c>
      <c r="G196" s="1052">
        <v>10.53</v>
      </c>
      <c r="H196" s="1059">
        <f t="shared" si="2"/>
        <v>937.17</v>
      </c>
      <c r="I196" s="1039"/>
      <c r="J196" s="2159" t="s">
        <v>6427</v>
      </c>
      <c r="K196" s="2160" t="str">
        <f>VLOOKUP(J196,'FICHE RATIOS'!C:D,2,FALSE)</f>
        <v>Eau froide</v>
      </c>
    </row>
    <row r="197" spans="1:11" s="1012" customFormat="1" ht="12.75" customHeight="1">
      <c r="A197" s="1040"/>
      <c r="B197" s="1053"/>
      <c r="C197" s="1054"/>
      <c r="D197" s="1067"/>
      <c r="E197" s="555"/>
      <c r="F197" s="555"/>
      <c r="G197" s="1052"/>
      <c r="H197" s="1059">
        <f t="shared" si="2"/>
        <v>0</v>
      </c>
      <c r="I197" s="1039"/>
      <c r="J197" s="2159" t="s">
        <v>6427</v>
      </c>
      <c r="K197" s="2160" t="str">
        <f>VLOOKUP(J197,'FICHE RATIOS'!C:D,2,FALSE)</f>
        <v>Eau froide</v>
      </c>
    </row>
    <row r="198" spans="1:11" s="1012" customFormat="1" ht="12.75" customHeight="1">
      <c r="A198" s="1040"/>
      <c r="B198" s="1053"/>
      <c r="C198" s="1054"/>
      <c r="D198" s="1067"/>
      <c r="E198" s="555"/>
      <c r="F198" s="555"/>
      <c r="G198" s="1052"/>
      <c r="H198" s="1059">
        <f t="shared" si="2"/>
        <v>0</v>
      </c>
      <c r="I198" s="1039"/>
      <c r="J198" s="2159" t="s">
        <v>6427</v>
      </c>
      <c r="K198" s="2160" t="str">
        <f>VLOOKUP(J198,'FICHE RATIOS'!C:D,2,FALSE)</f>
        <v>Eau froide</v>
      </c>
    </row>
    <row r="199" spans="1:11" s="1012" customFormat="1" ht="12.75" customHeight="1">
      <c r="A199" s="1040"/>
      <c r="B199" s="1053"/>
      <c r="C199" s="1054"/>
      <c r="D199" s="1067"/>
      <c r="E199" s="555"/>
      <c r="F199" s="555"/>
      <c r="G199" s="1052"/>
      <c r="H199" s="1059">
        <f t="shared" si="2"/>
        <v>0</v>
      </c>
      <c r="I199" s="1039"/>
      <c r="J199" s="2159" t="s">
        <v>6427</v>
      </c>
      <c r="K199" s="2160" t="str">
        <f>VLOOKUP(J199,'FICHE RATIOS'!C:D,2,FALSE)</f>
        <v>Eau froide</v>
      </c>
    </row>
    <row r="200" spans="1:11" s="1012" customFormat="1" ht="12.75" customHeight="1">
      <c r="A200" s="1040"/>
      <c r="B200" s="1053"/>
      <c r="C200" s="1054"/>
      <c r="D200" s="1070" t="s">
        <v>3573</v>
      </c>
      <c r="E200" s="555"/>
      <c r="F200" s="555"/>
      <c r="G200" s="1052"/>
      <c r="H200" s="1059">
        <f t="shared" si="2"/>
        <v>0</v>
      </c>
      <c r="I200" s="1039"/>
      <c r="J200" s="2159" t="s">
        <v>6427</v>
      </c>
      <c r="K200" s="2160" t="str">
        <f>VLOOKUP(J200,'FICHE RATIOS'!C:D,2,FALSE)</f>
        <v>Eau froide</v>
      </c>
    </row>
    <row r="201" spans="1:11" s="1012" customFormat="1" ht="12.75" customHeight="1">
      <c r="A201" s="1040"/>
      <c r="B201" s="1053"/>
      <c r="C201" s="1054"/>
      <c r="D201" s="1067" t="s">
        <v>3574</v>
      </c>
      <c r="E201" s="555" t="s">
        <v>235</v>
      </c>
      <c r="F201" s="555">
        <v>38</v>
      </c>
      <c r="G201" s="1052">
        <v>30.66</v>
      </c>
      <c r="H201" s="1059">
        <f t="shared" si="2"/>
        <v>1165.08</v>
      </c>
      <c r="I201" s="1039"/>
      <c r="J201" s="2159" t="s">
        <v>6427</v>
      </c>
      <c r="K201" s="2160" t="str">
        <f>VLOOKUP(J201,'FICHE RATIOS'!C:D,2,FALSE)</f>
        <v>Eau froide</v>
      </c>
    </row>
    <row r="202" spans="1:11" s="1012" customFormat="1" ht="12.75" customHeight="1">
      <c r="A202" s="1040"/>
      <c r="B202" s="1053"/>
      <c r="C202" s="1054"/>
      <c r="D202" s="1067" t="s">
        <v>3575</v>
      </c>
      <c r="E202" s="555" t="s">
        <v>235</v>
      </c>
      <c r="F202" s="555">
        <v>29</v>
      </c>
      <c r="G202" s="1052">
        <v>33.86</v>
      </c>
      <c r="H202" s="1059">
        <f t="shared" si="2"/>
        <v>981.93999999999994</v>
      </c>
      <c r="I202" s="1039"/>
      <c r="J202" s="2159" t="s">
        <v>6427</v>
      </c>
      <c r="K202" s="2160" t="str">
        <f>VLOOKUP(J202,'FICHE RATIOS'!C:D,2,FALSE)</f>
        <v>Eau froide</v>
      </c>
    </row>
    <row r="203" spans="1:11" s="1012" customFormat="1" ht="12.75" customHeight="1">
      <c r="A203" s="1040"/>
      <c r="B203" s="1053"/>
      <c r="C203" s="1054"/>
      <c r="D203" s="1067" t="s">
        <v>3555</v>
      </c>
      <c r="E203" s="555" t="s">
        <v>235</v>
      </c>
      <c r="F203" s="555">
        <v>30</v>
      </c>
      <c r="G203" s="1052">
        <v>38.770000000000003</v>
      </c>
      <c r="H203" s="1059">
        <f t="shared" ref="H203:H266" si="3">+IF(F203=0,0,F203*G203)</f>
        <v>1163.1000000000001</v>
      </c>
      <c r="I203" s="1039"/>
      <c r="J203" s="2159" t="s">
        <v>6427</v>
      </c>
      <c r="K203" s="2160" t="str">
        <f>VLOOKUP(J203,'FICHE RATIOS'!C:D,2,FALSE)</f>
        <v>Eau froide</v>
      </c>
    </row>
    <row r="204" spans="1:11" s="1012" customFormat="1" ht="12.75" customHeight="1">
      <c r="A204" s="1040"/>
      <c r="B204" s="1053"/>
      <c r="C204" s="1054"/>
      <c r="D204" s="1067" t="s">
        <v>3562</v>
      </c>
      <c r="E204" s="555" t="s">
        <v>235</v>
      </c>
      <c r="F204" s="555">
        <v>82</v>
      </c>
      <c r="G204" s="1052">
        <v>42.74</v>
      </c>
      <c r="H204" s="1059">
        <f t="shared" si="3"/>
        <v>3504.6800000000003</v>
      </c>
      <c r="I204" s="1039"/>
      <c r="J204" s="2159" t="s">
        <v>6427</v>
      </c>
      <c r="K204" s="2160" t="str">
        <f>VLOOKUP(J204,'FICHE RATIOS'!C:D,2,FALSE)</f>
        <v>Eau froide</v>
      </c>
    </row>
    <row r="205" spans="1:11" s="1012" customFormat="1" ht="12.75" customHeight="1">
      <c r="A205" s="1040"/>
      <c r="B205" s="1053"/>
      <c r="C205" s="1054"/>
      <c r="D205" s="1067"/>
      <c r="E205" s="555"/>
      <c r="F205" s="555"/>
      <c r="G205" s="1052"/>
      <c r="H205" s="1059">
        <f t="shared" si="3"/>
        <v>0</v>
      </c>
      <c r="I205" s="1039"/>
      <c r="J205" s="2159" t="s">
        <v>6427</v>
      </c>
      <c r="K205" s="2160" t="str">
        <f>VLOOKUP(J205,'FICHE RATIOS'!C:D,2,FALSE)</f>
        <v>Eau froide</v>
      </c>
    </row>
    <row r="206" spans="1:11" s="1012" customFormat="1" ht="12.75" customHeight="1">
      <c r="A206" s="1040"/>
      <c r="B206" s="1053"/>
      <c r="C206" s="1054"/>
      <c r="D206" s="1071" t="s">
        <v>3576</v>
      </c>
      <c r="E206" s="456" t="s">
        <v>235</v>
      </c>
      <c r="F206" s="555">
        <v>38</v>
      </c>
      <c r="G206" s="1052">
        <v>8.76</v>
      </c>
      <c r="H206" s="1059">
        <f t="shared" si="3"/>
        <v>332.88</v>
      </c>
      <c r="I206" s="1039"/>
      <c r="J206" s="2159" t="s">
        <v>6427</v>
      </c>
      <c r="K206" s="2160" t="str">
        <f>VLOOKUP(J206,'FICHE RATIOS'!C:D,2,FALSE)</f>
        <v>Eau froide</v>
      </c>
    </row>
    <row r="207" spans="1:11" s="1012" customFormat="1" ht="12.75" customHeight="1">
      <c r="A207" s="1040"/>
      <c r="B207" s="1053"/>
      <c r="C207" s="1054"/>
      <c r="D207" s="1071" t="s">
        <v>3572</v>
      </c>
      <c r="E207" s="456" t="s">
        <v>235</v>
      </c>
      <c r="F207" s="555">
        <v>29</v>
      </c>
      <c r="G207" s="1052">
        <v>9.16</v>
      </c>
      <c r="H207" s="1059">
        <f t="shared" si="3"/>
        <v>265.64</v>
      </c>
      <c r="I207" s="1039"/>
      <c r="J207" s="2159" t="s">
        <v>6427</v>
      </c>
      <c r="K207" s="2160" t="str">
        <f>VLOOKUP(J207,'FICHE RATIOS'!C:D,2,FALSE)</f>
        <v>Eau froide</v>
      </c>
    </row>
    <row r="208" spans="1:11" s="1012" customFormat="1" ht="12.75" customHeight="1">
      <c r="A208" s="1040"/>
      <c r="B208" s="1053"/>
      <c r="C208" s="1054"/>
      <c r="D208" s="1071" t="s">
        <v>3564</v>
      </c>
      <c r="E208" s="456" t="s">
        <v>235</v>
      </c>
      <c r="F208" s="555">
        <v>30</v>
      </c>
      <c r="G208" s="1052">
        <v>10.94</v>
      </c>
      <c r="H208" s="1059">
        <f t="shared" si="3"/>
        <v>328.2</v>
      </c>
      <c r="I208" s="1039"/>
      <c r="J208" s="2159" t="s">
        <v>6427</v>
      </c>
      <c r="K208" s="2160" t="str">
        <f>VLOOKUP(J208,'FICHE RATIOS'!C:D,2,FALSE)</f>
        <v>Eau froide</v>
      </c>
    </row>
    <row r="209" spans="1:11" s="1012" customFormat="1" ht="12.75" customHeight="1">
      <c r="A209" s="1040"/>
      <c r="B209" s="1053"/>
      <c r="C209" s="1054"/>
      <c r="D209" s="1071" t="s">
        <v>3565</v>
      </c>
      <c r="E209" s="456" t="s">
        <v>235</v>
      </c>
      <c r="F209" s="555">
        <v>82</v>
      </c>
      <c r="G209" s="1052">
        <v>11.91</v>
      </c>
      <c r="H209" s="1059">
        <f t="shared" si="3"/>
        <v>976.62</v>
      </c>
      <c r="I209" s="1039"/>
      <c r="J209" s="2159" t="s">
        <v>6427</v>
      </c>
      <c r="K209" s="2160" t="str">
        <f>VLOOKUP(J209,'FICHE RATIOS'!C:D,2,FALSE)</f>
        <v>Eau froide</v>
      </c>
    </row>
    <row r="210" spans="1:11" s="1012" customFormat="1" ht="12.75" customHeight="1">
      <c r="A210" s="1040"/>
      <c r="B210" s="1053"/>
      <c r="C210" s="1054"/>
      <c r="D210" s="1067"/>
      <c r="E210" s="555"/>
      <c r="F210" s="555"/>
      <c r="G210" s="1052"/>
      <c r="H210" s="1059">
        <f t="shared" si="3"/>
        <v>0</v>
      </c>
      <c r="I210" s="1039"/>
      <c r="J210" s="2159" t="s">
        <v>6427</v>
      </c>
      <c r="K210" s="2160" t="str">
        <f>VLOOKUP(J210,'FICHE RATIOS'!C:D,2,FALSE)</f>
        <v>Eau froide</v>
      </c>
    </row>
    <row r="211" spans="1:11" s="1012" customFormat="1" ht="12.75" customHeight="1">
      <c r="A211" s="1040"/>
      <c r="B211" s="1053"/>
      <c r="C211" s="1054"/>
      <c r="D211" s="1067" t="s">
        <v>3545</v>
      </c>
      <c r="E211" s="555" t="s">
        <v>66</v>
      </c>
      <c r="F211" s="555">
        <v>1</v>
      </c>
      <c r="G211" s="1052">
        <v>50.53</v>
      </c>
      <c r="H211" s="1059">
        <f t="shared" si="3"/>
        <v>50.53</v>
      </c>
      <c r="I211" s="1039"/>
      <c r="J211" s="2159" t="s">
        <v>6427</v>
      </c>
      <c r="K211" s="2160" t="str">
        <f>VLOOKUP(J211,'FICHE RATIOS'!C:D,2,FALSE)</f>
        <v>Eau froide</v>
      </c>
    </row>
    <row r="212" spans="1:11" s="1012" customFormat="1" ht="12.75" customHeight="1">
      <c r="A212" s="1040"/>
      <c r="B212" s="1053"/>
      <c r="C212" s="1054"/>
      <c r="D212" s="1067" t="s">
        <v>3577</v>
      </c>
      <c r="E212" s="555" t="s">
        <v>66</v>
      </c>
      <c r="F212" s="555">
        <v>5</v>
      </c>
      <c r="G212" s="1052">
        <v>58.41</v>
      </c>
      <c r="H212" s="1059">
        <f t="shared" si="3"/>
        <v>292.04999999999995</v>
      </c>
      <c r="I212" s="1039"/>
      <c r="J212" s="2159" t="s">
        <v>6427</v>
      </c>
      <c r="K212" s="2160" t="str">
        <f>VLOOKUP(J212,'FICHE RATIOS'!C:D,2,FALSE)</f>
        <v>Eau froide</v>
      </c>
    </row>
    <row r="213" spans="1:11" s="1012" customFormat="1" ht="12.75" customHeight="1">
      <c r="A213" s="1040"/>
      <c r="B213" s="1053"/>
      <c r="C213" s="1054"/>
      <c r="D213" s="1064" t="s">
        <v>3536</v>
      </c>
      <c r="E213" s="456" t="s">
        <v>66</v>
      </c>
      <c r="F213" s="311">
        <v>6</v>
      </c>
      <c r="G213" s="1052">
        <v>15.78</v>
      </c>
      <c r="H213" s="1059">
        <f t="shared" si="3"/>
        <v>94.679999999999993</v>
      </c>
      <c r="I213" s="1039"/>
      <c r="J213" s="2159" t="s">
        <v>6427</v>
      </c>
      <c r="K213" s="2160" t="str">
        <f>VLOOKUP(J213,'FICHE RATIOS'!C:D,2,FALSE)</f>
        <v>Eau froide</v>
      </c>
    </row>
    <row r="214" spans="1:11" s="1012" customFormat="1" ht="12.75" customHeight="1">
      <c r="A214" s="1040"/>
      <c r="B214" s="1053"/>
      <c r="C214" s="1054"/>
      <c r="D214" s="1067"/>
      <c r="E214" s="555"/>
      <c r="F214" s="555"/>
      <c r="G214" s="1052"/>
      <c r="H214" s="1059">
        <f t="shared" si="3"/>
        <v>0</v>
      </c>
      <c r="I214" s="1039"/>
      <c r="J214" s="2159" t="s">
        <v>6427</v>
      </c>
      <c r="K214" s="2160" t="str">
        <f>VLOOKUP(J214,'FICHE RATIOS'!C:D,2,FALSE)</f>
        <v>Eau froide</v>
      </c>
    </row>
    <row r="215" spans="1:11" s="1012" customFormat="1" ht="12.75" customHeight="1">
      <c r="A215" s="1040"/>
      <c r="B215" s="1053"/>
      <c r="C215" s="1054"/>
      <c r="D215" s="1067" t="s">
        <v>3529</v>
      </c>
      <c r="E215" s="555" t="s">
        <v>66</v>
      </c>
      <c r="F215" s="555">
        <v>7</v>
      </c>
      <c r="G215" s="1052">
        <v>57.5</v>
      </c>
      <c r="H215" s="1059">
        <f t="shared" si="3"/>
        <v>402.5</v>
      </c>
      <c r="I215" s="1039"/>
      <c r="J215" s="2159" t="s">
        <v>6427</v>
      </c>
      <c r="K215" s="2160" t="str">
        <f>VLOOKUP(J215,'FICHE RATIOS'!C:D,2,FALSE)</f>
        <v>Eau froide</v>
      </c>
    </row>
    <row r="216" spans="1:11" s="1012" customFormat="1" ht="12.75" customHeight="1">
      <c r="A216" s="1040"/>
      <c r="B216" s="1060"/>
      <c r="C216" s="1040"/>
      <c r="D216" s="1062"/>
      <c r="E216" s="276"/>
      <c r="F216" s="277"/>
      <c r="G216" s="1052"/>
      <c r="H216" s="1059">
        <f t="shared" si="3"/>
        <v>0</v>
      </c>
      <c r="I216" s="1039"/>
      <c r="J216" s="2159" t="s">
        <v>6427</v>
      </c>
      <c r="K216" s="2160" t="str">
        <f>VLOOKUP(J216,'FICHE RATIOS'!C:D,2,FALSE)</f>
        <v>Eau froide</v>
      </c>
    </row>
    <row r="217" spans="1:11" s="1012" customFormat="1" ht="12.75" customHeight="1">
      <c r="A217" s="1040"/>
      <c r="B217" s="1053"/>
      <c r="C217" s="1054"/>
      <c r="D217" s="1070" t="s">
        <v>3578</v>
      </c>
      <c r="E217" s="555"/>
      <c r="F217" s="555"/>
      <c r="G217" s="1052"/>
      <c r="H217" s="1059">
        <f t="shared" si="3"/>
        <v>0</v>
      </c>
      <c r="I217" s="1039"/>
      <c r="J217" s="2159" t="s">
        <v>6427</v>
      </c>
      <c r="K217" s="2160" t="str">
        <f>VLOOKUP(J217,'FICHE RATIOS'!C:D,2,FALSE)</f>
        <v>Eau froide</v>
      </c>
    </row>
    <row r="218" spans="1:11" s="1012" customFormat="1" ht="12.75" customHeight="1">
      <c r="A218" s="1040"/>
      <c r="B218" s="1053"/>
      <c r="C218" s="1054"/>
      <c r="D218" s="1067" t="s">
        <v>3545</v>
      </c>
      <c r="E218" s="555" t="s">
        <v>66</v>
      </c>
      <c r="F218" s="555">
        <v>1</v>
      </c>
      <c r="G218" s="1052">
        <v>50.53</v>
      </c>
      <c r="H218" s="1059">
        <f t="shared" si="3"/>
        <v>50.53</v>
      </c>
      <c r="I218" s="1039"/>
      <c r="J218" s="2159" t="s">
        <v>6427</v>
      </c>
      <c r="K218" s="2160" t="str">
        <f>VLOOKUP(J218,'FICHE RATIOS'!C:D,2,FALSE)</f>
        <v>Eau froide</v>
      </c>
    </row>
    <row r="219" spans="1:11" s="1012" customFormat="1" ht="12.75" customHeight="1">
      <c r="A219" s="1040"/>
      <c r="B219" s="1053"/>
      <c r="C219" s="1054"/>
      <c r="D219" s="1067" t="s">
        <v>3579</v>
      </c>
      <c r="E219" s="555" t="s">
        <v>66</v>
      </c>
      <c r="F219" s="555">
        <v>1</v>
      </c>
      <c r="G219" s="1052">
        <v>63.11</v>
      </c>
      <c r="H219" s="1059">
        <f t="shared" si="3"/>
        <v>63.11</v>
      </c>
      <c r="I219" s="1039"/>
      <c r="J219" s="2159" t="s">
        <v>6427</v>
      </c>
      <c r="K219" s="2160" t="str">
        <f>VLOOKUP(J219,'FICHE RATIOS'!C:D,2,FALSE)</f>
        <v>Eau froide</v>
      </c>
    </row>
    <row r="220" spans="1:11" s="1012" customFormat="1" ht="12.75" customHeight="1">
      <c r="A220" s="1040"/>
      <c r="B220" s="1065"/>
      <c r="C220" s="1066"/>
      <c r="D220" s="1062"/>
      <c r="E220" s="276"/>
      <c r="F220" s="277"/>
      <c r="G220" s="1052"/>
      <c r="H220" s="1059">
        <f t="shared" si="3"/>
        <v>0</v>
      </c>
      <c r="I220" s="1039"/>
      <c r="J220" s="2159" t="s">
        <v>6427</v>
      </c>
      <c r="K220" s="2160" t="str">
        <f>VLOOKUP(J220,'FICHE RATIOS'!C:D,2,FALSE)</f>
        <v>Eau froide</v>
      </c>
    </row>
    <row r="221" spans="1:11" s="1012" customFormat="1" ht="12.75" customHeight="1">
      <c r="A221" s="1040"/>
      <c r="B221" s="1065"/>
      <c r="C221" s="1066"/>
      <c r="D221" s="1062"/>
      <c r="E221" s="276"/>
      <c r="F221" s="277"/>
      <c r="G221" s="1052"/>
      <c r="H221" s="1059">
        <f t="shared" si="3"/>
        <v>0</v>
      </c>
      <c r="I221" s="1039"/>
      <c r="J221" s="2159" t="s">
        <v>6427</v>
      </c>
      <c r="K221" s="2160" t="str">
        <f>VLOOKUP(J221,'FICHE RATIOS'!C:D,2,FALSE)</f>
        <v>Eau froide</v>
      </c>
    </row>
    <row r="222" spans="1:11" s="1012" customFormat="1" ht="12.75" customHeight="1">
      <c r="A222" s="1040"/>
      <c r="B222" s="1053"/>
      <c r="C222" s="1054"/>
      <c r="D222" s="1075" t="s">
        <v>3580</v>
      </c>
      <c r="E222" s="555"/>
      <c r="F222" s="555"/>
      <c r="G222" s="1052"/>
      <c r="H222" s="1059">
        <f t="shared" si="3"/>
        <v>0</v>
      </c>
      <c r="I222" s="1039"/>
      <c r="J222" s="2159" t="s">
        <v>6427</v>
      </c>
      <c r="K222" s="2160" t="str">
        <f>VLOOKUP(J222,'FICHE RATIOS'!C:D,2,FALSE)</f>
        <v>Eau froide</v>
      </c>
    </row>
    <row r="223" spans="1:11" s="1012" customFormat="1" ht="12.75" customHeight="1">
      <c r="A223" s="1076"/>
      <c r="B223" s="1053"/>
      <c r="C223" s="1054"/>
      <c r="D223" s="1070" t="s">
        <v>3561</v>
      </c>
      <c r="E223" s="555"/>
      <c r="F223" s="555"/>
      <c r="G223" s="1052"/>
      <c r="H223" s="1059">
        <f t="shared" si="3"/>
        <v>0</v>
      </c>
      <c r="I223" s="745"/>
      <c r="J223" s="2159" t="s">
        <v>6427</v>
      </c>
      <c r="K223" s="2160" t="str">
        <f>VLOOKUP(J223,'FICHE RATIOS'!C:D,2,FALSE)</f>
        <v>Eau froide</v>
      </c>
    </row>
    <row r="224" spans="1:11" s="1012" customFormat="1" ht="12.75" customHeight="1">
      <c r="A224" s="1040"/>
      <c r="B224" s="1053"/>
      <c r="C224" s="1054"/>
      <c r="D224" s="1067" t="s">
        <v>3555</v>
      </c>
      <c r="E224" s="555" t="s">
        <v>235</v>
      </c>
      <c r="F224" s="555">
        <v>101</v>
      </c>
      <c r="G224" s="1052">
        <v>38.770000000000003</v>
      </c>
      <c r="H224" s="1059">
        <f t="shared" si="3"/>
        <v>3915.7700000000004</v>
      </c>
      <c r="I224" s="1039"/>
      <c r="J224" s="2159" t="s">
        <v>6427</v>
      </c>
      <c r="K224" s="2160" t="str">
        <f>VLOOKUP(J224,'FICHE RATIOS'!C:D,2,FALSE)</f>
        <v>Eau froide</v>
      </c>
    </row>
    <row r="225" spans="1:11" s="1012" customFormat="1" ht="12.75" customHeight="1">
      <c r="A225" s="1040"/>
      <c r="B225" s="1053"/>
      <c r="C225" s="1054"/>
      <c r="D225" s="1071" t="s">
        <v>3564</v>
      </c>
      <c r="E225" s="456" t="s">
        <v>235</v>
      </c>
      <c r="F225" s="555">
        <v>101</v>
      </c>
      <c r="G225" s="1052">
        <v>10.94</v>
      </c>
      <c r="H225" s="1059">
        <f t="shared" si="3"/>
        <v>1104.94</v>
      </c>
      <c r="I225" s="1039"/>
      <c r="J225" s="2159" t="s">
        <v>6427</v>
      </c>
      <c r="K225" s="2160" t="str">
        <f>VLOOKUP(J225,'FICHE RATIOS'!C:D,2,FALSE)</f>
        <v>Eau froide</v>
      </c>
    </row>
    <row r="226" spans="1:11" s="1012" customFormat="1" ht="12.75" customHeight="1">
      <c r="A226" s="1040"/>
      <c r="B226" s="1053"/>
      <c r="C226" s="1054"/>
      <c r="D226" s="1067"/>
      <c r="E226" s="555"/>
      <c r="F226" s="555"/>
      <c r="G226" s="1052"/>
      <c r="H226" s="1059">
        <f t="shared" si="3"/>
        <v>0</v>
      </c>
      <c r="I226" s="1039"/>
      <c r="J226" s="2159" t="s">
        <v>6427</v>
      </c>
      <c r="K226" s="2160" t="str">
        <f>VLOOKUP(J226,'FICHE RATIOS'!C:D,2,FALSE)</f>
        <v>Eau froide</v>
      </c>
    </row>
    <row r="227" spans="1:11" s="1012" customFormat="1" ht="12.75" customHeight="1">
      <c r="A227" s="1040"/>
      <c r="B227" s="1053"/>
      <c r="C227" s="1054"/>
      <c r="D227" s="1067" t="s">
        <v>3545</v>
      </c>
      <c r="E227" s="555" t="s">
        <v>66</v>
      </c>
      <c r="F227" s="555">
        <v>1</v>
      </c>
      <c r="G227" s="1052">
        <v>50.53</v>
      </c>
      <c r="H227" s="1059">
        <f t="shared" si="3"/>
        <v>50.53</v>
      </c>
      <c r="I227" s="1039"/>
      <c r="J227" s="2159" t="s">
        <v>6427</v>
      </c>
      <c r="K227" s="2160" t="str">
        <f>VLOOKUP(J227,'FICHE RATIOS'!C:D,2,FALSE)</f>
        <v>Eau froide</v>
      </c>
    </row>
    <row r="228" spans="1:11" s="1012" customFormat="1" ht="12.75" customHeight="1">
      <c r="A228" s="1040"/>
      <c r="B228" s="1053"/>
      <c r="C228" s="1054"/>
      <c r="D228" s="1064" t="s">
        <v>3536</v>
      </c>
      <c r="E228" s="456" t="s">
        <v>66</v>
      </c>
      <c r="F228" s="311">
        <v>1</v>
      </c>
      <c r="G228" s="1052">
        <v>15.78</v>
      </c>
      <c r="H228" s="1059">
        <f t="shared" si="3"/>
        <v>15.78</v>
      </c>
      <c r="I228" s="1039"/>
      <c r="J228" s="2159" t="s">
        <v>6427</v>
      </c>
      <c r="K228" s="2160" t="str">
        <f>VLOOKUP(J228,'FICHE RATIOS'!C:D,2,FALSE)</f>
        <v>Eau froide</v>
      </c>
    </row>
    <row r="229" spans="1:11" s="1012" customFormat="1" ht="12.75" customHeight="1">
      <c r="A229" s="1040"/>
      <c r="B229" s="1065"/>
      <c r="C229" s="1066"/>
      <c r="D229" s="1062"/>
      <c r="E229" s="276"/>
      <c r="F229" s="277"/>
      <c r="G229" s="1052"/>
      <c r="H229" s="1059">
        <f t="shared" si="3"/>
        <v>0</v>
      </c>
      <c r="I229" s="1039"/>
      <c r="J229" s="2159" t="s">
        <v>6427</v>
      </c>
      <c r="K229" s="2160" t="str">
        <f>VLOOKUP(J229,'FICHE RATIOS'!C:D,2,FALSE)</f>
        <v>Eau froide</v>
      </c>
    </row>
    <row r="230" spans="1:11" s="1012" customFormat="1" ht="12.75" customHeight="1">
      <c r="A230" s="1040"/>
      <c r="B230" s="1065"/>
      <c r="C230" s="1066"/>
      <c r="D230" s="1062"/>
      <c r="E230" s="276"/>
      <c r="F230" s="277"/>
      <c r="G230" s="1052"/>
      <c r="H230" s="1059">
        <f t="shared" si="3"/>
        <v>0</v>
      </c>
      <c r="I230" s="1039"/>
      <c r="J230" s="2159" t="s">
        <v>6427</v>
      </c>
      <c r="K230" s="2160" t="str">
        <f>VLOOKUP(J230,'FICHE RATIOS'!C:D,2,FALSE)</f>
        <v>Eau froide</v>
      </c>
    </row>
    <row r="231" spans="1:11" s="1012" customFormat="1" ht="12.75" customHeight="1">
      <c r="A231" s="1040"/>
      <c r="B231" s="1053"/>
      <c r="C231" s="1054"/>
      <c r="D231" s="1075" t="s">
        <v>3581</v>
      </c>
      <c r="E231" s="555"/>
      <c r="F231" s="555"/>
      <c r="G231" s="1052"/>
      <c r="H231" s="1059">
        <f t="shared" si="3"/>
        <v>0</v>
      </c>
      <c r="I231" s="1039"/>
      <c r="J231" s="2159" t="s">
        <v>6427</v>
      </c>
      <c r="K231" s="2160" t="str">
        <f>VLOOKUP(J231,'FICHE RATIOS'!C:D,2,FALSE)</f>
        <v>Eau froide</v>
      </c>
    </row>
    <row r="232" spans="1:11" s="1012" customFormat="1" ht="12.75" customHeight="1">
      <c r="A232" s="1040"/>
      <c r="B232" s="1053"/>
      <c r="C232" s="1054"/>
      <c r="D232" s="1070" t="s">
        <v>3561</v>
      </c>
      <c r="E232" s="555"/>
      <c r="F232" s="555"/>
      <c r="G232" s="1052"/>
      <c r="H232" s="1059">
        <f t="shared" si="3"/>
        <v>0</v>
      </c>
      <c r="I232" s="1039"/>
      <c r="J232" s="2159" t="s">
        <v>6427</v>
      </c>
      <c r="K232" s="2160" t="str">
        <f>VLOOKUP(J232,'FICHE RATIOS'!C:D,2,FALSE)</f>
        <v>Eau froide</v>
      </c>
    </row>
    <row r="233" spans="1:11" s="1012" customFormat="1" ht="12.75" customHeight="1">
      <c r="A233" s="1040"/>
      <c r="B233" s="1053"/>
      <c r="C233" s="1054"/>
      <c r="D233" s="1067" t="s">
        <v>3574</v>
      </c>
      <c r="E233" s="555" t="s">
        <v>235</v>
      </c>
      <c r="F233" s="555">
        <v>221</v>
      </c>
      <c r="G233" s="1052">
        <v>30.66</v>
      </c>
      <c r="H233" s="1059">
        <f t="shared" si="3"/>
        <v>6775.86</v>
      </c>
      <c r="I233" s="1039"/>
      <c r="J233" s="2159" t="s">
        <v>6427</v>
      </c>
      <c r="K233" s="2160" t="str">
        <f>VLOOKUP(J233,'FICHE RATIOS'!C:D,2,FALSE)</f>
        <v>Eau froide</v>
      </c>
    </row>
    <row r="234" spans="1:11" s="1012" customFormat="1" ht="12.75" customHeight="1">
      <c r="A234" s="1040"/>
      <c r="B234" s="1053"/>
      <c r="C234" s="1054"/>
      <c r="D234" s="1067" t="s">
        <v>3575</v>
      </c>
      <c r="E234" s="555" t="s">
        <v>235</v>
      </c>
      <c r="F234" s="555">
        <v>131</v>
      </c>
      <c r="G234" s="1052">
        <v>33.86</v>
      </c>
      <c r="H234" s="1059">
        <f t="shared" si="3"/>
        <v>4435.66</v>
      </c>
      <c r="I234" s="1039"/>
      <c r="J234" s="2159" t="s">
        <v>6427</v>
      </c>
      <c r="K234" s="2160" t="str">
        <f>VLOOKUP(J234,'FICHE RATIOS'!C:D,2,FALSE)</f>
        <v>Eau froide</v>
      </c>
    </row>
    <row r="235" spans="1:11" s="1012" customFormat="1" ht="12.75" customHeight="1">
      <c r="A235" s="1040"/>
      <c r="B235" s="1053"/>
      <c r="C235" s="1054"/>
      <c r="D235" s="1067" t="s">
        <v>3555</v>
      </c>
      <c r="E235" s="555" t="s">
        <v>235</v>
      </c>
      <c r="F235" s="555">
        <v>23</v>
      </c>
      <c r="G235" s="1052">
        <v>38.770000000000003</v>
      </c>
      <c r="H235" s="1059">
        <f t="shared" si="3"/>
        <v>891.71</v>
      </c>
      <c r="I235" s="1039"/>
      <c r="J235" s="2159" t="s">
        <v>6427</v>
      </c>
      <c r="K235" s="2160" t="str">
        <f>VLOOKUP(J235,'FICHE RATIOS'!C:D,2,FALSE)</f>
        <v>Eau froide</v>
      </c>
    </row>
    <row r="236" spans="1:11" s="1012" customFormat="1" ht="12.75" customHeight="1">
      <c r="A236" s="1040"/>
      <c r="B236" s="1053"/>
      <c r="C236" s="1054"/>
      <c r="D236" s="1067"/>
      <c r="E236" s="555"/>
      <c r="F236" s="555"/>
      <c r="G236" s="1052"/>
      <c r="H236" s="1059">
        <f t="shared" si="3"/>
        <v>0</v>
      </c>
      <c r="I236" s="1039"/>
      <c r="J236" s="2159" t="s">
        <v>6427</v>
      </c>
      <c r="K236" s="2160" t="str">
        <f>VLOOKUP(J236,'FICHE RATIOS'!C:D,2,FALSE)</f>
        <v>Eau froide</v>
      </c>
    </row>
    <row r="237" spans="1:11" s="1012" customFormat="1" ht="12.75" customHeight="1">
      <c r="A237" s="1040"/>
      <c r="B237" s="1053"/>
      <c r="C237" s="1054"/>
      <c r="D237" s="1071" t="s">
        <v>3576</v>
      </c>
      <c r="E237" s="456" t="s">
        <v>235</v>
      </c>
      <c r="F237" s="555">
        <v>221</v>
      </c>
      <c r="G237" s="1052">
        <v>8.76</v>
      </c>
      <c r="H237" s="1059">
        <f t="shared" si="3"/>
        <v>1935.96</v>
      </c>
      <c r="I237" s="1039"/>
      <c r="J237" s="2159" t="s">
        <v>6427</v>
      </c>
      <c r="K237" s="2160" t="str">
        <f>VLOOKUP(J237,'FICHE RATIOS'!C:D,2,FALSE)</f>
        <v>Eau froide</v>
      </c>
    </row>
    <row r="238" spans="1:11" s="1012" customFormat="1" ht="12.75" customHeight="1">
      <c r="A238" s="1040"/>
      <c r="B238" s="1053"/>
      <c r="C238" s="1054"/>
      <c r="D238" s="1071" t="s">
        <v>3572</v>
      </c>
      <c r="E238" s="456" t="s">
        <v>235</v>
      </c>
      <c r="F238" s="555">
        <v>131</v>
      </c>
      <c r="G238" s="1052">
        <v>9.16</v>
      </c>
      <c r="H238" s="1059">
        <f t="shared" si="3"/>
        <v>1199.96</v>
      </c>
      <c r="I238" s="1039"/>
      <c r="J238" s="2159" t="s">
        <v>6427</v>
      </c>
      <c r="K238" s="2160" t="str">
        <f>VLOOKUP(J238,'FICHE RATIOS'!C:D,2,FALSE)</f>
        <v>Eau froide</v>
      </c>
    </row>
    <row r="239" spans="1:11" s="1012" customFormat="1" ht="12.75" customHeight="1">
      <c r="A239" s="1040"/>
      <c r="B239" s="1053"/>
      <c r="C239" s="1054"/>
      <c r="D239" s="1071" t="s">
        <v>3564</v>
      </c>
      <c r="E239" s="456" t="s">
        <v>235</v>
      </c>
      <c r="F239" s="555">
        <v>23</v>
      </c>
      <c r="G239" s="1052">
        <v>10.94</v>
      </c>
      <c r="H239" s="1059">
        <f t="shared" si="3"/>
        <v>251.61999999999998</v>
      </c>
      <c r="I239" s="1039"/>
      <c r="J239" s="2159" t="s">
        <v>6427</v>
      </c>
      <c r="K239" s="2160" t="str">
        <f>VLOOKUP(J239,'FICHE RATIOS'!C:D,2,FALSE)</f>
        <v>Eau froide</v>
      </c>
    </row>
    <row r="240" spans="1:11" s="1012" customFormat="1" ht="12.75" customHeight="1">
      <c r="A240" s="1040"/>
      <c r="B240" s="1053"/>
      <c r="C240" s="1054"/>
      <c r="D240" s="1067"/>
      <c r="E240" s="555"/>
      <c r="F240" s="555"/>
      <c r="G240" s="1052"/>
      <c r="H240" s="1059">
        <f t="shared" si="3"/>
        <v>0</v>
      </c>
      <c r="I240" s="1039"/>
      <c r="J240" s="2159" t="s">
        <v>6427</v>
      </c>
      <c r="K240" s="2160" t="str">
        <f>VLOOKUP(J240,'FICHE RATIOS'!C:D,2,FALSE)</f>
        <v>Eau froide</v>
      </c>
    </row>
    <row r="241" spans="1:11" s="1012" customFormat="1" ht="12.75" customHeight="1">
      <c r="A241" s="1040"/>
      <c r="B241" s="1053"/>
      <c r="C241" s="1054"/>
      <c r="D241" s="1067" t="s">
        <v>3582</v>
      </c>
      <c r="E241" s="555" t="s">
        <v>66</v>
      </c>
      <c r="F241" s="555">
        <v>19</v>
      </c>
      <c r="G241" s="1052">
        <v>42.14</v>
      </c>
      <c r="H241" s="1059">
        <f t="shared" si="3"/>
        <v>800.66</v>
      </c>
      <c r="I241" s="1039"/>
      <c r="J241" s="2159" t="s">
        <v>6427</v>
      </c>
      <c r="K241" s="2160" t="str">
        <f>VLOOKUP(J241,'FICHE RATIOS'!C:D,2,FALSE)</f>
        <v>Eau froide</v>
      </c>
    </row>
    <row r="242" spans="1:11" s="1012" customFormat="1" ht="12.75" customHeight="1">
      <c r="A242" s="1040"/>
      <c r="B242" s="1053"/>
      <c r="C242" s="1054"/>
      <c r="D242" s="1064" t="s">
        <v>3536</v>
      </c>
      <c r="E242" s="456" t="s">
        <v>66</v>
      </c>
      <c r="F242" s="311">
        <v>19</v>
      </c>
      <c r="G242" s="1052">
        <v>15.78</v>
      </c>
      <c r="H242" s="1059">
        <f t="shared" si="3"/>
        <v>299.82</v>
      </c>
      <c r="I242" s="1039"/>
      <c r="J242" s="2159" t="s">
        <v>6427</v>
      </c>
      <c r="K242" s="2160" t="str">
        <f>VLOOKUP(J242,'FICHE RATIOS'!C:D,2,FALSE)</f>
        <v>Eau froide</v>
      </c>
    </row>
    <row r="243" spans="1:11" s="1012" customFormat="1" ht="12.75" customHeight="1">
      <c r="A243" s="1040"/>
      <c r="B243" s="1053"/>
      <c r="C243" s="1054"/>
      <c r="D243" s="1064"/>
      <c r="E243" s="456"/>
      <c r="F243" s="311"/>
      <c r="G243" s="1052"/>
      <c r="H243" s="1059">
        <f t="shared" si="3"/>
        <v>0</v>
      </c>
      <c r="I243" s="1039"/>
      <c r="J243" s="2159" t="s">
        <v>6427</v>
      </c>
      <c r="K243" s="2160" t="str">
        <f>VLOOKUP(J243,'FICHE RATIOS'!C:D,2,FALSE)</f>
        <v>Eau froide</v>
      </c>
    </row>
    <row r="244" spans="1:11" s="1012" customFormat="1" ht="12.75" customHeight="1">
      <c r="A244" s="1040"/>
      <c r="B244" s="1060"/>
      <c r="C244" s="1040"/>
      <c r="D244" s="1061" t="s">
        <v>3583</v>
      </c>
      <c r="E244" s="555"/>
      <c r="F244" s="555"/>
      <c r="G244" s="1052"/>
      <c r="H244" s="1059">
        <f t="shared" si="3"/>
        <v>0</v>
      </c>
      <c r="I244" s="1039"/>
      <c r="J244" s="2159" t="s">
        <v>6427</v>
      </c>
      <c r="K244" s="2160" t="str">
        <f>VLOOKUP(J244,'FICHE RATIOS'!C:D,2,FALSE)</f>
        <v>Eau froide</v>
      </c>
    </row>
    <row r="245" spans="1:11" s="1012" customFormat="1" ht="12.75" customHeight="1">
      <c r="A245" s="1040"/>
      <c r="B245" s="1060"/>
      <c r="C245" s="1040"/>
      <c r="D245" s="1061" t="s">
        <v>3584</v>
      </c>
      <c r="E245" s="555" t="s">
        <v>51</v>
      </c>
      <c r="F245" s="555">
        <v>37</v>
      </c>
      <c r="G245" s="1052">
        <v>121.23</v>
      </c>
      <c r="H245" s="1059">
        <f t="shared" si="3"/>
        <v>4485.51</v>
      </c>
      <c r="I245" s="1039"/>
      <c r="J245" s="2159" t="s">
        <v>6427</v>
      </c>
      <c r="K245" s="2160" t="str">
        <f>VLOOKUP(J245,'FICHE RATIOS'!C:D,2,FALSE)</f>
        <v>Eau froide</v>
      </c>
    </row>
    <row r="246" spans="1:11" s="1012" customFormat="1" ht="12.75" customHeight="1">
      <c r="A246" s="1040"/>
      <c r="B246" s="1053"/>
      <c r="C246" s="1054"/>
      <c r="D246" s="1067"/>
      <c r="E246" s="555"/>
      <c r="F246" s="555"/>
      <c r="G246" s="1052"/>
      <c r="H246" s="1059">
        <f t="shared" si="3"/>
        <v>0</v>
      </c>
      <c r="I246" s="1039"/>
      <c r="J246" s="2159" t="s">
        <v>6427</v>
      </c>
      <c r="K246" s="2160" t="str">
        <f>VLOOKUP(J246,'FICHE RATIOS'!C:D,2,FALSE)</f>
        <v>Eau froide</v>
      </c>
    </row>
    <row r="247" spans="1:11" s="1012" customFormat="1" ht="12.75" customHeight="1">
      <c r="A247" s="1040"/>
      <c r="B247" s="1053"/>
      <c r="C247" s="1054"/>
      <c r="D247" s="1067"/>
      <c r="E247" s="555"/>
      <c r="F247" s="555"/>
      <c r="G247" s="1052"/>
      <c r="H247" s="1059">
        <f t="shared" si="3"/>
        <v>0</v>
      </c>
      <c r="I247" s="1039"/>
      <c r="J247" s="2159" t="s">
        <v>6427</v>
      </c>
      <c r="K247" s="2160" t="str">
        <f>VLOOKUP(J247,'FICHE RATIOS'!C:D,2,FALSE)</f>
        <v>Eau froide</v>
      </c>
    </row>
    <row r="248" spans="1:11" s="1012" customFormat="1" ht="12.75" customHeight="1">
      <c r="A248" s="1040"/>
      <c r="B248" s="1053"/>
      <c r="C248" s="1054"/>
      <c r="D248" s="1067"/>
      <c r="E248" s="555"/>
      <c r="F248" s="555"/>
      <c r="G248" s="1052"/>
      <c r="H248" s="1059">
        <f t="shared" si="3"/>
        <v>0</v>
      </c>
      <c r="I248" s="1039"/>
      <c r="J248" s="2159" t="s">
        <v>6427</v>
      </c>
      <c r="K248" s="2160" t="str">
        <f>VLOOKUP(J248,'FICHE RATIOS'!C:D,2,FALSE)</f>
        <v>Eau froide</v>
      </c>
    </row>
    <row r="249" spans="1:11" s="1012" customFormat="1" ht="12.75" customHeight="1">
      <c r="A249" s="1040"/>
      <c r="B249" s="1053"/>
      <c r="C249" s="1054"/>
      <c r="D249" s="1075" t="s">
        <v>3585</v>
      </c>
      <c r="E249" s="555"/>
      <c r="F249" s="555"/>
      <c r="G249" s="1052"/>
      <c r="H249" s="1059">
        <f t="shared" si="3"/>
        <v>0</v>
      </c>
      <c r="I249" s="1039"/>
      <c r="J249" s="2159" t="s">
        <v>6427</v>
      </c>
      <c r="K249" s="2160" t="str">
        <f>VLOOKUP(J249,'FICHE RATIOS'!C:D,2,FALSE)</f>
        <v>Eau froide</v>
      </c>
    </row>
    <row r="250" spans="1:11" s="1012" customFormat="1" ht="12.75" customHeight="1">
      <c r="A250" s="1040"/>
      <c r="B250" s="1053"/>
      <c r="C250" s="1054"/>
      <c r="D250" s="1070" t="s">
        <v>3561</v>
      </c>
      <c r="E250" s="555"/>
      <c r="F250" s="555"/>
      <c r="G250" s="1052"/>
      <c r="H250" s="1059">
        <f t="shared" si="3"/>
        <v>0</v>
      </c>
      <c r="I250" s="1039"/>
      <c r="J250" s="2159" t="s">
        <v>6427</v>
      </c>
      <c r="K250" s="2160" t="str">
        <f>VLOOKUP(J250,'FICHE RATIOS'!C:D,2,FALSE)</f>
        <v>Eau froide</v>
      </c>
    </row>
    <row r="251" spans="1:11" s="1012" customFormat="1" ht="12.75" customHeight="1">
      <c r="A251" s="1040"/>
      <c r="B251" s="1053"/>
      <c r="C251" s="1054"/>
      <c r="D251" s="1067" t="s">
        <v>3575</v>
      </c>
      <c r="E251" s="555" t="s">
        <v>235</v>
      </c>
      <c r="F251" s="555">
        <v>132</v>
      </c>
      <c r="G251" s="1052">
        <v>33.86</v>
      </c>
      <c r="H251" s="1059">
        <f t="shared" si="3"/>
        <v>4469.5199999999995</v>
      </c>
      <c r="I251" s="1039"/>
      <c r="J251" s="2159" t="s">
        <v>6427</v>
      </c>
      <c r="K251" s="2160" t="str">
        <f>VLOOKUP(J251,'FICHE RATIOS'!C:D,2,FALSE)</f>
        <v>Eau froide</v>
      </c>
    </row>
    <row r="252" spans="1:11" s="1012" customFormat="1" ht="12.75" customHeight="1">
      <c r="A252" s="1040"/>
      <c r="B252" s="1053"/>
      <c r="C252" s="1054"/>
      <c r="D252" s="1067" t="s">
        <v>3555</v>
      </c>
      <c r="E252" s="555" t="s">
        <v>235</v>
      </c>
      <c r="F252" s="555">
        <v>130</v>
      </c>
      <c r="G252" s="1052">
        <v>38.770000000000003</v>
      </c>
      <c r="H252" s="1059">
        <f t="shared" si="3"/>
        <v>5040.1000000000004</v>
      </c>
      <c r="I252" s="1039"/>
      <c r="J252" s="2159" t="s">
        <v>6427</v>
      </c>
      <c r="K252" s="2160" t="str">
        <f>VLOOKUP(J252,'FICHE RATIOS'!C:D,2,FALSE)</f>
        <v>Eau froide</v>
      </c>
    </row>
    <row r="253" spans="1:11" s="1012" customFormat="1" ht="12.75" customHeight="1">
      <c r="A253" s="1040"/>
      <c r="B253" s="1053"/>
      <c r="C253" s="1054"/>
      <c r="D253" s="1067"/>
      <c r="E253" s="555"/>
      <c r="F253" s="555"/>
      <c r="G253" s="1052"/>
      <c r="H253" s="1059">
        <f t="shared" si="3"/>
        <v>0</v>
      </c>
      <c r="I253" s="1039"/>
      <c r="J253" s="2159" t="s">
        <v>6427</v>
      </c>
      <c r="K253" s="2160" t="str">
        <f>VLOOKUP(J253,'FICHE RATIOS'!C:D,2,FALSE)</f>
        <v>Eau froide</v>
      </c>
    </row>
    <row r="254" spans="1:11" s="1012" customFormat="1" ht="12.75" customHeight="1">
      <c r="A254" s="1040"/>
      <c r="B254" s="1053"/>
      <c r="C254" s="1054"/>
      <c r="D254" s="1071" t="s">
        <v>3572</v>
      </c>
      <c r="E254" s="456" t="s">
        <v>235</v>
      </c>
      <c r="F254" s="555">
        <v>132</v>
      </c>
      <c r="G254" s="1052">
        <v>9.16</v>
      </c>
      <c r="H254" s="1059">
        <f t="shared" si="3"/>
        <v>1209.1200000000001</v>
      </c>
      <c r="I254" s="1039"/>
      <c r="J254" s="2159" t="s">
        <v>6427</v>
      </c>
      <c r="K254" s="2160" t="str">
        <f>VLOOKUP(J254,'FICHE RATIOS'!C:D,2,FALSE)</f>
        <v>Eau froide</v>
      </c>
    </row>
    <row r="255" spans="1:11" s="1012" customFormat="1" ht="12.75" customHeight="1">
      <c r="A255" s="1040"/>
      <c r="B255" s="1053"/>
      <c r="C255" s="1054"/>
      <c r="D255" s="1071" t="s">
        <v>3564</v>
      </c>
      <c r="E255" s="456" t="s">
        <v>235</v>
      </c>
      <c r="F255" s="555">
        <v>130</v>
      </c>
      <c r="G255" s="1052">
        <v>10.94</v>
      </c>
      <c r="H255" s="1059">
        <f t="shared" si="3"/>
        <v>1422.2</v>
      </c>
      <c r="I255" s="1039"/>
      <c r="J255" s="2159" t="s">
        <v>6427</v>
      </c>
      <c r="K255" s="2160" t="str">
        <f>VLOOKUP(J255,'FICHE RATIOS'!C:D,2,FALSE)</f>
        <v>Eau froide</v>
      </c>
    </row>
    <row r="256" spans="1:11" s="1012" customFormat="1" ht="12.75" customHeight="1">
      <c r="A256" s="1040"/>
      <c r="B256" s="1053"/>
      <c r="C256" s="1054"/>
      <c r="D256" s="1067"/>
      <c r="E256" s="555"/>
      <c r="F256" s="555"/>
      <c r="G256" s="1052"/>
      <c r="H256" s="1059">
        <f t="shared" si="3"/>
        <v>0</v>
      </c>
      <c r="I256" s="1039"/>
      <c r="J256" s="2159" t="s">
        <v>6427</v>
      </c>
      <c r="K256" s="2160" t="str">
        <f>VLOOKUP(J256,'FICHE RATIOS'!C:D,2,FALSE)</f>
        <v>Eau froide</v>
      </c>
    </row>
    <row r="257" spans="1:11" s="1012" customFormat="1" ht="12.75" customHeight="1">
      <c r="A257" s="1040"/>
      <c r="B257" s="1053"/>
      <c r="C257" s="1054"/>
      <c r="D257" s="1070" t="s">
        <v>3568</v>
      </c>
      <c r="E257" s="555"/>
      <c r="F257" s="555"/>
      <c r="G257" s="1052"/>
      <c r="H257" s="1059">
        <f t="shared" si="3"/>
        <v>0</v>
      </c>
      <c r="I257" s="1039"/>
      <c r="J257" s="2159" t="s">
        <v>6427</v>
      </c>
      <c r="K257" s="2160" t="str">
        <f>VLOOKUP(J257,'FICHE RATIOS'!C:D,2,FALSE)</f>
        <v>Eau froide</v>
      </c>
    </row>
    <row r="258" spans="1:11" s="1012" customFormat="1" ht="12.75" customHeight="1">
      <c r="A258" s="1040"/>
      <c r="B258" s="1053"/>
      <c r="C258" s="1054"/>
      <c r="D258" s="1067" t="s">
        <v>3569</v>
      </c>
      <c r="E258" s="555" t="s">
        <v>235</v>
      </c>
      <c r="F258" s="555">
        <v>90</v>
      </c>
      <c r="G258" s="1052">
        <v>20.99</v>
      </c>
      <c r="H258" s="1059">
        <f t="shared" si="3"/>
        <v>1889.1</v>
      </c>
      <c r="I258" s="1039"/>
      <c r="J258" s="2159" t="s">
        <v>6427</v>
      </c>
      <c r="K258" s="2160" t="str">
        <f>VLOOKUP(J258,'FICHE RATIOS'!C:D,2,FALSE)</f>
        <v>Eau froide</v>
      </c>
    </row>
    <row r="259" spans="1:11" s="1012" customFormat="1" ht="12.75" customHeight="1">
      <c r="A259" s="1040"/>
      <c r="B259" s="1053"/>
      <c r="C259" s="1054"/>
      <c r="D259" s="1067" t="s">
        <v>3570</v>
      </c>
      <c r="E259" s="555" t="s">
        <v>235</v>
      </c>
      <c r="F259" s="555">
        <v>49</v>
      </c>
      <c r="G259" s="1052">
        <v>25.79</v>
      </c>
      <c r="H259" s="1059">
        <f t="shared" si="3"/>
        <v>1263.71</v>
      </c>
      <c r="I259" s="1039"/>
      <c r="J259" s="2159" t="s">
        <v>6427</v>
      </c>
      <c r="K259" s="2160" t="str">
        <f>VLOOKUP(J259,'FICHE RATIOS'!C:D,2,FALSE)</f>
        <v>Eau froide</v>
      </c>
    </row>
    <row r="260" spans="1:11" s="1012" customFormat="1" ht="12.75" customHeight="1">
      <c r="A260" s="1040"/>
      <c r="B260" s="1053"/>
      <c r="C260" s="1054"/>
      <c r="D260" s="1067"/>
      <c r="E260" s="555"/>
      <c r="F260" s="555"/>
      <c r="G260" s="1052"/>
      <c r="H260" s="1059">
        <f t="shared" si="3"/>
        <v>0</v>
      </c>
      <c r="I260" s="1039"/>
      <c r="J260" s="2159" t="s">
        <v>6427</v>
      </c>
      <c r="K260" s="2160" t="str">
        <f>VLOOKUP(J260,'FICHE RATIOS'!C:D,2,FALSE)</f>
        <v>Eau froide</v>
      </c>
    </row>
    <row r="261" spans="1:11" s="1012" customFormat="1" ht="12.75" customHeight="1">
      <c r="A261" s="1040"/>
      <c r="B261" s="1053"/>
      <c r="C261" s="1054"/>
      <c r="D261" s="1071" t="s">
        <v>3572</v>
      </c>
      <c r="E261" s="456" t="s">
        <v>235</v>
      </c>
      <c r="F261" s="555">
        <v>90</v>
      </c>
      <c r="G261" s="1052">
        <v>6.86</v>
      </c>
      <c r="H261" s="1059">
        <f t="shared" si="3"/>
        <v>617.4</v>
      </c>
      <c r="I261" s="1039"/>
      <c r="J261" s="2159" t="s">
        <v>6427</v>
      </c>
      <c r="K261" s="2160" t="str">
        <f>VLOOKUP(J261,'FICHE RATIOS'!C:D,2,FALSE)</f>
        <v>Eau froide</v>
      </c>
    </row>
    <row r="262" spans="1:11" s="1012" customFormat="1" ht="12.75" customHeight="1">
      <c r="A262" s="1040"/>
      <c r="B262" s="1053"/>
      <c r="C262" s="1054"/>
      <c r="D262" s="1071" t="s">
        <v>3564</v>
      </c>
      <c r="E262" s="456" t="s">
        <v>235</v>
      </c>
      <c r="F262" s="555">
        <v>49</v>
      </c>
      <c r="G262" s="1052">
        <v>8.64</v>
      </c>
      <c r="H262" s="1059">
        <f t="shared" si="3"/>
        <v>423.36</v>
      </c>
      <c r="I262" s="1039"/>
      <c r="J262" s="2159" t="s">
        <v>6427</v>
      </c>
      <c r="K262" s="2160" t="str">
        <f>VLOOKUP(J262,'FICHE RATIOS'!C:D,2,FALSE)</f>
        <v>Eau froide</v>
      </c>
    </row>
    <row r="263" spans="1:11" s="1012" customFormat="1" ht="12.75" customHeight="1">
      <c r="A263" s="1040"/>
      <c r="B263" s="1053"/>
      <c r="C263" s="1054"/>
      <c r="D263" s="1067"/>
      <c r="E263" s="555"/>
      <c r="F263" s="555"/>
      <c r="G263" s="1052"/>
      <c r="H263" s="1059">
        <f t="shared" si="3"/>
        <v>0</v>
      </c>
      <c r="I263" s="1039"/>
      <c r="J263" s="2159" t="s">
        <v>6427</v>
      </c>
      <c r="K263" s="2160" t="str">
        <f>VLOOKUP(J263,'FICHE RATIOS'!C:D,2,FALSE)</f>
        <v>Eau froide</v>
      </c>
    </row>
    <row r="264" spans="1:11" s="1012" customFormat="1" ht="12.75" customHeight="1">
      <c r="A264" s="1040"/>
      <c r="B264" s="1053"/>
      <c r="C264" s="1054"/>
      <c r="D264" s="1070" t="s">
        <v>3573</v>
      </c>
      <c r="E264" s="555"/>
      <c r="F264" s="555"/>
      <c r="G264" s="1052"/>
      <c r="H264" s="1059">
        <f t="shared" si="3"/>
        <v>0</v>
      </c>
      <c r="I264" s="1039"/>
      <c r="J264" s="2159" t="s">
        <v>6427</v>
      </c>
      <c r="K264" s="2160" t="str">
        <f>VLOOKUP(J264,'FICHE RATIOS'!C:D,2,FALSE)</f>
        <v>Eau froide</v>
      </c>
    </row>
    <row r="265" spans="1:11" s="1012" customFormat="1" ht="12.75" customHeight="1">
      <c r="A265" s="1040"/>
      <c r="B265" s="1053"/>
      <c r="C265" s="1054"/>
      <c r="D265" s="1067" t="s">
        <v>3575</v>
      </c>
      <c r="E265" s="555" t="s">
        <v>235</v>
      </c>
      <c r="F265" s="555">
        <v>63</v>
      </c>
      <c r="G265" s="1052">
        <v>33.86</v>
      </c>
      <c r="H265" s="1059">
        <f t="shared" si="3"/>
        <v>2133.1799999999998</v>
      </c>
      <c r="I265" s="1039"/>
      <c r="J265" s="2159" t="s">
        <v>6427</v>
      </c>
      <c r="K265" s="2160" t="str">
        <f>VLOOKUP(J265,'FICHE RATIOS'!C:D,2,FALSE)</f>
        <v>Eau froide</v>
      </c>
    </row>
    <row r="266" spans="1:11" s="1012" customFormat="1" ht="12.75" customHeight="1">
      <c r="A266" s="1040"/>
      <c r="B266" s="1053"/>
      <c r="C266" s="1054"/>
      <c r="D266" s="1067" t="s">
        <v>3555</v>
      </c>
      <c r="E266" s="555" t="s">
        <v>235</v>
      </c>
      <c r="F266" s="555">
        <v>35</v>
      </c>
      <c r="G266" s="1052">
        <v>38.770000000000003</v>
      </c>
      <c r="H266" s="1059">
        <f t="shared" si="3"/>
        <v>1356.95</v>
      </c>
      <c r="I266" s="1039"/>
      <c r="J266" s="2159" t="s">
        <v>6427</v>
      </c>
      <c r="K266" s="2160" t="str">
        <f>VLOOKUP(J266,'FICHE RATIOS'!C:D,2,FALSE)</f>
        <v>Eau froide</v>
      </c>
    </row>
    <row r="267" spans="1:11" s="1012" customFormat="1" ht="12.75" customHeight="1">
      <c r="A267" s="1040"/>
      <c r="B267" s="1053"/>
      <c r="C267" s="1054"/>
      <c r="D267" s="1067"/>
      <c r="E267" s="555"/>
      <c r="F267" s="555"/>
      <c r="G267" s="1052"/>
      <c r="H267" s="1059">
        <f t="shared" ref="H267:H330" si="4">+IF(F267=0,0,F267*G267)</f>
        <v>0</v>
      </c>
      <c r="I267" s="1039"/>
      <c r="J267" s="2159" t="s">
        <v>6427</v>
      </c>
      <c r="K267" s="2160" t="str">
        <f>VLOOKUP(J267,'FICHE RATIOS'!C:D,2,FALSE)</f>
        <v>Eau froide</v>
      </c>
    </row>
    <row r="268" spans="1:11" s="1012" customFormat="1" ht="12.75" customHeight="1">
      <c r="A268" s="1040"/>
      <c r="B268" s="1053"/>
      <c r="C268" s="1054"/>
      <c r="D268" s="1071" t="s">
        <v>3572</v>
      </c>
      <c r="E268" s="456" t="s">
        <v>235</v>
      </c>
      <c r="F268" s="555">
        <v>63</v>
      </c>
      <c r="G268" s="1052">
        <v>9.16</v>
      </c>
      <c r="H268" s="1059">
        <f t="shared" si="4"/>
        <v>577.08000000000004</v>
      </c>
      <c r="I268" s="1039"/>
      <c r="J268" s="2159" t="s">
        <v>6427</v>
      </c>
      <c r="K268" s="2160" t="str">
        <f>VLOOKUP(J268,'FICHE RATIOS'!C:D,2,FALSE)</f>
        <v>Eau froide</v>
      </c>
    </row>
    <row r="269" spans="1:11" s="1012" customFormat="1" ht="12.75" customHeight="1">
      <c r="A269" s="1040"/>
      <c r="B269" s="1053"/>
      <c r="C269" s="1054"/>
      <c r="D269" s="1071" t="s">
        <v>3564</v>
      </c>
      <c r="E269" s="456" t="s">
        <v>235</v>
      </c>
      <c r="F269" s="555">
        <v>35</v>
      </c>
      <c r="G269" s="1052">
        <v>10.94</v>
      </c>
      <c r="H269" s="1059">
        <f t="shared" si="4"/>
        <v>382.9</v>
      </c>
      <c r="I269" s="1039"/>
      <c r="J269" s="2159" t="s">
        <v>6427</v>
      </c>
      <c r="K269" s="2160" t="str">
        <f>VLOOKUP(J269,'FICHE RATIOS'!C:D,2,FALSE)</f>
        <v>Eau froide</v>
      </c>
    </row>
    <row r="270" spans="1:11" s="1012" customFormat="1" ht="12.75" customHeight="1">
      <c r="A270" s="1040"/>
      <c r="B270" s="1053"/>
      <c r="C270" s="1054"/>
      <c r="D270" s="1067"/>
      <c r="E270" s="555"/>
      <c r="F270" s="555"/>
      <c r="G270" s="1052"/>
      <c r="H270" s="1059">
        <f t="shared" si="4"/>
        <v>0</v>
      </c>
      <c r="I270" s="1039"/>
      <c r="J270" s="2159" t="s">
        <v>6427</v>
      </c>
      <c r="K270" s="2160" t="str">
        <f>VLOOKUP(J270,'FICHE RATIOS'!C:D,2,FALSE)</f>
        <v>Eau froide</v>
      </c>
    </row>
    <row r="271" spans="1:11" s="1012" customFormat="1" ht="12.75" customHeight="1">
      <c r="A271" s="1040"/>
      <c r="B271" s="1053"/>
      <c r="C271" s="1054"/>
      <c r="D271" s="1067" t="s">
        <v>3582</v>
      </c>
      <c r="E271" s="555" t="s">
        <v>66</v>
      </c>
      <c r="F271" s="555">
        <v>4</v>
      </c>
      <c r="G271" s="1052">
        <v>42.14</v>
      </c>
      <c r="H271" s="1059">
        <f t="shared" si="4"/>
        <v>168.56</v>
      </c>
      <c r="I271" s="1039"/>
      <c r="J271" s="2159" t="s">
        <v>6427</v>
      </c>
      <c r="K271" s="2160" t="str">
        <f>VLOOKUP(J271,'FICHE RATIOS'!C:D,2,FALSE)</f>
        <v>Eau froide</v>
      </c>
    </row>
    <row r="272" spans="1:11" s="1012" customFormat="1" ht="12.75" customHeight="1">
      <c r="A272" s="1040"/>
      <c r="B272" s="1053"/>
      <c r="C272" s="1054"/>
      <c r="D272" s="1067" t="s">
        <v>3545</v>
      </c>
      <c r="E272" s="555" t="s">
        <v>66</v>
      </c>
      <c r="F272" s="555">
        <v>2</v>
      </c>
      <c r="G272" s="1052">
        <v>50.53</v>
      </c>
      <c r="H272" s="1059">
        <f t="shared" si="4"/>
        <v>101.06</v>
      </c>
      <c r="I272" s="1039"/>
      <c r="J272" s="2159" t="s">
        <v>6427</v>
      </c>
      <c r="K272" s="2160" t="str">
        <f>VLOOKUP(J272,'FICHE RATIOS'!C:D,2,FALSE)</f>
        <v>Eau froide</v>
      </c>
    </row>
    <row r="273" spans="1:11" s="1012" customFormat="1" ht="12.75" customHeight="1">
      <c r="A273" s="1040"/>
      <c r="B273" s="1053"/>
      <c r="C273" s="1054"/>
      <c r="D273" s="1064" t="s">
        <v>3536</v>
      </c>
      <c r="E273" s="456" t="s">
        <v>66</v>
      </c>
      <c r="F273" s="311">
        <v>6</v>
      </c>
      <c r="G273" s="1052">
        <v>15.78</v>
      </c>
      <c r="H273" s="1059">
        <f t="shared" si="4"/>
        <v>94.679999999999993</v>
      </c>
      <c r="I273" s="1039"/>
      <c r="J273" s="2159" t="s">
        <v>6427</v>
      </c>
      <c r="K273" s="2160" t="str">
        <f>VLOOKUP(J273,'FICHE RATIOS'!C:D,2,FALSE)</f>
        <v>Eau froide</v>
      </c>
    </row>
    <row r="274" spans="1:11" s="1012" customFormat="1" ht="12.75" customHeight="1">
      <c r="A274" s="1040"/>
      <c r="B274" s="1053"/>
      <c r="C274" s="1054"/>
      <c r="D274" s="1067"/>
      <c r="E274" s="555"/>
      <c r="F274" s="555"/>
      <c r="G274" s="1052"/>
      <c r="H274" s="1059">
        <f t="shared" si="4"/>
        <v>0</v>
      </c>
      <c r="I274" s="1039"/>
      <c r="J274" s="2159" t="s">
        <v>6427</v>
      </c>
      <c r="K274" s="2160" t="str">
        <f>VLOOKUP(J274,'FICHE RATIOS'!C:D,2,FALSE)</f>
        <v>Eau froide</v>
      </c>
    </row>
    <row r="275" spans="1:11" s="1012" customFormat="1" ht="12.75" customHeight="1">
      <c r="A275" s="1040"/>
      <c r="B275" s="1053"/>
      <c r="C275" s="1054"/>
      <c r="D275" s="1067" t="s">
        <v>3529</v>
      </c>
      <c r="E275" s="555" t="s">
        <v>66</v>
      </c>
      <c r="F275" s="555">
        <v>6</v>
      </c>
      <c r="G275" s="1052">
        <v>57.5</v>
      </c>
      <c r="H275" s="1059">
        <f t="shared" si="4"/>
        <v>345</v>
      </c>
      <c r="I275" s="1039"/>
      <c r="J275" s="2159" t="s">
        <v>6427</v>
      </c>
      <c r="K275" s="2160" t="str">
        <f>VLOOKUP(J275,'FICHE RATIOS'!C:D,2,FALSE)</f>
        <v>Eau froide</v>
      </c>
    </row>
    <row r="276" spans="1:11" s="1012" customFormat="1" ht="12.75" customHeight="1">
      <c r="A276" s="1040"/>
      <c r="B276" s="1053"/>
      <c r="C276" s="1054"/>
      <c r="D276" s="1067"/>
      <c r="E276" s="555"/>
      <c r="F276" s="555"/>
      <c r="G276" s="1052"/>
      <c r="H276" s="1059">
        <f t="shared" si="4"/>
        <v>0</v>
      </c>
      <c r="I276" s="1039"/>
      <c r="J276" s="2159" t="s">
        <v>6427</v>
      </c>
      <c r="K276" s="2160" t="str">
        <f>VLOOKUP(J276,'FICHE RATIOS'!C:D,2,FALSE)</f>
        <v>Eau froide</v>
      </c>
    </row>
    <row r="277" spans="1:11" s="1012" customFormat="1" ht="12.75" customHeight="1">
      <c r="A277" s="1040"/>
      <c r="B277" s="1053"/>
      <c r="C277" s="1054"/>
      <c r="D277" s="1070" t="s">
        <v>3586</v>
      </c>
      <c r="E277" s="555"/>
      <c r="F277" s="555"/>
      <c r="G277" s="1052"/>
      <c r="H277" s="1059">
        <f t="shared" si="4"/>
        <v>0</v>
      </c>
      <c r="I277" s="1039"/>
      <c r="J277" s="2159" t="s">
        <v>6427</v>
      </c>
      <c r="K277" s="2160" t="str">
        <f>VLOOKUP(J277,'FICHE RATIOS'!C:D,2,FALSE)</f>
        <v>Eau froide</v>
      </c>
    </row>
    <row r="278" spans="1:11" s="1012" customFormat="1" ht="12.75" customHeight="1">
      <c r="A278" s="1040"/>
      <c r="B278" s="1053"/>
      <c r="C278" s="1054"/>
      <c r="D278" s="1067" t="s">
        <v>3582</v>
      </c>
      <c r="E278" s="555" t="s">
        <v>66</v>
      </c>
      <c r="F278" s="555">
        <v>9</v>
      </c>
      <c r="G278" s="1052">
        <v>42.14</v>
      </c>
      <c r="H278" s="1059">
        <f t="shared" si="4"/>
        <v>379.26</v>
      </c>
      <c r="I278" s="1039"/>
      <c r="J278" s="2159" t="s">
        <v>6427</v>
      </c>
      <c r="K278" s="2160" t="str">
        <f>VLOOKUP(J278,'FICHE RATIOS'!C:D,2,FALSE)</f>
        <v>Eau froide</v>
      </c>
    </row>
    <row r="279" spans="1:11" s="1012" customFormat="1" ht="12.75" customHeight="1">
      <c r="A279" s="1040"/>
      <c r="B279" s="1060"/>
      <c r="C279" s="1040"/>
      <c r="D279" s="1062" t="s">
        <v>3587</v>
      </c>
      <c r="E279" s="1051" t="s">
        <v>66</v>
      </c>
      <c r="F279" s="1051">
        <v>9</v>
      </c>
      <c r="G279" s="1052">
        <v>38.979999999999997</v>
      </c>
      <c r="H279" s="1059">
        <f t="shared" si="4"/>
        <v>350.82</v>
      </c>
      <c r="I279" s="1039"/>
      <c r="J279" s="2159" t="s">
        <v>6427</v>
      </c>
      <c r="K279" s="2160" t="str">
        <f>VLOOKUP(J279,'FICHE RATIOS'!C:D,2,FALSE)</f>
        <v>Eau froide</v>
      </c>
    </row>
    <row r="280" spans="1:11" s="1012" customFormat="1" ht="12.75" customHeight="1">
      <c r="A280" s="1040"/>
      <c r="B280" s="1060"/>
      <c r="C280" s="1040"/>
      <c r="D280" s="1061" t="s">
        <v>3588</v>
      </c>
      <c r="E280" s="555" t="s">
        <v>66</v>
      </c>
      <c r="F280" s="555">
        <v>9</v>
      </c>
      <c r="G280" s="1052">
        <v>361.84</v>
      </c>
      <c r="H280" s="1059">
        <f t="shared" si="4"/>
        <v>3256.56</v>
      </c>
      <c r="I280" s="1039"/>
      <c r="J280" s="2159" t="s">
        <v>6427</v>
      </c>
      <c r="K280" s="2160" t="str">
        <f>VLOOKUP(J280,'FICHE RATIOS'!C:D,2,FALSE)</f>
        <v>Eau froide</v>
      </c>
    </row>
    <row r="281" spans="1:11" s="1012" customFormat="1" ht="12.75" customHeight="1">
      <c r="A281" s="1040"/>
      <c r="B281" s="1053"/>
      <c r="C281" s="1054"/>
      <c r="D281" s="1064" t="s">
        <v>3536</v>
      </c>
      <c r="E281" s="456" t="s">
        <v>66</v>
      </c>
      <c r="F281" s="311">
        <v>9</v>
      </c>
      <c r="G281" s="1052">
        <v>15.78</v>
      </c>
      <c r="H281" s="1059">
        <f t="shared" si="4"/>
        <v>142.01999999999998</v>
      </c>
      <c r="I281" s="1039"/>
      <c r="J281" s="2159" t="s">
        <v>6427</v>
      </c>
      <c r="K281" s="2160" t="str">
        <f>VLOOKUP(J281,'FICHE RATIOS'!C:D,2,FALSE)</f>
        <v>Eau froide</v>
      </c>
    </row>
    <row r="282" spans="1:11" s="1012" customFormat="1" ht="12.75" customHeight="1">
      <c r="A282" s="1040"/>
      <c r="B282" s="1053"/>
      <c r="C282" s="1054"/>
      <c r="D282" s="1064"/>
      <c r="E282" s="456"/>
      <c r="F282" s="311"/>
      <c r="G282" s="1052"/>
      <c r="H282" s="1059">
        <f t="shared" si="4"/>
        <v>0</v>
      </c>
      <c r="I282" s="1039"/>
      <c r="J282" s="2159" t="s">
        <v>6427</v>
      </c>
      <c r="K282" s="2160" t="str">
        <f>VLOOKUP(J282,'FICHE RATIOS'!C:D,2,FALSE)</f>
        <v>Eau froide</v>
      </c>
    </row>
    <row r="283" spans="1:11" s="1012" customFormat="1" ht="12.75" customHeight="1">
      <c r="A283" s="1040"/>
      <c r="B283" s="1060"/>
      <c r="C283" s="1040"/>
      <c r="D283" s="1061" t="s">
        <v>3589</v>
      </c>
      <c r="E283" s="1051"/>
      <c r="F283" s="1051"/>
      <c r="G283" s="1052"/>
      <c r="H283" s="1059">
        <f t="shared" si="4"/>
        <v>0</v>
      </c>
      <c r="I283" s="1039"/>
      <c r="J283" s="2159" t="s">
        <v>6427</v>
      </c>
      <c r="K283" s="2160" t="str">
        <f>VLOOKUP(J283,'FICHE RATIOS'!C:D,2,FALSE)</f>
        <v>Eau froide</v>
      </c>
    </row>
    <row r="284" spans="1:11" s="1012" customFormat="1" ht="12.75" customHeight="1">
      <c r="A284" s="1040"/>
      <c r="B284" s="1060"/>
      <c r="C284" s="1040"/>
      <c r="D284" s="1061" t="s">
        <v>3590</v>
      </c>
      <c r="E284" s="1051"/>
      <c r="F284" s="1051"/>
      <c r="G284" s="1052"/>
      <c r="H284" s="1059">
        <f t="shared" si="4"/>
        <v>0</v>
      </c>
      <c r="I284" s="1039"/>
      <c r="J284" s="2159" t="s">
        <v>6427</v>
      </c>
      <c r="K284" s="2160" t="str">
        <f>VLOOKUP(J284,'FICHE RATIOS'!C:D,2,FALSE)</f>
        <v>Eau froide</v>
      </c>
    </row>
    <row r="285" spans="1:11" s="1012" customFormat="1" ht="12.75" customHeight="1">
      <c r="A285" s="1040"/>
      <c r="B285" s="1060"/>
      <c r="C285" s="1040"/>
      <c r="D285" s="1061" t="s">
        <v>3509</v>
      </c>
      <c r="E285" s="1051"/>
      <c r="F285" s="1051"/>
      <c r="G285" s="1052"/>
      <c r="H285" s="1059">
        <f t="shared" si="4"/>
        <v>0</v>
      </c>
      <c r="I285" s="1039"/>
      <c r="J285" s="2159" t="s">
        <v>6427</v>
      </c>
      <c r="K285" s="2160" t="str">
        <f>VLOOKUP(J285,'FICHE RATIOS'!C:D,2,FALSE)</f>
        <v>Eau froide</v>
      </c>
    </row>
    <row r="286" spans="1:11" s="1012" customFormat="1" ht="12.75" customHeight="1">
      <c r="A286" s="1040"/>
      <c r="B286" s="1060"/>
      <c r="C286" s="1040"/>
      <c r="D286" s="1061" t="s">
        <v>3510</v>
      </c>
      <c r="E286" s="1051"/>
      <c r="F286" s="1051"/>
      <c r="G286" s="1052"/>
      <c r="H286" s="1059">
        <f t="shared" si="4"/>
        <v>0</v>
      </c>
      <c r="I286" s="1039"/>
      <c r="J286" s="2159" t="s">
        <v>6427</v>
      </c>
      <c r="K286" s="2160" t="str">
        <f>VLOOKUP(J286,'FICHE RATIOS'!C:D,2,FALSE)</f>
        <v>Eau froide</v>
      </c>
    </row>
    <row r="287" spans="1:11" s="1012" customFormat="1" ht="12.75" customHeight="1">
      <c r="A287" s="1040"/>
      <c r="B287" s="1060"/>
      <c r="C287" s="1040"/>
      <c r="D287" s="1061" t="s">
        <v>3591</v>
      </c>
      <c r="E287" s="1051" t="s">
        <v>66</v>
      </c>
      <c r="F287" s="1051">
        <v>9</v>
      </c>
      <c r="G287" s="1052">
        <v>235.06</v>
      </c>
      <c r="H287" s="1059">
        <f t="shared" si="4"/>
        <v>2115.54</v>
      </c>
      <c r="I287" s="1039"/>
      <c r="J287" s="2159" t="s">
        <v>6427</v>
      </c>
      <c r="K287" s="2160" t="str">
        <f>VLOOKUP(J287,'FICHE RATIOS'!C:D,2,FALSE)</f>
        <v>Eau froide</v>
      </c>
    </row>
    <row r="288" spans="1:11" s="1012" customFormat="1" ht="12.75" customHeight="1">
      <c r="A288" s="1040"/>
      <c r="B288" s="1053"/>
      <c r="C288" s="1054"/>
      <c r="D288" s="1067" t="s">
        <v>3540</v>
      </c>
      <c r="E288" s="555"/>
      <c r="F288" s="555"/>
      <c r="G288" s="1052"/>
      <c r="H288" s="1059">
        <f t="shared" si="4"/>
        <v>0</v>
      </c>
      <c r="I288" s="1039"/>
      <c r="J288" s="2159" t="s">
        <v>6427</v>
      </c>
      <c r="K288" s="2160" t="str">
        <f>VLOOKUP(J288,'FICHE RATIOS'!C:D,2,FALSE)</f>
        <v>Eau froide</v>
      </c>
    </row>
    <row r="289" spans="1:11" s="1012" customFormat="1" ht="12.75" customHeight="1">
      <c r="A289" s="1040"/>
      <c r="B289" s="1053"/>
      <c r="C289" s="1054"/>
      <c r="D289" s="1067" t="s">
        <v>3541</v>
      </c>
      <c r="E289" s="555" t="s">
        <v>51</v>
      </c>
      <c r="F289" s="555">
        <v>9</v>
      </c>
      <c r="G289" s="1052">
        <v>51.1</v>
      </c>
      <c r="H289" s="1059">
        <f t="shared" si="4"/>
        <v>459.90000000000003</v>
      </c>
      <c r="I289" s="1039"/>
      <c r="J289" s="2159" t="s">
        <v>6427</v>
      </c>
      <c r="K289" s="2160" t="str">
        <f>VLOOKUP(J289,'FICHE RATIOS'!C:D,2,FALSE)</f>
        <v>Eau froide</v>
      </c>
    </row>
    <row r="290" spans="1:11" s="1012" customFormat="1" ht="12.75" customHeight="1">
      <c r="A290" s="1040"/>
      <c r="B290" s="1053"/>
      <c r="C290" s="1054"/>
      <c r="D290" s="1067"/>
      <c r="E290" s="555"/>
      <c r="F290" s="555"/>
      <c r="G290" s="1052"/>
      <c r="H290" s="1059">
        <f t="shared" si="4"/>
        <v>0</v>
      </c>
      <c r="I290" s="1039"/>
      <c r="J290" s="2159" t="s">
        <v>6427</v>
      </c>
      <c r="K290" s="2160" t="str">
        <f>VLOOKUP(J290,'FICHE RATIOS'!C:D,2,FALSE)</f>
        <v>Eau froide</v>
      </c>
    </row>
    <row r="291" spans="1:11" s="1012" customFormat="1" ht="12.75" customHeight="1">
      <c r="A291" s="1040"/>
      <c r="B291" s="1053"/>
      <c r="C291" s="1054"/>
      <c r="D291" s="1067" t="s">
        <v>3592</v>
      </c>
      <c r="E291" s="311"/>
      <c r="F291" s="555"/>
      <c r="G291" s="1052"/>
      <c r="H291" s="1059">
        <f t="shared" si="4"/>
        <v>0</v>
      </c>
      <c r="I291" s="1039"/>
      <c r="J291" s="2159" t="s">
        <v>6427</v>
      </c>
      <c r="K291" s="2160" t="str">
        <f>VLOOKUP(J291,'FICHE RATIOS'!C:D,2,FALSE)</f>
        <v>Eau froide</v>
      </c>
    </row>
    <row r="292" spans="1:11" s="1012" customFormat="1" ht="12.75" customHeight="1">
      <c r="A292" s="1040"/>
      <c r="B292" s="1053"/>
      <c r="C292" s="1054"/>
      <c r="D292" s="1067" t="s">
        <v>3593</v>
      </c>
      <c r="E292" s="555" t="s">
        <v>66</v>
      </c>
      <c r="F292" s="555">
        <v>3</v>
      </c>
      <c r="G292" s="1052">
        <v>116.27</v>
      </c>
      <c r="H292" s="1059">
        <f t="shared" si="4"/>
        <v>348.81</v>
      </c>
      <c r="I292" s="1039"/>
      <c r="J292" s="2159" t="s">
        <v>6427</v>
      </c>
      <c r="K292" s="2160" t="str">
        <f>VLOOKUP(J292,'FICHE RATIOS'!C:D,2,FALSE)</f>
        <v>Eau froide</v>
      </c>
    </row>
    <row r="293" spans="1:11" s="1012" customFormat="1" ht="12.75" customHeight="1">
      <c r="A293" s="1040"/>
      <c r="B293" s="1053"/>
      <c r="C293" s="1066"/>
      <c r="D293" s="1062"/>
      <c r="E293" s="276"/>
      <c r="F293" s="277"/>
      <c r="G293" s="1052"/>
      <c r="H293" s="1059">
        <f t="shared" si="4"/>
        <v>0</v>
      </c>
      <c r="I293" s="1039"/>
      <c r="J293" s="2159" t="s">
        <v>6427</v>
      </c>
      <c r="K293" s="2160" t="str">
        <f>VLOOKUP(J293,'FICHE RATIOS'!C:D,2,FALSE)</f>
        <v>Eau froide</v>
      </c>
    </row>
    <row r="294" spans="1:11" s="1012" customFormat="1" ht="12.75" customHeight="1">
      <c r="A294" s="1040"/>
      <c r="B294" s="1053"/>
      <c r="C294" s="1066"/>
      <c r="D294" s="1062"/>
      <c r="E294" s="276"/>
      <c r="F294" s="277"/>
      <c r="G294" s="1052"/>
      <c r="H294" s="1059">
        <f t="shared" si="4"/>
        <v>0</v>
      </c>
      <c r="I294" s="1039"/>
      <c r="J294" s="2159" t="s">
        <v>6427</v>
      </c>
      <c r="K294" s="2160" t="str">
        <f>VLOOKUP(J294,'FICHE RATIOS'!C:D,2,FALSE)</f>
        <v>Eau froide</v>
      </c>
    </row>
    <row r="295" spans="1:11" s="1012" customFormat="1" ht="12.75" customHeight="1">
      <c r="A295" s="1040"/>
      <c r="B295" s="1053"/>
      <c r="C295" s="1066"/>
      <c r="D295" s="1062"/>
      <c r="E295" s="276"/>
      <c r="F295" s="333"/>
      <c r="G295" s="1052"/>
      <c r="H295" s="1059">
        <f t="shared" si="4"/>
        <v>0</v>
      </c>
      <c r="I295" s="1039"/>
      <c r="J295" s="2159" t="s">
        <v>6427</v>
      </c>
      <c r="K295" s="2160" t="str">
        <f>VLOOKUP(J295,'FICHE RATIOS'!C:D,2,FALSE)</f>
        <v>Eau froide</v>
      </c>
    </row>
    <row r="296" spans="1:11" s="1012" customFormat="1" ht="12.75" customHeight="1">
      <c r="A296" s="1040"/>
      <c r="B296" s="1053"/>
      <c r="C296" s="1054"/>
      <c r="D296" s="1075" t="s">
        <v>3594</v>
      </c>
      <c r="E296" s="555"/>
      <c r="F296" s="555"/>
      <c r="G296" s="1052"/>
      <c r="H296" s="1059">
        <f t="shared" si="4"/>
        <v>0</v>
      </c>
      <c r="I296" s="1039"/>
      <c r="J296" s="2159" t="s">
        <v>6427</v>
      </c>
      <c r="K296" s="2160" t="str">
        <f>VLOOKUP(J296,'FICHE RATIOS'!C:D,2,FALSE)</f>
        <v>Eau froide</v>
      </c>
    </row>
    <row r="297" spans="1:11" s="1012" customFormat="1" ht="12.75" customHeight="1">
      <c r="A297" s="1040"/>
      <c r="B297" s="1053"/>
      <c r="C297" s="1054"/>
      <c r="D297" s="1067" t="s">
        <v>3595</v>
      </c>
      <c r="E297" s="555" t="s">
        <v>235</v>
      </c>
      <c r="F297" s="555">
        <v>177</v>
      </c>
      <c r="G297" s="1052">
        <v>26.64</v>
      </c>
      <c r="H297" s="1059">
        <f t="shared" si="4"/>
        <v>4715.28</v>
      </c>
      <c r="I297" s="1039"/>
      <c r="J297" s="2159" t="s">
        <v>6427</v>
      </c>
      <c r="K297" s="2160" t="str">
        <f>VLOOKUP(J297,'FICHE RATIOS'!C:D,2,FALSE)</f>
        <v>Eau froide</v>
      </c>
    </row>
    <row r="298" spans="1:11" s="1012" customFormat="1" ht="12.75" customHeight="1">
      <c r="A298" s="1040"/>
      <c r="B298" s="1053"/>
      <c r="C298" s="1054"/>
      <c r="D298" s="1067" t="s">
        <v>3574</v>
      </c>
      <c r="E298" s="555" t="s">
        <v>235</v>
      </c>
      <c r="F298" s="555">
        <v>60</v>
      </c>
      <c r="G298" s="1052">
        <v>30.66</v>
      </c>
      <c r="H298" s="1059">
        <f t="shared" si="4"/>
        <v>1839.6</v>
      </c>
      <c r="I298" s="1039"/>
      <c r="J298" s="2159" t="s">
        <v>6427</v>
      </c>
      <c r="K298" s="2160" t="str">
        <f>VLOOKUP(J298,'FICHE RATIOS'!C:D,2,FALSE)</f>
        <v>Eau froide</v>
      </c>
    </row>
    <row r="299" spans="1:11" s="1012" customFormat="1" ht="12.75" customHeight="1">
      <c r="A299" s="1040"/>
      <c r="B299" s="1053"/>
      <c r="C299" s="1054"/>
      <c r="D299" s="1067" t="s">
        <v>3575</v>
      </c>
      <c r="E299" s="555" t="s">
        <v>235</v>
      </c>
      <c r="F299" s="555">
        <v>76</v>
      </c>
      <c r="G299" s="1052">
        <v>33.86</v>
      </c>
      <c r="H299" s="1059">
        <f t="shared" si="4"/>
        <v>2573.36</v>
      </c>
      <c r="I299" s="1039"/>
      <c r="J299" s="2159" t="s">
        <v>6427</v>
      </c>
      <c r="K299" s="2160" t="str">
        <f>VLOOKUP(J299,'FICHE RATIOS'!C:D,2,FALSE)</f>
        <v>Eau froide</v>
      </c>
    </row>
    <row r="300" spans="1:11" s="1012" customFormat="1" ht="12.75" customHeight="1">
      <c r="A300" s="1040"/>
      <c r="B300" s="1053"/>
      <c r="C300" s="1054"/>
      <c r="D300" s="1067" t="s">
        <v>3555</v>
      </c>
      <c r="E300" s="555" t="s">
        <v>235</v>
      </c>
      <c r="F300" s="555">
        <v>90</v>
      </c>
      <c r="G300" s="1052">
        <v>38.770000000000003</v>
      </c>
      <c r="H300" s="1059">
        <f t="shared" si="4"/>
        <v>3489.3</v>
      </c>
      <c r="I300" s="1039"/>
      <c r="J300" s="2159" t="s">
        <v>6427</v>
      </c>
      <c r="K300" s="2160" t="str">
        <f>VLOOKUP(J300,'FICHE RATIOS'!C:D,2,FALSE)</f>
        <v>Eau froide</v>
      </c>
    </row>
    <row r="301" spans="1:11" s="1012" customFormat="1" ht="12.75" customHeight="1">
      <c r="A301" s="1040"/>
      <c r="B301" s="1053"/>
      <c r="C301" s="1054"/>
      <c r="D301" s="1067" t="s">
        <v>3562</v>
      </c>
      <c r="E301" s="555" t="s">
        <v>235</v>
      </c>
      <c r="F301" s="555">
        <v>55</v>
      </c>
      <c r="G301" s="1052">
        <v>42.74</v>
      </c>
      <c r="H301" s="1059">
        <f t="shared" si="4"/>
        <v>2350.7000000000003</v>
      </c>
      <c r="I301" s="1039"/>
      <c r="J301" s="2159" t="s">
        <v>6427</v>
      </c>
      <c r="K301" s="2160" t="str">
        <f>VLOOKUP(J301,'FICHE RATIOS'!C:D,2,FALSE)</f>
        <v>Eau froide</v>
      </c>
    </row>
    <row r="302" spans="1:11" s="1012" customFormat="1" ht="12.75" customHeight="1">
      <c r="A302" s="1040"/>
      <c r="B302" s="1053"/>
      <c r="C302" s="1054"/>
      <c r="D302" s="1067" t="s">
        <v>3563</v>
      </c>
      <c r="E302" s="555" t="s">
        <v>235</v>
      </c>
      <c r="F302" s="555">
        <v>26</v>
      </c>
      <c r="G302" s="1052">
        <v>47.42</v>
      </c>
      <c r="H302" s="1059">
        <f t="shared" si="4"/>
        <v>1232.92</v>
      </c>
      <c r="I302" s="1039"/>
      <c r="J302" s="2159" t="s">
        <v>6427</v>
      </c>
      <c r="K302" s="2160" t="str">
        <f>VLOOKUP(J302,'FICHE RATIOS'!C:D,2,FALSE)</f>
        <v>Eau froide</v>
      </c>
    </row>
    <row r="303" spans="1:11" s="1012" customFormat="1" ht="12.75" customHeight="1">
      <c r="A303" s="1040"/>
      <c r="B303" s="1053"/>
      <c r="C303" s="1054"/>
      <c r="D303" s="1067" t="s">
        <v>3542</v>
      </c>
      <c r="E303" s="555" t="s">
        <v>235</v>
      </c>
      <c r="F303" s="555">
        <v>116</v>
      </c>
      <c r="G303" s="1052">
        <v>57.17</v>
      </c>
      <c r="H303" s="1059">
        <f t="shared" si="4"/>
        <v>6631.72</v>
      </c>
      <c r="I303" s="1039"/>
      <c r="J303" s="2159" t="s">
        <v>6427</v>
      </c>
      <c r="K303" s="2160" t="str">
        <f>VLOOKUP(J303,'FICHE RATIOS'!C:D,2,FALSE)</f>
        <v>Eau froide</v>
      </c>
    </row>
    <row r="304" spans="1:11" s="1012" customFormat="1" ht="12.75" customHeight="1">
      <c r="A304" s="1040"/>
      <c r="B304" s="1077"/>
      <c r="C304" s="1040"/>
      <c r="D304" s="1067"/>
      <c r="E304" s="555"/>
      <c r="F304" s="555"/>
      <c r="G304" s="1052"/>
      <c r="H304" s="1059">
        <f t="shared" si="4"/>
        <v>0</v>
      </c>
      <c r="I304" s="1039"/>
      <c r="J304" s="2159" t="s">
        <v>6427</v>
      </c>
      <c r="K304" s="2160" t="str">
        <f>VLOOKUP(J304,'FICHE RATIOS'!C:D,2,FALSE)</f>
        <v>Eau froide</v>
      </c>
    </row>
    <row r="305" spans="1:11" s="1012" customFormat="1" ht="12.75" customHeight="1">
      <c r="A305" s="1040"/>
      <c r="B305" s="1077"/>
      <c r="C305" s="1040"/>
      <c r="D305" s="1071" t="s">
        <v>3596</v>
      </c>
      <c r="E305" s="456" t="s">
        <v>235</v>
      </c>
      <c r="F305" s="555">
        <v>177</v>
      </c>
      <c r="G305" s="1052">
        <v>8</v>
      </c>
      <c r="H305" s="1059">
        <f t="shared" si="4"/>
        <v>1416</v>
      </c>
      <c r="I305" s="1039"/>
      <c r="J305" s="2159" t="s">
        <v>6427</v>
      </c>
      <c r="K305" s="2160" t="str">
        <f>VLOOKUP(J305,'FICHE RATIOS'!C:D,2,FALSE)</f>
        <v>Eau froide</v>
      </c>
    </row>
    <row r="306" spans="1:11" s="1012" customFormat="1" ht="12.75" customHeight="1">
      <c r="A306" s="1040"/>
      <c r="B306" s="1077"/>
      <c r="C306" s="1040"/>
      <c r="D306" s="1071" t="s">
        <v>3576</v>
      </c>
      <c r="E306" s="456" t="s">
        <v>235</v>
      </c>
      <c r="F306" s="555">
        <v>60</v>
      </c>
      <c r="G306" s="1052">
        <v>8.76</v>
      </c>
      <c r="H306" s="1059">
        <f t="shared" si="4"/>
        <v>525.6</v>
      </c>
      <c r="I306" s="1039"/>
      <c r="J306" s="2159" t="s">
        <v>6427</v>
      </c>
      <c r="K306" s="2160" t="str">
        <f>VLOOKUP(J306,'FICHE RATIOS'!C:D,2,FALSE)</f>
        <v>Eau froide</v>
      </c>
    </row>
    <row r="307" spans="1:11" s="1012" customFormat="1" ht="12.75" customHeight="1">
      <c r="A307" s="1040"/>
      <c r="B307" s="1077"/>
      <c r="C307" s="1040"/>
      <c r="D307" s="1071" t="s">
        <v>3572</v>
      </c>
      <c r="E307" s="456" t="s">
        <v>235</v>
      </c>
      <c r="F307" s="555">
        <v>76</v>
      </c>
      <c r="G307" s="1052">
        <v>9.16</v>
      </c>
      <c r="H307" s="1059">
        <f t="shared" si="4"/>
        <v>696.16</v>
      </c>
      <c r="I307" s="1039"/>
      <c r="J307" s="2159" t="s">
        <v>6427</v>
      </c>
      <c r="K307" s="2160" t="str">
        <f>VLOOKUP(J307,'FICHE RATIOS'!C:D,2,FALSE)</f>
        <v>Eau froide</v>
      </c>
    </row>
    <row r="308" spans="1:11" s="1012" customFormat="1" ht="12.75" customHeight="1">
      <c r="A308" s="1040"/>
      <c r="B308" s="1077"/>
      <c r="C308" s="1040"/>
      <c r="D308" s="1071" t="s">
        <v>3564</v>
      </c>
      <c r="E308" s="456" t="s">
        <v>235</v>
      </c>
      <c r="F308" s="555">
        <v>90</v>
      </c>
      <c r="G308" s="1052">
        <v>10.94</v>
      </c>
      <c r="H308" s="1059">
        <f t="shared" si="4"/>
        <v>984.59999999999991</v>
      </c>
      <c r="I308" s="1039"/>
      <c r="J308" s="2159" t="s">
        <v>6427</v>
      </c>
      <c r="K308" s="2160" t="str">
        <f>VLOOKUP(J308,'FICHE RATIOS'!C:D,2,FALSE)</f>
        <v>Eau froide</v>
      </c>
    </row>
    <row r="309" spans="1:11" s="1012" customFormat="1" ht="12.75" customHeight="1">
      <c r="A309" s="1040"/>
      <c r="B309" s="1077"/>
      <c r="C309" s="1040"/>
      <c r="D309" s="1071" t="s">
        <v>3565</v>
      </c>
      <c r="E309" s="456" t="s">
        <v>235</v>
      </c>
      <c r="F309" s="555">
        <v>55</v>
      </c>
      <c r="G309" s="1052">
        <v>11.91</v>
      </c>
      <c r="H309" s="1059">
        <f t="shared" si="4"/>
        <v>655.04999999999995</v>
      </c>
      <c r="I309" s="1039"/>
      <c r="J309" s="2159" t="s">
        <v>6427</v>
      </c>
      <c r="K309" s="2160" t="str">
        <f>VLOOKUP(J309,'FICHE RATIOS'!C:D,2,FALSE)</f>
        <v>Eau froide</v>
      </c>
    </row>
    <row r="310" spans="1:11" s="1012" customFormat="1" ht="12.75" customHeight="1">
      <c r="A310" s="1040"/>
      <c r="B310" s="1060"/>
      <c r="C310" s="1040"/>
      <c r="D310" s="1071" t="s">
        <v>3566</v>
      </c>
      <c r="E310" s="456" t="s">
        <v>235</v>
      </c>
      <c r="F310" s="555">
        <v>26</v>
      </c>
      <c r="G310" s="1052">
        <v>14.1</v>
      </c>
      <c r="H310" s="1059">
        <f t="shared" si="4"/>
        <v>366.59999999999997</v>
      </c>
      <c r="I310" s="1039"/>
      <c r="J310" s="2159" t="s">
        <v>6427</v>
      </c>
      <c r="K310" s="2160" t="str">
        <f>VLOOKUP(J310,'FICHE RATIOS'!C:D,2,FALSE)</f>
        <v>Eau froide</v>
      </c>
    </row>
    <row r="311" spans="1:11" s="1012" customFormat="1" ht="12.75" customHeight="1">
      <c r="A311" s="1040"/>
      <c r="B311" s="1060"/>
      <c r="C311" s="1040"/>
      <c r="D311" s="1071" t="s">
        <v>3567</v>
      </c>
      <c r="E311" s="456" t="s">
        <v>235</v>
      </c>
      <c r="F311" s="555">
        <v>116</v>
      </c>
      <c r="G311" s="1052">
        <v>16.329999999999998</v>
      </c>
      <c r="H311" s="1059">
        <f t="shared" si="4"/>
        <v>1894.2799999999997</v>
      </c>
      <c r="I311" s="1039"/>
      <c r="J311" s="2159" t="s">
        <v>6427</v>
      </c>
      <c r="K311" s="2160" t="str">
        <f>VLOOKUP(J311,'FICHE RATIOS'!C:D,2,FALSE)</f>
        <v>Eau froide</v>
      </c>
    </row>
    <row r="312" spans="1:11" s="1012" customFormat="1" ht="12.75" customHeight="1">
      <c r="A312" s="1040"/>
      <c r="B312" s="1053"/>
      <c r="C312" s="1054"/>
      <c r="D312" s="1067"/>
      <c r="E312" s="555"/>
      <c r="F312" s="555"/>
      <c r="G312" s="1052"/>
      <c r="H312" s="1059">
        <f t="shared" si="4"/>
        <v>0</v>
      </c>
      <c r="I312" s="1039"/>
      <c r="J312" s="2159" t="s">
        <v>6427</v>
      </c>
      <c r="K312" s="2160" t="str">
        <f>VLOOKUP(J312,'FICHE RATIOS'!C:D,2,FALSE)</f>
        <v>Eau froide</v>
      </c>
    </row>
    <row r="313" spans="1:11" s="1012" customFormat="1" ht="12.75" customHeight="1">
      <c r="A313" s="1040"/>
      <c r="B313" s="1053"/>
      <c r="C313" s="1054"/>
      <c r="D313" s="1067" t="s">
        <v>3582</v>
      </c>
      <c r="E313" s="555" t="s">
        <v>66</v>
      </c>
      <c r="F313" s="555">
        <v>7</v>
      </c>
      <c r="G313" s="1052">
        <v>42.14</v>
      </c>
      <c r="H313" s="1059">
        <f t="shared" si="4"/>
        <v>294.98</v>
      </c>
      <c r="I313" s="1039"/>
      <c r="J313" s="2159" t="s">
        <v>6427</v>
      </c>
      <c r="K313" s="2160" t="str">
        <f>VLOOKUP(J313,'FICHE RATIOS'!C:D,2,FALSE)</f>
        <v>Eau froide</v>
      </c>
    </row>
    <row r="314" spans="1:11" s="1012" customFormat="1" ht="12.75" customHeight="1">
      <c r="A314" s="1040"/>
      <c r="B314" s="1053"/>
      <c r="C314" s="1054"/>
      <c r="D314" s="1067" t="s">
        <v>3545</v>
      </c>
      <c r="E314" s="555" t="s">
        <v>66</v>
      </c>
      <c r="F314" s="555">
        <v>3</v>
      </c>
      <c r="G314" s="1052">
        <v>50.53</v>
      </c>
      <c r="H314" s="1059">
        <f t="shared" si="4"/>
        <v>151.59</v>
      </c>
      <c r="I314" s="1039"/>
      <c r="J314" s="2159" t="s">
        <v>6427</v>
      </c>
      <c r="K314" s="2160" t="str">
        <f>VLOOKUP(J314,'FICHE RATIOS'!C:D,2,FALSE)</f>
        <v>Eau froide</v>
      </c>
    </row>
    <row r="315" spans="1:11" s="1012" customFormat="1" ht="12.75" customHeight="1">
      <c r="A315" s="1040"/>
      <c r="B315" s="1053"/>
      <c r="C315" s="1054"/>
      <c r="D315" s="1067" t="s">
        <v>3577</v>
      </c>
      <c r="E315" s="555" t="s">
        <v>66</v>
      </c>
      <c r="F315" s="555">
        <v>1</v>
      </c>
      <c r="G315" s="1052">
        <v>58.41</v>
      </c>
      <c r="H315" s="1059">
        <f t="shared" si="4"/>
        <v>58.41</v>
      </c>
      <c r="I315" s="1039"/>
      <c r="J315" s="2159" t="s">
        <v>6427</v>
      </c>
      <c r="K315" s="2160" t="str">
        <f>VLOOKUP(J315,'FICHE RATIOS'!C:D,2,FALSE)</f>
        <v>Eau froide</v>
      </c>
    </row>
    <row r="316" spans="1:11" s="1012" customFormat="1" ht="12.75" customHeight="1">
      <c r="A316" s="1040"/>
      <c r="B316" s="1053"/>
      <c r="C316" s="1054"/>
      <c r="D316" s="1067" t="s">
        <v>3597</v>
      </c>
      <c r="E316" s="555" t="s">
        <v>66</v>
      </c>
      <c r="F316" s="555">
        <v>2</v>
      </c>
      <c r="G316" s="1052">
        <v>72.59</v>
      </c>
      <c r="H316" s="1059">
        <f t="shared" si="4"/>
        <v>145.18</v>
      </c>
      <c r="I316" s="1039"/>
      <c r="J316" s="2159" t="s">
        <v>6427</v>
      </c>
      <c r="K316" s="2160" t="str">
        <f>VLOOKUP(J316,'FICHE RATIOS'!C:D,2,FALSE)</f>
        <v>Eau froide</v>
      </c>
    </row>
    <row r="317" spans="1:11" s="1012" customFormat="1" ht="12.75" customHeight="1">
      <c r="A317" s="1040"/>
      <c r="B317" s="1053"/>
      <c r="C317" s="1054"/>
      <c r="D317" s="1067" t="s">
        <v>3531</v>
      </c>
      <c r="E317" s="555" t="s">
        <v>66</v>
      </c>
      <c r="F317" s="555">
        <v>1</v>
      </c>
      <c r="G317" s="1052">
        <v>132.02000000000001</v>
      </c>
      <c r="H317" s="1059">
        <f t="shared" si="4"/>
        <v>132.02000000000001</v>
      </c>
      <c r="I317" s="1039"/>
      <c r="J317" s="2159" t="s">
        <v>6427</v>
      </c>
      <c r="K317" s="2160" t="str">
        <f>VLOOKUP(J317,'FICHE RATIOS'!C:D,2,FALSE)</f>
        <v>Eau froide</v>
      </c>
    </row>
    <row r="318" spans="1:11" s="1012" customFormat="1" ht="12.75" customHeight="1">
      <c r="A318" s="1040"/>
      <c r="B318" s="1053"/>
      <c r="C318" s="1054"/>
      <c r="D318" s="1064" t="s">
        <v>3536</v>
      </c>
      <c r="E318" s="456" t="s">
        <v>66</v>
      </c>
      <c r="F318" s="311">
        <v>14</v>
      </c>
      <c r="G318" s="1052">
        <v>15.78</v>
      </c>
      <c r="H318" s="1059">
        <f t="shared" si="4"/>
        <v>220.92</v>
      </c>
      <c r="I318" s="1039"/>
      <c r="J318" s="2159" t="s">
        <v>6427</v>
      </c>
      <c r="K318" s="2160" t="str">
        <f>VLOOKUP(J318,'FICHE RATIOS'!C:D,2,FALSE)</f>
        <v>Eau froide</v>
      </c>
    </row>
    <row r="319" spans="1:11" s="1012" customFormat="1" ht="12.75" customHeight="1">
      <c r="A319" s="1040"/>
      <c r="B319" s="1053"/>
      <c r="C319" s="1054"/>
      <c r="D319" s="1067"/>
      <c r="E319" s="555"/>
      <c r="F319" s="555"/>
      <c r="G319" s="1052"/>
      <c r="H319" s="1059">
        <f t="shared" si="4"/>
        <v>0</v>
      </c>
      <c r="I319" s="1039"/>
      <c r="J319" s="2159" t="s">
        <v>6427</v>
      </c>
      <c r="K319" s="2160" t="str">
        <f>VLOOKUP(J319,'FICHE RATIOS'!C:D,2,FALSE)</f>
        <v>Eau froide</v>
      </c>
    </row>
    <row r="320" spans="1:11" s="1012" customFormat="1" ht="12.75" customHeight="1">
      <c r="A320" s="1040"/>
      <c r="B320" s="1053"/>
      <c r="C320" s="1054"/>
      <c r="D320" s="1067" t="s">
        <v>3529</v>
      </c>
      <c r="E320" s="555" t="s">
        <v>66</v>
      </c>
      <c r="F320" s="555">
        <v>5</v>
      </c>
      <c r="G320" s="1052">
        <v>57.5</v>
      </c>
      <c r="H320" s="1059">
        <f t="shared" si="4"/>
        <v>287.5</v>
      </c>
      <c r="I320" s="1039"/>
      <c r="J320" s="2159" t="s">
        <v>6427</v>
      </c>
      <c r="K320" s="2160" t="str">
        <f>VLOOKUP(J320,'FICHE RATIOS'!C:D,2,FALSE)</f>
        <v>Eau froide</v>
      </c>
    </row>
    <row r="321" spans="1:11" s="1012" customFormat="1" ht="12.75" customHeight="1">
      <c r="A321" s="1040"/>
      <c r="B321" s="1053"/>
      <c r="C321" s="1054"/>
      <c r="D321" s="1067"/>
      <c r="E321" s="555"/>
      <c r="F321" s="555"/>
      <c r="G321" s="1052"/>
      <c r="H321" s="1059">
        <f t="shared" si="4"/>
        <v>0</v>
      </c>
      <c r="I321" s="1039"/>
      <c r="J321" s="2159" t="s">
        <v>6427</v>
      </c>
      <c r="K321" s="2160" t="str">
        <f>VLOOKUP(J321,'FICHE RATIOS'!C:D,2,FALSE)</f>
        <v>Eau froide</v>
      </c>
    </row>
    <row r="322" spans="1:11" s="1012" customFormat="1" ht="12.75" customHeight="1">
      <c r="A322" s="1040"/>
      <c r="B322" s="1053"/>
      <c r="C322" s="1054"/>
      <c r="D322" s="1070" t="s">
        <v>3598</v>
      </c>
      <c r="E322" s="555"/>
      <c r="F322" s="555"/>
      <c r="G322" s="1052"/>
      <c r="H322" s="1059">
        <f t="shared" si="4"/>
        <v>0</v>
      </c>
      <c r="I322" s="1039"/>
      <c r="J322" s="2159" t="s">
        <v>6427</v>
      </c>
      <c r="K322" s="2160" t="str">
        <f>VLOOKUP(J322,'FICHE RATIOS'!C:D,2,FALSE)</f>
        <v>Eau froide</v>
      </c>
    </row>
    <row r="323" spans="1:11" s="1012" customFormat="1" ht="12.75" customHeight="1">
      <c r="A323" s="1040"/>
      <c r="B323" s="1053"/>
      <c r="C323" s="1054"/>
      <c r="D323" s="1067" t="s">
        <v>3599</v>
      </c>
      <c r="E323" s="555" t="s">
        <v>66</v>
      </c>
      <c r="F323" s="311">
        <v>59</v>
      </c>
      <c r="G323" s="1052">
        <v>22.02</v>
      </c>
      <c r="H323" s="1059">
        <f t="shared" si="4"/>
        <v>1299.18</v>
      </c>
      <c r="I323" s="1039"/>
      <c r="J323" s="2159" t="s">
        <v>6427</v>
      </c>
      <c r="K323" s="2160" t="str">
        <f>VLOOKUP(J323,'FICHE RATIOS'!C:D,2,FALSE)</f>
        <v>Eau froide</v>
      </c>
    </row>
    <row r="324" spans="1:11" s="1012" customFormat="1" ht="12.75" customHeight="1">
      <c r="A324" s="1040"/>
      <c r="B324" s="1053"/>
      <c r="C324" s="1054"/>
      <c r="D324" s="1067" t="s">
        <v>3600</v>
      </c>
      <c r="E324" s="555" t="s">
        <v>66</v>
      </c>
      <c r="F324" s="555">
        <v>10</v>
      </c>
      <c r="G324" s="1052">
        <v>25.37</v>
      </c>
      <c r="H324" s="1059">
        <f t="shared" si="4"/>
        <v>253.70000000000002</v>
      </c>
      <c r="I324" s="1039"/>
      <c r="J324" s="2159" t="s">
        <v>6427</v>
      </c>
      <c r="K324" s="2160" t="str">
        <f>VLOOKUP(J324,'FICHE RATIOS'!C:D,2,FALSE)</f>
        <v>Eau froide</v>
      </c>
    </row>
    <row r="325" spans="1:11" s="1012" customFormat="1" ht="12.75" customHeight="1">
      <c r="A325" s="1040"/>
      <c r="B325" s="1053"/>
      <c r="C325" s="1054"/>
      <c r="D325" s="1067"/>
      <c r="E325" s="555"/>
      <c r="F325" s="555"/>
      <c r="G325" s="1052"/>
      <c r="H325" s="1059">
        <f t="shared" si="4"/>
        <v>0</v>
      </c>
      <c r="I325" s="1039"/>
      <c r="J325" s="2159" t="s">
        <v>6427</v>
      </c>
      <c r="K325" s="2160" t="str">
        <f>VLOOKUP(J325,'FICHE RATIOS'!C:D,2,FALSE)</f>
        <v>Eau froide</v>
      </c>
    </row>
    <row r="326" spans="1:11" s="1012" customFormat="1" ht="12.75" customHeight="1">
      <c r="A326" s="1040"/>
      <c r="B326" s="1053"/>
      <c r="C326" s="1054"/>
      <c r="D326" s="1067" t="s">
        <v>3601</v>
      </c>
      <c r="E326" s="555" t="s">
        <v>66</v>
      </c>
      <c r="F326" s="311">
        <v>59</v>
      </c>
      <c r="G326" s="1052">
        <v>26.52</v>
      </c>
      <c r="H326" s="1059">
        <f t="shared" si="4"/>
        <v>1564.68</v>
      </c>
      <c r="I326" s="1039"/>
      <c r="J326" s="2159" t="s">
        <v>6427</v>
      </c>
      <c r="K326" s="2160" t="str">
        <f>VLOOKUP(J326,'FICHE RATIOS'!C:D,2,FALSE)</f>
        <v>Eau froide</v>
      </c>
    </row>
    <row r="327" spans="1:11" s="1012" customFormat="1" ht="12.75" customHeight="1">
      <c r="A327" s="1040"/>
      <c r="B327" s="1053"/>
      <c r="C327" s="1054"/>
      <c r="D327" s="1067" t="s">
        <v>3602</v>
      </c>
      <c r="E327" s="555" t="s">
        <v>66</v>
      </c>
      <c r="F327" s="555">
        <v>10</v>
      </c>
      <c r="G327" s="1052">
        <v>30.81</v>
      </c>
      <c r="H327" s="1059">
        <f t="shared" si="4"/>
        <v>308.09999999999997</v>
      </c>
      <c r="I327" s="1039"/>
      <c r="J327" s="2159" t="s">
        <v>6427</v>
      </c>
      <c r="K327" s="2160" t="str">
        <f>VLOOKUP(J327,'FICHE RATIOS'!C:D,2,FALSE)</f>
        <v>Eau froide</v>
      </c>
    </row>
    <row r="328" spans="1:11" s="1012" customFormat="1" ht="12.75" customHeight="1">
      <c r="A328" s="1040"/>
      <c r="B328" s="1053"/>
      <c r="C328" s="1054"/>
      <c r="D328" s="1071"/>
      <c r="E328" s="555"/>
      <c r="F328" s="555"/>
      <c r="G328" s="1052"/>
      <c r="H328" s="1059">
        <f t="shared" si="4"/>
        <v>0</v>
      </c>
      <c r="I328" s="1039"/>
      <c r="J328" s="2159" t="s">
        <v>6427</v>
      </c>
      <c r="K328" s="2160" t="str">
        <f>VLOOKUP(J328,'FICHE RATIOS'!C:D,2,FALSE)</f>
        <v>Eau froide</v>
      </c>
    </row>
    <row r="329" spans="1:11" s="1012" customFormat="1" ht="12.75" customHeight="1">
      <c r="A329" s="1040"/>
      <c r="B329" s="1053"/>
      <c r="C329" s="1054"/>
      <c r="D329" s="1067" t="s">
        <v>3603</v>
      </c>
      <c r="E329" s="311"/>
      <c r="F329" s="555"/>
      <c r="G329" s="1052"/>
      <c r="H329" s="1059">
        <f t="shared" si="4"/>
        <v>0</v>
      </c>
      <c r="I329" s="1039"/>
      <c r="J329" s="2159" t="s">
        <v>6427</v>
      </c>
      <c r="K329" s="2160" t="str">
        <f>VLOOKUP(J329,'FICHE RATIOS'!C:D,2,FALSE)</f>
        <v>Eau froide</v>
      </c>
    </row>
    <row r="330" spans="1:11" s="1012" customFormat="1" ht="12.75" customHeight="1">
      <c r="A330" s="1040"/>
      <c r="B330" s="1053"/>
      <c r="C330" s="1054"/>
      <c r="D330" s="1067" t="s">
        <v>3604</v>
      </c>
      <c r="E330" s="555" t="s">
        <v>66</v>
      </c>
      <c r="F330" s="311">
        <v>59</v>
      </c>
      <c r="G330" s="1052">
        <v>13.42</v>
      </c>
      <c r="H330" s="1059">
        <f t="shared" si="4"/>
        <v>791.78</v>
      </c>
      <c r="I330" s="1039"/>
      <c r="J330" s="2159" t="s">
        <v>6427</v>
      </c>
      <c r="K330" s="2160" t="str">
        <f>VLOOKUP(J330,'FICHE RATIOS'!C:D,2,FALSE)</f>
        <v>Eau froide</v>
      </c>
    </row>
    <row r="331" spans="1:11" s="1012" customFormat="1" ht="12.75" customHeight="1">
      <c r="A331" s="1040"/>
      <c r="B331" s="1053"/>
      <c r="C331" s="1054"/>
      <c r="D331" s="1067" t="s">
        <v>3605</v>
      </c>
      <c r="E331" s="555" t="s">
        <v>66</v>
      </c>
      <c r="F331" s="555">
        <v>10</v>
      </c>
      <c r="G331" s="1052">
        <v>14.98</v>
      </c>
      <c r="H331" s="1059">
        <f t="shared" ref="H331:H394" si="5">+IF(F331=0,0,F331*G331)</f>
        <v>149.80000000000001</v>
      </c>
      <c r="I331" s="1039"/>
      <c r="J331" s="2159" t="s">
        <v>6427</v>
      </c>
      <c r="K331" s="2160" t="str">
        <f>VLOOKUP(J331,'FICHE RATIOS'!C:D,2,FALSE)</f>
        <v>Eau froide</v>
      </c>
    </row>
    <row r="332" spans="1:11" s="1012" customFormat="1" ht="12.75" customHeight="1">
      <c r="A332" s="1040"/>
      <c r="B332" s="1065"/>
      <c r="C332" s="1066"/>
      <c r="D332" s="1062"/>
      <c r="E332" s="276"/>
      <c r="F332" s="277"/>
      <c r="G332" s="1052"/>
      <c r="H332" s="1059">
        <f t="shared" si="5"/>
        <v>0</v>
      </c>
      <c r="I332" s="1039"/>
      <c r="J332" s="2159" t="s">
        <v>6427</v>
      </c>
      <c r="K332" s="2160" t="str">
        <f>VLOOKUP(J332,'FICHE RATIOS'!C:D,2,FALSE)</f>
        <v>Eau froide</v>
      </c>
    </row>
    <row r="333" spans="1:11" s="1012" customFormat="1" ht="12.75" customHeight="1">
      <c r="A333" s="1040"/>
      <c r="B333" s="1065"/>
      <c r="C333" s="1066"/>
      <c r="D333" s="1062"/>
      <c r="E333" s="276"/>
      <c r="F333" s="277"/>
      <c r="G333" s="1052"/>
      <c r="H333" s="1059">
        <f t="shared" si="5"/>
        <v>0</v>
      </c>
      <c r="I333" s="1039"/>
      <c r="J333" s="2159" t="s">
        <v>6427</v>
      </c>
      <c r="K333" s="2160" t="str">
        <f>VLOOKUP(J333,'FICHE RATIOS'!C:D,2,FALSE)</f>
        <v>Eau froide</v>
      </c>
    </row>
    <row r="334" spans="1:11" s="1012" customFormat="1" ht="12.75" customHeight="1">
      <c r="A334" s="1040"/>
      <c r="B334" s="1053"/>
      <c r="C334" s="1054"/>
      <c r="D334" s="1070" t="s">
        <v>3606</v>
      </c>
      <c r="E334" s="555"/>
      <c r="F334" s="555"/>
      <c r="G334" s="1052"/>
      <c r="H334" s="1059">
        <f t="shared" si="5"/>
        <v>0</v>
      </c>
      <c r="I334" s="1039"/>
      <c r="J334" s="2159" t="s">
        <v>6427</v>
      </c>
      <c r="K334" s="2160" t="str">
        <f>VLOOKUP(J334,'FICHE RATIOS'!C:D,2,FALSE)</f>
        <v>Eau froide</v>
      </c>
    </row>
    <row r="335" spans="1:11" s="1012" customFormat="1" ht="12.75" customHeight="1">
      <c r="A335" s="1040"/>
      <c r="B335" s="1053"/>
      <c r="C335" s="1054"/>
      <c r="D335" s="1067" t="s">
        <v>3607</v>
      </c>
      <c r="E335" s="555" t="s">
        <v>66</v>
      </c>
      <c r="F335" s="555">
        <v>3</v>
      </c>
      <c r="G335" s="1052">
        <v>21.62</v>
      </c>
      <c r="H335" s="1059">
        <f t="shared" si="5"/>
        <v>64.86</v>
      </c>
      <c r="I335" s="1039"/>
      <c r="J335" s="2159" t="s">
        <v>6427</v>
      </c>
      <c r="K335" s="2160" t="str">
        <f>VLOOKUP(J335,'FICHE RATIOS'!C:D,2,FALSE)</f>
        <v>Eau froide</v>
      </c>
    </row>
    <row r="336" spans="1:11" s="1012" customFormat="1" ht="12.75" customHeight="1">
      <c r="A336" s="1040"/>
      <c r="B336" s="1053"/>
      <c r="C336" s="1054"/>
      <c r="D336" s="1067" t="s">
        <v>3608</v>
      </c>
      <c r="E336" s="555" t="s">
        <v>66</v>
      </c>
      <c r="F336" s="555">
        <v>51</v>
      </c>
      <c r="G336" s="1052">
        <v>24.23</v>
      </c>
      <c r="H336" s="1059">
        <f t="shared" si="5"/>
        <v>1235.73</v>
      </c>
      <c r="I336" s="1039"/>
      <c r="J336" s="2159" t="s">
        <v>6427</v>
      </c>
      <c r="K336" s="2160" t="str">
        <f>VLOOKUP(J336,'FICHE RATIOS'!C:D,2,FALSE)</f>
        <v>Eau froide</v>
      </c>
    </row>
    <row r="337" spans="1:11" s="1012" customFormat="1" ht="12.75" customHeight="1">
      <c r="A337" s="1040"/>
      <c r="B337" s="1053"/>
      <c r="C337" s="1054"/>
      <c r="D337" s="1078"/>
      <c r="E337" s="311"/>
      <c r="F337" s="555"/>
      <c r="G337" s="1052"/>
      <c r="H337" s="1059">
        <f t="shared" si="5"/>
        <v>0</v>
      </c>
      <c r="I337" s="1039"/>
      <c r="J337" s="2159" t="s">
        <v>6427</v>
      </c>
      <c r="K337" s="2160" t="str">
        <f>VLOOKUP(J337,'FICHE RATIOS'!C:D,2,FALSE)</f>
        <v>Eau froide</v>
      </c>
    </row>
    <row r="338" spans="1:11" s="1012" customFormat="1" ht="12.75" customHeight="1">
      <c r="A338" s="1040"/>
      <c r="B338" s="1053"/>
      <c r="C338" s="1054"/>
      <c r="D338" s="1067" t="s">
        <v>3602</v>
      </c>
      <c r="E338" s="555" t="s">
        <v>66</v>
      </c>
      <c r="F338" s="555">
        <v>3</v>
      </c>
      <c r="G338" s="1052">
        <v>21.62</v>
      </c>
      <c r="H338" s="1059">
        <f t="shared" si="5"/>
        <v>64.86</v>
      </c>
      <c r="I338" s="1039"/>
      <c r="J338" s="2159" t="s">
        <v>6427</v>
      </c>
      <c r="K338" s="2160" t="str">
        <f>VLOOKUP(J338,'FICHE RATIOS'!C:D,2,FALSE)</f>
        <v>Eau froide</v>
      </c>
    </row>
    <row r="339" spans="1:11" s="1012" customFormat="1" ht="12.75" customHeight="1">
      <c r="A339" s="1040"/>
      <c r="B339" s="1053"/>
      <c r="C339" s="1054"/>
      <c r="D339" s="1067" t="s">
        <v>3609</v>
      </c>
      <c r="E339" s="555" t="s">
        <v>66</v>
      </c>
      <c r="F339" s="555">
        <v>51</v>
      </c>
      <c r="G339" s="1052">
        <v>23.2</v>
      </c>
      <c r="H339" s="1059">
        <f t="shared" si="5"/>
        <v>1183.2</v>
      </c>
      <c r="I339" s="1039"/>
      <c r="J339" s="2159" t="s">
        <v>6427</v>
      </c>
      <c r="K339" s="2160" t="str">
        <f>VLOOKUP(J339,'FICHE RATIOS'!C:D,2,FALSE)</f>
        <v>Eau froide</v>
      </c>
    </row>
    <row r="340" spans="1:11" s="1012" customFormat="1" ht="12.75" customHeight="1">
      <c r="A340" s="1040"/>
      <c r="B340" s="1053"/>
      <c r="C340" s="1054"/>
      <c r="D340" s="1067"/>
      <c r="E340" s="555"/>
      <c r="F340" s="555"/>
      <c r="G340" s="1052"/>
      <c r="H340" s="1059">
        <f t="shared" si="5"/>
        <v>0</v>
      </c>
      <c r="I340" s="1039"/>
      <c r="J340" s="2159" t="s">
        <v>6427</v>
      </c>
      <c r="K340" s="2160" t="str">
        <f>VLOOKUP(J340,'FICHE RATIOS'!C:D,2,FALSE)</f>
        <v>Eau froide</v>
      </c>
    </row>
    <row r="341" spans="1:11" s="1012" customFormat="1" ht="12.75" customHeight="1">
      <c r="A341" s="1040"/>
      <c r="B341" s="1053"/>
      <c r="C341" s="1054"/>
      <c r="D341" s="1067" t="s">
        <v>3610</v>
      </c>
      <c r="E341" s="555" t="s">
        <v>66</v>
      </c>
      <c r="F341" s="555">
        <v>3</v>
      </c>
      <c r="G341" s="1052">
        <v>40.08</v>
      </c>
      <c r="H341" s="1059">
        <f t="shared" si="5"/>
        <v>120.24</v>
      </c>
      <c r="I341" s="1039"/>
      <c r="J341" s="2159" t="s">
        <v>6427</v>
      </c>
      <c r="K341" s="2160" t="str">
        <f>VLOOKUP(J341,'FICHE RATIOS'!C:D,2,FALSE)</f>
        <v>Eau froide</v>
      </c>
    </row>
    <row r="342" spans="1:11" s="1012" customFormat="1" ht="12.75" customHeight="1">
      <c r="A342" s="1040"/>
      <c r="B342" s="1053"/>
      <c r="C342" s="1054"/>
      <c r="D342" s="1067" t="s">
        <v>3611</v>
      </c>
      <c r="E342" s="555" t="s">
        <v>66</v>
      </c>
      <c r="F342" s="555">
        <v>51</v>
      </c>
      <c r="G342" s="1052">
        <v>89.44</v>
      </c>
      <c r="H342" s="1059">
        <f t="shared" si="5"/>
        <v>4561.4399999999996</v>
      </c>
      <c r="I342" s="1039"/>
      <c r="J342" s="2159" t="s">
        <v>6427</v>
      </c>
      <c r="K342" s="2160" t="str">
        <f>VLOOKUP(J342,'FICHE RATIOS'!C:D,2,FALSE)</f>
        <v>Eau froide</v>
      </c>
    </row>
    <row r="343" spans="1:11" s="1012" customFormat="1" ht="12.75" customHeight="1">
      <c r="A343" s="1040"/>
      <c r="B343" s="1053"/>
      <c r="C343" s="1054"/>
      <c r="D343" s="1067"/>
      <c r="E343" s="555"/>
      <c r="F343" s="555"/>
      <c r="G343" s="1052"/>
      <c r="H343" s="1059">
        <f t="shared" si="5"/>
        <v>0</v>
      </c>
      <c r="I343" s="1039"/>
      <c r="J343" s="2159" t="s">
        <v>6427</v>
      </c>
      <c r="K343" s="2160" t="str">
        <f>VLOOKUP(J343,'FICHE RATIOS'!C:D,2,FALSE)</f>
        <v>Eau froide</v>
      </c>
    </row>
    <row r="344" spans="1:11" s="1012" customFormat="1" ht="12.75" customHeight="1">
      <c r="A344" s="1040"/>
      <c r="B344" s="1053"/>
      <c r="C344" s="1054"/>
      <c r="D344" s="1061" t="s">
        <v>3589</v>
      </c>
      <c r="E344" s="555"/>
      <c r="F344" s="555"/>
      <c r="G344" s="1052"/>
      <c r="H344" s="1059">
        <f t="shared" si="5"/>
        <v>0</v>
      </c>
      <c r="I344" s="1039"/>
      <c r="J344" s="2159" t="s">
        <v>6427</v>
      </c>
      <c r="K344" s="2160" t="str">
        <f>VLOOKUP(J344,'FICHE RATIOS'!C:D,2,FALSE)</f>
        <v>Eau froide</v>
      </c>
    </row>
    <row r="345" spans="1:11" s="1012" customFormat="1" ht="12.75" customHeight="1">
      <c r="A345" s="1040"/>
      <c r="B345" s="1053"/>
      <c r="C345" s="1054"/>
      <c r="D345" s="1061" t="s">
        <v>3590</v>
      </c>
      <c r="E345" s="555"/>
      <c r="F345" s="555"/>
      <c r="G345" s="1052"/>
      <c r="H345" s="1059">
        <f t="shared" si="5"/>
        <v>0</v>
      </c>
      <c r="I345" s="1039"/>
      <c r="J345" s="2159" t="s">
        <v>6427</v>
      </c>
      <c r="K345" s="2160" t="str">
        <f>VLOOKUP(J345,'FICHE RATIOS'!C:D,2,FALSE)</f>
        <v>Eau froide</v>
      </c>
    </row>
    <row r="346" spans="1:11" s="1012" customFormat="1" ht="12.75" customHeight="1">
      <c r="A346" s="1040"/>
      <c r="B346" s="1053"/>
      <c r="C346" s="1054"/>
      <c r="D346" s="1061" t="s">
        <v>3509</v>
      </c>
      <c r="E346" s="555"/>
      <c r="F346" s="555"/>
      <c r="G346" s="1052"/>
      <c r="H346" s="1059">
        <f t="shared" si="5"/>
        <v>0</v>
      </c>
      <c r="I346" s="1039"/>
      <c r="J346" s="2159" t="s">
        <v>6427</v>
      </c>
      <c r="K346" s="2160" t="str">
        <f>VLOOKUP(J346,'FICHE RATIOS'!C:D,2,FALSE)</f>
        <v>Eau froide</v>
      </c>
    </row>
    <row r="347" spans="1:11" s="1012" customFormat="1" ht="12.75" customHeight="1">
      <c r="A347" s="1040"/>
      <c r="B347" s="1053"/>
      <c r="C347" s="1054"/>
      <c r="D347" s="1061" t="s">
        <v>3510</v>
      </c>
      <c r="E347" s="555"/>
      <c r="F347" s="555"/>
      <c r="G347" s="1052"/>
      <c r="H347" s="1059">
        <f t="shared" si="5"/>
        <v>0</v>
      </c>
      <c r="I347" s="1039"/>
      <c r="J347" s="2159" t="s">
        <v>6427</v>
      </c>
      <c r="K347" s="2160" t="str">
        <f>VLOOKUP(J347,'FICHE RATIOS'!C:D,2,FALSE)</f>
        <v>Eau froide</v>
      </c>
    </row>
    <row r="348" spans="1:11" s="1012" customFormat="1" ht="12.75" customHeight="1">
      <c r="A348" s="1040"/>
      <c r="B348" s="1060"/>
      <c r="C348" s="1040"/>
      <c r="D348" s="1061" t="s">
        <v>3612</v>
      </c>
      <c r="E348" s="555" t="s">
        <v>66</v>
      </c>
      <c r="F348" s="555">
        <v>3</v>
      </c>
      <c r="G348" s="1052">
        <v>188.18</v>
      </c>
      <c r="H348" s="1059">
        <f t="shared" si="5"/>
        <v>564.54</v>
      </c>
      <c r="I348" s="1039"/>
      <c r="J348" s="2159" t="s">
        <v>6427</v>
      </c>
      <c r="K348" s="2160" t="str">
        <f>VLOOKUP(J348,'FICHE RATIOS'!C:D,2,FALSE)</f>
        <v>Eau froide</v>
      </c>
    </row>
    <row r="349" spans="1:11" s="1012" customFormat="1" ht="12.75" customHeight="1">
      <c r="A349" s="1040"/>
      <c r="B349" s="1060"/>
      <c r="C349" s="1040"/>
      <c r="D349" s="1061" t="s">
        <v>3591</v>
      </c>
      <c r="E349" s="555" t="s">
        <v>66</v>
      </c>
      <c r="F349" s="555">
        <v>51</v>
      </c>
      <c r="G349" s="1052">
        <v>235.06</v>
      </c>
      <c r="H349" s="1059">
        <f t="shared" si="5"/>
        <v>11988.06</v>
      </c>
      <c r="I349" s="1039"/>
      <c r="J349" s="2159" t="s">
        <v>6427</v>
      </c>
      <c r="K349" s="2160" t="str">
        <f>VLOOKUP(J349,'FICHE RATIOS'!C:D,2,FALSE)</f>
        <v>Eau froide</v>
      </c>
    </row>
    <row r="350" spans="1:11" s="1012" customFormat="1" ht="12.75" customHeight="1">
      <c r="A350" s="1040"/>
      <c r="B350" s="1053"/>
      <c r="C350" s="1054"/>
      <c r="D350" s="1067" t="s">
        <v>3512</v>
      </c>
      <c r="E350" s="555"/>
      <c r="F350" s="555"/>
      <c r="G350" s="1052"/>
      <c r="H350" s="1059">
        <f t="shared" si="5"/>
        <v>0</v>
      </c>
      <c r="I350" s="1039"/>
      <c r="J350" s="2159" t="s">
        <v>6427</v>
      </c>
      <c r="K350" s="2160" t="str">
        <f>VLOOKUP(J350,'FICHE RATIOS'!C:D,2,FALSE)</f>
        <v>Eau froide</v>
      </c>
    </row>
    <row r="351" spans="1:11" s="1012" customFormat="1" ht="12.75" customHeight="1">
      <c r="A351" s="1040"/>
      <c r="B351" s="1053"/>
      <c r="C351" s="1054"/>
      <c r="D351" s="1067" t="s">
        <v>3613</v>
      </c>
      <c r="E351" s="555" t="s">
        <v>51</v>
      </c>
      <c r="F351" s="555">
        <v>54</v>
      </c>
      <c r="G351" s="1052">
        <v>51.1</v>
      </c>
      <c r="H351" s="1059">
        <f t="shared" si="5"/>
        <v>2759.4</v>
      </c>
      <c r="I351" s="1039"/>
      <c r="J351" s="2159" t="s">
        <v>6427</v>
      </c>
      <c r="K351" s="2160" t="str">
        <f>VLOOKUP(J351,'FICHE RATIOS'!C:D,2,FALSE)</f>
        <v>Eau froide</v>
      </c>
    </row>
    <row r="352" spans="1:11" s="1012" customFormat="1" ht="12.75" customHeight="1">
      <c r="A352" s="1040"/>
      <c r="B352" s="1053"/>
      <c r="C352" s="1054"/>
      <c r="D352" s="1067"/>
      <c r="E352" s="555"/>
      <c r="F352" s="555"/>
      <c r="G352" s="1052"/>
      <c r="H352" s="1059">
        <f t="shared" si="5"/>
        <v>0</v>
      </c>
      <c r="I352" s="1039"/>
      <c r="J352" s="2159" t="s">
        <v>6427</v>
      </c>
      <c r="K352" s="2160" t="str">
        <f>VLOOKUP(J352,'FICHE RATIOS'!C:D,2,FALSE)</f>
        <v>Eau froide</v>
      </c>
    </row>
    <row r="353" spans="1:11" s="1012" customFormat="1" ht="12.75" customHeight="1">
      <c r="A353" s="1040"/>
      <c r="B353" s="1053"/>
      <c r="C353" s="1054"/>
      <c r="D353" s="1067"/>
      <c r="E353" s="555"/>
      <c r="F353" s="555"/>
      <c r="G353" s="1052"/>
      <c r="H353" s="1059">
        <f t="shared" si="5"/>
        <v>0</v>
      </c>
      <c r="I353" s="1039"/>
      <c r="J353" s="2159" t="s">
        <v>6427</v>
      </c>
      <c r="K353" s="2160" t="str">
        <f>VLOOKUP(J353,'FICHE RATIOS'!C:D,2,FALSE)</f>
        <v>Eau froide</v>
      </c>
    </row>
    <row r="354" spans="1:11" s="1012" customFormat="1" ht="12.75" customHeight="1">
      <c r="A354" s="1040"/>
      <c r="B354" s="1053"/>
      <c r="C354" s="1054"/>
      <c r="D354" s="1067"/>
      <c r="E354" s="555"/>
      <c r="F354" s="555"/>
      <c r="G354" s="1052"/>
      <c r="H354" s="1059">
        <f t="shared" si="5"/>
        <v>0</v>
      </c>
      <c r="I354" s="1039"/>
      <c r="J354" s="2159" t="s">
        <v>6427</v>
      </c>
      <c r="K354" s="2160" t="str">
        <f>VLOOKUP(J354,'FICHE RATIOS'!C:D,2,FALSE)</f>
        <v>Eau froide</v>
      </c>
    </row>
    <row r="355" spans="1:11" s="1012" customFormat="1" ht="12.75" customHeight="1">
      <c r="A355" s="1040"/>
      <c r="B355" s="1053"/>
      <c r="C355" s="1054"/>
      <c r="D355" s="1067" t="s">
        <v>3614</v>
      </c>
      <c r="E355" s="311"/>
      <c r="F355" s="555"/>
      <c r="G355" s="1052"/>
      <c r="H355" s="1059">
        <f t="shared" si="5"/>
        <v>0</v>
      </c>
      <c r="I355" s="1039"/>
      <c r="J355" s="2159" t="s">
        <v>6427</v>
      </c>
      <c r="K355" s="2160" t="str">
        <f>VLOOKUP(J355,'FICHE RATIOS'!C:D,2,FALSE)</f>
        <v>Eau froide</v>
      </c>
    </row>
    <row r="356" spans="1:11" s="1012" customFormat="1" ht="12.75" customHeight="1">
      <c r="A356" s="1040"/>
      <c r="B356" s="1053"/>
      <c r="C356" s="1054"/>
      <c r="D356" s="1067" t="s">
        <v>3615</v>
      </c>
      <c r="E356" s="555" t="s">
        <v>66</v>
      </c>
      <c r="F356" s="555">
        <v>78</v>
      </c>
      <c r="G356" s="1052">
        <v>15.97</v>
      </c>
      <c r="H356" s="1059">
        <f t="shared" si="5"/>
        <v>1245.6600000000001</v>
      </c>
      <c r="I356" s="1039"/>
      <c r="J356" s="2159" t="s">
        <v>6427</v>
      </c>
      <c r="K356" s="2160" t="str">
        <f>VLOOKUP(J356,'FICHE RATIOS'!C:D,2,FALSE)</f>
        <v>Eau froide</v>
      </c>
    </row>
    <row r="357" spans="1:11" s="1012" customFormat="1" ht="12.75" customHeight="1">
      <c r="A357" s="1040"/>
      <c r="B357" s="1053"/>
      <c r="C357" s="1054"/>
      <c r="D357" s="1067"/>
      <c r="E357" s="555"/>
      <c r="F357" s="555"/>
      <c r="G357" s="1052"/>
      <c r="H357" s="1059">
        <f t="shared" si="5"/>
        <v>0</v>
      </c>
      <c r="I357" s="1039"/>
      <c r="J357" s="2159" t="s">
        <v>6427</v>
      </c>
      <c r="K357" s="2160" t="str">
        <f>VLOOKUP(J357,'FICHE RATIOS'!C:D,2,FALSE)</f>
        <v>Eau froide</v>
      </c>
    </row>
    <row r="358" spans="1:11" s="1012" customFormat="1" ht="12.75" customHeight="1">
      <c r="A358" s="1040"/>
      <c r="B358" s="1053"/>
      <c r="C358" s="1054"/>
      <c r="D358" s="1067" t="s">
        <v>3616</v>
      </c>
      <c r="E358" s="311"/>
      <c r="F358" s="555"/>
      <c r="G358" s="1052"/>
      <c r="H358" s="1059">
        <f t="shared" si="5"/>
        <v>0</v>
      </c>
      <c r="I358" s="1039"/>
      <c r="J358" s="2159" t="s">
        <v>6427</v>
      </c>
      <c r="K358" s="2160" t="str">
        <f>VLOOKUP(J358,'FICHE RATIOS'!C:D,2,FALSE)</f>
        <v>Eau froide</v>
      </c>
    </row>
    <row r="359" spans="1:11" s="1012" customFormat="1" ht="12.75" customHeight="1">
      <c r="A359" s="1040"/>
      <c r="B359" s="1053"/>
      <c r="C359" s="1054"/>
      <c r="D359" s="1067" t="s">
        <v>3617</v>
      </c>
      <c r="E359" s="555" t="s">
        <v>66</v>
      </c>
      <c r="F359" s="555">
        <v>511</v>
      </c>
      <c r="G359" s="1052">
        <v>16.34</v>
      </c>
      <c r="H359" s="1059">
        <f t="shared" si="5"/>
        <v>8349.74</v>
      </c>
      <c r="I359" s="1039"/>
      <c r="J359" s="2159" t="s">
        <v>6427</v>
      </c>
      <c r="K359" s="2160" t="str">
        <f>VLOOKUP(J359,'FICHE RATIOS'!C:D,2,FALSE)</f>
        <v>Eau froide</v>
      </c>
    </row>
    <row r="360" spans="1:11" s="1012" customFormat="1" ht="12.75" customHeight="1">
      <c r="A360" s="1040"/>
      <c r="B360" s="1053"/>
      <c r="C360" s="1054"/>
      <c r="D360" s="1067"/>
      <c r="E360" s="555"/>
      <c r="F360" s="555"/>
      <c r="G360" s="1052"/>
      <c r="H360" s="1059">
        <f t="shared" si="5"/>
        <v>0</v>
      </c>
      <c r="I360" s="1039"/>
      <c r="J360" s="2159" t="s">
        <v>6427</v>
      </c>
      <c r="K360" s="2160" t="str">
        <f>VLOOKUP(J360,'FICHE RATIOS'!C:D,2,FALSE)</f>
        <v>Eau froide</v>
      </c>
    </row>
    <row r="361" spans="1:11" s="1012" customFormat="1" ht="12.75" customHeight="1">
      <c r="A361" s="1040"/>
      <c r="B361" s="1053"/>
      <c r="C361" s="1054"/>
      <c r="D361" s="1067" t="s">
        <v>3618</v>
      </c>
      <c r="E361" s="555" t="s">
        <v>235</v>
      </c>
      <c r="F361" s="555">
        <v>869</v>
      </c>
      <c r="G361" s="1052">
        <v>25.16</v>
      </c>
      <c r="H361" s="1059">
        <f t="shared" si="5"/>
        <v>21864.04</v>
      </c>
      <c r="I361" s="1039"/>
      <c r="J361" s="2159" t="s">
        <v>6427</v>
      </c>
      <c r="K361" s="2160" t="str">
        <f>VLOOKUP(J361,'FICHE RATIOS'!C:D,2,FALSE)</f>
        <v>Eau froide</v>
      </c>
    </row>
    <row r="362" spans="1:11" s="1012" customFormat="1" ht="12.75" customHeight="1">
      <c r="A362" s="1040"/>
      <c r="B362" s="1053"/>
      <c r="C362" s="1054"/>
      <c r="D362" s="1067" t="s">
        <v>3619</v>
      </c>
      <c r="E362" s="555" t="s">
        <v>235</v>
      </c>
      <c r="F362" s="555">
        <v>97</v>
      </c>
      <c r="G362" s="1052">
        <v>36.25</v>
      </c>
      <c r="H362" s="1059">
        <f t="shared" si="5"/>
        <v>3516.25</v>
      </c>
      <c r="I362" s="1039"/>
      <c r="J362" s="2159" t="s">
        <v>6427</v>
      </c>
      <c r="K362" s="2160" t="str">
        <f>VLOOKUP(J362,'FICHE RATIOS'!C:D,2,FALSE)</f>
        <v>Eau froide</v>
      </c>
    </row>
    <row r="363" spans="1:11" s="1012" customFormat="1" ht="12.75" customHeight="1">
      <c r="A363" s="1040"/>
      <c r="B363" s="1053"/>
      <c r="C363" s="1054"/>
      <c r="D363" s="1067" t="s">
        <v>3620</v>
      </c>
      <c r="E363" s="555" t="s">
        <v>235</v>
      </c>
      <c r="F363" s="555">
        <v>76</v>
      </c>
      <c r="G363" s="1052">
        <v>41.06</v>
      </c>
      <c r="H363" s="1059">
        <f t="shared" si="5"/>
        <v>3120.5600000000004</v>
      </c>
      <c r="I363" s="1039"/>
      <c r="J363" s="2159" t="s">
        <v>6427</v>
      </c>
      <c r="K363" s="2160" t="str">
        <f>VLOOKUP(J363,'FICHE RATIOS'!C:D,2,FALSE)</f>
        <v>Eau froide</v>
      </c>
    </row>
    <row r="364" spans="1:11" s="1012" customFormat="1" ht="12.75" customHeight="1">
      <c r="A364" s="1040"/>
      <c r="B364" s="1053"/>
      <c r="C364" s="1054"/>
      <c r="D364" s="1067" t="s">
        <v>3621</v>
      </c>
      <c r="E364" s="555" t="s">
        <v>235</v>
      </c>
      <c r="F364" s="555">
        <v>531</v>
      </c>
      <c r="G364" s="1052">
        <v>6.02</v>
      </c>
      <c r="H364" s="1059">
        <f t="shared" si="5"/>
        <v>3196.62</v>
      </c>
      <c r="I364" s="1039"/>
      <c r="J364" s="2159" t="s">
        <v>6427</v>
      </c>
      <c r="K364" s="2160" t="str">
        <f>VLOOKUP(J364,'FICHE RATIOS'!C:D,2,FALSE)</f>
        <v>Eau froide</v>
      </c>
    </row>
    <row r="365" spans="1:11" s="1012" customFormat="1" ht="12.75" customHeight="1">
      <c r="A365" s="1040"/>
      <c r="B365" s="1053"/>
      <c r="C365" s="1054"/>
      <c r="D365" s="1067"/>
      <c r="E365" s="555"/>
      <c r="F365" s="555"/>
      <c r="G365" s="1052"/>
      <c r="H365" s="1059">
        <f t="shared" si="5"/>
        <v>0</v>
      </c>
      <c r="I365" s="1039"/>
      <c r="J365" s="2159" t="s">
        <v>6427</v>
      </c>
      <c r="K365" s="2160" t="str">
        <f>VLOOKUP(J365,'FICHE RATIOS'!C:D,2,FALSE)</f>
        <v>Eau froide</v>
      </c>
    </row>
    <row r="366" spans="1:11" s="1012" customFormat="1" ht="12.75" customHeight="1">
      <c r="A366" s="1040"/>
      <c r="B366" s="1053"/>
      <c r="C366" s="1054"/>
      <c r="D366" s="1070" t="s">
        <v>3622</v>
      </c>
      <c r="E366" s="555"/>
      <c r="F366" s="555"/>
      <c r="G366" s="1052"/>
      <c r="H366" s="1059">
        <f t="shared" si="5"/>
        <v>0</v>
      </c>
      <c r="I366" s="1039"/>
      <c r="J366" s="2159" t="s">
        <v>6427</v>
      </c>
      <c r="K366" s="2160" t="str">
        <f>VLOOKUP(J366,'FICHE RATIOS'!C:D,2,FALSE)</f>
        <v>Eau froide</v>
      </c>
    </row>
    <row r="367" spans="1:11" s="1012" customFormat="1" ht="12.75" customHeight="1">
      <c r="A367" s="1040"/>
      <c r="B367" s="1053"/>
      <c r="C367" s="1054"/>
      <c r="D367" s="1061" t="s">
        <v>3599</v>
      </c>
      <c r="E367" s="555" t="s">
        <v>66</v>
      </c>
      <c r="F367" s="555">
        <v>25</v>
      </c>
      <c r="G367" s="1052">
        <v>21.62</v>
      </c>
      <c r="H367" s="1059">
        <f t="shared" si="5"/>
        <v>540.5</v>
      </c>
      <c r="I367" s="1039"/>
      <c r="J367" s="2159" t="s">
        <v>6427</v>
      </c>
      <c r="K367" s="2160" t="str">
        <f>VLOOKUP(J367,'FICHE RATIOS'!C:D,2,FALSE)</f>
        <v>Eau froide</v>
      </c>
    </row>
    <row r="368" spans="1:11" s="1012" customFormat="1" ht="12.75" customHeight="1">
      <c r="A368" s="1040"/>
      <c r="B368" s="1060"/>
      <c r="C368" s="1040"/>
      <c r="D368" s="1061" t="s">
        <v>3601</v>
      </c>
      <c r="E368" s="1051" t="s">
        <v>66</v>
      </c>
      <c r="F368" s="1051">
        <v>25</v>
      </c>
      <c r="G368" s="1052">
        <v>26.52</v>
      </c>
      <c r="H368" s="1059">
        <f t="shared" si="5"/>
        <v>663</v>
      </c>
      <c r="I368" s="1039"/>
      <c r="J368" s="2159" t="s">
        <v>6427</v>
      </c>
      <c r="K368" s="2160" t="str">
        <f>VLOOKUP(J368,'FICHE RATIOS'!C:D,2,FALSE)</f>
        <v>Eau froide</v>
      </c>
    </row>
    <row r="369" spans="1:11" s="1012" customFormat="1" ht="12.75" customHeight="1">
      <c r="A369" s="1040"/>
      <c r="B369" s="1053"/>
      <c r="C369" s="1054"/>
      <c r="D369" s="1067" t="s">
        <v>3623</v>
      </c>
      <c r="E369" s="555" t="s">
        <v>66</v>
      </c>
      <c r="F369" s="555">
        <v>25</v>
      </c>
      <c r="G369" s="1052">
        <v>17.09</v>
      </c>
      <c r="H369" s="1059">
        <f t="shared" si="5"/>
        <v>427.25</v>
      </c>
      <c r="I369" s="1039"/>
      <c r="J369" s="2159" t="s">
        <v>6427</v>
      </c>
      <c r="K369" s="2160" t="str">
        <f>VLOOKUP(J369,'FICHE RATIOS'!C:D,2,FALSE)</f>
        <v>Eau froide</v>
      </c>
    </row>
    <row r="370" spans="1:11" s="1012" customFormat="1" ht="12.75" customHeight="1">
      <c r="A370" s="1040"/>
      <c r="B370" s="1053"/>
      <c r="C370" s="1054"/>
      <c r="D370" s="1067"/>
      <c r="E370" s="555"/>
      <c r="F370" s="555"/>
      <c r="G370" s="1052"/>
      <c r="H370" s="1059">
        <f t="shared" si="5"/>
        <v>0</v>
      </c>
      <c r="I370" s="1039"/>
      <c r="J370" s="2159" t="s">
        <v>6427</v>
      </c>
      <c r="K370" s="2160" t="str">
        <f>VLOOKUP(J370,'FICHE RATIOS'!C:D,2,FALSE)</f>
        <v>Eau froide</v>
      </c>
    </row>
    <row r="371" spans="1:11" s="1012" customFormat="1" ht="12.75" customHeight="1">
      <c r="A371" s="1040"/>
      <c r="B371" s="1053"/>
      <c r="C371" s="1054"/>
      <c r="D371" s="1067"/>
      <c r="E371" s="555"/>
      <c r="F371" s="555"/>
      <c r="G371" s="1052"/>
      <c r="H371" s="1059">
        <f t="shared" si="5"/>
        <v>0</v>
      </c>
      <c r="I371" s="1039"/>
      <c r="J371" s="2159" t="s">
        <v>6427</v>
      </c>
      <c r="K371" s="2160" t="str">
        <f>VLOOKUP(J371,'FICHE RATIOS'!C:D,2,FALSE)</f>
        <v>Eau froide</v>
      </c>
    </row>
    <row r="372" spans="1:11" s="1012" customFormat="1" ht="12.75" customHeight="1">
      <c r="A372" s="1040"/>
      <c r="B372" s="1053"/>
      <c r="C372" s="1054"/>
      <c r="D372" s="1070" t="s">
        <v>3624</v>
      </c>
      <c r="E372" s="555"/>
      <c r="F372" s="555"/>
      <c r="G372" s="1052"/>
      <c r="H372" s="1059">
        <f t="shared" si="5"/>
        <v>0</v>
      </c>
      <c r="I372" s="1039"/>
      <c r="J372" s="2159" t="s">
        <v>6427</v>
      </c>
      <c r="K372" s="2160" t="str">
        <f>VLOOKUP(J372,'FICHE RATIOS'!C:D,2,FALSE)</f>
        <v>Eau froide</v>
      </c>
    </row>
    <row r="373" spans="1:11" s="1012" customFormat="1" ht="12.75" customHeight="1">
      <c r="A373" s="1040"/>
      <c r="B373" s="1053"/>
      <c r="C373" s="1054"/>
      <c r="D373" s="1067" t="s">
        <v>3625</v>
      </c>
      <c r="E373" s="555"/>
      <c r="F373" s="555"/>
      <c r="G373" s="1052"/>
      <c r="H373" s="1059">
        <f t="shared" si="5"/>
        <v>0</v>
      </c>
      <c r="I373" s="1039"/>
      <c r="J373" s="2159" t="s">
        <v>6427</v>
      </c>
      <c r="K373" s="2160" t="str">
        <f>VLOOKUP(J373,'FICHE RATIOS'!C:D,2,FALSE)</f>
        <v>Eau froide</v>
      </c>
    </row>
    <row r="374" spans="1:11" s="1012" customFormat="1" ht="12.75" customHeight="1">
      <c r="A374" s="1040"/>
      <c r="B374" s="1053"/>
      <c r="C374" s="1054"/>
      <c r="D374" s="1067" t="s">
        <v>3626</v>
      </c>
      <c r="E374" s="555"/>
      <c r="F374" s="555"/>
      <c r="G374" s="1052"/>
      <c r="H374" s="1059">
        <f t="shared" si="5"/>
        <v>0</v>
      </c>
      <c r="I374" s="1039"/>
      <c r="J374" s="2159" t="s">
        <v>6427</v>
      </c>
      <c r="K374" s="2160" t="str">
        <f>VLOOKUP(J374,'FICHE RATIOS'!C:D,2,FALSE)</f>
        <v>Eau froide</v>
      </c>
    </row>
    <row r="375" spans="1:11" s="1012" customFormat="1" ht="12.75" customHeight="1">
      <c r="A375" s="1040"/>
      <c r="B375" s="1053"/>
      <c r="C375" s="1054"/>
      <c r="D375" s="1067" t="s">
        <v>3627</v>
      </c>
      <c r="E375" s="555" t="s">
        <v>51</v>
      </c>
      <c r="F375" s="555">
        <v>1</v>
      </c>
      <c r="G375" s="1052">
        <v>5697.01</v>
      </c>
      <c r="H375" s="1059">
        <f t="shared" si="5"/>
        <v>5697.01</v>
      </c>
      <c r="I375" s="1039"/>
      <c r="J375" s="2159" t="s">
        <v>6427</v>
      </c>
      <c r="K375" s="2160" t="str">
        <f>VLOOKUP(J375,'FICHE RATIOS'!C:D,2,FALSE)</f>
        <v>Eau froide</v>
      </c>
    </row>
    <row r="376" spans="1:11" s="1012" customFormat="1" ht="24.6" customHeight="1">
      <c r="A376" s="1040"/>
      <c r="B376" s="1053"/>
      <c r="C376" s="1054"/>
      <c r="D376" s="1067" t="s">
        <v>3628</v>
      </c>
      <c r="E376" s="555" t="s">
        <v>51</v>
      </c>
      <c r="F376" s="311">
        <v>1</v>
      </c>
      <c r="G376" s="1052">
        <v>293.83</v>
      </c>
      <c r="H376" s="1059">
        <f t="shared" si="5"/>
        <v>293.83</v>
      </c>
      <c r="I376" s="1039"/>
      <c r="J376" s="2159" t="s">
        <v>6427</v>
      </c>
      <c r="K376" s="2160" t="str">
        <f>VLOOKUP(J376,'FICHE RATIOS'!C:D,2,FALSE)</f>
        <v>Eau froide</v>
      </c>
    </row>
    <row r="377" spans="1:11" s="1012" customFormat="1" ht="12.75" customHeight="1">
      <c r="A377" s="1040"/>
      <c r="B377" s="1053"/>
      <c r="C377" s="1054"/>
      <c r="D377" s="1078"/>
      <c r="E377" s="311"/>
      <c r="F377" s="311"/>
      <c r="G377" s="1052"/>
      <c r="H377" s="1059">
        <f t="shared" si="5"/>
        <v>0</v>
      </c>
      <c r="I377" s="1039"/>
      <c r="J377" s="2159" t="s">
        <v>6427</v>
      </c>
      <c r="K377" s="2160" t="str">
        <f>VLOOKUP(J377,'FICHE RATIOS'!C:D,2,FALSE)</f>
        <v>Eau froide</v>
      </c>
    </row>
    <row r="378" spans="1:11" s="1012" customFormat="1" ht="12.75" customHeight="1">
      <c r="A378" s="1040"/>
      <c r="B378" s="1053"/>
      <c r="C378" s="1054"/>
      <c r="D378" s="1067" t="s">
        <v>3531</v>
      </c>
      <c r="E378" s="555" t="s">
        <v>66</v>
      </c>
      <c r="F378" s="555">
        <v>7</v>
      </c>
      <c r="G378" s="1052">
        <v>164.21</v>
      </c>
      <c r="H378" s="1059">
        <f t="shared" si="5"/>
        <v>1149.47</v>
      </c>
      <c r="I378" s="1039"/>
      <c r="J378" s="2159" t="s">
        <v>6427</v>
      </c>
      <c r="K378" s="2160" t="str">
        <f>VLOOKUP(J378,'FICHE RATIOS'!C:D,2,FALSE)</f>
        <v>Eau froide</v>
      </c>
    </row>
    <row r="379" spans="1:11" s="1012" customFormat="1" ht="12.75" customHeight="1">
      <c r="A379" s="1040"/>
      <c r="B379" s="1053"/>
      <c r="C379" s="1054"/>
      <c r="D379" s="1067" t="s">
        <v>3532</v>
      </c>
      <c r="E379" s="555" t="s">
        <v>66</v>
      </c>
      <c r="F379" s="555">
        <v>1</v>
      </c>
      <c r="G379" s="1052">
        <v>612.42999999999995</v>
      </c>
      <c r="H379" s="1059">
        <f t="shared" si="5"/>
        <v>612.42999999999995</v>
      </c>
      <c r="I379" s="1039"/>
      <c r="J379" s="2159" t="s">
        <v>6427</v>
      </c>
      <c r="K379" s="2160" t="str">
        <f>VLOOKUP(J379,'FICHE RATIOS'!C:D,2,FALSE)</f>
        <v>Eau froide</v>
      </c>
    </row>
    <row r="380" spans="1:11" s="1012" customFormat="1" ht="12.75" customHeight="1">
      <c r="A380" s="1040"/>
      <c r="B380" s="1053"/>
      <c r="C380" s="1054"/>
      <c r="D380" s="1064" t="s">
        <v>3629</v>
      </c>
      <c r="E380" s="456" t="s">
        <v>66</v>
      </c>
      <c r="F380" s="555">
        <v>1</v>
      </c>
      <c r="G380" s="1052">
        <v>500.14</v>
      </c>
      <c r="H380" s="1059">
        <f t="shared" si="5"/>
        <v>500.14</v>
      </c>
      <c r="I380" s="1039"/>
      <c r="J380" s="2159" t="s">
        <v>6427</v>
      </c>
      <c r="K380" s="2160" t="str">
        <f>VLOOKUP(J380,'FICHE RATIOS'!C:D,2,FALSE)</f>
        <v>Eau froide</v>
      </c>
    </row>
    <row r="381" spans="1:11" s="1012" customFormat="1" ht="12.75" customHeight="1">
      <c r="A381" s="1040"/>
      <c r="B381" s="1053"/>
      <c r="C381" s="1054"/>
      <c r="D381" s="1067" t="s">
        <v>3535</v>
      </c>
      <c r="E381" s="555" t="s">
        <v>66</v>
      </c>
      <c r="F381" s="555">
        <v>1</v>
      </c>
      <c r="G381" s="1052">
        <v>57.17</v>
      </c>
      <c r="H381" s="1059">
        <f t="shared" si="5"/>
        <v>57.17</v>
      </c>
      <c r="I381" s="1039"/>
      <c r="J381" s="2159" t="s">
        <v>6427</v>
      </c>
      <c r="K381" s="2160" t="str">
        <f>VLOOKUP(J381,'FICHE RATIOS'!C:D,2,FALSE)</f>
        <v>Eau froide</v>
      </c>
    </row>
    <row r="382" spans="1:11" s="1012" customFormat="1" ht="12.75" customHeight="1">
      <c r="A382" s="1040"/>
      <c r="B382" s="1053"/>
      <c r="C382" s="1054"/>
      <c r="D382" s="1062" t="s">
        <v>3630</v>
      </c>
      <c r="E382" s="276" t="s">
        <v>66</v>
      </c>
      <c r="F382" s="555">
        <v>1</v>
      </c>
      <c r="G382" s="1052">
        <v>131.58000000000001</v>
      </c>
      <c r="H382" s="1059">
        <f t="shared" si="5"/>
        <v>131.58000000000001</v>
      </c>
      <c r="I382" s="1039"/>
      <c r="J382" s="2159" t="s">
        <v>6427</v>
      </c>
      <c r="K382" s="2160" t="str">
        <f>VLOOKUP(J382,'FICHE RATIOS'!C:D,2,FALSE)</f>
        <v>Eau froide</v>
      </c>
    </row>
    <row r="383" spans="1:11" s="1012" customFormat="1" ht="12.75" customHeight="1">
      <c r="A383" s="1040"/>
      <c r="B383" s="1053"/>
      <c r="C383" s="1054"/>
      <c r="D383" s="1064" t="s">
        <v>3536</v>
      </c>
      <c r="E383" s="456" t="s">
        <v>66</v>
      </c>
      <c r="F383" s="555">
        <v>1</v>
      </c>
      <c r="G383" s="1052">
        <v>15.78</v>
      </c>
      <c r="H383" s="1059">
        <f t="shared" si="5"/>
        <v>15.78</v>
      </c>
      <c r="I383" s="1039"/>
      <c r="J383" s="2159" t="s">
        <v>6427</v>
      </c>
      <c r="K383" s="2160" t="str">
        <f>VLOOKUP(J383,'FICHE RATIOS'!C:D,2,FALSE)</f>
        <v>Eau froide</v>
      </c>
    </row>
    <row r="384" spans="1:11" s="1012" customFormat="1" ht="12.75" customHeight="1">
      <c r="A384" s="1040"/>
      <c r="B384" s="1053"/>
      <c r="C384" s="1054"/>
      <c r="D384" s="1062"/>
      <c r="E384" s="276"/>
      <c r="F384" s="277"/>
      <c r="G384" s="1052"/>
      <c r="H384" s="1059">
        <f t="shared" si="5"/>
        <v>0</v>
      </c>
      <c r="I384" s="1039"/>
      <c r="J384" s="2159" t="s">
        <v>6427</v>
      </c>
      <c r="K384" s="2160" t="str">
        <f>VLOOKUP(J384,'FICHE RATIOS'!C:D,2,FALSE)</f>
        <v>Eau froide</v>
      </c>
    </row>
    <row r="385" spans="1:11" s="1012" customFormat="1" ht="12.75" customHeight="1">
      <c r="A385" s="1040"/>
      <c r="B385" s="1053"/>
      <c r="C385" s="1054"/>
      <c r="D385" s="1067" t="s">
        <v>3631</v>
      </c>
      <c r="E385" s="555" t="s">
        <v>51</v>
      </c>
      <c r="F385" s="555">
        <v>1</v>
      </c>
      <c r="G385" s="1052">
        <v>121.19</v>
      </c>
      <c r="H385" s="1059">
        <f t="shared" si="5"/>
        <v>121.19</v>
      </c>
      <c r="I385" s="1039"/>
      <c r="J385" s="2159" t="s">
        <v>6427</v>
      </c>
      <c r="K385" s="2160" t="str">
        <f>VLOOKUP(J385,'FICHE RATIOS'!C:D,2,FALSE)</f>
        <v>Eau froide</v>
      </c>
    </row>
    <row r="386" spans="1:11" s="1012" customFormat="1" ht="12.75" customHeight="1">
      <c r="A386" s="1040"/>
      <c r="B386" s="1053"/>
      <c r="C386" s="1054"/>
      <c r="D386" s="1067"/>
      <c r="E386" s="555"/>
      <c r="F386" s="555"/>
      <c r="G386" s="1052"/>
      <c r="H386" s="1059">
        <f t="shared" si="5"/>
        <v>0</v>
      </c>
      <c r="I386" s="1039"/>
      <c r="J386" s="2159" t="s">
        <v>6427</v>
      </c>
      <c r="K386" s="2160" t="str">
        <f>VLOOKUP(J386,'FICHE RATIOS'!C:D,2,FALSE)</f>
        <v>Eau froide</v>
      </c>
    </row>
    <row r="387" spans="1:11" s="1012" customFormat="1" ht="12.75" customHeight="1">
      <c r="A387" s="1040"/>
      <c r="B387" s="1053"/>
      <c r="C387" s="1054"/>
      <c r="D387" s="1067" t="s">
        <v>3632</v>
      </c>
      <c r="E387" s="555" t="s">
        <v>66</v>
      </c>
      <c r="F387" s="555">
        <v>2</v>
      </c>
      <c r="G387" s="1052">
        <v>10.02</v>
      </c>
      <c r="H387" s="1059">
        <f t="shared" si="5"/>
        <v>20.04</v>
      </c>
      <c r="I387" s="1039"/>
      <c r="J387" s="2159" t="s">
        <v>6427</v>
      </c>
      <c r="K387" s="2160" t="str">
        <f>VLOOKUP(J387,'FICHE RATIOS'!C:D,2,FALSE)</f>
        <v>Eau froide</v>
      </c>
    </row>
    <row r="388" spans="1:11" s="1012" customFormat="1" ht="12.75" customHeight="1">
      <c r="A388" s="1040"/>
      <c r="B388" s="1079"/>
      <c r="C388" s="1080"/>
      <c r="D388" s="1064"/>
      <c r="E388" s="456"/>
      <c r="F388" s="456"/>
      <c r="G388" s="1081"/>
      <c r="H388" s="1082">
        <f t="shared" si="5"/>
        <v>0</v>
      </c>
      <c r="I388" s="1039"/>
      <c r="J388" s="2159" t="s">
        <v>6427</v>
      </c>
      <c r="K388" s="2160" t="str">
        <f>VLOOKUP(J388,'FICHE RATIOS'!C:D,2,FALSE)</f>
        <v>Eau froide</v>
      </c>
    </row>
    <row r="389" spans="1:11" s="1012" customFormat="1" ht="12.75" customHeight="1">
      <c r="A389" s="1040"/>
      <c r="B389" s="1053"/>
      <c r="C389" s="1054"/>
      <c r="D389" s="1064" t="s">
        <v>3527</v>
      </c>
      <c r="E389" s="456"/>
      <c r="F389" s="555"/>
      <c r="G389" s="1052"/>
      <c r="H389" s="1059">
        <f t="shared" si="5"/>
        <v>0</v>
      </c>
      <c r="I389" s="1039"/>
      <c r="J389" s="2159" t="s">
        <v>6427</v>
      </c>
      <c r="K389" s="2160" t="str">
        <f>VLOOKUP(J389,'FICHE RATIOS'!C:D,2,FALSE)</f>
        <v>Eau froide</v>
      </c>
    </row>
    <row r="390" spans="1:11" s="1012" customFormat="1" ht="12.75" customHeight="1">
      <c r="A390" s="1040"/>
      <c r="B390" s="1053"/>
      <c r="C390" s="1054"/>
      <c r="D390" s="1064" t="s">
        <v>3502</v>
      </c>
      <c r="E390" s="456" t="s">
        <v>51</v>
      </c>
      <c r="F390" s="555">
        <v>2</v>
      </c>
      <c r="G390" s="1052">
        <v>41.7</v>
      </c>
      <c r="H390" s="1059">
        <f t="shared" si="5"/>
        <v>83.4</v>
      </c>
      <c r="I390" s="1039"/>
      <c r="J390" s="2159" t="s">
        <v>6427</v>
      </c>
      <c r="K390" s="2160" t="str">
        <f>VLOOKUP(J390,'FICHE RATIOS'!C:D,2,FALSE)</f>
        <v>Eau froide</v>
      </c>
    </row>
    <row r="391" spans="1:11" s="1012" customFormat="1" ht="12.75" customHeight="1">
      <c r="A391" s="1040"/>
      <c r="B391" s="1079"/>
      <c r="C391" s="1080"/>
      <c r="D391" s="1064"/>
      <c r="E391" s="456"/>
      <c r="F391" s="456"/>
      <c r="G391" s="1081"/>
      <c r="H391" s="1082">
        <f t="shared" si="5"/>
        <v>0</v>
      </c>
      <c r="I391" s="1039"/>
      <c r="J391" s="2159" t="s">
        <v>6427</v>
      </c>
      <c r="K391" s="2160" t="str">
        <f>VLOOKUP(J391,'FICHE RATIOS'!C:D,2,FALSE)</f>
        <v>Eau froide</v>
      </c>
    </row>
    <row r="392" spans="1:11" s="1012" customFormat="1" ht="12.75" customHeight="1">
      <c r="A392" s="1040"/>
      <c r="B392" s="1053"/>
      <c r="C392" s="1054"/>
      <c r="D392" s="1067" t="s">
        <v>3542</v>
      </c>
      <c r="E392" s="555" t="s">
        <v>235</v>
      </c>
      <c r="F392" s="555">
        <v>5</v>
      </c>
      <c r="G392" s="1052">
        <v>95.83</v>
      </c>
      <c r="H392" s="1059">
        <f t="shared" si="5"/>
        <v>479.15</v>
      </c>
      <c r="I392" s="1039"/>
      <c r="J392" s="2159" t="s">
        <v>6427</v>
      </c>
      <c r="K392" s="2160" t="str">
        <f>VLOOKUP(J392,'FICHE RATIOS'!C:D,2,FALSE)</f>
        <v>Eau froide</v>
      </c>
    </row>
    <row r="393" spans="1:11" s="1012" customFormat="1" ht="12.75" customHeight="1">
      <c r="A393" s="1040"/>
      <c r="B393" s="1060"/>
      <c r="C393" s="1040"/>
      <c r="D393" s="1062" t="s">
        <v>3506</v>
      </c>
      <c r="E393" s="276" t="s">
        <v>70</v>
      </c>
      <c r="F393" s="277">
        <v>4</v>
      </c>
      <c r="G393" s="1052">
        <v>68.989999999999995</v>
      </c>
      <c r="H393" s="1059">
        <f t="shared" si="5"/>
        <v>275.95999999999998</v>
      </c>
      <c r="I393" s="1039"/>
      <c r="J393" s="2159" t="s">
        <v>6427</v>
      </c>
      <c r="K393" s="2160" t="str">
        <f>VLOOKUP(J393,'FICHE RATIOS'!C:D,2,FALSE)</f>
        <v>Eau froide</v>
      </c>
    </row>
    <row r="394" spans="1:11" s="1012" customFormat="1" ht="12.75" customHeight="1">
      <c r="A394" s="1040"/>
      <c r="B394" s="1053"/>
      <c r="C394" s="1054"/>
      <c r="D394" s="1067"/>
      <c r="E394" s="555"/>
      <c r="F394" s="555"/>
      <c r="G394" s="1052"/>
      <c r="H394" s="1059">
        <f t="shared" si="5"/>
        <v>0</v>
      </c>
      <c r="I394" s="1039"/>
      <c r="J394" s="2159" t="s">
        <v>6427</v>
      </c>
      <c r="K394" s="2160" t="str">
        <f>VLOOKUP(J394,'FICHE RATIOS'!C:D,2,FALSE)</f>
        <v>Eau froide</v>
      </c>
    </row>
    <row r="395" spans="1:11" s="1012" customFormat="1" ht="12.75" customHeight="1">
      <c r="A395" s="1040"/>
      <c r="B395" s="1053"/>
      <c r="C395" s="1054"/>
      <c r="D395" s="1067"/>
      <c r="E395" s="555"/>
      <c r="F395" s="555"/>
      <c r="G395" s="1052"/>
      <c r="H395" s="1059">
        <f t="shared" ref="H395:H458" si="6">+IF(F395=0,0,F395*G395)</f>
        <v>0</v>
      </c>
      <c r="I395" s="1039"/>
      <c r="J395" s="2159" t="s">
        <v>6427</v>
      </c>
      <c r="K395" s="2160" t="str">
        <f>VLOOKUP(J395,'FICHE RATIOS'!C:D,2,FALSE)</f>
        <v>Eau froide</v>
      </c>
    </row>
    <row r="396" spans="1:11" s="1012" customFormat="1" ht="12.75" customHeight="1">
      <c r="A396" s="1040"/>
      <c r="B396" s="1053"/>
      <c r="C396" s="1054"/>
      <c r="D396" s="1067"/>
      <c r="E396" s="555"/>
      <c r="F396" s="555"/>
      <c r="G396" s="1052"/>
      <c r="H396" s="1059">
        <f t="shared" si="6"/>
        <v>0</v>
      </c>
      <c r="I396" s="1039"/>
      <c r="J396" s="2159" t="s">
        <v>6427</v>
      </c>
      <c r="K396" s="2160" t="str">
        <f>VLOOKUP(J396,'FICHE RATIOS'!C:D,2,FALSE)</f>
        <v>Eau froide</v>
      </c>
    </row>
    <row r="397" spans="1:11" s="1012" customFormat="1" ht="12.75" customHeight="1">
      <c r="A397" s="1040"/>
      <c r="B397" s="1053"/>
      <c r="C397" s="1054"/>
      <c r="D397" s="1083" t="s">
        <v>3633</v>
      </c>
      <c r="E397" s="555"/>
      <c r="F397" s="555"/>
      <c r="G397" s="1052"/>
      <c r="H397" s="1059">
        <f t="shared" si="6"/>
        <v>0</v>
      </c>
      <c r="I397" s="1039"/>
      <c r="J397" s="2159" t="s">
        <v>6427</v>
      </c>
      <c r="K397" s="2160" t="str">
        <f>VLOOKUP(J397,'FICHE RATIOS'!C:D,2,FALSE)</f>
        <v>Eau froide</v>
      </c>
    </row>
    <row r="398" spans="1:11" s="1012" customFormat="1" ht="12.75" customHeight="1">
      <c r="A398" s="1040"/>
      <c r="B398" s="1053"/>
      <c r="C398" s="1054"/>
      <c r="D398" s="1067" t="s">
        <v>3531</v>
      </c>
      <c r="E398" s="555" t="s">
        <v>66</v>
      </c>
      <c r="F398" s="555">
        <v>3</v>
      </c>
      <c r="G398" s="1052">
        <v>164.21</v>
      </c>
      <c r="H398" s="1059">
        <f t="shared" si="6"/>
        <v>492.63</v>
      </c>
      <c r="I398" s="1039"/>
      <c r="J398" s="2159" t="s">
        <v>6427</v>
      </c>
      <c r="K398" s="2160" t="str">
        <f>VLOOKUP(J398,'FICHE RATIOS'!C:D,2,FALSE)</f>
        <v>Eau froide</v>
      </c>
    </row>
    <row r="399" spans="1:11" s="1012" customFormat="1" ht="12.75" customHeight="1">
      <c r="A399" s="1040"/>
      <c r="B399" s="1053"/>
      <c r="C399" s="1054"/>
      <c r="D399" s="1067" t="s">
        <v>3532</v>
      </c>
      <c r="E399" s="555" t="s">
        <v>66</v>
      </c>
      <c r="F399" s="555">
        <v>1</v>
      </c>
      <c r="G399" s="1052">
        <v>612.42999999999995</v>
      </c>
      <c r="H399" s="1059">
        <f t="shared" si="6"/>
        <v>612.42999999999995</v>
      </c>
      <c r="I399" s="1039"/>
      <c r="J399" s="2159" t="s">
        <v>6427</v>
      </c>
      <c r="K399" s="2160" t="str">
        <f>VLOOKUP(J399,'FICHE RATIOS'!C:D,2,FALSE)</f>
        <v>Eau froide</v>
      </c>
    </row>
    <row r="400" spans="1:11" s="1012" customFormat="1" ht="12.75" customHeight="1">
      <c r="A400" s="1040"/>
      <c r="B400" s="1053"/>
      <c r="C400" s="1054"/>
      <c r="D400" s="1064" t="s">
        <v>3533</v>
      </c>
      <c r="E400" s="456" t="s">
        <v>66</v>
      </c>
      <c r="F400" s="555">
        <v>1</v>
      </c>
      <c r="G400" s="1052">
        <v>125.36</v>
      </c>
      <c r="H400" s="1059">
        <f t="shared" si="6"/>
        <v>125.36</v>
      </c>
      <c r="I400" s="1039"/>
      <c r="J400" s="2159" t="s">
        <v>6427</v>
      </c>
      <c r="K400" s="2160" t="str">
        <f>VLOOKUP(J400,'FICHE RATIOS'!C:D,2,FALSE)</f>
        <v>Eau froide</v>
      </c>
    </row>
    <row r="401" spans="1:11" s="1012" customFormat="1" ht="12.75" customHeight="1">
      <c r="A401" s="1040"/>
      <c r="B401" s="1060"/>
      <c r="C401" s="1040"/>
      <c r="D401" s="1061" t="s">
        <v>3534</v>
      </c>
      <c r="E401" s="1051" t="s">
        <v>66</v>
      </c>
      <c r="F401" s="1051">
        <v>1</v>
      </c>
      <c r="G401" s="1052">
        <v>801.3</v>
      </c>
      <c r="H401" s="1059">
        <f t="shared" si="6"/>
        <v>801.3</v>
      </c>
      <c r="I401" s="1039"/>
      <c r="J401" s="2159" t="s">
        <v>6427</v>
      </c>
      <c r="K401" s="2160" t="str">
        <f>VLOOKUP(J401,'FICHE RATIOS'!C:D,2,FALSE)</f>
        <v>Eau froide</v>
      </c>
    </row>
    <row r="402" spans="1:11" s="1012" customFormat="1" ht="12.75" customHeight="1">
      <c r="A402" s="1040"/>
      <c r="B402" s="1053"/>
      <c r="C402" s="1054"/>
      <c r="D402" s="1067" t="s">
        <v>3535</v>
      </c>
      <c r="E402" s="555" t="s">
        <v>66</v>
      </c>
      <c r="F402" s="555">
        <v>1</v>
      </c>
      <c r="G402" s="1052">
        <v>57.17</v>
      </c>
      <c r="H402" s="1059">
        <f t="shared" si="6"/>
        <v>57.17</v>
      </c>
      <c r="I402" s="1039"/>
      <c r="J402" s="2159" t="s">
        <v>6427</v>
      </c>
      <c r="K402" s="2160" t="str">
        <f>VLOOKUP(J402,'FICHE RATIOS'!C:D,2,FALSE)</f>
        <v>Eau froide</v>
      </c>
    </row>
    <row r="403" spans="1:11" s="1012" customFormat="1" ht="12.75" customHeight="1">
      <c r="A403" s="1040"/>
      <c r="B403" s="1053"/>
      <c r="C403" s="1054"/>
      <c r="D403" s="1064" t="s">
        <v>3634</v>
      </c>
      <c r="E403" s="456" t="s">
        <v>66</v>
      </c>
      <c r="F403" s="555">
        <v>1</v>
      </c>
      <c r="G403" s="1052">
        <v>265.41000000000003</v>
      </c>
      <c r="H403" s="1059">
        <f t="shared" si="6"/>
        <v>265.41000000000003</v>
      </c>
      <c r="I403" s="1039"/>
      <c r="J403" s="2159" t="s">
        <v>6427</v>
      </c>
      <c r="K403" s="2160" t="str">
        <f>VLOOKUP(J403,'FICHE RATIOS'!C:D,2,FALSE)</f>
        <v>Eau froide</v>
      </c>
    </row>
    <row r="404" spans="1:11" s="1012" customFormat="1" ht="12.75" customHeight="1">
      <c r="A404" s="1040"/>
      <c r="B404" s="1053"/>
      <c r="C404" s="1054"/>
      <c r="D404" s="1064" t="s">
        <v>3536</v>
      </c>
      <c r="E404" s="456" t="s">
        <v>66</v>
      </c>
      <c r="F404" s="555">
        <v>1</v>
      </c>
      <c r="G404" s="1052">
        <v>15.78</v>
      </c>
      <c r="H404" s="1059">
        <f t="shared" si="6"/>
        <v>15.78</v>
      </c>
      <c r="I404" s="1039"/>
      <c r="J404" s="2159" t="s">
        <v>6427</v>
      </c>
      <c r="K404" s="2160" t="str">
        <f>VLOOKUP(J404,'FICHE RATIOS'!C:D,2,FALSE)</f>
        <v>Eau froide</v>
      </c>
    </row>
    <row r="405" spans="1:11" s="1012" customFormat="1" ht="12.75" customHeight="1">
      <c r="A405" s="1040"/>
      <c r="B405" s="1053"/>
      <c r="C405" s="1054"/>
      <c r="D405" s="1064"/>
      <c r="E405" s="456"/>
      <c r="F405" s="311"/>
      <c r="G405" s="1052"/>
      <c r="H405" s="1059">
        <f t="shared" si="6"/>
        <v>0</v>
      </c>
      <c r="I405" s="1039"/>
      <c r="J405" s="2159" t="s">
        <v>6427</v>
      </c>
      <c r="K405" s="2160" t="str">
        <f>VLOOKUP(J405,'FICHE RATIOS'!C:D,2,FALSE)</f>
        <v>Eau froide</v>
      </c>
    </row>
    <row r="406" spans="1:11" s="1012" customFormat="1" ht="12.75" customHeight="1">
      <c r="A406" s="1040"/>
      <c r="B406" s="1053"/>
      <c r="C406" s="1054"/>
      <c r="D406" s="1064" t="s">
        <v>3527</v>
      </c>
      <c r="E406" s="456"/>
      <c r="F406" s="311"/>
      <c r="G406" s="1052"/>
      <c r="H406" s="1059">
        <f t="shared" si="6"/>
        <v>0</v>
      </c>
      <c r="I406" s="1039"/>
      <c r="J406" s="2159" t="s">
        <v>6427</v>
      </c>
      <c r="K406" s="2160" t="str">
        <f>VLOOKUP(J406,'FICHE RATIOS'!C:D,2,FALSE)</f>
        <v>Eau froide</v>
      </c>
    </row>
    <row r="407" spans="1:11" s="1012" customFormat="1" ht="12.75" customHeight="1">
      <c r="A407" s="1040"/>
      <c r="B407" s="1053"/>
      <c r="C407" s="1054"/>
      <c r="D407" s="1064" t="s">
        <v>3502</v>
      </c>
      <c r="E407" s="456" t="s">
        <v>51</v>
      </c>
      <c r="F407" s="555">
        <v>1</v>
      </c>
      <c r="G407" s="1052">
        <v>41.7</v>
      </c>
      <c r="H407" s="1059">
        <f t="shared" si="6"/>
        <v>41.7</v>
      </c>
      <c r="I407" s="1039"/>
      <c r="J407" s="2159" t="s">
        <v>6427</v>
      </c>
      <c r="K407" s="2160" t="str">
        <f>VLOOKUP(J407,'FICHE RATIOS'!C:D,2,FALSE)</f>
        <v>Eau froide</v>
      </c>
    </row>
    <row r="408" spans="1:11" s="1012" customFormat="1" ht="12.75" customHeight="1">
      <c r="A408" s="1040"/>
      <c r="B408" s="1053"/>
      <c r="C408" s="1054"/>
      <c r="D408" s="1071"/>
      <c r="E408" s="456"/>
      <c r="F408" s="555"/>
      <c r="G408" s="1052"/>
      <c r="H408" s="1059">
        <f t="shared" si="6"/>
        <v>0</v>
      </c>
      <c r="I408" s="1039"/>
      <c r="J408" s="2159" t="s">
        <v>6427</v>
      </c>
      <c r="K408" s="2160" t="str">
        <f>VLOOKUP(J408,'FICHE RATIOS'!C:D,2,FALSE)</f>
        <v>Eau froide</v>
      </c>
    </row>
    <row r="409" spans="1:11" s="1012" customFormat="1" ht="12.75" customHeight="1">
      <c r="A409" s="1040"/>
      <c r="B409" s="1053"/>
      <c r="C409" s="1054"/>
      <c r="D409" s="1067" t="s">
        <v>3589</v>
      </c>
      <c r="E409" s="555"/>
      <c r="F409" s="555"/>
      <c r="G409" s="1052"/>
      <c r="H409" s="1059">
        <f t="shared" si="6"/>
        <v>0</v>
      </c>
      <c r="I409" s="1039"/>
      <c r="J409" s="2159" t="s">
        <v>6427</v>
      </c>
      <c r="K409" s="2160" t="str">
        <f>VLOOKUP(J409,'FICHE RATIOS'!C:D,2,FALSE)</f>
        <v>Eau froide</v>
      </c>
    </row>
    <row r="410" spans="1:11" s="1012" customFormat="1" ht="12.75" customHeight="1">
      <c r="A410" s="1040"/>
      <c r="B410" s="1053"/>
      <c r="C410" s="1054"/>
      <c r="D410" s="1067" t="s">
        <v>3590</v>
      </c>
      <c r="E410" s="555"/>
      <c r="F410" s="555"/>
      <c r="G410" s="1052"/>
      <c r="H410" s="1059">
        <f t="shared" si="6"/>
        <v>0</v>
      </c>
      <c r="I410" s="1039"/>
      <c r="J410" s="2159" t="s">
        <v>6427</v>
      </c>
      <c r="K410" s="2160" t="str">
        <f>VLOOKUP(J410,'FICHE RATIOS'!C:D,2,FALSE)</f>
        <v>Eau froide</v>
      </c>
    </row>
    <row r="411" spans="1:11" s="1012" customFormat="1" ht="12.75" customHeight="1">
      <c r="A411" s="1040"/>
      <c r="B411" s="1053"/>
      <c r="C411" s="1054"/>
      <c r="D411" s="1067" t="s">
        <v>3509</v>
      </c>
      <c r="E411" s="555"/>
      <c r="F411" s="555"/>
      <c r="G411" s="1052"/>
      <c r="H411" s="1059">
        <f t="shared" si="6"/>
        <v>0</v>
      </c>
      <c r="I411" s="1039"/>
      <c r="J411" s="2159" t="s">
        <v>6427</v>
      </c>
      <c r="K411" s="2160" t="str">
        <f>VLOOKUP(J411,'FICHE RATIOS'!C:D,2,FALSE)</f>
        <v>Eau froide</v>
      </c>
    </row>
    <row r="412" spans="1:11" s="1012" customFormat="1" ht="12.75" customHeight="1">
      <c r="A412" s="1040"/>
      <c r="B412" s="1053"/>
      <c r="C412" s="1054"/>
      <c r="D412" s="1067" t="s">
        <v>3510</v>
      </c>
      <c r="E412" s="555"/>
      <c r="F412" s="555"/>
      <c r="G412" s="1052"/>
      <c r="H412" s="1059">
        <f t="shared" si="6"/>
        <v>0</v>
      </c>
      <c r="I412" s="1039"/>
      <c r="J412" s="2159" t="s">
        <v>6427</v>
      </c>
      <c r="K412" s="2160" t="str">
        <f>VLOOKUP(J412,'FICHE RATIOS'!C:D,2,FALSE)</f>
        <v>Eau froide</v>
      </c>
    </row>
    <row r="413" spans="1:11" s="1012" customFormat="1" ht="12.75" customHeight="1">
      <c r="A413" s="1040"/>
      <c r="B413" s="1053"/>
      <c r="C413" s="1054"/>
      <c r="D413" s="1067" t="s">
        <v>3635</v>
      </c>
      <c r="E413" s="555" t="s">
        <v>66</v>
      </c>
      <c r="F413" s="555">
        <v>1</v>
      </c>
      <c r="G413" s="1052">
        <v>697</v>
      </c>
      <c r="H413" s="1059">
        <f t="shared" si="6"/>
        <v>697</v>
      </c>
      <c r="I413" s="1039"/>
      <c r="J413" s="2159" t="s">
        <v>6427</v>
      </c>
      <c r="K413" s="2160" t="str">
        <f>VLOOKUP(J413,'FICHE RATIOS'!C:D,2,FALSE)</f>
        <v>Eau froide</v>
      </c>
    </row>
    <row r="414" spans="1:11" s="1012" customFormat="1" ht="12.75" customHeight="1">
      <c r="A414" s="1040"/>
      <c r="B414" s="1053"/>
      <c r="C414" s="1054"/>
      <c r="D414" s="1067" t="s">
        <v>3540</v>
      </c>
      <c r="E414" s="555"/>
      <c r="F414" s="555"/>
      <c r="G414" s="1052"/>
      <c r="H414" s="1059">
        <f t="shared" si="6"/>
        <v>0</v>
      </c>
      <c r="I414" s="1039"/>
      <c r="J414" s="2159" t="s">
        <v>6427</v>
      </c>
      <c r="K414" s="2160" t="str">
        <f>VLOOKUP(J414,'FICHE RATIOS'!C:D,2,FALSE)</f>
        <v>Eau froide</v>
      </c>
    </row>
    <row r="415" spans="1:11" s="1012" customFormat="1" ht="12.75" customHeight="1">
      <c r="A415" s="1040"/>
      <c r="B415" s="1053"/>
      <c r="C415" s="1054"/>
      <c r="D415" s="1067" t="s">
        <v>3541</v>
      </c>
      <c r="E415" s="555" t="s">
        <v>51</v>
      </c>
      <c r="F415" s="555">
        <v>1</v>
      </c>
      <c r="G415" s="1052">
        <v>51.1</v>
      </c>
      <c r="H415" s="1059">
        <f t="shared" si="6"/>
        <v>51.1</v>
      </c>
      <c r="I415" s="1039"/>
      <c r="J415" s="2159" t="s">
        <v>6427</v>
      </c>
      <c r="K415" s="2160" t="str">
        <f>VLOOKUP(J415,'FICHE RATIOS'!C:D,2,FALSE)</f>
        <v>Eau froide</v>
      </c>
    </row>
    <row r="416" spans="1:11" s="1012" customFormat="1" ht="12.75" customHeight="1">
      <c r="A416" s="1040"/>
      <c r="B416" s="1053"/>
      <c r="C416" s="1054"/>
      <c r="D416" s="1067"/>
      <c r="E416" s="555"/>
      <c r="F416" s="555"/>
      <c r="G416" s="1052"/>
      <c r="H416" s="1059">
        <f t="shared" si="6"/>
        <v>0</v>
      </c>
      <c r="I416" s="1039"/>
      <c r="J416" s="2159" t="s">
        <v>6427</v>
      </c>
      <c r="K416" s="2160" t="str">
        <f>VLOOKUP(J416,'FICHE RATIOS'!C:D,2,FALSE)</f>
        <v>Eau froide</v>
      </c>
    </row>
    <row r="417" spans="1:11" s="1012" customFormat="1" ht="12.75" customHeight="1">
      <c r="A417" s="1040"/>
      <c r="B417" s="1053"/>
      <c r="C417" s="1054"/>
      <c r="D417" s="1067" t="s">
        <v>3542</v>
      </c>
      <c r="E417" s="555" t="s">
        <v>235</v>
      </c>
      <c r="F417" s="555">
        <v>5</v>
      </c>
      <c r="G417" s="1052">
        <v>95.83</v>
      </c>
      <c r="H417" s="1059">
        <f t="shared" si="6"/>
        <v>479.15</v>
      </c>
      <c r="I417" s="1039"/>
      <c r="J417" s="2159" t="s">
        <v>6427</v>
      </c>
      <c r="K417" s="2160" t="str">
        <f>VLOOKUP(J417,'FICHE RATIOS'!C:D,2,FALSE)</f>
        <v>Eau froide</v>
      </c>
    </row>
    <row r="418" spans="1:11" s="1012" customFormat="1" ht="12.75" customHeight="1">
      <c r="A418" s="1040"/>
      <c r="B418" s="1060"/>
      <c r="C418" s="1040"/>
      <c r="D418" s="1062" t="s">
        <v>3506</v>
      </c>
      <c r="E418" s="276" t="s">
        <v>70</v>
      </c>
      <c r="F418" s="277">
        <v>3</v>
      </c>
      <c r="G418" s="1052">
        <v>68.989999999999995</v>
      </c>
      <c r="H418" s="1059">
        <f t="shared" si="6"/>
        <v>206.96999999999997</v>
      </c>
      <c r="I418" s="1039"/>
      <c r="J418" s="2159" t="s">
        <v>6427</v>
      </c>
      <c r="K418" s="2160" t="str">
        <f>VLOOKUP(J418,'FICHE RATIOS'!C:D,2,FALSE)</f>
        <v>Eau froide</v>
      </c>
    </row>
    <row r="419" spans="1:11" s="1012" customFormat="1" ht="12.75" customHeight="1">
      <c r="A419" s="1040"/>
      <c r="B419" s="1053"/>
      <c r="C419" s="1054"/>
      <c r="D419" s="1067"/>
      <c r="E419" s="555"/>
      <c r="F419" s="555"/>
      <c r="G419" s="1052"/>
      <c r="H419" s="1059">
        <f t="shared" si="6"/>
        <v>0</v>
      </c>
      <c r="I419" s="1039"/>
      <c r="J419" s="2159" t="s">
        <v>6427</v>
      </c>
      <c r="K419" s="2160" t="str">
        <f>VLOOKUP(J419,'FICHE RATIOS'!C:D,2,FALSE)</f>
        <v>Eau froide</v>
      </c>
    </row>
    <row r="420" spans="1:11" s="1012" customFormat="1" ht="12.75" customHeight="1">
      <c r="A420" s="1040"/>
      <c r="B420" s="1053"/>
      <c r="C420" s="1054"/>
      <c r="D420" s="1067"/>
      <c r="E420" s="555"/>
      <c r="F420" s="555"/>
      <c r="G420" s="1052"/>
      <c r="H420" s="1059">
        <f t="shared" si="6"/>
        <v>0</v>
      </c>
      <c r="I420" s="1039"/>
      <c r="J420" s="2159" t="s">
        <v>6427</v>
      </c>
      <c r="K420" s="2160" t="str">
        <f>VLOOKUP(J420,'FICHE RATIOS'!C:D,2,FALSE)</f>
        <v>Eau froide</v>
      </c>
    </row>
    <row r="421" spans="1:11" s="1012" customFormat="1" ht="12.75" customHeight="1">
      <c r="A421" s="1040"/>
      <c r="B421" s="1053"/>
      <c r="C421" s="1054"/>
      <c r="D421" s="1055" t="s">
        <v>3636</v>
      </c>
      <c r="E421" s="555"/>
      <c r="F421" s="555"/>
      <c r="G421" s="1052"/>
      <c r="H421" s="1059">
        <f t="shared" si="6"/>
        <v>0</v>
      </c>
      <c r="I421" s="1039"/>
      <c r="J421" s="2159" t="s">
        <v>6427</v>
      </c>
      <c r="K421" s="2160" t="str">
        <f>VLOOKUP(J421,'FICHE RATIOS'!C:D,2,FALSE)</f>
        <v>Eau froide</v>
      </c>
    </row>
    <row r="422" spans="1:11" s="1012" customFormat="1" ht="12.75" customHeight="1">
      <c r="A422" s="1040"/>
      <c r="B422" s="1053"/>
      <c r="C422" s="1054"/>
      <c r="D422" s="1067" t="s">
        <v>3545</v>
      </c>
      <c r="E422" s="555" t="s">
        <v>66</v>
      </c>
      <c r="F422" s="555">
        <v>3</v>
      </c>
      <c r="G422" s="1052">
        <v>71.22</v>
      </c>
      <c r="H422" s="1059">
        <f t="shared" si="6"/>
        <v>213.66</v>
      </c>
      <c r="I422" s="1039"/>
      <c r="J422" s="2159" t="s">
        <v>6427</v>
      </c>
      <c r="K422" s="2160" t="str">
        <f>VLOOKUP(J422,'FICHE RATIOS'!C:D,2,FALSE)</f>
        <v>Eau froide</v>
      </c>
    </row>
    <row r="423" spans="1:11" s="1012" customFormat="1" ht="12.75" customHeight="1">
      <c r="A423" s="1040"/>
      <c r="B423" s="1053"/>
      <c r="C423" s="1054"/>
      <c r="D423" s="1067" t="s">
        <v>3579</v>
      </c>
      <c r="E423" s="555" t="s">
        <v>66</v>
      </c>
      <c r="F423" s="555">
        <v>1</v>
      </c>
      <c r="G423" s="1052">
        <v>83.8</v>
      </c>
      <c r="H423" s="1059">
        <f t="shared" si="6"/>
        <v>83.8</v>
      </c>
      <c r="I423" s="1039"/>
      <c r="J423" s="2159" t="s">
        <v>6427</v>
      </c>
      <c r="K423" s="2160" t="str">
        <f>VLOOKUP(J423,'FICHE RATIOS'!C:D,2,FALSE)</f>
        <v>Eau froide</v>
      </c>
    </row>
    <row r="424" spans="1:11" s="1012" customFormat="1" ht="12.75" customHeight="1">
      <c r="A424" s="1040"/>
      <c r="B424" s="1053"/>
      <c r="C424" s="1054"/>
      <c r="D424" s="1064" t="s">
        <v>3547</v>
      </c>
      <c r="E424" s="456" t="s">
        <v>66</v>
      </c>
      <c r="F424" s="555">
        <v>1</v>
      </c>
      <c r="G424" s="1052">
        <v>65.92</v>
      </c>
      <c r="H424" s="1059">
        <f t="shared" si="6"/>
        <v>65.92</v>
      </c>
      <c r="I424" s="1039"/>
      <c r="J424" s="2159" t="s">
        <v>6427</v>
      </c>
      <c r="K424" s="2160" t="str">
        <f>VLOOKUP(J424,'FICHE RATIOS'!C:D,2,FALSE)</f>
        <v>Eau froide</v>
      </c>
    </row>
    <row r="425" spans="1:11" s="1012" customFormat="1" ht="12">
      <c r="A425" s="1040"/>
      <c r="B425" s="1060"/>
      <c r="C425" s="1040"/>
      <c r="D425" s="1061" t="s">
        <v>3548</v>
      </c>
      <c r="E425" s="1051" t="s">
        <v>66</v>
      </c>
      <c r="F425" s="1051">
        <v>1</v>
      </c>
      <c r="G425" s="1052">
        <v>183.18</v>
      </c>
      <c r="H425" s="1059">
        <f t="shared" si="6"/>
        <v>183.18</v>
      </c>
      <c r="I425" s="1039"/>
      <c r="J425" s="2159" t="s">
        <v>6427</v>
      </c>
      <c r="K425" s="2160" t="str">
        <f>VLOOKUP(J425,'FICHE RATIOS'!C:D,2,FALSE)</f>
        <v>Eau froide</v>
      </c>
    </row>
    <row r="426" spans="1:11" s="1012" customFormat="1" ht="12">
      <c r="A426" s="1040"/>
      <c r="B426" s="1053"/>
      <c r="C426" s="1054"/>
      <c r="D426" s="1067" t="s">
        <v>3637</v>
      </c>
      <c r="E426" s="555" t="s">
        <v>66</v>
      </c>
      <c r="F426" s="555">
        <v>1</v>
      </c>
      <c r="G426" s="1052">
        <v>37.020000000000003</v>
      </c>
      <c r="H426" s="1059">
        <f t="shared" si="6"/>
        <v>37.020000000000003</v>
      </c>
      <c r="I426" s="1039"/>
      <c r="J426" s="2159" t="s">
        <v>6427</v>
      </c>
      <c r="K426" s="2160" t="str">
        <f>VLOOKUP(J426,'FICHE RATIOS'!C:D,2,FALSE)</f>
        <v>Eau froide</v>
      </c>
    </row>
    <row r="427" spans="1:11" s="1012" customFormat="1" ht="12">
      <c r="A427" s="1040"/>
      <c r="B427" s="1053"/>
      <c r="C427" s="1054"/>
      <c r="D427" s="1064" t="s">
        <v>3638</v>
      </c>
      <c r="E427" s="555" t="s">
        <v>66</v>
      </c>
      <c r="F427" s="555">
        <v>1</v>
      </c>
      <c r="G427" s="1052">
        <v>108.24</v>
      </c>
      <c r="H427" s="1059">
        <f t="shared" si="6"/>
        <v>108.24</v>
      </c>
      <c r="I427" s="1039"/>
      <c r="J427" s="2159" t="s">
        <v>6427</v>
      </c>
      <c r="K427" s="2160" t="str">
        <f>VLOOKUP(J427,'FICHE RATIOS'!C:D,2,FALSE)</f>
        <v>Eau froide</v>
      </c>
    </row>
    <row r="428" spans="1:11" s="1012" customFormat="1" ht="12">
      <c r="A428" s="1040"/>
      <c r="B428" s="1053"/>
      <c r="C428" s="1054"/>
      <c r="D428" s="1064" t="s">
        <v>3536</v>
      </c>
      <c r="E428" s="456" t="s">
        <v>66</v>
      </c>
      <c r="F428" s="555">
        <v>1</v>
      </c>
      <c r="G428" s="1052">
        <v>15.78</v>
      </c>
      <c r="H428" s="1059">
        <f t="shared" si="6"/>
        <v>15.78</v>
      </c>
      <c r="I428" s="1039"/>
      <c r="J428" s="2159" t="s">
        <v>6427</v>
      </c>
      <c r="K428" s="2160" t="str">
        <f>VLOOKUP(J428,'FICHE RATIOS'!C:D,2,FALSE)</f>
        <v>Eau froide</v>
      </c>
    </row>
    <row r="429" spans="1:11" s="1012" customFormat="1" ht="12">
      <c r="A429" s="1040"/>
      <c r="B429" s="1053"/>
      <c r="C429" s="1054"/>
      <c r="D429" s="1064"/>
      <c r="E429" s="456"/>
      <c r="F429" s="311"/>
      <c r="G429" s="1052"/>
      <c r="H429" s="1059">
        <f t="shared" si="6"/>
        <v>0</v>
      </c>
      <c r="I429" s="1039"/>
      <c r="J429" s="2159" t="s">
        <v>6427</v>
      </c>
      <c r="K429" s="2160" t="str">
        <f>VLOOKUP(J429,'FICHE RATIOS'!C:D,2,FALSE)</f>
        <v>Eau froide</v>
      </c>
    </row>
    <row r="430" spans="1:11" s="1012" customFormat="1" ht="12">
      <c r="A430" s="1040"/>
      <c r="B430" s="1053"/>
      <c r="C430" s="1054"/>
      <c r="D430" s="1064" t="s">
        <v>3527</v>
      </c>
      <c r="E430" s="456"/>
      <c r="F430" s="311"/>
      <c r="G430" s="1052"/>
      <c r="H430" s="1059">
        <f t="shared" si="6"/>
        <v>0</v>
      </c>
      <c r="I430" s="1039"/>
      <c r="J430" s="2159" t="s">
        <v>6427</v>
      </c>
      <c r="K430" s="2160" t="str">
        <f>VLOOKUP(J430,'FICHE RATIOS'!C:D,2,FALSE)</f>
        <v>Eau froide</v>
      </c>
    </row>
    <row r="431" spans="1:11" s="1012" customFormat="1" ht="12">
      <c r="A431" s="1040"/>
      <c r="B431" s="1053"/>
      <c r="C431" s="1054"/>
      <c r="D431" s="1064" t="s">
        <v>3502</v>
      </c>
      <c r="E431" s="456" t="s">
        <v>51</v>
      </c>
      <c r="F431" s="555">
        <v>1</v>
      </c>
      <c r="G431" s="1052">
        <v>41.7</v>
      </c>
      <c r="H431" s="1059">
        <f t="shared" si="6"/>
        <v>41.7</v>
      </c>
      <c r="I431" s="1039"/>
      <c r="J431" s="2159" t="s">
        <v>6427</v>
      </c>
      <c r="K431" s="2160" t="str">
        <f>VLOOKUP(J431,'FICHE RATIOS'!C:D,2,FALSE)</f>
        <v>Eau froide</v>
      </c>
    </row>
    <row r="432" spans="1:11" s="1012" customFormat="1" ht="12">
      <c r="A432" s="1040"/>
      <c r="B432" s="1053"/>
      <c r="C432" s="1054"/>
      <c r="D432" s="1071"/>
      <c r="E432" s="456"/>
      <c r="F432" s="555"/>
      <c r="G432" s="1052"/>
      <c r="H432" s="1059">
        <f t="shared" si="6"/>
        <v>0</v>
      </c>
      <c r="I432" s="1039"/>
      <c r="J432" s="2159" t="s">
        <v>6427</v>
      </c>
      <c r="K432" s="2160" t="str">
        <f>VLOOKUP(J432,'FICHE RATIOS'!C:D,2,FALSE)</f>
        <v>Eau froide</v>
      </c>
    </row>
    <row r="433" spans="1:11" s="1012" customFormat="1" ht="12">
      <c r="A433" s="1040"/>
      <c r="B433" s="1053"/>
      <c r="C433" s="1054"/>
      <c r="D433" s="1067" t="s">
        <v>3589</v>
      </c>
      <c r="E433" s="555"/>
      <c r="F433" s="555"/>
      <c r="G433" s="1052"/>
      <c r="H433" s="1059">
        <f t="shared" si="6"/>
        <v>0</v>
      </c>
      <c r="I433" s="1039"/>
      <c r="J433" s="2159" t="s">
        <v>6427</v>
      </c>
      <c r="K433" s="2160" t="str">
        <f>VLOOKUP(J433,'FICHE RATIOS'!C:D,2,FALSE)</f>
        <v>Eau froide</v>
      </c>
    </row>
    <row r="434" spans="1:11" s="1012" customFormat="1" ht="12">
      <c r="A434" s="1040"/>
      <c r="B434" s="1053"/>
      <c r="C434" s="1054"/>
      <c r="D434" s="1067" t="s">
        <v>3590</v>
      </c>
      <c r="E434" s="555"/>
      <c r="F434" s="555"/>
      <c r="G434" s="1052"/>
      <c r="H434" s="1059">
        <f t="shared" si="6"/>
        <v>0</v>
      </c>
      <c r="I434" s="1039"/>
      <c r="J434" s="2159" t="s">
        <v>6427</v>
      </c>
      <c r="K434" s="2160" t="str">
        <f>VLOOKUP(J434,'FICHE RATIOS'!C:D,2,FALSE)</f>
        <v>Eau froide</v>
      </c>
    </row>
    <row r="435" spans="1:11" s="1012" customFormat="1" ht="12">
      <c r="A435" s="1040"/>
      <c r="B435" s="1053"/>
      <c r="C435" s="1054"/>
      <c r="D435" s="1067" t="s">
        <v>3509</v>
      </c>
      <c r="E435" s="555"/>
      <c r="F435" s="555"/>
      <c r="G435" s="1052"/>
      <c r="H435" s="1059">
        <f t="shared" si="6"/>
        <v>0</v>
      </c>
      <c r="I435" s="1039"/>
      <c r="J435" s="2159" t="s">
        <v>6427</v>
      </c>
      <c r="K435" s="2160" t="str">
        <f>VLOOKUP(J435,'FICHE RATIOS'!C:D,2,FALSE)</f>
        <v>Eau froide</v>
      </c>
    </row>
    <row r="436" spans="1:11" s="1012" customFormat="1" ht="12">
      <c r="A436" s="1040"/>
      <c r="B436" s="1053"/>
      <c r="C436" s="1054"/>
      <c r="D436" s="1067" t="s">
        <v>3510</v>
      </c>
      <c r="E436" s="555"/>
      <c r="F436" s="555"/>
      <c r="G436" s="1052"/>
      <c r="H436" s="1059">
        <f t="shared" si="6"/>
        <v>0</v>
      </c>
      <c r="I436" s="1039"/>
      <c r="J436" s="2159" t="s">
        <v>6427</v>
      </c>
      <c r="K436" s="2160" t="str">
        <f>VLOOKUP(J436,'FICHE RATIOS'!C:D,2,FALSE)</f>
        <v>Eau froide</v>
      </c>
    </row>
    <row r="437" spans="1:11" s="1012" customFormat="1" ht="12">
      <c r="A437" s="1040"/>
      <c r="B437" s="1053"/>
      <c r="C437" s="1054"/>
      <c r="D437" s="1067" t="s">
        <v>3639</v>
      </c>
      <c r="E437" s="555" t="s">
        <v>66</v>
      </c>
      <c r="F437" s="555">
        <v>1</v>
      </c>
      <c r="G437" s="1052">
        <v>293.06</v>
      </c>
      <c r="H437" s="1059">
        <f t="shared" si="6"/>
        <v>293.06</v>
      </c>
      <c r="I437" s="1039"/>
      <c r="J437" s="2159" t="s">
        <v>6427</v>
      </c>
      <c r="K437" s="2160" t="str">
        <f>VLOOKUP(J437,'FICHE RATIOS'!C:D,2,FALSE)</f>
        <v>Eau froide</v>
      </c>
    </row>
    <row r="438" spans="1:11" s="1012" customFormat="1" ht="12">
      <c r="A438" s="1040"/>
      <c r="B438" s="1053"/>
      <c r="C438" s="1054"/>
      <c r="D438" s="1067" t="s">
        <v>3540</v>
      </c>
      <c r="E438" s="555"/>
      <c r="F438" s="555"/>
      <c r="G438" s="1052"/>
      <c r="H438" s="1059">
        <f t="shared" si="6"/>
        <v>0</v>
      </c>
      <c r="I438" s="1039"/>
      <c r="J438" s="2159" t="s">
        <v>6427</v>
      </c>
      <c r="K438" s="2160" t="str">
        <f>VLOOKUP(J438,'FICHE RATIOS'!C:D,2,FALSE)</f>
        <v>Eau froide</v>
      </c>
    </row>
    <row r="439" spans="1:11" s="1012" customFormat="1" ht="12">
      <c r="A439" s="1040"/>
      <c r="B439" s="1053"/>
      <c r="C439" s="1054"/>
      <c r="D439" s="1067" t="s">
        <v>3541</v>
      </c>
      <c r="E439" s="555" t="s">
        <v>51</v>
      </c>
      <c r="F439" s="555">
        <v>1</v>
      </c>
      <c r="G439" s="1052">
        <v>51.1</v>
      </c>
      <c r="H439" s="1059">
        <f t="shared" si="6"/>
        <v>51.1</v>
      </c>
      <c r="I439" s="1039"/>
      <c r="J439" s="2159" t="s">
        <v>6427</v>
      </c>
      <c r="K439" s="2160" t="str">
        <f>VLOOKUP(J439,'FICHE RATIOS'!C:D,2,FALSE)</f>
        <v>Eau froide</v>
      </c>
    </row>
    <row r="440" spans="1:11" s="1012" customFormat="1" ht="12">
      <c r="A440" s="1040"/>
      <c r="B440" s="1053"/>
      <c r="C440" s="1054"/>
      <c r="D440" s="1067"/>
      <c r="E440" s="555"/>
      <c r="F440" s="555"/>
      <c r="G440" s="1052"/>
      <c r="H440" s="1059">
        <f t="shared" si="6"/>
        <v>0</v>
      </c>
      <c r="I440" s="1039"/>
      <c r="J440" s="2159" t="s">
        <v>6427</v>
      </c>
      <c r="K440" s="2160" t="str">
        <f>VLOOKUP(J440,'FICHE RATIOS'!C:D,2,FALSE)</f>
        <v>Eau froide</v>
      </c>
    </row>
    <row r="441" spans="1:11" s="1012" customFormat="1" ht="12">
      <c r="A441" s="1040"/>
      <c r="B441" s="1053"/>
      <c r="C441" s="1054"/>
      <c r="D441" s="1067" t="s">
        <v>3555</v>
      </c>
      <c r="E441" s="555" t="s">
        <v>235</v>
      </c>
      <c r="F441" s="555">
        <v>5</v>
      </c>
      <c r="G441" s="1052">
        <v>63.9</v>
      </c>
      <c r="H441" s="1059">
        <f t="shared" si="6"/>
        <v>319.5</v>
      </c>
      <c r="I441" s="1039"/>
      <c r="J441" s="2159" t="s">
        <v>6427</v>
      </c>
      <c r="K441" s="2160" t="str">
        <f>VLOOKUP(J441,'FICHE RATIOS'!C:D,2,FALSE)</f>
        <v>Eau froide</v>
      </c>
    </row>
    <row r="442" spans="1:11" s="1012" customFormat="1" ht="12">
      <c r="A442" s="1040"/>
      <c r="B442" s="1077"/>
      <c r="C442" s="1040"/>
      <c r="D442" s="1062" t="s">
        <v>3506</v>
      </c>
      <c r="E442" s="276" t="s">
        <v>70</v>
      </c>
      <c r="F442" s="277">
        <v>3</v>
      </c>
      <c r="G442" s="1052">
        <v>68.989999999999995</v>
      </c>
      <c r="H442" s="1059">
        <f t="shared" si="6"/>
        <v>206.96999999999997</v>
      </c>
      <c r="I442" s="1039"/>
      <c r="J442" s="2159" t="s">
        <v>6427</v>
      </c>
      <c r="K442" s="2160" t="str">
        <f>VLOOKUP(J442,'FICHE RATIOS'!C:D,2,FALSE)</f>
        <v>Eau froide</v>
      </c>
    </row>
    <row r="443" spans="1:11" s="1012" customFormat="1" ht="12">
      <c r="A443" s="1040"/>
      <c r="B443" s="1053"/>
      <c r="C443" s="1054"/>
      <c r="D443" s="1067"/>
      <c r="E443" s="555"/>
      <c r="F443" s="555"/>
      <c r="G443" s="1052"/>
      <c r="H443" s="1059">
        <f t="shared" si="6"/>
        <v>0</v>
      </c>
      <c r="I443" s="1039"/>
      <c r="J443" s="2159" t="s">
        <v>6427</v>
      </c>
      <c r="K443" s="2160" t="str">
        <f>VLOOKUP(J443,'FICHE RATIOS'!C:D,2,FALSE)</f>
        <v>Eau froide</v>
      </c>
    </row>
    <row r="444" spans="1:11" s="1012" customFormat="1" ht="12">
      <c r="A444" s="1040"/>
      <c r="B444" s="1053"/>
      <c r="C444" s="1054"/>
      <c r="D444" s="1067"/>
      <c r="E444" s="555"/>
      <c r="F444" s="555"/>
      <c r="G444" s="1052"/>
      <c r="H444" s="1059">
        <f t="shared" si="6"/>
        <v>0</v>
      </c>
      <c r="I444" s="1039"/>
      <c r="J444" s="2159" t="s">
        <v>6427</v>
      </c>
      <c r="K444" s="2160" t="str">
        <f>VLOOKUP(J444,'FICHE RATIOS'!C:D,2,FALSE)</f>
        <v>Eau froide</v>
      </c>
    </row>
    <row r="445" spans="1:11" s="1012" customFormat="1" ht="12">
      <c r="A445" s="1040"/>
      <c r="B445" s="1053"/>
      <c r="C445" s="1054"/>
      <c r="D445" s="1067"/>
      <c r="E445" s="555"/>
      <c r="F445" s="555"/>
      <c r="G445" s="1052"/>
      <c r="H445" s="1059">
        <f t="shared" si="6"/>
        <v>0</v>
      </c>
      <c r="I445" s="1039"/>
      <c r="J445" s="2159" t="s">
        <v>6427</v>
      </c>
      <c r="K445" s="2160" t="str">
        <f>VLOOKUP(J445,'FICHE RATIOS'!C:D,2,FALSE)</f>
        <v>Eau froide</v>
      </c>
    </row>
    <row r="446" spans="1:11" s="1012" customFormat="1" ht="12">
      <c r="A446" s="1040"/>
      <c r="B446" s="1053"/>
      <c r="C446" s="1054"/>
      <c r="D446" s="1055" t="s">
        <v>3640</v>
      </c>
      <c r="E446" s="555"/>
      <c r="F446" s="555"/>
      <c r="G446" s="1052"/>
      <c r="H446" s="1059">
        <f t="shared" si="6"/>
        <v>0</v>
      </c>
      <c r="I446" s="1039"/>
      <c r="J446" s="2159" t="s">
        <v>6427</v>
      </c>
      <c r="K446" s="2160" t="str">
        <f>VLOOKUP(J446,'FICHE RATIOS'!C:D,2,FALSE)</f>
        <v>Eau froide</v>
      </c>
    </row>
    <row r="447" spans="1:11" s="1012" customFormat="1" ht="12">
      <c r="A447" s="1040"/>
      <c r="B447" s="1053"/>
      <c r="C447" s="1054"/>
      <c r="D447" s="1067" t="s">
        <v>3545</v>
      </c>
      <c r="E447" s="555" t="s">
        <v>66</v>
      </c>
      <c r="F447" s="555">
        <v>3</v>
      </c>
      <c r="G447" s="1052">
        <v>71.22</v>
      </c>
      <c r="H447" s="1059">
        <f t="shared" si="6"/>
        <v>213.66</v>
      </c>
      <c r="I447" s="1039"/>
      <c r="J447" s="2159" t="s">
        <v>6427</v>
      </c>
      <c r="K447" s="2160" t="str">
        <f>VLOOKUP(J447,'FICHE RATIOS'!C:D,2,FALSE)</f>
        <v>Eau froide</v>
      </c>
    </row>
    <row r="448" spans="1:11" s="1012" customFormat="1" ht="12">
      <c r="A448" s="1040"/>
      <c r="B448" s="1053"/>
      <c r="C448" s="1054"/>
      <c r="D448" s="1067" t="s">
        <v>3579</v>
      </c>
      <c r="E448" s="555" t="s">
        <v>66</v>
      </c>
      <c r="F448" s="555">
        <v>1</v>
      </c>
      <c r="G448" s="1052">
        <v>83.8</v>
      </c>
      <c r="H448" s="1059">
        <f t="shared" si="6"/>
        <v>83.8</v>
      </c>
      <c r="I448" s="1039"/>
      <c r="J448" s="2159" t="s">
        <v>6427</v>
      </c>
      <c r="K448" s="2160" t="str">
        <f>VLOOKUP(J448,'FICHE RATIOS'!C:D,2,FALSE)</f>
        <v>Eau froide</v>
      </c>
    </row>
    <row r="449" spans="1:11" s="1012" customFormat="1" ht="12">
      <c r="A449" s="1040"/>
      <c r="B449" s="1053"/>
      <c r="C449" s="1054"/>
      <c r="D449" s="1064" t="s">
        <v>3547</v>
      </c>
      <c r="E449" s="456" t="s">
        <v>66</v>
      </c>
      <c r="F449" s="555">
        <v>1</v>
      </c>
      <c r="G449" s="1052">
        <v>65.92</v>
      </c>
      <c r="H449" s="1059">
        <f t="shared" si="6"/>
        <v>65.92</v>
      </c>
      <c r="I449" s="1039"/>
      <c r="J449" s="2159" t="s">
        <v>6427</v>
      </c>
      <c r="K449" s="2160" t="str">
        <f>VLOOKUP(J449,'FICHE RATIOS'!C:D,2,FALSE)</f>
        <v>Eau froide</v>
      </c>
    </row>
    <row r="450" spans="1:11" s="1012" customFormat="1" ht="12">
      <c r="A450" s="1040"/>
      <c r="B450" s="1060"/>
      <c r="C450" s="1040"/>
      <c r="D450" s="1061" t="s">
        <v>3548</v>
      </c>
      <c r="E450" s="1051" t="s">
        <v>66</v>
      </c>
      <c r="F450" s="1051">
        <v>1</v>
      </c>
      <c r="G450" s="1052">
        <v>183.18</v>
      </c>
      <c r="H450" s="1059">
        <f t="shared" si="6"/>
        <v>183.18</v>
      </c>
      <c r="I450" s="1039"/>
      <c r="J450" s="2159" t="s">
        <v>6427</v>
      </c>
      <c r="K450" s="2160" t="str">
        <f>VLOOKUP(J450,'FICHE RATIOS'!C:D,2,FALSE)</f>
        <v>Eau froide</v>
      </c>
    </row>
    <row r="451" spans="1:11" s="1012" customFormat="1" ht="12">
      <c r="A451" s="1040"/>
      <c r="B451" s="1053"/>
      <c r="C451" s="1054"/>
      <c r="D451" s="1067" t="s">
        <v>3637</v>
      </c>
      <c r="E451" s="555" t="s">
        <v>66</v>
      </c>
      <c r="F451" s="555">
        <v>1</v>
      </c>
      <c r="G451" s="1052">
        <v>37.020000000000003</v>
      </c>
      <c r="H451" s="1059">
        <f t="shared" si="6"/>
        <v>37.020000000000003</v>
      </c>
      <c r="I451" s="1039"/>
      <c r="J451" s="2159" t="s">
        <v>6427</v>
      </c>
      <c r="K451" s="2160" t="str">
        <f>VLOOKUP(J451,'FICHE RATIOS'!C:D,2,FALSE)</f>
        <v>Eau froide</v>
      </c>
    </row>
    <row r="452" spans="1:11" s="1012" customFormat="1" ht="12">
      <c r="A452" s="1040"/>
      <c r="B452" s="1053"/>
      <c r="C452" s="1054"/>
      <c r="D452" s="1064" t="s">
        <v>3638</v>
      </c>
      <c r="E452" s="555" t="s">
        <v>66</v>
      </c>
      <c r="F452" s="555">
        <v>1</v>
      </c>
      <c r="G452" s="1052">
        <v>108.24</v>
      </c>
      <c r="H452" s="1059">
        <f t="shared" si="6"/>
        <v>108.24</v>
      </c>
      <c r="I452" s="1039"/>
      <c r="J452" s="2159" t="s">
        <v>6427</v>
      </c>
      <c r="K452" s="2160" t="str">
        <f>VLOOKUP(J452,'FICHE RATIOS'!C:D,2,FALSE)</f>
        <v>Eau froide</v>
      </c>
    </row>
    <row r="453" spans="1:11" s="1012" customFormat="1" ht="12">
      <c r="A453" s="1040"/>
      <c r="B453" s="1053"/>
      <c r="C453" s="1054"/>
      <c r="D453" s="1064" t="s">
        <v>3536</v>
      </c>
      <c r="E453" s="456" t="s">
        <v>66</v>
      </c>
      <c r="F453" s="555">
        <v>1</v>
      </c>
      <c r="G453" s="1052">
        <v>15.78</v>
      </c>
      <c r="H453" s="1059">
        <f t="shared" si="6"/>
        <v>15.78</v>
      </c>
      <c r="I453" s="1039"/>
      <c r="J453" s="2159" t="s">
        <v>6427</v>
      </c>
      <c r="K453" s="2160" t="str">
        <f>VLOOKUP(J453,'FICHE RATIOS'!C:D,2,FALSE)</f>
        <v>Eau froide</v>
      </c>
    </row>
    <row r="454" spans="1:11" s="1012" customFormat="1" ht="12">
      <c r="A454" s="1040"/>
      <c r="B454" s="1053"/>
      <c r="C454" s="1054"/>
      <c r="D454" s="1064"/>
      <c r="E454" s="456"/>
      <c r="F454" s="555"/>
      <c r="G454" s="1052"/>
      <c r="H454" s="1059">
        <f t="shared" si="6"/>
        <v>0</v>
      </c>
      <c r="I454" s="1039"/>
      <c r="J454" s="2159" t="s">
        <v>6427</v>
      </c>
      <c r="K454" s="2160" t="str">
        <f>VLOOKUP(J454,'FICHE RATIOS'!C:D,2,FALSE)</f>
        <v>Eau froide</v>
      </c>
    </row>
    <row r="455" spans="1:11" s="1012" customFormat="1" ht="12">
      <c r="A455" s="1040"/>
      <c r="B455" s="1053"/>
      <c r="C455" s="1054"/>
      <c r="D455" s="1064" t="s">
        <v>3527</v>
      </c>
      <c r="E455" s="456"/>
      <c r="F455" s="311"/>
      <c r="G455" s="1052"/>
      <c r="H455" s="1059">
        <f t="shared" si="6"/>
        <v>0</v>
      </c>
      <c r="I455" s="1039"/>
      <c r="J455" s="2159" t="s">
        <v>6427</v>
      </c>
      <c r="K455" s="2160" t="str">
        <f>VLOOKUP(J455,'FICHE RATIOS'!C:D,2,FALSE)</f>
        <v>Eau froide</v>
      </c>
    </row>
    <row r="456" spans="1:11" s="1012" customFormat="1" ht="12">
      <c r="A456" s="1040"/>
      <c r="B456" s="1053"/>
      <c r="C456" s="1054"/>
      <c r="D456" s="1064" t="s">
        <v>3502</v>
      </c>
      <c r="E456" s="456" t="s">
        <v>51</v>
      </c>
      <c r="F456" s="555">
        <v>1</v>
      </c>
      <c r="G456" s="1052">
        <v>41.7</v>
      </c>
      <c r="H456" s="1059">
        <f t="shared" si="6"/>
        <v>41.7</v>
      </c>
      <c r="I456" s="1039"/>
      <c r="J456" s="2159" t="s">
        <v>6427</v>
      </c>
      <c r="K456" s="2160" t="str">
        <f>VLOOKUP(J456,'FICHE RATIOS'!C:D,2,FALSE)</f>
        <v>Eau froide</v>
      </c>
    </row>
    <row r="457" spans="1:11" s="1012" customFormat="1" ht="12">
      <c r="A457" s="1040"/>
      <c r="B457" s="1053"/>
      <c r="C457" s="1054"/>
      <c r="D457" s="1064"/>
      <c r="E457" s="456"/>
      <c r="F457" s="555"/>
      <c r="G457" s="1052"/>
      <c r="H457" s="1059">
        <f t="shared" si="6"/>
        <v>0</v>
      </c>
      <c r="I457" s="1039"/>
      <c r="J457" s="2159" t="s">
        <v>6427</v>
      </c>
      <c r="K457" s="2160" t="str">
        <f>VLOOKUP(J457,'FICHE RATIOS'!C:D,2,FALSE)</f>
        <v>Eau froide</v>
      </c>
    </row>
    <row r="458" spans="1:11" s="1012" customFormat="1" ht="12">
      <c r="A458" s="1040"/>
      <c r="B458" s="1053"/>
      <c r="C458" s="1054"/>
      <c r="D458" s="1067" t="s">
        <v>3589</v>
      </c>
      <c r="E458" s="555"/>
      <c r="F458" s="555"/>
      <c r="G458" s="1052"/>
      <c r="H458" s="1059">
        <f t="shared" si="6"/>
        <v>0</v>
      </c>
      <c r="I458" s="1039"/>
      <c r="J458" s="2159" t="s">
        <v>6427</v>
      </c>
      <c r="K458" s="2160" t="str">
        <f>VLOOKUP(J458,'FICHE RATIOS'!C:D,2,FALSE)</f>
        <v>Eau froide</v>
      </c>
    </row>
    <row r="459" spans="1:11" s="1012" customFormat="1" ht="12">
      <c r="A459" s="1040"/>
      <c r="B459" s="1053"/>
      <c r="C459" s="1054"/>
      <c r="D459" s="1067" t="s">
        <v>3590</v>
      </c>
      <c r="E459" s="555"/>
      <c r="F459" s="555"/>
      <c r="G459" s="1052"/>
      <c r="H459" s="1059">
        <f t="shared" ref="H459:H522" si="7">+IF(F459=0,0,F459*G459)</f>
        <v>0</v>
      </c>
      <c r="I459" s="1039"/>
      <c r="J459" s="2159" t="s">
        <v>6427</v>
      </c>
      <c r="K459" s="2160" t="str">
        <f>VLOOKUP(J459,'FICHE RATIOS'!C:D,2,FALSE)</f>
        <v>Eau froide</v>
      </c>
    </row>
    <row r="460" spans="1:11" s="1012" customFormat="1" ht="12">
      <c r="A460" s="1040"/>
      <c r="B460" s="1053"/>
      <c r="C460" s="1054"/>
      <c r="D460" s="1067" t="s">
        <v>3509</v>
      </c>
      <c r="E460" s="555"/>
      <c r="F460" s="555"/>
      <c r="G460" s="1052"/>
      <c r="H460" s="1059">
        <f t="shared" si="7"/>
        <v>0</v>
      </c>
      <c r="I460" s="1039"/>
      <c r="J460" s="2159" t="s">
        <v>6427</v>
      </c>
      <c r="K460" s="2160" t="str">
        <f>VLOOKUP(J460,'FICHE RATIOS'!C:D,2,FALSE)</f>
        <v>Eau froide</v>
      </c>
    </row>
    <row r="461" spans="1:11" s="1012" customFormat="1" ht="12">
      <c r="A461" s="1040"/>
      <c r="B461" s="1053"/>
      <c r="C461" s="1054"/>
      <c r="D461" s="1067" t="s">
        <v>3510</v>
      </c>
      <c r="E461" s="555"/>
      <c r="F461" s="555"/>
      <c r="G461" s="1052"/>
      <c r="H461" s="1059">
        <f t="shared" si="7"/>
        <v>0</v>
      </c>
      <c r="I461" s="1039"/>
      <c r="J461" s="2159" t="s">
        <v>6427</v>
      </c>
      <c r="K461" s="2160" t="str">
        <f>VLOOKUP(J461,'FICHE RATIOS'!C:D,2,FALSE)</f>
        <v>Eau froide</v>
      </c>
    </row>
    <row r="462" spans="1:11" s="1012" customFormat="1" ht="12">
      <c r="A462" s="1040"/>
      <c r="B462" s="1053"/>
      <c r="C462" s="1054"/>
      <c r="D462" s="1067" t="s">
        <v>3639</v>
      </c>
      <c r="E462" s="555" t="s">
        <v>66</v>
      </c>
      <c r="F462" s="555">
        <v>1</v>
      </c>
      <c r="G462" s="1052">
        <v>293.06</v>
      </c>
      <c r="H462" s="1059">
        <f t="shared" si="7"/>
        <v>293.06</v>
      </c>
      <c r="I462" s="1039"/>
      <c r="J462" s="2159" t="s">
        <v>6427</v>
      </c>
      <c r="K462" s="2160" t="str">
        <f>VLOOKUP(J462,'FICHE RATIOS'!C:D,2,FALSE)</f>
        <v>Eau froide</v>
      </c>
    </row>
    <row r="463" spans="1:11" s="1012" customFormat="1" ht="12">
      <c r="A463" s="1040"/>
      <c r="B463" s="1053"/>
      <c r="C463" s="1054"/>
      <c r="D463" s="1067" t="s">
        <v>3512</v>
      </c>
      <c r="E463" s="555"/>
      <c r="F463" s="555"/>
      <c r="G463" s="1052"/>
      <c r="H463" s="1059">
        <f t="shared" si="7"/>
        <v>0</v>
      </c>
      <c r="I463" s="1039"/>
      <c r="J463" s="2159" t="s">
        <v>6427</v>
      </c>
      <c r="K463" s="2160" t="str">
        <f>VLOOKUP(J463,'FICHE RATIOS'!C:D,2,FALSE)</f>
        <v>Eau froide</v>
      </c>
    </row>
    <row r="464" spans="1:11" s="1012" customFormat="1" ht="12">
      <c r="A464" s="1040"/>
      <c r="B464" s="1053"/>
      <c r="C464" s="1054"/>
      <c r="D464" s="1067" t="s">
        <v>3613</v>
      </c>
      <c r="E464" s="555" t="s">
        <v>51</v>
      </c>
      <c r="F464" s="555">
        <v>1</v>
      </c>
      <c r="G464" s="1052">
        <v>51.1</v>
      </c>
      <c r="H464" s="1059">
        <f t="shared" si="7"/>
        <v>51.1</v>
      </c>
      <c r="I464" s="1039"/>
      <c r="J464" s="2159" t="s">
        <v>6427</v>
      </c>
      <c r="K464" s="2160" t="str">
        <f>VLOOKUP(J464,'FICHE RATIOS'!C:D,2,FALSE)</f>
        <v>Eau froide</v>
      </c>
    </row>
    <row r="465" spans="1:11" s="1012" customFormat="1" ht="12">
      <c r="A465" s="1040"/>
      <c r="B465" s="1053"/>
      <c r="C465" s="1054"/>
      <c r="D465" s="1067"/>
      <c r="E465" s="555"/>
      <c r="F465" s="555"/>
      <c r="G465" s="1052"/>
      <c r="H465" s="1059">
        <f t="shared" si="7"/>
        <v>0</v>
      </c>
      <c r="I465" s="1039"/>
      <c r="J465" s="2159" t="s">
        <v>6427</v>
      </c>
      <c r="K465" s="2160" t="str">
        <f>VLOOKUP(J465,'FICHE RATIOS'!C:D,2,FALSE)</f>
        <v>Eau froide</v>
      </c>
    </row>
    <row r="466" spans="1:11" s="1012" customFormat="1" ht="12">
      <c r="A466" s="1040"/>
      <c r="B466" s="1053"/>
      <c r="C466" s="1054"/>
      <c r="D466" s="1067" t="s">
        <v>3641</v>
      </c>
      <c r="E466" s="555" t="s">
        <v>235</v>
      </c>
      <c r="F466" s="555">
        <v>5</v>
      </c>
      <c r="G466" s="1052">
        <v>86.6</v>
      </c>
      <c r="H466" s="1059">
        <f t="shared" si="7"/>
        <v>433</v>
      </c>
      <c r="I466" s="1039"/>
      <c r="J466" s="2159" t="s">
        <v>6427</v>
      </c>
      <c r="K466" s="2160" t="str">
        <f>VLOOKUP(J466,'FICHE RATIOS'!C:D,2,FALSE)</f>
        <v>Eau froide</v>
      </c>
    </row>
    <row r="467" spans="1:11" s="1012" customFormat="1" ht="12">
      <c r="A467" s="1040"/>
      <c r="B467" s="1060"/>
      <c r="C467" s="1040"/>
      <c r="D467" s="1062" t="s">
        <v>3506</v>
      </c>
      <c r="E467" s="276" t="s">
        <v>70</v>
      </c>
      <c r="F467" s="277">
        <v>3</v>
      </c>
      <c r="G467" s="1052">
        <v>68.989999999999995</v>
      </c>
      <c r="H467" s="1059">
        <f t="shared" si="7"/>
        <v>206.96999999999997</v>
      </c>
      <c r="I467" s="1039"/>
      <c r="J467" s="2159" t="s">
        <v>6427</v>
      </c>
      <c r="K467" s="2160" t="str">
        <f>VLOOKUP(J467,'FICHE RATIOS'!C:D,2,FALSE)</f>
        <v>Eau froide</v>
      </c>
    </row>
    <row r="468" spans="1:11" s="1012" customFormat="1" ht="12">
      <c r="A468" s="1040"/>
      <c r="B468" s="1053"/>
      <c r="C468" s="1054"/>
      <c r="D468" s="1067"/>
      <c r="E468" s="555"/>
      <c r="F468" s="555"/>
      <c r="G468" s="1052"/>
      <c r="H468" s="1059">
        <f t="shared" si="7"/>
        <v>0</v>
      </c>
      <c r="I468" s="1039"/>
      <c r="J468" s="2159" t="s">
        <v>6427</v>
      </c>
      <c r="K468" s="2160" t="str">
        <f>VLOOKUP(J468,'FICHE RATIOS'!C:D,2,FALSE)</f>
        <v>Eau froide</v>
      </c>
    </row>
    <row r="469" spans="1:11" s="1012" customFormat="1" ht="12">
      <c r="A469" s="1040"/>
      <c r="B469" s="1053"/>
      <c r="C469" s="1054"/>
      <c r="D469" s="1067"/>
      <c r="E469" s="555"/>
      <c r="F469" s="555"/>
      <c r="G469" s="1052"/>
      <c r="H469" s="1059">
        <f t="shared" si="7"/>
        <v>0</v>
      </c>
      <c r="I469" s="1039"/>
      <c r="J469" s="2159" t="s">
        <v>6427</v>
      </c>
      <c r="K469" s="2160" t="str">
        <f>VLOOKUP(J469,'FICHE RATIOS'!C:D,2,FALSE)</f>
        <v>Eau froide</v>
      </c>
    </row>
    <row r="470" spans="1:11" s="1012" customFormat="1" ht="12">
      <c r="A470" s="1040"/>
      <c r="B470" s="1053"/>
      <c r="C470" s="1054"/>
      <c r="D470" s="1070" t="s">
        <v>3642</v>
      </c>
      <c r="E470" s="555"/>
      <c r="F470" s="555"/>
      <c r="G470" s="1052"/>
      <c r="H470" s="1059">
        <f t="shared" si="7"/>
        <v>0</v>
      </c>
      <c r="I470" s="1039"/>
      <c r="J470" s="2159" t="s">
        <v>6427</v>
      </c>
      <c r="K470" s="2160" t="str">
        <f>VLOOKUP(J470,'FICHE RATIOS'!C:D,2,FALSE)</f>
        <v>Eau froide</v>
      </c>
    </row>
    <row r="471" spans="1:11" s="1012" customFormat="1" ht="12">
      <c r="A471" s="1040"/>
      <c r="B471" s="1053"/>
      <c r="C471" s="1054"/>
      <c r="D471" s="1067" t="s">
        <v>3595</v>
      </c>
      <c r="E471" s="555" t="s">
        <v>235</v>
      </c>
      <c r="F471" s="555">
        <v>10</v>
      </c>
      <c r="G471" s="1052">
        <v>26.64</v>
      </c>
      <c r="H471" s="1059">
        <f t="shared" si="7"/>
        <v>266.39999999999998</v>
      </c>
      <c r="I471" s="1039"/>
      <c r="J471" s="2159" t="s">
        <v>6427</v>
      </c>
      <c r="K471" s="2160" t="str">
        <f>VLOOKUP(J471,'FICHE RATIOS'!C:D,2,FALSE)</f>
        <v>Eau froide</v>
      </c>
    </row>
    <row r="472" spans="1:11" s="1012" customFormat="1" ht="12">
      <c r="A472" s="1040"/>
      <c r="B472" s="1053"/>
      <c r="C472" s="1054"/>
      <c r="D472" s="1067" t="s">
        <v>3574</v>
      </c>
      <c r="E472" s="555" t="s">
        <v>235</v>
      </c>
      <c r="F472" s="555">
        <v>15</v>
      </c>
      <c r="G472" s="1052">
        <v>30.66</v>
      </c>
      <c r="H472" s="1059">
        <f t="shared" si="7"/>
        <v>459.9</v>
      </c>
      <c r="I472" s="1039"/>
      <c r="J472" s="2159" t="s">
        <v>6427</v>
      </c>
      <c r="K472" s="2160" t="str">
        <f>VLOOKUP(J472,'FICHE RATIOS'!C:D,2,FALSE)</f>
        <v>Eau froide</v>
      </c>
    </row>
    <row r="473" spans="1:11" s="1012" customFormat="1" ht="12">
      <c r="A473" s="1040"/>
      <c r="B473" s="1053"/>
      <c r="C473" s="1054"/>
      <c r="D473" s="1067" t="s">
        <v>3575</v>
      </c>
      <c r="E473" s="555" t="s">
        <v>235</v>
      </c>
      <c r="F473" s="555">
        <v>122</v>
      </c>
      <c r="G473" s="1052">
        <v>33.86</v>
      </c>
      <c r="H473" s="1059">
        <f t="shared" si="7"/>
        <v>4130.92</v>
      </c>
      <c r="I473" s="1039"/>
      <c r="J473" s="2159" t="s">
        <v>6427</v>
      </c>
      <c r="K473" s="2160" t="str">
        <f>VLOOKUP(J473,'FICHE RATIOS'!C:D,2,FALSE)</f>
        <v>Eau froide</v>
      </c>
    </row>
    <row r="474" spans="1:11" s="1012" customFormat="1" ht="12">
      <c r="A474" s="1040"/>
      <c r="B474" s="1053"/>
      <c r="C474" s="1054"/>
      <c r="D474" s="1067" t="s">
        <v>3555</v>
      </c>
      <c r="E474" s="555" t="s">
        <v>235</v>
      </c>
      <c r="F474" s="555">
        <v>15</v>
      </c>
      <c r="G474" s="1052">
        <v>38.770000000000003</v>
      </c>
      <c r="H474" s="1059">
        <f t="shared" si="7"/>
        <v>581.55000000000007</v>
      </c>
      <c r="I474" s="1039"/>
      <c r="J474" s="2159" t="s">
        <v>6427</v>
      </c>
      <c r="K474" s="2160" t="str">
        <f>VLOOKUP(J474,'FICHE RATIOS'!C:D,2,FALSE)</f>
        <v>Eau froide</v>
      </c>
    </row>
    <row r="475" spans="1:11" s="1012" customFormat="1" ht="12">
      <c r="A475" s="1040"/>
      <c r="B475" s="1053"/>
      <c r="C475" s="1054"/>
      <c r="D475" s="1067"/>
      <c r="E475" s="555"/>
      <c r="F475" s="555"/>
      <c r="G475" s="1052"/>
      <c r="H475" s="1059">
        <f t="shared" si="7"/>
        <v>0</v>
      </c>
      <c r="I475" s="1039"/>
      <c r="J475" s="2159" t="s">
        <v>6427</v>
      </c>
      <c r="K475" s="2160" t="str">
        <f>VLOOKUP(J475,'FICHE RATIOS'!C:D,2,FALSE)</f>
        <v>Eau froide</v>
      </c>
    </row>
    <row r="476" spans="1:11" s="1012" customFormat="1" ht="12">
      <c r="A476" s="1040"/>
      <c r="B476" s="1053"/>
      <c r="C476" s="1054"/>
      <c r="D476" s="1071" t="s">
        <v>3596</v>
      </c>
      <c r="E476" s="456" t="s">
        <v>235</v>
      </c>
      <c r="F476" s="555">
        <v>10</v>
      </c>
      <c r="G476" s="1052">
        <v>8</v>
      </c>
      <c r="H476" s="1059">
        <f t="shared" si="7"/>
        <v>80</v>
      </c>
      <c r="I476" s="1039"/>
      <c r="J476" s="2159" t="s">
        <v>6427</v>
      </c>
      <c r="K476" s="2160" t="str">
        <f>VLOOKUP(J476,'FICHE RATIOS'!C:D,2,FALSE)</f>
        <v>Eau froide</v>
      </c>
    </row>
    <row r="477" spans="1:11" s="1012" customFormat="1" ht="12">
      <c r="A477" s="1040"/>
      <c r="B477" s="1053"/>
      <c r="C477" s="1054"/>
      <c r="D477" s="1071" t="s">
        <v>3576</v>
      </c>
      <c r="E477" s="456" t="s">
        <v>235</v>
      </c>
      <c r="F477" s="555">
        <v>15</v>
      </c>
      <c r="G477" s="1052">
        <v>8.76</v>
      </c>
      <c r="H477" s="1059">
        <f t="shared" si="7"/>
        <v>131.4</v>
      </c>
      <c r="I477" s="1039"/>
      <c r="J477" s="2159" t="s">
        <v>6427</v>
      </c>
      <c r="K477" s="2160" t="str">
        <f>VLOOKUP(J477,'FICHE RATIOS'!C:D,2,FALSE)</f>
        <v>Eau froide</v>
      </c>
    </row>
    <row r="478" spans="1:11" s="1012" customFormat="1" ht="12">
      <c r="A478" s="1040"/>
      <c r="B478" s="1053"/>
      <c r="C478" s="1054"/>
      <c r="D478" s="1071" t="s">
        <v>3572</v>
      </c>
      <c r="E478" s="456" t="s">
        <v>235</v>
      </c>
      <c r="F478" s="555">
        <v>122</v>
      </c>
      <c r="G478" s="1052">
        <v>9.16</v>
      </c>
      <c r="H478" s="1059">
        <f t="shared" si="7"/>
        <v>1117.52</v>
      </c>
      <c r="I478" s="1039"/>
      <c r="J478" s="2159" t="s">
        <v>6427</v>
      </c>
      <c r="K478" s="2160" t="str">
        <f>VLOOKUP(J478,'FICHE RATIOS'!C:D,2,FALSE)</f>
        <v>Eau froide</v>
      </c>
    </row>
    <row r="479" spans="1:11" s="1012" customFormat="1" ht="12">
      <c r="A479" s="1040"/>
      <c r="B479" s="1053"/>
      <c r="C479" s="1054"/>
      <c r="D479" s="1071" t="s">
        <v>3564</v>
      </c>
      <c r="E479" s="456" t="s">
        <v>235</v>
      </c>
      <c r="F479" s="555">
        <v>15</v>
      </c>
      <c r="G479" s="1052">
        <v>10.94</v>
      </c>
      <c r="H479" s="1059">
        <f t="shared" si="7"/>
        <v>164.1</v>
      </c>
      <c r="I479" s="1039"/>
      <c r="J479" s="2159" t="s">
        <v>6427</v>
      </c>
      <c r="K479" s="2160" t="str">
        <f>VLOOKUP(J479,'FICHE RATIOS'!C:D,2,FALSE)</f>
        <v>Eau froide</v>
      </c>
    </row>
    <row r="480" spans="1:11" s="1012" customFormat="1" ht="12">
      <c r="A480" s="1040"/>
      <c r="B480" s="1053"/>
      <c r="C480" s="1054"/>
      <c r="D480" s="1067"/>
      <c r="E480" s="555"/>
      <c r="F480" s="555"/>
      <c r="G480" s="1052"/>
      <c r="H480" s="1059">
        <f t="shared" si="7"/>
        <v>0</v>
      </c>
      <c r="I480" s="1039"/>
      <c r="J480" s="2159" t="s">
        <v>6427</v>
      </c>
      <c r="K480" s="2160" t="str">
        <f>VLOOKUP(J480,'FICHE RATIOS'!C:D,2,FALSE)</f>
        <v>Eau froide</v>
      </c>
    </row>
    <row r="481" spans="1:11" s="1012" customFormat="1" ht="12">
      <c r="A481" s="1040"/>
      <c r="B481" s="1053"/>
      <c r="C481" s="1054"/>
      <c r="D481" s="1067" t="s">
        <v>3582</v>
      </c>
      <c r="E481" s="555" t="s">
        <v>66</v>
      </c>
      <c r="F481" s="555">
        <v>2</v>
      </c>
      <c r="G481" s="1052">
        <v>42.14</v>
      </c>
      <c r="H481" s="1059">
        <f t="shared" si="7"/>
        <v>84.28</v>
      </c>
      <c r="I481" s="1039"/>
      <c r="J481" s="2159" t="s">
        <v>6427</v>
      </c>
      <c r="K481" s="2160" t="str">
        <f>VLOOKUP(J481,'FICHE RATIOS'!C:D,2,FALSE)</f>
        <v>Eau froide</v>
      </c>
    </row>
    <row r="482" spans="1:11" s="1012" customFormat="1" ht="12">
      <c r="A482" s="1040"/>
      <c r="B482" s="1053"/>
      <c r="C482" s="1054"/>
      <c r="D482" s="1067" t="s">
        <v>3545</v>
      </c>
      <c r="E482" s="555" t="s">
        <v>66</v>
      </c>
      <c r="F482" s="555">
        <v>1</v>
      </c>
      <c r="G482" s="1052">
        <v>50.53</v>
      </c>
      <c r="H482" s="1059">
        <f t="shared" si="7"/>
        <v>50.53</v>
      </c>
      <c r="I482" s="1039"/>
      <c r="J482" s="2159" t="s">
        <v>6427</v>
      </c>
      <c r="K482" s="2160" t="str">
        <f>VLOOKUP(J482,'FICHE RATIOS'!C:D,2,FALSE)</f>
        <v>Eau froide</v>
      </c>
    </row>
    <row r="483" spans="1:11" s="1012" customFormat="1" ht="12">
      <c r="A483" s="1040"/>
      <c r="B483" s="1053"/>
      <c r="C483" s="1054"/>
      <c r="D483" s="1064" t="s">
        <v>3536</v>
      </c>
      <c r="E483" s="456" t="s">
        <v>66</v>
      </c>
      <c r="F483" s="311">
        <v>3</v>
      </c>
      <c r="G483" s="1052">
        <v>15.78</v>
      </c>
      <c r="H483" s="1059">
        <f t="shared" si="7"/>
        <v>47.339999999999996</v>
      </c>
      <c r="I483" s="1039"/>
      <c r="J483" s="2159" t="s">
        <v>6427</v>
      </c>
      <c r="K483" s="2160" t="str">
        <f>VLOOKUP(J483,'FICHE RATIOS'!C:D,2,FALSE)</f>
        <v>Eau froide</v>
      </c>
    </row>
    <row r="484" spans="1:11" s="1012" customFormat="1" ht="12">
      <c r="A484" s="1040"/>
      <c r="B484" s="1053"/>
      <c r="C484" s="1054"/>
      <c r="D484" s="1067"/>
      <c r="E484" s="555"/>
      <c r="F484" s="555"/>
      <c r="G484" s="1052"/>
      <c r="H484" s="1059">
        <f t="shared" si="7"/>
        <v>0</v>
      </c>
      <c r="I484" s="1039"/>
      <c r="J484" s="2159" t="s">
        <v>6427</v>
      </c>
      <c r="K484" s="2160" t="str">
        <f>VLOOKUP(J484,'FICHE RATIOS'!C:D,2,FALSE)</f>
        <v>Eau froide</v>
      </c>
    </row>
    <row r="485" spans="1:11" s="1012" customFormat="1" ht="12">
      <c r="A485" s="1040"/>
      <c r="B485" s="1053"/>
      <c r="C485" s="1054"/>
      <c r="D485" s="1067" t="s">
        <v>3529</v>
      </c>
      <c r="E485" s="555" t="s">
        <v>66</v>
      </c>
      <c r="F485" s="555">
        <v>2</v>
      </c>
      <c r="G485" s="1052">
        <v>57.5</v>
      </c>
      <c r="H485" s="1059">
        <f t="shared" si="7"/>
        <v>115</v>
      </c>
      <c r="I485" s="1039"/>
      <c r="J485" s="2159" t="s">
        <v>6427</v>
      </c>
      <c r="K485" s="2160" t="str">
        <f>VLOOKUP(J485,'FICHE RATIOS'!C:D,2,FALSE)</f>
        <v>Eau froide</v>
      </c>
    </row>
    <row r="486" spans="1:11" s="1012" customFormat="1" ht="12">
      <c r="A486" s="1040"/>
      <c r="B486" s="1053"/>
      <c r="C486" s="1054"/>
      <c r="D486" s="1067"/>
      <c r="E486" s="555"/>
      <c r="F486" s="555"/>
      <c r="G486" s="1052"/>
      <c r="H486" s="1059">
        <f t="shared" si="7"/>
        <v>0</v>
      </c>
      <c r="I486" s="1039"/>
      <c r="J486" s="2159" t="s">
        <v>6427</v>
      </c>
      <c r="K486" s="2160" t="str">
        <f>VLOOKUP(J486,'FICHE RATIOS'!C:D,2,FALSE)</f>
        <v>Eau froide</v>
      </c>
    </row>
    <row r="487" spans="1:11" s="1012" customFormat="1" ht="12">
      <c r="A487" s="1040"/>
      <c r="B487" s="1053"/>
      <c r="C487" s="1054"/>
      <c r="D487" s="1070" t="s">
        <v>3598</v>
      </c>
      <c r="E487" s="555"/>
      <c r="F487" s="555"/>
      <c r="G487" s="1052"/>
      <c r="H487" s="1059">
        <f t="shared" si="7"/>
        <v>0</v>
      </c>
      <c r="I487" s="1039"/>
      <c r="J487" s="2159" t="s">
        <v>6427</v>
      </c>
      <c r="K487" s="2160" t="str">
        <f>VLOOKUP(J487,'FICHE RATIOS'!C:D,2,FALSE)</f>
        <v>Eau froide</v>
      </c>
    </row>
    <row r="488" spans="1:11" s="1012" customFormat="1" ht="12">
      <c r="A488" s="1040"/>
      <c r="B488" s="1053"/>
      <c r="C488" s="1054"/>
      <c r="D488" s="1067" t="s">
        <v>3600</v>
      </c>
      <c r="E488" s="555" t="s">
        <v>66</v>
      </c>
      <c r="F488" s="555">
        <v>10</v>
      </c>
      <c r="G488" s="1052">
        <v>25.37</v>
      </c>
      <c r="H488" s="1059">
        <f t="shared" si="7"/>
        <v>253.70000000000002</v>
      </c>
      <c r="I488" s="1039"/>
      <c r="J488" s="2159" t="s">
        <v>6427</v>
      </c>
      <c r="K488" s="2160" t="str">
        <f>VLOOKUP(J488,'FICHE RATIOS'!C:D,2,FALSE)</f>
        <v>Eau froide</v>
      </c>
    </row>
    <row r="489" spans="1:11" s="1012" customFormat="1" ht="12">
      <c r="A489" s="1040"/>
      <c r="B489" s="1053"/>
      <c r="C489" s="1054"/>
      <c r="D489" s="1067" t="s">
        <v>3602</v>
      </c>
      <c r="E489" s="555" t="s">
        <v>66</v>
      </c>
      <c r="F489" s="555">
        <v>10</v>
      </c>
      <c r="G489" s="1052">
        <v>30.81</v>
      </c>
      <c r="H489" s="1059">
        <f t="shared" si="7"/>
        <v>308.09999999999997</v>
      </c>
      <c r="I489" s="1039"/>
      <c r="J489" s="2159" t="s">
        <v>6427</v>
      </c>
      <c r="K489" s="2160" t="str">
        <f>VLOOKUP(J489,'FICHE RATIOS'!C:D,2,FALSE)</f>
        <v>Eau froide</v>
      </c>
    </row>
    <row r="490" spans="1:11" s="1012" customFormat="1" ht="12">
      <c r="A490" s="1040"/>
      <c r="B490" s="1053"/>
      <c r="C490" s="1054"/>
      <c r="D490" s="1071"/>
      <c r="E490" s="555"/>
      <c r="F490" s="555"/>
      <c r="G490" s="1052"/>
      <c r="H490" s="1059">
        <f t="shared" si="7"/>
        <v>0</v>
      </c>
      <c r="I490" s="1039"/>
      <c r="J490" s="2159" t="s">
        <v>6427</v>
      </c>
      <c r="K490" s="2160" t="str">
        <f>VLOOKUP(J490,'FICHE RATIOS'!C:D,2,FALSE)</f>
        <v>Eau froide</v>
      </c>
    </row>
    <row r="491" spans="1:11" s="1012" customFormat="1" ht="12">
      <c r="A491" s="1040"/>
      <c r="B491" s="1053"/>
      <c r="C491" s="1054"/>
      <c r="D491" s="1067" t="s">
        <v>3603</v>
      </c>
      <c r="E491" s="311"/>
      <c r="F491" s="555"/>
      <c r="G491" s="1052"/>
      <c r="H491" s="1059">
        <f t="shared" si="7"/>
        <v>0</v>
      </c>
      <c r="I491" s="1039"/>
      <c r="J491" s="2159" t="s">
        <v>6427</v>
      </c>
      <c r="K491" s="2160" t="str">
        <f>VLOOKUP(J491,'FICHE RATIOS'!C:D,2,FALSE)</f>
        <v>Eau froide</v>
      </c>
    </row>
    <row r="492" spans="1:11" s="1012" customFormat="1" ht="12">
      <c r="A492" s="1040"/>
      <c r="B492" s="1053"/>
      <c r="C492" s="1054"/>
      <c r="D492" s="1067" t="s">
        <v>3605</v>
      </c>
      <c r="E492" s="555" t="s">
        <v>66</v>
      </c>
      <c r="F492" s="555">
        <v>10</v>
      </c>
      <c r="G492" s="1052">
        <v>14.98</v>
      </c>
      <c r="H492" s="1059">
        <f t="shared" si="7"/>
        <v>149.80000000000001</v>
      </c>
      <c r="I492" s="1039"/>
      <c r="J492" s="2159" t="s">
        <v>6427</v>
      </c>
      <c r="K492" s="2160" t="str">
        <f>VLOOKUP(J492,'FICHE RATIOS'!C:D,2,FALSE)</f>
        <v>Eau froide</v>
      </c>
    </row>
    <row r="493" spans="1:11" s="1012" customFormat="1" ht="12">
      <c r="A493" s="1040"/>
      <c r="B493" s="1065"/>
      <c r="C493" s="1066"/>
      <c r="D493" s="1073"/>
      <c r="E493" s="277"/>
      <c r="F493" s="1051"/>
      <c r="G493" s="1052"/>
      <c r="H493" s="1059">
        <f t="shared" si="7"/>
        <v>0</v>
      </c>
      <c r="I493" s="1039"/>
      <c r="J493" s="2159"/>
      <c r="K493" s="2160" t="e">
        <f>VLOOKUP(J493,'FICHE RATIOS'!C:D,2,FALSE)</f>
        <v>#N/A</v>
      </c>
    </row>
    <row r="494" spans="1:11" s="1012" customFormat="1" ht="12">
      <c r="A494" s="1040"/>
      <c r="B494" s="1065"/>
      <c r="C494" s="1066"/>
      <c r="D494" s="1073"/>
      <c r="E494" s="277"/>
      <c r="F494" s="1051"/>
      <c r="G494" s="1052"/>
      <c r="H494" s="1059">
        <f t="shared" si="7"/>
        <v>0</v>
      </c>
      <c r="I494" s="1039"/>
      <c r="J494" s="2159"/>
      <c r="K494" s="2160" t="e">
        <f>VLOOKUP(J494,'FICHE RATIOS'!C:D,2,FALSE)</f>
        <v>#N/A</v>
      </c>
    </row>
    <row r="495" spans="1:11" s="1012" customFormat="1" ht="12">
      <c r="A495" s="1040"/>
      <c r="B495" s="1065"/>
      <c r="C495" s="1066"/>
      <c r="D495" s="1073"/>
      <c r="E495" s="277"/>
      <c r="F495" s="1051"/>
      <c r="G495" s="1052"/>
      <c r="H495" s="1059">
        <f t="shared" si="7"/>
        <v>0</v>
      </c>
      <c r="I495" s="1039"/>
      <c r="J495" s="2159"/>
      <c r="K495" s="2160" t="e">
        <f>VLOOKUP(J495,'FICHE RATIOS'!C:D,2,FALSE)</f>
        <v>#N/A</v>
      </c>
    </row>
    <row r="496" spans="1:11" s="1012" customFormat="1" ht="12">
      <c r="A496" s="1040"/>
      <c r="B496" s="1065" t="s">
        <v>1080</v>
      </c>
      <c r="C496" s="1066"/>
      <c r="D496" s="1074" t="s">
        <v>3643</v>
      </c>
      <c r="E496" s="277"/>
      <c r="F496" s="1051"/>
      <c r="G496" s="1052"/>
      <c r="H496" s="1059">
        <f t="shared" si="7"/>
        <v>0</v>
      </c>
      <c r="I496" s="1039"/>
      <c r="J496" s="2161" t="s">
        <v>6429</v>
      </c>
      <c r="K496" s="2160" t="str">
        <f>VLOOKUP(J496,'FICHE RATIOS'!C:D,2,FALSE)</f>
        <v>Eau Chaude</v>
      </c>
    </row>
    <row r="497" spans="1:11" s="1012" customFormat="1" ht="12">
      <c r="A497" s="1040"/>
      <c r="B497" s="1065"/>
      <c r="C497" s="1066"/>
      <c r="D497" s="1061"/>
      <c r="E497" s="1051"/>
      <c r="F497" s="1084"/>
      <c r="G497" s="1052"/>
      <c r="H497" s="1059">
        <f t="shared" si="7"/>
        <v>0</v>
      </c>
      <c r="I497" s="1039"/>
      <c r="J497" s="2161" t="s">
        <v>6429</v>
      </c>
      <c r="K497" s="2160" t="str">
        <f>VLOOKUP(J497,'FICHE RATIOS'!C:D,2,FALSE)</f>
        <v>Eau Chaude</v>
      </c>
    </row>
    <row r="498" spans="1:11" s="1012" customFormat="1" ht="12">
      <c r="A498" s="1040"/>
      <c r="B498" s="1053"/>
      <c r="C498" s="1054"/>
      <c r="D498" s="1055" t="s">
        <v>3644</v>
      </c>
      <c r="E498" s="311"/>
      <c r="F498" s="555"/>
      <c r="G498" s="1052"/>
      <c r="H498" s="1059">
        <f t="shared" si="7"/>
        <v>0</v>
      </c>
      <c r="I498" s="1039"/>
      <c r="J498" s="2161" t="s">
        <v>6429</v>
      </c>
      <c r="K498" s="2160" t="str">
        <f>VLOOKUP(J498,'FICHE RATIOS'!C:D,2,FALSE)</f>
        <v>Eau Chaude</v>
      </c>
    </row>
    <row r="499" spans="1:11" s="1012" customFormat="1" ht="12">
      <c r="A499" s="1040"/>
      <c r="B499" s="1053"/>
      <c r="C499" s="1054"/>
      <c r="D499" s="1067" t="s">
        <v>3645</v>
      </c>
      <c r="E499" s="311"/>
      <c r="F499" s="555"/>
      <c r="G499" s="1052"/>
      <c r="H499" s="1059">
        <f t="shared" si="7"/>
        <v>0</v>
      </c>
      <c r="I499" s="1039"/>
      <c r="J499" s="2161" t="s">
        <v>6429</v>
      </c>
      <c r="K499" s="2160" t="str">
        <f>VLOOKUP(J499,'FICHE RATIOS'!C:D,2,FALSE)</f>
        <v>Eau Chaude</v>
      </c>
    </row>
    <row r="500" spans="1:11" s="1012" customFormat="1" ht="12">
      <c r="A500" s="1040"/>
      <c r="B500" s="1053"/>
      <c r="C500" s="1054"/>
      <c r="D500" s="1067" t="s">
        <v>3646</v>
      </c>
      <c r="E500" s="555"/>
      <c r="F500" s="555"/>
      <c r="G500" s="1052"/>
      <c r="H500" s="1059">
        <f t="shared" si="7"/>
        <v>0</v>
      </c>
      <c r="I500" s="1039"/>
      <c r="J500" s="2161" t="s">
        <v>6429</v>
      </c>
      <c r="K500" s="2160" t="str">
        <f>VLOOKUP(J500,'FICHE RATIOS'!C:D,2,FALSE)</f>
        <v>Eau Chaude</v>
      </c>
    </row>
    <row r="501" spans="1:11" s="1012" customFormat="1" ht="12">
      <c r="A501" s="1040"/>
      <c r="B501" s="1053"/>
      <c r="C501" s="1054"/>
      <c r="D501" s="1067" t="s">
        <v>3647</v>
      </c>
      <c r="E501" s="555"/>
      <c r="F501" s="555"/>
      <c r="G501" s="1052"/>
      <c r="H501" s="1059">
        <f t="shared" si="7"/>
        <v>0</v>
      </c>
      <c r="I501" s="1039"/>
      <c r="J501" s="2161" t="s">
        <v>6429</v>
      </c>
      <c r="K501" s="2160" t="str">
        <f>VLOOKUP(J501,'FICHE RATIOS'!C:D,2,FALSE)</f>
        <v>Eau Chaude</v>
      </c>
    </row>
    <row r="502" spans="1:11" s="1012" customFormat="1" ht="12">
      <c r="A502" s="1040"/>
      <c r="B502" s="1053"/>
      <c r="C502" s="1054"/>
      <c r="D502" s="1067" t="s">
        <v>3648</v>
      </c>
      <c r="E502" s="555"/>
      <c r="F502" s="555"/>
      <c r="G502" s="1052"/>
      <c r="H502" s="1059">
        <f t="shared" si="7"/>
        <v>0</v>
      </c>
      <c r="I502" s="1039"/>
      <c r="J502" s="2161" t="s">
        <v>6429</v>
      </c>
      <c r="K502" s="2160" t="str">
        <f>VLOOKUP(J502,'FICHE RATIOS'!C:D,2,FALSE)</f>
        <v>Eau Chaude</v>
      </c>
    </row>
    <row r="503" spans="1:11" s="1012" customFormat="1" ht="12">
      <c r="A503" s="1040"/>
      <c r="B503" s="1060"/>
      <c r="C503" s="1040"/>
      <c r="D503" s="1061" t="s">
        <v>3649</v>
      </c>
      <c r="E503" s="1051" t="s">
        <v>66</v>
      </c>
      <c r="F503" s="1051">
        <v>6</v>
      </c>
      <c r="G503" s="1052">
        <v>225.01</v>
      </c>
      <c r="H503" s="1059">
        <f t="shared" si="7"/>
        <v>1350.06</v>
      </c>
      <c r="I503" s="1039"/>
      <c r="J503" s="2161" t="s">
        <v>6429</v>
      </c>
      <c r="K503" s="2160" t="str">
        <f>VLOOKUP(J503,'FICHE RATIOS'!C:D,2,FALSE)</f>
        <v>Eau Chaude</v>
      </c>
    </row>
    <row r="504" spans="1:11" s="1012" customFormat="1" ht="12">
      <c r="A504" s="1040"/>
      <c r="B504" s="1053"/>
      <c r="C504" s="1054"/>
      <c r="D504" s="1067" t="s">
        <v>3650</v>
      </c>
      <c r="E504" s="555" t="s">
        <v>66</v>
      </c>
      <c r="F504" s="555">
        <v>16</v>
      </c>
      <c r="G504" s="1052">
        <v>245.7</v>
      </c>
      <c r="H504" s="1059">
        <f t="shared" si="7"/>
        <v>3931.2</v>
      </c>
      <c r="I504" s="1039"/>
      <c r="J504" s="2161" t="s">
        <v>6429</v>
      </c>
      <c r="K504" s="2160" t="str">
        <f>VLOOKUP(J504,'FICHE RATIOS'!C:D,2,FALSE)</f>
        <v>Eau Chaude</v>
      </c>
    </row>
    <row r="505" spans="1:11" s="1012" customFormat="1" ht="12">
      <c r="A505" s="1040"/>
      <c r="B505" s="1053"/>
      <c r="C505" s="1054"/>
      <c r="D505" s="1067" t="s">
        <v>3651</v>
      </c>
      <c r="E505" s="555" t="s">
        <v>66</v>
      </c>
      <c r="F505" s="555">
        <v>31</v>
      </c>
      <c r="G505" s="1052">
        <v>259.87</v>
      </c>
      <c r="H505" s="1059">
        <f t="shared" si="7"/>
        <v>8055.97</v>
      </c>
      <c r="I505" s="1039"/>
      <c r="J505" s="2161" t="s">
        <v>6429</v>
      </c>
      <c r="K505" s="2160" t="str">
        <f>VLOOKUP(J505,'FICHE RATIOS'!C:D,2,FALSE)</f>
        <v>Eau Chaude</v>
      </c>
    </row>
    <row r="506" spans="1:11" s="1012" customFormat="1" ht="12">
      <c r="A506" s="1040"/>
      <c r="B506" s="1060"/>
      <c r="C506" s="1040"/>
      <c r="D506" s="1061" t="s">
        <v>3652</v>
      </c>
      <c r="E506" s="1051" t="s">
        <v>66</v>
      </c>
      <c r="F506" s="1051">
        <v>3</v>
      </c>
      <c r="G506" s="1052">
        <v>307.29000000000002</v>
      </c>
      <c r="H506" s="1059">
        <f t="shared" si="7"/>
        <v>921.87000000000012</v>
      </c>
      <c r="I506" s="1039"/>
      <c r="J506" s="2161" t="s">
        <v>6429</v>
      </c>
      <c r="K506" s="2160" t="str">
        <f>VLOOKUP(J506,'FICHE RATIOS'!C:D,2,FALSE)</f>
        <v>Eau Chaude</v>
      </c>
    </row>
    <row r="507" spans="1:11" s="1012" customFormat="1" ht="12">
      <c r="A507" s="1040"/>
      <c r="B507" s="1053"/>
      <c r="C507" s="1054"/>
      <c r="D507" s="1067" t="s">
        <v>3653</v>
      </c>
      <c r="E507" s="311"/>
      <c r="F507" s="555"/>
      <c r="G507" s="1052"/>
      <c r="H507" s="1059">
        <f t="shared" si="7"/>
        <v>0</v>
      </c>
      <c r="I507" s="1039"/>
      <c r="J507" s="2161" t="s">
        <v>6429</v>
      </c>
      <c r="K507" s="2160" t="str">
        <f>VLOOKUP(J507,'FICHE RATIOS'!C:D,2,FALSE)</f>
        <v>Eau Chaude</v>
      </c>
    </row>
    <row r="508" spans="1:11" s="1012" customFormat="1" ht="12">
      <c r="A508" s="1040"/>
      <c r="B508" s="1053"/>
      <c r="C508" s="1054"/>
      <c r="D508" s="1067" t="s">
        <v>3654</v>
      </c>
      <c r="E508" s="555" t="s">
        <v>66</v>
      </c>
      <c r="F508" s="555">
        <v>56</v>
      </c>
      <c r="G508" s="1052">
        <v>67.069999999999993</v>
      </c>
      <c r="H508" s="1059">
        <f t="shared" si="7"/>
        <v>3755.9199999999996</v>
      </c>
      <c r="I508" s="1039"/>
      <c r="J508" s="2161" t="s">
        <v>6429</v>
      </c>
      <c r="K508" s="2160" t="str">
        <f>VLOOKUP(J508,'FICHE RATIOS'!C:D,2,FALSE)</f>
        <v>Eau Chaude</v>
      </c>
    </row>
    <row r="509" spans="1:11" s="1012" customFormat="1" ht="12">
      <c r="A509" s="1040"/>
      <c r="B509" s="1053"/>
      <c r="C509" s="1054"/>
      <c r="D509" s="1067"/>
      <c r="E509" s="555"/>
      <c r="F509" s="555"/>
      <c r="G509" s="1052"/>
      <c r="H509" s="1059">
        <f t="shared" si="7"/>
        <v>0</v>
      </c>
      <c r="I509" s="1039"/>
      <c r="J509" s="2161" t="s">
        <v>6429</v>
      </c>
      <c r="K509" s="2160" t="str">
        <f>VLOOKUP(J509,'FICHE RATIOS'!C:D,2,FALSE)</f>
        <v>Eau Chaude</v>
      </c>
    </row>
    <row r="510" spans="1:11" s="1012" customFormat="1" ht="12">
      <c r="A510" s="1040"/>
      <c r="B510" s="1053"/>
      <c r="C510" s="1054"/>
      <c r="D510" s="1070" t="s">
        <v>3606</v>
      </c>
      <c r="E510" s="555"/>
      <c r="F510" s="555"/>
      <c r="G510" s="1052"/>
      <c r="H510" s="1059">
        <f t="shared" si="7"/>
        <v>0</v>
      </c>
      <c r="I510" s="1039"/>
      <c r="J510" s="2161" t="s">
        <v>6429</v>
      </c>
      <c r="K510" s="2160" t="str">
        <f>VLOOKUP(J510,'FICHE RATIOS'!C:D,2,FALSE)</f>
        <v>Eau Chaude</v>
      </c>
    </row>
    <row r="511" spans="1:11" s="1012" customFormat="1" ht="12">
      <c r="A511" s="1040"/>
      <c r="B511" s="1053"/>
      <c r="C511" s="1054"/>
      <c r="D511" s="1067" t="s">
        <v>3655</v>
      </c>
      <c r="E511" s="555" t="s">
        <v>66</v>
      </c>
      <c r="F511" s="555">
        <v>34</v>
      </c>
      <c r="G511" s="1052">
        <v>21.62</v>
      </c>
      <c r="H511" s="1059">
        <f t="shared" si="7"/>
        <v>735.08</v>
      </c>
      <c r="I511" s="1039"/>
      <c r="J511" s="2161" t="s">
        <v>6429</v>
      </c>
      <c r="K511" s="2160" t="str">
        <f>VLOOKUP(J511,'FICHE RATIOS'!C:D,2,FALSE)</f>
        <v>Eau Chaude</v>
      </c>
    </row>
    <row r="512" spans="1:11" s="1012" customFormat="1" ht="12">
      <c r="A512" s="1040"/>
      <c r="B512" s="1053"/>
      <c r="C512" s="1054"/>
      <c r="D512" s="1067" t="s">
        <v>3656</v>
      </c>
      <c r="E512" s="555" t="s">
        <v>66</v>
      </c>
      <c r="F512" s="555">
        <v>22</v>
      </c>
      <c r="G512" s="1052">
        <v>24.23</v>
      </c>
      <c r="H512" s="1059">
        <f t="shared" si="7"/>
        <v>533.06000000000006</v>
      </c>
      <c r="I512" s="1039"/>
      <c r="J512" s="2161" t="s">
        <v>6429</v>
      </c>
      <c r="K512" s="2160" t="str">
        <f>VLOOKUP(J512,'FICHE RATIOS'!C:D,2,FALSE)</f>
        <v>Eau Chaude</v>
      </c>
    </row>
    <row r="513" spans="1:11" s="1012" customFormat="1" ht="12">
      <c r="A513" s="1040"/>
      <c r="B513" s="1053"/>
      <c r="C513" s="1054"/>
      <c r="D513" s="1078"/>
      <c r="E513" s="311"/>
      <c r="F513" s="555"/>
      <c r="G513" s="1052"/>
      <c r="H513" s="1059">
        <f t="shared" si="7"/>
        <v>0</v>
      </c>
      <c r="I513" s="1039"/>
      <c r="J513" s="2161" t="s">
        <v>6429</v>
      </c>
      <c r="K513" s="2160" t="str">
        <f>VLOOKUP(J513,'FICHE RATIOS'!C:D,2,FALSE)</f>
        <v>Eau Chaude</v>
      </c>
    </row>
    <row r="514" spans="1:11" s="1012" customFormat="1" ht="12">
      <c r="A514" s="1040"/>
      <c r="B514" s="1053"/>
      <c r="C514" s="1054"/>
      <c r="D514" s="1067" t="s">
        <v>3602</v>
      </c>
      <c r="E514" s="555" t="s">
        <v>66</v>
      </c>
      <c r="F514" s="555">
        <v>34</v>
      </c>
      <c r="G514" s="1052">
        <v>21.62</v>
      </c>
      <c r="H514" s="1059">
        <f t="shared" si="7"/>
        <v>735.08</v>
      </c>
      <c r="I514" s="1039"/>
      <c r="J514" s="2161" t="s">
        <v>6429</v>
      </c>
      <c r="K514" s="2160" t="str">
        <f>VLOOKUP(J514,'FICHE RATIOS'!C:D,2,FALSE)</f>
        <v>Eau Chaude</v>
      </c>
    </row>
    <row r="515" spans="1:11" s="1012" customFormat="1" ht="12">
      <c r="A515" s="1040"/>
      <c r="B515" s="1053"/>
      <c r="C515" s="1054"/>
      <c r="D515" s="1067" t="s">
        <v>3609</v>
      </c>
      <c r="E515" s="555" t="s">
        <v>66</v>
      </c>
      <c r="F515" s="555">
        <v>22</v>
      </c>
      <c r="G515" s="1052">
        <v>23.2</v>
      </c>
      <c r="H515" s="1059">
        <f t="shared" si="7"/>
        <v>510.4</v>
      </c>
      <c r="I515" s="1039"/>
      <c r="J515" s="2161" t="s">
        <v>6429</v>
      </c>
      <c r="K515" s="2160" t="str">
        <f>VLOOKUP(J515,'FICHE RATIOS'!C:D,2,FALSE)</f>
        <v>Eau Chaude</v>
      </c>
    </row>
    <row r="516" spans="1:11" s="1012" customFormat="1" ht="12">
      <c r="A516" s="1040"/>
      <c r="B516" s="1053"/>
      <c r="C516" s="1054"/>
      <c r="D516" s="1067"/>
      <c r="E516" s="555"/>
      <c r="F516" s="555"/>
      <c r="G516" s="1052"/>
      <c r="H516" s="1059">
        <f t="shared" si="7"/>
        <v>0</v>
      </c>
      <c r="I516" s="1039"/>
      <c r="J516" s="2161" t="s">
        <v>6429</v>
      </c>
      <c r="K516" s="2160" t="str">
        <f>VLOOKUP(J516,'FICHE RATIOS'!C:D,2,FALSE)</f>
        <v>Eau Chaude</v>
      </c>
    </row>
    <row r="517" spans="1:11" s="1012" customFormat="1" ht="12">
      <c r="A517" s="1040"/>
      <c r="B517" s="1053"/>
      <c r="C517" s="1054"/>
      <c r="D517" s="1067" t="s">
        <v>3614</v>
      </c>
      <c r="E517" s="311"/>
      <c r="F517" s="555"/>
      <c r="G517" s="1052"/>
      <c r="H517" s="1059">
        <f t="shared" si="7"/>
        <v>0</v>
      </c>
      <c r="I517" s="1039"/>
      <c r="J517" s="2161" t="s">
        <v>6429</v>
      </c>
      <c r="K517" s="2160" t="str">
        <f>VLOOKUP(J517,'FICHE RATIOS'!C:D,2,FALSE)</f>
        <v>Eau Chaude</v>
      </c>
    </row>
    <row r="518" spans="1:11" s="1012" customFormat="1" ht="12">
      <c r="A518" s="1040"/>
      <c r="B518" s="1053"/>
      <c r="C518" s="1054"/>
      <c r="D518" s="1067" t="s">
        <v>3615</v>
      </c>
      <c r="E518" s="555" t="s">
        <v>66</v>
      </c>
      <c r="F518" s="555">
        <v>74</v>
      </c>
      <c r="G518" s="1052">
        <v>15.97</v>
      </c>
      <c r="H518" s="1059">
        <f t="shared" si="7"/>
        <v>1181.78</v>
      </c>
      <c r="I518" s="1039"/>
      <c r="J518" s="2161" t="s">
        <v>6429</v>
      </c>
      <c r="K518" s="2160" t="str">
        <f>VLOOKUP(J518,'FICHE RATIOS'!C:D,2,FALSE)</f>
        <v>Eau Chaude</v>
      </c>
    </row>
    <row r="519" spans="1:11" s="1012" customFormat="1" ht="12">
      <c r="A519" s="1040"/>
      <c r="B519" s="1053"/>
      <c r="C519" s="1054"/>
      <c r="D519" s="1067"/>
      <c r="E519" s="555"/>
      <c r="F519" s="555"/>
      <c r="G519" s="1052"/>
      <c r="H519" s="1059">
        <f t="shared" si="7"/>
        <v>0</v>
      </c>
      <c r="I519" s="1039"/>
      <c r="J519" s="2161" t="s">
        <v>6429</v>
      </c>
      <c r="K519" s="2160" t="str">
        <f>VLOOKUP(J519,'FICHE RATIOS'!C:D,2,FALSE)</f>
        <v>Eau Chaude</v>
      </c>
    </row>
    <row r="520" spans="1:11" s="1012" customFormat="1" ht="12">
      <c r="A520" s="1040"/>
      <c r="B520" s="1053"/>
      <c r="C520" s="1054"/>
      <c r="D520" s="1067" t="s">
        <v>3616</v>
      </c>
      <c r="E520" s="311"/>
      <c r="F520" s="555"/>
      <c r="G520" s="1052"/>
      <c r="H520" s="1059">
        <f t="shared" si="7"/>
        <v>0</v>
      </c>
      <c r="I520" s="1039"/>
      <c r="J520" s="2161" t="s">
        <v>6429</v>
      </c>
      <c r="K520" s="2160" t="str">
        <f>VLOOKUP(J520,'FICHE RATIOS'!C:D,2,FALSE)</f>
        <v>Eau Chaude</v>
      </c>
    </row>
    <row r="521" spans="1:11" s="1012" customFormat="1" ht="12">
      <c r="A521" s="1040"/>
      <c r="B521" s="1053"/>
      <c r="C521" s="1054"/>
      <c r="D521" s="1067" t="s">
        <v>3617</v>
      </c>
      <c r="E521" s="555" t="s">
        <v>66</v>
      </c>
      <c r="F521" s="555">
        <v>511</v>
      </c>
      <c r="G521" s="1052">
        <v>16.34</v>
      </c>
      <c r="H521" s="1059">
        <f t="shared" si="7"/>
        <v>8349.74</v>
      </c>
      <c r="I521" s="1039"/>
      <c r="J521" s="2161" t="s">
        <v>6429</v>
      </c>
      <c r="K521" s="2160" t="str">
        <f>VLOOKUP(J521,'FICHE RATIOS'!C:D,2,FALSE)</f>
        <v>Eau Chaude</v>
      </c>
    </row>
    <row r="522" spans="1:11" s="1012" customFormat="1" ht="12">
      <c r="A522" s="1040"/>
      <c r="B522" s="1053"/>
      <c r="C522" s="1054"/>
      <c r="D522" s="1067"/>
      <c r="E522" s="555"/>
      <c r="F522" s="555"/>
      <c r="G522" s="1052"/>
      <c r="H522" s="1059">
        <f t="shared" si="7"/>
        <v>0</v>
      </c>
      <c r="I522" s="1039"/>
      <c r="J522" s="2161" t="s">
        <v>6429</v>
      </c>
      <c r="K522" s="2160" t="str">
        <f>VLOOKUP(J522,'FICHE RATIOS'!C:D,2,FALSE)</f>
        <v>Eau Chaude</v>
      </c>
    </row>
    <row r="523" spans="1:11" s="1012" customFormat="1" ht="12">
      <c r="A523" s="1040"/>
      <c r="B523" s="1053"/>
      <c r="C523" s="1054"/>
      <c r="D523" s="1067" t="s">
        <v>3618</v>
      </c>
      <c r="E523" s="555" t="s">
        <v>235</v>
      </c>
      <c r="F523" s="555">
        <v>891</v>
      </c>
      <c r="G523" s="1052">
        <v>25.16</v>
      </c>
      <c r="H523" s="1059">
        <f t="shared" ref="H523:H572" si="8">+IF(F523=0,0,F523*G523)</f>
        <v>22417.56</v>
      </c>
      <c r="I523" s="1039"/>
      <c r="J523" s="2161" t="s">
        <v>6429</v>
      </c>
      <c r="K523" s="2160" t="str">
        <f>VLOOKUP(J523,'FICHE RATIOS'!C:D,2,FALSE)</f>
        <v>Eau Chaude</v>
      </c>
    </row>
    <row r="524" spans="1:11" s="1012" customFormat="1" ht="12">
      <c r="A524" s="1040"/>
      <c r="B524" s="1053"/>
      <c r="C524" s="1054"/>
      <c r="D524" s="1067" t="s">
        <v>3619</v>
      </c>
      <c r="E524" s="555" t="s">
        <v>235</v>
      </c>
      <c r="F524" s="555">
        <v>68</v>
      </c>
      <c r="G524" s="1052">
        <v>36.25</v>
      </c>
      <c r="H524" s="1059">
        <f t="shared" si="8"/>
        <v>2465</v>
      </c>
      <c r="I524" s="1039"/>
      <c r="J524" s="2161" t="s">
        <v>6429</v>
      </c>
      <c r="K524" s="2160" t="str">
        <f>VLOOKUP(J524,'FICHE RATIOS'!C:D,2,FALSE)</f>
        <v>Eau Chaude</v>
      </c>
    </row>
    <row r="525" spans="1:11" s="1012" customFormat="1" ht="12">
      <c r="A525" s="1040"/>
      <c r="B525" s="1053"/>
      <c r="C525" s="1054"/>
      <c r="D525" s="1067" t="s">
        <v>3620</v>
      </c>
      <c r="E525" s="555" t="s">
        <v>235</v>
      </c>
      <c r="F525" s="555">
        <v>44</v>
      </c>
      <c r="G525" s="1052">
        <v>41.06</v>
      </c>
      <c r="H525" s="1059">
        <f t="shared" si="8"/>
        <v>1806.64</v>
      </c>
      <c r="I525" s="1039"/>
      <c r="J525" s="2161" t="s">
        <v>6429</v>
      </c>
      <c r="K525" s="2160" t="str">
        <f>VLOOKUP(J525,'FICHE RATIOS'!C:D,2,FALSE)</f>
        <v>Eau Chaude</v>
      </c>
    </row>
    <row r="526" spans="1:11" s="1012" customFormat="1" ht="12">
      <c r="A526" s="1040"/>
      <c r="B526" s="1053"/>
      <c r="C526" s="1054"/>
      <c r="D526" s="1071" t="s">
        <v>3657</v>
      </c>
      <c r="E526" s="555" t="s">
        <v>235</v>
      </c>
      <c r="F526" s="555">
        <v>492</v>
      </c>
      <c r="G526" s="1052">
        <v>9.39</v>
      </c>
      <c r="H526" s="1059">
        <f t="shared" si="8"/>
        <v>4619.88</v>
      </c>
      <c r="I526" s="1039"/>
      <c r="J526" s="2161" t="s">
        <v>6429</v>
      </c>
      <c r="K526" s="2160" t="str">
        <f>VLOOKUP(J526,'FICHE RATIOS'!C:D,2,FALSE)</f>
        <v>Eau Chaude</v>
      </c>
    </row>
    <row r="527" spans="1:11" s="1012" customFormat="1" ht="12">
      <c r="A527" s="1040"/>
      <c r="B527" s="1065"/>
      <c r="C527" s="1066"/>
      <c r="D527" s="1061"/>
      <c r="E527" s="1051"/>
      <c r="F527" s="1084"/>
      <c r="G527" s="1052"/>
      <c r="H527" s="1059">
        <f t="shared" si="8"/>
        <v>0</v>
      </c>
      <c r="I527" s="1039"/>
      <c r="J527" s="2161" t="s">
        <v>6429</v>
      </c>
      <c r="K527" s="2160" t="str">
        <f>VLOOKUP(J527,'FICHE RATIOS'!C:D,2,FALSE)</f>
        <v>Eau Chaude</v>
      </c>
    </row>
    <row r="528" spans="1:11" s="1012" customFormat="1" ht="12">
      <c r="A528" s="1040"/>
      <c r="B528" s="1053"/>
      <c r="C528" s="1054"/>
      <c r="D528" s="1085" t="s">
        <v>3658</v>
      </c>
      <c r="E528" s="555"/>
      <c r="F528" s="555"/>
      <c r="G528" s="1052"/>
      <c r="H528" s="1059">
        <f t="shared" si="8"/>
        <v>0</v>
      </c>
      <c r="I528" s="1039"/>
      <c r="J528" s="2161" t="s">
        <v>6429</v>
      </c>
      <c r="K528" s="2160" t="str">
        <f>VLOOKUP(J528,'FICHE RATIOS'!C:D,2,FALSE)</f>
        <v>Eau Chaude</v>
      </c>
    </row>
    <row r="529" spans="1:11" s="1012" customFormat="1" ht="12">
      <c r="A529" s="1040"/>
      <c r="B529" s="1053"/>
      <c r="C529" s="1054"/>
      <c r="D529" s="1070" t="s">
        <v>3659</v>
      </c>
      <c r="E529" s="555"/>
      <c r="F529" s="555"/>
      <c r="G529" s="1052"/>
      <c r="H529" s="1059">
        <f t="shared" si="8"/>
        <v>0</v>
      </c>
      <c r="I529" s="1039"/>
      <c r="J529" s="2161" t="s">
        <v>6429</v>
      </c>
      <c r="K529" s="2160" t="str">
        <f>VLOOKUP(J529,'FICHE RATIOS'!C:D,2,FALSE)</f>
        <v>Eau Chaude</v>
      </c>
    </row>
    <row r="530" spans="1:11" s="1012" customFormat="1" ht="12">
      <c r="A530" s="1040"/>
      <c r="B530" s="1060"/>
      <c r="C530" s="1040"/>
      <c r="D530" s="1067" t="s">
        <v>3660</v>
      </c>
      <c r="E530" s="555" t="s">
        <v>235</v>
      </c>
      <c r="F530" s="1086">
        <v>123</v>
      </c>
      <c r="G530" s="1052">
        <v>29</v>
      </c>
      <c r="H530" s="1059">
        <f t="shared" si="8"/>
        <v>3567</v>
      </c>
      <c r="I530" s="1039"/>
      <c r="J530" s="2161" t="s">
        <v>6429</v>
      </c>
      <c r="K530" s="2160" t="str">
        <f>VLOOKUP(J530,'FICHE RATIOS'!C:D,2,FALSE)</f>
        <v>Eau Chaude</v>
      </c>
    </row>
    <row r="531" spans="1:11" s="1012" customFormat="1" ht="12">
      <c r="A531" s="1040"/>
      <c r="B531" s="1060"/>
      <c r="C531" s="1040"/>
      <c r="D531" s="1067" t="s">
        <v>3661</v>
      </c>
      <c r="E531" s="555" t="s">
        <v>235</v>
      </c>
      <c r="F531" s="1086">
        <v>50</v>
      </c>
      <c r="G531" s="1052">
        <v>33.880000000000003</v>
      </c>
      <c r="H531" s="1059">
        <f t="shared" si="8"/>
        <v>1694.0000000000002</v>
      </c>
      <c r="I531" s="1039"/>
      <c r="J531" s="2161" t="s">
        <v>6429</v>
      </c>
      <c r="K531" s="2160" t="str">
        <f>VLOOKUP(J531,'FICHE RATIOS'!C:D,2,FALSE)</f>
        <v>Eau Chaude</v>
      </c>
    </row>
    <row r="532" spans="1:11" s="1012" customFormat="1" ht="12">
      <c r="A532" s="1040"/>
      <c r="B532" s="1060"/>
      <c r="C532" s="1040"/>
      <c r="D532" s="1067" t="s">
        <v>3662</v>
      </c>
      <c r="E532" s="555" t="s">
        <v>235</v>
      </c>
      <c r="F532" s="1086">
        <v>60</v>
      </c>
      <c r="G532" s="1052">
        <v>38.75</v>
      </c>
      <c r="H532" s="1059">
        <f t="shared" si="8"/>
        <v>2325</v>
      </c>
      <c r="I532" s="1039"/>
      <c r="J532" s="2161" t="s">
        <v>6429</v>
      </c>
      <c r="K532" s="2160" t="str">
        <f>VLOOKUP(J532,'FICHE RATIOS'!C:D,2,FALSE)</f>
        <v>Eau Chaude</v>
      </c>
    </row>
    <row r="533" spans="1:11" s="1012" customFormat="1" ht="12">
      <c r="A533" s="1040"/>
      <c r="B533" s="1060"/>
      <c r="C533" s="1040"/>
      <c r="D533" s="1067" t="s">
        <v>3663</v>
      </c>
      <c r="E533" s="555" t="s">
        <v>235</v>
      </c>
      <c r="F533" s="1086">
        <v>61</v>
      </c>
      <c r="G533" s="1052">
        <v>47.72</v>
      </c>
      <c r="H533" s="1059">
        <f t="shared" si="8"/>
        <v>2910.92</v>
      </c>
      <c r="I533" s="1039"/>
      <c r="J533" s="2161" t="s">
        <v>6429</v>
      </c>
      <c r="K533" s="2160" t="str">
        <f>VLOOKUP(J533,'FICHE RATIOS'!C:D,2,FALSE)</f>
        <v>Eau Chaude</v>
      </c>
    </row>
    <row r="534" spans="1:11" s="1012" customFormat="1" ht="12">
      <c r="A534" s="1040"/>
      <c r="B534" s="1060"/>
      <c r="C534" s="1040"/>
      <c r="D534" s="1067" t="s">
        <v>3664</v>
      </c>
      <c r="E534" s="555" t="s">
        <v>235</v>
      </c>
      <c r="F534" s="1086">
        <v>65</v>
      </c>
      <c r="G534" s="1052">
        <v>58.39</v>
      </c>
      <c r="H534" s="1059">
        <f t="shared" si="8"/>
        <v>3795.35</v>
      </c>
      <c r="I534" s="1039"/>
      <c r="J534" s="2161" t="s">
        <v>6429</v>
      </c>
      <c r="K534" s="2160" t="str">
        <f>VLOOKUP(J534,'FICHE RATIOS'!C:D,2,FALSE)</f>
        <v>Eau Chaude</v>
      </c>
    </row>
    <row r="535" spans="1:11" s="1012" customFormat="1" ht="12">
      <c r="A535" s="1040"/>
      <c r="B535" s="1060"/>
      <c r="C535" s="1040"/>
      <c r="D535" s="1067" t="s">
        <v>3665</v>
      </c>
      <c r="E535" s="555" t="s">
        <v>235</v>
      </c>
      <c r="F535" s="1086">
        <v>50</v>
      </c>
      <c r="G535" s="1052">
        <v>64.34</v>
      </c>
      <c r="H535" s="1059">
        <f t="shared" si="8"/>
        <v>3217</v>
      </c>
      <c r="I535" s="1039"/>
      <c r="J535" s="2161" t="s">
        <v>6429</v>
      </c>
      <c r="K535" s="2160" t="str">
        <f>VLOOKUP(J535,'FICHE RATIOS'!C:D,2,FALSE)</f>
        <v>Eau Chaude</v>
      </c>
    </row>
    <row r="536" spans="1:11" s="1012" customFormat="1" ht="12">
      <c r="A536" s="1040"/>
      <c r="B536" s="1060"/>
      <c r="C536" s="1040"/>
      <c r="D536" s="1067" t="s">
        <v>3666</v>
      </c>
      <c r="E536" s="555" t="s">
        <v>235</v>
      </c>
      <c r="F536" s="1086">
        <v>116</v>
      </c>
      <c r="G536" s="1052">
        <v>91.7</v>
      </c>
      <c r="H536" s="1059">
        <f t="shared" si="8"/>
        <v>10637.2</v>
      </c>
      <c r="I536" s="1039"/>
      <c r="J536" s="2161" t="s">
        <v>6429</v>
      </c>
      <c r="K536" s="2160" t="str">
        <f>VLOOKUP(J536,'FICHE RATIOS'!C:D,2,FALSE)</f>
        <v>Eau Chaude</v>
      </c>
    </row>
    <row r="537" spans="1:11" s="1012" customFormat="1" ht="12">
      <c r="A537" s="1040"/>
      <c r="B537" s="1060"/>
      <c r="C537" s="1040"/>
      <c r="D537" s="1067"/>
      <c r="E537" s="1051"/>
      <c r="F537" s="1051"/>
      <c r="G537" s="1052"/>
      <c r="H537" s="1059">
        <f t="shared" si="8"/>
        <v>0</v>
      </c>
      <c r="I537" s="1039"/>
      <c r="J537" s="2161" t="s">
        <v>6429</v>
      </c>
      <c r="K537" s="2160" t="str">
        <f>VLOOKUP(J537,'FICHE RATIOS'!C:D,2,FALSE)</f>
        <v>Eau Chaude</v>
      </c>
    </row>
    <row r="538" spans="1:11" s="1012" customFormat="1" ht="12">
      <c r="A538" s="1040"/>
      <c r="B538" s="1053"/>
      <c r="C538" s="1054"/>
      <c r="D538" s="1064" t="s">
        <v>3667</v>
      </c>
      <c r="E538" s="456" t="s">
        <v>70</v>
      </c>
      <c r="F538" s="555">
        <v>157</v>
      </c>
      <c r="G538" s="1052">
        <v>38.18</v>
      </c>
      <c r="H538" s="1059">
        <f t="shared" si="8"/>
        <v>5994.26</v>
      </c>
      <c r="I538" s="1039"/>
      <c r="J538" s="2161" t="s">
        <v>6429</v>
      </c>
      <c r="K538" s="2160" t="str">
        <f>VLOOKUP(J538,'FICHE RATIOS'!C:D,2,FALSE)</f>
        <v>Eau Chaude</v>
      </c>
    </row>
    <row r="539" spans="1:11" s="1012" customFormat="1" ht="12">
      <c r="A539" s="1040"/>
      <c r="B539" s="1053"/>
      <c r="C539" s="1054"/>
      <c r="D539" s="1067"/>
      <c r="E539" s="555"/>
      <c r="F539" s="555"/>
      <c r="G539" s="1052"/>
      <c r="H539" s="1059">
        <f t="shared" si="8"/>
        <v>0</v>
      </c>
      <c r="I539" s="1039"/>
      <c r="J539" s="2161" t="s">
        <v>6429</v>
      </c>
      <c r="K539" s="2160" t="str">
        <f>VLOOKUP(J539,'FICHE RATIOS'!C:D,2,FALSE)</f>
        <v>Eau Chaude</v>
      </c>
    </row>
    <row r="540" spans="1:11" s="1012" customFormat="1" ht="12">
      <c r="A540" s="1040"/>
      <c r="B540" s="1053"/>
      <c r="C540" s="1054"/>
      <c r="D540" s="1067" t="s">
        <v>3582</v>
      </c>
      <c r="E540" s="555" t="s">
        <v>66</v>
      </c>
      <c r="F540" s="555">
        <v>7</v>
      </c>
      <c r="G540" s="1052">
        <v>42.14</v>
      </c>
      <c r="H540" s="1059">
        <f t="shared" si="8"/>
        <v>294.98</v>
      </c>
      <c r="I540" s="1039"/>
      <c r="J540" s="2161" t="s">
        <v>6429</v>
      </c>
      <c r="K540" s="2160" t="str">
        <f>VLOOKUP(J540,'FICHE RATIOS'!C:D,2,FALSE)</f>
        <v>Eau Chaude</v>
      </c>
    </row>
    <row r="541" spans="1:11" s="1012" customFormat="1" ht="12">
      <c r="A541" s="1040"/>
      <c r="B541" s="1053"/>
      <c r="C541" s="1054"/>
      <c r="D541" s="1067" t="s">
        <v>3545</v>
      </c>
      <c r="E541" s="555" t="s">
        <v>66</v>
      </c>
      <c r="F541" s="555">
        <v>3</v>
      </c>
      <c r="G541" s="1052">
        <v>50.53</v>
      </c>
      <c r="H541" s="1059">
        <f t="shared" si="8"/>
        <v>151.59</v>
      </c>
      <c r="I541" s="1039"/>
      <c r="J541" s="2161" t="s">
        <v>6429</v>
      </c>
      <c r="K541" s="2160" t="str">
        <f>VLOOKUP(J541,'FICHE RATIOS'!C:D,2,FALSE)</f>
        <v>Eau Chaude</v>
      </c>
    </row>
    <row r="542" spans="1:11" s="1012" customFormat="1" ht="12">
      <c r="A542" s="1040"/>
      <c r="B542" s="1053"/>
      <c r="C542" s="1054"/>
      <c r="D542" s="1067" t="s">
        <v>3577</v>
      </c>
      <c r="E542" s="555" t="s">
        <v>66</v>
      </c>
      <c r="F542" s="555">
        <v>2</v>
      </c>
      <c r="G542" s="1052">
        <v>58.41</v>
      </c>
      <c r="H542" s="1059">
        <f t="shared" si="8"/>
        <v>116.82</v>
      </c>
      <c r="I542" s="1039"/>
      <c r="J542" s="2161" t="s">
        <v>6429</v>
      </c>
      <c r="K542" s="2160" t="str">
        <f>VLOOKUP(J542,'FICHE RATIOS'!C:D,2,FALSE)</f>
        <v>Eau Chaude</v>
      </c>
    </row>
    <row r="543" spans="1:11" s="1012" customFormat="1" ht="12">
      <c r="A543" s="1040"/>
      <c r="B543" s="1053"/>
      <c r="C543" s="1054"/>
      <c r="D543" s="1067" t="s">
        <v>3597</v>
      </c>
      <c r="E543" s="555" t="s">
        <v>66</v>
      </c>
      <c r="F543" s="555">
        <v>4</v>
      </c>
      <c r="G543" s="1052">
        <v>72.59</v>
      </c>
      <c r="H543" s="1059">
        <f t="shared" si="8"/>
        <v>290.36</v>
      </c>
      <c r="I543" s="1039"/>
      <c r="J543" s="2161" t="s">
        <v>6429</v>
      </c>
      <c r="K543" s="2160" t="str">
        <f>VLOOKUP(J543,'FICHE RATIOS'!C:D,2,FALSE)</f>
        <v>Eau Chaude</v>
      </c>
    </row>
    <row r="544" spans="1:11" s="1012" customFormat="1" ht="12">
      <c r="A544" s="1040"/>
      <c r="B544" s="1053"/>
      <c r="C544" s="1054"/>
      <c r="D544" s="1067" t="s">
        <v>3531</v>
      </c>
      <c r="E544" s="555" t="s">
        <v>66</v>
      </c>
      <c r="F544" s="555">
        <v>2</v>
      </c>
      <c r="G544" s="1052">
        <v>132.02000000000001</v>
      </c>
      <c r="H544" s="1059">
        <f t="shared" si="8"/>
        <v>264.04000000000002</v>
      </c>
      <c r="I544" s="1039"/>
      <c r="J544" s="2161" t="s">
        <v>6429</v>
      </c>
      <c r="K544" s="2160" t="str">
        <f>VLOOKUP(J544,'FICHE RATIOS'!C:D,2,FALSE)</f>
        <v>Eau Chaude</v>
      </c>
    </row>
    <row r="545" spans="1:11" s="1012" customFormat="1" ht="12">
      <c r="A545" s="1040"/>
      <c r="B545" s="1053"/>
      <c r="C545" s="1054"/>
      <c r="D545" s="1067"/>
      <c r="E545" s="555"/>
      <c r="F545" s="555"/>
      <c r="G545" s="1052"/>
      <c r="H545" s="1059">
        <f t="shared" si="8"/>
        <v>0</v>
      </c>
      <c r="I545" s="1039"/>
      <c r="J545" s="2161" t="s">
        <v>6429</v>
      </c>
      <c r="K545" s="2160" t="str">
        <f>VLOOKUP(J545,'FICHE RATIOS'!C:D,2,FALSE)</f>
        <v>Eau Chaude</v>
      </c>
    </row>
    <row r="546" spans="1:11" s="1012" customFormat="1" ht="12">
      <c r="A546" s="1040"/>
      <c r="B546" s="1060"/>
      <c r="C546" s="1040"/>
      <c r="D546" s="1062" t="s">
        <v>3668</v>
      </c>
      <c r="E546" s="276"/>
      <c r="F546" s="1051"/>
      <c r="G546" s="1052"/>
      <c r="H546" s="1059">
        <f t="shared" si="8"/>
        <v>0</v>
      </c>
      <c r="I546" s="1039"/>
      <c r="J546" s="2161" t="s">
        <v>6429</v>
      </c>
      <c r="K546" s="2160" t="str">
        <f>VLOOKUP(J546,'FICHE RATIOS'!C:D,2,FALSE)</f>
        <v>Eau Chaude</v>
      </c>
    </row>
    <row r="547" spans="1:11" s="1012" customFormat="1" ht="12">
      <c r="A547" s="1040"/>
      <c r="B547" s="1060"/>
      <c r="C547" s="1040"/>
      <c r="D547" s="1062" t="s">
        <v>3669</v>
      </c>
      <c r="E547" s="276" t="s">
        <v>66</v>
      </c>
      <c r="F547" s="1051">
        <v>2</v>
      </c>
      <c r="G547" s="1052">
        <v>92.32</v>
      </c>
      <c r="H547" s="1059">
        <f t="shared" si="8"/>
        <v>184.64</v>
      </c>
      <c r="I547" s="1039"/>
      <c r="J547" s="2161" t="s">
        <v>6429</v>
      </c>
      <c r="K547" s="2160" t="str">
        <f>VLOOKUP(J547,'FICHE RATIOS'!C:D,2,FALSE)</f>
        <v>Eau Chaude</v>
      </c>
    </row>
    <row r="548" spans="1:11" s="1012" customFormat="1" ht="12">
      <c r="A548" s="1040"/>
      <c r="B548" s="1060"/>
      <c r="C548" s="1040"/>
      <c r="D548" s="1062" t="s">
        <v>3670</v>
      </c>
      <c r="E548" s="276" t="s">
        <v>66</v>
      </c>
      <c r="F548" s="1051">
        <v>2</v>
      </c>
      <c r="G548" s="1052">
        <v>100.67</v>
      </c>
      <c r="H548" s="1059">
        <f t="shared" si="8"/>
        <v>201.34</v>
      </c>
      <c r="I548" s="1039"/>
      <c r="J548" s="2161" t="s">
        <v>6429</v>
      </c>
      <c r="K548" s="2160" t="str">
        <f>VLOOKUP(J548,'FICHE RATIOS'!C:D,2,FALSE)</f>
        <v>Eau Chaude</v>
      </c>
    </row>
    <row r="549" spans="1:11" s="1012" customFormat="1" ht="12">
      <c r="A549" s="1040"/>
      <c r="B549" s="1053"/>
      <c r="C549" s="1054"/>
      <c r="D549" s="1067"/>
      <c r="E549" s="555"/>
      <c r="F549" s="555"/>
      <c r="G549" s="1052"/>
      <c r="H549" s="1059">
        <f t="shared" si="8"/>
        <v>0</v>
      </c>
      <c r="I549" s="1039"/>
      <c r="J549" s="2161" t="s">
        <v>6429</v>
      </c>
      <c r="K549" s="2160" t="str">
        <f>VLOOKUP(J549,'FICHE RATIOS'!C:D,2,FALSE)</f>
        <v>Eau Chaude</v>
      </c>
    </row>
    <row r="550" spans="1:11" s="1012" customFormat="1" ht="12">
      <c r="A550" s="1040"/>
      <c r="B550" s="1053"/>
      <c r="C550" s="1054"/>
      <c r="D550" s="1064" t="s">
        <v>3671</v>
      </c>
      <c r="E550" s="456"/>
      <c r="F550" s="456"/>
      <c r="G550" s="1052"/>
      <c r="H550" s="1059">
        <f t="shared" si="8"/>
        <v>0</v>
      </c>
      <c r="I550" s="1039"/>
      <c r="J550" s="2161" t="s">
        <v>6429</v>
      </c>
      <c r="K550" s="2160" t="str">
        <f>VLOOKUP(J550,'FICHE RATIOS'!C:D,2,FALSE)</f>
        <v>Eau Chaude</v>
      </c>
    </row>
    <row r="551" spans="1:11" s="1012" customFormat="1" ht="12">
      <c r="A551" s="1040"/>
      <c r="B551" s="1053"/>
      <c r="C551" s="1054"/>
      <c r="D551" s="1064" t="s">
        <v>3672</v>
      </c>
      <c r="E551" s="456" t="s">
        <v>51</v>
      </c>
      <c r="F551" s="456">
        <v>4</v>
      </c>
      <c r="G551" s="1052">
        <v>65.150000000000006</v>
      </c>
      <c r="H551" s="1059">
        <f t="shared" si="8"/>
        <v>260.60000000000002</v>
      </c>
      <c r="I551" s="1039"/>
      <c r="J551" s="2161" t="s">
        <v>6429</v>
      </c>
      <c r="K551" s="2160" t="str">
        <f>VLOOKUP(J551,'FICHE RATIOS'!C:D,2,FALSE)</f>
        <v>Eau Chaude</v>
      </c>
    </row>
    <row r="552" spans="1:11" s="1012" customFormat="1" ht="12">
      <c r="A552" s="1040"/>
      <c r="B552" s="1053"/>
      <c r="C552" s="1054"/>
      <c r="D552" s="1064" t="s">
        <v>3536</v>
      </c>
      <c r="E552" s="456" t="s">
        <v>66</v>
      </c>
      <c r="F552" s="311">
        <v>22</v>
      </c>
      <c r="G552" s="1052">
        <v>15.78</v>
      </c>
      <c r="H552" s="1059">
        <f t="shared" si="8"/>
        <v>347.15999999999997</v>
      </c>
      <c r="I552" s="1039"/>
      <c r="J552" s="2161" t="s">
        <v>6429</v>
      </c>
      <c r="K552" s="2160" t="str">
        <f>VLOOKUP(J552,'FICHE RATIOS'!C:D,2,FALSE)</f>
        <v>Eau Chaude</v>
      </c>
    </row>
    <row r="553" spans="1:11" s="1012" customFormat="1" ht="12">
      <c r="A553" s="1040"/>
      <c r="B553" s="1053"/>
      <c r="C553" s="1054"/>
      <c r="D553" s="1064"/>
      <c r="E553" s="456"/>
      <c r="F553" s="311"/>
      <c r="G553" s="1052"/>
      <c r="H553" s="1059">
        <f t="shared" si="8"/>
        <v>0</v>
      </c>
      <c r="I553" s="1039"/>
      <c r="J553" s="2161" t="s">
        <v>6429</v>
      </c>
      <c r="K553" s="2160" t="str">
        <f>VLOOKUP(J553,'FICHE RATIOS'!C:D,2,FALSE)</f>
        <v>Eau Chaude</v>
      </c>
    </row>
    <row r="554" spans="1:11" s="1012" customFormat="1" ht="12">
      <c r="A554" s="1040"/>
      <c r="B554" s="1053"/>
      <c r="C554" s="1054"/>
      <c r="D554" s="1064"/>
      <c r="E554" s="456"/>
      <c r="F554" s="311"/>
      <c r="G554" s="1052"/>
      <c r="H554" s="1059">
        <f t="shared" si="8"/>
        <v>0</v>
      </c>
      <c r="I554" s="1039"/>
      <c r="J554" s="2161" t="s">
        <v>6429</v>
      </c>
      <c r="K554" s="2160" t="str">
        <f>VLOOKUP(J554,'FICHE RATIOS'!C:D,2,FALSE)</f>
        <v>Eau Chaude</v>
      </c>
    </row>
    <row r="555" spans="1:11" s="1012" customFormat="1" ht="12">
      <c r="A555" s="1040"/>
      <c r="B555" s="1053"/>
      <c r="C555" s="1054"/>
      <c r="D555" s="1064"/>
      <c r="E555" s="456"/>
      <c r="F555" s="311"/>
      <c r="G555" s="1052"/>
      <c r="H555" s="1059">
        <f t="shared" si="8"/>
        <v>0</v>
      </c>
      <c r="I555" s="1039"/>
      <c r="J555" s="2161" t="s">
        <v>6429</v>
      </c>
      <c r="K555" s="2160" t="str">
        <f>VLOOKUP(J555,'FICHE RATIOS'!C:D,2,FALSE)</f>
        <v>Eau Chaude</v>
      </c>
    </row>
    <row r="556" spans="1:11" s="1012" customFormat="1" ht="12">
      <c r="A556" s="1040"/>
      <c r="B556" s="1053"/>
      <c r="C556" s="1054"/>
      <c r="D556" s="1070" t="s">
        <v>3578</v>
      </c>
      <c r="E556" s="555"/>
      <c r="F556" s="555"/>
      <c r="G556" s="1052"/>
      <c r="H556" s="1059">
        <f t="shared" si="8"/>
        <v>0</v>
      </c>
      <c r="I556" s="1039"/>
      <c r="J556" s="2161" t="s">
        <v>6429</v>
      </c>
      <c r="K556" s="2160" t="str">
        <f>VLOOKUP(J556,'FICHE RATIOS'!C:D,2,FALSE)</f>
        <v>Eau Chaude</v>
      </c>
    </row>
    <row r="557" spans="1:11" s="1012" customFormat="1" ht="12">
      <c r="A557" s="1040"/>
      <c r="B557" s="1053"/>
      <c r="C557" s="1054"/>
      <c r="D557" s="1067" t="s">
        <v>3545</v>
      </c>
      <c r="E557" s="555" t="s">
        <v>66</v>
      </c>
      <c r="F557" s="555">
        <v>1</v>
      </c>
      <c r="G557" s="1052">
        <v>50.53</v>
      </c>
      <c r="H557" s="1059">
        <f t="shared" si="8"/>
        <v>50.53</v>
      </c>
      <c r="I557" s="1039"/>
      <c r="J557" s="2161" t="s">
        <v>6429</v>
      </c>
      <c r="K557" s="2160" t="str">
        <f>VLOOKUP(J557,'FICHE RATIOS'!C:D,2,FALSE)</f>
        <v>Eau Chaude</v>
      </c>
    </row>
    <row r="558" spans="1:11" s="1012" customFormat="1" ht="12">
      <c r="A558" s="1040"/>
      <c r="B558" s="1053"/>
      <c r="C558" s="1054"/>
      <c r="D558" s="1067" t="s">
        <v>3579</v>
      </c>
      <c r="E558" s="555" t="s">
        <v>66</v>
      </c>
      <c r="F558" s="555">
        <v>1</v>
      </c>
      <c r="G558" s="1052">
        <v>63.11</v>
      </c>
      <c r="H558" s="1059">
        <f t="shared" si="8"/>
        <v>63.11</v>
      </c>
      <c r="I558" s="1039"/>
      <c r="J558" s="2161" t="s">
        <v>6429</v>
      </c>
      <c r="K558" s="2160" t="str">
        <f>VLOOKUP(J558,'FICHE RATIOS'!C:D,2,FALSE)</f>
        <v>Eau Chaude</v>
      </c>
    </row>
    <row r="559" spans="1:11" s="1012" customFormat="1" ht="12">
      <c r="A559" s="1040"/>
      <c r="B559" s="1053"/>
      <c r="C559" s="1054"/>
      <c r="D559" s="1064" t="s">
        <v>3673</v>
      </c>
      <c r="E559" s="456" t="s">
        <v>66</v>
      </c>
      <c r="F559" s="555">
        <v>1</v>
      </c>
      <c r="G559" s="1052">
        <v>59.61</v>
      </c>
      <c r="H559" s="1059">
        <f t="shared" si="8"/>
        <v>59.61</v>
      </c>
      <c r="I559" s="1039"/>
      <c r="J559" s="2161" t="s">
        <v>6429</v>
      </c>
      <c r="K559" s="2160" t="str">
        <f>VLOOKUP(J559,'FICHE RATIOS'!C:D,2,FALSE)</f>
        <v>Eau Chaude</v>
      </c>
    </row>
    <row r="560" spans="1:11" s="1012" customFormat="1" ht="12">
      <c r="A560" s="1040"/>
      <c r="B560" s="1065"/>
      <c r="C560" s="1066"/>
      <c r="D560" s="1061"/>
      <c r="E560" s="1051"/>
      <c r="F560" s="1084"/>
      <c r="G560" s="1052"/>
      <c r="H560" s="1059">
        <f t="shared" si="8"/>
        <v>0</v>
      </c>
      <c r="I560" s="1039"/>
      <c r="J560" s="2161" t="s">
        <v>6429</v>
      </c>
      <c r="K560" s="2160" t="str">
        <f>VLOOKUP(J560,'FICHE RATIOS'!C:D,2,FALSE)</f>
        <v>Eau Chaude</v>
      </c>
    </row>
    <row r="561" spans="1:11" s="1012" customFormat="1" ht="12">
      <c r="A561" s="1040"/>
      <c r="B561" s="1065"/>
      <c r="C561" s="1066"/>
      <c r="D561" s="1061"/>
      <c r="E561" s="1051"/>
      <c r="F561" s="1084"/>
      <c r="G561" s="1052"/>
      <c r="H561" s="1059">
        <f t="shared" si="8"/>
        <v>0</v>
      </c>
      <c r="I561" s="1039"/>
      <c r="J561" s="2161" t="s">
        <v>6429</v>
      </c>
      <c r="K561" s="2160" t="str">
        <f>VLOOKUP(J561,'FICHE RATIOS'!C:D,2,FALSE)</f>
        <v>Eau Chaude</v>
      </c>
    </row>
    <row r="562" spans="1:11" s="1012" customFormat="1" ht="12">
      <c r="A562" s="1040"/>
      <c r="B562" s="1053"/>
      <c r="C562" s="1054"/>
      <c r="D562" s="1070" t="s">
        <v>3598</v>
      </c>
      <c r="E562" s="555"/>
      <c r="F562" s="555"/>
      <c r="G562" s="1052"/>
      <c r="H562" s="1059">
        <f t="shared" si="8"/>
        <v>0</v>
      </c>
      <c r="I562" s="1039"/>
      <c r="J562" s="2161" t="s">
        <v>6429</v>
      </c>
      <c r="K562" s="2160" t="str">
        <f>VLOOKUP(J562,'FICHE RATIOS'!C:D,2,FALSE)</f>
        <v>Eau Chaude</v>
      </c>
    </row>
    <row r="563" spans="1:11" s="1012" customFormat="1" ht="12">
      <c r="A563" s="1040"/>
      <c r="B563" s="1053"/>
      <c r="C563" s="1054"/>
      <c r="D563" s="1067" t="s">
        <v>3599</v>
      </c>
      <c r="E563" s="555" t="s">
        <v>66</v>
      </c>
      <c r="F563" s="311">
        <v>41</v>
      </c>
      <c r="G563" s="1052">
        <v>22.02</v>
      </c>
      <c r="H563" s="1059">
        <f t="shared" si="8"/>
        <v>902.81999999999994</v>
      </c>
      <c r="I563" s="1039"/>
      <c r="J563" s="2161" t="s">
        <v>6429</v>
      </c>
      <c r="K563" s="2160" t="str">
        <f>VLOOKUP(J563,'FICHE RATIOS'!C:D,2,FALSE)</f>
        <v>Eau Chaude</v>
      </c>
    </row>
    <row r="564" spans="1:11" s="1012" customFormat="1" ht="12">
      <c r="A564" s="1040"/>
      <c r="B564" s="1053"/>
      <c r="C564" s="1054"/>
      <c r="D564" s="1067" t="s">
        <v>3600</v>
      </c>
      <c r="E564" s="555" t="s">
        <v>66</v>
      </c>
      <c r="F564" s="555">
        <v>13</v>
      </c>
      <c r="G564" s="1052">
        <v>25.37</v>
      </c>
      <c r="H564" s="1059">
        <f t="shared" si="8"/>
        <v>329.81</v>
      </c>
      <c r="I564" s="1039"/>
      <c r="J564" s="2161" t="s">
        <v>6429</v>
      </c>
      <c r="K564" s="2160" t="str">
        <f>VLOOKUP(J564,'FICHE RATIOS'!C:D,2,FALSE)</f>
        <v>Eau Chaude</v>
      </c>
    </row>
    <row r="565" spans="1:11" s="1012" customFormat="1" ht="12">
      <c r="A565" s="1040"/>
      <c r="B565" s="1053"/>
      <c r="C565" s="1054"/>
      <c r="D565" s="1067"/>
      <c r="E565" s="555"/>
      <c r="F565" s="555"/>
      <c r="G565" s="1052"/>
      <c r="H565" s="1059">
        <f t="shared" si="8"/>
        <v>0</v>
      </c>
      <c r="I565" s="1039"/>
      <c r="J565" s="2161" t="s">
        <v>6429</v>
      </c>
      <c r="K565" s="2160" t="str">
        <f>VLOOKUP(J565,'FICHE RATIOS'!C:D,2,FALSE)</f>
        <v>Eau Chaude</v>
      </c>
    </row>
    <row r="566" spans="1:11" s="1012" customFormat="1" ht="12">
      <c r="A566" s="1040"/>
      <c r="B566" s="1053"/>
      <c r="C566" s="1054"/>
      <c r="D566" s="1067" t="s">
        <v>3601</v>
      </c>
      <c r="E566" s="555" t="s">
        <v>66</v>
      </c>
      <c r="F566" s="311">
        <v>41</v>
      </c>
      <c r="G566" s="1052">
        <v>26.52</v>
      </c>
      <c r="H566" s="1059">
        <f t="shared" si="8"/>
        <v>1087.32</v>
      </c>
      <c r="I566" s="1039"/>
      <c r="J566" s="2161" t="s">
        <v>6429</v>
      </c>
      <c r="K566" s="2160" t="str">
        <f>VLOOKUP(J566,'FICHE RATIOS'!C:D,2,FALSE)</f>
        <v>Eau Chaude</v>
      </c>
    </row>
    <row r="567" spans="1:11" s="1012" customFormat="1" ht="12">
      <c r="A567" s="1040"/>
      <c r="B567" s="1053"/>
      <c r="C567" s="1054"/>
      <c r="D567" s="1067" t="s">
        <v>3602</v>
      </c>
      <c r="E567" s="555" t="s">
        <v>66</v>
      </c>
      <c r="F567" s="555">
        <v>13</v>
      </c>
      <c r="G567" s="1052">
        <v>30.81</v>
      </c>
      <c r="H567" s="1059">
        <f t="shared" si="8"/>
        <v>400.53</v>
      </c>
      <c r="I567" s="1039"/>
      <c r="J567" s="2161" t="s">
        <v>6429</v>
      </c>
      <c r="K567" s="2160" t="str">
        <f>VLOOKUP(J567,'FICHE RATIOS'!C:D,2,FALSE)</f>
        <v>Eau Chaude</v>
      </c>
    </row>
    <row r="568" spans="1:11" s="1012" customFormat="1" ht="12">
      <c r="A568" s="1040"/>
      <c r="B568" s="1053"/>
      <c r="C568" s="1054"/>
      <c r="D568" s="1071"/>
      <c r="E568" s="555"/>
      <c r="F568" s="555"/>
      <c r="G568" s="1052"/>
      <c r="H568" s="1059">
        <f t="shared" si="8"/>
        <v>0</v>
      </c>
      <c r="I568" s="1039"/>
      <c r="J568" s="2161" t="s">
        <v>6429</v>
      </c>
      <c r="K568" s="2160" t="str">
        <f>VLOOKUP(J568,'FICHE RATIOS'!C:D,2,FALSE)</f>
        <v>Eau Chaude</v>
      </c>
    </row>
    <row r="569" spans="1:11" s="1012" customFormat="1" ht="12">
      <c r="A569" s="1040"/>
      <c r="B569" s="1053"/>
      <c r="C569" s="1054"/>
      <c r="D569" s="1067" t="s">
        <v>3603</v>
      </c>
      <c r="E569" s="311"/>
      <c r="F569" s="555"/>
      <c r="G569" s="1052"/>
      <c r="H569" s="1059">
        <f t="shared" si="8"/>
        <v>0</v>
      </c>
      <c r="I569" s="1039"/>
      <c r="J569" s="2161" t="s">
        <v>6429</v>
      </c>
      <c r="K569" s="2160" t="str">
        <f>VLOOKUP(J569,'FICHE RATIOS'!C:D,2,FALSE)</f>
        <v>Eau Chaude</v>
      </c>
    </row>
    <row r="570" spans="1:11" s="1012" customFormat="1" ht="12">
      <c r="A570" s="1040"/>
      <c r="B570" s="1053"/>
      <c r="C570" s="1054"/>
      <c r="D570" s="1067" t="s">
        <v>3604</v>
      </c>
      <c r="E570" s="555" t="s">
        <v>66</v>
      </c>
      <c r="F570" s="311">
        <v>41</v>
      </c>
      <c r="G570" s="1052">
        <v>13.42</v>
      </c>
      <c r="H570" s="1059">
        <f t="shared" si="8"/>
        <v>550.22</v>
      </c>
      <c r="I570" s="1039"/>
      <c r="J570" s="2161" t="s">
        <v>6429</v>
      </c>
      <c r="K570" s="2160" t="str">
        <f>VLOOKUP(J570,'FICHE RATIOS'!C:D,2,FALSE)</f>
        <v>Eau Chaude</v>
      </c>
    </row>
    <row r="571" spans="1:11" s="1012" customFormat="1" ht="12">
      <c r="A571" s="1040"/>
      <c r="B571" s="1053"/>
      <c r="C571" s="1054"/>
      <c r="D571" s="1067" t="s">
        <v>3605</v>
      </c>
      <c r="E571" s="555" t="s">
        <v>66</v>
      </c>
      <c r="F571" s="555">
        <v>13</v>
      </c>
      <c r="G571" s="1052">
        <v>14.98</v>
      </c>
      <c r="H571" s="1059">
        <f t="shared" si="8"/>
        <v>194.74</v>
      </c>
      <c r="I571" s="1039"/>
      <c r="J571" s="2161" t="s">
        <v>6429</v>
      </c>
      <c r="K571" s="2160" t="str">
        <f>VLOOKUP(J571,'FICHE RATIOS'!C:D,2,FALSE)</f>
        <v>Eau Chaude</v>
      </c>
    </row>
    <row r="572" spans="1:11" s="1012" customFormat="1" ht="12">
      <c r="A572" s="1040"/>
      <c r="B572" s="1065"/>
      <c r="C572" s="1066"/>
      <c r="D572" s="1061"/>
      <c r="E572" s="1051"/>
      <c r="F572" s="1084"/>
      <c r="G572" s="1052"/>
      <c r="H572" s="1059">
        <f t="shared" si="8"/>
        <v>0</v>
      </c>
      <c r="I572" s="1039"/>
      <c r="J572" s="2161" t="s">
        <v>6429</v>
      </c>
      <c r="K572" s="2160" t="str">
        <f>VLOOKUP(J572,'FICHE RATIOS'!C:D,2,FALSE)</f>
        <v>Eau Chaude</v>
      </c>
    </row>
    <row r="573" spans="1:11" s="1012" customFormat="1" ht="12">
      <c r="A573" s="1040"/>
      <c r="B573" s="1065"/>
      <c r="C573" s="1066"/>
      <c r="D573" s="1061" t="s">
        <v>3674</v>
      </c>
      <c r="E573" s="1051"/>
      <c r="F573" s="1084"/>
      <c r="G573" s="1052"/>
      <c r="H573" s="312" t="s">
        <v>3675</v>
      </c>
      <c r="I573" s="1039"/>
      <c r="J573" s="2161" t="s">
        <v>6429</v>
      </c>
      <c r="K573" s="2160" t="str">
        <f>VLOOKUP(J573,'FICHE RATIOS'!C:D,2,FALSE)</f>
        <v>Eau Chaude</v>
      </c>
    </row>
    <row r="574" spans="1:11" s="1012" customFormat="1" ht="12">
      <c r="A574" s="1040"/>
      <c r="B574" s="1065"/>
      <c r="C574" s="1066"/>
      <c r="D574" s="1061"/>
      <c r="E574" s="1051"/>
      <c r="F574" s="1084"/>
      <c r="G574" s="1052"/>
      <c r="H574" s="312"/>
      <c r="I574" s="1039"/>
      <c r="J574" s="2161" t="s">
        <v>6429</v>
      </c>
      <c r="K574" s="2160" t="str">
        <f>VLOOKUP(J574,'FICHE RATIOS'!C:D,2,FALSE)</f>
        <v>Eau Chaude</v>
      </c>
    </row>
    <row r="575" spans="1:11" s="1012" customFormat="1" ht="12">
      <c r="A575" s="1040"/>
      <c r="B575" s="1053"/>
      <c r="C575" s="1054"/>
      <c r="D575" s="1083" t="s">
        <v>3676</v>
      </c>
      <c r="E575" s="456"/>
      <c r="F575" s="456"/>
      <c r="G575" s="1087"/>
      <c r="H575" s="1059">
        <f t="shared" ref="H575:H638" si="9">+IF(F575=0,0,F575*G575)</f>
        <v>0</v>
      </c>
      <c r="I575" s="1039"/>
      <c r="J575" s="2161" t="s">
        <v>6429</v>
      </c>
      <c r="K575" s="2160" t="str">
        <f>VLOOKUP(J575,'FICHE RATIOS'!C:D,2,FALSE)</f>
        <v>Eau Chaude</v>
      </c>
    </row>
    <row r="576" spans="1:11" s="1012" customFormat="1" ht="12">
      <c r="A576" s="1040"/>
      <c r="B576" s="1053"/>
      <c r="C576" s="1054"/>
      <c r="D576" s="1067" t="s">
        <v>3531</v>
      </c>
      <c r="E576" s="555" t="s">
        <v>66</v>
      </c>
      <c r="F576" s="555">
        <v>6</v>
      </c>
      <c r="G576" s="1087">
        <v>164.21</v>
      </c>
      <c r="H576" s="1059">
        <f t="shared" si="9"/>
        <v>985.26</v>
      </c>
      <c r="I576" s="1039"/>
      <c r="J576" s="2161" t="s">
        <v>6429</v>
      </c>
      <c r="K576" s="2160" t="str">
        <f>VLOOKUP(J576,'FICHE RATIOS'!C:D,2,FALSE)</f>
        <v>Eau Chaude</v>
      </c>
    </row>
    <row r="577" spans="1:11" s="1012" customFormat="1" ht="12">
      <c r="A577" s="1040"/>
      <c r="B577" s="1053"/>
      <c r="C577" s="1054"/>
      <c r="D577" s="1067" t="s">
        <v>3532</v>
      </c>
      <c r="E577" s="555" t="s">
        <v>66</v>
      </c>
      <c r="F577" s="555">
        <v>1</v>
      </c>
      <c r="G577" s="1052">
        <v>612.42999999999995</v>
      </c>
      <c r="H577" s="1059">
        <f t="shared" si="9"/>
        <v>612.42999999999995</v>
      </c>
      <c r="I577" s="1039"/>
      <c r="J577" s="2161" t="s">
        <v>6429</v>
      </c>
      <c r="K577" s="2160" t="str">
        <f>VLOOKUP(J577,'FICHE RATIOS'!C:D,2,FALSE)</f>
        <v>Eau Chaude</v>
      </c>
    </row>
    <row r="578" spans="1:11" s="1012" customFormat="1" ht="12">
      <c r="A578" s="1040"/>
      <c r="B578" s="1053"/>
      <c r="C578" s="1054"/>
      <c r="D578" s="1067" t="s">
        <v>3677</v>
      </c>
      <c r="E578" s="555" t="s">
        <v>66</v>
      </c>
      <c r="F578" s="555">
        <v>1</v>
      </c>
      <c r="G578" s="1087">
        <v>63.42</v>
      </c>
      <c r="H578" s="1059">
        <f t="shared" si="9"/>
        <v>63.42</v>
      </c>
      <c r="I578" s="1039"/>
      <c r="J578" s="2161" t="s">
        <v>6429</v>
      </c>
      <c r="K578" s="2160" t="str">
        <f>VLOOKUP(J578,'FICHE RATIOS'!C:D,2,FALSE)</f>
        <v>Eau Chaude</v>
      </c>
    </row>
    <row r="579" spans="1:11" s="1012" customFormat="1" ht="12">
      <c r="A579" s="1040"/>
      <c r="B579" s="1053"/>
      <c r="C579" s="1054"/>
      <c r="D579" s="1067"/>
      <c r="E579" s="555"/>
      <c r="F579" s="555"/>
      <c r="G579" s="1087"/>
      <c r="H579" s="1059">
        <f t="shared" si="9"/>
        <v>0</v>
      </c>
      <c r="I579" s="1039"/>
      <c r="J579" s="2161" t="s">
        <v>6429</v>
      </c>
      <c r="K579" s="2160" t="str">
        <f>VLOOKUP(J579,'FICHE RATIOS'!C:D,2,FALSE)</f>
        <v>Eau Chaude</v>
      </c>
    </row>
    <row r="580" spans="1:11" s="1012" customFormat="1" ht="12">
      <c r="A580" s="1040"/>
      <c r="B580" s="1079"/>
      <c r="C580" s="1080"/>
      <c r="D580" s="1064" t="s">
        <v>3678</v>
      </c>
      <c r="E580" s="456" t="s">
        <v>66</v>
      </c>
      <c r="F580" s="456">
        <v>1</v>
      </c>
      <c r="G580" s="1081">
        <v>42.76</v>
      </c>
      <c r="H580" s="1082">
        <f t="shared" si="9"/>
        <v>42.76</v>
      </c>
      <c r="I580" s="1039"/>
      <c r="J580" s="2161" t="s">
        <v>6429</v>
      </c>
      <c r="K580" s="2160" t="str">
        <f>VLOOKUP(J580,'FICHE RATIOS'!C:D,2,FALSE)</f>
        <v>Eau Chaude</v>
      </c>
    </row>
    <row r="581" spans="1:11" s="1012" customFormat="1" ht="12">
      <c r="A581" s="1040"/>
      <c r="B581" s="1079"/>
      <c r="C581" s="1080"/>
      <c r="D581" s="1064" t="s">
        <v>3679</v>
      </c>
      <c r="E581" s="456" t="s">
        <v>66</v>
      </c>
      <c r="F581" s="456">
        <v>1</v>
      </c>
      <c r="G581" s="1081">
        <v>12.16</v>
      </c>
      <c r="H581" s="1082">
        <f t="shared" si="9"/>
        <v>12.16</v>
      </c>
      <c r="I581" s="1039"/>
      <c r="J581" s="2161" t="s">
        <v>6429</v>
      </c>
      <c r="K581" s="2160" t="str">
        <f>VLOOKUP(J581,'FICHE RATIOS'!C:D,2,FALSE)</f>
        <v>Eau Chaude</v>
      </c>
    </row>
    <row r="582" spans="1:11" s="1012" customFormat="1" ht="12">
      <c r="A582" s="1040"/>
      <c r="B582" s="1079"/>
      <c r="C582" s="1080"/>
      <c r="D582" s="1064"/>
      <c r="E582" s="456"/>
      <c r="F582" s="456"/>
      <c r="G582" s="1081"/>
      <c r="H582" s="1082">
        <f t="shared" si="9"/>
        <v>0</v>
      </c>
      <c r="I582" s="1039"/>
      <c r="J582" s="2161" t="s">
        <v>6429</v>
      </c>
      <c r="K582" s="2160" t="str">
        <f>VLOOKUP(J582,'FICHE RATIOS'!C:D,2,FALSE)</f>
        <v>Eau Chaude</v>
      </c>
    </row>
    <row r="583" spans="1:11" s="1012" customFormat="1" ht="12">
      <c r="A583" s="1040"/>
      <c r="B583" s="1060"/>
      <c r="C583" s="1040"/>
      <c r="D583" s="1062" t="s">
        <v>3680</v>
      </c>
      <c r="E583" s="276"/>
      <c r="F583" s="277"/>
      <c r="G583" s="1052"/>
      <c r="H583" s="1059">
        <f t="shared" si="9"/>
        <v>0</v>
      </c>
      <c r="I583" s="1039"/>
      <c r="J583" s="2161" t="s">
        <v>6429</v>
      </c>
      <c r="K583" s="2160" t="str">
        <f>VLOOKUP(J583,'FICHE RATIOS'!C:D,2,FALSE)</f>
        <v>Eau Chaude</v>
      </c>
    </row>
    <row r="584" spans="1:11" s="1012" customFormat="1" ht="12">
      <c r="A584" s="1040"/>
      <c r="B584" s="1060"/>
      <c r="C584" s="1040"/>
      <c r="D584" s="1062" t="s">
        <v>3681</v>
      </c>
      <c r="E584" s="276"/>
      <c r="F584" s="277"/>
      <c r="G584" s="1052"/>
      <c r="H584" s="1059">
        <f t="shared" si="9"/>
        <v>0</v>
      </c>
      <c r="I584" s="1039"/>
      <c r="J584" s="2161" t="s">
        <v>6429</v>
      </c>
      <c r="K584" s="2160" t="str">
        <f>VLOOKUP(J584,'FICHE RATIOS'!C:D,2,FALSE)</f>
        <v>Eau Chaude</v>
      </c>
    </row>
    <row r="585" spans="1:11" s="1012" customFormat="1" ht="12">
      <c r="A585" s="1040"/>
      <c r="B585" s="1060"/>
      <c r="C585" s="1040"/>
      <c r="D585" s="1062" t="s">
        <v>3682</v>
      </c>
      <c r="E585" s="276"/>
      <c r="F585" s="277"/>
      <c r="G585" s="1052"/>
      <c r="H585" s="1059">
        <f t="shared" si="9"/>
        <v>0</v>
      </c>
      <c r="I585" s="1039"/>
      <c r="J585" s="2161" t="s">
        <v>6429</v>
      </c>
      <c r="K585" s="2160" t="str">
        <f>VLOOKUP(J585,'FICHE RATIOS'!C:D,2,FALSE)</f>
        <v>Eau Chaude</v>
      </c>
    </row>
    <row r="586" spans="1:11" s="1012" customFormat="1" ht="12">
      <c r="A586" s="1040"/>
      <c r="B586" s="1060"/>
      <c r="C586" s="1040"/>
      <c r="D586" s="1062" t="s">
        <v>3683</v>
      </c>
      <c r="E586" s="276" t="s">
        <v>51</v>
      </c>
      <c r="F586" s="277">
        <v>1</v>
      </c>
      <c r="G586" s="1052">
        <v>365.7</v>
      </c>
      <c r="H586" s="1059">
        <f t="shared" si="9"/>
        <v>365.7</v>
      </c>
      <c r="I586" s="1039"/>
      <c r="J586" s="2161" t="s">
        <v>6429</v>
      </c>
      <c r="K586" s="2160" t="str">
        <f>VLOOKUP(J586,'FICHE RATIOS'!C:D,2,FALSE)</f>
        <v>Eau Chaude</v>
      </c>
    </row>
    <row r="587" spans="1:11" s="1012" customFormat="1" ht="12">
      <c r="A587" s="1040"/>
      <c r="B587" s="1079"/>
      <c r="C587" s="1080"/>
      <c r="D587" s="1064"/>
      <c r="E587" s="456"/>
      <c r="F587" s="456"/>
      <c r="G587" s="1081"/>
      <c r="H587" s="1082">
        <f t="shared" si="9"/>
        <v>0</v>
      </c>
      <c r="I587" s="1039"/>
      <c r="J587" s="2161" t="s">
        <v>6429</v>
      </c>
      <c r="K587" s="2160" t="str">
        <f>VLOOKUP(J587,'FICHE RATIOS'!C:D,2,FALSE)</f>
        <v>Eau Chaude</v>
      </c>
    </row>
    <row r="588" spans="1:11" s="1012" customFormat="1" ht="12">
      <c r="A588" s="1040"/>
      <c r="B588" s="1079"/>
      <c r="C588" s="1080"/>
      <c r="D588" s="1064"/>
      <c r="E588" s="456"/>
      <c r="F588" s="456"/>
      <c r="G588" s="1081"/>
      <c r="H588" s="1082">
        <f t="shared" si="9"/>
        <v>0</v>
      </c>
      <c r="I588" s="1039"/>
      <c r="J588" s="2161" t="s">
        <v>6429</v>
      </c>
      <c r="K588" s="2160" t="str">
        <f>VLOOKUP(J588,'FICHE RATIOS'!C:D,2,FALSE)</f>
        <v>Eau Chaude</v>
      </c>
    </row>
    <row r="589" spans="1:11" s="1012" customFormat="1" ht="12">
      <c r="A589" s="1040"/>
      <c r="B589" s="1053"/>
      <c r="C589" s="1054"/>
      <c r="D589" s="1083" t="s">
        <v>3684</v>
      </c>
      <c r="E589" s="456"/>
      <c r="F589" s="456"/>
      <c r="G589" s="1081"/>
      <c r="H589" s="1082">
        <f t="shared" si="9"/>
        <v>0</v>
      </c>
      <c r="I589" s="1039"/>
      <c r="J589" s="2161" t="s">
        <v>6429</v>
      </c>
      <c r="K589" s="2160" t="str">
        <f>VLOOKUP(J589,'FICHE RATIOS'!C:D,2,FALSE)</f>
        <v>Eau Chaude</v>
      </c>
    </row>
    <row r="590" spans="1:11" s="1012" customFormat="1" ht="12">
      <c r="A590" s="1040"/>
      <c r="B590" s="1053"/>
      <c r="C590" s="1054"/>
      <c r="D590" s="1064" t="s">
        <v>3685</v>
      </c>
      <c r="E590" s="555"/>
      <c r="F590" s="456"/>
      <c r="G590" s="1052"/>
      <c r="H590" s="1059">
        <f t="shared" si="9"/>
        <v>0</v>
      </c>
      <c r="I590" s="1039"/>
      <c r="J590" s="2161" t="s">
        <v>6429</v>
      </c>
      <c r="K590" s="2160" t="str">
        <f>VLOOKUP(J590,'FICHE RATIOS'!C:D,2,FALSE)</f>
        <v>Eau Chaude</v>
      </c>
    </row>
    <row r="591" spans="1:11" s="1012" customFormat="1" ht="12">
      <c r="A591" s="1040"/>
      <c r="B591" s="1053"/>
      <c r="C591" s="1054"/>
      <c r="D591" s="1064" t="s">
        <v>3686</v>
      </c>
      <c r="E591" s="555"/>
      <c r="F591" s="456"/>
      <c r="G591" s="1052"/>
      <c r="H591" s="1059">
        <f t="shared" si="9"/>
        <v>0</v>
      </c>
      <c r="I591" s="1039"/>
      <c r="J591" s="2161" t="s">
        <v>6429</v>
      </c>
      <c r="K591" s="2160" t="str">
        <f>VLOOKUP(J591,'FICHE RATIOS'!C:D,2,FALSE)</f>
        <v>Eau Chaude</v>
      </c>
    </row>
    <row r="592" spans="1:11" s="1012" customFormat="1" ht="12">
      <c r="A592" s="1040"/>
      <c r="B592" s="1053"/>
      <c r="C592" s="1054"/>
      <c r="D592" s="1064" t="s">
        <v>3687</v>
      </c>
      <c r="E592" s="555"/>
      <c r="F592" s="456"/>
      <c r="G592" s="1052"/>
      <c r="H592" s="1059">
        <f t="shared" si="9"/>
        <v>0</v>
      </c>
      <c r="I592" s="1039"/>
      <c r="J592" s="2161" t="s">
        <v>6429</v>
      </c>
      <c r="K592" s="2160" t="str">
        <f>VLOOKUP(J592,'FICHE RATIOS'!C:D,2,FALSE)</f>
        <v>Eau Chaude</v>
      </c>
    </row>
    <row r="593" spans="1:11" s="1012" customFormat="1" ht="12">
      <c r="A593" s="1040"/>
      <c r="B593" s="1053"/>
      <c r="C593" s="1054"/>
      <c r="D593" s="1088" t="s">
        <v>3688</v>
      </c>
      <c r="E593" s="555" t="s">
        <v>66</v>
      </c>
      <c r="F593" s="456">
        <v>1</v>
      </c>
      <c r="G593" s="1052">
        <v>2605.89</v>
      </c>
      <c r="H593" s="1059">
        <f t="shared" si="9"/>
        <v>2605.89</v>
      </c>
      <c r="I593" s="1039"/>
      <c r="J593" s="2161" t="s">
        <v>6429</v>
      </c>
      <c r="K593" s="2160" t="str">
        <f>VLOOKUP(J593,'FICHE RATIOS'!C:D,2,FALSE)</f>
        <v>Eau Chaude</v>
      </c>
    </row>
    <row r="594" spans="1:11" s="1012" customFormat="1" ht="12">
      <c r="A594" s="1040"/>
      <c r="B594" s="1053"/>
      <c r="C594" s="1054"/>
      <c r="D594" s="1064"/>
      <c r="E594" s="456"/>
      <c r="F594" s="456"/>
      <c r="G594" s="1081"/>
      <c r="H594" s="1082">
        <f t="shared" si="9"/>
        <v>0</v>
      </c>
      <c r="I594" s="1039"/>
      <c r="J594" s="2161" t="s">
        <v>6429</v>
      </c>
      <c r="K594" s="2160" t="str">
        <f>VLOOKUP(J594,'FICHE RATIOS'!C:D,2,FALSE)</f>
        <v>Eau Chaude</v>
      </c>
    </row>
    <row r="595" spans="1:11" s="1012" customFormat="1" ht="12">
      <c r="A595" s="1040"/>
      <c r="B595" s="1053"/>
      <c r="C595" s="1054"/>
      <c r="D595" s="1067" t="s">
        <v>3531</v>
      </c>
      <c r="E595" s="555" t="s">
        <v>66</v>
      </c>
      <c r="F595" s="555">
        <v>3</v>
      </c>
      <c r="G595" s="1052">
        <v>164.21</v>
      </c>
      <c r="H595" s="1059">
        <f t="shared" si="9"/>
        <v>492.63</v>
      </c>
      <c r="I595" s="1039"/>
      <c r="J595" s="2161" t="s">
        <v>6429</v>
      </c>
      <c r="K595" s="2160" t="str">
        <f>VLOOKUP(J595,'FICHE RATIOS'!C:D,2,FALSE)</f>
        <v>Eau Chaude</v>
      </c>
    </row>
    <row r="596" spans="1:11" s="1012" customFormat="1" ht="12">
      <c r="A596" s="1040"/>
      <c r="B596" s="1053"/>
      <c r="C596" s="1054"/>
      <c r="D596" s="1064" t="s">
        <v>3634</v>
      </c>
      <c r="E596" s="456" t="s">
        <v>66</v>
      </c>
      <c r="F596" s="456">
        <v>2</v>
      </c>
      <c r="G596" s="1052">
        <v>265.41000000000003</v>
      </c>
      <c r="H596" s="1059">
        <f t="shared" si="9"/>
        <v>530.82000000000005</v>
      </c>
      <c r="I596" s="1039"/>
      <c r="J596" s="2161" t="s">
        <v>6429</v>
      </c>
      <c r="K596" s="2160" t="str">
        <f>VLOOKUP(J596,'FICHE RATIOS'!C:D,2,FALSE)</f>
        <v>Eau Chaude</v>
      </c>
    </row>
    <row r="597" spans="1:11" s="1012" customFormat="1" ht="12">
      <c r="A597" s="1040"/>
      <c r="B597" s="1053"/>
      <c r="C597" s="1054"/>
      <c r="D597" s="1064" t="s">
        <v>3689</v>
      </c>
      <c r="E597" s="456" t="s">
        <v>66</v>
      </c>
      <c r="F597" s="456">
        <v>2</v>
      </c>
      <c r="G597" s="1052">
        <v>162.69999999999999</v>
      </c>
      <c r="H597" s="1059">
        <f t="shared" si="9"/>
        <v>325.39999999999998</v>
      </c>
      <c r="I597" s="1039"/>
      <c r="J597" s="2161" t="s">
        <v>6429</v>
      </c>
      <c r="K597" s="2160" t="str">
        <f>VLOOKUP(J597,'FICHE RATIOS'!C:D,2,FALSE)</f>
        <v>Eau Chaude</v>
      </c>
    </row>
    <row r="598" spans="1:11" s="1012" customFormat="1" ht="12">
      <c r="A598" s="1040"/>
      <c r="B598" s="1060"/>
      <c r="C598" s="1040"/>
      <c r="D598" s="1067" t="s">
        <v>3690</v>
      </c>
      <c r="E598" s="555" t="s">
        <v>66</v>
      </c>
      <c r="F598" s="555">
        <v>1</v>
      </c>
      <c r="G598" s="1052">
        <v>1397.94</v>
      </c>
      <c r="H598" s="1059">
        <f t="shared" si="9"/>
        <v>1397.94</v>
      </c>
      <c r="I598" s="1039"/>
      <c r="J598" s="2161" t="s">
        <v>6429</v>
      </c>
      <c r="K598" s="2160" t="str">
        <f>VLOOKUP(J598,'FICHE RATIOS'!C:D,2,FALSE)</f>
        <v>Eau Chaude</v>
      </c>
    </row>
    <row r="599" spans="1:11" s="1012" customFormat="1" ht="12">
      <c r="A599" s="1040"/>
      <c r="B599" s="1079"/>
      <c r="C599" s="1080"/>
      <c r="D599" s="1064"/>
      <c r="E599" s="456"/>
      <c r="F599" s="456"/>
      <c r="G599" s="1081"/>
      <c r="H599" s="1082">
        <f t="shared" si="9"/>
        <v>0</v>
      </c>
      <c r="I599" s="1039"/>
      <c r="J599" s="2161" t="s">
        <v>6429</v>
      </c>
      <c r="K599" s="2160" t="str">
        <f>VLOOKUP(J599,'FICHE RATIOS'!C:D,2,FALSE)</f>
        <v>Eau Chaude</v>
      </c>
    </row>
    <row r="600" spans="1:11" s="1012" customFormat="1" ht="12">
      <c r="A600" s="1040"/>
      <c r="B600" s="1060"/>
      <c r="C600" s="1040"/>
      <c r="D600" s="1061" t="s">
        <v>3666</v>
      </c>
      <c r="E600" s="555" t="s">
        <v>235</v>
      </c>
      <c r="F600" s="311">
        <v>15</v>
      </c>
      <c r="G600" s="1052">
        <v>129.52000000000001</v>
      </c>
      <c r="H600" s="1059">
        <f t="shared" si="9"/>
        <v>1942.8000000000002</v>
      </c>
      <c r="I600" s="1039"/>
      <c r="J600" s="2161" t="s">
        <v>6429</v>
      </c>
      <c r="K600" s="2160" t="str">
        <f>VLOOKUP(J600,'FICHE RATIOS'!C:D,2,FALSE)</f>
        <v>Eau Chaude</v>
      </c>
    </row>
    <row r="601" spans="1:11" s="1012" customFormat="1" ht="12">
      <c r="A601" s="1040"/>
      <c r="B601" s="1053"/>
      <c r="C601" s="1054"/>
      <c r="D601" s="1064" t="s">
        <v>3691</v>
      </c>
      <c r="E601" s="456" t="s">
        <v>70</v>
      </c>
      <c r="F601" s="311">
        <v>30</v>
      </c>
      <c r="G601" s="1052">
        <v>54.2</v>
      </c>
      <c r="H601" s="1059">
        <f t="shared" si="9"/>
        <v>1626</v>
      </c>
      <c r="I601" s="1039"/>
      <c r="J601" s="2161" t="s">
        <v>6429</v>
      </c>
      <c r="K601" s="2160" t="str">
        <f>VLOOKUP(J601,'FICHE RATIOS'!C:D,2,FALSE)</f>
        <v>Eau Chaude</v>
      </c>
    </row>
    <row r="602" spans="1:11" s="1012" customFormat="1" ht="12">
      <c r="A602" s="1040"/>
      <c r="B602" s="1053"/>
      <c r="C602" s="1054"/>
      <c r="D602" s="1067"/>
      <c r="E602" s="555"/>
      <c r="F602" s="555"/>
      <c r="G602" s="1052"/>
      <c r="H602" s="1059">
        <f t="shared" si="9"/>
        <v>0</v>
      </c>
      <c r="I602" s="1039"/>
      <c r="J602" s="2161" t="s">
        <v>6429</v>
      </c>
      <c r="K602" s="2160" t="str">
        <f>VLOOKUP(J602,'FICHE RATIOS'!C:D,2,FALSE)</f>
        <v>Eau Chaude</v>
      </c>
    </row>
    <row r="603" spans="1:11" s="1012" customFormat="1" ht="12">
      <c r="A603" s="1040"/>
      <c r="B603" s="1053"/>
      <c r="C603" s="1054"/>
      <c r="D603" s="1067"/>
      <c r="E603" s="555"/>
      <c r="F603" s="555"/>
      <c r="G603" s="1052"/>
      <c r="H603" s="1059">
        <f t="shared" si="9"/>
        <v>0</v>
      </c>
      <c r="I603" s="1039"/>
      <c r="J603" s="2161" t="s">
        <v>6429</v>
      </c>
      <c r="K603" s="2160" t="str">
        <f>VLOOKUP(J603,'FICHE RATIOS'!C:D,2,FALSE)</f>
        <v>Eau Chaude</v>
      </c>
    </row>
    <row r="604" spans="1:11" s="1012" customFormat="1" ht="12">
      <c r="A604" s="1040"/>
      <c r="B604" s="1053"/>
      <c r="C604" s="1054"/>
      <c r="D604" s="1067"/>
      <c r="E604" s="555"/>
      <c r="F604" s="555"/>
      <c r="G604" s="1052"/>
      <c r="H604" s="1059">
        <f t="shared" si="9"/>
        <v>0</v>
      </c>
      <c r="I604" s="1039"/>
      <c r="J604" s="2161" t="s">
        <v>6429</v>
      </c>
      <c r="K604" s="2160" t="str">
        <f>VLOOKUP(J604,'FICHE RATIOS'!C:D,2,FALSE)</f>
        <v>Eau Chaude</v>
      </c>
    </row>
    <row r="605" spans="1:11" s="1012" customFormat="1" ht="12">
      <c r="A605" s="1040"/>
      <c r="B605" s="1053"/>
      <c r="C605" s="1054"/>
      <c r="D605" s="1070" t="s">
        <v>3692</v>
      </c>
      <c r="E605" s="555"/>
      <c r="F605" s="555"/>
      <c r="G605" s="1052"/>
      <c r="H605" s="1059">
        <f t="shared" si="9"/>
        <v>0</v>
      </c>
      <c r="I605" s="1039"/>
      <c r="J605" s="2161" t="s">
        <v>6429</v>
      </c>
      <c r="K605" s="2160" t="str">
        <f>VLOOKUP(J605,'FICHE RATIOS'!C:D,2,FALSE)</f>
        <v>Eau Chaude</v>
      </c>
    </row>
    <row r="606" spans="1:11" s="1012" customFormat="1" ht="12">
      <c r="A606" s="1040"/>
      <c r="B606" s="1077"/>
      <c r="C606" s="1089"/>
      <c r="D606" s="1064" t="s">
        <v>3693</v>
      </c>
      <c r="E606" s="555"/>
      <c r="F606" s="555"/>
      <c r="G606" s="1052"/>
      <c r="H606" s="1059">
        <f t="shared" si="9"/>
        <v>0</v>
      </c>
      <c r="I606" s="1039"/>
      <c r="J606" s="2161" t="s">
        <v>6429</v>
      </c>
      <c r="K606" s="2160" t="str">
        <f>VLOOKUP(J606,'FICHE RATIOS'!C:D,2,FALSE)</f>
        <v>Eau Chaude</v>
      </c>
    </row>
    <row r="607" spans="1:11" s="1012" customFormat="1" ht="12">
      <c r="A607" s="1040"/>
      <c r="B607" s="1077"/>
      <c r="C607" s="1089"/>
      <c r="D607" s="1064" t="s">
        <v>3694</v>
      </c>
      <c r="E607" s="311"/>
      <c r="F607" s="555"/>
      <c r="G607" s="1052"/>
      <c r="H607" s="1059">
        <f t="shared" si="9"/>
        <v>0</v>
      </c>
      <c r="I607" s="1039"/>
      <c r="J607" s="2161" t="s">
        <v>6429</v>
      </c>
      <c r="K607" s="2160" t="str">
        <f>VLOOKUP(J607,'FICHE RATIOS'!C:D,2,FALSE)</f>
        <v>Eau Chaude</v>
      </c>
    </row>
    <row r="608" spans="1:11" s="1012" customFormat="1" ht="12">
      <c r="A608" s="1040"/>
      <c r="B608" s="1090"/>
      <c r="C608" s="1091"/>
      <c r="D608" s="1064" t="s">
        <v>3695</v>
      </c>
      <c r="E608" s="456" t="s">
        <v>51</v>
      </c>
      <c r="F608" s="456">
        <v>1</v>
      </c>
      <c r="G608" s="1081">
        <v>3485.91</v>
      </c>
      <c r="H608" s="1082">
        <f t="shared" si="9"/>
        <v>3485.91</v>
      </c>
      <c r="I608" s="1039"/>
      <c r="J608" s="2161" t="s">
        <v>6429</v>
      </c>
      <c r="K608" s="2160" t="str">
        <f>VLOOKUP(J608,'FICHE RATIOS'!C:D,2,FALSE)</f>
        <v>Eau Chaude</v>
      </c>
    </row>
    <row r="609" spans="1:11" s="1012" customFormat="1" ht="12">
      <c r="A609" s="1040"/>
      <c r="B609" s="1079"/>
      <c r="C609" s="1080"/>
      <c r="D609" s="1064" t="s">
        <v>3696</v>
      </c>
      <c r="E609" s="456" t="s">
        <v>51</v>
      </c>
      <c r="F609" s="456">
        <v>1</v>
      </c>
      <c r="G609" s="1081">
        <v>171.08</v>
      </c>
      <c r="H609" s="1082">
        <f t="shared" si="9"/>
        <v>171.08</v>
      </c>
      <c r="I609" s="1039"/>
      <c r="J609" s="2161" t="s">
        <v>6429</v>
      </c>
      <c r="K609" s="2160" t="str">
        <f>VLOOKUP(J609,'FICHE RATIOS'!C:D,2,FALSE)</f>
        <v>Eau Chaude</v>
      </c>
    </row>
    <row r="610" spans="1:11" s="1012" customFormat="1" ht="12">
      <c r="A610" s="1040"/>
      <c r="B610" s="1053"/>
      <c r="C610" s="1054"/>
      <c r="D610" s="1067" t="s">
        <v>3697</v>
      </c>
      <c r="E610" s="555" t="s">
        <v>66</v>
      </c>
      <c r="F610" s="555">
        <v>1</v>
      </c>
      <c r="G610" s="1052">
        <v>1277.5</v>
      </c>
      <c r="H610" s="1059">
        <f t="shared" si="9"/>
        <v>1277.5</v>
      </c>
      <c r="I610" s="1039"/>
      <c r="J610" s="2161" t="s">
        <v>6429</v>
      </c>
      <c r="K610" s="2160" t="str">
        <f>VLOOKUP(J610,'FICHE RATIOS'!C:D,2,FALSE)</f>
        <v>Eau Chaude</v>
      </c>
    </row>
    <row r="611" spans="1:11" s="1012" customFormat="1" ht="12">
      <c r="A611" s="1040"/>
      <c r="B611" s="1053"/>
      <c r="C611" s="1054"/>
      <c r="D611" s="1067"/>
      <c r="E611" s="555"/>
      <c r="F611" s="555"/>
      <c r="G611" s="1052"/>
      <c r="H611" s="1059">
        <f t="shared" si="9"/>
        <v>0</v>
      </c>
      <c r="I611" s="1039"/>
      <c r="J611" s="2161" t="s">
        <v>6429</v>
      </c>
      <c r="K611" s="2160" t="str">
        <f>VLOOKUP(J611,'FICHE RATIOS'!C:D,2,FALSE)</f>
        <v>Eau Chaude</v>
      </c>
    </row>
    <row r="612" spans="1:11" s="1012" customFormat="1" ht="12">
      <c r="A612" s="1040"/>
      <c r="B612" s="1060"/>
      <c r="C612" s="1040"/>
      <c r="D612" s="1061" t="s">
        <v>3698</v>
      </c>
      <c r="E612" s="1051" t="s">
        <v>66</v>
      </c>
      <c r="F612" s="1051">
        <v>1</v>
      </c>
      <c r="G612" s="1052">
        <v>287.18</v>
      </c>
      <c r="H612" s="1059">
        <f t="shared" si="9"/>
        <v>287.18</v>
      </c>
      <c r="I612" s="1039"/>
      <c r="J612" s="2161" t="s">
        <v>6429</v>
      </c>
      <c r="K612" s="2160" t="str">
        <f>VLOOKUP(J612,'FICHE RATIOS'!C:D,2,FALSE)</f>
        <v>Eau Chaude</v>
      </c>
    </row>
    <row r="613" spans="1:11" s="1012" customFormat="1" ht="12">
      <c r="A613" s="1040"/>
      <c r="B613" s="1053"/>
      <c r="C613" s="1054"/>
      <c r="D613" s="1092"/>
      <c r="E613" s="456"/>
      <c r="F613" s="456"/>
      <c r="G613" s="1081"/>
      <c r="H613" s="1082">
        <f t="shared" si="9"/>
        <v>0</v>
      </c>
      <c r="I613" s="1039"/>
      <c r="J613" s="2161" t="s">
        <v>6429</v>
      </c>
      <c r="K613" s="2160" t="str">
        <f>VLOOKUP(J613,'FICHE RATIOS'!C:D,2,FALSE)</f>
        <v>Eau Chaude</v>
      </c>
    </row>
    <row r="614" spans="1:11" s="1012" customFormat="1" ht="12">
      <c r="A614" s="1040"/>
      <c r="B614" s="1053"/>
      <c r="C614" s="1054"/>
      <c r="D614" s="1067" t="s">
        <v>3545</v>
      </c>
      <c r="E614" s="555" t="s">
        <v>66</v>
      </c>
      <c r="F614" s="555">
        <v>3</v>
      </c>
      <c r="G614" s="1052">
        <v>71.22</v>
      </c>
      <c r="H614" s="1059">
        <f t="shared" si="9"/>
        <v>213.66</v>
      </c>
      <c r="I614" s="1039"/>
      <c r="J614" s="2161" t="s">
        <v>6429</v>
      </c>
      <c r="K614" s="2160" t="str">
        <f>VLOOKUP(J614,'FICHE RATIOS'!C:D,2,FALSE)</f>
        <v>Eau Chaude</v>
      </c>
    </row>
    <row r="615" spans="1:11" s="1012" customFormat="1" ht="12">
      <c r="A615" s="1040"/>
      <c r="B615" s="1053"/>
      <c r="C615" s="1054"/>
      <c r="D615" s="1064" t="s">
        <v>3638</v>
      </c>
      <c r="E615" s="456" t="s">
        <v>66</v>
      </c>
      <c r="F615" s="555">
        <v>1</v>
      </c>
      <c r="G615" s="1052">
        <v>108.24</v>
      </c>
      <c r="H615" s="1059">
        <f t="shared" si="9"/>
        <v>108.24</v>
      </c>
      <c r="I615" s="1039"/>
      <c r="J615" s="2161" t="s">
        <v>6429</v>
      </c>
      <c r="K615" s="2160" t="str">
        <f>VLOOKUP(J615,'FICHE RATIOS'!C:D,2,FALSE)</f>
        <v>Eau Chaude</v>
      </c>
    </row>
    <row r="616" spans="1:11" s="1012" customFormat="1" ht="12">
      <c r="A616" s="1040"/>
      <c r="B616" s="1053"/>
      <c r="C616" s="1054"/>
      <c r="D616" s="1064" t="s">
        <v>3699</v>
      </c>
      <c r="E616" s="456" t="s">
        <v>66</v>
      </c>
      <c r="F616" s="555">
        <v>1</v>
      </c>
      <c r="G616" s="1052">
        <v>63.25</v>
      </c>
      <c r="H616" s="1059">
        <f t="shared" si="9"/>
        <v>63.25</v>
      </c>
      <c r="I616" s="1039"/>
      <c r="J616" s="2161" t="s">
        <v>6429</v>
      </c>
      <c r="K616" s="2160" t="str">
        <f>VLOOKUP(J616,'FICHE RATIOS'!C:D,2,FALSE)</f>
        <v>Eau Chaude</v>
      </c>
    </row>
    <row r="617" spans="1:11" s="1012" customFormat="1" ht="12">
      <c r="A617" s="1040"/>
      <c r="B617" s="1053"/>
      <c r="C617" s="1054"/>
      <c r="D617" s="1067" t="s">
        <v>3637</v>
      </c>
      <c r="E617" s="555" t="s">
        <v>66</v>
      </c>
      <c r="F617" s="456">
        <v>1</v>
      </c>
      <c r="G617" s="1052">
        <v>37.020000000000003</v>
      </c>
      <c r="H617" s="1059">
        <f t="shared" si="9"/>
        <v>37.020000000000003</v>
      </c>
      <c r="I617" s="1039"/>
      <c r="J617" s="2161" t="s">
        <v>6429</v>
      </c>
      <c r="K617" s="2160" t="str">
        <f>VLOOKUP(J617,'FICHE RATIOS'!C:D,2,FALSE)</f>
        <v>Eau Chaude</v>
      </c>
    </row>
    <row r="618" spans="1:11" s="1012" customFormat="1" ht="12">
      <c r="A618" s="1040"/>
      <c r="B618" s="1053"/>
      <c r="C618" s="1054"/>
      <c r="D618" s="1064" t="s">
        <v>3547</v>
      </c>
      <c r="E618" s="456" t="s">
        <v>66</v>
      </c>
      <c r="F618" s="456">
        <v>1</v>
      </c>
      <c r="G618" s="1052">
        <v>65.92</v>
      </c>
      <c r="H618" s="1059">
        <f t="shared" si="9"/>
        <v>65.92</v>
      </c>
      <c r="I618" s="1039"/>
      <c r="J618" s="2161" t="s">
        <v>6429</v>
      </c>
      <c r="K618" s="2160" t="str">
        <f>VLOOKUP(J618,'FICHE RATIOS'!C:D,2,FALSE)</f>
        <v>Eau Chaude</v>
      </c>
    </row>
    <row r="619" spans="1:11" s="1012" customFormat="1" ht="12">
      <c r="A619" s="1040"/>
      <c r="B619" s="1053"/>
      <c r="C619" s="1054"/>
      <c r="D619" s="1067" t="s">
        <v>3700</v>
      </c>
      <c r="E619" s="555" t="s">
        <v>66</v>
      </c>
      <c r="F619" s="456">
        <v>2</v>
      </c>
      <c r="G619" s="1052">
        <v>74.39</v>
      </c>
      <c r="H619" s="1059">
        <f t="shared" si="9"/>
        <v>148.78</v>
      </c>
      <c r="I619" s="1039"/>
      <c r="J619" s="2161" t="s">
        <v>6429</v>
      </c>
      <c r="K619" s="2160" t="str">
        <f>VLOOKUP(J619,'FICHE RATIOS'!C:D,2,FALSE)</f>
        <v>Eau Chaude</v>
      </c>
    </row>
    <row r="620" spans="1:11" s="1012" customFormat="1" ht="12">
      <c r="A620" s="1040"/>
      <c r="B620" s="1053"/>
      <c r="C620" s="1054"/>
      <c r="D620" s="1064" t="s">
        <v>3701</v>
      </c>
      <c r="E620" s="456" t="s">
        <v>66</v>
      </c>
      <c r="F620" s="555">
        <v>1</v>
      </c>
      <c r="G620" s="1052">
        <v>24.98</v>
      </c>
      <c r="H620" s="1059">
        <f t="shared" si="9"/>
        <v>24.98</v>
      </c>
      <c r="I620" s="1039"/>
      <c r="J620" s="2161" t="s">
        <v>6429</v>
      </c>
      <c r="K620" s="2160" t="str">
        <f>VLOOKUP(J620,'FICHE RATIOS'!C:D,2,FALSE)</f>
        <v>Eau Chaude</v>
      </c>
    </row>
    <row r="621" spans="1:11" s="1012" customFormat="1" ht="12">
      <c r="A621" s="1040"/>
      <c r="B621" s="1053"/>
      <c r="C621" s="1054"/>
      <c r="D621" s="1064"/>
      <c r="E621" s="456"/>
      <c r="F621" s="456"/>
      <c r="G621" s="1052"/>
      <c r="H621" s="1059">
        <f t="shared" si="9"/>
        <v>0</v>
      </c>
      <c r="I621" s="1039"/>
      <c r="J621" s="2161" t="s">
        <v>6429</v>
      </c>
      <c r="K621" s="2160" t="str">
        <f>VLOOKUP(J621,'FICHE RATIOS'!C:D,2,FALSE)</f>
        <v>Eau Chaude</v>
      </c>
    </row>
    <row r="622" spans="1:11" s="1012" customFormat="1" ht="12">
      <c r="A622" s="1040"/>
      <c r="B622" s="1060"/>
      <c r="C622" s="1040"/>
      <c r="D622" s="1061" t="s">
        <v>3663</v>
      </c>
      <c r="E622" s="555" t="s">
        <v>235</v>
      </c>
      <c r="F622" s="311">
        <v>6</v>
      </c>
      <c r="G622" s="1052">
        <v>72.650000000000006</v>
      </c>
      <c r="H622" s="1059">
        <f t="shared" si="9"/>
        <v>435.90000000000003</v>
      </c>
      <c r="I622" s="1039"/>
      <c r="J622" s="2161" t="s">
        <v>6429</v>
      </c>
      <c r="K622" s="2160" t="str">
        <f>VLOOKUP(J622,'FICHE RATIOS'!C:D,2,FALSE)</f>
        <v>Eau Chaude</v>
      </c>
    </row>
    <row r="623" spans="1:11" s="1012" customFormat="1" ht="12">
      <c r="A623" s="1040"/>
      <c r="B623" s="1053"/>
      <c r="C623" s="1054"/>
      <c r="D623" s="1064" t="s">
        <v>3691</v>
      </c>
      <c r="E623" s="555" t="s">
        <v>70</v>
      </c>
      <c r="F623" s="456">
        <v>3</v>
      </c>
      <c r="G623" s="1081">
        <v>54.2</v>
      </c>
      <c r="H623" s="1082">
        <f t="shared" si="9"/>
        <v>162.60000000000002</v>
      </c>
      <c r="I623" s="1039"/>
      <c r="J623" s="2161" t="s">
        <v>6429</v>
      </c>
      <c r="K623" s="2160" t="str">
        <f>VLOOKUP(J623,'FICHE RATIOS'!C:D,2,FALSE)</f>
        <v>Eau Chaude</v>
      </c>
    </row>
    <row r="624" spans="1:11" s="1012" customFormat="1" ht="12">
      <c r="A624" s="1040"/>
      <c r="B624" s="1060"/>
      <c r="C624" s="1040"/>
      <c r="D624" s="1078"/>
      <c r="E624" s="311"/>
      <c r="F624" s="311"/>
      <c r="G624" s="1052"/>
      <c r="H624" s="1059">
        <f t="shared" si="9"/>
        <v>0</v>
      </c>
      <c r="I624" s="1039"/>
      <c r="J624" s="2161" t="s">
        <v>6429</v>
      </c>
      <c r="K624" s="2160" t="str">
        <f>VLOOKUP(J624,'FICHE RATIOS'!C:D,2,FALSE)</f>
        <v>Eau Chaude</v>
      </c>
    </row>
    <row r="625" spans="1:11" s="1012" customFormat="1" ht="12">
      <c r="A625" s="1040"/>
      <c r="B625" s="1060"/>
      <c r="C625" s="1040"/>
      <c r="D625" s="1078"/>
      <c r="E625" s="311"/>
      <c r="F625" s="311"/>
      <c r="G625" s="1052"/>
      <c r="H625" s="1059">
        <f t="shared" si="9"/>
        <v>0</v>
      </c>
      <c r="I625" s="1039"/>
      <c r="J625" s="2161" t="s">
        <v>6429</v>
      </c>
      <c r="K625" s="2160" t="str">
        <f>VLOOKUP(J625,'FICHE RATIOS'!C:D,2,FALSE)</f>
        <v>Eau Chaude</v>
      </c>
    </row>
    <row r="626" spans="1:11" s="1012" customFormat="1" ht="12">
      <c r="A626" s="1040"/>
      <c r="B626" s="1060"/>
      <c r="C626" s="1040"/>
      <c r="D626" s="1055" t="s">
        <v>3702</v>
      </c>
      <c r="E626" s="311"/>
      <c r="F626" s="311"/>
      <c r="G626" s="1052"/>
      <c r="H626" s="1059">
        <f t="shared" si="9"/>
        <v>0</v>
      </c>
      <c r="I626" s="1039"/>
      <c r="J626" s="2161" t="s">
        <v>6429</v>
      </c>
      <c r="K626" s="2160" t="str">
        <f>VLOOKUP(J626,'FICHE RATIOS'!C:D,2,FALSE)</f>
        <v>Eau Chaude</v>
      </c>
    </row>
    <row r="627" spans="1:11" s="1012" customFormat="1" ht="12">
      <c r="A627" s="1040"/>
      <c r="B627" s="1053"/>
      <c r="C627" s="1054"/>
      <c r="D627" s="1064" t="s">
        <v>3638</v>
      </c>
      <c r="E627" s="456" t="s">
        <v>66</v>
      </c>
      <c r="F627" s="555">
        <v>1</v>
      </c>
      <c r="G627" s="1052">
        <v>108.24</v>
      </c>
      <c r="H627" s="1059">
        <f t="shared" si="9"/>
        <v>108.24</v>
      </c>
      <c r="I627" s="1039"/>
      <c r="J627" s="2161" t="s">
        <v>6429</v>
      </c>
      <c r="K627" s="2160" t="str">
        <f>VLOOKUP(J627,'FICHE RATIOS'!C:D,2,FALSE)</f>
        <v>Eau Chaude</v>
      </c>
    </row>
    <row r="628" spans="1:11" s="1012" customFormat="1" ht="12">
      <c r="A628" s="1040"/>
      <c r="B628" s="1053"/>
      <c r="C628" s="1054"/>
      <c r="D628" s="1064" t="s">
        <v>3699</v>
      </c>
      <c r="E628" s="555" t="s">
        <v>66</v>
      </c>
      <c r="F628" s="555">
        <v>1</v>
      </c>
      <c r="G628" s="1052">
        <v>63.25</v>
      </c>
      <c r="H628" s="1059">
        <f t="shared" si="9"/>
        <v>63.25</v>
      </c>
      <c r="I628" s="1039"/>
      <c r="J628" s="2161" t="s">
        <v>6429</v>
      </c>
      <c r="K628" s="2160" t="str">
        <f>VLOOKUP(J628,'FICHE RATIOS'!C:D,2,FALSE)</f>
        <v>Eau Chaude</v>
      </c>
    </row>
    <row r="629" spans="1:11" s="1012" customFormat="1" ht="12">
      <c r="A629" s="1040"/>
      <c r="B629" s="1053"/>
      <c r="C629" s="1054"/>
      <c r="D629" s="1064"/>
      <c r="E629" s="456"/>
      <c r="F629" s="555"/>
      <c r="G629" s="1052"/>
      <c r="H629" s="1059">
        <f t="shared" si="9"/>
        <v>0</v>
      </c>
      <c r="I629" s="1039"/>
      <c r="J629" s="2161" t="s">
        <v>6429</v>
      </c>
      <c r="K629" s="2160" t="str">
        <f>VLOOKUP(J629,'FICHE RATIOS'!C:D,2,FALSE)</f>
        <v>Eau Chaude</v>
      </c>
    </row>
    <row r="630" spans="1:11" s="1012" customFormat="1" ht="12">
      <c r="A630" s="1040"/>
      <c r="B630" s="1053"/>
      <c r="C630" s="1054"/>
      <c r="D630" s="1071" t="s">
        <v>3678</v>
      </c>
      <c r="E630" s="456" t="s">
        <v>66</v>
      </c>
      <c r="F630" s="456">
        <v>1</v>
      </c>
      <c r="G630" s="1052">
        <v>42.76</v>
      </c>
      <c r="H630" s="1059">
        <f t="shared" si="9"/>
        <v>42.76</v>
      </c>
      <c r="I630" s="1039"/>
      <c r="J630" s="2161" t="s">
        <v>6429</v>
      </c>
      <c r="K630" s="2160" t="str">
        <f>VLOOKUP(J630,'FICHE RATIOS'!C:D,2,FALSE)</f>
        <v>Eau Chaude</v>
      </c>
    </row>
    <row r="631" spans="1:11" s="1012" customFormat="1" ht="12">
      <c r="A631" s="1040"/>
      <c r="B631" s="1053"/>
      <c r="C631" s="1054"/>
      <c r="D631" s="1064" t="s">
        <v>3679</v>
      </c>
      <c r="E631" s="456" t="s">
        <v>66</v>
      </c>
      <c r="F631" s="456">
        <v>1</v>
      </c>
      <c r="G631" s="1052">
        <v>11.65</v>
      </c>
      <c r="H631" s="1059">
        <f t="shared" si="9"/>
        <v>11.65</v>
      </c>
      <c r="I631" s="1039"/>
      <c r="J631" s="2161" t="s">
        <v>6429</v>
      </c>
      <c r="K631" s="2160" t="str">
        <f>VLOOKUP(J631,'FICHE RATIOS'!C:D,2,FALSE)</f>
        <v>Eau Chaude</v>
      </c>
    </row>
    <row r="632" spans="1:11" s="1012" customFormat="1" ht="12">
      <c r="A632" s="1040"/>
      <c r="B632" s="1053"/>
      <c r="C632" s="1054"/>
      <c r="D632" s="1064"/>
      <c r="E632" s="456"/>
      <c r="F632" s="456"/>
      <c r="G632" s="1052"/>
      <c r="H632" s="1059">
        <f t="shared" si="9"/>
        <v>0</v>
      </c>
      <c r="I632" s="1039"/>
      <c r="J632" s="2161" t="s">
        <v>6429</v>
      </c>
      <c r="K632" s="2160" t="str">
        <f>VLOOKUP(J632,'FICHE RATIOS'!C:D,2,FALSE)</f>
        <v>Eau Chaude</v>
      </c>
    </row>
    <row r="633" spans="1:11" s="1012" customFormat="1" ht="12">
      <c r="A633" s="1040"/>
      <c r="B633" s="1060"/>
      <c r="C633" s="1040"/>
      <c r="D633" s="1061" t="s">
        <v>3663</v>
      </c>
      <c r="E633" s="555" t="s">
        <v>235</v>
      </c>
      <c r="F633" s="311">
        <v>6</v>
      </c>
      <c r="G633" s="1052">
        <v>72.650000000000006</v>
      </c>
      <c r="H633" s="1059">
        <f t="shared" si="9"/>
        <v>435.90000000000003</v>
      </c>
      <c r="I633" s="1039"/>
      <c r="J633" s="2161" t="s">
        <v>6429</v>
      </c>
      <c r="K633" s="2160" t="str">
        <f>VLOOKUP(J633,'FICHE RATIOS'!C:D,2,FALSE)</f>
        <v>Eau Chaude</v>
      </c>
    </row>
    <row r="634" spans="1:11" s="1012" customFormat="1" ht="12">
      <c r="A634" s="1040"/>
      <c r="B634" s="1053"/>
      <c r="C634" s="1054"/>
      <c r="D634" s="1064" t="s">
        <v>3691</v>
      </c>
      <c r="E634" s="555" t="s">
        <v>70</v>
      </c>
      <c r="F634" s="456">
        <v>3</v>
      </c>
      <c r="G634" s="1081">
        <v>54.2</v>
      </c>
      <c r="H634" s="1082">
        <f t="shared" si="9"/>
        <v>162.60000000000002</v>
      </c>
      <c r="I634" s="1039"/>
      <c r="J634" s="2161" t="s">
        <v>6429</v>
      </c>
      <c r="K634" s="2160" t="str">
        <f>VLOOKUP(J634,'FICHE RATIOS'!C:D,2,FALSE)</f>
        <v>Eau Chaude</v>
      </c>
    </row>
    <row r="635" spans="1:11" s="1012" customFormat="1" ht="12">
      <c r="A635" s="1040"/>
      <c r="B635" s="1060"/>
      <c r="C635" s="1040"/>
      <c r="D635" s="1078"/>
      <c r="E635" s="311"/>
      <c r="F635" s="311"/>
      <c r="G635" s="1052"/>
      <c r="H635" s="1059">
        <f t="shared" si="9"/>
        <v>0</v>
      </c>
      <c r="I635" s="1039"/>
      <c r="J635" s="2161" t="s">
        <v>6429</v>
      </c>
      <c r="K635" s="2160" t="str">
        <f>VLOOKUP(J635,'FICHE RATIOS'!C:D,2,FALSE)</f>
        <v>Eau Chaude</v>
      </c>
    </row>
    <row r="636" spans="1:11" s="1012" customFormat="1" ht="12">
      <c r="A636" s="1040"/>
      <c r="B636" s="1060"/>
      <c r="C636" s="1040"/>
      <c r="D636" s="1078"/>
      <c r="E636" s="311"/>
      <c r="F636" s="311"/>
      <c r="G636" s="1052"/>
      <c r="H636" s="1059">
        <f t="shared" si="9"/>
        <v>0</v>
      </c>
      <c r="I636" s="1039"/>
      <c r="J636" s="2161" t="s">
        <v>6429</v>
      </c>
      <c r="K636" s="2160" t="str">
        <f>VLOOKUP(J636,'FICHE RATIOS'!C:D,2,FALSE)</f>
        <v>Eau Chaude</v>
      </c>
    </row>
    <row r="637" spans="1:11" s="1012" customFormat="1" ht="12">
      <c r="A637" s="1040"/>
      <c r="B637" s="1060"/>
      <c r="C637" s="1040"/>
      <c r="D637" s="1055" t="s">
        <v>3703</v>
      </c>
      <c r="E637" s="311"/>
      <c r="F637" s="311"/>
      <c r="G637" s="1052"/>
      <c r="H637" s="1059">
        <f t="shared" si="9"/>
        <v>0</v>
      </c>
      <c r="I637" s="1039"/>
      <c r="J637" s="2161" t="s">
        <v>6429</v>
      </c>
      <c r="K637" s="2160" t="str">
        <f>VLOOKUP(J637,'FICHE RATIOS'!C:D,2,FALSE)</f>
        <v>Eau Chaude</v>
      </c>
    </row>
    <row r="638" spans="1:11" s="1012" customFormat="1" ht="12">
      <c r="A638" s="1040"/>
      <c r="B638" s="1053"/>
      <c r="C638" s="1054"/>
      <c r="D638" s="1064" t="s">
        <v>3638</v>
      </c>
      <c r="E638" s="456" t="s">
        <v>66</v>
      </c>
      <c r="F638" s="555">
        <v>1</v>
      </c>
      <c r="G638" s="1052">
        <v>108.24</v>
      </c>
      <c r="H638" s="1059">
        <f t="shared" si="9"/>
        <v>108.24</v>
      </c>
      <c r="I638" s="1039"/>
      <c r="J638" s="2161" t="s">
        <v>6429</v>
      </c>
      <c r="K638" s="2160" t="str">
        <f>VLOOKUP(J638,'FICHE RATIOS'!C:D,2,FALSE)</f>
        <v>Eau Chaude</v>
      </c>
    </row>
    <row r="639" spans="1:11" s="1012" customFormat="1" ht="12">
      <c r="A639" s="1040"/>
      <c r="B639" s="1053"/>
      <c r="C639" s="1054"/>
      <c r="D639" s="1064" t="s">
        <v>3699</v>
      </c>
      <c r="E639" s="555" t="s">
        <v>66</v>
      </c>
      <c r="F639" s="555">
        <v>1</v>
      </c>
      <c r="G639" s="1052">
        <v>63.25</v>
      </c>
      <c r="H639" s="1059">
        <f t="shared" ref="H639:H702" si="10">+IF(F639=0,0,F639*G639)</f>
        <v>63.25</v>
      </c>
      <c r="I639" s="1039"/>
      <c r="J639" s="2161" t="s">
        <v>6429</v>
      </c>
      <c r="K639" s="2160" t="str">
        <f>VLOOKUP(J639,'FICHE RATIOS'!C:D,2,FALSE)</f>
        <v>Eau Chaude</v>
      </c>
    </row>
    <row r="640" spans="1:11" s="1012" customFormat="1" ht="12">
      <c r="A640" s="1040"/>
      <c r="B640" s="1053"/>
      <c r="C640" s="1054"/>
      <c r="D640" s="1064"/>
      <c r="E640" s="456"/>
      <c r="F640" s="555"/>
      <c r="G640" s="1052"/>
      <c r="H640" s="1059">
        <f t="shared" si="10"/>
        <v>0</v>
      </c>
      <c r="I640" s="1039"/>
      <c r="J640" s="2161" t="s">
        <v>6429</v>
      </c>
      <c r="K640" s="2160" t="str">
        <f>VLOOKUP(J640,'FICHE RATIOS'!C:D,2,FALSE)</f>
        <v>Eau Chaude</v>
      </c>
    </row>
    <row r="641" spans="1:11" s="1012" customFormat="1" ht="12">
      <c r="A641" s="1040"/>
      <c r="B641" s="1053"/>
      <c r="C641" s="1054"/>
      <c r="D641" s="1071" t="s">
        <v>3678</v>
      </c>
      <c r="E641" s="456" t="s">
        <v>66</v>
      </c>
      <c r="F641" s="456">
        <v>1</v>
      </c>
      <c r="G641" s="1052">
        <v>42.76</v>
      </c>
      <c r="H641" s="1059">
        <f t="shared" si="10"/>
        <v>42.76</v>
      </c>
      <c r="I641" s="1039"/>
      <c r="J641" s="2161" t="s">
        <v>6429</v>
      </c>
      <c r="K641" s="2160" t="str">
        <f>VLOOKUP(J641,'FICHE RATIOS'!C:D,2,FALSE)</f>
        <v>Eau Chaude</v>
      </c>
    </row>
    <row r="642" spans="1:11" s="1012" customFormat="1" ht="12">
      <c r="A642" s="1040"/>
      <c r="B642" s="1053"/>
      <c r="C642" s="1054"/>
      <c r="D642" s="1064" t="s">
        <v>3679</v>
      </c>
      <c r="E642" s="456" t="s">
        <v>66</v>
      </c>
      <c r="F642" s="456">
        <v>1</v>
      </c>
      <c r="G642" s="1052">
        <v>11.65</v>
      </c>
      <c r="H642" s="1059">
        <f t="shared" si="10"/>
        <v>11.65</v>
      </c>
      <c r="I642" s="1039"/>
      <c r="J642" s="2161" t="s">
        <v>6429</v>
      </c>
      <c r="K642" s="2160" t="str">
        <f>VLOOKUP(J642,'FICHE RATIOS'!C:D,2,FALSE)</f>
        <v>Eau Chaude</v>
      </c>
    </row>
    <row r="643" spans="1:11" s="1012" customFormat="1" ht="12">
      <c r="A643" s="1040"/>
      <c r="B643" s="1053"/>
      <c r="C643" s="1054"/>
      <c r="D643" s="1064"/>
      <c r="E643" s="456"/>
      <c r="F643" s="456"/>
      <c r="G643" s="1052"/>
      <c r="H643" s="1059">
        <f t="shared" si="10"/>
        <v>0</v>
      </c>
      <c r="I643" s="1039"/>
      <c r="J643" s="2161" t="s">
        <v>6429</v>
      </c>
      <c r="K643" s="2160" t="str">
        <f>VLOOKUP(J643,'FICHE RATIOS'!C:D,2,FALSE)</f>
        <v>Eau Chaude</v>
      </c>
    </row>
    <row r="644" spans="1:11" s="1012" customFormat="1" ht="12">
      <c r="A644" s="1040"/>
      <c r="B644" s="1060"/>
      <c r="C644" s="1040"/>
      <c r="D644" s="1061" t="s">
        <v>3663</v>
      </c>
      <c r="E644" s="555" t="s">
        <v>235</v>
      </c>
      <c r="F644" s="311">
        <v>6</v>
      </c>
      <c r="G644" s="1052">
        <v>72.650000000000006</v>
      </c>
      <c r="H644" s="1059">
        <f t="shared" si="10"/>
        <v>435.90000000000003</v>
      </c>
      <c r="I644" s="1039"/>
      <c r="J644" s="2161" t="s">
        <v>6429</v>
      </c>
      <c r="K644" s="2160" t="str">
        <f>VLOOKUP(J644,'FICHE RATIOS'!C:D,2,FALSE)</f>
        <v>Eau Chaude</v>
      </c>
    </row>
    <row r="645" spans="1:11" s="1012" customFormat="1" ht="12">
      <c r="A645" s="1040"/>
      <c r="B645" s="1053"/>
      <c r="C645" s="1054"/>
      <c r="D645" s="1064" t="s">
        <v>3691</v>
      </c>
      <c r="E645" s="555" t="s">
        <v>70</v>
      </c>
      <c r="F645" s="456">
        <v>3</v>
      </c>
      <c r="G645" s="1081">
        <v>54.2</v>
      </c>
      <c r="H645" s="1082">
        <f t="shared" si="10"/>
        <v>162.60000000000002</v>
      </c>
      <c r="I645" s="1039"/>
      <c r="J645" s="2161" t="s">
        <v>6429</v>
      </c>
      <c r="K645" s="2160" t="str">
        <f>VLOOKUP(J645,'FICHE RATIOS'!C:D,2,FALSE)</f>
        <v>Eau Chaude</v>
      </c>
    </row>
    <row r="646" spans="1:11" s="1012" customFormat="1" ht="12">
      <c r="A646" s="1040"/>
      <c r="B646" s="1053"/>
      <c r="C646" s="1054"/>
      <c r="D646" s="1064"/>
      <c r="E646" s="555"/>
      <c r="F646" s="456"/>
      <c r="G646" s="1081"/>
      <c r="H646" s="1082">
        <f t="shared" si="10"/>
        <v>0</v>
      </c>
      <c r="I646" s="1039"/>
      <c r="J646" s="2159"/>
      <c r="K646" s="2160" t="e">
        <f>VLOOKUP(J646,'FICHE RATIOS'!C:D,2,FALSE)</f>
        <v>#N/A</v>
      </c>
    </row>
    <row r="647" spans="1:11" s="1012" customFormat="1" ht="12">
      <c r="A647" s="1040"/>
      <c r="B647" s="1065"/>
      <c r="C647" s="1066"/>
      <c r="D647" s="1073"/>
      <c r="E647" s="277"/>
      <c r="F647" s="1051"/>
      <c r="G647" s="1052"/>
      <c r="H647" s="1059">
        <f t="shared" si="10"/>
        <v>0</v>
      </c>
      <c r="I647" s="1039"/>
      <c r="J647" s="2159"/>
      <c r="K647" s="2160" t="e">
        <f>VLOOKUP(J647,'FICHE RATIOS'!C:D,2,FALSE)</f>
        <v>#N/A</v>
      </c>
    </row>
    <row r="648" spans="1:11" s="1012" customFormat="1" ht="12">
      <c r="A648" s="1040"/>
      <c r="B648" s="1065" t="s">
        <v>1114</v>
      </c>
      <c r="C648" s="1066"/>
      <c r="D648" s="1074" t="s">
        <v>3704</v>
      </c>
      <c r="E648" s="277"/>
      <c r="F648" s="1051"/>
      <c r="G648" s="1052"/>
      <c r="H648" s="1059">
        <f t="shared" si="10"/>
        <v>0</v>
      </c>
      <c r="I648" s="1039"/>
      <c r="J648" s="2161" t="s">
        <v>6430</v>
      </c>
      <c r="K648" s="2160" t="str">
        <f>VLOOKUP(J648,'FICHE RATIOS'!C:D,2,FALSE)</f>
        <v>Appareils &amp; Accessoires Sanitaires</v>
      </c>
    </row>
    <row r="649" spans="1:11" s="1012" customFormat="1" ht="12">
      <c r="A649" s="1040"/>
      <c r="B649" s="1065"/>
      <c r="C649" s="1066"/>
      <c r="D649" s="1073"/>
      <c r="E649" s="277"/>
      <c r="F649" s="1051"/>
      <c r="G649" s="1052"/>
      <c r="H649" s="1059">
        <f t="shared" si="10"/>
        <v>0</v>
      </c>
      <c r="I649" s="1039"/>
      <c r="J649" s="2161" t="s">
        <v>6430</v>
      </c>
      <c r="K649" s="2160" t="str">
        <f>VLOOKUP(J649,'FICHE RATIOS'!C:D,2,FALSE)</f>
        <v>Appareils &amp; Accessoires Sanitaires</v>
      </c>
    </row>
    <row r="650" spans="1:11" s="1012" customFormat="1" ht="12">
      <c r="A650" s="1040"/>
      <c r="B650" s="1053"/>
      <c r="C650" s="1054"/>
      <c r="D650" s="1093" t="s">
        <v>3705</v>
      </c>
      <c r="E650" s="555"/>
      <c r="F650" s="555"/>
      <c r="G650" s="1052"/>
      <c r="H650" s="1059">
        <f t="shared" si="10"/>
        <v>0</v>
      </c>
      <c r="I650" s="1039"/>
      <c r="J650" s="2161" t="s">
        <v>6430</v>
      </c>
      <c r="K650" s="2160" t="str">
        <f>VLOOKUP(J650,'FICHE RATIOS'!C:D,2,FALSE)</f>
        <v>Appareils &amp; Accessoires Sanitaires</v>
      </c>
    </row>
    <row r="651" spans="1:11" s="1012" customFormat="1" ht="12">
      <c r="A651" s="1040"/>
      <c r="B651" s="1053"/>
      <c r="C651" s="1054"/>
      <c r="D651" s="1067" t="s">
        <v>3706</v>
      </c>
      <c r="E651" s="555" t="s">
        <v>66</v>
      </c>
      <c r="F651" s="555">
        <v>160</v>
      </c>
      <c r="G651" s="1052">
        <v>251.67</v>
      </c>
      <c r="H651" s="1059">
        <f t="shared" si="10"/>
        <v>40267.199999999997</v>
      </c>
      <c r="I651" s="1039"/>
      <c r="J651" s="2161" t="s">
        <v>6430</v>
      </c>
      <c r="K651" s="2160" t="str">
        <f>VLOOKUP(J651,'FICHE RATIOS'!C:D,2,FALSE)</f>
        <v>Appareils &amp; Accessoires Sanitaires</v>
      </c>
    </row>
    <row r="652" spans="1:11" s="1012" customFormat="1" ht="12">
      <c r="A652" s="1040"/>
      <c r="B652" s="1090"/>
      <c r="C652" s="1091"/>
      <c r="D652" s="1067" t="s">
        <v>3707</v>
      </c>
      <c r="E652" s="555"/>
      <c r="F652" s="1094"/>
      <c r="G652" s="1081"/>
      <c r="H652" s="1059">
        <f t="shared" si="10"/>
        <v>0</v>
      </c>
      <c r="I652" s="1039"/>
      <c r="J652" s="2161" t="s">
        <v>6430</v>
      </c>
      <c r="K652" s="2160" t="str">
        <f>VLOOKUP(J652,'FICHE RATIOS'!C:D,2,FALSE)</f>
        <v>Appareils &amp; Accessoires Sanitaires</v>
      </c>
    </row>
    <row r="653" spans="1:11" s="1012" customFormat="1" ht="12">
      <c r="A653" s="1040"/>
      <c r="B653" s="1053"/>
      <c r="C653" s="1054"/>
      <c r="D653" s="1067" t="s">
        <v>3708</v>
      </c>
      <c r="E653" s="555" t="s">
        <v>66</v>
      </c>
      <c r="F653" s="555">
        <v>160</v>
      </c>
      <c r="G653" s="1052">
        <v>160.25</v>
      </c>
      <c r="H653" s="1059">
        <f t="shared" si="10"/>
        <v>25640</v>
      </c>
      <c r="I653" s="1039"/>
      <c r="J653" s="2161" t="s">
        <v>6430</v>
      </c>
      <c r="K653" s="2160" t="str">
        <f>VLOOKUP(J653,'FICHE RATIOS'!C:D,2,FALSE)</f>
        <v>Appareils &amp; Accessoires Sanitaires</v>
      </c>
    </row>
    <row r="654" spans="1:11" s="1012" customFormat="1" ht="12">
      <c r="A654" s="1040"/>
      <c r="B654" s="1090"/>
      <c r="C654" s="1091"/>
      <c r="D654" s="1067" t="s">
        <v>3709</v>
      </c>
      <c r="E654" s="555"/>
      <c r="F654" s="1094"/>
      <c r="G654" s="1081"/>
      <c r="H654" s="1059">
        <f t="shared" si="10"/>
        <v>0</v>
      </c>
      <c r="I654" s="1039"/>
      <c r="J654" s="2161" t="s">
        <v>6430</v>
      </c>
      <c r="K654" s="2160" t="str">
        <f>VLOOKUP(J654,'FICHE RATIOS'!C:D,2,FALSE)</f>
        <v>Appareils &amp; Accessoires Sanitaires</v>
      </c>
    </row>
    <row r="655" spans="1:11" s="1012" customFormat="1" ht="24">
      <c r="A655" s="1040"/>
      <c r="B655" s="1053"/>
      <c r="C655" s="1054"/>
      <c r="D655" s="1067" t="s">
        <v>3710</v>
      </c>
      <c r="E655" s="555" t="s">
        <v>66</v>
      </c>
      <c r="F655" s="555">
        <v>160</v>
      </c>
      <c r="G655" s="1052">
        <v>69.55</v>
      </c>
      <c r="H655" s="1059">
        <f t="shared" si="10"/>
        <v>11128</v>
      </c>
      <c r="I655" s="1039"/>
      <c r="J655" s="2161" t="s">
        <v>6430</v>
      </c>
      <c r="K655" s="2160" t="str">
        <f>VLOOKUP(J655,'FICHE RATIOS'!C:D,2,FALSE)</f>
        <v>Appareils &amp; Accessoires Sanitaires</v>
      </c>
    </row>
    <row r="656" spans="1:11" s="1012" customFormat="1" ht="12">
      <c r="A656" s="1040"/>
      <c r="B656" s="1053"/>
      <c r="C656" s="1054"/>
      <c r="D656" s="1067" t="s">
        <v>3711</v>
      </c>
      <c r="E656" s="555" t="s">
        <v>66</v>
      </c>
      <c r="F656" s="555">
        <v>160</v>
      </c>
      <c r="G656" s="1052">
        <v>119.27</v>
      </c>
      <c r="H656" s="1059">
        <f t="shared" si="10"/>
        <v>19083.2</v>
      </c>
      <c r="I656" s="1039"/>
      <c r="J656" s="2161" t="s">
        <v>6430</v>
      </c>
      <c r="K656" s="2160" t="str">
        <f>VLOOKUP(J656,'FICHE RATIOS'!C:D,2,FALSE)</f>
        <v>Appareils &amp; Accessoires Sanitaires</v>
      </c>
    </row>
    <row r="657" spans="1:11" s="1012" customFormat="1" ht="12">
      <c r="A657" s="1040"/>
      <c r="B657" s="1090"/>
      <c r="C657" s="1091"/>
      <c r="D657" s="1067" t="s">
        <v>3712</v>
      </c>
      <c r="E657" s="555"/>
      <c r="F657" s="1094"/>
      <c r="G657" s="1081"/>
      <c r="H657" s="1059">
        <f t="shared" si="10"/>
        <v>0</v>
      </c>
      <c r="I657" s="1039"/>
      <c r="J657" s="2161" t="s">
        <v>6430</v>
      </c>
      <c r="K657" s="2160" t="str">
        <f>VLOOKUP(J657,'FICHE RATIOS'!C:D,2,FALSE)</f>
        <v>Appareils &amp; Accessoires Sanitaires</v>
      </c>
    </row>
    <row r="658" spans="1:11" s="1012" customFormat="1" ht="12">
      <c r="A658" s="1040"/>
      <c r="B658" s="1065"/>
      <c r="C658" s="1066"/>
      <c r="D658" s="1062"/>
      <c r="E658" s="276"/>
      <c r="F658" s="277"/>
      <c r="G658" s="1052"/>
      <c r="H658" s="1059">
        <f t="shared" si="10"/>
        <v>0</v>
      </c>
      <c r="I658" s="1039"/>
      <c r="J658" s="2161" t="s">
        <v>6430</v>
      </c>
      <c r="K658" s="2160" t="str">
        <f>VLOOKUP(J658,'FICHE RATIOS'!C:D,2,FALSE)</f>
        <v>Appareils &amp; Accessoires Sanitaires</v>
      </c>
    </row>
    <row r="659" spans="1:11" s="1012" customFormat="1" ht="12">
      <c r="A659" s="1040"/>
      <c r="B659" s="1053"/>
      <c r="C659" s="1054"/>
      <c r="D659" s="1093" t="s">
        <v>3713</v>
      </c>
      <c r="E659" s="555"/>
      <c r="F659" s="555"/>
      <c r="G659" s="1052"/>
      <c r="H659" s="1059">
        <f t="shared" si="10"/>
        <v>0</v>
      </c>
      <c r="I659" s="1039"/>
      <c r="J659" s="2161" t="s">
        <v>6430</v>
      </c>
      <c r="K659" s="2160" t="str">
        <f>VLOOKUP(J659,'FICHE RATIOS'!C:D,2,FALSE)</f>
        <v>Appareils &amp; Accessoires Sanitaires</v>
      </c>
    </row>
    <row r="660" spans="1:11" s="1012" customFormat="1" ht="12">
      <c r="A660" s="1040"/>
      <c r="B660" s="1053"/>
      <c r="C660" s="1054"/>
      <c r="D660" s="1067" t="s">
        <v>3706</v>
      </c>
      <c r="E660" s="555" t="s">
        <v>66</v>
      </c>
      <c r="F660" s="555">
        <v>90</v>
      </c>
      <c r="G660" s="1052">
        <v>251.67</v>
      </c>
      <c r="H660" s="1059">
        <f t="shared" si="10"/>
        <v>22650.3</v>
      </c>
      <c r="I660" s="1039"/>
      <c r="J660" s="2161" t="s">
        <v>6430</v>
      </c>
      <c r="K660" s="2160" t="str">
        <f>VLOOKUP(J660,'FICHE RATIOS'!C:D,2,FALSE)</f>
        <v>Appareils &amp; Accessoires Sanitaires</v>
      </c>
    </row>
    <row r="661" spans="1:11" s="1012" customFormat="1" ht="12">
      <c r="A661" s="1040"/>
      <c r="B661" s="1090"/>
      <c r="C661" s="1091"/>
      <c r="D661" s="1067" t="s">
        <v>3707</v>
      </c>
      <c r="E661" s="555"/>
      <c r="F661" s="1094"/>
      <c r="G661" s="1081"/>
      <c r="H661" s="1059">
        <f t="shared" si="10"/>
        <v>0</v>
      </c>
      <c r="I661" s="1039"/>
      <c r="J661" s="2161" t="s">
        <v>6430</v>
      </c>
      <c r="K661" s="2160" t="str">
        <f>VLOOKUP(J661,'FICHE RATIOS'!C:D,2,FALSE)</f>
        <v>Appareils &amp; Accessoires Sanitaires</v>
      </c>
    </row>
    <row r="662" spans="1:11" s="1012" customFormat="1" ht="12">
      <c r="A662" s="1040"/>
      <c r="B662" s="1053"/>
      <c r="C662" s="1054"/>
      <c r="D662" s="1067" t="s">
        <v>3708</v>
      </c>
      <c r="E662" s="555" t="s">
        <v>66</v>
      </c>
      <c r="F662" s="555">
        <v>90</v>
      </c>
      <c r="G662" s="1052">
        <v>160.25</v>
      </c>
      <c r="H662" s="1059">
        <f t="shared" si="10"/>
        <v>14422.5</v>
      </c>
      <c r="I662" s="1039"/>
      <c r="J662" s="2161" t="s">
        <v>6430</v>
      </c>
      <c r="K662" s="2160" t="str">
        <f>VLOOKUP(J662,'FICHE RATIOS'!C:D,2,FALSE)</f>
        <v>Appareils &amp; Accessoires Sanitaires</v>
      </c>
    </row>
    <row r="663" spans="1:11" s="1012" customFormat="1" ht="12">
      <c r="A663" s="1040"/>
      <c r="B663" s="1090"/>
      <c r="C663" s="1091"/>
      <c r="D663" s="1067" t="s">
        <v>3709</v>
      </c>
      <c r="E663" s="555"/>
      <c r="F663" s="1094"/>
      <c r="G663" s="1081"/>
      <c r="H663" s="1059">
        <f t="shared" si="10"/>
        <v>0</v>
      </c>
      <c r="I663" s="1039"/>
      <c r="J663" s="2161" t="s">
        <v>6430</v>
      </c>
      <c r="K663" s="2160" t="str">
        <f>VLOOKUP(J663,'FICHE RATIOS'!C:D,2,FALSE)</f>
        <v>Appareils &amp; Accessoires Sanitaires</v>
      </c>
    </row>
    <row r="664" spans="1:11" s="1012" customFormat="1" ht="24">
      <c r="A664" s="1040"/>
      <c r="B664" s="1053"/>
      <c r="C664" s="1054"/>
      <c r="D664" s="1067" t="s">
        <v>3710</v>
      </c>
      <c r="E664" s="555" t="s">
        <v>66</v>
      </c>
      <c r="F664" s="555">
        <v>90</v>
      </c>
      <c r="G664" s="1052">
        <v>69.55</v>
      </c>
      <c r="H664" s="1059">
        <f t="shared" si="10"/>
        <v>6259.5</v>
      </c>
      <c r="I664" s="1039"/>
      <c r="J664" s="2161" t="s">
        <v>6430</v>
      </c>
      <c r="K664" s="2160" t="str">
        <f>VLOOKUP(J664,'FICHE RATIOS'!C:D,2,FALSE)</f>
        <v>Appareils &amp; Accessoires Sanitaires</v>
      </c>
    </row>
    <row r="665" spans="1:11" s="1012" customFormat="1" ht="12">
      <c r="A665" s="1040"/>
      <c r="B665" s="1053"/>
      <c r="C665" s="1054"/>
      <c r="D665" s="1067" t="s">
        <v>3711</v>
      </c>
      <c r="E665" s="555" t="s">
        <v>66</v>
      </c>
      <c r="F665" s="555">
        <v>90</v>
      </c>
      <c r="G665" s="1052">
        <v>119.27</v>
      </c>
      <c r="H665" s="1059">
        <f t="shared" si="10"/>
        <v>10734.3</v>
      </c>
      <c r="I665" s="1039"/>
      <c r="J665" s="2161" t="s">
        <v>6430</v>
      </c>
      <c r="K665" s="2160" t="str">
        <f>VLOOKUP(J665,'FICHE RATIOS'!C:D,2,FALSE)</f>
        <v>Appareils &amp; Accessoires Sanitaires</v>
      </c>
    </row>
    <row r="666" spans="1:11" s="1012" customFormat="1" ht="12">
      <c r="A666" s="1040"/>
      <c r="B666" s="1090"/>
      <c r="C666" s="1091"/>
      <c r="D666" s="1067" t="s">
        <v>3712</v>
      </c>
      <c r="E666" s="555"/>
      <c r="F666" s="1094"/>
      <c r="G666" s="1081"/>
      <c r="H666" s="1059">
        <f t="shared" si="10"/>
        <v>0</v>
      </c>
      <c r="I666" s="1039"/>
      <c r="J666" s="2161" t="s">
        <v>6430</v>
      </c>
      <c r="K666" s="2160" t="str">
        <f>VLOOKUP(J666,'FICHE RATIOS'!C:D,2,FALSE)</f>
        <v>Appareils &amp; Accessoires Sanitaires</v>
      </c>
    </row>
    <row r="667" spans="1:11" s="1012" customFormat="1" ht="12">
      <c r="A667" s="1040"/>
      <c r="B667" s="1065"/>
      <c r="C667" s="1066"/>
      <c r="D667" s="1062"/>
      <c r="E667" s="276"/>
      <c r="F667" s="277"/>
      <c r="G667" s="1052"/>
      <c r="H667" s="1059">
        <f t="shared" si="10"/>
        <v>0</v>
      </c>
      <c r="I667" s="1039"/>
      <c r="J667" s="2161" t="s">
        <v>6430</v>
      </c>
      <c r="K667" s="2160" t="str">
        <f>VLOOKUP(J667,'FICHE RATIOS'!C:D,2,FALSE)</f>
        <v>Appareils &amp; Accessoires Sanitaires</v>
      </c>
    </row>
    <row r="668" spans="1:11" s="1012" customFormat="1" ht="12">
      <c r="A668" s="1040"/>
      <c r="B668" s="1053"/>
      <c r="C668" s="1054"/>
      <c r="D668" s="1055" t="s">
        <v>3714</v>
      </c>
      <c r="E668" s="555"/>
      <c r="F668" s="555"/>
      <c r="G668" s="1052"/>
      <c r="H668" s="1059">
        <f t="shared" si="10"/>
        <v>0</v>
      </c>
      <c r="I668" s="1039"/>
      <c r="J668" s="2161" t="s">
        <v>6430</v>
      </c>
      <c r="K668" s="2160" t="str">
        <f>VLOOKUP(J668,'FICHE RATIOS'!C:D,2,FALSE)</f>
        <v>Appareils &amp; Accessoires Sanitaires</v>
      </c>
    </row>
    <row r="669" spans="1:11" s="1012" customFormat="1" ht="12">
      <c r="A669" s="1040"/>
      <c r="B669" s="1053"/>
      <c r="C669" s="1054"/>
      <c r="D669" s="1067" t="s">
        <v>3715</v>
      </c>
      <c r="E669" s="555" t="s">
        <v>66</v>
      </c>
      <c r="F669" s="555">
        <v>58</v>
      </c>
      <c r="G669" s="1052">
        <v>836.51</v>
      </c>
      <c r="H669" s="1059">
        <f t="shared" si="10"/>
        <v>48517.58</v>
      </c>
      <c r="I669" s="1039"/>
      <c r="J669" s="2161" t="s">
        <v>6430</v>
      </c>
      <c r="K669" s="2160" t="str">
        <f>VLOOKUP(J669,'FICHE RATIOS'!C:D,2,FALSE)</f>
        <v>Appareils &amp; Accessoires Sanitaires</v>
      </c>
    </row>
    <row r="670" spans="1:11" s="1012" customFormat="1" ht="12">
      <c r="A670" s="1040"/>
      <c r="B670" s="1053"/>
      <c r="C670" s="1054"/>
      <c r="D670" s="1067" t="s">
        <v>3716</v>
      </c>
      <c r="E670" s="555" t="s">
        <v>66</v>
      </c>
      <c r="F670" s="555">
        <v>58</v>
      </c>
      <c r="G670" s="1052">
        <v>135.41999999999999</v>
      </c>
      <c r="H670" s="1059">
        <f t="shared" si="10"/>
        <v>7854.36</v>
      </c>
      <c r="I670" s="1039"/>
      <c r="J670" s="2161" t="s">
        <v>6430</v>
      </c>
      <c r="K670" s="2160" t="str">
        <f>VLOOKUP(J670,'FICHE RATIOS'!C:D,2,FALSE)</f>
        <v>Appareils &amp; Accessoires Sanitaires</v>
      </c>
    </row>
    <row r="671" spans="1:11" s="1012" customFormat="1" ht="12">
      <c r="A671" s="1040"/>
      <c r="B671" s="1053"/>
      <c r="C671" s="1054"/>
      <c r="D671" s="1067" t="s">
        <v>3717</v>
      </c>
      <c r="E671" s="555" t="s">
        <v>66</v>
      </c>
      <c r="F671" s="555">
        <v>58</v>
      </c>
      <c r="G671" s="1052">
        <v>160.97</v>
      </c>
      <c r="H671" s="1059">
        <f t="shared" si="10"/>
        <v>9336.26</v>
      </c>
      <c r="I671" s="1039"/>
      <c r="J671" s="2161" t="s">
        <v>6430</v>
      </c>
      <c r="K671" s="2160" t="str">
        <f>VLOOKUP(J671,'FICHE RATIOS'!C:D,2,FALSE)</f>
        <v>Appareils &amp; Accessoires Sanitaires</v>
      </c>
    </row>
    <row r="672" spans="1:11" s="1012" customFormat="1" ht="12">
      <c r="A672" s="1040"/>
      <c r="B672" s="1053"/>
      <c r="C672" s="1054"/>
      <c r="D672" s="1095" t="s">
        <v>3718</v>
      </c>
      <c r="E672" s="555" t="s">
        <v>66</v>
      </c>
      <c r="F672" s="555">
        <v>29</v>
      </c>
      <c r="G672" s="1052">
        <v>469.61</v>
      </c>
      <c r="H672" s="1059">
        <f t="shared" si="10"/>
        <v>13618.69</v>
      </c>
      <c r="I672" s="1039"/>
      <c r="J672" s="2161" t="s">
        <v>6430</v>
      </c>
      <c r="K672" s="2160" t="str">
        <f>VLOOKUP(J672,'FICHE RATIOS'!C:D,2,FALSE)</f>
        <v>Appareils &amp; Accessoires Sanitaires</v>
      </c>
    </row>
    <row r="673" spans="1:11" s="1012" customFormat="1" ht="12">
      <c r="A673" s="1040"/>
      <c r="B673" s="1065"/>
      <c r="C673" s="1066"/>
      <c r="D673" s="1062"/>
      <c r="E673" s="276"/>
      <c r="F673" s="277"/>
      <c r="G673" s="1052"/>
      <c r="H673" s="1059">
        <f t="shared" si="10"/>
        <v>0</v>
      </c>
      <c r="I673" s="1039"/>
      <c r="J673" s="2161" t="s">
        <v>6430</v>
      </c>
      <c r="K673" s="2160" t="str">
        <f>VLOOKUP(J673,'FICHE RATIOS'!C:D,2,FALSE)</f>
        <v>Appareils &amp; Accessoires Sanitaires</v>
      </c>
    </row>
    <row r="674" spans="1:11" s="1012" customFormat="1" ht="12">
      <c r="A674" s="1040"/>
      <c r="B674" s="1053"/>
      <c r="C674" s="1054"/>
      <c r="D674" s="1070" t="s">
        <v>3719</v>
      </c>
      <c r="E674" s="555"/>
      <c r="F674" s="555"/>
      <c r="G674" s="1052"/>
      <c r="H674" s="1059">
        <f t="shared" si="10"/>
        <v>0</v>
      </c>
      <c r="I674" s="1039"/>
      <c r="J674" s="2161" t="s">
        <v>6430</v>
      </c>
      <c r="K674" s="2160" t="str">
        <f>VLOOKUP(J674,'FICHE RATIOS'!C:D,2,FALSE)</f>
        <v>Appareils &amp; Accessoires Sanitaires</v>
      </c>
    </row>
    <row r="675" spans="1:11" s="1012" customFormat="1" ht="12">
      <c r="A675" s="1040"/>
      <c r="B675" s="1053"/>
      <c r="C675" s="1054"/>
      <c r="D675" s="1067" t="s">
        <v>3720</v>
      </c>
      <c r="E675" s="555" t="s">
        <v>66</v>
      </c>
      <c r="F675" s="555">
        <v>54</v>
      </c>
      <c r="G675" s="1052">
        <v>313.95999999999998</v>
      </c>
      <c r="H675" s="1059">
        <f t="shared" si="10"/>
        <v>16953.84</v>
      </c>
      <c r="I675" s="1039"/>
      <c r="J675" s="2161" t="s">
        <v>6430</v>
      </c>
      <c r="K675" s="2160" t="str">
        <f>VLOOKUP(J675,'FICHE RATIOS'!C:D,2,FALSE)</f>
        <v>Appareils &amp; Accessoires Sanitaires</v>
      </c>
    </row>
    <row r="676" spans="1:11" s="1012" customFormat="1" ht="24">
      <c r="A676" s="1040"/>
      <c r="B676" s="1053"/>
      <c r="C676" s="1054"/>
      <c r="D676" s="1067" t="s">
        <v>3721</v>
      </c>
      <c r="E676" s="555" t="s">
        <v>66</v>
      </c>
      <c r="F676" s="555">
        <v>27</v>
      </c>
      <c r="G676" s="1052">
        <v>100.81</v>
      </c>
      <c r="H676" s="1059">
        <f t="shared" si="10"/>
        <v>2721.87</v>
      </c>
      <c r="I676" s="1039"/>
      <c r="J676" s="2161" t="s">
        <v>6430</v>
      </c>
      <c r="K676" s="2160" t="str">
        <f>VLOOKUP(J676,'FICHE RATIOS'!C:D,2,FALSE)</f>
        <v>Appareils &amp; Accessoires Sanitaires</v>
      </c>
    </row>
    <row r="677" spans="1:11" s="1012" customFormat="1" ht="12">
      <c r="A677" s="1040"/>
      <c r="B677" s="1053"/>
      <c r="C677" s="1054"/>
      <c r="D677" s="1067" t="s">
        <v>3722</v>
      </c>
      <c r="E677" s="555" t="s">
        <v>66</v>
      </c>
      <c r="F677" s="555">
        <v>27</v>
      </c>
      <c r="G677" s="1052">
        <v>42.07</v>
      </c>
      <c r="H677" s="1059">
        <f t="shared" si="10"/>
        <v>1135.8900000000001</v>
      </c>
      <c r="I677" s="1039"/>
      <c r="J677" s="2161" t="s">
        <v>6430</v>
      </c>
      <c r="K677" s="2160" t="str">
        <f>VLOOKUP(J677,'FICHE RATIOS'!C:D,2,FALSE)</f>
        <v>Appareils &amp; Accessoires Sanitaires</v>
      </c>
    </row>
    <row r="678" spans="1:11" s="1012" customFormat="1" ht="12">
      <c r="A678" s="1040"/>
      <c r="B678" s="1053"/>
      <c r="C678" s="1054"/>
      <c r="D678" s="1067" t="s">
        <v>3723</v>
      </c>
      <c r="E678" s="555" t="s">
        <v>66</v>
      </c>
      <c r="F678" s="555">
        <v>27</v>
      </c>
      <c r="G678" s="1052">
        <v>112.42</v>
      </c>
      <c r="H678" s="1059">
        <f t="shared" si="10"/>
        <v>3035.34</v>
      </c>
      <c r="I678" s="1039"/>
      <c r="J678" s="2161" t="s">
        <v>6430</v>
      </c>
      <c r="K678" s="2160" t="str">
        <f>VLOOKUP(J678,'FICHE RATIOS'!C:D,2,FALSE)</f>
        <v>Appareils &amp; Accessoires Sanitaires</v>
      </c>
    </row>
    <row r="679" spans="1:11" s="1012" customFormat="1" ht="12">
      <c r="A679" s="1040"/>
      <c r="B679" s="1065"/>
      <c r="C679" s="1066"/>
      <c r="D679" s="1062"/>
      <c r="E679" s="276"/>
      <c r="F679" s="277"/>
      <c r="G679" s="1052"/>
      <c r="H679" s="1059">
        <f t="shared" si="10"/>
        <v>0</v>
      </c>
      <c r="I679" s="1039"/>
      <c r="J679" s="2161" t="s">
        <v>6430</v>
      </c>
      <c r="K679" s="2160" t="str">
        <f>VLOOKUP(J679,'FICHE RATIOS'!C:D,2,FALSE)</f>
        <v>Appareils &amp; Accessoires Sanitaires</v>
      </c>
    </row>
    <row r="680" spans="1:11" s="1012" customFormat="1" ht="12">
      <c r="A680" s="1040"/>
      <c r="B680" s="1053"/>
      <c r="C680" s="1054"/>
      <c r="D680" s="1070" t="s">
        <v>3724</v>
      </c>
      <c r="E680" s="555"/>
      <c r="F680" s="555"/>
      <c r="G680" s="1052"/>
      <c r="H680" s="1059">
        <f t="shared" si="10"/>
        <v>0</v>
      </c>
      <c r="I680" s="1039"/>
      <c r="J680" s="2161" t="s">
        <v>6430</v>
      </c>
      <c r="K680" s="2160" t="str">
        <f>VLOOKUP(J680,'FICHE RATIOS'!C:D,2,FALSE)</f>
        <v>Appareils &amp; Accessoires Sanitaires</v>
      </c>
    </row>
    <row r="681" spans="1:11" s="1012" customFormat="1" ht="12">
      <c r="A681" s="1040"/>
      <c r="B681" s="1053"/>
      <c r="C681" s="1054"/>
      <c r="D681" s="1067" t="s">
        <v>3720</v>
      </c>
      <c r="E681" s="555" t="s">
        <v>66</v>
      </c>
      <c r="F681" s="555">
        <v>180</v>
      </c>
      <c r="G681" s="1052">
        <v>313.95999999999998</v>
      </c>
      <c r="H681" s="1059">
        <f t="shared" si="10"/>
        <v>56512.799999999996</v>
      </c>
      <c r="I681" s="1039"/>
      <c r="J681" s="2161" t="s">
        <v>6430</v>
      </c>
      <c r="K681" s="2160" t="str">
        <f>VLOOKUP(J681,'FICHE RATIOS'!C:D,2,FALSE)</f>
        <v>Appareils &amp; Accessoires Sanitaires</v>
      </c>
    </row>
    <row r="682" spans="1:11" s="1012" customFormat="1" ht="24">
      <c r="A682" s="1040"/>
      <c r="B682" s="1053"/>
      <c r="C682" s="1054"/>
      <c r="D682" s="1067" t="s">
        <v>3721</v>
      </c>
      <c r="E682" s="555" t="s">
        <v>66</v>
      </c>
      <c r="F682" s="555">
        <v>60</v>
      </c>
      <c r="G682" s="1052">
        <v>100.81</v>
      </c>
      <c r="H682" s="1059">
        <f t="shared" si="10"/>
        <v>6048.6</v>
      </c>
      <c r="I682" s="1039"/>
      <c r="J682" s="2161" t="s">
        <v>6430</v>
      </c>
      <c r="K682" s="2160" t="str">
        <f>VLOOKUP(J682,'FICHE RATIOS'!C:D,2,FALSE)</f>
        <v>Appareils &amp; Accessoires Sanitaires</v>
      </c>
    </row>
    <row r="683" spans="1:11" s="1012" customFormat="1" ht="12">
      <c r="A683" s="1040"/>
      <c r="B683" s="1053"/>
      <c r="C683" s="1054"/>
      <c r="D683" s="1067" t="s">
        <v>3722</v>
      </c>
      <c r="E683" s="555" t="s">
        <v>66</v>
      </c>
      <c r="F683" s="555">
        <v>120</v>
      </c>
      <c r="G683" s="1052">
        <v>42.07</v>
      </c>
      <c r="H683" s="1059">
        <f t="shared" si="10"/>
        <v>5048.3999999999996</v>
      </c>
      <c r="I683" s="1039"/>
      <c r="J683" s="2161" t="s">
        <v>6430</v>
      </c>
      <c r="K683" s="2160" t="str">
        <f>VLOOKUP(J683,'FICHE RATIOS'!C:D,2,FALSE)</f>
        <v>Appareils &amp; Accessoires Sanitaires</v>
      </c>
    </row>
    <row r="684" spans="1:11" s="1012" customFormat="1" ht="12">
      <c r="A684" s="1040"/>
      <c r="B684" s="1053"/>
      <c r="C684" s="1054"/>
      <c r="D684" s="1067" t="s">
        <v>3723</v>
      </c>
      <c r="E684" s="555" t="s">
        <v>66</v>
      </c>
      <c r="F684" s="555">
        <v>120</v>
      </c>
      <c r="G684" s="1052">
        <v>112.42</v>
      </c>
      <c r="H684" s="1059">
        <f t="shared" si="10"/>
        <v>13490.4</v>
      </c>
      <c r="I684" s="1039"/>
      <c r="J684" s="2161" t="s">
        <v>6430</v>
      </c>
      <c r="K684" s="2160" t="str">
        <f>VLOOKUP(J684,'FICHE RATIOS'!C:D,2,FALSE)</f>
        <v>Appareils &amp; Accessoires Sanitaires</v>
      </c>
    </row>
    <row r="685" spans="1:11" s="1012" customFormat="1" ht="12">
      <c r="A685" s="1040"/>
      <c r="B685" s="1065"/>
      <c r="C685" s="1066"/>
      <c r="D685" s="1062"/>
      <c r="E685" s="276"/>
      <c r="F685" s="277"/>
      <c r="G685" s="1052"/>
      <c r="H685" s="1059">
        <f t="shared" si="10"/>
        <v>0</v>
      </c>
      <c r="I685" s="1039"/>
      <c r="J685" s="2161" t="s">
        <v>6430</v>
      </c>
      <c r="K685" s="2160" t="str">
        <f>VLOOKUP(J685,'FICHE RATIOS'!C:D,2,FALSE)</f>
        <v>Appareils &amp; Accessoires Sanitaires</v>
      </c>
    </row>
    <row r="686" spans="1:11" s="1012" customFormat="1" ht="12">
      <c r="A686" s="1040"/>
      <c r="B686" s="1053"/>
      <c r="C686" s="1054"/>
      <c r="D686" s="1072" t="s">
        <v>3725</v>
      </c>
      <c r="E686" s="555"/>
      <c r="F686" s="555"/>
      <c r="G686" s="1052"/>
      <c r="H686" s="1059">
        <f t="shared" si="10"/>
        <v>0</v>
      </c>
      <c r="I686" s="1039"/>
      <c r="J686" s="2161" t="s">
        <v>6430</v>
      </c>
      <c r="K686" s="2160" t="str">
        <f>VLOOKUP(J686,'FICHE RATIOS'!C:D,2,FALSE)</f>
        <v>Appareils &amp; Accessoires Sanitaires</v>
      </c>
    </row>
    <row r="687" spans="1:11" s="1012" customFormat="1" ht="24">
      <c r="A687" s="1040"/>
      <c r="B687" s="1053"/>
      <c r="C687" s="1054"/>
      <c r="D687" s="1067" t="s">
        <v>3726</v>
      </c>
      <c r="E687" s="555" t="s">
        <v>66</v>
      </c>
      <c r="F687" s="555">
        <v>89</v>
      </c>
      <c r="G687" s="1052">
        <v>126.64</v>
      </c>
      <c r="H687" s="1059">
        <f t="shared" si="10"/>
        <v>11270.960000000001</v>
      </c>
      <c r="I687" s="1039"/>
      <c r="J687" s="2161" t="s">
        <v>6430</v>
      </c>
      <c r="K687" s="2160" t="str">
        <f>VLOOKUP(J687,'FICHE RATIOS'!C:D,2,FALSE)</f>
        <v>Appareils &amp; Accessoires Sanitaires</v>
      </c>
    </row>
    <row r="688" spans="1:11" s="1012" customFormat="1" ht="12">
      <c r="A688" s="1040"/>
      <c r="B688" s="1053"/>
      <c r="C688" s="1054"/>
      <c r="D688" s="1067" t="s">
        <v>3727</v>
      </c>
      <c r="E688" s="555" t="s">
        <v>66</v>
      </c>
      <c r="F688" s="555">
        <v>89</v>
      </c>
      <c r="G688" s="1052">
        <v>267.66000000000003</v>
      </c>
      <c r="H688" s="1059">
        <f t="shared" si="10"/>
        <v>23821.74</v>
      </c>
      <c r="I688" s="1039"/>
      <c r="J688" s="2161" t="s">
        <v>6430</v>
      </c>
      <c r="K688" s="2160" t="str">
        <f>VLOOKUP(J688,'FICHE RATIOS'!C:D,2,FALSE)</f>
        <v>Appareils &amp; Accessoires Sanitaires</v>
      </c>
    </row>
    <row r="689" spans="1:11" s="1012" customFormat="1" ht="24">
      <c r="A689" s="1040"/>
      <c r="B689" s="1053"/>
      <c r="C689" s="1054"/>
      <c r="D689" s="1067" t="s">
        <v>3721</v>
      </c>
      <c r="E689" s="555" t="s">
        <v>66</v>
      </c>
      <c r="F689" s="555">
        <v>89</v>
      </c>
      <c r="G689" s="1052">
        <v>100.81</v>
      </c>
      <c r="H689" s="1059">
        <f t="shared" si="10"/>
        <v>8972.09</v>
      </c>
      <c r="I689" s="1039"/>
      <c r="J689" s="2161" t="s">
        <v>6430</v>
      </c>
      <c r="K689" s="2160" t="str">
        <f>VLOOKUP(J689,'FICHE RATIOS'!C:D,2,FALSE)</f>
        <v>Appareils &amp; Accessoires Sanitaires</v>
      </c>
    </row>
    <row r="690" spans="1:11" s="1012" customFormat="1" ht="12">
      <c r="A690" s="1040"/>
      <c r="B690" s="1053"/>
      <c r="C690" s="1054"/>
      <c r="D690" s="1067" t="s">
        <v>3722</v>
      </c>
      <c r="E690" s="555" t="s">
        <v>66</v>
      </c>
      <c r="F690" s="555">
        <v>89</v>
      </c>
      <c r="G690" s="1052">
        <v>42.07</v>
      </c>
      <c r="H690" s="1059">
        <f t="shared" si="10"/>
        <v>3744.23</v>
      </c>
      <c r="I690" s="1039"/>
      <c r="J690" s="2161" t="s">
        <v>6430</v>
      </c>
      <c r="K690" s="2160" t="str">
        <f>VLOOKUP(J690,'FICHE RATIOS'!C:D,2,FALSE)</f>
        <v>Appareils &amp; Accessoires Sanitaires</v>
      </c>
    </row>
    <row r="691" spans="1:11" s="1012" customFormat="1" ht="12">
      <c r="A691" s="1040"/>
      <c r="B691" s="1053"/>
      <c r="C691" s="1054"/>
      <c r="D691" s="1067" t="s">
        <v>3723</v>
      </c>
      <c r="E691" s="555" t="s">
        <v>66</v>
      </c>
      <c r="F691" s="555">
        <v>89</v>
      </c>
      <c r="G691" s="1052">
        <v>112.42</v>
      </c>
      <c r="H691" s="1059">
        <f t="shared" si="10"/>
        <v>10005.380000000001</v>
      </c>
      <c r="I691" s="1039"/>
      <c r="J691" s="2161" t="s">
        <v>6430</v>
      </c>
      <c r="K691" s="2160" t="str">
        <f>VLOOKUP(J691,'FICHE RATIOS'!C:D,2,FALSE)</f>
        <v>Appareils &amp; Accessoires Sanitaires</v>
      </c>
    </row>
    <row r="692" spans="1:11" s="1012" customFormat="1" ht="12">
      <c r="A692" s="1040"/>
      <c r="B692" s="1065"/>
      <c r="C692" s="1066"/>
      <c r="D692" s="1062"/>
      <c r="E692" s="276"/>
      <c r="F692" s="277"/>
      <c r="G692" s="1052"/>
      <c r="H692" s="1059">
        <f t="shared" si="10"/>
        <v>0</v>
      </c>
      <c r="I692" s="1039"/>
      <c r="J692" s="2161" t="s">
        <v>6430</v>
      </c>
      <c r="K692" s="2160" t="str">
        <f>VLOOKUP(J692,'FICHE RATIOS'!C:D,2,FALSE)</f>
        <v>Appareils &amp; Accessoires Sanitaires</v>
      </c>
    </row>
    <row r="693" spans="1:11" s="1012" customFormat="1" ht="12">
      <c r="A693" s="1040"/>
      <c r="B693" s="1053"/>
      <c r="C693" s="1054"/>
      <c r="D693" s="1070" t="s">
        <v>3728</v>
      </c>
      <c r="E693" s="555"/>
      <c r="F693" s="555"/>
      <c r="G693" s="1052"/>
      <c r="H693" s="1059">
        <f t="shared" si="10"/>
        <v>0</v>
      </c>
      <c r="I693" s="1039"/>
      <c r="J693" s="2161" t="s">
        <v>6430</v>
      </c>
      <c r="K693" s="2160" t="str">
        <f>VLOOKUP(J693,'FICHE RATIOS'!C:D,2,FALSE)</f>
        <v>Appareils &amp; Accessoires Sanitaires</v>
      </c>
    </row>
    <row r="694" spans="1:11" s="1012" customFormat="1" ht="24">
      <c r="A694" s="1040"/>
      <c r="B694" s="1053"/>
      <c r="C694" s="1054"/>
      <c r="D694" s="1067" t="s">
        <v>3729</v>
      </c>
      <c r="E694" s="555" t="s">
        <v>66</v>
      </c>
      <c r="F694" s="555">
        <v>5</v>
      </c>
      <c r="G694" s="1052">
        <v>299.25</v>
      </c>
      <c r="H694" s="1059">
        <f t="shared" si="10"/>
        <v>1496.25</v>
      </c>
      <c r="I694" s="1039"/>
      <c r="J694" s="2161" t="s">
        <v>6430</v>
      </c>
      <c r="K694" s="2160" t="str">
        <f>VLOOKUP(J694,'FICHE RATIOS'!C:D,2,FALSE)</f>
        <v>Appareils &amp; Accessoires Sanitaires</v>
      </c>
    </row>
    <row r="695" spans="1:11" s="1012" customFormat="1" ht="12">
      <c r="A695" s="1040"/>
      <c r="B695" s="1053"/>
      <c r="C695" s="1054"/>
      <c r="D695" s="1067" t="s">
        <v>3730</v>
      </c>
      <c r="E695" s="555" t="s">
        <v>66</v>
      </c>
      <c r="F695" s="555">
        <v>5</v>
      </c>
      <c r="G695" s="1052">
        <v>266.79000000000002</v>
      </c>
      <c r="H695" s="1059">
        <f t="shared" si="10"/>
        <v>1333.95</v>
      </c>
      <c r="I695" s="1039"/>
      <c r="J695" s="2161" t="s">
        <v>6430</v>
      </c>
      <c r="K695" s="2160" t="str">
        <f>VLOOKUP(J695,'FICHE RATIOS'!C:D,2,FALSE)</f>
        <v>Appareils &amp; Accessoires Sanitaires</v>
      </c>
    </row>
    <row r="696" spans="1:11" s="1012" customFormat="1" ht="12">
      <c r="A696" s="1040"/>
      <c r="B696" s="1053"/>
      <c r="C696" s="1054"/>
      <c r="D696" s="1067" t="s">
        <v>3731</v>
      </c>
      <c r="E696" s="555" t="s">
        <v>66</v>
      </c>
      <c r="F696" s="555">
        <v>5</v>
      </c>
      <c r="G696" s="1052">
        <v>34.04</v>
      </c>
      <c r="H696" s="1059">
        <f t="shared" si="10"/>
        <v>170.2</v>
      </c>
      <c r="I696" s="1039"/>
      <c r="J696" s="2161" t="s">
        <v>6430</v>
      </c>
      <c r="K696" s="2160" t="str">
        <f>VLOOKUP(J696,'FICHE RATIOS'!C:D,2,FALSE)</f>
        <v>Appareils &amp; Accessoires Sanitaires</v>
      </c>
    </row>
    <row r="697" spans="1:11" s="1012" customFormat="1" ht="12">
      <c r="A697" s="1040"/>
      <c r="B697" s="1053"/>
      <c r="C697" s="1054"/>
      <c r="D697" s="1067" t="s">
        <v>3732</v>
      </c>
      <c r="E697" s="555" t="s">
        <v>66</v>
      </c>
      <c r="F697" s="555">
        <v>5</v>
      </c>
      <c r="G697" s="1052">
        <v>24.52</v>
      </c>
      <c r="H697" s="1059">
        <f t="shared" si="10"/>
        <v>122.6</v>
      </c>
      <c r="I697" s="1039"/>
      <c r="J697" s="2161" t="s">
        <v>6430</v>
      </c>
      <c r="K697" s="2160" t="str">
        <f>VLOOKUP(J697,'FICHE RATIOS'!C:D,2,FALSE)</f>
        <v>Appareils &amp; Accessoires Sanitaires</v>
      </c>
    </row>
    <row r="698" spans="1:11" s="1012" customFormat="1" ht="12">
      <c r="A698" s="1040"/>
      <c r="B698" s="1053"/>
      <c r="C698" s="1054"/>
      <c r="D698" s="1067" t="s">
        <v>3733</v>
      </c>
      <c r="E698" s="555" t="s">
        <v>66</v>
      </c>
      <c r="F698" s="555">
        <v>5</v>
      </c>
      <c r="G698" s="1052">
        <v>36.82</v>
      </c>
      <c r="H698" s="1059">
        <f t="shared" si="10"/>
        <v>184.1</v>
      </c>
      <c r="I698" s="1039"/>
      <c r="J698" s="2161" t="s">
        <v>6430</v>
      </c>
      <c r="K698" s="2160" t="str">
        <f>VLOOKUP(J698,'FICHE RATIOS'!C:D,2,FALSE)</f>
        <v>Appareils &amp; Accessoires Sanitaires</v>
      </c>
    </row>
    <row r="699" spans="1:11" s="1012" customFormat="1" ht="12">
      <c r="A699" s="1040"/>
      <c r="B699" s="1060"/>
      <c r="C699" s="1040"/>
      <c r="D699" s="1062" t="s">
        <v>3734</v>
      </c>
      <c r="E699" s="276" t="s">
        <v>66</v>
      </c>
      <c r="F699" s="1051">
        <v>5</v>
      </c>
      <c r="G699" s="1052">
        <v>137.97</v>
      </c>
      <c r="H699" s="1059">
        <f t="shared" si="10"/>
        <v>689.85</v>
      </c>
      <c r="I699" s="1039"/>
      <c r="J699" s="2161" t="s">
        <v>6430</v>
      </c>
      <c r="K699" s="2160" t="str">
        <f>VLOOKUP(J699,'FICHE RATIOS'!C:D,2,FALSE)</f>
        <v>Appareils &amp; Accessoires Sanitaires</v>
      </c>
    </row>
    <row r="700" spans="1:11" s="1012" customFormat="1" ht="12">
      <c r="A700" s="1040"/>
      <c r="B700" s="1053"/>
      <c r="C700" s="1054"/>
      <c r="D700" s="1067" t="s">
        <v>3735</v>
      </c>
      <c r="E700" s="555" t="s">
        <v>66</v>
      </c>
      <c r="F700" s="555">
        <v>5</v>
      </c>
      <c r="G700" s="1052">
        <v>59.53</v>
      </c>
      <c r="H700" s="1059">
        <f t="shared" si="10"/>
        <v>297.64999999999998</v>
      </c>
      <c r="I700" s="1039"/>
      <c r="J700" s="2161" t="s">
        <v>6430</v>
      </c>
      <c r="K700" s="2160" t="str">
        <f>VLOOKUP(J700,'FICHE RATIOS'!C:D,2,FALSE)</f>
        <v>Appareils &amp; Accessoires Sanitaires</v>
      </c>
    </row>
    <row r="701" spans="1:11" s="1012" customFormat="1" ht="12">
      <c r="A701" s="1040"/>
      <c r="B701" s="1065"/>
      <c r="C701" s="1066"/>
      <c r="D701" s="1062"/>
      <c r="E701" s="276"/>
      <c r="F701" s="277"/>
      <c r="G701" s="1052"/>
      <c r="H701" s="1059">
        <f t="shared" si="10"/>
        <v>0</v>
      </c>
      <c r="I701" s="1039"/>
      <c r="J701" s="2161" t="s">
        <v>6430</v>
      </c>
      <c r="K701" s="2160" t="str">
        <f>VLOOKUP(J701,'FICHE RATIOS'!C:D,2,FALSE)</f>
        <v>Appareils &amp; Accessoires Sanitaires</v>
      </c>
    </row>
    <row r="702" spans="1:11" s="1012" customFormat="1" ht="12">
      <c r="A702" s="1040"/>
      <c r="B702" s="1065"/>
      <c r="C702" s="1066"/>
      <c r="D702" s="1062"/>
      <c r="E702" s="276"/>
      <c r="F702" s="277"/>
      <c r="G702" s="1052"/>
      <c r="H702" s="1059">
        <f t="shared" si="10"/>
        <v>0</v>
      </c>
      <c r="I702" s="1039"/>
      <c r="J702" s="2161" t="s">
        <v>6430</v>
      </c>
      <c r="K702" s="2160" t="str">
        <f>VLOOKUP(J702,'FICHE RATIOS'!C:D,2,FALSE)</f>
        <v>Appareils &amp; Accessoires Sanitaires</v>
      </c>
    </row>
    <row r="703" spans="1:11" s="1012" customFormat="1" ht="12">
      <c r="A703" s="1040"/>
      <c r="B703" s="1065"/>
      <c r="C703" s="1066"/>
      <c r="D703" s="1062"/>
      <c r="E703" s="276"/>
      <c r="F703" s="277"/>
      <c r="G703" s="1052"/>
      <c r="H703" s="1059">
        <f t="shared" ref="H703:H766" si="11">+IF(F703=0,0,F703*G703)</f>
        <v>0</v>
      </c>
      <c r="I703" s="1039"/>
      <c r="J703" s="2161" t="s">
        <v>6430</v>
      </c>
      <c r="K703" s="2160" t="str">
        <f>VLOOKUP(J703,'FICHE RATIOS'!C:D,2,FALSE)</f>
        <v>Appareils &amp; Accessoires Sanitaires</v>
      </c>
    </row>
    <row r="704" spans="1:11" s="1012" customFormat="1" ht="12">
      <c r="A704" s="1040"/>
      <c r="B704" s="1053"/>
      <c r="C704" s="1054"/>
      <c r="D704" s="1072" t="s">
        <v>3736</v>
      </c>
      <c r="E704" s="555"/>
      <c r="F704" s="555"/>
      <c r="G704" s="1052"/>
      <c r="H704" s="1059">
        <f t="shared" si="11"/>
        <v>0</v>
      </c>
      <c r="I704" s="1039"/>
      <c r="J704" s="2161" t="s">
        <v>6430</v>
      </c>
      <c r="K704" s="2160" t="str">
        <f>VLOOKUP(J704,'FICHE RATIOS'!C:D,2,FALSE)</f>
        <v>Appareils &amp; Accessoires Sanitaires</v>
      </c>
    </row>
    <row r="705" spans="1:11" s="1012" customFormat="1" ht="12">
      <c r="A705" s="1040"/>
      <c r="B705" s="1053"/>
      <c r="C705" s="1054"/>
      <c r="D705" s="1067" t="s">
        <v>3737</v>
      </c>
      <c r="E705" s="555" t="s">
        <v>66</v>
      </c>
      <c r="F705" s="555">
        <v>6</v>
      </c>
      <c r="G705" s="1052">
        <v>99.38</v>
      </c>
      <c r="H705" s="1059">
        <f t="shared" si="11"/>
        <v>596.28</v>
      </c>
      <c r="I705" s="1039"/>
      <c r="J705" s="2161" t="s">
        <v>6430</v>
      </c>
      <c r="K705" s="2160" t="str">
        <f>VLOOKUP(J705,'FICHE RATIOS'!C:D,2,FALSE)</f>
        <v>Appareils &amp; Accessoires Sanitaires</v>
      </c>
    </row>
    <row r="706" spans="1:11" s="1012" customFormat="1" ht="12">
      <c r="A706" s="1040"/>
      <c r="B706" s="1053"/>
      <c r="C706" s="1054"/>
      <c r="D706" s="1067" t="s">
        <v>3738</v>
      </c>
      <c r="E706" s="555" t="s">
        <v>66</v>
      </c>
      <c r="F706" s="555">
        <v>6</v>
      </c>
      <c r="G706" s="1052">
        <v>65.010000000000005</v>
      </c>
      <c r="H706" s="1059">
        <f t="shared" si="11"/>
        <v>390.06000000000006</v>
      </c>
      <c r="I706" s="1039"/>
      <c r="J706" s="2161" t="s">
        <v>6430</v>
      </c>
      <c r="K706" s="2160" t="str">
        <f>VLOOKUP(J706,'FICHE RATIOS'!C:D,2,FALSE)</f>
        <v>Appareils &amp; Accessoires Sanitaires</v>
      </c>
    </row>
    <row r="707" spans="1:11" s="1012" customFormat="1" ht="12">
      <c r="A707" s="1040"/>
      <c r="B707" s="1053"/>
      <c r="C707" s="1054"/>
      <c r="D707" s="1067" t="s">
        <v>3727</v>
      </c>
      <c r="E707" s="555" t="s">
        <v>66</v>
      </c>
      <c r="F707" s="555">
        <v>6</v>
      </c>
      <c r="G707" s="1052">
        <v>267.66000000000003</v>
      </c>
      <c r="H707" s="1059">
        <f t="shared" si="11"/>
        <v>1605.96</v>
      </c>
      <c r="I707" s="1039"/>
      <c r="J707" s="2161" t="s">
        <v>6430</v>
      </c>
      <c r="K707" s="2160" t="str">
        <f>VLOOKUP(J707,'FICHE RATIOS'!C:D,2,FALSE)</f>
        <v>Appareils &amp; Accessoires Sanitaires</v>
      </c>
    </row>
    <row r="708" spans="1:11" s="1012" customFormat="1" ht="24">
      <c r="A708" s="1040"/>
      <c r="B708" s="1053"/>
      <c r="C708" s="1054"/>
      <c r="D708" s="1067" t="s">
        <v>3721</v>
      </c>
      <c r="E708" s="555" t="s">
        <v>66</v>
      </c>
      <c r="F708" s="555">
        <v>6</v>
      </c>
      <c r="G708" s="1052">
        <v>100.81</v>
      </c>
      <c r="H708" s="1059">
        <f t="shared" si="11"/>
        <v>604.86</v>
      </c>
      <c r="I708" s="1039"/>
      <c r="J708" s="2161" t="s">
        <v>6430</v>
      </c>
      <c r="K708" s="2160" t="str">
        <f>VLOOKUP(J708,'FICHE RATIOS'!C:D,2,FALSE)</f>
        <v>Appareils &amp; Accessoires Sanitaires</v>
      </c>
    </row>
    <row r="709" spans="1:11" s="1012" customFormat="1" ht="12">
      <c r="A709" s="1040"/>
      <c r="B709" s="1053"/>
      <c r="C709" s="1054"/>
      <c r="D709" s="1067" t="s">
        <v>3739</v>
      </c>
      <c r="E709" s="555" t="s">
        <v>66</v>
      </c>
      <c r="F709" s="555">
        <v>6</v>
      </c>
      <c r="G709" s="1052">
        <v>42.16</v>
      </c>
      <c r="H709" s="1059">
        <f t="shared" si="11"/>
        <v>252.95999999999998</v>
      </c>
      <c r="I709" s="1039"/>
      <c r="J709" s="2161" t="s">
        <v>6430</v>
      </c>
      <c r="K709" s="2160" t="str">
        <f>VLOOKUP(J709,'FICHE RATIOS'!C:D,2,FALSE)</f>
        <v>Appareils &amp; Accessoires Sanitaires</v>
      </c>
    </row>
    <row r="710" spans="1:11" s="1012" customFormat="1" ht="12">
      <c r="A710" s="1040"/>
      <c r="B710" s="1065"/>
      <c r="C710" s="1066"/>
      <c r="D710" s="1062"/>
      <c r="E710" s="276"/>
      <c r="F710" s="277"/>
      <c r="G710" s="1052"/>
      <c r="H710" s="1059">
        <f t="shared" si="11"/>
        <v>0</v>
      </c>
      <c r="I710" s="1039"/>
      <c r="J710" s="2161" t="s">
        <v>6430</v>
      </c>
      <c r="K710" s="2160" t="str">
        <f>VLOOKUP(J710,'FICHE RATIOS'!C:D,2,FALSE)</f>
        <v>Appareils &amp; Accessoires Sanitaires</v>
      </c>
    </row>
    <row r="711" spans="1:11" s="1012" customFormat="1" ht="12">
      <c r="A711" s="1040"/>
      <c r="B711" s="1096"/>
      <c r="C711" s="1097"/>
      <c r="D711" s="1067" t="s">
        <v>3740</v>
      </c>
      <c r="E711" s="555"/>
      <c r="F711" s="555"/>
      <c r="G711" s="1052"/>
      <c r="H711" s="1059">
        <f t="shared" si="11"/>
        <v>0</v>
      </c>
      <c r="I711" s="1039"/>
      <c r="J711" s="2161" t="s">
        <v>6430</v>
      </c>
      <c r="K711" s="2160" t="str">
        <f>VLOOKUP(J711,'FICHE RATIOS'!C:D,2,FALSE)</f>
        <v>Appareils &amp; Accessoires Sanitaires</v>
      </c>
    </row>
    <row r="712" spans="1:11" s="1012" customFormat="1" ht="24">
      <c r="A712" s="1040"/>
      <c r="B712" s="1053"/>
      <c r="C712" s="1054"/>
      <c r="D712" s="1067" t="s">
        <v>3741</v>
      </c>
      <c r="E712" s="555" t="s">
        <v>66</v>
      </c>
      <c r="F712" s="555">
        <v>16</v>
      </c>
      <c r="G712" s="1052">
        <v>140.53</v>
      </c>
      <c r="H712" s="1059">
        <f t="shared" si="11"/>
        <v>2248.48</v>
      </c>
      <c r="I712" s="1039"/>
      <c r="J712" s="2161" t="s">
        <v>6430</v>
      </c>
      <c r="K712" s="2160" t="str">
        <f>VLOOKUP(J712,'FICHE RATIOS'!C:D,2,FALSE)</f>
        <v>Appareils &amp; Accessoires Sanitaires</v>
      </c>
    </row>
    <row r="713" spans="1:11" s="1012" customFormat="1" ht="12">
      <c r="A713" s="1040"/>
      <c r="B713" s="1053"/>
      <c r="C713" s="1054"/>
      <c r="D713" s="1067" t="s">
        <v>3742</v>
      </c>
      <c r="E713" s="555" t="s">
        <v>66</v>
      </c>
      <c r="F713" s="555">
        <v>16</v>
      </c>
      <c r="G713" s="1052">
        <v>149.47</v>
      </c>
      <c r="H713" s="1059">
        <f t="shared" si="11"/>
        <v>2391.52</v>
      </c>
      <c r="I713" s="1039"/>
      <c r="J713" s="2161" t="s">
        <v>6430</v>
      </c>
      <c r="K713" s="2160" t="str">
        <f>VLOOKUP(J713,'FICHE RATIOS'!C:D,2,FALSE)</f>
        <v>Appareils &amp; Accessoires Sanitaires</v>
      </c>
    </row>
    <row r="714" spans="1:11" s="1012" customFormat="1" ht="12">
      <c r="A714" s="1040"/>
      <c r="B714" s="1053"/>
      <c r="C714" s="1054"/>
      <c r="D714" s="1067" t="s">
        <v>3739</v>
      </c>
      <c r="E714" s="555" t="s">
        <v>66</v>
      </c>
      <c r="F714" s="555">
        <v>16</v>
      </c>
      <c r="G714" s="1052">
        <v>33.22</v>
      </c>
      <c r="H714" s="1059">
        <f t="shared" si="11"/>
        <v>531.52</v>
      </c>
      <c r="I714" s="1039"/>
      <c r="J714" s="2161" t="s">
        <v>6430</v>
      </c>
      <c r="K714" s="2160" t="str">
        <f>VLOOKUP(J714,'FICHE RATIOS'!C:D,2,FALSE)</f>
        <v>Appareils &amp; Accessoires Sanitaires</v>
      </c>
    </row>
    <row r="715" spans="1:11" s="1012" customFormat="1" ht="12">
      <c r="A715" s="1040"/>
      <c r="B715" s="1065"/>
      <c r="C715" s="1066"/>
      <c r="D715" s="1073"/>
      <c r="E715" s="277"/>
      <c r="F715" s="1051"/>
      <c r="G715" s="1052"/>
      <c r="H715" s="1059">
        <f t="shared" si="11"/>
        <v>0</v>
      </c>
      <c r="I715" s="1039"/>
      <c r="J715" s="2161" t="s">
        <v>6430</v>
      </c>
      <c r="K715" s="2160" t="str">
        <f>VLOOKUP(J715,'FICHE RATIOS'!C:D,2,FALSE)</f>
        <v>Appareils &amp; Accessoires Sanitaires</v>
      </c>
    </row>
    <row r="716" spans="1:11" s="1012" customFormat="1" ht="12">
      <c r="A716" s="1040"/>
      <c r="B716" s="1065"/>
      <c r="C716" s="1066"/>
      <c r="D716" s="1073"/>
      <c r="E716" s="277"/>
      <c r="F716" s="1051"/>
      <c r="G716" s="1052"/>
      <c r="H716" s="1059">
        <f t="shared" si="11"/>
        <v>0</v>
      </c>
      <c r="I716" s="1039"/>
      <c r="J716" s="2161" t="s">
        <v>6430</v>
      </c>
      <c r="K716" s="2160" t="str">
        <f>VLOOKUP(J716,'FICHE RATIOS'!C:D,2,FALSE)</f>
        <v>Appareils &amp; Accessoires Sanitaires</v>
      </c>
    </row>
    <row r="717" spans="1:11" s="1012" customFormat="1" ht="12">
      <c r="A717" s="1040"/>
      <c r="B717" s="1065"/>
      <c r="C717" s="1066"/>
      <c r="D717" s="1073"/>
      <c r="E717" s="277"/>
      <c r="F717" s="1051"/>
      <c r="G717" s="1052"/>
      <c r="H717" s="1059">
        <f t="shared" si="11"/>
        <v>0</v>
      </c>
      <c r="I717" s="1039"/>
      <c r="J717" s="2161" t="s">
        <v>6430</v>
      </c>
      <c r="K717" s="2160" t="str">
        <f>VLOOKUP(J717,'FICHE RATIOS'!C:D,2,FALSE)</f>
        <v>Appareils &amp; Accessoires Sanitaires</v>
      </c>
    </row>
    <row r="718" spans="1:11" s="1012" customFormat="1" ht="12">
      <c r="A718" s="1040"/>
      <c r="B718" s="1065" t="s">
        <v>1148</v>
      </c>
      <c r="C718" s="1066"/>
      <c r="D718" s="1074" t="s">
        <v>3743</v>
      </c>
      <c r="E718" s="1051"/>
      <c r="F718" s="1051"/>
      <c r="G718" s="1052"/>
      <c r="H718" s="1059">
        <f t="shared" si="11"/>
        <v>0</v>
      </c>
      <c r="I718" s="1039"/>
      <c r="J718" s="2161" t="s">
        <v>6430</v>
      </c>
      <c r="K718" s="2160" t="str">
        <f>VLOOKUP(J718,'FICHE RATIOS'!C:D,2,FALSE)</f>
        <v>Appareils &amp; Accessoires Sanitaires</v>
      </c>
    </row>
    <row r="719" spans="1:11" s="1012" customFormat="1" ht="12">
      <c r="A719" s="1040"/>
      <c r="B719" s="1065"/>
      <c r="C719" s="1066"/>
      <c r="D719" s="1062"/>
      <c r="E719" s="276"/>
      <c r="F719" s="333"/>
      <c r="G719" s="1052"/>
      <c r="H719" s="1059">
        <f t="shared" si="11"/>
        <v>0</v>
      </c>
      <c r="I719" s="1039"/>
      <c r="J719" s="2161" t="s">
        <v>6430</v>
      </c>
      <c r="K719" s="2160" t="str">
        <f>VLOOKUP(J719,'FICHE RATIOS'!C:D,2,FALSE)</f>
        <v>Appareils &amp; Accessoires Sanitaires</v>
      </c>
    </row>
    <row r="720" spans="1:11" s="1012" customFormat="1" ht="12">
      <c r="A720" s="1040"/>
      <c r="B720" s="1053"/>
      <c r="C720" s="1054"/>
      <c r="D720" s="1078" t="s">
        <v>3744</v>
      </c>
      <c r="E720" s="555" t="s">
        <v>66</v>
      </c>
      <c r="F720" s="555">
        <v>90</v>
      </c>
      <c r="G720" s="1052">
        <v>121.65</v>
      </c>
      <c r="H720" s="1059">
        <f t="shared" si="11"/>
        <v>10948.5</v>
      </c>
      <c r="I720" s="1039"/>
      <c r="J720" s="2161" t="s">
        <v>6430</v>
      </c>
      <c r="K720" s="2160" t="str">
        <f>VLOOKUP(J720,'FICHE RATIOS'!C:D,2,FALSE)</f>
        <v>Appareils &amp; Accessoires Sanitaires</v>
      </c>
    </row>
    <row r="721" spans="1:11" s="1012" customFormat="1" ht="24">
      <c r="A721" s="1040"/>
      <c r="B721" s="1079"/>
      <c r="C721" s="1080"/>
      <c r="D721" s="1067" t="s">
        <v>3745</v>
      </c>
      <c r="E721" s="456"/>
      <c r="F721" s="1094"/>
      <c r="G721" s="1081"/>
      <c r="H721" s="1059">
        <f t="shared" si="11"/>
        <v>0</v>
      </c>
      <c r="I721" s="1039"/>
      <c r="J721" s="2161" t="s">
        <v>6430</v>
      </c>
      <c r="K721" s="2160" t="str">
        <f>VLOOKUP(J721,'FICHE RATIOS'!C:D,2,FALSE)</f>
        <v>Appareils &amp; Accessoires Sanitaires</v>
      </c>
    </row>
    <row r="722" spans="1:11" s="1012" customFormat="1" ht="12">
      <c r="A722" s="1040"/>
      <c r="B722" s="1065"/>
      <c r="C722" s="1066"/>
      <c r="D722" s="1062"/>
      <c r="E722" s="276"/>
      <c r="F722" s="277"/>
      <c r="G722" s="1052"/>
      <c r="H722" s="1059">
        <f t="shared" si="11"/>
        <v>0</v>
      </c>
      <c r="I722" s="1039"/>
      <c r="J722" s="2161" t="s">
        <v>6430</v>
      </c>
      <c r="K722" s="2160" t="str">
        <f>VLOOKUP(J722,'FICHE RATIOS'!C:D,2,FALSE)</f>
        <v>Appareils &amp; Accessoires Sanitaires</v>
      </c>
    </row>
    <row r="723" spans="1:11" s="1012" customFormat="1" ht="12">
      <c r="A723" s="1040"/>
      <c r="B723" s="1053"/>
      <c r="C723" s="1054"/>
      <c r="D723" s="1078" t="s">
        <v>3746</v>
      </c>
      <c r="E723" s="555" t="s">
        <v>66</v>
      </c>
      <c r="F723" s="555">
        <v>5</v>
      </c>
      <c r="G723" s="1052">
        <v>316.89999999999998</v>
      </c>
      <c r="H723" s="1059">
        <f t="shared" si="11"/>
        <v>1584.5</v>
      </c>
      <c r="I723" s="1039"/>
      <c r="J723" s="2161" t="s">
        <v>6430</v>
      </c>
      <c r="K723" s="2160" t="str">
        <f>VLOOKUP(J723,'FICHE RATIOS'!C:D,2,FALSE)</f>
        <v>Appareils &amp; Accessoires Sanitaires</v>
      </c>
    </row>
    <row r="724" spans="1:11" s="1012" customFormat="1" ht="24">
      <c r="A724" s="1040"/>
      <c r="B724" s="1079"/>
      <c r="C724" s="1080"/>
      <c r="D724" s="1078" t="s">
        <v>3747</v>
      </c>
      <c r="E724" s="456"/>
      <c r="F724" s="1094"/>
      <c r="G724" s="1081"/>
      <c r="H724" s="1059">
        <f t="shared" si="11"/>
        <v>0</v>
      </c>
      <c r="I724" s="1039"/>
      <c r="J724" s="2161" t="s">
        <v>6430</v>
      </c>
      <c r="K724" s="2160" t="str">
        <f>VLOOKUP(J724,'FICHE RATIOS'!C:D,2,FALSE)</f>
        <v>Appareils &amp; Accessoires Sanitaires</v>
      </c>
    </row>
    <row r="725" spans="1:11" s="1012" customFormat="1" ht="12">
      <c r="A725" s="1040"/>
      <c r="B725" s="1065"/>
      <c r="C725" s="1066"/>
      <c r="D725" s="1062"/>
      <c r="E725" s="276"/>
      <c r="F725" s="277"/>
      <c r="G725" s="1052"/>
      <c r="H725" s="1059">
        <f t="shared" si="11"/>
        <v>0</v>
      </c>
      <c r="I725" s="1039"/>
      <c r="J725" s="2161" t="s">
        <v>6430</v>
      </c>
      <c r="K725" s="2160" t="str">
        <f>VLOOKUP(J725,'FICHE RATIOS'!C:D,2,FALSE)</f>
        <v>Appareils &amp; Accessoires Sanitaires</v>
      </c>
    </row>
    <row r="726" spans="1:11" s="1012" customFormat="1" ht="12">
      <c r="A726" s="1040"/>
      <c r="B726" s="1053"/>
      <c r="C726" s="1054"/>
      <c r="D726" s="1078" t="s">
        <v>3748</v>
      </c>
      <c r="E726" s="555" t="s">
        <v>66</v>
      </c>
      <c r="F726" s="555">
        <v>5</v>
      </c>
      <c r="G726" s="1052">
        <v>523.82000000000005</v>
      </c>
      <c r="H726" s="1059">
        <f t="shared" si="11"/>
        <v>2619.1000000000004</v>
      </c>
      <c r="I726" s="1039"/>
      <c r="J726" s="2161" t="s">
        <v>6430</v>
      </c>
      <c r="K726" s="2160" t="str">
        <f>VLOOKUP(J726,'FICHE RATIOS'!C:D,2,FALSE)</f>
        <v>Appareils &amp; Accessoires Sanitaires</v>
      </c>
    </row>
    <row r="727" spans="1:11" s="1012" customFormat="1" ht="12">
      <c r="A727" s="1040"/>
      <c r="B727" s="1079"/>
      <c r="C727" s="1080"/>
      <c r="D727" s="1078" t="s">
        <v>3749</v>
      </c>
      <c r="E727" s="456"/>
      <c r="F727" s="1098"/>
      <c r="G727" s="1081"/>
      <c r="H727" s="1059">
        <f t="shared" si="11"/>
        <v>0</v>
      </c>
      <c r="I727" s="1039"/>
      <c r="J727" s="2161" t="s">
        <v>6430</v>
      </c>
      <c r="K727" s="2160" t="str">
        <f>VLOOKUP(J727,'FICHE RATIOS'!C:D,2,FALSE)</f>
        <v>Appareils &amp; Accessoires Sanitaires</v>
      </c>
    </row>
    <row r="728" spans="1:11" s="1012" customFormat="1" ht="12">
      <c r="A728" s="1040"/>
      <c r="B728" s="1065"/>
      <c r="C728" s="1066"/>
      <c r="D728" s="1073"/>
      <c r="E728" s="277"/>
      <c r="F728" s="1051"/>
      <c r="G728" s="1052"/>
      <c r="H728" s="1059">
        <f t="shared" si="11"/>
        <v>0</v>
      </c>
      <c r="I728" s="1039"/>
      <c r="J728" s="2159"/>
      <c r="K728" s="2160" t="e">
        <f>VLOOKUP(J728,'FICHE RATIOS'!C:D,2,FALSE)</f>
        <v>#N/A</v>
      </c>
    </row>
    <row r="729" spans="1:11" s="1012" customFormat="1" ht="12">
      <c r="A729" s="1040"/>
      <c r="B729" s="1065"/>
      <c r="C729" s="1066"/>
      <c r="D729" s="1073"/>
      <c r="E729" s="277"/>
      <c r="F729" s="1051"/>
      <c r="G729" s="1052"/>
      <c r="H729" s="1059">
        <f t="shared" si="11"/>
        <v>0</v>
      </c>
      <c r="I729" s="1039"/>
      <c r="J729" s="2159"/>
      <c r="K729" s="2160" t="e">
        <f>VLOOKUP(J729,'FICHE RATIOS'!C:D,2,FALSE)</f>
        <v>#N/A</v>
      </c>
    </row>
    <row r="730" spans="1:11" s="1012" customFormat="1" ht="12">
      <c r="A730" s="1040"/>
      <c r="B730" s="1065" t="s">
        <v>2007</v>
      </c>
      <c r="C730" s="1066"/>
      <c r="D730" s="1074" t="s">
        <v>3750</v>
      </c>
      <c r="E730" s="1051"/>
      <c r="F730" s="1051"/>
      <c r="G730" s="1052"/>
      <c r="H730" s="1059">
        <f t="shared" si="11"/>
        <v>0</v>
      </c>
      <c r="I730" s="1039"/>
      <c r="J730" s="2161" t="s">
        <v>6431</v>
      </c>
      <c r="K730" s="2160" t="str">
        <f>VLOOKUP(J730,'FICHE RATIOS'!C:D,2,FALSE)</f>
        <v>Evacuations EP</v>
      </c>
    </row>
    <row r="731" spans="1:11" s="1012" customFormat="1" ht="12">
      <c r="A731" s="1040"/>
      <c r="B731" s="1065"/>
      <c r="C731" s="1066"/>
      <c r="D731" s="1073"/>
      <c r="E731" s="277"/>
      <c r="F731" s="1051"/>
      <c r="G731" s="1052"/>
      <c r="H731" s="1059">
        <f t="shared" si="11"/>
        <v>0</v>
      </c>
      <c r="I731" s="1039"/>
      <c r="J731" s="2161" t="s">
        <v>6431</v>
      </c>
      <c r="K731" s="2160" t="str">
        <f>VLOOKUP(J731,'FICHE RATIOS'!C:D,2,FALSE)</f>
        <v>Evacuations EP</v>
      </c>
    </row>
    <row r="732" spans="1:11" s="1012" customFormat="1" ht="12">
      <c r="A732" s="1040"/>
      <c r="B732" s="1053"/>
      <c r="C732" s="1054"/>
      <c r="D732" s="1085" t="s">
        <v>3751</v>
      </c>
      <c r="E732" s="555"/>
      <c r="F732" s="555"/>
      <c r="G732" s="1052"/>
      <c r="H732" s="1059">
        <f t="shared" si="11"/>
        <v>0</v>
      </c>
      <c r="I732" s="1039"/>
      <c r="J732" s="2161" t="s">
        <v>6431</v>
      </c>
      <c r="K732" s="2160" t="str">
        <f>VLOOKUP(J732,'FICHE RATIOS'!C:D,2,FALSE)</f>
        <v>Evacuations EP</v>
      </c>
    </row>
    <row r="733" spans="1:11" s="1012" customFormat="1" ht="12">
      <c r="A733" s="1040"/>
      <c r="B733" s="1053"/>
      <c r="C733" s="1054"/>
      <c r="D733" s="1070" t="s">
        <v>3752</v>
      </c>
      <c r="E733" s="555"/>
      <c r="F733" s="311"/>
      <c r="G733" s="1052"/>
      <c r="H733" s="1059">
        <f t="shared" si="11"/>
        <v>0</v>
      </c>
      <c r="I733" s="1039"/>
      <c r="J733" s="2161" t="s">
        <v>6431</v>
      </c>
      <c r="K733" s="2160" t="str">
        <f>VLOOKUP(J733,'FICHE RATIOS'!C:D,2,FALSE)</f>
        <v>Evacuations EP</v>
      </c>
    </row>
    <row r="734" spans="1:11" s="1012" customFormat="1" ht="12">
      <c r="A734" s="1040"/>
      <c r="B734" s="1053"/>
      <c r="C734" s="1054"/>
      <c r="D734" s="1067" t="s">
        <v>3753</v>
      </c>
      <c r="E734" s="555"/>
      <c r="F734" s="555"/>
      <c r="G734" s="1052"/>
      <c r="H734" s="1059">
        <f t="shared" si="11"/>
        <v>0</v>
      </c>
      <c r="I734" s="1039"/>
      <c r="J734" s="2161" t="s">
        <v>6431</v>
      </c>
      <c r="K734" s="2160" t="str">
        <f>VLOOKUP(J734,'FICHE RATIOS'!C:D,2,FALSE)</f>
        <v>Evacuations EP</v>
      </c>
    </row>
    <row r="735" spans="1:11" s="1012" customFormat="1" ht="12">
      <c r="A735" s="1040"/>
      <c r="B735" s="1053"/>
      <c r="C735" s="1054"/>
      <c r="D735" s="1067" t="s">
        <v>3754</v>
      </c>
      <c r="E735" s="555" t="s">
        <v>66</v>
      </c>
      <c r="F735" s="555">
        <v>84</v>
      </c>
      <c r="G735" s="1052">
        <v>7.92</v>
      </c>
      <c r="H735" s="1059">
        <f t="shared" si="11"/>
        <v>665.28</v>
      </c>
      <c r="I735" s="1039"/>
      <c r="J735" s="2161" t="s">
        <v>6431</v>
      </c>
      <c r="K735" s="2160" t="str">
        <f>VLOOKUP(J735,'FICHE RATIOS'!C:D,2,FALSE)</f>
        <v>Evacuations EP</v>
      </c>
    </row>
    <row r="736" spans="1:11" s="1012" customFormat="1" ht="12">
      <c r="A736" s="1040"/>
      <c r="B736" s="1053"/>
      <c r="C736" s="1054"/>
      <c r="D736" s="1067"/>
      <c r="E736" s="555"/>
      <c r="F736" s="311"/>
      <c r="G736" s="1052"/>
      <c r="H736" s="1059">
        <f t="shared" si="11"/>
        <v>0</v>
      </c>
      <c r="I736" s="1039"/>
      <c r="J736" s="2161" t="s">
        <v>6431</v>
      </c>
      <c r="K736" s="2160" t="str">
        <f>VLOOKUP(J736,'FICHE RATIOS'!C:D,2,FALSE)</f>
        <v>Evacuations EP</v>
      </c>
    </row>
    <row r="737" spans="1:11" s="1012" customFormat="1" ht="12">
      <c r="A737" s="1040"/>
      <c r="B737" s="1060"/>
      <c r="C737" s="1040"/>
      <c r="D737" s="1061" t="s">
        <v>3755</v>
      </c>
      <c r="E737" s="1051" t="s">
        <v>235</v>
      </c>
      <c r="F737" s="1051">
        <v>2325</v>
      </c>
      <c r="G737" s="1052">
        <v>20.68</v>
      </c>
      <c r="H737" s="1059">
        <f t="shared" si="11"/>
        <v>48081</v>
      </c>
      <c r="I737" s="1039"/>
      <c r="J737" s="2161" t="s">
        <v>6431</v>
      </c>
      <c r="K737" s="2160" t="str">
        <f>VLOOKUP(J737,'FICHE RATIOS'!C:D,2,FALSE)</f>
        <v>Evacuations EP</v>
      </c>
    </row>
    <row r="738" spans="1:11" s="1012" customFormat="1" ht="12">
      <c r="A738" s="1040"/>
      <c r="B738" s="1060"/>
      <c r="C738" s="1040"/>
      <c r="D738" s="1061" t="s">
        <v>3756</v>
      </c>
      <c r="E738" s="1051" t="s">
        <v>235</v>
      </c>
      <c r="F738" s="1051">
        <v>456</v>
      </c>
      <c r="G738" s="1052">
        <v>47.96</v>
      </c>
      <c r="H738" s="1059">
        <f t="shared" si="11"/>
        <v>21869.760000000002</v>
      </c>
      <c r="I738" s="1039"/>
      <c r="J738" s="2161" t="s">
        <v>6431</v>
      </c>
      <c r="K738" s="2160" t="str">
        <f>VLOOKUP(J738,'FICHE RATIOS'!C:D,2,FALSE)</f>
        <v>Evacuations EP</v>
      </c>
    </row>
    <row r="739" spans="1:11" s="1012" customFormat="1" ht="12">
      <c r="A739" s="1040"/>
      <c r="B739" s="1053"/>
      <c r="C739" s="1054"/>
      <c r="D739" s="1067"/>
      <c r="E739" s="555"/>
      <c r="F739" s="311"/>
      <c r="G739" s="1052"/>
      <c r="H739" s="1059">
        <f t="shared" si="11"/>
        <v>0</v>
      </c>
      <c r="I739" s="1039"/>
      <c r="J739" s="2161" t="s">
        <v>6431</v>
      </c>
      <c r="K739" s="2160" t="str">
        <f>VLOOKUP(J739,'FICHE RATIOS'!C:D,2,FALSE)</f>
        <v>Evacuations EP</v>
      </c>
    </row>
    <row r="740" spans="1:11" s="1012" customFormat="1" ht="24">
      <c r="A740" s="1040"/>
      <c r="B740" s="1053"/>
      <c r="C740" s="1054"/>
      <c r="D740" s="1067" t="s">
        <v>3757</v>
      </c>
      <c r="E740" s="555"/>
      <c r="F740" s="555"/>
      <c r="G740" s="1052"/>
      <c r="H740" s="1059">
        <f t="shared" si="11"/>
        <v>0</v>
      </c>
      <c r="I740" s="1039"/>
      <c r="J740" s="2161" t="s">
        <v>6431</v>
      </c>
      <c r="K740" s="2160" t="str">
        <f>VLOOKUP(J740,'FICHE RATIOS'!C:D,2,FALSE)</f>
        <v>Evacuations EP</v>
      </c>
    </row>
    <row r="741" spans="1:11" s="1012" customFormat="1" ht="12">
      <c r="A741" s="1040"/>
      <c r="B741" s="1060"/>
      <c r="C741" s="1040"/>
      <c r="D741" s="1073" t="s">
        <v>3758</v>
      </c>
      <c r="E741" s="1051" t="s">
        <v>70</v>
      </c>
      <c r="F741" s="1051">
        <v>131</v>
      </c>
      <c r="G741" s="1052">
        <v>19.100000000000001</v>
      </c>
      <c r="H741" s="1059">
        <f t="shared" si="11"/>
        <v>2502.1000000000004</v>
      </c>
      <c r="I741" s="1039"/>
      <c r="J741" s="2161" t="s">
        <v>6431</v>
      </c>
      <c r="K741" s="2160" t="str">
        <f>VLOOKUP(J741,'FICHE RATIOS'!C:D,2,FALSE)</f>
        <v>Evacuations EP</v>
      </c>
    </row>
    <row r="742" spans="1:11" s="1012" customFormat="1" ht="12">
      <c r="A742" s="1040"/>
      <c r="B742" s="1060"/>
      <c r="C742" s="1040"/>
      <c r="D742" s="1073"/>
      <c r="E742" s="1051"/>
      <c r="F742" s="555"/>
      <c r="G742" s="1052"/>
      <c r="H742" s="1059">
        <f t="shared" si="11"/>
        <v>0</v>
      </c>
      <c r="I742" s="1039"/>
      <c r="J742" s="2161" t="s">
        <v>6431</v>
      </c>
      <c r="K742" s="2160" t="str">
        <f>VLOOKUP(J742,'FICHE RATIOS'!C:D,2,FALSE)</f>
        <v>Evacuations EP</v>
      </c>
    </row>
    <row r="743" spans="1:11" s="1012" customFormat="1" ht="12">
      <c r="A743" s="1040"/>
      <c r="B743" s="1060"/>
      <c r="C743" s="1040"/>
      <c r="D743" s="1061" t="s">
        <v>3759</v>
      </c>
      <c r="E743" s="1051"/>
      <c r="F743" s="1051"/>
      <c r="G743" s="1052"/>
      <c r="H743" s="1059">
        <f t="shared" si="11"/>
        <v>0</v>
      </c>
      <c r="I743" s="1039"/>
      <c r="J743" s="2161" t="s">
        <v>6431</v>
      </c>
      <c r="K743" s="2160" t="str">
        <f>VLOOKUP(J743,'FICHE RATIOS'!C:D,2,FALSE)</f>
        <v>Evacuations EP</v>
      </c>
    </row>
    <row r="744" spans="1:11" s="1012" customFormat="1" ht="12">
      <c r="A744" s="1040"/>
      <c r="B744" s="1060"/>
      <c r="C744" s="1040"/>
      <c r="D744" s="1062" t="s">
        <v>3760</v>
      </c>
      <c r="E744" s="1051" t="s">
        <v>70</v>
      </c>
      <c r="F744" s="1051">
        <v>230</v>
      </c>
      <c r="G744" s="1052">
        <v>107.16</v>
      </c>
      <c r="H744" s="1059">
        <f t="shared" si="11"/>
        <v>24646.799999999999</v>
      </c>
      <c r="I744" s="1039"/>
      <c r="J744" s="2161" t="s">
        <v>6431</v>
      </c>
      <c r="K744" s="2160" t="str">
        <f>VLOOKUP(J744,'FICHE RATIOS'!C:D,2,FALSE)</f>
        <v>Evacuations EP</v>
      </c>
    </row>
    <row r="745" spans="1:11" s="1012" customFormat="1" ht="12">
      <c r="A745" s="1040"/>
      <c r="B745" s="1053"/>
      <c r="C745" s="1054"/>
      <c r="D745" s="1067"/>
      <c r="E745" s="555"/>
      <c r="F745" s="555"/>
      <c r="G745" s="1052"/>
      <c r="H745" s="1059">
        <f t="shared" si="11"/>
        <v>0</v>
      </c>
      <c r="I745" s="1039"/>
      <c r="J745" s="2161" t="s">
        <v>6431</v>
      </c>
      <c r="K745" s="2160" t="str">
        <f>VLOOKUP(J745,'FICHE RATIOS'!C:D,2,FALSE)</f>
        <v>Evacuations EP</v>
      </c>
    </row>
    <row r="746" spans="1:11" s="1012" customFormat="1" ht="12">
      <c r="A746" s="1040"/>
      <c r="B746" s="1053"/>
      <c r="C746" s="1054"/>
      <c r="D746" s="1067" t="s">
        <v>3761</v>
      </c>
      <c r="E746" s="555" t="s">
        <v>51</v>
      </c>
      <c r="F746" s="555">
        <v>1</v>
      </c>
      <c r="G746" s="1052">
        <v>19094.63</v>
      </c>
      <c r="H746" s="1059">
        <f t="shared" si="11"/>
        <v>19094.63</v>
      </c>
      <c r="I746" s="1039"/>
      <c r="J746" s="2161" t="s">
        <v>6431</v>
      </c>
      <c r="K746" s="2160" t="str">
        <f>VLOOKUP(J746,'FICHE RATIOS'!C:D,2,FALSE)</f>
        <v>Evacuations EP</v>
      </c>
    </row>
    <row r="747" spans="1:11" s="1012" customFormat="1" ht="12">
      <c r="A747" s="1040"/>
      <c r="B747" s="1053"/>
      <c r="C747" s="1054"/>
      <c r="D747" s="1067"/>
      <c r="E747" s="555"/>
      <c r="F747" s="555"/>
      <c r="G747" s="1052"/>
      <c r="H747" s="1059">
        <f t="shared" si="11"/>
        <v>0</v>
      </c>
      <c r="I747" s="1039"/>
      <c r="J747" s="2161" t="s">
        <v>6431</v>
      </c>
      <c r="K747" s="2160" t="str">
        <f>VLOOKUP(J747,'FICHE RATIOS'!C:D,2,FALSE)</f>
        <v>Evacuations EP</v>
      </c>
    </row>
    <row r="748" spans="1:11" s="1012" customFormat="1" ht="12">
      <c r="A748" s="1040"/>
      <c r="B748" s="1053"/>
      <c r="C748" s="1054"/>
      <c r="D748" s="1067"/>
      <c r="E748" s="555"/>
      <c r="F748" s="555"/>
      <c r="G748" s="1052"/>
      <c r="H748" s="1059">
        <f t="shared" si="11"/>
        <v>0</v>
      </c>
      <c r="I748" s="1039"/>
      <c r="J748" s="2161" t="s">
        <v>6431</v>
      </c>
      <c r="K748" s="2160" t="str">
        <f>VLOOKUP(J748,'FICHE RATIOS'!C:D,2,FALSE)</f>
        <v>Evacuations EP</v>
      </c>
    </row>
    <row r="749" spans="1:11" s="1012" customFormat="1" ht="12">
      <c r="A749" s="1040"/>
      <c r="B749" s="1053"/>
      <c r="C749" s="1054"/>
      <c r="D749" s="1070" t="s">
        <v>3762</v>
      </c>
      <c r="E749" s="555"/>
      <c r="F749" s="311"/>
      <c r="G749" s="1052"/>
      <c r="H749" s="1059">
        <f t="shared" si="11"/>
        <v>0</v>
      </c>
      <c r="I749" s="1039"/>
      <c r="J749" s="2161" t="s">
        <v>6431</v>
      </c>
      <c r="K749" s="2160" t="str">
        <f>VLOOKUP(J749,'FICHE RATIOS'!C:D,2,FALSE)</f>
        <v>Evacuations EP</v>
      </c>
    </row>
    <row r="750" spans="1:11" s="1012" customFormat="1" ht="12">
      <c r="A750" s="1040"/>
      <c r="B750" s="1060"/>
      <c r="C750" s="1040"/>
      <c r="D750" s="1061" t="s">
        <v>3763</v>
      </c>
      <c r="E750" s="1051" t="s">
        <v>66</v>
      </c>
      <c r="F750" s="1051">
        <v>16</v>
      </c>
      <c r="G750" s="1052">
        <v>59.21</v>
      </c>
      <c r="H750" s="1059">
        <f t="shared" si="11"/>
        <v>947.36</v>
      </c>
      <c r="I750" s="1039"/>
      <c r="J750" s="2161" t="s">
        <v>6431</v>
      </c>
      <c r="K750" s="2160" t="str">
        <f>VLOOKUP(J750,'FICHE RATIOS'!C:D,2,FALSE)</f>
        <v>Evacuations EP</v>
      </c>
    </row>
    <row r="751" spans="1:11" s="1012" customFormat="1" ht="12">
      <c r="A751" s="1040"/>
      <c r="B751" s="1060"/>
      <c r="C751" s="1040"/>
      <c r="D751" s="1061" t="s">
        <v>3764</v>
      </c>
      <c r="E751" s="1051" t="s">
        <v>66</v>
      </c>
      <c r="F751" s="1051">
        <v>36</v>
      </c>
      <c r="G751" s="1052">
        <v>72.7</v>
      </c>
      <c r="H751" s="1059">
        <f t="shared" si="11"/>
        <v>2617.2000000000003</v>
      </c>
      <c r="I751" s="1039"/>
      <c r="J751" s="2161" t="s">
        <v>6431</v>
      </c>
      <c r="K751" s="2160" t="str">
        <f>VLOOKUP(J751,'FICHE RATIOS'!C:D,2,FALSE)</f>
        <v>Evacuations EP</v>
      </c>
    </row>
    <row r="752" spans="1:11" s="1012" customFormat="1" ht="12">
      <c r="A752" s="1040"/>
      <c r="B752" s="1053"/>
      <c r="C752" s="1054"/>
      <c r="D752" s="1070"/>
      <c r="E752" s="555"/>
      <c r="F752" s="311"/>
      <c r="G752" s="1052"/>
      <c r="H752" s="1059">
        <f t="shared" si="11"/>
        <v>0</v>
      </c>
      <c r="I752" s="1039"/>
      <c r="J752" s="2161" t="s">
        <v>6431</v>
      </c>
      <c r="K752" s="2160" t="str">
        <f>VLOOKUP(J752,'FICHE RATIOS'!C:D,2,FALSE)</f>
        <v>Evacuations EP</v>
      </c>
    </row>
    <row r="753" spans="1:11" s="1012" customFormat="1" ht="12">
      <c r="A753" s="1040"/>
      <c r="B753" s="1053"/>
      <c r="C753" s="1054"/>
      <c r="D753" s="1067" t="s">
        <v>3765</v>
      </c>
      <c r="E753" s="555" t="s">
        <v>235</v>
      </c>
      <c r="F753" s="555">
        <v>38</v>
      </c>
      <c r="G753" s="1052">
        <v>57.65</v>
      </c>
      <c r="H753" s="1059">
        <f t="shared" si="11"/>
        <v>2190.6999999999998</v>
      </c>
      <c r="I753" s="1039"/>
      <c r="J753" s="2161" t="s">
        <v>6431</v>
      </c>
      <c r="K753" s="2160" t="str">
        <f>VLOOKUP(J753,'FICHE RATIOS'!C:D,2,FALSE)</f>
        <v>Evacuations EP</v>
      </c>
    </row>
    <row r="754" spans="1:11" s="1012" customFormat="1" ht="12">
      <c r="A754" s="1040"/>
      <c r="B754" s="1053"/>
      <c r="C754" s="1054"/>
      <c r="D754" s="1067" t="s">
        <v>3766</v>
      </c>
      <c r="E754" s="555" t="s">
        <v>235</v>
      </c>
      <c r="F754" s="555">
        <v>15</v>
      </c>
      <c r="G754" s="1052">
        <v>116.29</v>
      </c>
      <c r="H754" s="1059">
        <f t="shared" si="11"/>
        <v>1744.3500000000001</v>
      </c>
      <c r="I754" s="1039"/>
      <c r="J754" s="2161" t="s">
        <v>6431</v>
      </c>
      <c r="K754" s="2160" t="str">
        <f>VLOOKUP(J754,'FICHE RATIOS'!C:D,2,FALSE)</f>
        <v>Evacuations EP</v>
      </c>
    </row>
    <row r="755" spans="1:11" s="1012" customFormat="1" ht="12">
      <c r="A755" s="1040"/>
      <c r="B755" s="1053"/>
      <c r="C755" s="1054"/>
      <c r="D755" s="1067" t="s">
        <v>3767</v>
      </c>
      <c r="E755" s="555" t="s">
        <v>235</v>
      </c>
      <c r="F755" s="555">
        <v>80</v>
      </c>
      <c r="G755" s="1052">
        <v>173.94</v>
      </c>
      <c r="H755" s="1059">
        <f t="shared" si="11"/>
        <v>13915.2</v>
      </c>
      <c r="I755" s="1039"/>
      <c r="J755" s="2161" t="s">
        <v>6431</v>
      </c>
      <c r="K755" s="2160" t="str">
        <f>VLOOKUP(J755,'FICHE RATIOS'!C:D,2,FALSE)</f>
        <v>Evacuations EP</v>
      </c>
    </row>
    <row r="756" spans="1:11" s="1012" customFormat="1" ht="12">
      <c r="A756" s="1040"/>
      <c r="B756" s="1053"/>
      <c r="C756" s="1054"/>
      <c r="D756" s="1067" t="s">
        <v>3768</v>
      </c>
      <c r="E756" s="555" t="s">
        <v>235</v>
      </c>
      <c r="F756" s="555">
        <v>107</v>
      </c>
      <c r="G756" s="1052">
        <v>222.66</v>
      </c>
      <c r="H756" s="1059">
        <f t="shared" si="11"/>
        <v>23824.62</v>
      </c>
      <c r="I756" s="1039"/>
      <c r="J756" s="2161" t="s">
        <v>6431</v>
      </c>
      <c r="K756" s="2160" t="str">
        <f>VLOOKUP(J756,'FICHE RATIOS'!C:D,2,FALSE)</f>
        <v>Evacuations EP</v>
      </c>
    </row>
    <row r="757" spans="1:11" s="1012" customFormat="1" ht="12">
      <c r="A757" s="1040"/>
      <c r="B757" s="1053"/>
      <c r="C757" s="1054"/>
      <c r="D757" s="1067"/>
      <c r="E757" s="555"/>
      <c r="F757" s="555"/>
      <c r="G757" s="1052"/>
      <c r="H757" s="1059">
        <f t="shared" si="11"/>
        <v>0</v>
      </c>
      <c r="I757" s="1039"/>
      <c r="J757" s="2161" t="s">
        <v>6431</v>
      </c>
      <c r="K757" s="2160" t="str">
        <f>VLOOKUP(J757,'FICHE RATIOS'!C:D,2,FALSE)</f>
        <v>Evacuations EP</v>
      </c>
    </row>
    <row r="758" spans="1:11" s="1012" customFormat="1" ht="12">
      <c r="A758" s="1040"/>
      <c r="B758" s="1053"/>
      <c r="C758" s="1054"/>
      <c r="D758" s="1067" t="s">
        <v>3769</v>
      </c>
      <c r="E758" s="555"/>
      <c r="F758" s="555"/>
      <c r="G758" s="1052"/>
      <c r="H758" s="1059">
        <f t="shared" si="11"/>
        <v>0</v>
      </c>
      <c r="I758" s="1039"/>
      <c r="J758" s="2161" t="s">
        <v>6431</v>
      </c>
      <c r="K758" s="2160" t="str">
        <f>VLOOKUP(J758,'FICHE RATIOS'!C:D,2,FALSE)</f>
        <v>Evacuations EP</v>
      </c>
    </row>
    <row r="759" spans="1:11" s="1012" customFormat="1" ht="12">
      <c r="A759" s="1040"/>
      <c r="B759" s="1053"/>
      <c r="C759" s="1054"/>
      <c r="D759" s="1067" t="s">
        <v>3770</v>
      </c>
      <c r="E759" s="555"/>
      <c r="F759" s="555"/>
      <c r="G759" s="1052"/>
      <c r="H759" s="1059">
        <f t="shared" si="11"/>
        <v>0</v>
      </c>
      <c r="I759" s="1039"/>
      <c r="J759" s="2161" t="s">
        <v>6431</v>
      </c>
      <c r="K759" s="2160" t="str">
        <f>VLOOKUP(J759,'FICHE RATIOS'!C:D,2,FALSE)</f>
        <v>Evacuations EP</v>
      </c>
    </row>
    <row r="760" spans="1:11" s="1012" customFormat="1" ht="12">
      <c r="A760" s="1040"/>
      <c r="B760" s="1053"/>
      <c r="C760" s="1054"/>
      <c r="D760" s="1067" t="s">
        <v>3771</v>
      </c>
      <c r="E760" s="555" t="s">
        <v>66</v>
      </c>
      <c r="F760" s="555">
        <v>1</v>
      </c>
      <c r="G760" s="1052">
        <v>475.23</v>
      </c>
      <c r="H760" s="1059">
        <f t="shared" si="11"/>
        <v>475.23</v>
      </c>
      <c r="I760" s="1039"/>
      <c r="J760" s="2161" t="s">
        <v>6431</v>
      </c>
      <c r="K760" s="2160" t="str">
        <f>VLOOKUP(J760,'FICHE RATIOS'!C:D,2,FALSE)</f>
        <v>Evacuations EP</v>
      </c>
    </row>
    <row r="761" spans="1:11" s="1012" customFormat="1" ht="12">
      <c r="A761" s="1040"/>
      <c r="B761" s="1053"/>
      <c r="C761" s="1054"/>
      <c r="D761" s="1067" t="s">
        <v>3772</v>
      </c>
      <c r="E761" s="555" t="s">
        <v>66</v>
      </c>
      <c r="F761" s="555">
        <v>3</v>
      </c>
      <c r="G761" s="1052">
        <v>780.04</v>
      </c>
      <c r="H761" s="1059">
        <f t="shared" si="11"/>
        <v>2340.12</v>
      </c>
      <c r="I761" s="1039"/>
      <c r="J761" s="2161" t="s">
        <v>6431</v>
      </c>
      <c r="K761" s="2160" t="str">
        <f>VLOOKUP(J761,'FICHE RATIOS'!C:D,2,FALSE)</f>
        <v>Evacuations EP</v>
      </c>
    </row>
    <row r="762" spans="1:11" s="1012" customFormat="1" ht="12">
      <c r="A762" s="1040"/>
      <c r="B762" s="1065"/>
      <c r="C762" s="1066"/>
      <c r="D762" s="1062"/>
      <c r="E762" s="276"/>
      <c r="F762" s="277"/>
      <c r="G762" s="1052"/>
      <c r="H762" s="1059">
        <f t="shared" si="11"/>
        <v>0</v>
      </c>
      <c r="I762" s="1039"/>
      <c r="J762" s="2161" t="s">
        <v>6431</v>
      </c>
      <c r="K762" s="2160" t="str">
        <f>VLOOKUP(J762,'FICHE RATIOS'!C:D,2,FALSE)</f>
        <v>Evacuations EP</v>
      </c>
    </row>
    <row r="763" spans="1:11" s="1012" customFormat="1" ht="12">
      <c r="A763" s="1040"/>
      <c r="B763" s="1053"/>
      <c r="C763" s="1054"/>
      <c r="D763" s="1070" t="s">
        <v>3773</v>
      </c>
      <c r="E763" s="555"/>
      <c r="F763" s="555"/>
      <c r="G763" s="1052"/>
      <c r="H763" s="1059">
        <f t="shared" si="11"/>
        <v>0</v>
      </c>
      <c r="I763" s="1039"/>
      <c r="J763" s="2161" t="s">
        <v>6431</v>
      </c>
      <c r="K763" s="2160" t="str">
        <f>VLOOKUP(J763,'FICHE RATIOS'!C:D,2,FALSE)</f>
        <v>Evacuations EP</v>
      </c>
    </row>
    <row r="764" spans="1:11" s="1012" customFormat="1" ht="12">
      <c r="A764" s="1040"/>
      <c r="B764" s="1053"/>
      <c r="C764" s="1054"/>
      <c r="D764" s="1088" t="s">
        <v>3774</v>
      </c>
      <c r="E764" s="311"/>
      <c r="F764" s="555"/>
      <c r="G764" s="1052"/>
      <c r="H764" s="1059">
        <f t="shared" si="11"/>
        <v>0</v>
      </c>
      <c r="I764" s="1039"/>
      <c r="J764" s="2161" t="s">
        <v>6431</v>
      </c>
      <c r="K764" s="2160" t="str">
        <f>VLOOKUP(J764,'FICHE RATIOS'!C:D,2,FALSE)</f>
        <v>Evacuations EP</v>
      </c>
    </row>
    <row r="765" spans="1:11" s="1012" customFormat="1" ht="12">
      <c r="A765" s="1040"/>
      <c r="B765" s="1053"/>
      <c r="C765" s="1054"/>
      <c r="D765" s="1067" t="s">
        <v>3768</v>
      </c>
      <c r="E765" s="555" t="s">
        <v>235</v>
      </c>
      <c r="F765" s="555">
        <v>3</v>
      </c>
      <c r="G765" s="1052">
        <v>222.66</v>
      </c>
      <c r="H765" s="1059">
        <f t="shared" si="11"/>
        <v>667.98</v>
      </c>
      <c r="I765" s="1039"/>
      <c r="J765" s="2161" t="s">
        <v>6431</v>
      </c>
      <c r="K765" s="2160" t="str">
        <f>VLOOKUP(J765,'FICHE RATIOS'!C:D,2,FALSE)</f>
        <v>Evacuations EP</v>
      </c>
    </row>
    <row r="766" spans="1:11" s="1012" customFormat="1" ht="12">
      <c r="A766" s="1040"/>
      <c r="B766" s="1053"/>
      <c r="C766" s="1054"/>
      <c r="D766" s="1067"/>
      <c r="E766" s="555"/>
      <c r="F766" s="555"/>
      <c r="G766" s="1052"/>
      <c r="H766" s="1059">
        <f t="shared" si="11"/>
        <v>0</v>
      </c>
      <c r="I766" s="1039"/>
      <c r="J766" s="2161" t="s">
        <v>6431</v>
      </c>
      <c r="K766" s="2160" t="str">
        <f>VLOOKUP(J766,'FICHE RATIOS'!C:D,2,FALSE)</f>
        <v>Evacuations EP</v>
      </c>
    </row>
    <row r="767" spans="1:11" s="1012" customFormat="1" ht="12">
      <c r="A767" s="1040"/>
      <c r="B767" s="1053"/>
      <c r="C767" s="1054"/>
      <c r="D767" s="1070" t="s">
        <v>3775</v>
      </c>
      <c r="E767" s="555"/>
      <c r="F767" s="555"/>
      <c r="G767" s="1052"/>
      <c r="H767" s="1059">
        <f t="shared" ref="H767:H830" si="12">+IF(F767=0,0,F767*G767)</f>
        <v>0</v>
      </c>
      <c r="I767" s="1039"/>
      <c r="J767" s="2161" t="s">
        <v>6431</v>
      </c>
      <c r="K767" s="2160" t="str">
        <f>VLOOKUP(J767,'FICHE RATIOS'!C:D,2,FALSE)</f>
        <v>Evacuations EP</v>
      </c>
    </row>
    <row r="768" spans="1:11" s="1012" customFormat="1" ht="12">
      <c r="A768" s="1040"/>
      <c r="B768" s="1053"/>
      <c r="C768" s="1054"/>
      <c r="D768" s="1067" t="s">
        <v>3600</v>
      </c>
      <c r="E768" s="555" t="s">
        <v>66</v>
      </c>
      <c r="F768" s="555">
        <v>2</v>
      </c>
      <c r="G768" s="1052">
        <v>53.73</v>
      </c>
      <c r="H768" s="1059">
        <f t="shared" si="12"/>
        <v>107.46</v>
      </c>
      <c r="I768" s="1039"/>
      <c r="J768" s="2161" t="s">
        <v>6431</v>
      </c>
      <c r="K768" s="2160" t="str">
        <f>VLOOKUP(J768,'FICHE RATIOS'!C:D,2,FALSE)</f>
        <v>Evacuations EP</v>
      </c>
    </row>
    <row r="769" spans="1:11" s="1012" customFormat="1" ht="12">
      <c r="A769" s="1040"/>
      <c r="B769" s="1053"/>
      <c r="C769" s="1054"/>
      <c r="D769" s="1064" t="s">
        <v>3776</v>
      </c>
      <c r="E769" s="456" t="s">
        <v>66</v>
      </c>
      <c r="F769" s="555">
        <v>1</v>
      </c>
      <c r="G769" s="1052">
        <v>50.31</v>
      </c>
      <c r="H769" s="1059">
        <f t="shared" si="12"/>
        <v>50.31</v>
      </c>
      <c r="I769" s="1039"/>
      <c r="J769" s="2161" t="s">
        <v>6431</v>
      </c>
      <c r="K769" s="2160" t="str">
        <f>VLOOKUP(J769,'FICHE RATIOS'!C:D,2,FALSE)</f>
        <v>Evacuations EP</v>
      </c>
    </row>
    <row r="770" spans="1:11" s="1012" customFormat="1" ht="12">
      <c r="A770" s="1040"/>
      <c r="B770" s="1053"/>
      <c r="C770" s="1054"/>
      <c r="D770" s="1064" t="s">
        <v>3777</v>
      </c>
      <c r="E770" s="456" t="s">
        <v>66</v>
      </c>
      <c r="F770" s="555">
        <v>1</v>
      </c>
      <c r="G770" s="1052">
        <v>50.63</v>
      </c>
      <c r="H770" s="1059">
        <f t="shared" si="12"/>
        <v>50.63</v>
      </c>
      <c r="I770" s="1039"/>
      <c r="J770" s="2161" t="s">
        <v>6431</v>
      </c>
      <c r="K770" s="2160" t="str">
        <f>VLOOKUP(J770,'FICHE RATIOS'!C:D,2,FALSE)</f>
        <v>Evacuations EP</v>
      </c>
    </row>
    <row r="771" spans="1:11" s="1012" customFormat="1" ht="12">
      <c r="A771" s="1040"/>
      <c r="B771" s="1053"/>
      <c r="C771" s="1054"/>
      <c r="D771" s="1067" t="s">
        <v>3778</v>
      </c>
      <c r="E771" s="555" t="s">
        <v>66</v>
      </c>
      <c r="F771" s="555">
        <v>1</v>
      </c>
      <c r="G771" s="1052">
        <v>157.13</v>
      </c>
      <c r="H771" s="1059">
        <f t="shared" si="12"/>
        <v>157.13</v>
      </c>
      <c r="I771" s="1039"/>
      <c r="J771" s="2161" t="s">
        <v>6431</v>
      </c>
      <c r="K771" s="2160" t="str">
        <f>VLOOKUP(J771,'FICHE RATIOS'!C:D,2,FALSE)</f>
        <v>Evacuations EP</v>
      </c>
    </row>
    <row r="772" spans="1:11" s="1012" customFormat="1" ht="12">
      <c r="A772" s="1040"/>
      <c r="B772" s="1053"/>
      <c r="C772" s="1054"/>
      <c r="D772" s="1067"/>
      <c r="E772" s="555"/>
      <c r="F772" s="555"/>
      <c r="G772" s="1052"/>
      <c r="H772" s="1059">
        <f t="shared" si="12"/>
        <v>0</v>
      </c>
      <c r="I772" s="1039"/>
      <c r="J772" s="2161" t="s">
        <v>6431</v>
      </c>
      <c r="K772" s="2160" t="str">
        <f>VLOOKUP(J772,'FICHE RATIOS'!C:D,2,FALSE)</f>
        <v>Evacuations EP</v>
      </c>
    </row>
    <row r="773" spans="1:11" s="1012" customFormat="1" ht="12">
      <c r="A773" s="1040"/>
      <c r="B773" s="1053"/>
      <c r="C773" s="1054"/>
      <c r="D773" s="1067" t="s">
        <v>3574</v>
      </c>
      <c r="E773" s="555" t="s">
        <v>235</v>
      </c>
      <c r="F773" s="555">
        <v>10</v>
      </c>
      <c r="G773" s="1052">
        <v>49.77</v>
      </c>
      <c r="H773" s="1059">
        <f t="shared" si="12"/>
        <v>497.70000000000005</v>
      </c>
      <c r="I773" s="1039"/>
      <c r="J773" s="2161" t="s">
        <v>6431</v>
      </c>
      <c r="K773" s="2160" t="str">
        <f>VLOOKUP(J773,'FICHE RATIOS'!C:D,2,FALSE)</f>
        <v>Evacuations EP</v>
      </c>
    </row>
    <row r="774" spans="1:11" s="1012" customFormat="1" ht="12">
      <c r="A774" s="1040"/>
      <c r="B774" s="1060"/>
      <c r="C774" s="1040"/>
      <c r="D774" s="1062" t="s">
        <v>3506</v>
      </c>
      <c r="E774" s="276" t="s">
        <v>70</v>
      </c>
      <c r="F774" s="277">
        <v>7</v>
      </c>
      <c r="G774" s="1052">
        <v>68.989999999999995</v>
      </c>
      <c r="H774" s="1059">
        <f t="shared" si="12"/>
        <v>482.92999999999995</v>
      </c>
      <c r="I774" s="1039"/>
      <c r="J774" s="2161" t="s">
        <v>6431</v>
      </c>
      <c r="K774" s="2160" t="str">
        <f>VLOOKUP(J774,'FICHE RATIOS'!C:D,2,FALSE)</f>
        <v>Evacuations EP</v>
      </c>
    </row>
    <row r="775" spans="1:11" s="1012" customFormat="1" ht="12">
      <c r="A775" s="1040"/>
      <c r="B775" s="1053"/>
      <c r="C775" s="1054"/>
      <c r="D775" s="1067"/>
      <c r="E775" s="555"/>
      <c r="F775" s="555"/>
      <c r="G775" s="1052"/>
      <c r="H775" s="1059">
        <f t="shared" si="12"/>
        <v>0</v>
      </c>
      <c r="I775" s="1039"/>
      <c r="J775" s="2161" t="s">
        <v>6431</v>
      </c>
      <c r="K775" s="2160" t="str">
        <f>VLOOKUP(J775,'FICHE RATIOS'!C:D,2,FALSE)</f>
        <v>Evacuations EP</v>
      </c>
    </row>
    <row r="776" spans="1:11" s="1012" customFormat="1" ht="12">
      <c r="A776" s="1040"/>
      <c r="B776" s="1053"/>
      <c r="C776" s="1054"/>
      <c r="D776" s="1055" t="s">
        <v>3779</v>
      </c>
      <c r="E776" s="456"/>
      <c r="F776" s="555"/>
      <c r="G776" s="1052"/>
      <c r="H776" s="1059">
        <f t="shared" si="12"/>
        <v>0</v>
      </c>
      <c r="I776" s="1039"/>
      <c r="J776" s="2161" t="s">
        <v>6431</v>
      </c>
      <c r="K776" s="2160" t="str">
        <f>VLOOKUP(J776,'FICHE RATIOS'!C:D,2,FALSE)</f>
        <v>Evacuations EP</v>
      </c>
    </row>
    <row r="777" spans="1:11" s="1012" customFormat="1" ht="12">
      <c r="A777" s="1040"/>
      <c r="B777" s="1053"/>
      <c r="C777" s="1054"/>
      <c r="D777" s="1067" t="s">
        <v>3545</v>
      </c>
      <c r="E777" s="555" t="s">
        <v>66</v>
      </c>
      <c r="F777" s="555">
        <v>2</v>
      </c>
      <c r="G777" s="1052">
        <v>71.22</v>
      </c>
      <c r="H777" s="1059">
        <f t="shared" si="12"/>
        <v>142.44</v>
      </c>
      <c r="I777" s="1039"/>
      <c r="J777" s="2161" t="s">
        <v>6431</v>
      </c>
      <c r="K777" s="2160" t="str">
        <f>VLOOKUP(J777,'FICHE RATIOS'!C:D,2,FALSE)</f>
        <v>Evacuations EP</v>
      </c>
    </row>
    <row r="778" spans="1:11" s="1012" customFormat="1" ht="12">
      <c r="A778" s="1040"/>
      <c r="B778" s="1053"/>
      <c r="C778" s="1054"/>
      <c r="D778" s="1067" t="s">
        <v>3546</v>
      </c>
      <c r="E778" s="555" t="s">
        <v>66</v>
      </c>
      <c r="F778" s="555">
        <v>1</v>
      </c>
      <c r="G778" s="1052">
        <v>441.02</v>
      </c>
      <c r="H778" s="1059">
        <f t="shared" si="12"/>
        <v>441.02</v>
      </c>
      <c r="I778" s="1039"/>
      <c r="J778" s="2161" t="s">
        <v>6431</v>
      </c>
      <c r="K778" s="2160" t="str">
        <f>VLOOKUP(J778,'FICHE RATIOS'!C:D,2,FALSE)</f>
        <v>Evacuations EP</v>
      </c>
    </row>
    <row r="779" spans="1:11" s="1012" customFormat="1" ht="12">
      <c r="A779" s="1040"/>
      <c r="B779" s="1053"/>
      <c r="C779" s="1054"/>
      <c r="D779" s="1064" t="s">
        <v>3547</v>
      </c>
      <c r="E779" s="456" t="s">
        <v>66</v>
      </c>
      <c r="F779" s="555">
        <v>1</v>
      </c>
      <c r="G779" s="1052">
        <v>65.92</v>
      </c>
      <c r="H779" s="1059">
        <f t="shared" si="12"/>
        <v>65.92</v>
      </c>
      <c r="I779" s="1039"/>
      <c r="J779" s="2161" t="s">
        <v>6431</v>
      </c>
      <c r="K779" s="2160" t="str">
        <f>VLOOKUP(J779,'FICHE RATIOS'!C:D,2,FALSE)</f>
        <v>Evacuations EP</v>
      </c>
    </row>
    <row r="780" spans="1:11" s="1012" customFormat="1" ht="12">
      <c r="A780" s="1040"/>
      <c r="B780" s="1053"/>
      <c r="C780" s="1054"/>
      <c r="D780" s="1067" t="s">
        <v>3780</v>
      </c>
      <c r="E780" s="555" t="s">
        <v>66</v>
      </c>
      <c r="F780" s="555">
        <v>1</v>
      </c>
      <c r="G780" s="1052">
        <v>269.81</v>
      </c>
      <c r="H780" s="1059">
        <f t="shared" si="12"/>
        <v>269.81</v>
      </c>
      <c r="I780" s="1039"/>
      <c r="J780" s="2161" t="s">
        <v>6431</v>
      </c>
      <c r="K780" s="2160" t="str">
        <f>VLOOKUP(J780,'FICHE RATIOS'!C:D,2,FALSE)</f>
        <v>Evacuations EP</v>
      </c>
    </row>
    <row r="781" spans="1:11" s="1012" customFormat="1" ht="12">
      <c r="A781" s="1040"/>
      <c r="B781" s="1053"/>
      <c r="C781" s="1054"/>
      <c r="D781" s="1064" t="s">
        <v>3536</v>
      </c>
      <c r="E781" s="456" t="s">
        <v>66</v>
      </c>
      <c r="F781" s="555">
        <v>1</v>
      </c>
      <c r="G781" s="1052">
        <v>15.78</v>
      </c>
      <c r="H781" s="1059">
        <f t="shared" si="12"/>
        <v>15.78</v>
      </c>
      <c r="I781" s="1039"/>
      <c r="J781" s="2161" t="s">
        <v>6431</v>
      </c>
      <c r="K781" s="2160" t="str">
        <f>VLOOKUP(J781,'FICHE RATIOS'!C:D,2,FALSE)</f>
        <v>Evacuations EP</v>
      </c>
    </row>
    <row r="782" spans="1:11" s="1012" customFormat="1" ht="12">
      <c r="A782" s="1040"/>
      <c r="B782" s="1053"/>
      <c r="C782" s="1054"/>
      <c r="D782" s="1064"/>
      <c r="E782" s="456"/>
      <c r="F782" s="311"/>
      <c r="G782" s="1052"/>
      <c r="H782" s="1059">
        <f t="shared" si="12"/>
        <v>0</v>
      </c>
      <c r="I782" s="1039"/>
      <c r="J782" s="2161" t="s">
        <v>6431</v>
      </c>
      <c r="K782" s="2160" t="str">
        <f>VLOOKUP(J782,'FICHE RATIOS'!C:D,2,FALSE)</f>
        <v>Evacuations EP</v>
      </c>
    </row>
    <row r="783" spans="1:11" s="1012" customFormat="1" ht="12">
      <c r="A783" s="1040"/>
      <c r="B783" s="1053"/>
      <c r="C783" s="1054"/>
      <c r="D783" s="1067" t="s">
        <v>3503</v>
      </c>
      <c r="E783" s="555"/>
      <c r="F783" s="555"/>
      <c r="G783" s="1052"/>
      <c r="H783" s="1059">
        <f t="shared" si="12"/>
        <v>0</v>
      </c>
      <c r="I783" s="1039"/>
      <c r="J783" s="2161" t="s">
        <v>6431</v>
      </c>
      <c r="K783" s="2160" t="str">
        <f>VLOOKUP(J783,'FICHE RATIOS'!C:D,2,FALSE)</f>
        <v>Evacuations EP</v>
      </c>
    </row>
    <row r="784" spans="1:11" s="1012" customFormat="1" ht="12">
      <c r="A784" s="1040"/>
      <c r="B784" s="1053"/>
      <c r="C784" s="1054"/>
      <c r="D784" s="1067" t="s">
        <v>3504</v>
      </c>
      <c r="E784" s="555" t="s">
        <v>66</v>
      </c>
      <c r="F784" s="555">
        <v>1</v>
      </c>
      <c r="G784" s="1052">
        <v>10.02</v>
      </c>
      <c r="H784" s="1059">
        <f t="shared" si="12"/>
        <v>10.02</v>
      </c>
      <c r="I784" s="1039"/>
      <c r="J784" s="2161" t="s">
        <v>6431</v>
      </c>
      <c r="K784" s="2160" t="str">
        <f>VLOOKUP(J784,'FICHE RATIOS'!C:D,2,FALSE)</f>
        <v>Evacuations EP</v>
      </c>
    </row>
    <row r="785" spans="1:11" s="1012" customFormat="1" ht="12">
      <c r="A785" s="1040"/>
      <c r="B785" s="1053"/>
      <c r="C785" s="1054"/>
      <c r="D785" s="1067"/>
      <c r="E785" s="555"/>
      <c r="F785" s="555"/>
      <c r="G785" s="1052"/>
      <c r="H785" s="1059">
        <f t="shared" si="12"/>
        <v>0</v>
      </c>
      <c r="I785" s="1039"/>
      <c r="J785" s="2161" t="s">
        <v>6431</v>
      </c>
      <c r="K785" s="2160" t="str">
        <f>VLOOKUP(J785,'FICHE RATIOS'!C:D,2,FALSE)</f>
        <v>Evacuations EP</v>
      </c>
    </row>
    <row r="786" spans="1:11" s="1012" customFormat="1" ht="12">
      <c r="A786" s="1040"/>
      <c r="B786" s="1053"/>
      <c r="C786" s="1054"/>
      <c r="D786" s="1064" t="s">
        <v>3527</v>
      </c>
      <c r="E786" s="456"/>
      <c r="F786" s="311"/>
      <c r="G786" s="1052"/>
      <c r="H786" s="1059">
        <f t="shared" si="12"/>
        <v>0</v>
      </c>
      <c r="I786" s="1039"/>
      <c r="J786" s="2161" t="s">
        <v>6431</v>
      </c>
      <c r="K786" s="2160" t="str">
        <f>VLOOKUP(J786,'FICHE RATIOS'!C:D,2,FALSE)</f>
        <v>Evacuations EP</v>
      </c>
    </row>
    <row r="787" spans="1:11" s="1012" customFormat="1" ht="12">
      <c r="A787" s="1040"/>
      <c r="B787" s="1053"/>
      <c r="C787" s="1054"/>
      <c r="D787" s="1064" t="s">
        <v>3502</v>
      </c>
      <c r="E787" s="456" t="s">
        <v>51</v>
      </c>
      <c r="F787" s="555">
        <v>1</v>
      </c>
      <c r="G787" s="1052">
        <v>41.7</v>
      </c>
      <c r="H787" s="1059">
        <f t="shared" si="12"/>
        <v>41.7</v>
      </c>
      <c r="I787" s="1039"/>
      <c r="J787" s="2161" t="s">
        <v>6431</v>
      </c>
      <c r="K787" s="2160" t="str">
        <f>VLOOKUP(J787,'FICHE RATIOS'!C:D,2,FALSE)</f>
        <v>Evacuations EP</v>
      </c>
    </row>
    <row r="788" spans="1:11" s="1012" customFormat="1" ht="12">
      <c r="A788" s="1040"/>
      <c r="B788" s="1053"/>
      <c r="C788" s="1054"/>
      <c r="D788" s="1064"/>
      <c r="E788" s="456"/>
      <c r="F788" s="555"/>
      <c r="G788" s="1052"/>
      <c r="H788" s="1059">
        <f t="shared" si="12"/>
        <v>0</v>
      </c>
      <c r="I788" s="1039"/>
      <c r="J788" s="2161" t="s">
        <v>6431</v>
      </c>
      <c r="K788" s="2160" t="str">
        <f>VLOOKUP(J788,'FICHE RATIOS'!C:D,2,FALSE)</f>
        <v>Evacuations EP</v>
      </c>
    </row>
    <row r="789" spans="1:11" s="1012" customFormat="1" ht="12">
      <c r="A789" s="1040"/>
      <c r="B789" s="1053"/>
      <c r="C789" s="1054"/>
      <c r="D789" s="1067" t="s">
        <v>3555</v>
      </c>
      <c r="E789" s="555" t="s">
        <v>235</v>
      </c>
      <c r="F789" s="555">
        <v>5</v>
      </c>
      <c r="G789" s="1052">
        <v>63.9</v>
      </c>
      <c r="H789" s="1059">
        <f t="shared" si="12"/>
        <v>319.5</v>
      </c>
      <c r="I789" s="1039"/>
      <c r="J789" s="2161" t="s">
        <v>6431</v>
      </c>
      <c r="K789" s="2160" t="str">
        <f>VLOOKUP(J789,'FICHE RATIOS'!C:D,2,FALSE)</f>
        <v>Evacuations EP</v>
      </c>
    </row>
    <row r="790" spans="1:11" s="1012" customFormat="1" ht="12">
      <c r="A790" s="1040"/>
      <c r="B790" s="1060"/>
      <c r="C790" s="1040"/>
      <c r="D790" s="1062" t="s">
        <v>3506</v>
      </c>
      <c r="E790" s="276" t="s">
        <v>70</v>
      </c>
      <c r="F790" s="277">
        <v>7</v>
      </c>
      <c r="G790" s="1052">
        <v>68.989999999999995</v>
      </c>
      <c r="H790" s="1059">
        <f t="shared" si="12"/>
        <v>482.92999999999995</v>
      </c>
      <c r="I790" s="1039"/>
      <c r="J790" s="2161" t="s">
        <v>6431</v>
      </c>
      <c r="K790" s="2160" t="str">
        <f>VLOOKUP(J790,'FICHE RATIOS'!C:D,2,FALSE)</f>
        <v>Evacuations EP</v>
      </c>
    </row>
    <row r="791" spans="1:11" s="1012" customFormat="1" ht="12">
      <c r="A791" s="1040"/>
      <c r="B791" s="1065"/>
      <c r="C791" s="1066"/>
      <c r="D791" s="1062"/>
      <c r="E791" s="276"/>
      <c r="F791" s="277"/>
      <c r="G791" s="1052"/>
      <c r="H791" s="1059">
        <f t="shared" si="12"/>
        <v>0</v>
      </c>
      <c r="I791" s="1039"/>
      <c r="J791" s="2161" t="s">
        <v>6431</v>
      </c>
      <c r="K791" s="2160" t="str">
        <f>VLOOKUP(J791,'FICHE RATIOS'!C:D,2,FALSE)</f>
        <v>Evacuations EP</v>
      </c>
    </row>
    <row r="792" spans="1:11" s="1012" customFormat="1" ht="12">
      <c r="A792" s="1040"/>
      <c r="B792" s="1065"/>
      <c r="C792" s="1066"/>
      <c r="D792" s="1062"/>
      <c r="E792" s="276"/>
      <c r="F792" s="277"/>
      <c r="G792" s="1052"/>
      <c r="H792" s="1059">
        <f t="shared" si="12"/>
        <v>0</v>
      </c>
      <c r="I792" s="1039"/>
      <c r="J792" s="2161" t="s">
        <v>6431</v>
      </c>
      <c r="K792" s="2160" t="str">
        <f>VLOOKUP(J792,'FICHE RATIOS'!C:D,2,FALSE)</f>
        <v>Evacuations EP</v>
      </c>
    </row>
    <row r="793" spans="1:11" s="1012" customFormat="1" ht="12">
      <c r="A793" s="1040"/>
      <c r="B793" s="1053"/>
      <c r="C793" s="1054"/>
      <c r="D793" s="1088" t="s">
        <v>3781</v>
      </c>
      <c r="E793" s="555"/>
      <c r="F793" s="555"/>
      <c r="G793" s="1052"/>
      <c r="H793" s="1059">
        <f t="shared" si="12"/>
        <v>0</v>
      </c>
      <c r="I793" s="1039"/>
      <c r="J793" s="2161" t="s">
        <v>6431</v>
      </c>
      <c r="K793" s="2160" t="str">
        <f>VLOOKUP(J793,'FICHE RATIOS'!C:D,2,FALSE)</f>
        <v>Evacuations EP</v>
      </c>
    </row>
    <row r="794" spans="1:11" s="1012" customFormat="1" ht="12">
      <c r="A794" s="1040"/>
      <c r="B794" s="1053"/>
      <c r="C794" s="1054"/>
      <c r="D794" s="1088" t="s">
        <v>3782</v>
      </c>
      <c r="E794" s="555"/>
      <c r="F794" s="555"/>
      <c r="G794" s="1052"/>
      <c r="H794" s="1059">
        <f t="shared" si="12"/>
        <v>0</v>
      </c>
      <c r="I794" s="1039"/>
      <c r="J794" s="2161" t="s">
        <v>6431</v>
      </c>
      <c r="K794" s="2160" t="str">
        <f>VLOOKUP(J794,'FICHE RATIOS'!C:D,2,FALSE)</f>
        <v>Evacuations EP</v>
      </c>
    </row>
    <row r="795" spans="1:11" s="1012" customFormat="1" ht="24">
      <c r="A795" s="1040"/>
      <c r="B795" s="1053"/>
      <c r="C795" s="1054"/>
      <c r="D795" s="1088" t="s">
        <v>3783</v>
      </c>
      <c r="E795" s="555"/>
      <c r="F795" s="555"/>
      <c r="G795" s="1052"/>
      <c r="H795" s="1059">
        <f t="shared" si="12"/>
        <v>0</v>
      </c>
      <c r="I795" s="1039"/>
      <c r="J795" s="2161" t="s">
        <v>6431</v>
      </c>
      <c r="K795" s="2160" t="str">
        <f>VLOOKUP(J795,'FICHE RATIOS'!C:D,2,FALSE)</f>
        <v>Evacuations EP</v>
      </c>
    </row>
    <row r="796" spans="1:11" s="1012" customFormat="1" ht="24">
      <c r="A796" s="1040"/>
      <c r="B796" s="1053"/>
      <c r="C796" s="1054"/>
      <c r="D796" s="1067" t="s">
        <v>3784</v>
      </c>
      <c r="E796" s="555"/>
      <c r="F796" s="555"/>
      <c r="G796" s="1052"/>
      <c r="H796" s="1059">
        <f t="shared" si="12"/>
        <v>0</v>
      </c>
      <c r="I796" s="1039"/>
      <c r="J796" s="2161" t="s">
        <v>6431</v>
      </c>
      <c r="K796" s="2160" t="str">
        <f>VLOOKUP(J796,'FICHE RATIOS'!C:D,2,FALSE)</f>
        <v>Evacuations EP</v>
      </c>
    </row>
    <row r="797" spans="1:11" s="1012" customFormat="1" ht="24">
      <c r="A797" s="1040"/>
      <c r="B797" s="1053"/>
      <c r="C797" s="1054"/>
      <c r="D797" s="1067" t="s">
        <v>3785</v>
      </c>
      <c r="E797" s="555"/>
      <c r="F797" s="555"/>
      <c r="G797" s="1052"/>
      <c r="H797" s="1059">
        <f t="shared" si="12"/>
        <v>0</v>
      </c>
      <c r="I797" s="1039"/>
      <c r="J797" s="2161" t="s">
        <v>6431</v>
      </c>
      <c r="K797" s="2160" t="str">
        <f>VLOOKUP(J797,'FICHE RATIOS'!C:D,2,FALSE)</f>
        <v>Evacuations EP</v>
      </c>
    </row>
    <row r="798" spans="1:11" s="1012" customFormat="1" ht="12">
      <c r="A798" s="1040"/>
      <c r="B798" s="1053"/>
      <c r="C798" s="1054"/>
      <c r="D798" s="1067" t="s">
        <v>3786</v>
      </c>
      <c r="E798" s="555" t="s">
        <v>51</v>
      </c>
      <c r="F798" s="555">
        <v>1</v>
      </c>
      <c r="G798" s="1052">
        <v>27687.26</v>
      </c>
      <c r="H798" s="1059">
        <f t="shared" si="12"/>
        <v>27687.26</v>
      </c>
      <c r="I798" s="1039"/>
      <c r="J798" s="2161" t="s">
        <v>6431</v>
      </c>
      <c r="K798" s="2160" t="str">
        <f>VLOOKUP(J798,'FICHE RATIOS'!C:D,2,FALSE)</f>
        <v>Evacuations EP</v>
      </c>
    </row>
    <row r="799" spans="1:11" s="1012" customFormat="1" ht="12">
      <c r="A799" s="1040"/>
      <c r="B799" s="1053"/>
      <c r="C799" s="1054"/>
      <c r="D799" s="1067"/>
      <c r="E799" s="555"/>
      <c r="F799" s="555"/>
      <c r="G799" s="1052"/>
      <c r="H799" s="1059">
        <f t="shared" si="12"/>
        <v>0</v>
      </c>
      <c r="I799" s="1039"/>
      <c r="J799" s="2161" t="s">
        <v>6431</v>
      </c>
      <c r="K799" s="2160" t="str">
        <f>VLOOKUP(J799,'FICHE RATIOS'!C:D,2,FALSE)</f>
        <v>Evacuations EP</v>
      </c>
    </row>
    <row r="800" spans="1:11" s="1012" customFormat="1" ht="12">
      <c r="A800" s="1040"/>
      <c r="B800" s="1053"/>
      <c r="C800" s="1054"/>
      <c r="D800" s="1067"/>
      <c r="E800" s="555"/>
      <c r="F800" s="555"/>
      <c r="G800" s="1052"/>
      <c r="H800" s="1059">
        <f t="shared" si="12"/>
        <v>0</v>
      </c>
      <c r="I800" s="1039"/>
      <c r="J800" s="2161" t="s">
        <v>6431</v>
      </c>
      <c r="K800" s="2160" t="str">
        <f>VLOOKUP(J800,'FICHE RATIOS'!C:D,2,FALSE)</f>
        <v>Evacuations EP</v>
      </c>
    </row>
    <row r="801" spans="1:11" s="1012" customFormat="1" ht="12">
      <c r="A801" s="1040"/>
      <c r="B801" s="1053"/>
      <c r="C801" s="1054"/>
      <c r="D801" s="1067"/>
      <c r="E801" s="555"/>
      <c r="F801" s="555"/>
      <c r="G801" s="1052"/>
      <c r="H801" s="1059">
        <f t="shared" si="12"/>
        <v>0</v>
      </c>
      <c r="I801" s="1039"/>
      <c r="J801" s="2161" t="s">
        <v>6431</v>
      </c>
      <c r="K801" s="2160" t="str">
        <f>VLOOKUP(J801,'FICHE RATIOS'!C:D,2,FALSE)</f>
        <v>Evacuations EP</v>
      </c>
    </row>
    <row r="802" spans="1:11" s="1012" customFormat="1" ht="12">
      <c r="A802" s="1040"/>
      <c r="B802" s="1053"/>
      <c r="C802" s="1054"/>
      <c r="D802" s="1072" t="s">
        <v>3544</v>
      </c>
      <c r="E802" s="555"/>
      <c r="F802" s="555"/>
      <c r="G802" s="1052"/>
      <c r="H802" s="1059">
        <f t="shared" si="12"/>
        <v>0</v>
      </c>
      <c r="I802" s="1039"/>
      <c r="J802" s="2161" t="s">
        <v>6431</v>
      </c>
      <c r="K802" s="2160" t="str">
        <f>VLOOKUP(J802,'FICHE RATIOS'!C:D,2,FALSE)</f>
        <v>Evacuations EP</v>
      </c>
    </row>
    <row r="803" spans="1:11" s="1012" customFormat="1" ht="12">
      <c r="A803" s="1040"/>
      <c r="B803" s="1053"/>
      <c r="C803" s="1054"/>
      <c r="D803" s="1067" t="s">
        <v>3545</v>
      </c>
      <c r="E803" s="555" t="s">
        <v>66</v>
      </c>
      <c r="F803" s="555">
        <v>6</v>
      </c>
      <c r="G803" s="1052">
        <v>71.22</v>
      </c>
      <c r="H803" s="1059">
        <f t="shared" si="12"/>
        <v>427.32</v>
      </c>
      <c r="I803" s="1039"/>
      <c r="J803" s="2161" t="s">
        <v>6431</v>
      </c>
      <c r="K803" s="2160" t="str">
        <f>VLOOKUP(J803,'FICHE RATIOS'!C:D,2,FALSE)</f>
        <v>Evacuations EP</v>
      </c>
    </row>
    <row r="804" spans="1:11" s="1012" customFormat="1" ht="12">
      <c r="A804" s="1040"/>
      <c r="B804" s="1053"/>
      <c r="C804" s="1054"/>
      <c r="D804" s="1067" t="s">
        <v>3546</v>
      </c>
      <c r="E804" s="555" t="s">
        <v>66</v>
      </c>
      <c r="F804" s="555">
        <v>1</v>
      </c>
      <c r="G804" s="1052">
        <v>441.02</v>
      </c>
      <c r="H804" s="1059">
        <f t="shared" si="12"/>
        <v>441.02</v>
      </c>
      <c r="I804" s="1039"/>
      <c r="J804" s="2161" t="s">
        <v>6431</v>
      </c>
      <c r="K804" s="2160" t="str">
        <f>VLOOKUP(J804,'FICHE RATIOS'!C:D,2,FALSE)</f>
        <v>Evacuations EP</v>
      </c>
    </row>
    <row r="805" spans="1:11" s="1012" customFormat="1" ht="12">
      <c r="A805" s="1040"/>
      <c r="B805" s="1053"/>
      <c r="C805" s="1054"/>
      <c r="D805" s="1064" t="s">
        <v>3547</v>
      </c>
      <c r="E805" s="456" t="s">
        <v>66</v>
      </c>
      <c r="F805" s="555">
        <v>1</v>
      </c>
      <c r="G805" s="1052">
        <v>65.92</v>
      </c>
      <c r="H805" s="1059">
        <f t="shared" si="12"/>
        <v>65.92</v>
      </c>
      <c r="I805" s="1039"/>
      <c r="J805" s="2161" t="s">
        <v>6431</v>
      </c>
      <c r="K805" s="2160" t="str">
        <f>VLOOKUP(J805,'FICHE RATIOS'!C:D,2,FALSE)</f>
        <v>Evacuations EP</v>
      </c>
    </row>
    <row r="806" spans="1:11" s="1012" customFormat="1" ht="12">
      <c r="A806" s="1040"/>
      <c r="B806" s="1053"/>
      <c r="C806" s="1054"/>
      <c r="D806" s="1067" t="s">
        <v>3548</v>
      </c>
      <c r="E806" s="555" t="s">
        <v>66</v>
      </c>
      <c r="F806" s="555">
        <v>1</v>
      </c>
      <c r="G806" s="1052">
        <v>183.18</v>
      </c>
      <c r="H806" s="1059">
        <f t="shared" si="12"/>
        <v>183.18</v>
      </c>
      <c r="I806" s="1039"/>
      <c r="J806" s="2161" t="s">
        <v>6431</v>
      </c>
      <c r="K806" s="2160" t="str">
        <f>VLOOKUP(J806,'FICHE RATIOS'!C:D,2,FALSE)</f>
        <v>Evacuations EP</v>
      </c>
    </row>
    <row r="807" spans="1:11" s="1012" customFormat="1" ht="12">
      <c r="A807" s="1040"/>
      <c r="B807" s="1053"/>
      <c r="C807" s="1054"/>
      <c r="D807" s="1067" t="s">
        <v>3549</v>
      </c>
      <c r="E807" s="555" t="s">
        <v>66</v>
      </c>
      <c r="F807" s="555">
        <v>1</v>
      </c>
      <c r="G807" s="1052">
        <v>37.020000000000003</v>
      </c>
      <c r="H807" s="1059">
        <f t="shared" si="12"/>
        <v>37.020000000000003</v>
      </c>
      <c r="I807" s="1039"/>
      <c r="J807" s="2161" t="s">
        <v>6431</v>
      </c>
      <c r="K807" s="2160" t="str">
        <f>VLOOKUP(J807,'FICHE RATIOS'!C:D,2,FALSE)</f>
        <v>Evacuations EP</v>
      </c>
    </row>
    <row r="808" spans="1:11" s="1012" customFormat="1" ht="12">
      <c r="A808" s="1040"/>
      <c r="B808" s="1053"/>
      <c r="C808" s="1054"/>
      <c r="D808" s="1064" t="s">
        <v>3536</v>
      </c>
      <c r="E808" s="456" t="s">
        <v>66</v>
      </c>
      <c r="F808" s="555">
        <v>1</v>
      </c>
      <c r="G808" s="1052">
        <v>15.78</v>
      </c>
      <c r="H808" s="1059">
        <f t="shared" si="12"/>
        <v>15.78</v>
      </c>
      <c r="I808" s="1039"/>
      <c r="J808" s="2161" t="s">
        <v>6431</v>
      </c>
      <c r="K808" s="2160" t="str">
        <f>VLOOKUP(J808,'FICHE RATIOS'!C:D,2,FALSE)</f>
        <v>Evacuations EP</v>
      </c>
    </row>
    <row r="809" spans="1:11" s="1012" customFormat="1" ht="12">
      <c r="A809" s="1040"/>
      <c r="B809" s="1053"/>
      <c r="C809" s="1054"/>
      <c r="D809" s="1064"/>
      <c r="E809" s="456"/>
      <c r="F809" s="311"/>
      <c r="G809" s="1052"/>
      <c r="H809" s="1059">
        <f t="shared" si="12"/>
        <v>0</v>
      </c>
      <c r="I809" s="1039"/>
      <c r="J809" s="2161" t="s">
        <v>6431</v>
      </c>
      <c r="K809" s="2160" t="str">
        <f>VLOOKUP(J809,'FICHE RATIOS'!C:D,2,FALSE)</f>
        <v>Evacuations EP</v>
      </c>
    </row>
    <row r="810" spans="1:11" s="1012" customFormat="1" ht="12">
      <c r="A810" s="1040"/>
      <c r="B810" s="1053"/>
      <c r="C810" s="1054"/>
      <c r="D810" s="1064" t="s">
        <v>3527</v>
      </c>
      <c r="E810" s="456"/>
      <c r="F810" s="311"/>
      <c r="G810" s="1052"/>
      <c r="H810" s="1059">
        <f t="shared" si="12"/>
        <v>0</v>
      </c>
      <c r="I810" s="1039"/>
      <c r="J810" s="2161" t="s">
        <v>6431</v>
      </c>
      <c r="K810" s="2160" t="str">
        <f>VLOOKUP(J810,'FICHE RATIOS'!C:D,2,FALSE)</f>
        <v>Evacuations EP</v>
      </c>
    </row>
    <row r="811" spans="1:11" s="1012" customFormat="1" ht="12">
      <c r="A811" s="1040"/>
      <c r="B811" s="1053"/>
      <c r="C811" s="1054"/>
      <c r="D811" s="1064" t="s">
        <v>3502</v>
      </c>
      <c r="E811" s="456" t="s">
        <v>51</v>
      </c>
      <c r="F811" s="555">
        <v>1</v>
      </c>
      <c r="G811" s="1052">
        <v>41.7</v>
      </c>
      <c r="H811" s="1059">
        <f t="shared" si="12"/>
        <v>41.7</v>
      </c>
      <c r="I811" s="1039"/>
      <c r="J811" s="2161" t="s">
        <v>6431</v>
      </c>
      <c r="K811" s="2160" t="str">
        <f>VLOOKUP(J811,'FICHE RATIOS'!C:D,2,FALSE)</f>
        <v>Evacuations EP</v>
      </c>
    </row>
    <row r="812" spans="1:11" s="1012" customFormat="1" ht="12">
      <c r="A812" s="1040"/>
      <c r="B812" s="1053"/>
      <c r="C812" s="1054"/>
      <c r="D812" s="1067"/>
      <c r="E812" s="555"/>
      <c r="F812" s="311"/>
      <c r="G812" s="1052"/>
      <c r="H812" s="1059">
        <f t="shared" si="12"/>
        <v>0</v>
      </c>
      <c r="I812" s="1039"/>
      <c r="J812" s="2161" t="s">
        <v>6431</v>
      </c>
      <c r="K812" s="2160" t="str">
        <f>VLOOKUP(J812,'FICHE RATIOS'!C:D,2,FALSE)</f>
        <v>Evacuations EP</v>
      </c>
    </row>
    <row r="813" spans="1:11" s="1012" customFormat="1" ht="12">
      <c r="A813" s="1040"/>
      <c r="B813" s="1060"/>
      <c r="C813" s="1040"/>
      <c r="D813" s="1061" t="s">
        <v>3589</v>
      </c>
      <c r="E813" s="1051"/>
      <c r="F813" s="1051"/>
      <c r="G813" s="1052"/>
      <c r="H813" s="1059">
        <f t="shared" si="12"/>
        <v>0</v>
      </c>
      <c r="I813" s="1039"/>
      <c r="J813" s="2161" t="s">
        <v>6431</v>
      </c>
      <c r="K813" s="2160" t="str">
        <f>VLOOKUP(J813,'FICHE RATIOS'!C:D,2,FALSE)</f>
        <v>Evacuations EP</v>
      </c>
    </row>
    <row r="814" spans="1:11" s="1012" customFormat="1" ht="12">
      <c r="A814" s="1040"/>
      <c r="B814" s="1060"/>
      <c r="C814" s="1040"/>
      <c r="D814" s="1061" t="s">
        <v>3590</v>
      </c>
      <c r="E814" s="1051"/>
      <c r="F814" s="1051"/>
      <c r="G814" s="1052"/>
      <c r="H814" s="1059">
        <f t="shared" si="12"/>
        <v>0</v>
      </c>
      <c r="I814" s="1039"/>
      <c r="J814" s="2161" t="s">
        <v>6431</v>
      </c>
      <c r="K814" s="2160" t="str">
        <f>VLOOKUP(J814,'FICHE RATIOS'!C:D,2,FALSE)</f>
        <v>Evacuations EP</v>
      </c>
    </row>
    <row r="815" spans="1:11" s="1012" customFormat="1" ht="12">
      <c r="A815" s="1040"/>
      <c r="B815" s="1060"/>
      <c r="C815" s="1040"/>
      <c r="D815" s="1061" t="s">
        <v>3509</v>
      </c>
      <c r="E815" s="1051"/>
      <c r="F815" s="1051"/>
      <c r="G815" s="1052"/>
      <c r="H815" s="1059">
        <f t="shared" si="12"/>
        <v>0</v>
      </c>
      <c r="I815" s="1039"/>
      <c r="J815" s="2161" t="s">
        <v>6431</v>
      </c>
      <c r="K815" s="2160" t="str">
        <f>VLOOKUP(J815,'FICHE RATIOS'!C:D,2,FALSE)</f>
        <v>Evacuations EP</v>
      </c>
    </row>
    <row r="816" spans="1:11" s="1012" customFormat="1" ht="12">
      <c r="A816" s="1040"/>
      <c r="B816" s="1060"/>
      <c r="C816" s="1040"/>
      <c r="D816" s="1061" t="s">
        <v>3510</v>
      </c>
      <c r="E816" s="1051"/>
      <c r="F816" s="1051"/>
      <c r="G816" s="1052"/>
      <c r="H816" s="1059">
        <f t="shared" si="12"/>
        <v>0</v>
      </c>
      <c r="I816" s="1039"/>
      <c r="J816" s="2161" t="s">
        <v>6431</v>
      </c>
      <c r="K816" s="2160" t="str">
        <f>VLOOKUP(J816,'FICHE RATIOS'!C:D,2,FALSE)</f>
        <v>Evacuations EP</v>
      </c>
    </row>
    <row r="817" spans="1:11" s="1012" customFormat="1" ht="12">
      <c r="A817" s="1040"/>
      <c r="B817" s="1060"/>
      <c r="C817" s="1040"/>
      <c r="D817" s="1061" t="s">
        <v>3639</v>
      </c>
      <c r="E817" s="1051" t="s">
        <v>66</v>
      </c>
      <c r="F817" s="1051">
        <v>1</v>
      </c>
      <c r="G817" s="1052">
        <v>267.51</v>
      </c>
      <c r="H817" s="1059">
        <f t="shared" si="12"/>
        <v>267.51</v>
      </c>
      <c r="I817" s="1039"/>
      <c r="J817" s="2161" t="s">
        <v>6431</v>
      </c>
      <c r="K817" s="2160" t="str">
        <f>VLOOKUP(J817,'FICHE RATIOS'!C:D,2,FALSE)</f>
        <v>Evacuations EP</v>
      </c>
    </row>
    <row r="818" spans="1:11" s="1012" customFormat="1" ht="12">
      <c r="A818" s="1040"/>
      <c r="B818" s="1053"/>
      <c r="C818" s="1054"/>
      <c r="D818" s="1067"/>
      <c r="E818" s="555"/>
      <c r="F818" s="555"/>
      <c r="G818" s="1052"/>
      <c r="H818" s="1059">
        <f t="shared" si="12"/>
        <v>0</v>
      </c>
      <c r="I818" s="1039"/>
      <c r="J818" s="2161" t="s">
        <v>6431</v>
      </c>
      <c r="K818" s="2160" t="str">
        <f>VLOOKUP(J818,'FICHE RATIOS'!C:D,2,FALSE)</f>
        <v>Evacuations EP</v>
      </c>
    </row>
    <row r="819" spans="1:11" s="1012" customFormat="1" ht="12">
      <c r="A819" s="1040"/>
      <c r="B819" s="1053"/>
      <c r="C819" s="1054"/>
      <c r="D819" s="1067" t="s">
        <v>3555</v>
      </c>
      <c r="E819" s="555" t="s">
        <v>235</v>
      </c>
      <c r="F819" s="555">
        <v>5</v>
      </c>
      <c r="G819" s="1052">
        <v>63.9</v>
      </c>
      <c r="H819" s="1059">
        <f t="shared" si="12"/>
        <v>319.5</v>
      </c>
      <c r="I819" s="1039"/>
      <c r="J819" s="2161" t="s">
        <v>6431</v>
      </c>
      <c r="K819" s="2160" t="str">
        <f>VLOOKUP(J819,'FICHE RATIOS'!C:D,2,FALSE)</f>
        <v>Evacuations EP</v>
      </c>
    </row>
    <row r="820" spans="1:11" s="1012" customFormat="1" ht="12">
      <c r="A820" s="1040"/>
      <c r="B820" s="1060"/>
      <c r="C820" s="1040"/>
      <c r="D820" s="1062" t="s">
        <v>3506</v>
      </c>
      <c r="E820" s="276" t="s">
        <v>70</v>
      </c>
      <c r="F820" s="277">
        <v>4</v>
      </c>
      <c r="G820" s="1052">
        <v>68.989999999999995</v>
      </c>
      <c r="H820" s="1059">
        <f t="shared" si="12"/>
        <v>275.95999999999998</v>
      </c>
      <c r="I820" s="1039"/>
      <c r="J820" s="2161" t="s">
        <v>6431</v>
      </c>
      <c r="K820" s="2160" t="str">
        <f>VLOOKUP(J820,'FICHE RATIOS'!C:D,2,FALSE)</f>
        <v>Evacuations EP</v>
      </c>
    </row>
    <row r="821" spans="1:11" s="1012" customFormat="1" ht="12">
      <c r="A821" s="1040"/>
      <c r="B821" s="1053"/>
      <c r="C821" s="1054"/>
      <c r="D821" s="1067"/>
      <c r="E821" s="555"/>
      <c r="F821" s="555"/>
      <c r="G821" s="1052"/>
      <c r="H821" s="1059">
        <f t="shared" si="12"/>
        <v>0</v>
      </c>
      <c r="I821" s="1039"/>
      <c r="J821" s="2161" t="s">
        <v>6431</v>
      </c>
      <c r="K821" s="2160" t="str">
        <f>VLOOKUP(J821,'FICHE RATIOS'!C:D,2,FALSE)</f>
        <v>Evacuations EP</v>
      </c>
    </row>
    <row r="822" spans="1:11" s="1012" customFormat="1" ht="12">
      <c r="A822" s="1040"/>
      <c r="B822" s="1053"/>
      <c r="C822" s="1054"/>
      <c r="D822" s="1067" t="s">
        <v>3556</v>
      </c>
      <c r="E822" s="555"/>
      <c r="F822" s="555"/>
      <c r="G822" s="1052"/>
      <c r="H822" s="1059">
        <f t="shared" si="12"/>
        <v>0</v>
      </c>
      <c r="I822" s="1039"/>
      <c r="J822" s="2161" t="s">
        <v>6431</v>
      </c>
      <c r="K822" s="2160" t="str">
        <f>VLOOKUP(J822,'FICHE RATIOS'!C:D,2,FALSE)</f>
        <v>Evacuations EP</v>
      </c>
    </row>
    <row r="823" spans="1:11" s="1012" customFormat="1" ht="12">
      <c r="A823" s="1040"/>
      <c r="B823" s="1053"/>
      <c r="C823" s="1054"/>
      <c r="D823" s="1067" t="s">
        <v>3557</v>
      </c>
      <c r="E823" s="555" t="s">
        <v>235</v>
      </c>
      <c r="F823" s="555">
        <v>3</v>
      </c>
      <c r="G823" s="1052">
        <v>31.18</v>
      </c>
      <c r="H823" s="1059">
        <f t="shared" si="12"/>
        <v>93.539999999999992</v>
      </c>
      <c r="I823" s="1039"/>
      <c r="J823" s="2161" t="s">
        <v>6431</v>
      </c>
      <c r="K823" s="2160" t="str">
        <f>VLOOKUP(J823,'FICHE RATIOS'!C:D,2,FALSE)</f>
        <v>Evacuations EP</v>
      </c>
    </row>
    <row r="824" spans="1:11" s="1012" customFormat="1" ht="12">
      <c r="A824" s="1040"/>
      <c r="B824" s="1053"/>
      <c r="C824" s="1054"/>
      <c r="D824" s="1067"/>
      <c r="E824" s="555"/>
      <c r="F824" s="555"/>
      <c r="G824" s="1052"/>
      <c r="H824" s="1059">
        <f t="shared" si="12"/>
        <v>0</v>
      </c>
      <c r="I824" s="1039"/>
      <c r="J824" s="2161" t="s">
        <v>6431</v>
      </c>
      <c r="K824" s="2160" t="str">
        <f>VLOOKUP(J824,'FICHE RATIOS'!C:D,2,FALSE)</f>
        <v>Evacuations EP</v>
      </c>
    </row>
    <row r="825" spans="1:11" s="1012" customFormat="1" ht="12">
      <c r="A825" s="1040"/>
      <c r="B825" s="1053"/>
      <c r="C825" s="1054"/>
      <c r="D825" s="1067"/>
      <c r="E825" s="555"/>
      <c r="F825" s="555"/>
      <c r="G825" s="1052"/>
      <c r="H825" s="1059">
        <f t="shared" si="12"/>
        <v>0</v>
      </c>
      <c r="I825" s="1039"/>
      <c r="J825" s="2161" t="s">
        <v>6431</v>
      </c>
      <c r="K825" s="2160" t="str">
        <f>VLOOKUP(J825,'FICHE RATIOS'!C:D,2,FALSE)</f>
        <v>Evacuations EP</v>
      </c>
    </row>
    <row r="826" spans="1:11" s="1012" customFormat="1" ht="12">
      <c r="A826" s="1040"/>
      <c r="B826" s="1053"/>
      <c r="C826" s="1054"/>
      <c r="D826" s="1064" t="s">
        <v>3787</v>
      </c>
      <c r="E826" s="456"/>
      <c r="F826" s="311"/>
      <c r="G826" s="1052"/>
      <c r="H826" s="1059">
        <f t="shared" si="12"/>
        <v>0</v>
      </c>
      <c r="I826" s="1039"/>
      <c r="J826" s="2161" t="s">
        <v>6431</v>
      </c>
      <c r="K826" s="2160" t="str">
        <f>VLOOKUP(J826,'FICHE RATIOS'!C:D,2,FALSE)</f>
        <v>Evacuations EP</v>
      </c>
    </row>
    <row r="827" spans="1:11" s="1012" customFormat="1" ht="12">
      <c r="A827" s="1040"/>
      <c r="B827" s="1053"/>
      <c r="C827" s="1054"/>
      <c r="D827" s="1064" t="s">
        <v>3788</v>
      </c>
      <c r="E827" s="456"/>
      <c r="F827" s="311"/>
      <c r="G827" s="1052"/>
      <c r="H827" s="1059">
        <f t="shared" si="12"/>
        <v>0</v>
      </c>
      <c r="I827" s="1039"/>
      <c r="J827" s="2161" t="s">
        <v>6431</v>
      </c>
      <c r="K827" s="2160" t="str">
        <f>VLOOKUP(J827,'FICHE RATIOS'!C:D,2,FALSE)</f>
        <v>Evacuations EP</v>
      </c>
    </row>
    <row r="828" spans="1:11" s="1012" customFormat="1" ht="12">
      <c r="A828" s="1040"/>
      <c r="B828" s="1053"/>
      <c r="C828" s="1054"/>
      <c r="D828" s="1064" t="s">
        <v>3789</v>
      </c>
      <c r="E828" s="456"/>
      <c r="F828" s="311"/>
      <c r="G828" s="1052"/>
      <c r="H828" s="1059">
        <f t="shared" si="12"/>
        <v>0</v>
      </c>
      <c r="I828" s="1039"/>
      <c r="J828" s="2161" t="s">
        <v>6431</v>
      </c>
      <c r="K828" s="2160" t="str">
        <f>VLOOKUP(J828,'FICHE RATIOS'!C:D,2,FALSE)</f>
        <v>Evacuations EP</v>
      </c>
    </row>
    <row r="829" spans="1:11" s="1012" customFormat="1" ht="12">
      <c r="A829" s="1040"/>
      <c r="B829" s="1053"/>
      <c r="C829" s="1054"/>
      <c r="D829" s="1064" t="s">
        <v>3790</v>
      </c>
      <c r="E829" s="456"/>
      <c r="F829" s="311"/>
      <c r="G829" s="1052"/>
      <c r="H829" s="1059">
        <f t="shared" si="12"/>
        <v>0</v>
      </c>
      <c r="I829" s="1039"/>
      <c r="J829" s="2161" t="s">
        <v>6431</v>
      </c>
      <c r="K829" s="2160" t="str">
        <f>VLOOKUP(J829,'FICHE RATIOS'!C:D,2,FALSE)</f>
        <v>Evacuations EP</v>
      </c>
    </row>
    <row r="830" spans="1:11" s="1012" customFormat="1" ht="12">
      <c r="A830" s="1040"/>
      <c r="B830" s="1053"/>
      <c r="C830" s="1054"/>
      <c r="D830" s="1064" t="s">
        <v>3791</v>
      </c>
      <c r="E830" s="456"/>
      <c r="F830" s="311"/>
      <c r="G830" s="1052"/>
      <c r="H830" s="1059">
        <f t="shared" si="12"/>
        <v>0</v>
      </c>
      <c r="I830" s="1039"/>
      <c r="J830" s="2161" t="s">
        <v>6431</v>
      </c>
      <c r="K830" s="2160" t="str">
        <f>VLOOKUP(J830,'FICHE RATIOS'!C:D,2,FALSE)</f>
        <v>Evacuations EP</v>
      </c>
    </row>
    <row r="831" spans="1:11" s="1012" customFormat="1" ht="12">
      <c r="A831" s="1040"/>
      <c r="B831" s="1053"/>
      <c r="C831" s="1054"/>
      <c r="D831" s="1064" t="s">
        <v>3792</v>
      </c>
      <c r="E831" s="456"/>
      <c r="F831" s="311"/>
      <c r="G831" s="1052"/>
      <c r="H831" s="1059">
        <f t="shared" ref="H831:H894" si="13">+IF(F831=0,0,F831*G831)</f>
        <v>0</v>
      </c>
      <c r="I831" s="1039"/>
      <c r="J831" s="2161" t="s">
        <v>6431</v>
      </c>
      <c r="K831" s="2160" t="str">
        <f>VLOOKUP(J831,'FICHE RATIOS'!C:D,2,FALSE)</f>
        <v>Evacuations EP</v>
      </c>
    </row>
    <row r="832" spans="1:11" s="1012" customFormat="1" ht="12">
      <c r="A832" s="1040"/>
      <c r="B832" s="1053"/>
      <c r="C832" s="1054"/>
      <c r="D832" s="1064" t="s">
        <v>3793</v>
      </c>
      <c r="E832" s="456"/>
      <c r="F832" s="311"/>
      <c r="G832" s="1052"/>
      <c r="H832" s="1059">
        <f t="shared" si="13"/>
        <v>0</v>
      </c>
      <c r="I832" s="1039"/>
      <c r="J832" s="2161" t="s">
        <v>6431</v>
      </c>
      <c r="K832" s="2160" t="str">
        <f>VLOOKUP(J832,'FICHE RATIOS'!C:D,2,FALSE)</f>
        <v>Evacuations EP</v>
      </c>
    </row>
    <row r="833" spans="1:11" s="1012" customFormat="1" ht="12">
      <c r="A833" s="1040"/>
      <c r="B833" s="1053"/>
      <c r="C833" s="1054"/>
      <c r="D833" s="1064" t="s">
        <v>3794</v>
      </c>
      <c r="E833" s="456"/>
      <c r="F833" s="311"/>
      <c r="G833" s="1052"/>
      <c r="H833" s="1059">
        <f t="shared" si="13"/>
        <v>0</v>
      </c>
      <c r="I833" s="1039"/>
      <c r="J833" s="2161" t="s">
        <v>6431</v>
      </c>
      <c r="K833" s="2160" t="str">
        <f>VLOOKUP(J833,'FICHE RATIOS'!C:D,2,FALSE)</f>
        <v>Evacuations EP</v>
      </c>
    </row>
    <row r="834" spans="1:11" s="1012" customFormat="1" ht="12">
      <c r="A834" s="1040"/>
      <c r="B834" s="1053"/>
      <c r="C834" s="1054"/>
      <c r="D834" s="1064" t="s">
        <v>3795</v>
      </c>
      <c r="E834" s="456"/>
      <c r="F834" s="311"/>
      <c r="G834" s="1052"/>
      <c r="H834" s="1059">
        <f t="shared" si="13"/>
        <v>0</v>
      </c>
      <c r="I834" s="1039"/>
      <c r="J834" s="2161" t="s">
        <v>6431</v>
      </c>
      <c r="K834" s="2160" t="str">
        <f>VLOOKUP(J834,'FICHE RATIOS'!C:D,2,FALSE)</f>
        <v>Evacuations EP</v>
      </c>
    </row>
    <row r="835" spans="1:11" s="1012" customFormat="1" ht="12">
      <c r="A835" s="1040"/>
      <c r="B835" s="1053"/>
      <c r="C835" s="1054"/>
      <c r="D835" s="1064" t="s">
        <v>3796</v>
      </c>
      <c r="E835" s="456"/>
      <c r="F835" s="311"/>
      <c r="G835" s="1052"/>
      <c r="H835" s="1059">
        <f t="shared" si="13"/>
        <v>0</v>
      </c>
      <c r="I835" s="1039"/>
      <c r="J835" s="2161" t="s">
        <v>6431</v>
      </c>
      <c r="K835" s="2160" t="str">
        <f>VLOOKUP(J835,'FICHE RATIOS'!C:D,2,FALSE)</f>
        <v>Evacuations EP</v>
      </c>
    </row>
    <row r="836" spans="1:11" s="1012" customFormat="1" ht="12">
      <c r="A836" s="1040"/>
      <c r="B836" s="1053"/>
      <c r="C836" s="1054"/>
      <c r="D836" s="1067" t="s">
        <v>3797</v>
      </c>
      <c r="E836" s="456"/>
      <c r="F836" s="311"/>
      <c r="G836" s="1052"/>
      <c r="H836" s="1059">
        <f t="shared" si="13"/>
        <v>0</v>
      </c>
      <c r="I836" s="1039"/>
      <c r="J836" s="2161" t="s">
        <v>6431</v>
      </c>
      <c r="K836" s="2160" t="str">
        <f>VLOOKUP(J836,'FICHE RATIOS'!C:D,2,FALSE)</f>
        <v>Evacuations EP</v>
      </c>
    </row>
    <row r="837" spans="1:11" s="1012" customFormat="1" ht="12">
      <c r="A837" s="1040"/>
      <c r="B837" s="1053"/>
      <c r="C837" s="1054"/>
      <c r="D837" s="1067" t="s">
        <v>3798</v>
      </c>
      <c r="E837" s="555" t="s">
        <v>51</v>
      </c>
      <c r="F837" s="555">
        <v>1</v>
      </c>
      <c r="G837" s="1052">
        <v>3685.59</v>
      </c>
      <c r="H837" s="1059">
        <f t="shared" si="13"/>
        <v>3685.59</v>
      </c>
      <c r="I837" s="1039"/>
      <c r="J837" s="2161" t="s">
        <v>6431</v>
      </c>
      <c r="K837" s="2160" t="str">
        <f>VLOOKUP(J837,'FICHE RATIOS'!C:D,2,FALSE)</f>
        <v>Evacuations EP</v>
      </c>
    </row>
    <row r="838" spans="1:11" s="1012" customFormat="1" ht="12">
      <c r="A838" s="1040"/>
      <c r="B838" s="1065"/>
      <c r="C838" s="1066"/>
      <c r="D838" s="1062"/>
      <c r="E838" s="276"/>
      <c r="F838" s="277"/>
      <c r="G838" s="1052"/>
      <c r="H838" s="1059">
        <f t="shared" si="13"/>
        <v>0</v>
      </c>
      <c r="I838" s="1039"/>
      <c r="J838" s="2161"/>
      <c r="K838" s="2160" t="e">
        <f>VLOOKUP(J838,'FICHE RATIOS'!C:D,2,FALSE)</f>
        <v>#N/A</v>
      </c>
    </row>
    <row r="839" spans="1:11" s="1012" customFormat="1" ht="12">
      <c r="A839" s="1040"/>
      <c r="B839" s="1065"/>
      <c r="C839" s="1066"/>
      <c r="D839" s="1062"/>
      <c r="E839" s="276"/>
      <c r="F839" s="277"/>
      <c r="G839" s="1052"/>
      <c r="H839" s="1059">
        <f t="shared" si="13"/>
        <v>0</v>
      </c>
      <c r="I839" s="1039"/>
      <c r="J839" s="2161"/>
      <c r="K839" s="2160" t="e">
        <f>VLOOKUP(J839,'FICHE RATIOS'!C:D,2,FALSE)</f>
        <v>#N/A</v>
      </c>
    </row>
    <row r="840" spans="1:11" s="1012" customFormat="1" ht="12">
      <c r="A840" s="1040"/>
      <c r="B840" s="1053"/>
      <c r="C840" s="1054"/>
      <c r="D840" s="1070" t="s">
        <v>3799</v>
      </c>
      <c r="E840" s="555"/>
      <c r="F840" s="555"/>
      <c r="G840" s="1052"/>
      <c r="H840" s="1059">
        <f t="shared" si="13"/>
        <v>0</v>
      </c>
      <c r="I840" s="1039"/>
      <c r="J840" s="2161"/>
      <c r="K840" s="2160" t="e">
        <f>VLOOKUP(J840,'FICHE RATIOS'!C:D,2,FALSE)</f>
        <v>#N/A</v>
      </c>
    </row>
    <row r="841" spans="1:11" s="1012" customFormat="1" ht="12">
      <c r="A841" s="1040"/>
      <c r="B841" s="1053"/>
      <c r="C841" s="1054"/>
      <c r="D841" s="1067" t="s">
        <v>3800</v>
      </c>
      <c r="E841" s="555"/>
      <c r="F841" s="555"/>
      <c r="G841" s="1052"/>
      <c r="H841" s="1059">
        <f t="shared" si="13"/>
        <v>0</v>
      </c>
      <c r="I841" s="1039"/>
      <c r="J841" s="2161"/>
      <c r="K841" s="2160" t="e">
        <f>VLOOKUP(J841,'FICHE RATIOS'!C:D,2,FALSE)</f>
        <v>#N/A</v>
      </c>
    </row>
    <row r="842" spans="1:11" s="1012" customFormat="1" ht="12">
      <c r="A842" s="1040"/>
      <c r="B842" s="1053"/>
      <c r="C842" s="1054"/>
      <c r="D842" s="1067" t="s">
        <v>3557</v>
      </c>
      <c r="E842" s="555" t="s">
        <v>235</v>
      </c>
      <c r="F842" s="555">
        <v>602</v>
      </c>
      <c r="G842" s="1052">
        <v>31.18</v>
      </c>
      <c r="H842" s="1059">
        <f t="shared" si="13"/>
        <v>18770.36</v>
      </c>
      <c r="I842" s="1039"/>
      <c r="J842" s="2161" t="s">
        <v>6432</v>
      </c>
      <c r="K842" s="2160" t="str">
        <f>VLOOKUP(J842,'FICHE RATIOS'!C:D,2,FALSE)</f>
        <v>Evacuations EU / EV</v>
      </c>
    </row>
    <row r="843" spans="1:11" s="1012" customFormat="1" ht="12">
      <c r="A843" s="1040"/>
      <c r="B843" s="1053"/>
      <c r="C843" s="1054"/>
      <c r="D843" s="1067" t="s">
        <v>3801</v>
      </c>
      <c r="E843" s="555" t="s">
        <v>235</v>
      </c>
      <c r="F843" s="555">
        <v>586</v>
      </c>
      <c r="G843" s="1052">
        <v>59.77</v>
      </c>
      <c r="H843" s="1059">
        <f t="shared" si="13"/>
        <v>35025.22</v>
      </c>
      <c r="I843" s="1039"/>
      <c r="J843" s="2161" t="s">
        <v>6432</v>
      </c>
      <c r="K843" s="2160" t="str">
        <f>VLOOKUP(J843,'FICHE RATIOS'!C:D,2,FALSE)</f>
        <v>Evacuations EU / EV</v>
      </c>
    </row>
    <row r="844" spans="1:11" s="1012" customFormat="1" ht="12">
      <c r="A844" s="1040"/>
      <c r="B844" s="1053"/>
      <c r="C844" s="1054"/>
      <c r="D844" s="1067"/>
      <c r="E844" s="555"/>
      <c r="F844" s="555"/>
      <c r="G844" s="1052"/>
      <c r="H844" s="1059">
        <f t="shared" si="13"/>
        <v>0</v>
      </c>
      <c r="I844" s="1039"/>
      <c r="J844" s="2161" t="s">
        <v>6432</v>
      </c>
      <c r="K844" s="2160" t="str">
        <f>VLOOKUP(J844,'FICHE RATIOS'!C:D,2,FALSE)</f>
        <v>Evacuations EU / EV</v>
      </c>
    </row>
    <row r="845" spans="1:11" s="1012" customFormat="1" ht="12">
      <c r="A845" s="1040"/>
      <c r="B845" s="1053"/>
      <c r="C845" s="1054"/>
      <c r="D845" s="1067" t="s">
        <v>3802</v>
      </c>
      <c r="E845" s="555"/>
      <c r="F845" s="555"/>
      <c r="G845" s="1052"/>
      <c r="H845" s="1059">
        <f t="shared" si="13"/>
        <v>0</v>
      </c>
      <c r="I845" s="1039"/>
      <c r="J845" s="2161" t="s">
        <v>6432</v>
      </c>
      <c r="K845" s="2160" t="str">
        <f>VLOOKUP(J845,'FICHE RATIOS'!C:D,2,FALSE)</f>
        <v>Evacuations EU / EV</v>
      </c>
    </row>
    <row r="846" spans="1:11" s="1012" customFormat="1" ht="12">
      <c r="A846" s="1040"/>
      <c r="B846" s="1053"/>
      <c r="C846" s="1054"/>
      <c r="D846" s="1064" t="s">
        <v>3803</v>
      </c>
      <c r="E846" s="555" t="s">
        <v>70</v>
      </c>
      <c r="F846" s="555">
        <v>281</v>
      </c>
      <c r="G846" s="1052">
        <v>19.100000000000001</v>
      </c>
      <c r="H846" s="1059">
        <f t="shared" si="13"/>
        <v>5367.1</v>
      </c>
      <c r="I846" s="1039"/>
      <c r="J846" s="2161" t="s">
        <v>6432</v>
      </c>
      <c r="K846" s="2160" t="str">
        <f>VLOOKUP(J846,'FICHE RATIOS'!C:D,2,FALSE)</f>
        <v>Evacuations EU / EV</v>
      </c>
    </row>
    <row r="847" spans="1:11" s="1012" customFormat="1" ht="12">
      <c r="A847" s="1040"/>
      <c r="B847" s="1065"/>
      <c r="C847" s="1066"/>
      <c r="D847" s="1062"/>
      <c r="E847" s="276"/>
      <c r="F847" s="277"/>
      <c r="G847" s="1052"/>
      <c r="H847" s="1059">
        <f t="shared" si="13"/>
        <v>0</v>
      </c>
      <c r="I847" s="1039"/>
      <c r="J847" s="2161" t="s">
        <v>6432</v>
      </c>
      <c r="K847" s="2160" t="str">
        <f>VLOOKUP(J847,'FICHE RATIOS'!C:D,2,FALSE)</f>
        <v>Evacuations EU / EV</v>
      </c>
    </row>
    <row r="848" spans="1:11" s="1012" customFormat="1" ht="12">
      <c r="A848" s="1040"/>
      <c r="B848" s="1065"/>
      <c r="C848" s="1066"/>
      <c r="D848" s="1085" t="s">
        <v>3804</v>
      </c>
      <c r="E848" s="276"/>
      <c r="F848" s="277"/>
      <c r="G848" s="1052"/>
      <c r="H848" s="1059">
        <f t="shared" si="13"/>
        <v>0</v>
      </c>
      <c r="I848" s="1039"/>
      <c r="J848" s="2161" t="s">
        <v>6432</v>
      </c>
      <c r="K848" s="2160" t="str">
        <f>VLOOKUP(J848,'FICHE RATIOS'!C:D,2,FALSE)</f>
        <v>Evacuations EU / EV</v>
      </c>
    </row>
    <row r="849" spans="1:11" s="1012" customFormat="1" ht="12">
      <c r="A849" s="1040"/>
      <c r="B849" s="1053"/>
      <c r="C849" s="1054"/>
      <c r="D849" s="1070" t="s">
        <v>3805</v>
      </c>
      <c r="E849" s="555"/>
      <c r="F849" s="555"/>
      <c r="G849" s="1052"/>
      <c r="H849" s="1059">
        <f t="shared" si="13"/>
        <v>0</v>
      </c>
      <c r="I849" s="1039"/>
      <c r="J849" s="2161" t="s">
        <v>6432</v>
      </c>
      <c r="K849" s="2160" t="str">
        <f>VLOOKUP(J849,'FICHE RATIOS'!C:D,2,FALSE)</f>
        <v>Evacuations EU / EV</v>
      </c>
    </row>
    <row r="850" spans="1:11" s="1012" customFormat="1" ht="12">
      <c r="A850" s="1040"/>
      <c r="B850" s="1053"/>
      <c r="C850" s="1054"/>
      <c r="D850" s="1067" t="s">
        <v>3806</v>
      </c>
      <c r="E850" s="555" t="s">
        <v>66</v>
      </c>
      <c r="F850" s="555">
        <v>8</v>
      </c>
      <c r="G850" s="1052">
        <v>16.399999999999999</v>
      </c>
      <c r="H850" s="1059">
        <f t="shared" si="13"/>
        <v>131.19999999999999</v>
      </c>
      <c r="I850" s="1039"/>
      <c r="J850" s="2161" t="s">
        <v>6432</v>
      </c>
      <c r="K850" s="2160" t="str">
        <f>VLOOKUP(J850,'FICHE RATIOS'!C:D,2,FALSE)</f>
        <v>Evacuations EU / EV</v>
      </c>
    </row>
    <row r="851" spans="1:11" s="1012" customFormat="1" ht="12">
      <c r="A851" s="1040"/>
      <c r="B851" s="1053"/>
      <c r="C851" s="1054"/>
      <c r="D851" s="1070"/>
      <c r="E851" s="555"/>
      <c r="F851" s="555"/>
      <c r="G851" s="1052"/>
      <c r="H851" s="1059">
        <f t="shared" si="13"/>
        <v>0</v>
      </c>
      <c r="I851" s="1039"/>
      <c r="J851" s="2161" t="s">
        <v>6432</v>
      </c>
      <c r="K851" s="2160" t="str">
        <f>VLOOKUP(J851,'FICHE RATIOS'!C:D,2,FALSE)</f>
        <v>Evacuations EU / EV</v>
      </c>
    </row>
    <row r="852" spans="1:11" s="1012" customFormat="1" ht="12">
      <c r="A852" s="1040"/>
      <c r="B852" s="1053"/>
      <c r="C852" s="1054"/>
      <c r="D852" s="1067" t="s">
        <v>3807</v>
      </c>
      <c r="E852" s="555"/>
      <c r="F852" s="555"/>
      <c r="G852" s="1052"/>
      <c r="H852" s="1059">
        <f t="shared" si="13"/>
        <v>0</v>
      </c>
      <c r="I852" s="1039"/>
      <c r="J852" s="2161" t="s">
        <v>6432</v>
      </c>
      <c r="K852" s="2160" t="str">
        <f>VLOOKUP(J852,'FICHE RATIOS'!C:D,2,FALSE)</f>
        <v>Evacuations EU / EV</v>
      </c>
    </row>
    <row r="853" spans="1:11" s="1012" customFormat="1" ht="12">
      <c r="A853" s="1040"/>
      <c r="B853" s="1053"/>
      <c r="C853" s="1054"/>
      <c r="D853" s="1067" t="s">
        <v>3808</v>
      </c>
      <c r="E853" s="555" t="s">
        <v>66</v>
      </c>
      <c r="F853" s="555">
        <v>8</v>
      </c>
      <c r="G853" s="1052">
        <v>7.92</v>
      </c>
      <c r="H853" s="1059">
        <f t="shared" si="13"/>
        <v>63.36</v>
      </c>
      <c r="I853" s="1039"/>
      <c r="J853" s="2161" t="s">
        <v>6432</v>
      </c>
      <c r="K853" s="2160" t="str">
        <f>VLOOKUP(J853,'FICHE RATIOS'!C:D,2,FALSE)</f>
        <v>Evacuations EU / EV</v>
      </c>
    </row>
    <row r="854" spans="1:11" s="1012" customFormat="1" ht="12">
      <c r="A854" s="1040"/>
      <c r="B854" s="1053"/>
      <c r="C854" s="1054"/>
      <c r="D854" s="1067"/>
      <c r="E854" s="555"/>
      <c r="F854" s="555"/>
      <c r="G854" s="1052"/>
      <c r="H854" s="1059">
        <f t="shared" si="13"/>
        <v>0</v>
      </c>
      <c r="I854" s="1039"/>
      <c r="J854" s="2161" t="s">
        <v>6432</v>
      </c>
      <c r="K854" s="2160" t="str">
        <f>VLOOKUP(J854,'FICHE RATIOS'!C:D,2,FALSE)</f>
        <v>Evacuations EU / EV</v>
      </c>
    </row>
    <row r="855" spans="1:11" s="1012" customFormat="1" ht="12">
      <c r="A855" s="1040"/>
      <c r="B855" s="1053"/>
      <c r="C855" s="1054"/>
      <c r="D855" s="1067" t="s">
        <v>3765</v>
      </c>
      <c r="E855" s="555" t="s">
        <v>235</v>
      </c>
      <c r="F855" s="555">
        <v>29</v>
      </c>
      <c r="G855" s="1052">
        <v>30.06</v>
      </c>
      <c r="H855" s="1059">
        <f t="shared" si="13"/>
        <v>871.74</v>
      </c>
      <c r="I855" s="1039"/>
      <c r="J855" s="2161" t="s">
        <v>6432</v>
      </c>
      <c r="K855" s="2160" t="str">
        <f>VLOOKUP(J855,'FICHE RATIOS'!C:D,2,FALSE)</f>
        <v>Evacuations EU / EV</v>
      </c>
    </row>
    <row r="856" spans="1:11" s="1012" customFormat="1" ht="12">
      <c r="A856" s="1040"/>
      <c r="B856" s="1053"/>
      <c r="C856" s="1054"/>
      <c r="D856" s="1067" t="s">
        <v>3809</v>
      </c>
      <c r="E856" s="555" t="s">
        <v>235</v>
      </c>
      <c r="F856" s="555">
        <v>74</v>
      </c>
      <c r="G856" s="1052">
        <v>47.96</v>
      </c>
      <c r="H856" s="1059">
        <f t="shared" si="13"/>
        <v>3549.04</v>
      </c>
      <c r="I856" s="1039"/>
      <c r="J856" s="2161" t="s">
        <v>6432</v>
      </c>
      <c r="K856" s="2160" t="str">
        <f>VLOOKUP(J856,'FICHE RATIOS'!C:D,2,FALSE)</f>
        <v>Evacuations EU / EV</v>
      </c>
    </row>
    <row r="857" spans="1:11" s="1012" customFormat="1" ht="12">
      <c r="A857" s="1040"/>
      <c r="B857" s="1053"/>
      <c r="C857" s="1054"/>
      <c r="D857" s="1078"/>
      <c r="E857" s="311"/>
      <c r="F857" s="555"/>
      <c r="G857" s="1052"/>
      <c r="H857" s="1059">
        <f t="shared" si="13"/>
        <v>0</v>
      </c>
      <c r="I857" s="1039"/>
      <c r="J857" s="2161" t="s">
        <v>6432</v>
      </c>
      <c r="K857" s="2160" t="str">
        <f>VLOOKUP(J857,'FICHE RATIOS'!C:D,2,FALSE)</f>
        <v>Evacuations EU / EV</v>
      </c>
    </row>
    <row r="858" spans="1:11" s="1012" customFormat="1" ht="12">
      <c r="A858" s="1040"/>
      <c r="B858" s="1053"/>
      <c r="C858" s="1054"/>
      <c r="D858" s="1078"/>
      <c r="E858" s="311"/>
      <c r="F858" s="555"/>
      <c r="G858" s="1052"/>
      <c r="H858" s="1059">
        <f t="shared" si="13"/>
        <v>0</v>
      </c>
      <c r="I858" s="1039"/>
      <c r="J858" s="2161" t="s">
        <v>6432</v>
      </c>
      <c r="K858" s="2160" t="str">
        <f>VLOOKUP(J858,'FICHE RATIOS'!C:D,2,FALSE)</f>
        <v>Evacuations EU / EV</v>
      </c>
    </row>
    <row r="859" spans="1:11" s="1012" customFormat="1" ht="12">
      <c r="A859" s="1040"/>
      <c r="B859" s="1053"/>
      <c r="C859" s="1054"/>
      <c r="D859" s="1078"/>
      <c r="E859" s="311"/>
      <c r="F859" s="555"/>
      <c r="G859" s="1052"/>
      <c r="H859" s="1059">
        <f t="shared" si="13"/>
        <v>0</v>
      </c>
      <c r="I859" s="1039"/>
      <c r="J859" s="2161" t="s">
        <v>6432</v>
      </c>
      <c r="K859" s="2160" t="str">
        <f>VLOOKUP(J859,'FICHE RATIOS'!C:D,2,FALSE)</f>
        <v>Evacuations EU / EV</v>
      </c>
    </row>
    <row r="860" spans="1:11" s="1012" customFormat="1" ht="12">
      <c r="A860" s="1040"/>
      <c r="B860" s="1053"/>
      <c r="C860" s="1054"/>
      <c r="D860" s="1070" t="s">
        <v>3810</v>
      </c>
      <c r="E860" s="555"/>
      <c r="F860" s="555"/>
      <c r="G860" s="1052"/>
      <c r="H860" s="1059">
        <f t="shared" si="13"/>
        <v>0</v>
      </c>
      <c r="I860" s="1039"/>
      <c r="J860" s="2161" t="s">
        <v>6432</v>
      </c>
      <c r="K860" s="2160" t="str">
        <f>VLOOKUP(J860,'FICHE RATIOS'!C:D,2,FALSE)</f>
        <v>Evacuations EU / EV</v>
      </c>
    </row>
    <row r="861" spans="1:11" s="1012" customFormat="1" ht="12">
      <c r="A861" s="1040"/>
      <c r="B861" s="1053"/>
      <c r="C861" s="1054"/>
      <c r="D861" s="1067" t="s">
        <v>3755</v>
      </c>
      <c r="E861" s="555" t="s">
        <v>235</v>
      </c>
      <c r="F861" s="555">
        <v>941</v>
      </c>
      <c r="G861" s="1052">
        <v>32.119999999999997</v>
      </c>
      <c r="H861" s="1059">
        <f t="shared" si="13"/>
        <v>30224.92</v>
      </c>
      <c r="I861" s="1039"/>
      <c r="J861" s="2161" t="s">
        <v>6432</v>
      </c>
      <c r="K861" s="2160" t="str">
        <f>VLOOKUP(J861,'FICHE RATIOS'!C:D,2,FALSE)</f>
        <v>Evacuations EU / EV</v>
      </c>
    </row>
    <row r="862" spans="1:11" s="1012" customFormat="1" ht="12">
      <c r="A862" s="1040"/>
      <c r="B862" s="1053"/>
      <c r="C862" s="1054"/>
      <c r="D862" s="1067" t="s">
        <v>3811</v>
      </c>
      <c r="E862" s="555" t="s">
        <v>235</v>
      </c>
      <c r="F862" s="555">
        <v>31</v>
      </c>
      <c r="G862" s="1052">
        <v>54.22</v>
      </c>
      <c r="H862" s="1059">
        <f t="shared" si="13"/>
        <v>1680.82</v>
      </c>
      <c r="I862" s="1039"/>
      <c r="J862" s="2161" t="s">
        <v>6432</v>
      </c>
      <c r="K862" s="2160" t="str">
        <f>VLOOKUP(J862,'FICHE RATIOS'!C:D,2,FALSE)</f>
        <v>Evacuations EU / EV</v>
      </c>
    </row>
    <row r="863" spans="1:11" s="1012" customFormat="1" ht="12">
      <c r="A863" s="1040"/>
      <c r="B863" s="1053"/>
      <c r="C863" s="1054"/>
      <c r="D863" s="1078"/>
      <c r="E863" s="311"/>
      <c r="F863" s="555"/>
      <c r="G863" s="1052"/>
      <c r="H863" s="1059">
        <f t="shared" si="13"/>
        <v>0</v>
      </c>
      <c r="I863" s="1039"/>
      <c r="J863" s="2161" t="s">
        <v>6432</v>
      </c>
      <c r="K863" s="2160" t="str">
        <f>VLOOKUP(J863,'FICHE RATIOS'!C:D,2,FALSE)</f>
        <v>Evacuations EU / EV</v>
      </c>
    </row>
    <row r="864" spans="1:11" s="1012" customFormat="1" ht="12">
      <c r="A864" s="1040"/>
      <c r="B864" s="1053"/>
      <c r="C864" s="1054"/>
      <c r="D864" s="1067" t="s">
        <v>3812</v>
      </c>
      <c r="E864" s="555" t="s">
        <v>235</v>
      </c>
      <c r="F864" s="555">
        <v>146</v>
      </c>
      <c r="G864" s="1052">
        <v>54.65</v>
      </c>
      <c r="H864" s="1059">
        <f t="shared" si="13"/>
        <v>7978.9</v>
      </c>
      <c r="I864" s="1039"/>
      <c r="J864" s="2161" t="s">
        <v>6432</v>
      </c>
      <c r="K864" s="2160" t="str">
        <f>VLOOKUP(J864,'FICHE RATIOS'!C:D,2,FALSE)</f>
        <v>Evacuations EU / EV</v>
      </c>
    </row>
    <row r="865" spans="1:11" s="1012" customFormat="1" ht="12">
      <c r="A865" s="1040"/>
      <c r="B865" s="1053"/>
      <c r="C865" s="1054"/>
      <c r="D865" s="1067" t="s">
        <v>3813</v>
      </c>
      <c r="E865" s="555" t="s">
        <v>235</v>
      </c>
      <c r="F865" s="555">
        <v>10</v>
      </c>
      <c r="G865" s="1052">
        <v>64.55</v>
      </c>
      <c r="H865" s="1059">
        <f t="shared" si="13"/>
        <v>645.5</v>
      </c>
      <c r="I865" s="1039"/>
      <c r="J865" s="2161" t="s">
        <v>6432</v>
      </c>
      <c r="K865" s="2160" t="str">
        <f>VLOOKUP(J865,'FICHE RATIOS'!C:D,2,FALSE)</f>
        <v>Evacuations EU / EV</v>
      </c>
    </row>
    <row r="866" spans="1:11" s="1012" customFormat="1" ht="12">
      <c r="A866" s="1040"/>
      <c r="B866" s="1053"/>
      <c r="C866" s="1054"/>
      <c r="D866" s="1067" t="s">
        <v>3814</v>
      </c>
      <c r="E866" s="555" t="s">
        <v>235</v>
      </c>
      <c r="F866" s="555">
        <v>11</v>
      </c>
      <c r="G866" s="1052">
        <v>82.59</v>
      </c>
      <c r="H866" s="1059">
        <f t="shared" si="13"/>
        <v>908.49</v>
      </c>
      <c r="I866" s="1039"/>
      <c r="J866" s="2161" t="s">
        <v>6432</v>
      </c>
      <c r="K866" s="2160" t="str">
        <f>VLOOKUP(J866,'FICHE RATIOS'!C:D,2,FALSE)</f>
        <v>Evacuations EU / EV</v>
      </c>
    </row>
    <row r="867" spans="1:11" s="1012" customFormat="1" ht="12">
      <c r="A867" s="1040"/>
      <c r="B867" s="1053"/>
      <c r="C867" s="1054"/>
      <c r="D867" s="1067" t="s">
        <v>3815</v>
      </c>
      <c r="E867" s="555" t="s">
        <v>235</v>
      </c>
      <c r="F867" s="555">
        <v>158</v>
      </c>
      <c r="G867" s="1052">
        <v>97.24</v>
      </c>
      <c r="H867" s="1059">
        <f t="shared" si="13"/>
        <v>15363.92</v>
      </c>
      <c r="I867" s="1039"/>
      <c r="J867" s="2161" t="s">
        <v>6432</v>
      </c>
      <c r="K867" s="2160" t="str">
        <f>VLOOKUP(J867,'FICHE RATIOS'!C:D,2,FALSE)</f>
        <v>Evacuations EU / EV</v>
      </c>
    </row>
    <row r="868" spans="1:11" s="1012" customFormat="1" ht="12">
      <c r="A868" s="1040"/>
      <c r="B868" s="1053"/>
      <c r="C868" s="1054"/>
      <c r="D868" s="1067"/>
      <c r="E868" s="555"/>
      <c r="F868" s="555"/>
      <c r="G868" s="1052"/>
      <c r="H868" s="1059">
        <f t="shared" si="13"/>
        <v>0</v>
      </c>
      <c r="I868" s="1039"/>
      <c r="J868" s="2161" t="s">
        <v>6432</v>
      </c>
      <c r="K868" s="2160" t="str">
        <f>VLOOKUP(J868,'FICHE RATIOS'!C:D,2,FALSE)</f>
        <v>Evacuations EU / EV</v>
      </c>
    </row>
    <row r="869" spans="1:11" s="1012" customFormat="1" ht="12">
      <c r="A869" s="1040"/>
      <c r="B869" s="1060"/>
      <c r="C869" s="1040"/>
      <c r="D869" s="1061" t="s">
        <v>3759</v>
      </c>
      <c r="E869" s="555"/>
      <c r="F869" s="555"/>
      <c r="G869" s="1052"/>
      <c r="H869" s="1059">
        <f t="shared" si="13"/>
        <v>0</v>
      </c>
      <c r="I869" s="1039"/>
      <c r="J869" s="2161" t="s">
        <v>6432</v>
      </c>
      <c r="K869" s="2160" t="str">
        <f>VLOOKUP(J869,'FICHE RATIOS'!C:D,2,FALSE)</f>
        <v>Evacuations EU / EV</v>
      </c>
    </row>
    <row r="870" spans="1:11" s="1012" customFormat="1" ht="12">
      <c r="A870" s="1040"/>
      <c r="B870" s="1060"/>
      <c r="C870" s="1040"/>
      <c r="D870" s="1062" t="s">
        <v>3760</v>
      </c>
      <c r="E870" s="555" t="s">
        <v>70</v>
      </c>
      <c r="F870" s="555">
        <v>215</v>
      </c>
      <c r="G870" s="1052">
        <v>107.16</v>
      </c>
      <c r="H870" s="1059">
        <f t="shared" si="13"/>
        <v>23039.399999999998</v>
      </c>
      <c r="I870" s="1039"/>
      <c r="J870" s="2161" t="s">
        <v>6432</v>
      </c>
      <c r="K870" s="2160" t="str">
        <f>VLOOKUP(J870,'FICHE RATIOS'!C:D,2,FALSE)</f>
        <v>Evacuations EU / EV</v>
      </c>
    </row>
    <row r="871" spans="1:11" s="1012" customFormat="1" ht="12">
      <c r="A871" s="1040"/>
      <c r="B871" s="1053"/>
      <c r="C871" s="1054"/>
      <c r="D871" s="1064"/>
      <c r="E871" s="555"/>
      <c r="F871" s="555"/>
      <c r="G871" s="1052"/>
      <c r="H871" s="1059">
        <f t="shared" si="13"/>
        <v>0</v>
      </c>
      <c r="I871" s="1039"/>
      <c r="J871" s="2161" t="s">
        <v>6432</v>
      </c>
      <c r="K871" s="2160" t="str">
        <f>VLOOKUP(J871,'FICHE RATIOS'!C:D,2,FALSE)</f>
        <v>Evacuations EU / EV</v>
      </c>
    </row>
    <row r="872" spans="1:11" s="1012" customFormat="1" ht="12">
      <c r="A872" s="1040"/>
      <c r="B872" s="1053"/>
      <c r="C872" s="1054"/>
      <c r="D872" s="1067" t="s">
        <v>3769</v>
      </c>
      <c r="E872" s="555"/>
      <c r="F872" s="555"/>
      <c r="G872" s="1052"/>
      <c r="H872" s="1059">
        <f t="shared" si="13"/>
        <v>0</v>
      </c>
      <c r="I872" s="1039"/>
      <c r="J872" s="2161" t="s">
        <v>6432</v>
      </c>
      <c r="K872" s="2160" t="str">
        <f>VLOOKUP(J872,'FICHE RATIOS'!C:D,2,FALSE)</f>
        <v>Evacuations EU / EV</v>
      </c>
    </row>
    <row r="873" spans="1:11" s="1012" customFormat="1" ht="12">
      <c r="A873" s="1040"/>
      <c r="B873" s="1053"/>
      <c r="C873" s="1054"/>
      <c r="D873" s="1067" t="s">
        <v>3816</v>
      </c>
      <c r="E873" s="555"/>
      <c r="F873" s="555"/>
      <c r="G873" s="1052"/>
      <c r="H873" s="1059">
        <f t="shared" si="13"/>
        <v>0</v>
      </c>
      <c r="I873" s="1039"/>
      <c r="J873" s="2161" t="s">
        <v>6432</v>
      </c>
      <c r="K873" s="2160" t="str">
        <f>VLOOKUP(J873,'FICHE RATIOS'!C:D,2,FALSE)</f>
        <v>Evacuations EU / EV</v>
      </c>
    </row>
    <row r="874" spans="1:11" s="1012" customFormat="1" ht="12">
      <c r="A874" s="1040"/>
      <c r="B874" s="1053"/>
      <c r="C874" s="1054"/>
      <c r="D874" s="1067" t="s">
        <v>3817</v>
      </c>
      <c r="E874" s="555" t="s">
        <v>66</v>
      </c>
      <c r="F874" s="555">
        <v>8</v>
      </c>
      <c r="G874" s="1052">
        <v>66.34</v>
      </c>
      <c r="H874" s="1059">
        <f t="shared" si="13"/>
        <v>530.72</v>
      </c>
      <c r="I874" s="1039"/>
      <c r="J874" s="2161" t="s">
        <v>6432</v>
      </c>
      <c r="K874" s="2160" t="str">
        <f>VLOOKUP(J874,'FICHE RATIOS'!C:D,2,FALSE)</f>
        <v>Evacuations EU / EV</v>
      </c>
    </row>
    <row r="875" spans="1:11" s="1012" customFormat="1" ht="12">
      <c r="A875" s="1040"/>
      <c r="B875" s="1053"/>
      <c r="C875" s="1054"/>
      <c r="D875" s="1067" t="s">
        <v>3818</v>
      </c>
      <c r="E875" s="555" t="s">
        <v>66</v>
      </c>
      <c r="F875" s="555">
        <v>8</v>
      </c>
      <c r="G875" s="1052">
        <v>75.959999999999994</v>
      </c>
      <c r="H875" s="1059">
        <f t="shared" si="13"/>
        <v>607.67999999999995</v>
      </c>
      <c r="I875" s="1039"/>
      <c r="J875" s="2161" t="s">
        <v>6432</v>
      </c>
      <c r="K875" s="2160" t="str">
        <f>VLOOKUP(J875,'FICHE RATIOS'!C:D,2,FALSE)</f>
        <v>Evacuations EU / EV</v>
      </c>
    </row>
    <row r="876" spans="1:11" s="1012" customFormat="1" ht="12">
      <c r="A876" s="1040"/>
      <c r="B876" s="1053"/>
      <c r="C876" s="1054"/>
      <c r="D876" s="1067"/>
      <c r="E876" s="555"/>
      <c r="F876" s="555"/>
      <c r="G876" s="1052"/>
      <c r="H876" s="1059">
        <f t="shared" si="13"/>
        <v>0</v>
      </c>
      <c r="I876" s="1039"/>
      <c r="J876" s="2161" t="s">
        <v>6432</v>
      </c>
      <c r="K876" s="2160" t="str">
        <f>VLOOKUP(J876,'FICHE RATIOS'!C:D,2,FALSE)</f>
        <v>Evacuations EU / EV</v>
      </c>
    </row>
    <row r="877" spans="1:11" s="1012" customFormat="1" ht="12">
      <c r="A877" s="1040"/>
      <c r="B877" s="1053"/>
      <c r="C877" s="1054"/>
      <c r="D877" s="1067" t="s">
        <v>3769</v>
      </c>
      <c r="E877" s="555"/>
      <c r="F877" s="555"/>
      <c r="G877" s="1052"/>
      <c r="H877" s="1059">
        <f t="shared" si="13"/>
        <v>0</v>
      </c>
      <c r="I877" s="1039"/>
      <c r="J877" s="2161" t="s">
        <v>6432</v>
      </c>
      <c r="K877" s="2160" t="str">
        <f>VLOOKUP(J877,'FICHE RATIOS'!C:D,2,FALSE)</f>
        <v>Evacuations EU / EV</v>
      </c>
    </row>
    <row r="878" spans="1:11" s="1012" customFormat="1" ht="12">
      <c r="A878" s="1040"/>
      <c r="B878" s="1053"/>
      <c r="C878" s="1054"/>
      <c r="D878" s="1067" t="s">
        <v>3770</v>
      </c>
      <c r="E878" s="555"/>
      <c r="F878" s="555"/>
      <c r="G878" s="1052"/>
      <c r="H878" s="1059">
        <f t="shared" si="13"/>
        <v>0</v>
      </c>
      <c r="I878" s="1039"/>
      <c r="J878" s="2161" t="s">
        <v>6432</v>
      </c>
      <c r="K878" s="2160" t="str">
        <f>VLOOKUP(J878,'FICHE RATIOS'!C:D,2,FALSE)</f>
        <v>Evacuations EU / EV</v>
      </c>
    </row>
    <row r="879" spans="1:11" s="1012" customFormat="1" ht="12">
      <c r="A879" s="1040"/>
      <c r="B879" s="1053"/>
      <c r="C879" s="1054"/>
      <c r="D879" s="1067" t="s">
        <v>3818</v>
      </c>
      <c r="E879" s="555" t="s">
        <v>66</v>
      </c>
      <c r="F879" s="555">
        <v>2</v>
      </c>
      <c r="G879" s="1052">
        <v>151.91999999999999</v>
      </c>
      <c r="H879" s="1059">
        <f t="shared" si="13"/>
        <v>303.83999999999997</v>
      </c>
      <c r="I879" s="1039"/>
      <c r="J879" s="2161" t="s">
        <v>6432</v>
      </c>
      <c r="K879" s="2160" t="str">
        <f>VLOOKUP(J879,'FICHE RATIOS'!C:D,2,FALSE)</f>
        <v>Evacuations EU / EV</v>
      </c>
    </row>
    <row r="880" spans="1:11" s="1012" customFormat="1" ht="12">
      <c r="A880" s="1040"/>
      <c r="B880" s="1065"/>
      <c r="C880" s="1066"/>
      <c r="D880" s="1062"/>
      <c r="E880" s="276"/>
      <c r="F880" s="277"/>
      <c r="G880" s="1052"/>
      <c r="H880" s="1059">
        <f t="shared" si="13"/>
        <v>0</v>
      </c>
      <c r="I880" s="1039"/>
      <c r="J880" s="2161" t="s">
        <v>6432</v>
      </c>
      <c r="K880" s="2160" t="str">
        <f>VLOOKUP(J880,'FICHE RATIOS'!C:D,2,FALSE)</f>
        <v>Evacuations EU / EV</v>
      </c>
    </row>
    <row r="881" spans="1:11" s="1012" customFormat="1" ht="12">
      <c r="A881" s="1040"/>
      <c r="B881" s="1053"/>
      <c r="C881" s="1054"/>
      <c r="D881" s="1070" t="s">
        <v>3819</v>
      </c>
      <c r="E881" s="555"/>
      <c r="F881" s="555"/>
      <c r="G881" s="1052"/>
      <c r="H881" s="1059">
        <f t="shared" si="13"/>
        <v>0</v>
      </c>
      <c r="I881" s="1039"/>
      <c r="J881" s="2161" t="s">
        <v>6432</v>
      </c>
      <c r="K881" s="2160" t="str">
        <f>VLOOKUP(J881,'FICHE RATIOS'!C:D,2,FALSE)</f>
        <v>Evacuations EU / EV</v>
      </c>
    </row>
    <row r="882" spans="1:11" s="1012" customFormat="1" ht="12">
      <c r="A882" s="1040"/>
      <c r="B882" s="1053"/>
      <c r="C882" s="1054"/>
      <c r="D882" s="1067" t="s">
        <v>3763</v>
      </c>
      <c r="E882" s="555" t="s">
        <v>66</v>
      </c>
      <c r="F882" s="555">
        <v>29</v>
      </c>
      <c r="G882" s="1052">
        <v>59.21</v>
      </c>
      <c r="H882" s="1059">
        <f t="shared" si="13"/>
        <v>1717.09</v>
      </c>
      <c r="I882" s="1039"/>
      <c r="J882" s="2161" t="s">
        <v>6432</v>
      </c>
      <c r="K882" s="2160" t="str">
        <f>VLOOKUP(J882,'FICHE RATIOS'!C:D,2,FALSE)</f>
        <v>Evacuations EU / EV</v>
      </c>
    </row>
    <row r="883" spans="1:11" s="1012" customFormat="1" ht="12">
      <c r="A883" s="1040"/>
      <c r="B883" s="1053"/>
      <c r="C883" s="1054"/>
      <c r="D883" s="1067" t="s">
        <v>3820</v>
      </c>
      <c r="E883" s="555" t="s">
        <v>66</v>
      </c>
      <c r="F883" s="555">
        <v>4</v>
      </c>
      <c r="G883" s="1052">
        <v>101.47</v>
      </c>
      <c r="H883" s="1059">
        <f t="shared" si="13"/>
        <v>405.88</v>
      </c>
      <c r="I883" s="1039"/>
      <c r="J883" s="2161" t="s">
        <v>6432</v>
      </c>
      <c r="K883" s="2160" t="str">
        <f>VLOOKUP(J883,'FICHE RATIOS'!C:D,2,FALSE)</f>
        <v>Evacuations EU / EV</v>
      </c>
    </row>
    <row r="884" spans="1:11" s="1012" customFormat="1" ht="12">
      <c r="A884" s="1040"/>
      <c r="B884" s="1053"/>
      <c r="C884" s="1054"/>
      <c r="D884" s="1067"/>
      <c r="E884" s="555"/>
      <c r="F884" s="555"/>
      <c r="G884" s="1052"/>
      <c r="H884" s="1059">
        <f t="shared" si="13"/>
        <v>0</v>
      </c>
      <c r="I884" s="1039"/>
      <c r="J884" s="2161" t="s">
        <v>6432</v>
      </c>
      <c r="K884" s="2160" t="str">
        <f>VLOOKUP(J884,'FICHE RATIOS'!C:D,2,FALSE)</f>
        <v>Evacuations EU / EV</v>
      </c>
    </row>
    <row r="885" spans="1:11" s="1012" customFormat="1" ht="12">
      <c r="A885" s="1040"/>
      <c r="B885" s="1053"/>
      <c r="C885" s="1054"/>
      <c r="D885" s="1067" t="s">
        <v>3755</v>
      </c>
      <c r="E885" s="555" t="s">
        <v>235</v>
      </c>
      <c r="F885" s="555">
        <v>70</v>
      </c>
      <c r="G885" s="1052">
        <v>46.97</v>
      </c>
      <c r="H885" s="1059">
        <f t="shared" si="13"/>
        <v>3287.9</v>
      </c>
      <c r="I885" s="1039"/>
      <c r="J885" s="2161" t="s">
        <v>6432</v>
      </c>
      <c r="K885" s="2160" t="str">
        <f>VLOOKUP(J885,'FICHE RATIOS'!C:D,2,FALSE)</f>
        <v>Evacuations EU / EV</v>
      </c>
    </row>
    <row r="886" spans="1:11" s="1012" customFormat="1" ht="12">
      <c r="A886" s="1040"/>
      <c r="B886" s="1053"/>
      <c r="C886" s="1054"/>
      <c r="D886" s="1067" t="s">
        <v>3765</v>
      </c>
      <c r="E886" s="555" t="s">
        <v>235</v>
      </c>
      <c r="F886" s="555">
        <v>30</v>
      </c>
      <c r="G886" s="1052">
        <v>57.65</v>
      </c>
      <c r="H886" s="1059">
        <f t="shared" si="13"/>
        <v>1729.5</v>
      </c>
      <c r="I886" s="1039"/>
      <c r="J886" s="2161" t="s">
        <v>6432</v>
      </c>
      <c r="K886" s="2160" t="str">
        <f>VLOOKUP(J886,'FICHE RATIOS'!C:D,2,FALSE)</f>
        <v>Evacuations EU / EV</v>
      </c>
    </row>
    <row r="887" spans="1:11" s="1012" customFormat="1" ht="12">
      <c r="A887" s="1040"/>
      <c r="B887" s="1053"/>
      <c r="C887" s="1054"/>
      <c r="D887" s="1067" t="s">
        <v>3811</v>
      </c>
      <c r="E887" s="555" t="s">
        <v>235</v>
      </c>
      <c r="F887" s="555">
        <v>263</v>
      </c>
      <c r="G887" s="1052">
        <v>83.45</v>
      </c>
      <c r="H887" s="1059">
        <f t="shared" si="13"/>
        <v>21947.350000000002</v>
      </c>
      <c r="I887" s="1039"/>
      <c r="J887" s="2161" t="s">
        <v>6432</v>
      </c>
      <c r="K887" s="2160" t="str">
        <f>VLOOKUP(J887,'FICHE RATIOS'!C:D,2,FALSE)</f>
        <v>Evacuations EU / EV</v>
      </c>
    </row>
    <row r="888" spans="1:11" s="1012" customFormat="1" ht="12">
      <c r="A888" s="1040"/>
      <c r="B888" s="1060"/>
      <c r="C888" s="1040"/>
      <c r="D888" s="1061"/>
      <c r="E888" s="1051"/>
      <c r="F888" s="1051"/>
      <c r="G888" s="1052"/>
      <c r="H888" s="1059">
        <f t="shared" si="13"/>
        <v>0</v>
      </c>
      <c r="I888" s="1039"/>
      <c r="J888" s="2161" t="s">
        <v>6432</v>
      </c>
      <c r="K888" s="2160" t="str">
        <f>VLOOKUP(J888,'FICHE RATIOS'!C:D,2,FALSE)</f>
        <v>Evacuations EU / EV</v>
      </c>
    </row>
    <row r="889" spans="1:11" s="1012" customFormat="1" ht="12">
      <c r="A889" s="1040"/>
      <c r="B889" s="1053"/>
      <c r="C889" s="1054"/>
      <c r="D889" s="1067" t="s">
        <v>3821</v>
      </c>
      <c r="E889" s="555" t="s">
        <v>66</v>
      </c>
      <c r="F889" s="555">
        <v>38</v>
      </c>
      <c r="G889" s="1052">
        <v>107.71</v>
      </c>
      <c r="H889" s="1059">
        <f t="shared" si="13"/>
        <v>4092.9799999999996</v>
      </c>
      <c r="I889" s="1039"/>
      <c r="J889" s="2161" t="s">
        <v>6432</v>
      </c>
      <c r="K889" s="2160" t="str">
        <f>VLOOKUP(J889,'FICHE RATIOS'!C:D,2,FALSE)</f>
        <v>Evacuations EU / EV</v>
      </c>
    </row>
    <row r="890" spans="1:11" s="1012" customFormat="1" ht="12">
      <c r="A890" s="1040"/>
      <c r="B890" s="1065"/>
      <c r="C890" s="1066"/>
      <c r="D890" s="1062"/>
      <c r="E890" s="276"/>
      <c r="F890" s="277"/>
      <c r="G890" s="1052"/>
      <c r="H890" s="1059">
        <f t="shared" si="13"/>
        <v>0</v>
      </c>
      <c r="I890" s="1039"/>
      <c r="J890" s="2161" t="s">
        <v>6432</v>
      </c>
      <c r="K890" s="2160" t="str">
        <f>VLOOKUP(J890,'FICHE RATIOS'!C:D,2,FALSE)</f>
        <v>Evacuations EU / EV</v>
      </c>
    </row>
    <row r="891" spans="1:11" s="1012" customFormat="1" ht="12">
      <c r="A891" s="1040"/>
      <c r="B891" s="1053"/>
      <c r="C891" s="1054"/>
      <c r="D891" s="1067"/>
      <c r="E891" s="555"/>
      <c r="F891" s="555"/>
      <c r="G891" s="1052"/>
      <c r="H891" s="1059">
        <f t="shared" si="13"/>
        <v>0</v>
      </c>
      <c r="I891" s="1039"/>
      <c r="J891" s="2161" t="s">
        <v>6432</v>
      </c>
      <c r="K891" s="2160" t="str">
        <f>VLOOKUP(J891,'FICHE RATIOS'!C:D,2,FALSE)</f>
        <v>Evacuations EU / EV</v>
      </c>
    </row>
    <row r="892" spans="1:11" s="1012" customFormat="1" ht="12">
      <c r="A892" s="1040"/>
      <c r="B892" s="1053"/>
      <c r="C892" s="1054"/>
      <c r="D892" s="1070" t="s">
        <v>3822</v>
      </c>
      <c r="E892" s="555"/>
      <c r="F892" s="555"/>
      <c r="G892" s="1052"/>
      <c r="H892" s="1059">
        <f t="shared" si="13"/>
        <v>0</v>
      </c>
      <c r="I892" s="1039"/>
      <c r="J892" s="2161" t="s">
        <v>6432</v>
      </c>
      <c r="K892" s="2160" t="str">
        <f>VLOOKUP(J892,'FICHE RATIOS'!C:D,2,FALSE)</f>
        <v>Evacuations EU / EV</v>
      </c>
    </row>
    <row r="893" spans="1:11" s="1012" customFormat="1" ht="12">
      <c r="A893" s="1040"/>
      <c r="B893" s="1060"/>
      <c r="C893" s="1040"/>
      <c r="D893" s="1061" t="s">
        <v>3823</v>
      </c>
      <c r="E893" s="1051" t="s">
        <v>235</v>
      </c>
      <c r="F893" s="1051">
        <v>102</v>
      </c>
      <c r="G893" s="1052">
        <v>29.42</v>
      </c>
      <c r="H893" s="1059">
        <f t="shared" si="13"/>
        <v>3000.84</v>
      </c>
      <c r="I893" s="1039"/>
      <c r="J893" s="2161" t="s">
        <v>6432</v>
      </c>
      <c r="K893" s="2160" t="str">
        <f>VLOOKUP(J893,'FICHE RATIOS'!C:D,2,FALSE)</f>
        <v>Evacuations EU / EV</v>
      </c>
    </row>
    <row r="894" spans="1:11" s="1012" customFormat="1" ht="12">
      <c r="A894" s="1040"/>
      <c r="B894" s="1060"/>
      <c r="C894" s="1040"/>
      <c r="D894" s="1061" t="s">
        <v>3824</v>
      </c>
      <c r="E894" s="1051" t="s">
        <v>235</v>
      </c>
      <c r="F894" s="1051">
        <v>125</v>
      </c>
      <c r="G894" s="1052">
        <v>52.61</v>
      </c>
      <c r="H894" s="1059">
        <f t="shared" si="13"/>
        <v>6576.25</v>
      </c>
      <c r="I894" s="1039"/>
      <c r="J894" s="2161" t="s">
        <v>6432</v>
      </c>
      <c r="K894" s="2160" t="str">
        <f>VLOOKUP(J894,'FICHE RATIOS'!C:D,2,FALSE)</f>
        <v>Evacuations EU / EV</v>
      </c>
    </row>
    <row r="895" spans="1:11" s="1012" customFormat="1" ht="12">
      <c r="A895" s="1040"/>
      <c r="B895" s="1060"/>
      <c r="C895" s="1040"/>
      <c r="D895" s="1061" t="s">
        <v>3763</v>
      </c>
      <c r="E895" s="1051" t="s">
        <v>66</v>
      </c>
      <c r="F895" s="1051">
        <v>40</v>
      </c>
      <c r="G895" s="1052">
        <v>57.49</v>
      </c>
      <c r="H895" s="1059">
        <f t="shared" ref="H895:H958" si="14">+IF(F895=0,0,F895*G895)</f>
        <v>2299.6</v>
      </c>
      <c r="I895" s="1039"/>
      <c r="J895" s="2161" t="s">
        <v>6432</v>
      </c>
      <c r="K895" s="2160" t="str">
        <f>VLOOKUP(J895,'FICHE RATIOS'!C:D,2,FALSE)</f>
        <v>Evacuations EU / EV</v>
      </c>
    </row>
    <row r="896" spans="1:11" s="1012" customFormat="1" ht="12">
      <c r="A896" s="1040"/>
      <c r="B896" s="1053"/>
      <c r="C896" s="1054"/>
      <c r="D896" s="1064"/>
      <c r="E896" s="456"/>
      <c r="F896" s="1051"/>
      <c r="G896" s="1052"/>
      <c r="H896" s="1059">
        <f t="shared" si="14"/>
        <v>0</v>
      </c>
      <c r="I896" s="1039"/>
      <c r="J896" s="2161" t="s">
        <v>6432</v>
      </c>
      <c r="K896" s="2160" t="str">
        <f>VLOOKUP(J896,'FICHE RATIOS'!C:D,2,FALSE)</f>
        <v>Evacuations EU / EV</v>
      </c>
    </row>
    <row r="897" spans="1:11" s="1012" customFormat="1" ht="12">
      <c r="A897" s="1040"/>
      <c r="B897" s="1053"/>
      <c r="C897" s="1054"/>
      <c r="D897" s="1067" t="s">
        <v>3825</v>
      </c>
      <c r="E897" s="555" t="s">
        <v>66</v>
      </c>
      <c r="F897" s="311">
        <v>40</v>
      </c>
      <c r="G897" s="1052">
        <v>85.84</v>
      </c>
      <c r="H897" s="1059">
        <f t="shared" si="14"/>
        <v>3433.6000000000004</v>
      </c>
      <c r="I897" s="1039"/>
      <c r="J897" s="2161" t="s">
        <v>6432</v>
      </c>
      <c r="K897" s="2160" t="str">
        <f>VLOOKUP(J897,'FICHE RATIOS'!C:D,2,FALSE)</f>
        <v>Evacuations EU / EV</v>
      </c>
    </row>
    <row r="898" spans="1:11" s="1012" customFormat="1" ht="12">
      <c r="A898" s="1040"/>
      <c r="B898" s="1053"/>
      <c r="C898" s="1054"/>
      <c r="D898" s="1064"/>
      <c r="E898" s="456"/>
      <c r="F898" s="555"/>
      <c r="G898" s="1052"/>
      <c r="H898" s="1059">
        <f t="shared" si="14"/>
        <v>0</v>
      </c>
      <c r="I898" s="1039"/>
      <c r="J898" s="2161" t="s">
        <v>6432</v>
      </c>
      <c r="K898" s="2160" t="str">
        <f>VLOOKUP(J898,'FICHE RATIOS'!C:D,2,FALSE)</f>
        <v>Evacuations EU / EV</v>
      </c>
    </row>
    <row r="899" spans="1:11" s="1012" customFormat="1" ht="12">
      <c r="A899" s="1040"/>
      <c r="B899" s="1053"/>
      <c r="C899" s="1054"/>
      <c r="D899" s="1067" t="s">
        <v>3826</v>
      </c>
      <c r="E899" s="555" t="s">
        <v>66</v>
      </c>
      <c r="F899" s="555">
        <v>4</v>
      </c>
      <c r="G899" s="1052">
        <v>29.38</v>
      </c>
      <c r="H899" s="1059">
        <f t="shared" si="14"/>
        <v>117.52</v>
      </c>
      <c r="I899" s="1039"/>
      <c r="J899" s="2161" t="s">
        <v>6432</v>
      </c>
      <c r="K899" s="2160" t="str">
        <f>VLOOKUP(J899,'FICHE RATIOS'!C:D,2,FALSE)</f>
        <v>Evacuations EU / EV</v>
      </c>
    </row>
    <row r="900" spans="1:11" s="1012" customFormat="1" ht="12">
      <c r="A900" s="1040"/>
      <c r="B900" s="1053"/>
      <c r="C900" s="1054"/>
      <c r="D900" s="1067"/>
      <c r="E900" s="555"/>
      <c r="F900" s="555"/>
      <c r="G900" s="1052"/>
      <c r="H900" s="1059">
        <f t="shared" si="14"/>
        <v>0</v>
      </c>
      <c r="I900" s="1039"/>
      <c r="J900" s="2161" t="s">
        <v>6432</v>
      </c>
      <c r="K900" s="2160" t="str">
        <f>VLOOKUP(J900,'FICHE RATIOS'!C:D,2,FALSE)</f>
        <v>Evacuations EU / EV</v>
      </c>
    </row>
    <row r="901" spans="1:11" s="1012" customFormat="1" ht="12">
      <c r="A901" s="1040"/>
      <c r="B901" s="1053"/>
      <c r="C901" s="1054"/>
      <c r="D901" s="1067" t="s">
        <v>3827</v>
      </c>
      <c r="E901" s="555"/>
      <c r="F901" s="555"/>
      <c r="G901" s="1052"/>
      <c r="H901" s="1059">
        <f t="shared" si="14"/>
        <v>0</v>
      </c>
      <c r="I901" s="1039"/>
      <c r="J901" s="2161" t="s">
        <v>6432</v>
      </c>
      <c r="K901" s="2160" t="str">
        <f>VLOOKUP(J901,'FICHE RATIOS'!C:D,2,FALSE)</f>
        <v>Evacuations EU / EV</v>
      </c>
    </row>
    <row r="902" spans="1:11" s="1012" customFormat="1" ht="12">
      <c r="A902" s="1040"/>
      <c r="B902" s="1053"/>
      <c r="C902" s="1054"/>
      <c r="D902" s="1067" t="s">
        <v>3828</v>
      </c>
      <c r="E902" s="555" t="s">
        <v>235</v>
      </c>
      <c r="F902" s="555">
        <v>16</v>
      </c>
      <c r="G902" s="1052">
        <v>122.44</v>
      </c>
      <c r="H902" s="1059">
        <f t="shared" si="14"/>
        <v>1959.04</v>
      </c>
      <c r="I902" s="1039"/>
      <c r="J902" s="2161" t="s">
        <v>6432</v>
      </c>
      <c r="K902" s="2160" t="str">
        <f>VLOOKUP(J902,'FICHE RATIOS'!C:D,2,FALSE)</f>
        <v>Evacuations EU / EV</v>
      </c>
    </row>
    <row r="903" spans="1:11" s="1012" customFormat="1" ht="12">
      <c r="A903" s="1040"/>
      <c r="B903" s="1065"/>
      <c r="C903" s="1066"/>
      <c r="D903" s="1062"/>
      <c r="E903" s="276"/>
      <c r="F903" s="277"/>
      <c r="G903" s="1052"/>
      <c r="H903" s="1059">
        <f t="shared" si="14"/>
        <v>0</v>
      </c>
      <c r="I903" s="1039"/>
      <c r="J903" s="2161" t="s">
        <v>6432</v>
      </c>
      <c r="K903" s="2160" t="str">
        <f>VLOOKUP(J903,'FICHE RATIOS'!C:D,2,FALSE)</f>
        <v>Evacuations EU / EV</v>
      </c>
    </row>
    <row r="904" spans="1:11" s="1012" customFormat="1" ht="12">
      <c r="A904" s="1040"/>
      <c r="B904" s="1065"/>
      <c r="C904" s="1066"/>
      <c r="D904" s="1062"/>
      <c r="E904" s="276"/>
      <c r="F904" s="277"/>
      <c r="G904" s="1052"/>
      <c r="H904" s="1059">
        <f t="shared" si="14"/>
        <v>0</v>
      </c>
      <c r="I904" s="1039"/>
      <c r="J904" s="2161" t="s">
        <v>6432</v>
      </c>
      <c r="K904" s="2160" t="str">
        <f>VLOOKUP(J904,'FICHE RATIOS'!C:D,2,FALSE)</f>
        <v>Evacuations EU / EV</v>
      </c>
    </row>
    <row r="905" spans="1:11" s="1012" customFormat="1" ht="12">
      <c r="A905" s="1040"/>
      <c r="B905" s="1053"/>
      <c r="C905" s="1054"/>
      <c r="D905" s="1070" t="s">
        <v>3829</v>
      </c>
      <c r="E905" s="1051"/>
      <c r="F905" s="1051"/>
      <c r="G905" s="1052"/>
      <c r="H905" s="1059">
        <f t="shared" si="14"/>
        <v>0</v>
      </c>
      <c r="I905" s="1039"/>
      <c r="J905" s="2161" t="s">
        <v>6432</v>
      </c>
      <c r="K905" s="2160" t="str">
        <f>VLOOKUP(J905,'FICHE RATIOS'!C:D,2,FALSE)</f>
        <v>Evacuations EU / EV</v>
      </c>
    </row>
    <row r="906" spans="1:11" s="1012" customFormat="1" ht="12">
      <c r="A906" s="1040"/>
      <c r="B906" s="1053"/>
      <c r="C906" s="1054"/>
      <c r="D906" s="1067"/>
      <c r="E906" s="1051"/>
      <c r="F906" s="1051"/>
      <c r="G906" s="1052"/>
      <c r="H906" s="1059">
        <f t="shared" si="14"/>
        <v>0</v>
      </c>
      <c r="I906" s="1039"/>
      <c r="J906" s="2161" t="s">
        <v>6432</v>
      </c>
      <c r="K906" s="2160" t="str">
        <f>VLOOKUP(J906,'FICHE RATIOS'!C:D,2,FALSE)</f>
        <v>Evacuations EU / EV</v>
      </c>
    </row>
    <row r="907" spans="1:11" s="1012" customFormat="1" ht="12">
      <c r="A907" s="1040"/>
      <c r="B907" s="1060"/>
      <c r="C907" s="1040"/>
      <c r="D907" s="1061" t="s">
        <v>3496</v>
      </c>
      <c r="E907" s="1051" t="s">
        <v>66</v>
      </c>
      <c r="F907" s="1051">
        <v>6</v>
      </c>
      <c r="G907" s="1052">
        <v>223.46</v>
      </c>
      <c r="H907" s="1059">
        <f t="shared" si="14"/>
        <v>1340.76</v>
      </c>
      <c r="I907" s="1039"/>
      <c r="J907" s="2161" t="s">
        <v>6432</v>
      </c>
      <c r="K907" s="2160" t="str">
        <f>VLOOKUP(J907,'FICHE RATIOS'!C:D,2,FALSE)</f>
        <v>Evacuations EU / EV</v>
      </c>
    </row>
    <row r="908" spans="1:11" s="1012" customFormat="1" ht="12">
      <c r="A908" s="1040"/>
      <c r="B908" s="1065"/>
      <c r="C908" s="1066"/>
      <c r="D908" s="1062"/>
      <c r="E908" s="276"/>
      <c r="F908" s="277"/>
      <c r="G908" s="1052"/>
      <c r="H908" s="1059">
        <f t="shared" si="14"/>
        <v>0</v>
      </c>
      <c r="I908" s="1039"/>
      <c r="J908" s="2161" t="s">
        <v>6432</v>
      </c>
      <c r="K908" s="2160" t="str">
        <f>VLOOKUP(J908,'FICHE RATIOS'!C:D,2,FALSE)</f>
        <v>Evacuations EU / EV</v>
      </c>
    </row>
    <row r="909" spans="1:11" s="1012" customFormat="1" ht="12">
      <c r="A909" s="1040"/>
      <c r="B909" s="1065"/>
      <c r="C909" s="1066"/>
      <c r="D909" s="1062"/>
      <c r="E909" s="276"/>
      <c r="F909" s="277"/>
      <c r="G909" s="1052"/>
      <c r="H909" s="1059">
        <f t="shared" si="14"/>
        <v>0</v>
      </c>
      <c r="I909" s="1039"/>
      <c r="J909" s="2161" t="s">
        <v>6432</v>
      </c>
      <c r="K909" s="2160" t="str">
        <f>VLOOKUP(J909,'FICHE RATIOS'!C:D,2,FALSE)</f>
        <v>Evacuations EU / EV</v>
      </c>
    </row>
    <row r="910" spans="1:11" s="1012" customFormat="1" ht="12">
      <c r="A910" s="1040"/>
      <c r="B910" s="1065"/>
      <c r="C910" s="1066"/>
      <c r="D910" s="1062"/>
      <c r="E910" s="276"/>
      <c r="F910" s="277"/>
      <c r="G910" s="1052"/>
      <c r="H910" s="1059">
        <f t="shared" si="14"/>
        <v>0</v>
      </c>
      <c r="I910" s="1039"/>
      <c r="J910" s="2161" t="s">
        <v>6432</v>
      </c>
      <c r="K910" s="2160" t="str">
        <f>VLOOKUP(J910,'FICHE RATIOS'!C:D,2,FALSE)</f>
        <v>Evacuations EU / EV</v>
      </c>
    </row>
    <row r="911" spans="1:11" s="1012" customFormat="1" ht="12">
      <c r="A911" s="1040"/>
      <c r="B911" s="1053"/>
      <c r="C911" s="1054"/>
      <c r="D911" s="1070" t="s">
        <v>3805</v>
      </c>
      <c r="E911" s="555"/>
      <c r="F911" s="555"/>
      <c r="G911" s="1052"/>
      <c r="H911" s="1059">
        <f t="shared" si="14"/>
        <v>0</v>
      </c>
      <c r="I911" s="1039"/>
      <c r="J911" s="2161" t="s">
        <v>6432</v>
      </c>
      <c r="K911" s="2160" t="str">
        <f>VLOOKUP(J911,'FICHE RATIOS'!C:D,2,FALSE)</f>
        <v>Evacuations EU / EV</v>
      </c>
    </row>
    <row r="912" spans="1:11" s="1012" customFormat="1" ht="12">
      <c r="A912" s="1040"/>
      <c r="B912" s="1053"/>
      <c r="C912" s="1054"/>
      <c r="D912" s="1067" t="s">
        <v>3806</v>
      </c>
      <c r="E912" s="555" t="s">
        <v>66</v>
      </c>
      <c r="F912" s="555">
        <v>3</v>
      </c>
      <c r="G912" s="1052">
        <v>16.399999999999999</v>
      </c>
      <c r="H912" s="1059">
        <f t="shared" si="14"/>
        <v>49.199999999999996</v>
      </c>
      <c r="I912" s="1039"/>
      <c r="J912" s="2161" t="s">
        <v>6432</v>
      </c>
      <c r="K912" s="2160" t="str">
        <f>VLOOKUP(J912,'FICHE RATIOS'!C:D,2,FALSE)</f>
        <v>Evacuations EU / EV</v>
      </c>
    </row>
    <row r="913" spans="1:11" s="1012" customFormat="1" ht="12">
      <c r="A913" s="1040"/>
      <c r="B913" s="1053"/>
      <c r="C913" s="1054"/>
      <c r="D913" s="1070"/>
      <c r="E913" s="555"/>
      <c r="F913" s="555"/>
      <c r="G913" s="1052"/>
      <c r="H913" s="1059">
        <f t="shared" si="14"/>
        <v>0</v>
      </c>
      <c r="I913" s="1039"/>
      <c r="J913" s="2161" t="s">
        <v>6432</v>
      </c>
      <c r="K913" s="2160" t="str">
        <f>VLOOKUP(J913,'FICHE RATIOS'!C:D,2,FALSE)</f>
        <v>Evacuations EU / EV</v>
      </c>
    </row>
    <row r="914" spans="1:11" s="1012" customFormat="1" ht="12">
      <c r="A914" s="1040"/>
      <c r="B914" s="1053"/>
      <c r="C914" s="1054"/>
      <c r="D914" s="1067" t="s">
        <v>3830</v>
      </c>
      <c r="E914" s="555"/>
      <c r="F914" s="555"/>
      <c r="G914" s="1052"/>
      <c r="H914" s="1059">
        <f t="shared" si="14"/>
        <v>0</v>
      </c>
      <c r="I914" s="1039"/>
      <c r="J914" s="2161" t="s">
        <v>6432</v>
      </c>
      <c r="K914" s="2160" t="str">
        <f>VLOOKUP(J914,'FICHE RATIOS'!C:D,2,FALSE)</f>
        <v>Evacuations EU / EV</v>
      </c>
    </row>
    <row r="915" spans="1:11" s="1012" customFormat="1" ht="12">
      <c r="A915" s="1040"/>
      <c r="B915" s="1053"/>
      <c r="C915" s="1054"/>
      <c r="D915" s="1067" t="s">
        <v>3831</v>
      </c>
      <c r="E915" s="555" t="s">
        <v>66</v>
      </c>
      <c r="F915" s="555">
        <v>3</v>
      </c>
      <c r="G915" s="1052">
        <v>7.92</v>
      </c>
      <c r="H915" s="1059">
        <f t="shared" si="14"/>
        <v>23.759999999999998</v>
      </c>
      <c r="I915" s="1039"/>
      <c r="J915" s="2161" t="s">
        <v>6432</v>
      </c>
      <c r="K915" s="2160" t="str">
        <f>VLOOKUP(J915,'FICHE RATIOS'!C:D,2,FALSE)</f>
        <v>Evacuations EU / EV</v>
      </c>
    </row>
    <row r="916" spans="1:11" s="1012" customFormat="1" ht="12">
      <c r="A916" s="1040"/>
      <c r="B916" s="1053"/>
      <c r="C916" s="1054"/>
      <c r="D916" s="1067"/>
      <c r="E916" s="555"/>
      <c r="F916" s="555"/>
      <c r="G916" s="1052"/>
      <c r="H916" s="1059">
        <f t="shared" si="14"/>
        <v>0</v>
      </c>
      <c r="I916" s="1039"/>
      <c r="J916" s="2161" t="s">
        <v>6432</v>
      </c>
      <c r="K916" s="2160" t="str">
        <f>VLOOKUP(J916,'FICHE RATIOS'!C:D,2,FALSE)</f>
        <v>Evacuations EU / EV</v>
      </c>
    </row>
    <row r="917" spans="1:11" s="1012" customFormat="1" ht="12">
      <c r="A917" s="1040"/>
      <c r="B917" s="1053"/>
      <c r="C917" s="1054"/>
      <c r="D917" s="1067" t="s">
        <v>3755</v>
      </c>
      <c r="E917" s="555" t="s">
        <v>235</v>
      </c>
      <c r="F917" s="555">
        <v>60</v>
      </c>
      <c r="G917" s="1052">
        <v>23.98</v>
      </c>
      <c r="H917" s="1059">
        <f t="shared" si="14"/>
        <v>1438.8</v>
      </c>
      <c r="I917" s="1039"/>
      <c r="J917" s="2161" t="s">
        <v>6432</v>
      </c>
      <c r="K917" s="2160" t="str">
        <f>VLOOKUP(J917,'FICHE RATIOS'!C:D,2,FALSE)</f>
        <v>Evacuations EU / EV</v>
      </c>
    </row>
    <row r="918" spans="1:11" s="1012" customFormat="1" ht="12">
      <c r="A918" s="1040"/>
      <c r="B918" s="1053"/>
      <c r="C918" s="1054"/>
      <c r="D918" s="1067"/>
      <c r="E918" s="555"/>
      <c r="F918" s="555"/>
      <c r="G918" s="1052"/>
      <c r="H918" s="1059">
        <f t="shared" si="14"/>
        <v>0</v>
      </c>
      <c r="I918" s="1039"/>
      <c r="J918" s="2161" t="s">
        <v>6432</v>
      </c>
      <c r="K918" s="2160" t="str">
        <f>VLOOKUP(J918,'FICHE RATIOS'!C:D,2,FALSE)</f>
        <v>Evacuations EU / EV</v>
      </c>
    </row>
    <row r="919" spans="1:11" s="1012" customFormat="1" ht="12">
      <c r="A919" s="1040"/>
      <c r="B919" s="1053"/>
      <c r="C919" s="1054"/>
      <c r="D919" s="1067"/>
      <c r="E919" s="555"/>
      <c r="F919" s="555"/>
      <c r="G919" s="1052"/>
      <c r="H919" s="1059">
        <f t="shared" si="14"/>
        <v>0</v>
      </c>
      <c r="I919" s="1039"/>
      <c r="J919" s="2161" t="s">
        <v>6432</v>
      </c>
      <c r="K919" s="2160" t="str">
        <f>VLOOKUP(J919,'FICHE RATIOS'!C:D,2,FALSE)</f>
        <v>Evacuations EU / EV</v>
      </c>
    </row>
    <row r="920" spans="1:11" s="1012" customFormat="1" ht="12">
      <c r="A920" s="1040"/>
      <c r="B920" s="1053"/>
      <c r="C920" s="1054"/>
      <c r="D920" s="1070" t="s">
        <v>3832</v>
      </c>
      <c r="E920" s="555"/>
      <c r="F920" s="555"/>
      <c r="G920" s="1052"/>
      <c r="H920" s="1059">
        <f t="shared" si="14"/>
        <v>0</v>
      </c>
      <c r="I920" s="1039"/>
      <c r="J920" s="2161" t="s">
        <v>6432</v>
      </c>
      <c r="K920" s="2160" t="str">
        <f>VLOOKUP(J920,'FICHE RATIOS'!C:D,2,FALSE)</f>
        <v>Evacuations EU / EV</v>
      </c>
    </row>
    <row r="921" spans="1:11" s="1012" customFormat="1" ht="12">
      <c r="A921" s="1040"/>
      <c r="B921" s="1053"/>
      <c r="C921" s="1054"/>
      <c r="D921" s="1070" t="s">
        <v>3598</v>
      </c>
      <c r="E921" s="311"/>
      <c r="F921" s="555"/>
      <c r="G921" s="1052"/>
      <c r="H921" s="1059">
        <f t="shared" si="14"/>
        <v>0</v>
      </c>
      <c r="I921" s="1039"/>
      <c r="J921" s="2161" t="s">
        <v>6432</v>
      </c>
      <c r="K921" s="2160" t="str">
        <f>VLOOKUP(J921,'FICHE RATIOS'!C:D,2,FALSE)</f>
        <v>Evacuations EU / EV</v>
      </c>
    </row>
    <row r="922" spans="1:11" s="1012" customFormat="1" ht="12">
      <c r="A922" s="1040"/>
      <c r="B922" s="1053"/>
      <c r="C922" s="1054"/>
      <c r="D922" s="1067" t="s">
        <v>3833</v>
      </c>
      <c r="E922" s="555" t="s">
        <v>66</v>
      </c>
      <c r="F922" s="555">
        <v>2</v>
      </c>
      <c r="G922" s="1052">
        <v>27.16</v>
      </c>
      <c r="H922" s="1059">
        <f t="shared" si="14"/>
        <v>54.32</v>
      </c>
      <c r="I922" s="1039"/>
      <c r="J922" s="2161" t="s">
        <v>6432</v>
      </c>
      <c r="K922" s="2160" t="str">
        <f>VLOOKUP(J922,'FICHE RATIOS'!C:D,2,FALSE)</f>
        <v>Evacuations EU / EV</v>
      </c>
    </row>
    <row r="923" spans="1:11" s="1012" customFormat="1" ht="12">
      <c r="A923" s="1040"/>
      <c r="B923" s="1053"/>
      <c r="C923" s="1054"/>
      <c r="D923" s="1067" t="s">
        <v>3834</v>
      </c>
      <c r="E923" s="555" t="s">
        <v>66</v>
      </c>
      <c r="F923" s="555">
        <v>43</v>
      </c>
      <c r="G923" s="1052">
        <v>52.62</v>
      </c>
      <c r="H923" s="1059">
        <f t="shared" si="14"/>
        <v>2262.66</v>
      </c>
      <c r="I923" s="1039"/>
      <c r="J923" s="2161" t="s">
        <v>6432</v>
      </c>
      <c r="K923" s="2160" t="str">
        <f>VLOOKUP(J923,'FICHE RATIOS'!C:D,2,FALSE)</f>
        <v>Evacuations EU / EV</v>
      </c>
    </row>
    <row r="924" spans="1:11" s="1012" customFormat="1" ht="12">
      <c r="A924" s="1040"/>
      <c r="B924" s="1053"/>
      <c r="C924" s="1054"/>
      <c r="D924" s="1067" t="s">
        <v>3835</v>
      </c>
      <c r="E924" s="555" t="s">
        <v>66</v>
      </c>
      <c r="F924" s="555">
        <v>57</v>
      </c>
      <c r="G924" s="1052">
        <v>63.38</v>
      </c>
      <c r="H924" s="1059">
        <f t="shared" si="14"/>
        <v>3612.6600000000003</v>
      </c>
      <c r="I924" s="1039"/>
      <c r="J924" s="2161" t="s">
        <v>6432</v>
      </c>
      <c r="K924" s="2160" t="str">
        <f>VLOOKUP(J924,'FICHE RATIOS'!C:D,2,FALSE)</f>
        <v>Evacuations EU / EV</v>
      </c>
    </row>
    <row r="925" spans="1:11" s="1012" customFormat="1" ht="12">
      <c r="A925" s="1040"/>
      <c r="B925" s="1053"/>
      <c r="C925" s="1054"/>
      <c r="D925" s="1067" t="s">
        <v>3836</v>
      </c>
      <c r="E925" s="555" t="s">
        <v>66</v>
      </c>
      <c r="F925" s="555">
        <v>47</v>
      </c>
      <c r="G925" s="1052">
        <v>73.16</v>
      </c>
      <c r="H925" s="1059">
        <f t="shared" si="14"/>
        <v>3438.52</v>
      </c>
      <c r="I925" s="1039"/>
      <c r="J925" s="2161" t="s">
        <v>6432</v>
      </c>
      <c r="K925" s="2160" t="str">
        <f>VLOOKUP(J925,'FICHE RATIOS'!C:D,2,FALSE)</f>
        <v>Evacuations EU / EV</v>
      </c>
    </row>
    <row r="926" spans="1:11" s="1012" customFormat="1" ht="12">
      <c r="A926" s="1040"/>
      <c r="B926" s="1053"/>
      <c r="C926" s="1054"/>
      <c r="D926" s="1070"/>
      <c r="E926" s="555"/>
      <c r="F926" s="555"/>
      <c r="G926" s="1052"/>
      <c r="H926" s="1059">
        <f t="shared" si="14"/>
        <v>0</v>
      </c>
      <c r="I926" s="1039"/>
      <c r="J926" s="2161" t="s">
        <v>6432</v>
      </c>
      <c r="K926" s="2160" t="str">
        <f>VLOOKUP(J926,'FICHE RATIOS'!C:D,2,FALSE)</f>
        <v>Evacuations EU / EV</v>
      </c>
    </row>
    <row r="927" spans="1:11" s="1012" customFormat="1" ht="12">
      <c r="A927" s="1040"/>
      <c r="B927" s="1053"/>
      <c r="C927" s="1054"/>
      <c r="D927" s="1099" t="s">
        <v>3837</v>
      </c>
      <c r="E927" s="555" t="s">
        <v>235</v>
      </c>
      <c r="F927" s="555">
        <v>55</v>
      </c>
      <c r="G927" s="1052">
        <v>105.25</v>
      </c>
      <c r="H927" s="1059">
        <f t="shared" si="14"/>
        <v>5788.75</v>
      </c>
      <c r="I927" s="1039"/>
      <c r="J927" s="2161" t="s">
        <v>6432</v>
      </c>
      <c r="K927" s="2160" t="str">
        <f>VLOOKUP(J927,'FICHE RATIOS'!C:D,2,FALSE)</f>
        <v>Evacuations EU / EV</v>
      </c>
    </row>
    <row r="928" spans="1:11" s="1012" customFormat="1" ht="12">
      <c r="A928" s="1040"/>
      <c r="B928" s="1053"/>
      <c r="C928" s="1054"/>
      <c r="D928" s="1099" t="s">
        <v>3838</v>
      </c>
      <c r="E928" s="555" t="s">
        <v>235</v>
      </c>
      <c r="F928" s="555">
        <v>62</v>
      </c>
      <c r="G928" s="1052">
        <v>126.77</v>
      </c>
      <c r="H928" s="1059">
        <f t="shared" si="14"/>
        <v>7859.74</v>
      </c>
      <c r="I928" s="1039"/>
      <c r="J928" s="2161" t="s">
        <v>6432</v>
      </c>
      <c r="K928" s="2160" t="str">
        <f>VLOOKUP(J928,'FICHE RATIOS'!C:D,2,FALSE)</f>
        <v>Evacuations EU / EV</v>
      </c>
    </row>
    <row r="929" spans="1:11" s="1012" customFormat="1" ht="12">
      <c r="A929" s="1040"/>
      <c r="B929" s="1053"/>
      <c r="C929" s="1054"/>
      <c r="D929" s="1099" t="s">
        <v>3839</v>
      </c>
      <c r="E929" s="555" t="s">
        <v>235</v>
      </c>
      <c r="F929" s="555">
        <v>135</v>
      </c>
      <c r="G929" s="1052">
        <v>146.31</v>
      </c>
      <c r="H929" s="1059">
        <f t="shared" si="14"/>
        <v>19751.849999999999</v>
      </c>
      <c r="I929" s="1039"/>
      <c r="J929" s="2161" t="s">
        <v>6432</v>
      </c>
      <c r="K929" s="2160" t="str">
        <f>VLOOKUP(J929,'FICHE RATIOS'!C:D,2,FALSE)</f>
        <v>Evacuations EU / EV</v>
      </c>
    </row>
    <row r="930" spans="1:11" s="1012" customFormat="1" ht="12">
      <c r="A930" s="1040"/>
      <c r="B930" s="1053"/>
      <c r="C930" s="1054"/>
      <c r="D930" s="1099" t="s">
        <v>3840</v>
      </c>
      <c r="E930" s="555" t="s">
        <v>235</v>
      </c>
      <c r="F930" s="555">
        <v>110</v>
      </c>
      <c r="G930" s="1052">
        <v>186.77</v>
      </c>
      <c r="H930" s="1059">
        <f t="shared" si="14"/>
        <v>20544.7</v>
      </c>
      <c r="I930" s="1039"/>
      <c r="J930" s="2161" t="s">
        <v>6432</v>
      </c>
      <c r="K930" s="2160" t="str">
        <f>VLOOKUP(J930,'FICHE RATIOS'!C:D,2,FALSE)</f>
        <v>Evacuations EU / EV</v>
      </c>
    </row>
    <row r="931" spans="1:11" s="1012" customFormat="1" ht="12">
      <c r="A931" s="1040"/>
      <c r="B931" s="1053"/>
      <c r="C931" s="1054"/>
      <c r="D931" s="1099" t="s">
        <v>3841</v>
      </c>
      <c r="E931" s="555" t="s">
        <v>235</v>
      </c>
      <c r="F931" s="555">
        <v>80</v>
      </c>
      <c r="G931" s="1052">
        <v>235.96</v>
      </c>
      <c r="H931" s="1059">
        <f t="shared" si="14"/>
        <v>18876.8</v>
      </c>
      <c r="I931" s="1039"/>
      <c r="J931" s="2161" t="s">
        <v>6432</v>
      </c>
      <c r="K931" s="2160" t="str">
        <f>VLOOKUP(J931,'FICHE RATIOS'!C:D,2,FALSE)</f>
        <v>Evacuations EU / EV</v>
      </c>
    </row>
    <row r="932" spans="1:11" s="1012" customFormat="1" ht="12">
      <c r="A932" s="1040"/>
      <c r="B932" s="1053"/>
      <c r="C932" s="1054"/>
      <c r="D932" s="1067"/>
      <c r="E932" s="555"/>
      <c r="F932" s="555"/>
      <c r="G932" s="1052"/>
      <c r="H932" s="1059">
        <f t="shared" si="14"/>
        <v>0</v>
      </c>
      <c r="I932" s="1039"/>
      <c r="J932" s="2161" t="s">
        <v>6432</v>
      </c>
      <c r="K932" s="2160" t="str">
        <f>VLOOKUP(J932,'FICHE RATIOS'!C:D,2,FALSE)</f>
        <v>Evacuations EU / EV</v>
      </c>
    </row>
    <row r="933" spans="1:11" s="1012" customFormat="1" ht="12">
      <c r="A933" s="1040"/>
      <c r="B933" s="1053"/>
      <c r="C933" s="1054"/>
      <c r="D933" s="1067" t="s">
        <v>3842</v>
      </c>
      <c r="E933" s="311"/>
      <c r="F933" s="555"/>
      <c r="G933" s="1052"/>
      <c r="H933" s="1059">
        <f t="shared" si="14"/>
        <v>0</v>
      </c>
      <c r="I933" s="1039"/>
      <c r="J933" s="2161" t="s">
        <v>6432</v>
      </c>
      <c r="K933" s="2160" t="str">
        <f>VLOOKUP(J933,'FICHE RATIOS'!C:D,2,FALSE)</f>
        <v>Evacuations EU / EV</v>
      </c>
    </row>
    <row r="934" spans="1:11" s="1012" customFormat="1" ht="12">
      <c r="A934" s="1040"/>
      <c r="B934" s="1053"/>
      <c r="C934" s="1054"/>
      <c r="D934" s="1067" t="s">
        <v>3843</v>
      </c>
      <c r="E934" s="555" t="s">
        <v>235</v>
      </c>
      <c r="F934" s="555">
        <v>442</v>
      </c>
      <c r="G934" s="1052">
        <v>25.98</v>
      </c>
      <c r="H934" s="1059">
        <f t="shared" si="14"/>
        <v>11483.16</v>
      </c>
      <c r="I934" s="1039"/>
      <c r="J934" s="2161" t="s">
        <v>6432</v>
      </c>
      <c r="K934" s="2160" t="str">
        <f>VLOOKUP(J934,'FICHE RATIOS'!C:D,2,FALSE)</f>
        <v>Evacuations EU / EV</v>
      </c>
    </row>
    <row r="935" spans="1:11" s="1012" customFormat="1" ht="12">
      <c r="A935" s="1040"/>
      <c r="B935" s="1053"/>
      <c r="C935" s="1054"/>
      <c r="D935" s="1067"/>
      <c r="E935" s="555"/>
      <c r="F935" s="555"/>
      <c r="G935" s="1052"/>
      <c r="H935" s="1059">
        <f t="shared" si="14"/>
        <v>0</v>
      </c>
      <c r="I935" s="1039"/>
      <c r="J935" s="2161" t="s">
        <v>6432</v>
      </c>
      <c r="K935" s="2160" t="str">
        <f>VLOOKUP(J935,'FICHE RATIOS'!C:D,2,FALSE)</f>
        <v>Evacuations EU / EV</v>
      </c>
    </row>
    <row r="936" spans="1:11" s="1012" customFormat="1" ht="12">
      <c r="A936" s="1040"/>
      <c r="B936" s="1053"/>
      <c r="C936" s="1054"/>
      <c r="D936" s="1064" t="s">
        <v>3844</v>
      </c>
      <c r="E936" s="456" t="s">
        <v>70</v>
      </c>
      <c r="F936" s="555">
        <v>262</v>
      </c>
      <c r="G936" s="1052">
        <v>38.18</v>
      </c>
      <c r="H936" s="1059">
        <f t="shared" si="14"/>
        <v>10003.16</v>
      </c>
      <c r="I936" s="1039"/>
      <c r="J936" s="2161" t="s">
        <v>6432</v>
      </c>
      <c r="K936" s="2160" t="str">
        <f>VLOOKUP(J936,'FICHE RATIOS'!C:D,2,FALSE)</f>
        <v>Evacuations EU / EV</v>
      </c>
    </row>
    <row r="937" spans="1:11" s="1012" customFormat="1" ht="12">
      <c r="A937" s="1040"/>
      <c r="B937" s="1053"/>
      <c r="C937" s="1054"/>
      <c r="D937" s="1067"/>
      <c r="E937" s="555"/>
      <c r="F937" s="555"/>
      <c r="G937" s="1052"/>
      <c r="H937" s="1059">
        <f t="shared" si="14"/>
        <v>0</v>
      </c>
      <c r="I937" s="1039"/>
      <c r="J937" s="2161" t="s">
        <v>6432</v>
      </c>
      <c r="K937" s="2160" t="str">
        <f>VLOOKUP(J937,'FICHE RATIOS'!C:D,2,FALSE)</f>
        <v>Evacuations EU / EV</v>
      </c>
    </row>
    <row r="938" spans="1:11" s="1012" customFormat="1" ht="12">
      <c r="A938" s="1040"/>
      <c r="B938" s="1053"/>
      <c r="C938" s="1054"/>
      <c r="D938" s="1067" t="s">
        <v>3845</v>
      </c>
      <c r="E938" s="311"/>
      <c r="F938" s="555"/>
      <c r="G938" s="1052"/>
      <c r="H938" s="1059">
        <f t="shared" si="14"/>
        <v>0</v>
      </c>
      <c r="I938" s="1039"/>
      <c r="J938" s="2161" t="s">
        <v>6432</v>
      </c>
      <c r="K938" s="2160" t="str">
        <f>VLOOKUP(J938,'FICHE RATIOS'!C:D,2,FALSE)</f>
        <v>Evacuations EU / EV</v>
      </c>
    </row>
    <row r="939" spans="1:11" s="1012" customFormat="1" ht="12">
      <c r="A939" s="1040"/>
      <c r="B939" s="1053"/>
      <c r="C939" s="1054"/>
      <c r="D939" s="1067" t="s">
        <v>3846</v>
      </c>
      <c r="E939" s="311"/>
      <c r="F939" s="555"/>
      <c r="G939" s="1052"/>
      <c r="H939" s="1059">
        <f t="shared" si="14"/>
        <v>0</v>
      </c>
      <c r="I939" s="1039"/>
      <c r="J939" s="2161" t="s">
        <v>6432</v>
      </c>
      <c r="K939" s="2160" t="str">
        <f>VLOOKUP(J939,'FICHE RATIOS'!C:D,2,FALSE)</f>
        <v>Evacuations EU / EV</v>
      </c>
    </row>
    <row r="940" spans="1:11" s="1012" customFormat="1" ht="12">
      <c r="A940" s="1040"/>
      <c r="B940" s="1053"/>
      <c r="C940" s="1054"/>
      <c r="D940" s="1067" t="s">
        <v>3847</v>
      </c>
      <c r="E940" s="555" t="s">
        <v>51</v>
      </c>
      <c r="F940" s="555">
        <v>6</v>
      </c>
      <c r="G940" s="1052">
        <v>236.34</v>
      </c>
      <c r="H940" s="1059">
        <f t="shared" si="14"/>
        <v>1418.04</v>
      </c>
      <c r="I940" s="1039"/>
      <c r="J940" s="2161" t="s">
        <v>6432</v>
      </c>
      <c r="K940" s="2160" t="str">
        <f>VLOOKUP(J940,'FICHE RATIOS'!C:D,2,FALSE)</f>
        <v>Evacuations EU / EV</v>
      </c>
    </row>
    <row r="941" spans="1:11" s="1012" customFormat="1" ht="12">
      <c r="A941" s="1040"/>
      <c r="B941" s="1053"/>
      <c r="C941" s="1054"/>
      <c r="D941" s="1067"/>
      <c r="E941" s="555"/>
      <c r="F941" s="555"/>
      <c r="G941" s="1052"/>
      <c r="H941" s="1059">
        <f t="shared" si="14"/>
        <v>0</v>
      </c>
      <c r="I941" s="1039"/>
      <c r="J941" s="2161" t="s">
        <v>6432</v>
      </c>
      <c r="K941" s="2160" t="str">
        <f>VLOOKUP(J941,'FICHE RATIOS'!C:D,2,FALSE)</f>
        <v>Evacuations EU / EV</v>
      </c>
    </row>
    <row r="942" spans="1:11" s="1012" customFormat="1" ht="12">
      <c r="A942" s="1040"/>
      <c r="B942" s="1060"/>
      <c r="C942" s="1040"/>
      <c r="D942" s="1061" t="s">
        <v>3848</v>
      </c>
      <c r="E942" s="277"/>
      <c r="F942" s="1051"/>
      <c r="G942" s="1052"/>
      <c r="H942" s="1059">
        <f t="shared" si="14"/>
        <v>0</v>
      </c>
      <c r="I942" s="1039"/>
      <c r="J942" s="2161" t="s">
        <v>6432</v>
      </c>
      <c r="K942" s="2160" t="str">
        <f>VLOOKUP(J942,'FICHE RATIOS'!C:D,2,FALSE)</f>
        <v>Evacuations EU / EV</v>
      </c>
    </row>
    <row r="943" spans="1:11" s="1012" customFormat="1" ht="24">
      <c r="A943" s="1040"/>
      <c r="B943" s="1060"/>
      <c r="C943" s="1040"/>
      <c r="D943" s="1061" t="s">
        <v>3849</v>
      </c>
      <c r="E943" s="1051" t="s">
        <v>66</v>
      </c>
      <c r="F943" s="1051">
        <v>29</v>
      </c>
      <c r="G943" s="1052">
        <v>241.53</v>
      </c>
      <c r="H943" s="1059">
        <f t="shared" si="14"/>
        <v>7004.37</v>
      </c>
      <c r="I943" s="1039"/>
      <c r="J943" s="2161" t="s">
        <v>6432</v>
      </c>
      <c r="K943" s="2160" t="str">
        <f>VLOOKUP(J943,'FICHE RATIOS'!C:D,2,FALSE)</f>
        <v>Evacuations EU / EV</v>
      </c>
    </row>
    <row r="944" spans="1:11" s="1012" customFormat="1" ht="12">
      <c r="A944" s="1040"/>
      <c r="B944" s="1060"/>
      <c r="C944" s="1040"/>
      <c r="D944" s="1061"/>
      <c r="E944" s="1051"/>
      <c r="F944" s="1051"/>
      <c r="G944" s="1052"/>
      <c r="H944" s="1059">
        <f t="shared" si="14"/>
        <v>0</v>
      </c>
      <c r="I944" s="1039"/>
      <c r="J944" s="2161" t="s">
        <v>6432</v>
      </c>
      <c r="K944" s="2160" t="str">
        <f>VLOOKUP(J944,'FICHE RATIOS'!C:D,2,FALSE)</f>
        <v>Evacuations EU / EV</v>
      </c>
    </row>
    <row r="945" spans="1:11" s="1012" customFormat="1" ht="12">
      <c r="A945" s="1040"/>
      <c r="B945" s="1060"/>
      <c r="C945" s="1040"/>
      <c r="D945" s="1061"/>
      <c r="E945" s="1051"/>
      <c r="F945" s="1051"/>
      <c r="G945" s="1052"/>
      <c r="H945" s="1059">
        <f t="shared" si="14"/>
        <v>0</v>
      </c>
      <c r="I945" s="1039"/>
      <c r="J945" s="2161" t="s">
        <v>6432</v>
      </c>
      <c r="K945" s="2160" t="str">
        <f>VLOOKUP(J945,'FICHE RATIOS'!C:D,2,FALSE)</f>
        <v>Evacuations EU / EV</v>
      </c>
    </row>
    <row r="946" spans="1:11" s="1012" customFormat="1" ht="12">
      <c r="A946" s="1040"/>
      <c r="B946" s="1060"/>
      <c r="C946" s="1040"/>
      <c r="D946" s="1061"/>
      <c r="E946" s="1051"/>
      <c r="F946" s="1051"/>
      <c r="G946" s="1052"/>
      <c r="H946" s="1059">
        <f t="shared" si="14"/>
        <v>0</v>
      </c>
      <c r="I946" s="1039"/>
      <c r="J946" s="2161" t="s">
        <v>6432</v>
      </c>
      <c r="K946" s="2160" t="str">
        <f>VLOOKUP(J946,'FICHE RATIOS'!C:D,2,FALSE)</f>
        <v>Evacuations EU / EV</v>
      </c>
    </row>
    <row r="947" spans="1:11" s="1012" customFormat="1" ht="12">
      <c r="A947" s="1040"/>
      <c r="B947" s="1053"/>
      <c r="C947" s="1054"/>
      <c r="D947" s="1067" t="s">
        <v>3850</v>
      </c>
      <c r="E947" s="311"/>
      <c r="F947" s="555"/>
      <c r="G947" s="1052"/>
      <c r="H947" s="1059">
        <f t="shared" si="14"/>
        <v>0</v>
      </c>
      <c r="I947" s="1039"/>
      <c r="J947" s="2161" t="s">
        <v>6432</v>
      </c>
      <c r="K947" s="2160" t="str">
        <f>VLOOKUP(J947,'FICHE RATIOS'!C:D,2,FALSE)</f>
        <v>Evacuations EU / EV</v>
      </c>
    </row>
    <row r="948" spans="1:11" s="1012" customFormat="1" ht="12">
      <c r="A948" s="1040"/>
      <c r="B948" s="1053"/>
      <c r="C948" s="1054"/>
      <c r="D948" s="1067" t="s">
        <v>3851</v>
      </c>
      <c r="E948" s="311"/>
      <c r="F948" s="555"/>
      <c r="G948" s="1052"/>
      <c r="H948" s="1059">
        <f t="shared" si="14"/>
        <v>0</v>
      </c>
      <c r="I948" s="1039"/>
      <c r="J948" s="2161" t="s">
        <v>6432</v>
      </c>
      <c r="K948" s="2160" t="str">
        <f>VLOOKUP(J948,'FICHE RATIOS'!C:D,2,FALSE)</f>
        <v>Evacuations EU / EV</v>
      </c>
    </row>
    <row r="949" spans="1:11" s="1012" customFormat="1" ht="12">
      <c r="A949" s="1040"/>
      <c r="B949" s="1053"/>
      <c r="C949" s="1054"/>
      <c r="D949" s="1067" t="s">
        <v>3852</v>
      </c>
      <c r="E949" s="555" t="s">
        <v>51</v>
      </c>
      <c r="F949" s="555">
        <v>1</v>
      </c>
      <c r="G949" s="1052">
        <v>5019.8599999999997</v>
      </c>
      <c r="H949" s="1059">
        <f t="shared" si="14"/>
        <v>5019.8599999999997</v>
      </c>
      <c r="I949" s="1039"/>
      <c r="J949" s="2161" t="s">
        <v>6432</v>
      </c>
      <c r="K949" s="2160" t="str">
        <f>VLOOKUP(J949,'FICHE RATIOS'!C:D,2,FALSE)</f>
        <v>Evacuations EU / EV</v>
      </c>
    </row>
    <row r="950" spans="1:11" s="1012" customFormat="1" ht="12">
      <c r="A950" s="1040"/>
      <c r="B950" s="1053"/>
      <c r="C950" s="1054"/>
      <c r="D950" s="1067" t="s">
        <v>3853</v>
      </c>
      <c r="E950" s="555" t="s">
        <v>51</v>
      </c>
      <c r="F950" s="555">
        <v>1</v>
      </c>
      <c r="G950" s="1052">
        <v>4976.63</v>
      </c>
      <c r="H950" s="1059">
        <f t="shared" si="14"/>
        <v>4976.63</v>
      </c>
      <c r="I950" s="1039"/>
      <c r="J950" s="2161" t="s">
        <v>6432</v>
      </c>
      <c r="K950" s="2160" t="str">
        <f>VLOOKUP(J950,'FICHE RATIOS'!C:D,2,FALSE)</f>
        <v>Evacuations EU / EV</v>
      </c>
    </row>
    <row r="951" spans="1:11" s="1012" customFormat="1" ht="12">
      <c r="A951" s="1040"/>
      <c r="B951" s="1053"/>
      <c r="C951" s="1054"/>
      <c r="D951" s="1067"/>
      <c r="E951" s="555"/>
      <c r="F951" s="555"/>
      <c r="G951" s="1052"/>
      <c r="H951" s="1059">
        <f t="shared" si="14"/>
        <v>0</v>
      </c>
      <c r="I951" s="1039"/>
      <c r="J951" s="2161" t="s">
        <v>6432</v>
      </c>
      <c r="K951" s="2160" t="str">
        <f>VLOOKUP(J951,'FICHE RATIOS'!C:D,2,FALSE)</f>
        <v>Evacuations EU / EV</v>
      </c>
    </row>
    <row r="952" spans="1:11" s="1012" customFormat="1" ht="12">
      <c r="A952" s="1040"/>
      <c r="B952" s="1053"/>
      <c r="C952" s="1054"/>
      <c r="D952" s="1067" t="s">
        <v>3854</v>
      </c>
      <c r="E952" s="555"/>
      <c r="F952" s="555"/>
      <c r="G952" s="1052"/>
      <c r="H952" s="1059">
        <f t="shared" si="14"/>
        <v>0</v>
      </c>
      <c r="I952" s="1039"/>
      <c r="J952" s="2161" t="s">
        <v>6432</v>
      </c>
      <c r="K952" s="2160" t="str">
        <f>VLOOKUP(J952,'FICHE RATIOS'!C:D,2,FALSE)</f>
        <v>Evacuations EU / EV</v>
      </c>
    </row>
    <row r="953" spans="1:11" s="1012" customFormat="1" ht="12">
      <c r="A953" s="1040"/>
      <c r="B953" s="1053"/>
      <c r="C953" s="1054"/>
      <c r="D953" s="1067" t="s">
        <v>3855</v>
      </c>
      <c r="E953" s="555" t="s">
        <v>51</v>
      </c>
      <c r="F953" s="555">
        <v>2</v>
      </c>
      <c r="G953" s="1052">
        <v>1451.24</v>
      </c>
      <c r="H953" s="1059">
        <f t="shared" si="14"/>
        <v>2902.48</v>
      </c>
      <c r="I953" s="1039"/>
      <c r="J953" s="2161" t="s">
        <v>6432</v>
      </c>
      <c r="K953" s="2160" t="str">
        <f>VLOOKUP(J953,'FICHE RATIOS'!C:D,2,FALSE)</f>
        <v>Evacuations EU / EV</v>
      </c>
    </row>
    <row r="954" spans="1:11" s="1012" customFormat="1" ht="12">
      <c r="A954" s="1040"/>
      <c r="B954" s="1053"/>
      <c r="C954" s="1054"/>
      <c r="D954" s="1067"/>
      <c r="E954" s="555"/>
      <c r="F954" s="555"/>
      <c r="G954" s="1052"/>
      <c r="H954" s="1059">
        <f t="shared" si="14"/>
        <v>0</v>
      </c>
      <c r="I954" s="1039"/>
      <c r="J954" s="2161" t="s">
        <v>6432</v>
      </c>
      <c r="K954" s="2160" t="str">
        <f>VLOOKUP(J954,'FICHE RATIOS'!C:D,2,FALSE)</f>
        <v>Evacuations EU / EV</v>
      </c>
    </row>
    <row r="955" spans="1:11" s="1012" customFormat="1" ht="12">
      <c r="A955" s="1040"/>
      <c r="B955" s="1053"/>
      <c r="C955" s="1054"/>
      <c r="D955" s="1067" t="s">
        <v>3856</v>
      </c>
      <c r="E955" s="555"/>
      <c r="F955" s="555"/>
      <c r="G955" s="1052"/>
      <c r="H955" s="1059">
        <f t="shared" si="14"/>
        <v>0</v>
      </c>
      <c r="I955" s="1039"/>
      <c r="J955" s="2161" t="s">
        <v>6432</v>
      </c>
      <c r="K955" s="2160" t="str">
        <f>VLOOKUP(J955,'FICHE RATIOS'!C:D,2,FALSE)</f>
        <v>Evacuations EU / EV</v>
      </c>
    </row>
    <row r="956" spans="1:11" s="1012" customFormat="1" ht="12">
      <c r="A956" s="1040"/>
      <c r="B956" s="1053"/>
      <c r="C956" s="1054"/>
      <c r="D956" s="1067" t="s">
        <v>3857</v>
      </c>
      <c r="E956" s="555" t="s">
        <v>51</v>
      </c>
      <c r="F956" s="555">
        <v>1</v>
      </c>
      <c r="G956" s="1052">
        <v>442.4</v>
      </c>
      <c r="H956" s="1059">
        <f t="shared" si="14"/>
        <v>442.4</v>
      </c>
      <c r="I956" s="1039"/>
      <c r="J956" s="2161" t="s">
        <v>6432</v>
      </c>
      <c r="K956" s="2160" t="str">
        <f>VLOOKUP(J956,'FICHE RATIOS'!C:D,2,FALSE)</f>
        <v>Evacuations EU / EV</v>
      </c>
    </row>
    <row r="957" spans="1:11" s="1012" customFormat="1" ht="12">
      <c r="A957" s="1040"/>
      <c r="B957" s="1053"/>
      <c r="C957" s="1054"/>
      <c r="D957" s="1067" t="s">
        <v>3599</v>
      </c>
      <c r="E957" s="555" t="s">
        <v>66</v>
      </c>
      <c r="F957" s="555">
        <v>1</v>
      </c>
      <c r="G957" s="1052">
        <v>47.46</v>
      </c>
      <c r="H957" s="1059">
        <f t="shared" si="14"/>
        <v>47.46</v>
      </c>
      <c r="I957" s="1039"/>
      <c r="J957" s="2161" t="s">
        <v>6432</v>
      </c>
      <c r="K957" s="2160" t="str">
        <f>VLOOKUP(J957,'FICHE RATIOS'!C:D,2,FALSE)</f>
        <v>Evacuations EU / EV</v>
      </c>
    </row>
    <row r="958" spans="1:11" s="1012" customFormat="1" ht="12">
      <c r="A958" s="1040"/>
      <c r="B958" s="1053"/>
      <c r="C958" s="1054"/>
      <c r="D958" s="1099" t="s">
        <v>3858</v>
      </c>
      <c r="E958" s="555" t="s">
        <v>66</v>
      </c>
      <c r="F958" s="555">
        <v>1</v>
      </c>
      <c r="G958" s="1052">
        <v>272.31</v>
      </c>
      <c r="H958" s="1059">
        <f t="shared" si="14"/>
        <v>272.31</v>
      </c>
      <c r="I958" s="1039"/>
      <c r="J958" s="2161" t="s">
        <v>6432</v>
      </c>
      <c r="K958" s="2160" t="str">
        <f>VLOOKUP(J958,'FICHE RATIOS'!C:D,2,FALSE)</f>
        <v>Evacuations EU / EV</v>
      </c>
    </row>
    <row r="959" spans="1:11" s="1012" customFormat="1" ht="12">
      <c r="A959" s="1040"/>
      <c r="B959" s="1053"/>
      <c r="C959" s="1054"/>
      <c r="D959" s="1064" t="s">
        <v>3859</v>
      </c>
      <c r="E959" s="555" t="s">
        <v>66</v>
      </c>
      <c r="F959" s="555">
        <v>1</v>
      </c>
      <c r="G959" s="1052">
        <v>31.09</v>
      </c>
      <c r="H959" s="1059">
        <f t="shared" ref="H959:H1022" si="15">+IF(F959=0,0,F959*G959)</f>
        <v>31.09</v>
      </c>
      <c r="I959" s="1039"/>
      <c r="J959" s="2161" t="s">
        <v>6432</v>
      </c>
      <c r="K959" s="2160" t="str">
        <f>VLOOKUP(J959,'FICHE RATIOS'!C:D,2,FALSE)</f>
        <v>Evacuations EU / EV</v>
      </c>
    </row>
    <row r="960" spans="1:11" s="1012" customFormat="1" ht="12">
      <c r="A960" s="1040"/>
      <c r="B960" s="1053"/>
      <c r="C960" s="1054"/>
      <c r="D960" s="1064"/>
      <c r="E960" s="555"/>
      <c r="F960" s="555"/>
      <c r="G960" s="1052"/>
      <c r="H960" s="1059">
        <f t="shared" si="15"/>
        <v>0</v>
      </c>
      <c r="I960" s="1039"/>
      <c r="J960" s="2161" t="s">
        <v>6432</v>
      </c>
      <c r="K960" s="2160" t="str">
        <f>VLOOKUP(J960,'FICHE RATIOS'!C:D,2,FALSE)</f>
        <v>Evacuations EU / EV</v>
      </c>
    </row>
    <row r="961" spans="1:11" s="1012" customFormat="1" ht="12">
      <c r="A961" s="1040"/>
      <c r="B961" s="1053"/>
      <c r="C961" s="1054"/>
      <c r="D961" s="1067" t="s">
        <v>3556</v>
      </c>
      <c r="E961" s="555"/>
      <c r="F961" s="555"/>
      <c r="G961" s="1052"/>
      <c r="H961" s="1059">
        <f t="shared" si="15"/>
        <v>0</v>
      </c>
      <c r="I961" s="1039"/>
      <c r="J961" s="2161" t="s">
        <v>6432</v>
      </c>
      <c r="K961" s="2160" t="str">
        <f>VLOOKUP(J961,'FICHE RATIOS'!C:D,2,FALSE)</f>
        <v>Evacuations EU / EV</v>
      </c>
    </row>
    <row r="962" spans="1:11" s="1012" customFormat="1" ht="12">
      <c r="A962" s="1040"/>
      <c r="B962" s="1053"/>
      <c r="C962" s="1054"/>
      <c r="D962" s="1067" t="s">
        <v>3557</v>
      </c>
      <c r="E962" s="555" t="s">
        <v>235</v>
      </c>
      <c r="F962" s="555">
        <v>3</v>
      </c>
      <c r="G962" s="1052">
        <v>28.41</v>
      </c>
      <c r="H962" s="1059">
        <f t="shared" si="15"/>
        <v>85.23</v>
      </c>
      <c r="I962" s="1039"/>
      <c r="J962" s="2161" t="s">
        <v>6432</v>
      </c>
      <c r="K962" s="2160" t="str">
        <f>VLOOKUP(J962,'FICHE RATIOS'!C:D,2,FALSE)</f>
        <v>Evacuations EU / EV</v>
      </c>
    </row>
    <row r="963" spans="1:11" s="1012" customFormat="1" ht="12">
      <c r="A963" s="1040"/>
      <c r="B963" s="1053"/>
      <c r="C963" s="1054"/>
      <c r="D963" s="1088"/>
      <c r="E963" s="555"/>
      <c r="F963" s="555"/>
      <c r="G963" s="1052"/>
      <c r="H963" s="1059">
        <f t="shared" si="15"/>
        <v>0</v>
      </c>
      <c r="I963" s="1039"/>
      <c r="J963" s="2161" t="s">
        <v>6432</v>
      </c>
      <c r="K963" s="2160" t="str">
        <f>VLOOKUP(J963,'FICHE RATIOS'!C:D,2,FALSE)</f>
        <v>Evacuations EU / EV</v>
      </c>
    </row>
    <row r="964" spans="1:11" s="1012" customFormat="1" ht="12">
      <c r="A964" s="1040"/>
      <c r="B964" s="1053"/>
      <c r="C964" s="1054"/>
      <c r="D964" s="1067" t="s">
        <v>3618</v>
      </c>
      <c r="E964" s="555" t="s">
        <v>235</v>
      </c>
      <c r="F964" s="555">
        <v>15</v>
      </c>
      <c r="G964" s="1052">
        <v>25.16</v>
      </c>
      <c r="H964" s="1059">
        <f t="shared" si="15"/>
        <v>377.4</v>
      </c>
      <c r="I964" s="1039"/>
      <c r="J964" s="2161" t="s">
        <v>6432</v>
      </c>
      <c r="K964" s="2160" t="str">
        <f>VLOOKUP(J964,'FICHE RATIOS'!C:D,2,FALSE)</f>
        <v>Evacuations EU / EV</v>
      </c>
    </row>
    <row r="965" spans="1:11" s="1012" customFormat="1" ht="12">
      <c r="A965" s="1040"/>
      <c r="B965" s="1053"/>
      <c r="C965" s="1054"/>
      <c r="D965" s="1067" t="s">
        <v>3621</v>
      </c>
      <c r="E965" s="555" t="s">
        <v>235</v>
      </c>
      <c r="F965" s="555">
        <v>15</v>
      </c>
      <c r="G965" s="1052">
        <v>6.02</v>
      </c>
      <c r="H965" s="1059">
        <f t="shared" si="15"/>
        <v>90.3</v>
      </c>
      <c r="I965" s="1039"/>
      <c r="J965" s="2161" t="s">
        <v>6432</v>
      </c>
      <c r="K965" s="2160" t="str">
        <f>VLOOKUP(J965,'FICHE RATIOS'!C:D,2,FALSE)</f>
        <v>Evacuations EU / EV</v>
      </c>
    </row>
    <row r="966" spans="1:11" s="1012" customFormat="1" ht="12">
      <c r="A966" s="1040"/>
      <c r="B966" s="1053"/>
      <c r="C966" s="1054"/>
      <c r="D966" s="1067"/>
      <c r="E966" s="555"/>
      <c r="F966" s="555"/>
      <c r="G966" s="1052"/>
      <c r="H966" s="1059">
        <f t="shared" si="15"/>
        <v>0</v>
      </c>
      <c r="I966" s="1039"/>
      <c r="J966" s="2161" t="s">
        <v>6432</v>
      </c>
      <c r="K966" s="2160" t="str">
        <f>VLOOKUP(J966,'FICHE RATIOS'!C:D,2,FALSE)</f>
        <v>Evacuations EU / EV</v>
      </c>
    </row>
    <row r="967" spans="1:11" s="1012" customFormat="1" ht="12">
      <c r="A967" s="1040"/>
      <c r="B967" s="1053"/>
      <c r="C967" s="1054"/>
      <c r="D967" s="1067" t="s">
        <v>3860</v>
      </c>
      <c r="E967" s="555"/>
      <c r="F967" s="555"/>
      <c r="G967" s="1052"/>
      <c r="H967" s="1059">
        <f t="shared" si="15"/>
        <v>0</v>
      </c>
      <c r="I967" s="1039"/>
      <c r="J967" s="2161" t="s">
        <v>6432</v>
      </c>
      <c r="K967" s="2160" t="str">
        <f>VLOOKUP(J967,'FICHE RATIOS'!C:D,2,FALSE)</f>
        <v>Evacuations EU / EV</v>
      </c>
    </row>
    <row r="968" spans="1:11" s="1012" customFormat="1" ht="12">
      <c r="A968" s="1040"/>
      <c r="B968" s="1053"/>
      <c r="C968" s="1054"/>
      <c r="D968" s="1067" t="s">
        <v>3861</v>
      </c>
      <c r="E968" s="555"/>
      <c r="F968" s="555"/>
      <c r="G968" s="1052"/>
      <c r="H968" s="1059">
        <f t="shared" si="15"/>
        <v>0</v>
      </c>
      <c r="I968" s="1039"/>
      <c r="J968" s="2161" t="s">
        <v>6432</v>
      </c>
      <c r="K968" s="2160" t="str">
        <f>VLOOKUP(J968,'FICHE RATIOS'!C:D,2,FALSE)</f>
        <v>Evacuations EU / EV</v>
      </c>
    </row>
    <row r="969" spans="1:11" s="1012" customFormat="1" ht="12">
      <c r="A969" s="1040"/>
      <c r="B969" s="1053"/>
      <c r="C969" s="1054"/>
      <c r="D969" s="1067" t="s">
        <v>3862</v>
      </c>
      <c r="E969" s="555" t="s">
        <v>51</v>
      </c>
      <c r="F969" s="555">
        <v>1</v>
      </c>
      <c r="G969" s="1052">
        <v>683.46</v>
      </c>
      <c r="H969" s="1059">
        <f t="shared" si="15"/>
        <v>683.46</v>
      </c>
      <c r="I969" s="1039"/>
      <c r="J969" s="2161" t="s">
        <v>6432</v>
      </c>
      <c r="K969" s="2160" t="str">
        <f>VLOOKUP(J969,'FICHE RATIOS'!C:D,2,FALSE)</f>
        <v>Evacuations EU / EV</v>
      </c>
    </row>
    <row r="970" spans="1:11" s="1012" customFormat="1" ht="12">
      <c r="A970" s="1040"/>
      <c r="B970" s="1065"/>
      <c r="C970" s="1066"/>
      <c r="D970" s="1062"/>
      <c r="E970" s="276"/>
      <c r="F970" s="277"/>
      <c r="G970" s="1052"/>
      <c r="H970" s="1059">
        <f t="shared" si="15"/>
        <v>0</v>
      </c>
      <c r="I970" s="1039"/>
      <c r="J970" s="2161" t="s">
        <v>6432</v>
      </c>
      <c r="K970" s="2160" t="str">
        <f>VLOOKUP(J970,'FICHE RATIOS'!C:D,2,FALSE)</f>
        <v>Evacuations EU / EV</v>
      </c>
    </row>
    <row r="971" spans="1:11" s="1012" customFormat="1" ht="12">
      <c r="A971" s="1040"/>
      <c r="B971" s="1065"/>
      <c r="C971" s="1066"/>
      <c r="D971" s="1062"/>
      <c r="E971" s="276"/>
      <c r="F971" s="277"/>
      <c r="G971" s="1052"/>
      <c r="H971" s="1059">
        <f t="shared" si="15"/>
        <v>0</v>
      </c>
      <c r="I971" s="1039"/>
      <c r="J971" s="2161" t="s">
        <v>6432</v>
      </c>
      <c r="K971" s="2160" t="str">
        <f>VLOOKUP(J971,'FICHE RATIOS'!C:D,2,FALSE)</f>
        <v>Evacuations EU / EV</v>
      </c>
    </row>
    <row r="972" spans="1:11" s="1012" customFormat="1" ht="12">
      <c r="A972" s="1040"/>
      <c r="B972" s="1053"/>
      <c r="C972" s="1054"/>
      <c r="D972" s="1070" t="s">
        <v>3805</v>
      </c>
      <c r="E972" s="555"/>
      <c r="F972" s="555"/>
      <c r="G972" s="1052"/>
      <c r="H972" s="1059">
        <f t="shared" si="15"/>
        <v>0</v>
      </c>
      <c r="I972" s="1039"/>
      <c r="J972" s="2161" t="s">
        <v>6432</v>
      </c>
      <c r="K972" s="2160" t="str">
        <f>VLOOKUP(J972,'FICHE RATIOS'!C:D,2,FALSE)</f>
        <v>Evacuations EU / EV</v>
      </c>
    </row>
    <row r="973" spans="1:11" s="1012" customFormat="1" ht="12">
      <c r="A973" s="1040"/>
      <c r="B973" s="1053"/>
      <c r="C973" s="1054"/>
      <c r="D973" s="1067" t="s">
        <v>3806</v>
      </c>
      <c r="E973" s="555" t="s">
        <v>66</v>
      </c>
      <c r="F973" s="555">
        <v>2</v>
      </c>
      <c r="G973" s="1052">
        <v>16.399999999999999</v>
      </c>
      <c r="H973" s="1059">
        <f t="shared" si="15"/>
        <v>32.799999999999997</v>
      </c>
      <c r="I973" s="1039"/>
      <c r="J973" s="2161" t="s">
        <v>6432</v>
      </c>
      <c r="K973" s="2160" t="str">
        <f>VLOOKUP(J973,'FICHE RATIOS'!C:D,2,FALSE)</f>
        <v>Evacuations EU / EV</v>
      </c>
    </row>
    <row r="974" spans="1:11" s="1012" customFormat="1" ht="12">
      <c r="A974" s="1040"/>
      <c r="B974" s="1053"/>
      <c r="C974" s="1054"/>
      <c r="D974" s="1070"/>
      <c r="E974" s="555"/>
      <c r="F974" s="555"/>
      <c r="G974" s="1052"/>
      <c r="H974" s="1059">
        <f t="shared" si="15"/>
        <v>0</v>
      </c>
      <c r="I974" s="1039"/>
      <c r="J974" s="2161" t="s">
        <v>6432</v>
      </c>
      <c r="K974" s="2160" t="str">
        <f>VLOOKUP(J974,'FICHE RATIOS'!C:D,2,FALSE)</f>
        <v>Evacuations EU / EV</v>
      </c>
    </row>
    <row r="975" spans="1:11" s="1012" customFormat="1" ht="12">
      <c r="A975" s="1040"/>
      <c r="B975" s="1053"/>
      <c r="C975" s="1054"/>
      <c r="D975" s="1067" t="s">
        <v>3830</v>
      </c>
      <c r="E975" s="555"/>
      <c r="F975" s="555"/>
      <c r="G975" s="1052"/>
      <c r="H975" s="1059">
        <f t="shared" si="15"/>
        <v>0</v>
      </c>
      <c r="I975" s="1039"/>
      <c r="J975" s="2161" t="s">
        <v>6432</v>
      </c>
      <c r="K975" s="2160" t="str">
        <f>VLOOKUP(J975,'FICHE RATIOS'!C:D,2,FALSE)</f>
        <v>Evacuations EU / EV</v>
      </c>
    </row>
    <row r="976" spans="1:11" s="1012" customFormat="1" ht="12">
      <c r="A976" s="1040"/>
      <c r="B976" s="1053"/>
      <c r="C976" s="1054"/>
      <c r="D976" s="1067" t="s">
        <v>3831</v>
      </c>
      <c r="E976" s="555" t="s">
        <v>66</v>
      </c>
      <c r="F976" s="555">
        <v>2</v>
      </c>
      <c r="G976" s="1052">
        <v>7.92</v>
      </c>
      <c r="H976" s="1059">
        <f t="shared" si="15"/>
        <v>15.84</v>
      </c>
      <c r="I976" s="1039"/>
      <c r="J976" s="2161" t="s">
        <v>6432</v>
      </c>
      <c r="K976" s="2160" t="str">
        <f>VLOOKUP(J976,'FICHE RATIOS'!C:D,2,FALSE)</f>
        <v>Evacuations EU / EV</v>
      </c>
    </row>
    <row r="977" spans="1:11" s="1012" customFormat="1" ht="12">
      <c r="A977" s="1040"/>
      <c r="B977" s="1053"/>
      <c r="C977" s="1054"/>
      <c r="D977" s="1067"/>
      <c r="E977" s="555"/>
      <c r="F977" s="555"/>
      <c r="G977" s="1052"/>
      <c r="H977" s="1059">
        <f t="shared" si="15"/>
        <v>0</v>
      </c>
      <c r="I977" s="1039"/>
      <c r="J977" s="2161" t="s">
        <v>6432</v>
      </c>
      <c r="K977" s="2160" t="str">
        <f>VLOOKUP(J977,'FICHE RATIOS'!C:D,2,FALSE)</f>
        <v>Evacuations EU / EV</v>
      </c>
    </row>
    <row r="978" spans="1:11" s="1012" customFormat="1" ht="12">
      <c r="A978" s="1040"/>
      <c r="B978" s="1053"/>
      <c r="C978" s="1054"/>
      <c r="D978" s="1067" t="s">
        <v>3755</v>
      </c>
      <c r="E978" s="555" t="s">
        <v>235</v>
      </c>
      <c r="F978" s="555">
        <v>40</v>
      </c>
      <c r="G978" s="1052">
        <v>23.98</v>
      </c>
      <c r="H978" s="1059">
        <f t="shared" si="15"/>
        <v>959.2</v>
      </c>
      <c r="I978" s="1039"/>
      <c r="J978" s="2161" t="s">
        <v>6432</v>
      </c>
      <c r="K978" s="2160" t="str">
        <f>VLOOKUP(J978,'FICHE RATIOS'!C:D,2,FALSE)</f>
        <v>Evacuations EU / EV</v>
      </c>
    </row>
    <row r="979" spans="1:11" s="1012" customFormat="1" ht="12">
      <c r="A979" s="1040"/>
      <c r="B979" s="1065"/>
      <c r="C979" s="1066"/>
      <c r="D979" s="1062"/>
      <c r="E979" s="276"/>
      <c r="F979" s="277"/>
      <c r="G979" s="1052"/>
      <c r="H979" s="1059">
        <f t="shared" si="15"/>
        <v>0</v>
      </c>
      <c r="I979" s="1039"/>
      <c r="J979" s="2161"/>
      <c r="K979" s="2160" t="e">
        <f>VLOOKUP(J979,'FICHE RATIOS'!C:D,2,FALSE)</f>
        <v>#N/A</v>
      </c>
    </row>
    <row r="980" spans="1:11" s="1012" customFormat="1" ht="12">
      <c r="A980" s="1040"/>
      <c r="B980" s="1065"/>
      <c r="C980" s="1066"/>
      <c r="D980" s="1062"/>
      <c r="E980" s="276"/>
      <c r="F980" s="277"/>
      <c r="G980" s="1052"/>
      <c r="H980" s="1059">
        <f t="shared" si="15"/>
        <v>0</v>
      </c>
      <c r="I980" s="1039"/>
      <c r="J980" s="2161"/>
      <c r="K980" s="2160" t="e">
        <f>VLOOKUP(J980,'FICHE RATIOS'!C:D,2,FALSE)</f>
        <v>#N/A</v>
      </c>
    </row>
    <row r="981" spans="1:11" s="1012" customFormat="1" ht="12">
      <c r="A981" s="1040"/>
      <c r="B981" s="1065"/>
      <c r="C981" s="1066"/>
      <c r="D981" s="1100" t="s">
        <v>3863</v>
      </c>
      <c r="E981" s="276"/>
      <c r="F981" s="277"/>
      <c r="G981" s="1052"/>
      <c r="H981" s="1059">
        <f t="shared" si="15"/>
        <v>0</v>
      </c>
      <c r="I981" s="1039"/>
      <c r="J981" s="2161"/>
      <c r="K981" s="2160" t="e">
        <f>VLOOKUP(J981,'FICHE RATIOS'!C:D,2,FALSE)</f>
        <v>#N/A</v>
      </c>
    </row>
    <row r="982" spans="1:11" s="1012" customFormat="1" ht="12">
      <c r="A982" s="1040"/>
      <c r="B982" s="1079"/>
      <c r="C982" s="1080"/>
      <c r="D982" s="1067" t="s">
        <v>3864</v>
      </c>
      <c r="E982" s="456"/>
      <c r="F982" s="1094"/>
      <c r="G982" s="1081"/>
      <c r="H982" s="1082">
        <f t="shared" si="15"/>
        <v>0</v>
      </c>
      <c r="I982" s="1039"/>
      <c r="J982" s="2161"/>
      <c r="K982" s="2160" t="e">
        <f>VLOOKUP(J982,'FICHE RATIOS'!C:D,2,FALSE)</f>
        <v>#N/A</v>
      </c>
    </row>
    <row r="983" spans="1:11" s="1012" customFormat="1" ht="12">
      <c r="A983" s="1040"/>
      <c r="B983" s="1079"/>
      <c r="C983" s="1080"/>
      <c r="D983" s="1057" t="s">
        <v>3865</v>
      </c>
      <c r="E983" s="456"/>
      <c r="F983" s="1094"/>
      <c r="G983" s="1081"/>
      <c r="H983" s="1082">
        <f t="shared" si="15"/>
        <v>0</v>
      </c>
      <c r="I983" s="1039"/>
      <c r="J983" s="2161"/>
      <c r="K983" s="2160" t="e">
        <f>VLOOKUP(J983,'FICHE RATIOS'!C:D,2,FALSE)</f>
        <v>#N/A</v>
      </c>
    </row>
    <row r="984" spans="1:11" s="1012" customFormat="1" ht="12">
      <c r="A984" s="1040"/>
      <c r="B984" s="1079"/>
      <c r="C984" s="1080"/>
      <c r="D984" s="1061" t="s">
        <v>3866</v>
      </c>
      <c r="E984" s="456"/>
      <c r="F984" s="1094"/>
      <c r="G984" s="1081"/>
      <c r="H984" s="1082">
        <f t="shared" si="15"/>
        <v>0</v>
      </c>
      <c r="I984" s="1039"/>
      <c r="J984" s="2161" t="s">
        <v>6431</v>
      </c>
      <c r="K984" s="2160" t="str">
        <f>VLOOKUP(J984,'FICHE RATIOS'!C:D,2,FALSE)</f>
        <v>Evacuations EP</v>
      </c>
    </row>
    <row r="985" spans="1:11" s="1012" customFormat="1" ht="12">
      <c r="A985" s="1040"/>
      <c r="B985" s="1101"/>
      <c r="C985" s="1102"/>
      <c r="D985" s="1061" t="s">
        <v>3867</v>
      </c>
      <c r="E985" s="555" t="s">
        <v>66</v>
      </c>
      <c r="F985" s="555">
        <v>2</v>
      </c>
      <c r="G985" s="1081">
        <v>1173.3800000000001</v>
      </c>
      <c r="H985" s="1082">
        <f t="shared" si="15"/>
        <v>2346.7600000000002</v>
      </c>
      <c r="I985" s="1039"/>
      <c r="J985" s="2161" t="s">
        <v>6431</v>
      </c>
      <c r="K985" s="2160" t="str">
        <f>VLOOKUP(J985,'FICHE RATIOS'!C:D,2,FALSE)</f>
        <v>Evacuations EP</v>
      </c>
    </row>
    <row r="986" spans="1:11" s="1012" customFormat="1" ht="12">
      <c r="A986" s="1040"/>
      <c r="B986" s="1053"/>
      <c r="C986" s="1054"/>
      <c r="D986" s="1067" t="s">
        <v>3868</v>
      </c>
      <c r="E986" s="555"/>
      <c r="F986" s="555"/>
      <c r="G986" s="1052"/>
      <c r="H986" s="1059">
        <f t="shared" si="15"/>
        <v>0</v>
      </c>
      <c r="I986" s="1039"/>
      <c r="J986" s="2161" t="s">
        <v>6431</v>
      </c>
      <c r="K986" s="2160" t="str">
        <f>VLOOKUP(J986,'FICHE RATIOS'!C:D,2,FALSE)</f>
        <v>Evacuations EP</v>
      </c>
    </row>
    <row r="987" spans="1:11" s="1012" customFormat="1" ht="12">
      <c r="A987" s="1040"/>
      <c r="B987" s="1053"/>
      <c r="C987" s="1054"/>
      <c r="D987" s="1067" t="s">
        <v>3869</v>
      </c>
      <c r="E987" s="555"/>
      <c r="F987" s="555"/>
      <c r="G987" s="1052"/>
      <c r="H987" s="1059">
        <f t="shared" si="15"/>
        <v>0</v>
      </c>
      <c r="I987" s="1039"/>
      <c r="J987" s="2161" t="s">
        <v>6431</v>
      </c>
      <c r="K987" s="2160" t="str">
        <f>VLOOKUP(J987,'FICHE RATIOS'!C:D,2,FALSE)</f>
        <v>Evacuations EP</v>
      </c>
    </row>
    <row r="988" spans="1:11" s="1012" customFormat="1" ht="12">
      <c r="A988" s="1040"/>
      <c r="B988" s="1053"/>
      <c r="C988" s="1054"/>
      <c r="D988" s="1067" t="s">
        <v>3870</v>
      </c>
      <c r="E988" s="555" t="s">
        <v>51</v>
      </c>
      <c r="F988" s="555">
        <v>1</v>
      </c>
      <c r="G988" s="1052">
        <v>1943.49</v>
      </c>
      <c r="H988" s="1059">
        <f t="shared" si="15"/>
        <v>1943.49</v>
      </c>
      <c r="I988" s="1039"/>
      <c r="J988" s="2161" t="s">
        <v>6431</v>
      </c>
      <c r="K988" s="2160" t="str">
        <f>VLOOKUP(J988,'FICHE RATIOS'!C:D,2,FALSE)</f>
        <v>Evacuations EP</v>
      </c>
    </row>
    <row r="989" spans="1:11" s="1012" customFormat="1" ht="12">
      <c r="A989" s="1040"/>
      <c r="B989" s="1065"/>
      <c r="C989" s="1066"/>
      <c r="D989" s="1062"/>
      <c r="E989" s="276"/>
      <c r="F989" s="277"/>
      <c r="G989" s="1052"/>
      <c r="H989" s="1059">
        <f t="shared" si="15"/>
        <v>0</v>
      </c>
      <c r="I989" s="1039"/>
      <c r="J989" s="2161" t="s">
        <v>6431</v>
      </c>
      <c r="K989" s="2160" t="str">
        <f>VLOOKUP(J989,'FICHE RATIOS'!C:D,2,FALSE)</f>
        <v>Evacuations EP</v>
      </c>
    </row>
    <row r="990" spans="1:11" s="1012" customFormat="1" ht="12">
      <c r="A990" s="1040"/>
      <c r="B990" s="1060"/>
      <c r="C990" s="1040"/>
      <c r="D990" s="1061" t="s">
        <v>3597</v>
      </c>
      <c r="E990" s="555" t="s">
        <v>66</v>
      </c>
      <c r="F990" s="555">
        <v>2</v>
      </c>
      <c r="G990" s="1052">
        <v>93.95</v>
      </c>
      <c r="H990" s="1059">
        <f t="shared" si="15"/>
        <v>187.9</v>
      </c>
      <c r="I990" s="1039"/>
      <c r="J990" s="2161" t="s">
        <v>6431</v>
      </c>
      <c r="K990" s="2160" t="str">
        <f>VLOOKUP(J990,'FICHE RATIOS'!C:D,2,FALSE)</f>
        <v>Evacuations EP</v>
      </c>
    </row>
    <row r="991" spans="1:11" s="1012" customFormat="1" ht="12">
      <c r="A991" s="1040"/>
      <c r="B991" s="1060"/>
      <c r="C991" s="1040"/>
      <c r="D991" s="1061" t="s">
        <v>3871</v>
      </c>
      <c r="E991" s="555" t="s">
        <v>66</v>
      </c>
      <c r="F991" s="555">
        <v>2</v>
      </c>
      <c r="G991" s="1052">
        <v>263.93</v>
      </c>
      <c r="H991" s="1059">
        <f t="shared" si="15"/>
        <v>527.86</v>
      </c>
      <c r="I991" s="1039"/>
      <c r="J991" s="2161" t="s">
        <v>6431</v>
      </c>
      <c r="K991" s="2160" t="str">
        <f>VLOOKUP(J991,'FICHE RATIOS'!C:D,2,FALSE)</f>
        <v>Evacuations EP</v>
      </c>
    </row>
    <row r="992" spans="1:11" s="1012" customFormat="1" ht="12">
      <c r="A992" s="1040"/>
      <c r="B992" s="1060"/>
      <c r="C992" s="1040"/>
      <c r="D992" s="1062" t="s">
        <v>3872</v>
      </c>
      <c r="E992" s="276" t="s">
        <v>66</v>
      </c>
      <c r="F992" s="277">
        <v>1</v>
      </c>
      <c r="G992" s="1052">
        <v>146.77000000000001</v>
      </c>
      <c r="H992" s="1059">
        <f t="shared" si="15"/>
        <v>146.77000000000001</v>
      </c>
      <c r="I992" s="1039"/>
      <c r="J992" s="2161" t="s">
        <v>6431</v>
      </c>
      <c r="K992" s="2160" t="str">
        <f>VLOOKUP(J992,'FICHE RATIOS'!C:D,2,FALSE)</f>
        <v>Evacuations EP</v>
      </c>
    </row>
    <row r="993" spans="1:11" s="1012" customFormat="1" ht="12">
      <c r="A993" s="1040"/>
      <c r="B993" s="1053"/>
      <c r="C993" s="1054"/>
      <c r="D993" s="1067"/>
      <c r="E993" s="555"/>
      <c r="F993" s="555"/>
      <c r="G993" s="1052"/>
      <c r="H993" s="1059">
        <f t="shared" si="15"/>
        <v>0</v>
      </c>
      <c r="I993" s="1039"/>
      <c r="J993" s="2161" t="s">
        <v>6431</v>
      </c>
      <c r="K993" s="2160" t="str">
        <f>VLOOKUP(J993,'FICHE RATIOS'!C:D,2,FALSE)</f>
        <v>Evacuations EP</v>
      </c>
    </row>
    <row r="994" spans="1:11" s="1012" customFormat="1" ht="12">
      <c r="A994" s="1040"/>
      <c r="B994" s="1079"/>
      <c r="C994" s="1080"/>
      <c r="D994" s="1067" t="s">
        <v>3873</v>
      </c>
      <c r="E994" s="555"/>
      <c r="F994" s="555"/>
      <c r="G994" s="1081"/>
      <c r="H994" s="1082">
        <f t="shared" si="15"/>
        <v>0</v>
      </c>
      <c r="I994" s="1039"/>
      <c r="J994" s="2161" t="s">
        <v>6431</v>
      </c>
      <c r="K994" s="2160" t="str">
        <f>VLOOKUP(J994,'FICHE RATIOS'!C:D,2,FALSE)</f>
        <v>Evacuations EP</v>
      </c>
    </row>
    <row r="995" spans="1:11" s="1012" customFormat="1" ht="12">
      <c r="A995" s="1040"/>
      <c r="B995" s="1060"/>
      <c r="C995" s="1040"/>
      <c r="D995" s="1067" t="s">
        <v>3563</v>
      </c>
      <c r="E995" s="555" t="s">
        <v>235</v>
      </c>
      <c r="F995" s="555">
        <v>262</v>
      </c>
      <c r="G995" s="1052">
        <v>47.42</v>
      </c>
      <c r="H995" s="1059">
        <f t="shared" si="15"/>
        <v>12424.04</v>
      </c>
      <c r="I995" s="1039"/>
      <c r="J995" s="2161" t="s">
        <v>6431</v>
      </c>
      <c r="K995" s="2160" t="str">
        <f>VLOOKUP(J995,'FICHE RATIOS'!C:D,2,FALSE)</f>
        <v>Evacuations EP</v>
      </c>
    </row>
    <row r="996" spans="1:11" s="1012" customFormat="1" ht="12">
      <c r="A996" s="1040"/>
      <c r="B996" s="1065"/>
      <c r="C996" s="1066"/>
      <c r="D996" s="1062"/>
      <c r="E996" s="276"/>
      <c r="F996" s="277"/>
      <c r="G996" s="1052"/>
      <c r="H996" s="1059">
        <f t="shared" si="15"/>
        <v>0</v>
      </c>
      <c r="I996" s="1039"/>
      <c r="J996" s="2161" t="s">
        <v>6431</v>
      </c>
      <c r="K996" s="2160" t="str">
        <f>VLOOKUP(J996,'FICHE RATIOS'!C:D,2,FALSE)</f>
        <v>Evacuations EP</v>
      </c>
    </row>
    <row r="997" spans="1:11" s="1012" customFormat="1" ht="12">
      <c r="A997" s="1040"/>
      <c r="B997" s="1065"/>
      <c r="C997" s="1066"/>
      <c r="D997" s="1062"/>
      <c r="E997" s="276"/>
      <c r="F997" s="277"/>
      <c r="G997" s="1052"/>
      <c r="H997" s="1059">
        <f t="shared" si="15"/>
        <v>0</v>
      </c>
      <c r="I997" s="1039"/>
      <c r="J997" s="2161" t="s">
        <v>6431</v>
      </c>
      <c r="K997" s="2160" t="str">
        <f>VLOOKUP(J997,'FICHE RATIOS'!C:D,2,FALSE)</f>
        <v>Evacuations EP</v>
      </c>
    </row>
    <row r="998" spans="1:11" s="1012" customFormat="1" ht="12">
      <c r="A998" s="1040"/>
      <c r="B998" s="1065"/>
      <c r="C998" s="1066"/>
      <c r="D998" s="1062"/>
      <c r="E998" s="276"/>
      <c r="F998" s="277"/>
      <c r="G998" s="1052"/>
      <c r="H998" s="1059">
        <f t="shared" si="15"/>
        <v>0</v>
      </c>
      <c r="I998" s="1039"/>
      <c r="J998" s="2161" t="s">
        <v>6431</v>
      </c>
      <c r="K998" s="2160" t="str">
        <f>VLOOKUP(J998,'FICHE RATIOS'!C:D,2,FALSE)</f>
        <v>Evacuations EP</v>
      </c>
    </row>
    <row r="999" spans="1:11" s="1012" customFormat="1" ht="12">
      <c r="A999" s="1040"/>
      <c r="B999" s="1079"/>
      <c r="C999" s="1080"/>
      <c r="D999" s="1067" t="s">
        <v>3874</v>
      </c>
      <c r="E999" s="456"/>
      <c r="F999" s="1094"/>
      <c r="G999" s="1081"/>
      <c r="H999" s="1082">
        <f t="shared" si="15"/>
        <v>0</v>
      </c>
      <c r="I999" s="1039"/>
      <c r="J999" s="2161" t="s">
        <v>6431</v>
      </c>
      <c r="K999" s="2160" t="str">
        <f>VLOOKUP(J999,'FICHE RATIOS'!C:D,2,FALSE)</f>
        <v>Evacuations EP</v>
      </c>
    </row>
    <row r="1000" spans="1:11" s="1012" customFormat="1" ht="12">
      <c r="A1000" s="1040"/>
      <c r="B1000" s="1079"/>
      <c r="C1000" s="1080"/>
      <c r="D1000" s="1057" t="s">
        <v>3875</v>
      </c>
      <c r="E1000" s="456"/>
      <c r="F1000" s="1094"/>
      <c r="G1000" s="1081"/>
      <c r="H1000" s="1082">
        <f t="shared" si="15"/>
        <v>0</v>
      </c>
      <c r="I1000" s="1039"/>
      <c r="J1000" s="2161" t="s">
        <v>6431</v>
      </c>
      <c r="K1000" s="2160" t="str">
        <f>VLOOKUP(J1000,'FICHE RATIOS'!C:D,2,FALSE)</f>
        <v>Evacuations EP</v>
      </c>
    </row>
    <row r="1001" spans="1:11" s="1012" customFormat="1" ht="12">
      <c r="A1001" s="1040"/>
      <c r="B1001" s="1079"/>
      <c r="C1001" s="1080"/>
      <c r="D1001" s="1061" t="s">
        <v>3866</v>
      </c>
      <c r="E1001" s="456"/>
      <c r="F1001" s="1094"/>
      <c r="G1001" s="1081"/>
      <c r="H1001" s="1082">
        <f t="shared" si="15"/>
        <v>0</v>
      </c>
      <c r="I1001" s="1039"/>
      <c r="J1001" s="2161" t="s">
        <v>6431</v>
      </c>
      <c r="K1001" s="2160" t="str">
        <f>VLOOKUP(J1001,'FICHE RATIOS'!C:D,2,FALSE)</f>
        <v>Evacuations EP</v>
      </c>
    </row>
    <row r="1002" spans="1:11" s="1012" customFormat="1" ht="12">
      <c r="A1002" s="1040"/>
      <c r="B1002" s="1101"/>
      <c r="C1002" s="1102"/>
      <c r="D1002" s="1061" t="s">
        <v>3876</v>
      </c>
      <c r="E1002" s="555" t="s">
        <v>66</v>
      </c>
      <c r="F1002" s="555">
        <v>2</v>
      </c>
      <c r="G1002" s="1081">
        <v>1311.42</v>
      </c>
      <c r="H1002" s="1082">
        <f t="shared" si="15"/>
        <v>2622.84</v>
      </c>
      <c r="I1002" s="1039"/>
      <c r="J1002" s="2161" t="s">
        <v>6431</v>
      </c>
      <c r="K1002" s="2160" t="str">
        <f>VLOOKUP(J1002,'FICHE RATIOS'!C:D,2,FALSE)</f>
        <v>Evacuations EP</v>
      </c>
    </row>
    <row r="1003" spans="1:11" s="1012" customFormat="1" ht="12">
      <c r="A1003" s="1040"/>
      <c r="B1003" s="1053"/>
      <c r="C1003" s="1054"/>
      <c r="D1003" s="1067" t="s">
        <v>3868</v>
      </c>
      <c r="E1003" s="555"/>
      <c r="F1003" s="555"/>
      <c r="G1003" s="1052"/>
      <c r="H1003" s="1059">
        <f t="shared" si="15"/>
        <v>0</v>
      </c>
      <c r="I1003" s="1039"/>
      <c r="J1003" s="2161" t="s">
        <v>6431</v>
      </c>
      <c r="K1003" s="2160" t="str">
        <f>VLOOKUP(J1003,'FICHE RATIOS'!C:D,2,FALSE)</f>
        <v>Evacuations EP</v>
      </c>
    </row>
    <row r="1004" spans="1:11" s="1012" customFormat="1" ht="12">
      <c r="A1004" s="1040"/>
      <c r="B1004" s="1053"/>
      <c r="C1004" s="1054"/>
      <c r="D1004" s="1067" t="s">
        <v>3869</v>
      </c>
      <c r="E1004" s="555"/>
      <c r="F1004" s="555"/>
      <c r="G1004" s="1052"/>
      <c r="H1004" s="1059">
        <f t="shared" si="15"/>
        <v>0</v>
      </c>
      <c r="I1004" s="1039"/>
      <c r="J1004" s="2161" t="s">
        <v>6431</v>
      </c>
      <c r="K1004" s="2160" t="str">
        <f>VLOOKUP(J1004,'FICHE RATIOS'!C:D,2,FALSE)</f>
        <v>Evacuations EP</v>
      </c>
    </row>
    <row r="1005" spans="1:11" s="1012" customFormat="1" ht="12">
      <c r="A1005" s="1040"/>
      <c r="B1005" s="1053"/>
      <c r="C1005" s="1054"/>
      <c r="D1005" s="1067" t="s">
        <v>3870</v>
      </c>
      <c r="E1005" s="555" t="s">
        <v>51</v>
      </c>
      <c r="F1005" s="555">
        <v>1</v>
      </c>
      <c r="G1005" s="1052">
        <v>1943.49</v>
      </c>
      <c r="H1005" s="1059">
        <f t="shared" si="15"/>
        <v>1943.49</v>
      </c>
      <c r="I1005" s="1039"/>
      <c r="J1005" s="2161" t="s">
        <v>6431</v>
      </c>
      <c r="K1005" s="2160" t="str">
        <f>VLOOKUP(J1005,'FICHE RATIOS'!C:D,2,FALSE)</f>
        <v>Evacuations EP</v>
      </c>
    </row>
    <row r="1006" spans="1:11" s="1012" customFormat="1" ht="12">
      <c r="A1006" s="1040"/>
      <c r="B1006" s="1065"/>
      <c r="C1006" s="1066"/>
      <c r="D1006" s="1062"/>
      <c r="E1006" s="276"/>
      <c r="F1006" s="277"/>
      <c r="G1006" s="1052"/>
      <c r="H1006" s="1059">
        <f t="shared" si="15"/>
        <v>0</v>
      </c>
      <c r="I1006" s="1039"/>
      <c r="J1006" s="2161" t="s">
        <v>6431</v>
      </c>
      <c r="K1006" s="2160" t="str">
        <f>VLOOKUP(J1006,'FICHE RATIOS'!C:D,2,FALSE)</f>
        <v>Evacuations EP</v>
      </c>
    </row>
    <row r="1007" spans="1:11" s="1012" customFormat="1" ht="12">
      <c r="A1007" s="1040"/>
      <c r="B1007" s="1060"/>
      <c r="C1007" s="1040"/>
      <c r="D1007" s="1061" t="s">
        <v>3597</v>
      </c>
      <c r="E1007" s="555" t="s">
        <v>66</v>
      </c>
      <c r="F1007" s="555">
        <v>2</v>
      </c>
      <c r="G1007" s="1052">
        <v>93.95</v>
      </c>
      <c r="H1007" s="1059">
        <f t="shared" si="15"/>
        <v>187.9</v>
      </c>
      <c r="I1007" s="1039"/>
      <c r="J1007" s="2161" t="s">
        <v>6431</v>
      </c>
      <c r="K1007" s="2160" t="str">
        <f>VLOOKUP(J1007,'FICHE RATIOS'!C:D,2,FALSE)</f>
        <v>Evacuations EP</v>
      </c>
    </row>
    <row r="1008" spans="1:11" s="1012" customFormat="1" ht="12">
      <c r="A1008" s="1040"/>
      <c r="B1008" s="1060"/>
      <c r="C1008" s="1040"/>
      <c r="D1008" s="1061" t="s">
        <v>3871</v>
      </c>
      <c r="E1008" s="555" t="s">
        <v>66</v>
      </c>
      <c r="F1008" s="555">
        <v>2</v>
      </c>
      <c r="G1008" s="1052">
        <v>263.93</v>
      </c>
      <c r="H1008" s="1059">
        <f t="shared" si="15"/>
        <v>527.86</v>
      </c>
      <c r="I1008" s="1039"/>
      <c r="J1008" s="2161" t="s">
        <v>6431</v>
      </c>
      <c r="K1008" s="2160" t="str">
        <f>VLOOKUP(J1008,'FICHE RATIOS'!C:D,2,FALSE)</f>
        <v>Evacuations EP</v>
      </c>
    </row>
    <row r="1009" spans="1:11" s="1012" customFormat="1" ht="12">
      <c r="A1009" s="1040"/>
      <c r="B1009" s="1060"/>
      <c r="C1009" s="1040"/>
      <c r="D1009" s="1062" t="s">
        <v>3872</v>
      </c>
      <c r="E1009" s="276" t="s">
        <v>66</v>
      </c>
      <c r="F1009" s="277">
        <v>1</v>
      </c>
      <c r="G1009" s="1052">
        <v>146.77000000000001</v>
      </c>
      <c r="H1009" s="1059">
        <f t="shared" si="15"/>
        <v>146.77000000000001</v>
      </c>
      <c r="I1009" s="1039"/>
      <c r="J1009" s="2161" t="s">
        <v>6431</v>
      </c>
      <c r="K1009" s="2160" t="str">
        <f>VLOOKUP(J1009,'FICHE RATIOS'!C:D,2,FALSE)</f>
        <v>Evacuations EP</v>
      </c>
    </row>
    <row r="1010" spans="1:11" s="1012" customFormat="1" ht="12">
      <c r="A1010" s="1040"/>
      <c r="B1010" s="1053"/>
      <c r="C1010" s="1054"/>
      <c r="D1010" s="1067"/>
      <c r="E1010" s="555"/>
      <c r="F1010" s="555"/>
      <c r="G1010" s="1052"/>
      <c r="H1010" s="1059">
        <f t="shared" si="15"/>
        <v>0</v>
      </c>
      <c r="I1010" s="1039"/>
      <c r="J1010" s="2161" t="s">
        <v>6431</v>
      </c>
      <c r="K1010" s="2160" t="str">
        <f>VLOOKUP(J1010,'FICHE RATIOS'!C:D,2,FALSE)</f>
        <v>Evacuations EP</v>
      </c>
    </row>
    <row r="1011" spans="1:11" s="1012" customFormat="1" ht="12">
      <c r="A1011" s="1040"/>
      <c r="B1011" s="1079"/>
      <c r="C1011" s="1080"/>
      <c r="D1011" s="1067" t="s">
        <v>3873</v>
      </c>
      <c r="E1011" s="555"/>
      <c r="F1011" s="555"/>
      <c r="G1011" s="1081"/>
      <c r="H1011" s="1082">
        <f t="shared" si="15"/>
        <v>0</v>
      </c>
      <c r="I1011" s="1039"/>
      <c r="J1011" s="2161" t="s">
        <v>6431</v>
      </c>
      <c r="K1011" s="2160" t="str">
        <f>VLOOKUP(J1011,'FICHE RATIOS'!C:D,2,FALSE)</f>
        <v>Evacuations EP</v>
      </c>
    </row>
    <row r="1012" spans="1:11" s="1012" customFormat="1" ht="12">
      <c r="A1012" s="1040"/>
      <c r="B1012" s="1060"/>
      <c r="C1012" s="1040"/>
      <c r="D1012" s="1067" t="s">
        <v>3563</v>
      </c>
      <c r="E1012" s="555" t="s">
        <v>235</v>
      </c>
      <c r="F1012" s="555">
        <v>180</v>
      </c>
      <c r="G1012" s="1052">
        <v>47.42</v>
      </c>
      <c r="H1012" s="1059">
        <f t="shared" si="15"/>
        <v>8535.6</v>
      </c>
      <c r="I1012" s="1039"/>
      <c r="J1012" s="2161" t="s">
        <v>6431</v>
      </c>
      <c r="K1012" s="2160" t="str">
        <f>VLOOKUP(J1012,'FICHE RATIOS'!C:D,2,FALSE)</f>
        <v>Evacuations EP</v>
      </c>
    </row>
    <row r="1013" spans="1:11" s="1012" customFormat="1" ht="12">
      <c r="A1013" s="1040"/>
      <c r="B1013" s="1065"/>
      <c r="C1013" s="1066"/>
      <c r="D1013" s="1062"/>
      <c r="E1013" s="276"/>
      <c r="F1013" s="277"/>
      <c r="G1013" s="1052"/>
      <c r="H1013" s="1059">
        <f t="shared" si="15"/>
        <v>0</v>
      </c>
      <c r="I1013" s="1039"/>
      <c r="J1013" s="2161" t="s">
        <v>6431</v>
      </c>
      <c r="K1013" s="2160" t="str">
        <f>VLOOKUP(J1013,'FICHE RATIOS'!C:D,2,FALSE)</f>
        <v>Evacuations EP</v>
      </c>
    </row>
    <row r="1014" spans="1:11" s="1012" customFormat="1" ht="12">
      <c r="A1014" s="1040"/>
      <c r="B1014" s="1065"/>
      <c r="C1014" s="1066"/>
      <c r="D1014" s="1062"/>
      <c r="E1014" s="276"/>
      <c r="F1014" s="277"/>
      <c r="G1014" s="1052"/>
      <c r="H1014" s="1059">
        <f t="shared" si="15"/>
        <v>0</v>
      </c>
      <c r="I1014" s="1039"/>
      <c r="J1014" s="2161" t="s">
        <v>6431</v>
      </c>
      <c r="K1014" s="2160" t="str">
        <f>VLOOKUP(J1014,'FICHE RATIOS'!C:D,2,FALSE)</f>
        <v>Evacuations EP</v>
      </c>
    </row>
    <row r="1015" spans="1:11" s="1012" customFormat="1" ht="12">
      <c r="A1015" s="1040"/>
      <c r="B1015" s="1079"/>
      <c r="C1015" s="1080"/>
      <c r="D1015" s="1067" t="s">
        <v>3877</v>
      </c>
      <c r="E1015" s="456"/>
      <c r="F1015" s="1094"/>
      <c r="G1015" s="1081"/>
      <c r="H1015" s="1082">
        <f t="shared" si="15"/>
        <v>0</v>
      </c>
      <c r="I1015" s="1039"/>
      <c r="J1015" s="2161" t="s">
        <v>6431</v>
      </c>
      <c r="K1015" s="2160" t="str">
        <f>VLOOKUP(J1015,'FICHE RATIOS'!C:D,2,FALSE)</f>
        <v>Evacuations EP</v>
      </c>
    </row>
    <row r="1016" spans="1:11" s="1012" customFormat="1" ht="12">
      <c r="A1016" s="1040"/>
      <c r="B1016" s="1079"/>
      <c r="C1016" s="1080"/>
      <c r="D1016" s="1057" t="s">
        <v>3878</v>
      </c>
      <c r="E1016" s="456"/>
      <c r="F1016" s="1094"/>
      <c r="G1016" s="1081"/>
      <c r="H1016" s="1082">
        <f t="shared" si="15"/>
        <v>0</v>
      </c>
      <c r="I1016" s="1039"/>
      <c r="J1016" s="2161" t="s">
        <v>6431</v>
      </c>
      <c r="K1016" s="2160" t="str">
        <f>VLOOKUP(J1016,'FICHE RATIOS'!C:D,2,FALSE)</f>
        <v>Evacuations EP</v>
      </c>
    </row>
    <row r="1017" spans="1:11" s="1012" customFormat="1" ht="12">
      <c r="A1017" s="1040"/>
      <c r="B1017" s="1079"/>
      <c r="C1017" s="1080"/>
      <c r="D1017" s="1061" t="s">
        <v>3866</v>
      </c>
      <c r="E1017" s="456"/>
      <c r="F1017" s="1094"/>
      <c r="G1017" s="1081"/>
      <c r="H1017" s="1082">
        <f t="shared" si="15"/>
        <v>0</v>
      </c>
      <c r="I1017" s="1039"/>
      <c r="J1017" s="2161" t="s">
        <v>6431</v>
      </c>
      <c r="K1017" s="2160" t="str">
        <f>VLOOKUP(J1017,'FICHE RATIOS'!C:D,2,FALSE)</f>
        <v>Evacuations EP</v>
      </c>
    </row>
    <row r="1018" spans="1:11" s="1012" customFormat="1" ht="12">
      <c r="A1018" s="1040"/>
      <c r="B1018" s="1101"/>
      <c r="C1018" s="1102"/>
      <c r="D1018" s="1061" t="s">
        <v>3876</v>
      </c>
      <c r="E1018" s="555" t="s">
        <v>66</v>
      </c>
      <c r="F1018" s="555">
        <v>2</v>
      </c>
      <c r="G1018" s="1081">
        <v>1311.42</v>
      </c>
      <c r="H1018" s="1082">
        <f t="shared" si="15"/>
        <v>2622.84</v>
      </c>
      <c r="I1018" s="1039"/>
      <c r="J1018" s="2161" t="s">
        <v>6431</v>
      </c>
      <c r="K1018" s="2160" t="str">
        <f>VLOOKUP(J1018,'FICHE RATIOS'!C:D,2,FALSE)</f>
        <v>Evacuations EP</v>
      </c>
    </row>
    <row r="1019" spans="1:11" s="1012" customFormat="1" ht="12">
      <c r="A1019" s="1040"/>
      <c r="B1019" s="1053"/>
      <c r="C1019" s="1054"/>
      <c r="D1019" s="1067" t="s">
        <v>3868</v>
      </c>
      <c r="E1019" s="555"/>
      <c r="F1019" s="555"/>
      <c r="G1019" s="1052"/>
      <c r="H1019" s="1059">
        <f t="shared" si="15"/>
        <v>0</v>
      </c>
      <c r="I1019" s="1039"/>
      <c r="J1019" s="2161" t="s">
        <v>6431</v>
      </c>
      <c r="K1019" s="2160" t="str">
        <f>VLOOKUP(J1019,'FICHE RATIOS'!C:D,2,FALSE)</f>
        <v>Evacuations EP</v>
      </c>
    </row>
    <row r="1020" spans="1:11" s="1012" customFormat="1" ht="12">
      <c r="A1020" s="1040"/>
      <c r="B1020" s="1053"/>
      <c r="C1020" s="1054"/>
      <c r="D1020" s="1067" t="s">
        <v>3869</v>
      </c>
      <c r="E1020" s="555"/>
      <c r="F1020" s="555"/>
      <c r="G1020" s="1052"/>
      <c r="H1020" s="1059">
        <f t="shared" si="15"/>
        <v>0</v>
      </c>
      <c r="I1020" s="1039"/>
      <c r="J1020" s="2161" t="s">
        <v>6431</v>
      </c>
      <c r="K1020" s="2160" t="str">
        <f>VLOOKUP(J1020,'FICHE RATIOS'!C:D,2,FALSE)</f>
        <v>Evacuations EP</v>
      </c>
    </row>
    <row r="1021" spans="1:11" s="1012" customFormat="1" ht="12">
      <c r="A1021" s="1040"/>
      <c r="B1021" s="1053"/>
      <c r="C1021" s="1054"/>
      <c r="D1021" s="1067" t="s">
        <v>3870</v>
      </c>
      <c r="E1021" s="555" t="s">
        <v>51</v>
      </c>
      <c r="F1021" s="555">
        <v>1</v>
      </c>
      <c r="G1021" s="1052">
        <v>1943.49</v>
      </c>
      <c r="H1021" s="1059">
        <f t="shared" si="15"/>
        <v>1943.49</v>
      </c>
      <c r="I1021" s="1039"/>
      <c r="J1021" s="2161" t="s">
        <v>6431</v>
      </c>
      <c r="K1021" s="2160" t="str">
        <f>VLOOKUP(J1021,'FICHE RATIOS'!C:D,2,FALSE)</f>
        <v>Evacuations EP</v>
      </c>
    </row>
    <row r="1022" spans="1:11" s="1012" customFormat="1" ht="12">
      <c r="A1022" s="1040"/>
      <c r="B1022" s="1065"/>
      <c r="C1022" s="1066"/>
      <c r="D1022" s="1062"/>
      <c r="E1022" s="276"/>
      <c r="F1022" s="277"/>
      <c r="G1022" s="1052"/>
      <c r="H1022" s="1059">
        <f t="shared" si="15"/>
        <v>0</v>
      </c>
      <c r="I1022" s="1039"/>
      <c r="J1022" s="2161" t="s">
        <v>6431</v>
      </c>
      <c r="K1022" s="2160" t="str">
        <f>VLOOKUP(J1022,'FICHE RATIOS'!C:D,2,FALSE)</f>
        <v>Evacuations EP</v>
      </c>
    </row>
    <row r="1023" spans="1:11" s="1012" customFormat="1" ht="12">
      <c r="A1023" s="1040"/>
      <c r="B1023" s="1060"/>
      <c r="C1023" s="1040"/>
      <c r="D1023" s="1061" t="s">
        <v>3531</v>
      </c>
      <c r="E1023" s="555" t="s">
        <v>66</v>
      </c>
      <c r="F1023" s="555">
        <v>2</v>
      </c>
      <c r="G1023" s="1052">
        <v>151.22999999999999</v>
      </c>
      <c r="H1023" s="1059">
        <f t="shared" ref="H1023:H1086" si="16">+IF(F1023=0,0,F1023*G1023)</f>
        <v>302.45999999999998</v>
      </c>
      <c r="I1023" s="1039"/>
      <c r="J1023" s="2161" t="s">
        <v>6431</v>
      </c>
      <c r="K1023" s="2160" t="str">
        <f>VLOOKUP(J1023,'FICHE RATIOS'!C:D,2,FALSE)</f>
        <v>Evacuations EP</v>
      </c>
    </row>
    <row r="1024" spans="1:11" s="1012" customFormat="1" ht="12">
      <c r="A1024" s="1040"/>
      <c r="B1024" s="1060"/>
      <c r="C1024" s="1040"/>
      <c r="D1024" s="1061" t="s">
        <v>3879</v>
      </c>
      <c r="E1024" s="555" t="s">
        <v>66</v>
      </c>
      <c r="F1024" s="555">
        <v>2</v>
      </c>
      <c r="G1024" s="1052">
        <v>356.93</v>
      </c>
      <c r="H1024" s="1059">
        <f t="shared" si="16"/>
        <v>713.86</v>
      </c>
      <c r="I1024" s="1039"/>
      <c r="J1024" s="2161" t="s">
        <v>6431</v>
      </c>
      <c r="K1024" s="2160" t="str">
        <f>VLOOKUP(J1024,'FICHE RATIOS'!C:D,2,FALSE)</f>
        <v>Evacuations EP</v>
      </c>
    </row>
    <row r="1025" spans="1:11" s="1012" customFormat="1" ht="12">
      <c r="A1025" s="1040"/>
      <c r="B1025" s="1060"/>
      <c r="C1025" s="1040"/>
      <c r="D1025" s="1062" t="s">
        <v>3634</v>
      </c>
      <c r="E1025" s="276" t="s">
        <v>66</v>
      </c>
      <c r="F1025" s="277">
        <v>1</v>
      </c>
      <c r="G1025" s="1052">
        <v>265.41000000000003</v>
      </c>
      <c r="H1025" s="1059">
        <f t="shared" si="16"/>
        <v>265.41000000000003</v>
      </c>
      <c r="I1025" s="1039"/>
      <c r="J1025" s="2161" t="s">
        <v>6431</v>
      </c>
      <c r="K1025" s="2160" t="str">
        <f>VLOOKUP(J1025,'FICHE RATIOS'!C:D,2,FALSE)</f>
        <v>Evacuations EP</v>
      </c>
    </row>
    <row r="1026" spans="1:11" s="1012" customFormat="1" ht="12">
      <c r="A1026" s="1040"/>
      <c r="B1026" s="1053"/>
      <c r="C1026" s="1054"/>
      <c r="D1026" s="1067"/>
      <c r="E1026" s="555"/>
      <c r="F1026" s="555"/>
      <c r="G1026" s="1052"/>
      <c r="H1026" s="1059">
        <f t="shared" si="16"/>
        <v>0</v>
      </c>
      <c r="I1026" s="1039"/>
      <c r="J1026" s="2161" t="s">
        <v>6431</v>
      </c>
      <c r="K1026" s="2160" t="str">
        <f>VLOOKUP(J1026,'FICHE RATIOS'!C:D,2,FALSE)</f>
        <v>Evacuations EP</v>
      </c>
    </row>
    <row r="1027" spans="1:11" s="1012" customFormat="1" ht="12">
      <c r="A1027" s="1040"/>
      <c r="B1027" s="1079"/>
      <c r="C1027" s="1080"/>
      <c r="D1027" s="1067" t="s">
        <v>3873</v>
      </c>
      <c r="E1027" s="555"/>
      <c r="F1027" s="555"/>
      <c r="G1027" s="1081"/>
      <c r="H1027" s="1082">
        <f t="shared" si="16"/>
        <v>0</v>
      </c>
      <c r="I1027" s="1039"/>
      <c r="J1027" s="2161" t="s">
        <v>6431</v>
      </c>
      <c r="K1027" s="2160" t="str">
        <f>VLOOKUP(J1027,'FICHE RATIOS'!C:D,2,FALSE)</f>
        <v>Evacuations EP</v>
      </c>
    </row>
    <row r="1028" spans="1:11" s="1012" customFormat="1" ht="12">
      <c r="A1028" s="1040"/>
      <c r="B1028" s="1060"/>
      <c r="C1028" s="1040"/>
      <c r="D1028" s="1067" t="s">
        <v>3542</v>
      </c>
      <c r="E1028" s="555" t="s">
        <v>235</v>
      </c>
      <c r="F1028" s="555">
        <v>92</v>
      </c>
      <c r="G1028" s="1052">
        <v>57.17</v>
      </c>
      <c r="H1028" s="1059">
        <f t="shared" si="16"/>
        <v>5259.64</v>
      </c>
      <c r="I1028" s="1039"/>
      <c r="J1028" s="2161" t="s">
        <v>6431</v>
      </c>
      <c r="K1028" s="2160" t="str">
        <f>VLOOKUP(J1028,'FICHE RATIOS'!C:D,2,FALSE)</f>
        <v>Evacuations EP</v>
      </c>
    </row>
    <row r="1029" spans="1:11" s="1012" customFormat="1" ht="12">
      <c r="A1029" s="1040"/>
      <c r="B1029" s="1065"/>
      <c r="C1029" s="1066"/>
      <c r="D1029" s="1062"/>
      <c r="E1029" s="276"/>
      <c r="F1029" s="277"/>
      <c r="G1029" s="1052"/>
      <c r="H1029" s="1059">
        <f t="shared" si="16"/>
        <v>0</v>
      </c>
      <c r="I1029" s="1039"/>
      <c r="J1029" s="2161" t="s">
        <v>6431</v>
      </c>
      <c r="K1029" s="2160" t="str">
        <f>VLOOKUP(J1029,'FICHE RATIOS'!C:D,2,FALSE)</f>
        <v>Evacuations EP</v>
      </c>
    </row>
    <row r="1030" spans="1:11" s="1012" customFormat="1" ht="12">
      <c r="A1030" s="1040"/>
      <c r="B1030" s="1065"/>
      <c r="C1030" s="1066"/>
      <c r="D1030" s="1062"/>
      <c r="E1030" s="276"/>
      <c r="F1030" s="277"/>
      <c r="G1030" s="1052"/>
      <c r="H1030" s="1059">
        <f t="shared" si="16"/>
        <v>0</v>
      </c>
      <c r="I1030" s="1039"/>
      <c r="J1030" s="2161" t="s">
        <v>6431</v>
      </c>
      <c r="K1030" s="2160" t="str">
        <f>VLOOKUP(J1030,'FICHE RATIOS'!C:D,2,FALSE)</f>
        <v>Evacuations EP</v>
      </c>
    </row>
    <row r="1031" spans="1:11" s="1012" customFormat="1" ht="12">
      <c r="A1031" s="1040"/>
      <c r="B1031" s="1079"/>
      <c r="C1031" s="1080"/>
      <c r="D1031" s="1067" t="s">
        <v>3880</v>
      </c>
      <c r="E1031" s="456"/>
      <c r="F1031" s="1094"/>
      <c r="G1031" s="1081"/>
      <c r="H1031" s="1082">
        <f t="shared" si="16"/>
        <v>0</v>
      </c>
      <c r="I1031" s="1039"/>
      <c r="J1031" s="2161" t="s">
        <v>6431</v>
      </c>
      <c r="K1031" s="2160" t="str">
        <f>VLOOKUP(J1031,'FICHE RATIOS'!C:D,2,FALSE)</f>
        <v>Evacuations EP</v>
      </c>
    </row>
    <row r="1032" spans="1:11" s="1012" customFormat="1" ht="12">
      <c r="A1032" s="1040"/>
      <c r="B1032" s="1079"/>
      <c r="C1032" s="1080"/>
      <c r="D1032" s="1057" t="s">
        <v>3881</v>
      </c>
      <c r="E1032" s="456"/>
      <c r="F1032" s="1094"/>
      <c r="G1032" s="1081"/>
      <c r="H1032" s="1082">
        <f t="shared" si="16"/>
        <v>0</v>
      </c>
      <c r="I1032" s="1039"/>
      <c r="J1032" s="2161" t="s">
        <v>6431</v>
      </c>
      <c r="K1032" s="2160" t="str">
        <f>VLOOKUP(J1032,'FICHE RATIOS'!C:D,2,FALSE)</f>
        <v>Evacuations EP</v>
      </c>
    </row>
    <row r="1033" spans="1:11" s="1012" customFormat="1" ht="12">
      <c r="A1033" s="1040"/>
      <c r="B1033" s="1079"/>
      <c r="C1033" s="1080"/>
      <c r="D1033" s="1061" t="s">
        <v>3866</v>
      </c>
      <c r="E1033" s="456"/>
      <c r="F1033" s="1094"/>
      <c r="G1033" s="1081"/>
      <c r="H1033" s="1082">
        <f t="shared" si="16"/>
        <v>0</v>
      </c>
      <c r="I1033" s="1039"/>
      <c r="J1033" s="2161" t="s">
        <v>6431</v>
      </c>
      <c r="K1033" s="2160" t="str">
        <f>VLOOKUP(J1033,'FICHE RATIOS'!C:D,2,FALSE)</f>
        <v>Evacuations EP</v>
      </c>
    </row>
    <row r="1034" spans="1:11" s="1012" customFormat="1" ht="12">
      <c r="A1034" s="1040"/>
      <c r="B1034" s="1101"/>
      <c r="C1034" s="1102"/>
      <c r="D1034" s="1061" t="s">
        <v>3882</v>
      </c>
      <c r="E1034" s="555" t="s">
        <v>66</v>
      </c>
      <c r="F1034" s="555">
        <v>2</v>
      </c>
      <c r="G1034" s="1081">
        <v>1144.72</v>
      </c>
      <c r="H1034" s="1082">
        <f t="shared" si="16"/>
        <v>2289.44</v>
      </c>
      <c r="I1034" s="1039"/>
      <c r="J1034" s="2161" t="s">
        <v>6431</v>
      </c>
      <c r="K1034" s="2160" t="str">
        <f>VLOOKUP(J1034,'FICHE RATIOS'!C:D,2,FALSE)</f>
        <v>Evacuations EP</v>
      </c>
    </row>
    <row r="1035" spans="1:11" s="1012" customFormat="1" ht="12">
      <c r="A1035" s="1040"/>
      <c r="B1035" s="1053"/>
      <c r="C1035" s="1054"/>
      <c r="D1035" s="1067" t="s">
        <v>3868</v>
      </c>
      <c r="E1035" s="555"/>
      <c r="F1035" s="555"/>
      <c r="G1035" s="1052"/>
      <c r="H1035" s="1059">
        <f t="shared" si="16"/>
        <v>0</v>
      </c>
      <c r="I1035" s="1039"/>
      <c r="J1035" s="2161" t="s">
        <v>6431</v>
      </c>
      <c r="K1035" s="2160" t="str">
        <f>VLOOKUP(J1035,'FICHE RATIOS'!C:D,2,FALSE)</f>
        <v>Evacuations EP</v>
      </c>
    </row>
    <row r="1036" spans="1:11" s="1012" customFormat="1" ht="12">
      <c r="A1036" s="1040"/>
      <c r="B1036" s="1053"/>
      <c r="C1036" s="1054"/>
      <c r="D1036" s="1067" t="s">
        <v>3869</v>
      </c>
      <c r="E1036" s="555"/>
      <c r="F1036" s="555"/>
      <c r="G1036" s="1052"/>
      <c r="H1036" s="1059">
        <f t="shared" si="16"/>
        <v>0</v>
      </c>
      <c r="I1036" s="1039"/>
      <c r="J1036" s="2161" t="s">
        <v>6431</v>
      </c>
      <c r="K1036" s="2160" t="str">
        <f>VLOOKUP(J1036,'FICHE RATIOS'!C:D,2,FALSE)</f>
        <v>Evacuations EP</v>
      </c>
    </row>
    <row r="1037" spans="1:11" s="1012" customFormat="1" ht="12">
      <c r="A1037" s="1040"/>
      <c r="B1037" s="1053"/>
      <c r="C1037" s="1054"/>
      <c r="D1037" s="1067" t="s">
        <v>3870</v>
      </c>
      <c r="E1037" s="555" t="s">
        <v>51</v>
      </c>
      <c r="F1037" s="555">
        <v>1</v>
      </c>
      <c r="G1037" s="1052">
        <v>1943.49</v>
      </c>
      <c r="H1037" s="1059">
        <f t="shared" si="16"/>
        <v>1943.49</v>
      </c>
      <c r="I1037" s="1039"/>
      <c r="J1037" s="2161" t="s">
        <v>6431</v>
      </c>
      <c r="K1037" s="2160" t="str">
        <f>VLOOKUP(J1037,'FICHE RATIOS'!C:D,2,FALSE)</f>
        <v>Evacuations EP</v>
      </c>
    </row>
    <row r="1038" spans="1:11" s="1012" customFormat="1" ht="12">
      <c r="A1038" s="1040"/>
      <c r="B1038" s="1065"/>
      <c r="C1038" s="1066"/>
      <c r="D1038" s="1062"/>
      <c r="E1038" s="276"/>
      <c r="F1038" s="277"/>
      <c r="G1038" s="1052"/>
      <c r="H1038" s="1059">
        <f t="shared" si="16"/>
        <v>0</v>
      </c>
      <c r="I1038" s="1039"/>
      <c r="J1038" s="2161" t="s">
        <v>6431</v>
      </c>
      <c r="K1038" s="2160" t="str">
        <f>VLOOKUP(J1038,'FICHE RATIOS'!C:D,2,FALSE)</f>
        <v>Evacuations EP</v>
      </c>
    </row>
    <row r="1039" spans="1:11" s="1012" customFormat="1" ht="12">
      <c r="A1039" s="1040"/>
      <c r="B1039" s="1060"/>
      <c r="C1039" s="1040"/>
      <c r="D1039" s="1061" t="s">
        <v>3531</v>
      </c>
      <c r="E1039" s="555" t="s">
        <v>66</v>
      </c>
      <c r="F1039" s="555">
        <v>2</v>
      </c>
      <c r="G1039" s="1052">
        <v>151.22999999999999</v>
      </c>
      <c r="H1039" s="1059">
        <f t="shared" si="16"/>
        <v>302.45999999999998</v>
      </c>
      <c r="I1039" s="1039"/>
      <c r="J1039" s="2161" t="s">
        <v>6431</v>
      </c>
      <c r="K1039" s="2160" t="str">
        <f>VLOOKUP(J1039,'FICHE RATIOS'!C:D,2,FALSE)</f>
        <v>Evacuations EP</v>
      </c>
    </row>
    <row r="1040" spans="1:11" s="1012" customFormat="1" ht="12">
      <c r="A1040" s="1040"/>
      <c r="B1040" s="1060"/>
      <c r="C1040" s="1040"/>
      <c r="D1040" s="1061" t="s">
        <v>3879</v>
      </c>
      <c r="E1040" s="555" t="s">
        <v>66</v>
      </c>
      <c r="F1040" s="555">
        <v>2</v>
      </c>
      <c r="G1040" s="1052">
        <v>356.93</v>
      </c>
      <c r="H1040" s="1059">
        <f t="shared" si="16"/>
        <v>713.86</v>
      </c>
      <c r="I1040" s="1039"/>
      <c r="J1040" s="2161" t="s">
        <v>6431</v>
      </c>
      <c r="K1040" s="2160" t="str">
        <f>VLOOKUP(J1040,'FICHE RATIOS'!C:D,2,FALSE)</f>
        <v>Evacuations EP</v>
      </c>
    </row>
    <row r="1041" spans="1:11" s="1012" customFormat="1" ht="12">
      <c r="A1041" s="1040"/>
      <c r="B1041" s="1060"/>
      <c r="C1041" s="1040"/>
      <c r="D1041" s="1062" t="s">
        <v>3634</v>
      </c>
      <c r="E1041" s="276" t="s">
        <v>66</v>
      </c>
      <c r="F1041" s="277">
        <v>1</v>
      </c>
      <c r="G1041" s="1052">
        <v>265.41000000000003</v>
      </c>
      <c r="H1041" s="1059">
        <f t="shared" si="16"/>
        <v>265.41000000000003</v>
      </c>
      <c r="I1041" s="1039"/>
      <c r="J1041" s="2161" t="s">
        <v>6431</v>
      </c>
      <c r="K1041" s="2160" t="str">
        <f>VLOOKUP(J1041,'FICHE RATIOS'!C:D,2,FALSE)</f>
        <v>Evacuations EP</v>
      </c>
    </row>
    <row r="1042" spans="1:11" s="1012" customFormat="1" ht="12">
      <c r="A1042" s="1040"/>
      <c r="B1042" s="1053"/>
      <c r="C1042" s="1054"/>
      <c r="D1042" s="1067"/>
      <c r="E1042" s="555"/>
      <c r="F1042" s="555"/>
      <c r="G1042" s="1052"/>
      <c r="H1042" s="1059">
        <f t="shared" si="16"/>
        <v>0</v>
      </c>
      <c r="I1042" s="1039"/>
      <c r="J1042" s="2161" t="s">
        <v>6431</v>
      </c>
      <c r="K1042" s="2160" t="str">
        <f>VLOOKUP(J1042,'FICHE RATIOS'!C:D,2,FALSE)</f>
        <v>Evacuations EP</v>
      </c>
    </row>
    <row r="1043" spans="1:11" s="1012" customFormat="1" ht="12">
      <c r="A1043" s="1040"/>
      <c r="B1043" s="1079"/>
      <c r="C1043" s="1080"/>
      <c r="D1043" s="1067" t="s">
        <v>3873</v>
      </c>
      <c r="E1043" s="555"/>
      <c r="F1043" s="555"/>
      <c r="G1043" s="1081"/>
      <c r="H1043" s="1082">
        <f t="shared" si="16"/>
        <v>0</v>
      </c>
      <c r="I1043" s="1039"/>
      <c r="J1043" s="2161" t="s">
        <v>6431</v>
      </c>
      <c r="K1043" s="2160" t="str">
        <f>VLOOKUP(J1043,'FICHE RATIOS'!C:D,2,FALSE)</f>
        <v>Evacuations EP</v>
      </c>
    </row>
    <row r="1044" spans="1:11" s="1012" customFormat="1" ht="12">
      <c r="A1044" s="1040"/>
      <c r="B1044" s="1060"/>
      <c r="C1044" s="1040"/>
      <c r="D1044" s="1067" t="s">
        <v>3542</v>
      </c>
      <c r="E1044" s="555" t="s">
        <v>235</v>
      </c>
      <c r="F1044" s="555">
        <v>186</v>
      </c>
      <c r="G1044" s="1052">
        <v>57.17</v>
      </c>
      <c r="H1044" s="1059">
        <f t="shared" si="16"/>
        <v>10633.62</v>
      </c>
      <c r="I1044" s="1039"/>
      <c r="J1044" s="2161" t="s">
        <v>6431</v>
      </c>
      <c r="K1044" s="2160" t="str">
        <f>VLOOKUP(J1044,'FICHE RATIOS'!C:D,2,FALSE)</f>
        <v>Evacuations EP</v>
      </c>
    </row>
    <row r="1045" spans="1:11" s="1012" customFormat="1" ht="12">
      <c r="A1045" s="1040"/>
      <c r="B1045" s="1065"/>
      <c r="C1045" s="1066"/>
      <c r="D1045" s="1062"/>
      <c r="E1045" s="276"/>
      <c r="F1045" s="277"/>
      <c r="G1045" s="1052"/>
      <c r="H1045" s="1059">
        <f t="shared" si="16"/>
        <v>0</v>
      </c>
      <c r="I1045" s="1039"/>
      <c r="J1045" s="2161" t="s">
        <v>6431</v>
      </c>
      <c r="K1045" s="2160" t="str">
        <f>VLOOKUP(J1045,'FICHE RATIOS'!C:D,2,FALSE)</f>
        <v>Evacuations EP</v>
      </c>
    </row>
    <row r="1046" spans="1:11" s="1012" customFormat="1" ht="12">
      <c r="A1046" s="1040"/>
      <c r="B1046" s="1065"/>
      <c r="C1046" s="1066"/>
      <c r="D1046" s="1062"/>
      <c r="E1046" s="276"/>
      <c r="F1046" s="277"/>
      <c r="G1046" s="1052"/>
      <c r="H1046" s="1059">
        <f t="shared" si="16"/>
        <v>0</v>
      </c>
      <c r="I1046" s="1039"/>
      <c r="J1046" s="2161" t="s">
        <v>6431</v>
      </c>
      <c r="K1046" s="2160" t="str">
        <f>VLOOKUP(J1046,'FICHE RATIOS'!C:D,2,FALSE)</f>
        <v>Evacuations EP</v>
      </c>
    </row>
    <row r="1047" spans="1:11" s="1012" customFormat="1" ht="12">
      <c r="A1047" s="1040"/>
      <c r="B1047" s="1065"/>
      <c r="C1047" s="1066"/>
      <c r="D1047" s="1062"/>
      <c r="E1047" s="276"/>
      <c r="F1047" s="277"/>
      <c r="G1047" s="1052"/>
      <c r="H1047" s="1059">
        <f t="shared" si="16"/>
        <v>0</v>
      </c>
      <c r="I1047" s="1039"/>
      <c r="J1047" s="2161" t="s">
        <v>6431</v>
      </c>
      <c r="K1047" s="2160" t="str">
        <f>VLOOKUP(J1047,'FICHE RATIOS'!C:D,2,FALSE)</f>
        <v>Evacuations EP</v>
      </c>
    </row>
    <row r="1048" spans="1:11" s="1012" customFormat="1" ht="12">
      <c r="A1048" s="1040"/>
      <c r="B1048" s="1103"/>
      <c r="C1048" s="1104"/>
      <c r="D1048" s="1067" t="s">
        <v>3883</v>
      </c>
      <c r="E1048" s="456"/>
      <c r="F1048" s="1094"/>
      <c r="G1048" s="1081"/>
      <c r="H1048" s="1082">
        <f t="shared" si="16"/>
        <v>0</v>
      </c>
      <c r="I1048" s="1039"/>
      <c r="J1048" s="2161" t="s">
        <v>6431</v>
      </c>
      <c r="K1048" s="2160" t="str">
        <f>VLOOKUP(J1048,'FICHE RATIOS'!C:D,2,FALSE)</f>
        <v>Evacuations EP</v>
      </c>
    </row>
    <row r="1049" spans="1:11" s="1012" customFormat="1" ht="12">
      <c r="A1049" s="1040"/>
      <c r="B1049" s="1103"/>
      <c r="C1049" s="1104"/>
      <c r="D1049" s="1057" t="s">
        <v>3884</v>
      </c>
      <c r="E1049" s="456"/>
      <c r="F1049" s="1094"/>
      <c r="G1049" s="1081"/>
      <c r="H1049" s="1082">
        <f t="shared" si="16"/>
        <v>0</v>
      </c>
      <c r="I1049" s="1039"/>
      <c r="J1049" s="2161" t="s">
        <v>6431</v>
      </c>
      <c r="K1049" s="2160" t="str">
        <f>VLOOKUP(J1049,'FICHE RATIOS'!C:D,2,FALSE)</f>
        <v>Evacuations EP</v>
      </c>
    </row>
    <row r="1050" spans="1:11" s="1012" customFormat="1" ht="12">
      <c r="A1050" s="1040"/>
      <c r="B1050" s="1103"/>
      <c r="C1050" s="1104"/>
      <c r="D1050" s="1061" t="s">
        <v>3866</v>
      </c>
      <c r="E1050" s="456"/>
      <c r="F1050" s="1094"/>
      <c r="G1050" s="1081"/>
      <c r="H1050" s="1082">
        <f t="shared" si="16"/>
        <v>0</v>
      </c>
      <c r="I1050" s="1039"/>
      <c r="J1050" s="2161" t="s">
        <v>6431</v>
      </c>
      <c r="K1050" s="2160" t="str">
        <f>VLOOKUP(J1050,'FICHE RATIOS'!C:D,2,FALSE)</f>
        <v>Evacuations EP</v>
      </c>
    </row>
    <row r="1051" spans="1:11" s="1012" customFormat="1" ht="12">
      <c r="A1051" s="1040"/>
      <c r="B1051" s="1105"/>
      <c r="C1051" s="1106"/>
      <c r="D1051" s="1061" t="s">
        <v>3885</v>
      </c>
      <c r="E1051" s="555" t="s">
        <v>66</v>
      </c>
      <c r="F1051" s="555">
        <v>2</v>
      </c>
      <c r="G1051" s="1081">
        <v>776.37</v>
      </c>
      <c r="H1051" s="1082">
        <f t="shared" si="16"/>
        <v>1552.74</v>
      </c>
      <c r="I1051" s="1039"/>
      <c r="J1051" s="2161" t="s">
        <v>6431</v>
      </c>
      <c r="K1051" s="2160" t="str">
        <f>VLOOKUP(J1051,'FICHE RATIOS'!C:D,2,FALSE)</f>
        <v>Evacuations EP</v>
      </c>
    </row>
    <row r="1052" spans="1:11" s="1012" customFormat="1" ht="12">
      <c r="A1052" s="1040"/>
      <c r="B1052" s="1107"/>
      <c r="C1052" s="1108"/>
      <c r="D1052" s="1067" t="s">
        <v>3868</v>
      </c>
      <c r="E1052" s="555"/>
      <c r="F1052" s="555"/>
      <c r="G1052" s="1052"/>
      <c r="H1052" s="1059">
        <f t="shared" si="16"/>
        <v>0</v>
      </c>
      <c r="I1052" s="1039"/>
      <c r="J1052" s="2161" t="s">
        <v>6431</v>
      </c>
      <c r="K1052" s="2160" t="str">
        <f>VLOOKUP(J1052,'FICHE RATIOS'!C:D,2,FALSE)</f>
        <v>Evacuations EP</v>
      </c>
    </row>
    <row r="1053" spans="1:11" s="1012" customFormat="1" ht="12">
      <c r="A1053" s="1040"/>
      <c r="B1053" s="1107"/>
      <c r="C1053" s="1108"/>
      <c r="D1053" s="1067" t="s">
        <v>3869</v>
      </c>
      <c r="E1053" s="555"/>
      <c r="F1053" s="555"/>
      <c r="G1053" s="1052"/>
      <c r="H1053" s="1059">
        <f t="shared" si="16"/>
        <v>0</v>
      </c>
      <c r="I1053" s="1039"/>
      <c r="J1053" s="2161" t="s">
        <v>6431</v>
      </c>
      <c r="K1053" s="2160" t="str">
        <f>VLOOKUP(J1053,'FICHE RATIOS'!C:D,2,FALSE)</f>
        <v>Evacuations EP</v>
      </c>
    </row>
    <row r="1054" spans="1:11" s="1012" customFormat="1" ht="12">
      <c r="A1054" s="1040"/>
      <c r="B1054" s="1107"/>
      <c r="C1054" s="1108"/>
      <c r="D1054" s="1067" t="s">
        <v>3870</v>
      </c>
      <c r="E1054" s="555" t="s">
        <v>51</v>
      </c>
      <c r="F1054" s="555">
        <v>1</v>
      </c>
      <c r="G1054" s="1052">
        <v>1943.49</v>
      </c>
      <c r="H1054" s="1059">
        <f t="shared" si="16"/>
        <v>1943.49</v>
      </c>
      <c r="I1054" s="1039"/>
      <c r="J1054" s="2161" t="s">
        <v>6431</v>
      </c>
      <c r="K1054" s="2160" t="str">
        <f>VLOOKUP(J1054,'FICHE RATIOS'!C:D,2,FALSE)</f>
        <v>Evacuations EP</v>
      </c>
    </row>
    <row r="1055" spans="1:11" s="1012" customFormat="1" ht="12">
      <c r="A1055" s="1040"/>
      <c r="B1055" s="1109"/>
      <c r="C1055" s="1110"/>
      <c r="D1055" s="1062"/>
      <c r="E1055" s="276"/>
      <c r="F1055" s="277"/>
      <c r="G1055" s="1052"/>
      <c r="H1055" s="1059">
        <f t="shared" si="16"/>
        <v>0</v>
      </c>
      <c r="I1055" s="1039"/>
      <c r="J1055" s="2161" t="s">
        <v>6431</v>
      </c>
      <c r="K1055" s="2160" t="str">
        <f>VLOOKUP(J1055,'FICHE RATIOS'!C:D,2,FALSE)</f>
        <v>Evacuations EP</v>
      </c>
    </row>
    <row r="1056" spans="1:11" s="1012" customFormat="1" ht="12">
      <c r="A1056" s="1040"/>
      <c r="B1056" s="1111"/>
      <c r="C1056" s="1112"/>
      <c r="D1056" s="1061" t="s">
        <v>3531</v>
      </c>
      <c r="E1056" s="555" t="s">
        <v>66</v>
      </c>
      <c r="F1056" s="555">
        <v>2</v>
      </c>
      <c r="G1056" s="1052">
        <v>151.22999999999999</v>
      </c>
      <c r="H1056" s="1059">
        <f t="shared" si="16"/>
        <v>302.45999999999998</v>
      </c>
      <c r="I1056" s="1039"/>
      <c r="J1056" s="2161" t="s">
        <v>6431</v>
      </c>
      <c r="K1056" s="2160" t="str">
        <f>VLOOKUP(J1056,'FICHE RATIOS'!C:D,2,FALSE)</f>
        <v>Evacuations EP</v>
      </c>
    </row>
    <row r="1057" spans="1:11" s="1012" customFormat="1" ht="12">
      <c r="A1057" s="1040"/>
      <c r="B1057" s="1111"/>
      <c r="C1057" s="1112"/>
      <c r="D1057" s="1061" t="s">
        <v>3879</v>
      </c>
      <c r="E1057" s="555" t="s">
        <v>66</v>
      </c>
      <c r="F1057" s="555">
        <v>2</v>
      </c>
      <c r="G1057" s="1052">
        <v>356.93</v>
      </c>
      <c r="H1057" s="1059">
        <f t="shared" si="16"/>
        <v>713.86</v>
      </c>
      <c r="I1057" s="1039"/>
      <c r="J1057" s="2161" t="s">
        <v>6431</v>
      </c>
      <c r="K1057" s="2160" t="str">
        <f>VLOOKUP(J1057,'FICHE RATIOS'!C:D,2,FALSE)</f>
        <v>Evacuations EP</v>
      </c>
    </row>
    <row r="1058" spans="1:11" s="1012" customFormat="1" ht="12">
      <c r="A1058" s="1040"/>
      <c r="B1058" s="1111"/>
      <c r="C1058" s="1112"/>
      <c r="D1058" s="1062" t="s">
        <v>3634</v>
      </c>
      <c r="E1058" s="276" t="s">
        <v>66</v>
      </c>
      <c r="F1058" s="277">
        <v>1</v>
      </c>
      <c r="G1058" s="1052">
        <v>265.41000000000003</v>
      </c>
      <c r="H1058" s="1059">
        <f t="shared" si="16"/>
        <v>265.41000000000003</v>
      </c>
      <c r="I1058" s="1039"/>
      <c r="J1058" s="2161" t="s">
        <v>6431</v>
      </c>
      <c r="K1058" s="2160" t="str">
        <f>VLOOKUP(J1058,'FICHE RATIOS'!C:D,2,FALSE)</f>
        <v>Evacuations EP</v>
      </c>
    </row>
    <row r="1059" spans="1:11" s="1012" customFormat="1" ht="12">
      <c r="A1059" s="1040"/>
      <c r="B1059" s="1107"/>
      <c r="C1059" s="1108"/>
      <c r="D1059" s="1067"/>
      <c r="E1059" s="555"/>
      <c r="F1059" s="555"/>
      <c r="G1059" s="1052"/>
      <c r="H1059" s="1059">
        <f t="shared" si="16"/>
        <v>0</v>
      </c>
      <c r="I1059" s="1039"/>
      <c r="J1059" s="2161" t="s">
        <v>6431</v>
      </c>
      <c r="K1059" s="2160" t="str">
        <f>VLOOKUP(J1059,'FICHE RATIOS'!C:D,2,FALSE)</f>
        <v>Evacuations EP</v>
      </c>
    </row>
    <row r="1060" spans="1:11" s="1012" customFormat="1" ht="12">
      <c r="A1060" s="1040"/>
      <c r="B1060" s="1103"/>
      <c r="C1060" s="1104"/>
      <c r="D1060" s="1067" t="s">
        <v>3873</v>
      </c>
      <c r="E1060" s="555"/>
      <c r="F1060" s="555"/>
      <c r="G1060" s="1081"/>
      <c r="H1060" s="1082">
        <f t="shared" si="16"/>
        <v>0</v>
      </c>
      <c r="I1060" s="1039"/>
      <c r="J1060" s="2161" t="s">
        <v>6431</v>
      </c>
      <c r="K1060" s="2160" t="str">
        <f>VLOOKUP(J1060,'FICHE RATIOS'!C:D,2,FALSE)</f>
        <v>Evacuations EP</v>
      </c>
    </row>
    <row r="1061" spans="1:11" s="1012" customFormat="1" ht="12">
      <c r="A1061" s="1040"/>
      <c r="B1061" s="1111"/>
      <c r="C1061" s="1112"/>
      <c r="D1061" s="1067" t="s">
        <v>3542</v>
      </c>
      <c r="E1061" s="555" t="s">
        <v>235</v>
      </c>
      <c r="F1061" s="555">
        <v>186</v>
      </c>
      <c r="G1061" s="1052">
        <v>57.17</v>
      </c>
      <c r="H1061" s="1059">
        <f t="shared" si="16"/>
        <v>10633.62</v>
      </c>
      <c r="I1061" s="1039"/>
      <c r="J1061" s="2161" t="s">
        <v>6431</v>
      </c>
      <c r="K1061" s="2160" t="str">
        <f>VLOOKUP(J1061,'FICHE RATIOS'!C:D,2,FALSE)</f>
        <v>Evacuations EP</v>
      </c>
    </row>
    <row r="1062" spans="1:11" s="1012" customFormat="1" ht="12">
      <c r="A1062" s="1040"/>
      <c r="B1062" s="1065"/>
      <c r="C1062" s="1066"/>
      <c r="D1062" s="1062"/>
      <c r="E1062" s="276"/>
      <c r="F1062" s="277"/>
      <c r="G1062" s="1052"/>
      <c r="H1062" s="1059">
        <f t="shared" si="16"/>
        <v>0</v>
      </c>
      <c r="I1062" s="1039"/>
      <c r="J1062" s="2161"/>
      <c r="K1062" s="2160" t="e">
        <f>VLOOKUP(J1062,'FICHE RATIOS'!C:D,2,FALSE)</f>
        <v>#N/A</v>
      </c>
    </row>
    <row r="1063" spans="1:11" s="1012" customFormat="1" ht="12">
      <c r="A1063" s="1040"/>
      <c r="B1063" s="1065"/>
      <c r="C1063" s="1066"/>
      <c r="D1063" s="1062"/>
      <c r="E1063" s="276"/>
      <c r="F1063" s="277"/>
      <c r="G1063" s="1052"/>
      <c r="H1063" s="1059">
        <f t="shared" si="16"/>
        <v>0</v>
      </c>
      <c r="I1063" s="1039"/>
      <c r="J1063" s="2161"/>
      <c r="K1063" s="2160" t="e">
        <f>VLOOKUP(J1063,'FICHE RATIOS'!C:D,2,FALSE)</f>
        <v>#N/A</v>
      </c>
    </row>
    <row r="1064" spans="1:11" s="1012" customFormat="1" ht="12">
      <c r="A1064" s="1040"/>
      <c r="B1064" s="1053"/>
      <c r="C1064" s="1054"/>
      <c r="D1064" s="1113" t="s">
        <v>3886</v>
      </c>
      <c r="E1064" s="1058"/>
      <c r="F1064" s="555"/>
      <c r="G1064" s="1052"/>
      <c r="H1064" s="1059">
        <f t="shared" si="16"/>
        <v>0</v>
      </c>
      <c r="I1064" s="1039"/>
      <c r="J1064" s="2161" t="s">
        <v>6432</v>
      </c>
      <c r="K1064" s="2160" t="str">
        <f>VLOOKUP(J1064,'FICHE RATIOS'!C:D,2,FALSE)</f>
        <v>Evacuations EU / EV</v>
      </c>
    </row>
    <row r="1065" spans="1:11" s="1012" customFormat="1" ht="12">
      <c r="A1065" s="1040"/>
      <c r="B1065" s="1053"/>
      <c r="C1065" s="1054"/>
      <c r="D1065" s="1113" t="s">
        <v>3887</v>
      </c>
      <c r="E1065" s="1058"/>
      <c r="F1065" s="555"/>
      <c r="G1065" s="1052"/>
      <c r="H1065" s="1059">
        <f t="shared" si="16"/>
        <v>0</v>
      </c>
      <c r="I1065" s="1039"/>
      <c r="J1065" s="2161" t="s">
        <v>6432</v>
      </c>
      <c r="K1065" s="2160" t="str">
        <f>VLOOKUP(J1065,'FICHE RATIOS'!C:D,2,FALSE)</f>
        <v>Evacuations EU / EV</v>
      </c>
    </row>
    <row r="1066" spans="1:11" s="1012" customFormat="1" ht="12">
      <c r="A1066" s="1040"/>
      <c r="B1066" s="1053"/>
      <c r="C1066" s="1054"/>
      <c r="D1066" s="1113" t="s">
        <v>3888</v>
      </c>
      <c r="E1066" s="1058"/>
      <c r="F1066" s="555"/>
      <c r="G1066" s="1052"/>
      <c r="H1066" s="1059">
        <f t="shared" si="16"/>
        <v>0</v>
      </c>
      <c r="I1066" s="1039"/>
      <c r="J1066" s="2161" t="s">
        <v>6432</v>
      </c>
      <c r="K1066" s="2160" t="str">
        <f>VLOOKUP(J1066,'FICHE RATIOS'!C:D,2,FALSE)</f>
        <v>Evacuations EU / EV</v>
      </c>
    </row>
    <row r="1067" spans="1:11" s="1012" customFormat="1" ht="12">
      <c r="A1067" s="1040"/>
      <c r="B1067" s="1114"/>
      <c r="C1067" s="1115"/>
      <c r="D1067" s="1113" t="s">
        <v>3889</v>
      </c>
      <c r="E1067" s="1058"/>
      <c r="F1067" s="555"/>
      <c r="G1067" s="1081"/>
      <c r="H1067" s="1082">
        <f t="shared" si="16"/>
        <v>0</v>
      </c>
      <c r="I1067" s="1039"/>
      <c r="J1067" s="2161" t="s">
        <v>6432</v>
      </c>
      <c r="K1067" s="2160" t="str">
        <f>VLOOKUP(J1067,'FICHE RATIOS'!C:D,2,FALSE)</f>
        <v>Evacuations EU / EV</v>
      </c>
    </row>
    <row r="1068" spans="1:11" s="1012" customFormat="1" ht="12">
      <c r="A1068" s="1040"/>
      <c r="B1068" s="1079"/>
      <c r="C1068" s="1080"/>
      <c r="D1068" s="1057" t="s">
        <v>3890</v>
      </c>
      <c r="E1068" s="1058"/>
      <c r="F1068" s="555"/>
      <c r="G1068" s="1081"/>
      <c r="H1068" s="1082">
        <f t="shared" si="16"/>
        <v>0</v>
      </c>
      <c r="I1068" s="1039"/>
      <c r="J1068" s="2161" t="s">
        <v>6432</v>
      </c>
      <c r="K1068" s="2160" t="str">
        <f>VLOOKUP(J1068,'FICHE RATIOS'!C:D,2,FALSE)</f>
        <v>Evacuations EU / EV</v>
      </c>
    </row>
    <row r="1069" spans="1:11" s="1012" customFormat="1" ht="12">
      <c r="A1069" s="1040"/>
      <c r="B1069" s="1079"/>
      <c r="C1069" s="1080"/>
      <c r="D1069" s="1057" t="s">
        <v>3891</v>
      </c>
      <c r="E1069" s="1058" t="s">
        <v>66</v>
      </c>
      <c r="F1069" s="555">
        <v>1</v>
      </c>
      <c r="G1069" s="1081">
        <v>13119.39</v>
      </c>
      <c r="H1069" s="1082">
        <f t="shared" si="16"/>
        <v>13119.39</v>
      </c>
      <c r="I1069" s="1039"/>
      <c r="J1069" s="2161" t="s">
        <v>6432</v>
      </c>
      <c r="K1069" s="2160" t="str">
        <f>VLOOKUP(J1069,'FICHE RATIOS'!C:D,2,FALSE)</f>
        <v>Evacuations EU / EV</v>
      </c>
    </row>
    <row r="1070" spans="1:11" s="1012" customFormat="1" ht="12">
      <c r="A1070" s="1040"/>
      <c r="B1070" s="1079"/>
      <c r="C1070" s="1080"/>
      <c r="D1070" s="1061" t="s">
        <v>3892</v>
      </c>
      <c r="E1070" s="276" t="s">
        <v>66</v>
      </c>
      <c r="F1070" s="1116">
        <v>1</v>
      </c>
      <c r="G1070" s="1044">
        <v>2046.56</v>
      </c>
      <c r="H1070" s="1117">
        <f t="shared" si="16"/>
        <v>2046.56</v>
      </c>
      <c r="I1070" s="1039"/>
      <c r="J1070" s="2161" t="s">
        <v>6432</v>
      </c>
      <c r="K1070" s="2160" t="str">
        <f>VLOOKUP(J1070,'FICHE RATIOS'!C:D,2,FALSE)</f>
        <v>Evacuations EU / EV</v>
      </c>
    </row>
    <row r="1071" spans="1:11" s="1012" customFormat="1" ht="12">
      <c r="A1071" s="1040"/>
      <c r="B1071" s="1079"/>
      <c r="C1071" s="1080"/>
      <c r="D1071" s="1057"/>
      <c r="E1071" s="1058"/>
      <c r="F1071" s="555"/>
      <c r="G1071" s="1081"/>
      <c r="H1071" s="1082">
        <f t="shared" si="16"/>
        <v>0</v>
      </c>
      <c r="I1071" s="1039"/>
      <c r="J1071" s="2161" t="s">
        <v>6432</v>
      </c>
      <c r="K1071" s="2160" t="str">
        <f>VLOOKUP(J1071,'FICHE RATIOS'!C:D,2,FALSE)</f>
        <v>Evacuations EU / EV</v>
      </c>
    </row>
    <row r="1072" spans="1:11" s="1012" customFormat="1" ht="12">
      <c r="A1072" s="1040"/>
      <c r="B1072" s="1077"/>
      <c r="C1072" s="1089"/>
      <c r="D1072" s="1067" t="s">
        <v>3893</v>
      </c>
      <c r="E1072" s="555"/>
      <c r="F1072" s="555"/>
      <c r="G1072" s="1081"/>
      <c r="H1072" s="1082">
        <f t="shared" si="16"/>
        <v>0</v>
      </c>
      <c r="I1072" s="1039"/>
      <c r="J1072" s="2161" t="s">
        <v>6432</v>
      </c>
      <c r="K1072" s="2160" t="str">
        <f>VLOOKUP(J1072,'FICHE RATIOS'!C:D,2,FALSE)</f>
        <v>Evacuations EU / EV</v>
      </c>
    </row>
    <row r="1073" spans="1:11" s="1012" customFormat="1" ht="12">
      <c r="A1073" s="1040"/>
      <c r="B1073" s="1077"/>
      <c r="C1073" s="1089"/>
      <c r="D1073" s="1067" t="s">
        <v>3894</v>
      </c>
      <c r="E1073" s="555"/>
      <c r="F1073" s="555"/>
      <c r="G1073" s="1081"/>
      <c r="H1073" s="1082">
        <f t="shared" si="16"/>
        <v>0</v>
      </c>
      <c r="I1073" s="1039"/>
      <c r="J1073" s="2161" t="s">
        <v>6432</v>
      </c>
      <c r="K1073" s="2160" t="str">
        <f>VLOOKUP(J1073,'FICHE RATIOS'!C:D,2,FALSE)</f>
        <v>Evacuations EU / EV</v>
      </c>
    </row>
    <row r="1074" spans="1:11" s="1012" customFormat="1" ht="12">
      <c r="A1074" s="1040"/>
      <c r="B1074" s="1079"/>
      <c r="C1074" s="1080"/>
      <c r="D1074" s="1067" t="s">
        <v>3895</v>
      </c>
      <c r="E1074" s="555" t="s">
        <v>51</v>
      </c>
      <c r="F1074" s="555">
        <v>2</v>
      </c>
      <c r="G1074" s="1081">
        <v>549.33000000000004</v>
      </c>
      <c r="H1074" s="1082">
        <f t="shared" si="16"/>
        <v>1098.6600000000001</v>
      </c>
      <c r="I1074" s="1039"/>
      <c r="J1074" s="2161" t="s">
        <v>6432</v>
      </c>
      <c r="K1074" s="2160" t="str">
        <f>VLOOKUP(J1074,'FICHE RATIOS'!C:D,2,FALSE)</f>
        <v>Evacuations EU / EV</v>
      </c>
    </row>
    <row r="1075" spans="1:11" s="1012" customFormat="1" ht="12">
      <c r="A1075" s="1040"/>
      <c r="B1075" s="1053"/>
      <c r="C1075" s="1054"/>
      <c r="D1075" s="1057"/>
      <c r="E1075" s="1058"/>
      <c r="F1075" s="555"/>
      <c r="G1075" s="1052"/>
      <c r="H1075" s="1059">
        <f t="shared" si="16"/>
        <v>0</v>
      </c>
      <c r="I1075" s="1039"/>
      <c r="J1075" s="2161" t="s">
        <v>6432</v>
      </c>
      <c r="K1075" s="2160" t="str">
        <f>VLOOKUP(J1075,'FICHE RATIOS'!C:D,2,FALSE)</f>
        <v>Evacuations EU / EV</v>
      </c>
    </row>
    <row r="1076" spans="1:11" s="1012" customFormat="1" ht="12">
      <c r="A1076" s="1040"/>
      <c r="B1076" s="1060"/>
      <c r="C1076" s="1040"/>
      <c r="D1076" s="1061" t="s">
        <v>3896</v>
      </c>
      <c r="E1076" s="555" t="s">
        <v>66</v>
      </c>
      <c r="F1076" s="555">
        <v>2</v>
      </c>
      <c r="G1076" s="1052">
        <v>261.48</v>
      </c>
      <c r="H1076" s="1059">
        <f t="shared" si="16"/>
        <v>522.96</v>
      </c>
      <c r="I1076" s="1039"/>
      <c r="J1076" s="2161" t="s">
        <v>6432</v>
      </c>
      <c r="K1076" s="2160" t="str">
        <f>VLOOKUP(J1076,'FICHE RATIOS'!C:D,2,FALSE)</f>
        <v>Evacuations EU / EV</v>
      </c>
    </row>
    <row r="1077" spans="1:11" s="1012" customFormat="1" ht="12">
      <c r="A1077" s="1040"/>
      <c r="B1077" s="1060"/>
      <c r="C1077" s="1040"/>
      <c r="D1077" s="1061" t="s">
        <v>3582</v>
      </c>
      <c r="E1077" s="1051" t="s">
        <v>66</v>
      </c>
      <c r="F1077" s="1051">
        <v>1</v>
      </c>
      <c r="G1077" s="1052">
        <v>60.54</v>
      </c>
      <c r="H1077" s="1059">
        <f t="shared" si="16"/>
        <v>60.54</v>
      </c>
      <c r="I1077" s="1039"/>
      <c r="J1077" s="2161" t="s">
        <v>6432</v>
      </c>
      <c r="K1077" s="2160" t="str">
        <f>VLOOKUP(J1077,'FICHE RATIOS'!C:D,2,FALSE)</f>
        <v>Evacuations EU / EV</v>
      </c>
    </row>
    <row r="1078" spans="1:11" s="1012" customFormat="1" ht="12">
      <c r="A1078" s="1040"/>
      <c r="B1078" s="1060"/>
      <c r="C1078" s="1040"/>
      <c r="D1078" s="1061" t="s">
        <v>3897</v>
      </c>
      <c r="E1078" s="555" t="s">
        <v>66</v>
      </c>
      <c r="F1078" s="555">
        <v>2</v>
      </c>
      <c r="G1078" s="1052">
        <v>274.66000000000003</v>
      </c>
      <c r="H1078" s="1059">
        <f t="shared" si="16"/>
        <v>549.32000000000005</v>
      </c>
      <c r="I1078" s="1039"/>
      <c r="J1078" s="2161" t="s">
        <v>6432</v>
      </c>
      <c r="K1078" s="2160" t="str">
        <f>VLOOKUP(J1078,'FICHE RATIOS'!C:D,2,FALSE)</f>
        <v>Evacuations EU / EV</v>
      </c>
    </row>
    <row r="1079" spans="1:11" s="1012" customFormat="1" ht="12">
      <c r="A1079" s="1040"/>
      <c r="B1079" s="1060"/>
      <c r="C1079" s="1040"/>
      <c r="D1079" s="1061" t="s">
        <v>3898</v>
      </c>
      <c r="E1079" s="1051" t="s">
        <v>66</v>
      </c>
      <c r="F1079" s="1051">
        <v>1</v>
      </c>
      <c r="G1079" s="1052">
        <v>89.37</v>
      </c>
      <c r="H1079" s="1059">
        <f t="shared" si="16"/>
        <v>89.37</v>
      </c>
      <c r="I1079" s="1039"/>
      <c r="J1079" s="2161" t="s">
        <v>6432</v>
      </c>
      <c r="K1079" s="2160" t="str">
        <f>VLOOKUP(J1079,'FICHE RATIOS'!C:D,2,FALSE)</f>
        <v>Evacuations EU / EV</v>
      </c>
    </row>
    <row r="1080" spans="1:11" s="1012" customFormat="1" ht="12">
      <c r="A1080" s="1040"/>
      <c r="B1080" s="1053"/>
      <c r="C1080" s="1054"/>
      <c r="D1080" s="1067"/>
      <c r="E1080" s="555"/>
      <c r="F1080" s="555"/>
      <c r="G1080" s="1052"/>
      <c r="H1080" s="1059">
        <f t="shared" si="16"/>
        <v>0</v>
      </c>
      <c r="I1080" s="1039"/>
      <c r="J1080" s="2161" t="s">
        <v>6432</v>
      </c>
      <c r="K1080" s="2160" t="str">
        <f>VLOOKUP(J1080,'FICHE RATIOS'!C:D,2,FALSE)</f>
        <v>Evacuations EU / EV</v>
      </c>
    </row>
    <row r="1081" spans="1:11" s="1012" customFormat="1" ht="12">
      <c r="A1081" s="1040"/>
      <c r="B1081" s="1079"/>
      <c r="C1081" s="1080"/>
      <c r="D1081" s="1067" t="s">
        <v>3873</v>
      </c>
      <c r="E1081" s="555"/>
      <c r="F1081" s="555"/>
      <c r="G1081" s="1081"/>
      <c r="H1081" s="1082">
        <f t="shared" si="16"/>
        <v>0</v>
      </c>
      <c r="I1081" s="1039"/>
      <c r="J1081" s="2161" t="s">
        <v>6432</v>
      </c>
      <c r="K1081" s="2160" t="str">
        <f>VLOOKUP(J1081,'FICHE RATIOS'!C:D,2,FALSE)</f>
        <v>Evacuations EU / EV</v>
      </c>
    </row>
    <row r="1082" spans="1:11" s="1012" customFormat="1" ht="12">
      <c r="A1082" s="1040"/>
      <c r="B1082" s="1060"/>
      <c r="C1082" s="1040"/>
      <c r="D1082" s="1067" t="s">
        <v>3505</v>
      </c>
      <c r="E1082" s="555" t="s">
        <v>235</v>
      </c>
      <c r="F1082" s="555">
        <v>262</v>
      </c>
      <c r="G1082" s="1052">
        <v>79.069999999999993</v>
      </c>
      <c r="H1082" s="1059">
        <f t="shared" si="16"/>
        <v>20716.339999999997</v>
      </c>
      <c r="I1082" s="1039"/>
      <c r="J1082" s="2161" t="s">
        <v>6432</v>
      </c>
      <c r="K1082" s="2160" t="str">
        <f>VLOOKUP(J1082,'FICHE RATIOS'!C:D,2,FALSE)</f>
        <v>Evacuations EU / EV</v>
      </c>
    </row>
    <row r="1083" spans="1:11" s="1012" customFormat="1" ht="12">
      <c r="A1083" s="1040"/>
      <c r="B1083" s="1060"/>
      <c r="C1083" s="1040"/>
      <c r="D1083" s="1061"/>
      <c r="E1083" s="1051"/>
      <c r="F1083" s="1051"/>
      <c r="G1083" s="1052"/>
      <c r="H1083" s="1059">
        <f t="shared" si="16"/>
        <v>0</v>
      </c>
      <c r="I1083" s="1039"/>
      <c r="J1083" s="2161" t="s">
        <v>6432</v>
      </c>
      <c r="K1083" s="2160" t="str">
        <f>VLOOKUP(J1083,'FICHE RATIOS'!C:D,2,FALSE)</f>
        <v>Evacuations EU / EV</v>
      </c>
    </row>
    <row r="1084" spans="1:11" s="1012" customFormat="1" ht="12">
      <c r="A1084" s="1040"/>
      <c r="B1084" s="1053"/>
      <c r="C1084" s="1054"/>
      <c r="D1084" s="1070" t="s">
        <v>3805</v>
      </c>
      <c r="E1084" s="555"/>
      <c r="F1084" s="555"/>
      <c r="G1084" s="1052"/>
      <c r="H1084" s="1059">
        <f t="shared" si="16"/>
        <v>0</v>
      </c>
      <c r="I1084" s="1039"/>
      <c r="J1084" s="2161" t="s">
        <v>6432</v>
      </c>
      <c r="K1084" s="2160" t="str">
        <f>VLOOKUP(J1084,'FICHE RATIOS'!C:D,2,FALSE)</f>
        <v>Evacuations EU / EV</v>
      </c>
    </row>
    <row r="1085" spans="1:11" s="1012" customFormat="1" ht="12">
      <c r="A1085" s="1040"/>
      <c r="B1085" s="1053"/>
      <c r="C1085" s="1054"/>
      <c r="D1085" s="1067" t="s">
        <v>3806</v>
      </c>
      <c r="E1085" s="555" t="s">
        <v>66</v>
      </c>
      <c r="F1085" s="555">
        <v>1</v>
      </c>
      <c r="G1085" s="1052">
        <v>16.399999999999999</v>
      </c>
      <c r="H1085" s="1059">
        <f t="shared" si="16"/>
        <v>16.399999999999999</v>
      </c>
      <c r="I1085" s="1039"/>
      <c r="J1085" s="2161" t="s">
        <v>6432</v>
      </c>
      <c r="K1085" s="2160" t="str">
        <f>VLOOKUP(J1085,'FICHE RATIOS'!C:D,2,FALSE)</f>
        <v>Evacuations EU / EV</v>
      </c>
    </row>
    <row r="1086" spans="1:11" s="1012" customFormat="1" ht="12">
      <c r="A1086" s="1040"/>
      <c r="B1086" s="1053"/>
      <c r="C1086" s="1054"/>
      <c r="D1086" s="1070"/>
      <c r="E1086" s="555"/>
      <c r="F1086" s="555"/>
      <c r="G1086" s="1052"/>
      <c r="H1086" s="1059">
        <f t="shared" si="16"/>
        <v>0</v>
      </c>
      <c r="I1086" s="1039"/>
      <c r="J1086" s="2161" t="s">
        <v>6432</v>
      </c>
      <c r="K1086" s="2160" t="str">
        <f>VLOOKUP(J1086,'FICHE RATIOS'!C:D,2,FALSE)</f>
        <v>Evacuations EU / EV</v>
      </c>
    </row>
    <row r="1087" spans="1:11" s="1012" customFormat="1" ht="12">
      <c r="A1087" s="1040"/>
      <c r="B1087" s="1053"/>
      <c r="C1087" s="1054"/>
      <c r="D1087" s="1067" t="s">
        <v>3830</v>
      </c>
      <c r="E1087" s="555"/>
      <c r="F1087" s="555"/>
      <c r="G1087" s="1052"/>
      <c r="H1087" s="1059">
        <f t="shared" ref="H1087:H1150" si="17">+IF(F1087=0,0,F1087*G1087)</f>
        <v>0</v>
      </c>
      <c r="I1087" s="1039"/>
      <c r="J1087" s="2161" t="s">
        <v>6432</v>
      </c>
      <c r="K1087" s="2160" t="str">
        <f>VLOOKUP(J1087,'FICHE RATIOS'!C:D,2,FALSE)</f>
        <v>Evacuations EU / EV</v>
      </c>
    </row>
    <row r="1088" spans="1:11" s="1012" customFormat="1" ht="12">
      <c r="A1088" s="1040"/>
      <c r="B1088" s="1053"/>
      <c r="C1088" s="1054"/>
      <c r="D1088" s="1067" t="s">
        <v>3831</v>
      </c>
      <c r="E1088" s="555" t="s">
        <v>66</v>
      </c>
      <c r="F1088" s="555">
        <v>1</v>
      </c>
      <c r="G1088" s="1052">
        <v>7.92</v>
      </c>
      <c r="H1088" s="1059">
        <f t="shared" si="17"/>
        <v>7.92</v>
      </c>
      <c r="I1088" s="1039"/>
      <c r="J1088" s="2161" t="s">
        <v>6432</v>
      </c>
      <c r="K1088" s="2160" t="str">
        <f>VLOOKUP(J1088,'FICHE RATIOS'!C:D,2,FALSE)</f>
        <v>Evacuations EU / EV</v>
      </c>
    </row>
    <row r="1089" spans="1:11" s="1012" customFormat="1" ht="12">
      <c r="A1089" s="1040"/>
      <c r="B1089" s="1053"/>
      <c r="C1089" s="1054"/>
      <c r="D1089" s="1067"/>
      <c r="E1089" s="555"/>
      <c r="F1089" s="555"/>
      <c r="G1089" s="1052"/>
      <c r="H1089" s="1059">
        <f t="shared" si="17"/>
        <v>0</v>
      </c>
      <c r="I1089" s="1039"/>
      <c r="J1089" s="2161" t="s">
        <v>6432</v>
      </c>
      <c r="K1089" s="2160" t="str">
        <f>VLOOKUP(J1089,'FICHE RATIOS'!C:D,2,FALSE)</f>
        <v>Evacuations EU / EV</v>
      </c>
    </row>
    <row r="1090" spans="1:11" s="1012" customFormat="1" ht="12">
      <c r="A1090" s="1040"/>
      <c r="B1090" s="1053"/>
      <c r="C1090" s="1054"/>
      <c r="D1090" s="1067" t="s">
        <v>3755</v>
      </c>
      <c r="E1090" s="555" t="s">
        <v>235</v>
      </c>
      <c r="F1090" s="555">
        <v>40</v>
      </c>
      <c r="G1090" s="1052">
        <v>23.98</v>
      </c>
      <c r="H1090" s="1059">
        <f t="shared" si="17"/>
        <v>959.2</v>
      </c>
      <c r="I1090" s="1039"/>
      <c r="J1090" s="2161" t="s">
        <v>6432</v>
      </c>
      <c r="K1090" s="2160" t="str">
        <f>VLOOKUP(J1090,'FICHE RATIOS'!C:D,2,FALSE)</f>
        <v>Evacuations EU / EV</v>
      </c>
    </row>
    <row r="1091" spans="1:11" s="1012" customFormat="1" ht="12">
      <c r="A1091" s="1040"/>
      <c r="B1091" s="1065"/>
      <c r="C1091" s="1066"/>
      <c r="D1091" s="1062"/>
      <c r="E1091" s="276"/>
      <c r="F1091" s="277"/>
      <c r="G1091" s="1052"/>
      <c r="H1091" s="1059">
        <f t="shared" si="17"/>
        <v>0</v>
      </c>
      <c r="I1091" s="1039"/>
      <c r="J1091" s="2161" t="s">
        <v>6432</v>
      </c>
      <c r="K1091" s="2160" t="str">
        <f>VLOOKUP(J1091,'FICHE RATIOS'!C:D,2,FALSE)</f>
        <v>Evacuations EU / EV</v>
      </c>
    </row>
    <row r="1092" spans="1:11" s="1012" customFormat="1" ht="12">
      <c r="A1092" s="1040"/>
      <c r="B1092" s="1065"/>
      <c r="C1092" s="1066"/>
      <c r="D1092" s="1062"/>
      <c r="E1092" s="276"/>
      <c r="F1092" s="277"/>
      <c r="G1092" s="1052"/>
      <c r="H1092" s="1059">
        <f t="shared" si="17"/>
        <v>0</v>
      </c>
      <c r="I1092" s="1039"/>
      <c r="J1092" s="2161" t="s">
        <v>6432</v>
      </c>
      <c r="K1092" s="2160" t="str">
        <f>VLOOKUP(J1092,'FICHE RATIOS'!C:D,2,FALSE)</f>
        <v>Evacuations EU / EV</v>
      </c>
    </row>
    <row r="1093" spans="1:11" s="1012" customFormat="1" ht="12">
      <c r="A1093" s="1040"/>
      <c r="B1093" s="1065"/>
      <c r="C1093" s="1066"/>
      <c r="D1093" s="1062"/>
      <c r="E1093" s="276"/>
      <c r="F1093" s="277"/>
      <c r="G1093" s="1052"/>
      <c r="H1093" s="1059">
        <f t="shared" si="17"/>
        <v>0</v>
      </c>
      <c r="I1093" s="1039"/>
      <c r="J1093" s="2161" t="s">
        <v>6432</v>
      </c>
      <c r="K1093" s="2160" t="str">
        <f>VLOOKUP(J1093,'FICHE RATIOS'!C:D,2,FALSE)</f>
        <v>Evacuations EU / EV</v>
      </c>
    </row>
    <row r="1094" spans="1:11" s="1012" customFormat="1" ht="12">
      <c r="A1094" s="1040"/>
      <c r="B1094" s="1053"/>
      <c r="C1094" s="1054"/>
      <c r="D1094" s="1113" t="s">
        <v>3899</v>
      </c>
      <c r="E1094" s="1058"/>
      <c r="F1094" s="555"/>
      <c r="G1094" s="1052"/>
      <c r="H1094" s="1059">
        <f t="shared" si="17"/>
        <v>0</v>
      </c>
      <c r="I1094" s="1039"/>
      <c r="J1094" s="2161" t="s">
        <v>6432</v>
      </c>
      <c r="K1094" s="2160" t="str">
        <f>VLOOKUP(J1094,'FICHE RATIOS'!C:D,2,FALSE)</f>
        <v>Evacuations EU / EV</v>
      </c>
    </row>
    <row r="1095" spans="1:11" s="1012" customFormat="1" ht="12">
      <c r="A1095" s="1040"/>
      <c r="B1095" s="1053"/>
      <c r="C1095" s="1054"/>
      <c r="D1095" s="1113" t="s">
        <v>3887</v>
      </c>
      <c r="E1095" s="1058"/>
      <c r="F1095" s="555"/>
      <c r="G1095" s="1052"/>
      <c r="H1095" s="1059">
        <f t="shared" si="17"/>
        <v>0</v>
      </c>
      <c r="I1095" s="1039"/>
      <c r="J1095" s="2161" t="s">
        <v>6432</v>
      </c>
      <c r="K1095" s="2160" t="str">
        <f>VLOOKUP(J1095,'FICHE RATIOS'!C:D,2,FALSE)</f>
        <v>Evacuations EU / EV</v>
      </c>
    </row>
    <row r="1096" spans="1:11" s="1012" customFormat="1" ht="12">
      <c r="A1096" s="1040"/>
      <c r="B1096" s="1053"/>
      <c r="C1096" s="1054"/>
      <c r="D1096" s="1113" t="s">
        <v>3888</v>
      </c>
      <c r="E1096" s="1058"/>
      <c r="F1096" s="555"/>
      <c r="G1096" s="1052"/>
      <c r="H1096" s="1059">
        <f t="shared" si="17"/>
        <v>0</v>
      </c>
      <c r="I1096" s="1039"/>
      <c r="J1096" s="2161" t="s">
        <v>6432</v>
      </c>
      <c r="K1096" s="2160" t="str">
        <f>VLOOKUP(J1096,'FICHE RATIOS'!C:D,2,FALSE)</f>
        <v>Evacuations EU / EV</v>
      </c>
    </row>
    <row r="1097" spans="1:11" s="1012" customFormat="1" ht="12">
      <c r="A1097" s="1040"/>
      <c r="B1097" s="1114"/>
      <c r="C1097" s="1115"/>
      <c r="D1097" s="1113" t="s">
        <v>3889</v>
      </c>
      <c r="E1097" s="1058"/>
      <c r="F1097" s="555"/>
      <c r="G1097" s="1081"/>
      <c r="H1097" s="1082">
        <f t="shared" si="17"/>
        <v>0</v>
      </c>
      <c r="I1097" s="1039"/>
      <c r="J1097" s="2161" t="s">
        <v>6432</v>
      </c>
      <c r="K1097" s="2160" t="str">
        <f>VLOOKUP(J1097,'FICHE RATIOS'!C:D,2,FALSE)</f>
        <v>Evacuations EU / EV</v>
      </c>
    </row>
    <row r="1098" spans="1:11" s="1012" customFormat="1" ht="12">
      <c r="A1098" s="1040"/>
      <c r="B1098" s="1079"/>
      <c r="C1098" s="1080"/>
      <c r="D1098" s="1057" t="s">
        <v>3890</v>
      </c>
      <c r="E1098" s="1058"/>
      <c r="F1098" s="555"/>
      <c r="G1098" s="1081"/>
      <c r="H1098" s="1082">
        <f t="shared" si="17"/>
        <v>0</v>
      </c>
      <c r="I1098" s="1039"/>
      <c r="J1098" s="2161" t="s">
        <v>6432</v>
      </c>
      <c r="K1098" s="2160" t="str">
        <f>VLOOKUP(J1098,'FICHE RATIOS'!C:D,2,FALSE)</f>
        <v>Evacuations EU / EV</v>
      </c>
    </row>
    <row r="1099" spans="1:11" s="1012" customFormat="1" ht="12">
      <c r="A1099" s="1040"/>
      <c r="B1099" s="1079"/>
      <c r="C1099" s="1080"/>
      <c r="D1099" s="1057" t="s">
        <v>3900</v>
      </c>
      <c r="E1099" s="1058" t="s">
        <v>66</v>
      </c>
      <c r="F1099" s="555">
        <v>1</v>
      </c>
      <c r="G1099" s="1081">
        <v>18860.14</v>
      </c>
      <c r="H1099" s="1082">
        <f t="shared" si="17"/>
        <v>18860.14</v>
      </c>
      <c r="I1099" s="1039"/>
      <c r="J1099" s="2161" t="s">
        <v>6432</v>
      </c>
      <c r="K1099" s="2160" t="str">
        <f>VLOOKUP(J1099,'FICHE RATIOS'!C:D,2,FALSE)</f>
        <v>Evacuations EU / EV</v>
      </c>
    </row>
    <row r="1100" spans="1:11" s="1012" customFormat="1" ht="12">
      <c r="A1100" s="1040"/>
      <c r="B1100" s="1079"/>
      <c r="C1100" s="1080"/>
      <c r="D1100" s="1061" t="s">
        <v>3892</v>
      </c>
      <c r="E1100" s="276" t="s">
        <v>66</v>
      </c>
      <c r="F1100" s="1116">
        <v>1</v>
      </c>
      <c r="G1100" s="1044">
        <v>2046.56</v>
      </c>
      <c r="H1100" s="1117">
        <f t="shared" si="17"/>
        <v>2046.56</v>
      </c>
      <c r="I1100" s="1039"/>
      <c r="J1100" s="2161" t="s">
        <v>6432</v>
      </c>
      <c r="K1100" s="2160" t="str">
        <f>VLOOKUP(J1100,'FICHE RATIOS'!C:D,2,FALSE)</f>
        <v>Evacuations EU / EV</v>
      </c>
    </row>
    <row r="1101" spans="1:11" s="1012" customFormat="1" ht="12">
      <c r="A1101" s="1040"/>
      <c r="B1101" s="1079"/>
      <c r="C1101" s="1080"/>
      <c r="D1101" s="1057"/>
      <c r="E1101" s="1058"/>
      <c r="F1101" s="555"/>
      <c r="G1101" s="1081"/>
      <c r="H1101" s="1082">
        <f t="shared" si="17"/>
        <v>0</v>
      </c>
      <c r="I1101" s="1039"/>
      <c r="J1101" s="2161" t="s">
        <v>6432</v>
      </c>
      <c r="K1101" s="2160" t="str">
        <f>VLOOKUP(J1101,'FICHE RATIOS'!C:D,2,FALSE)</f>
        <v>Evacuations EU / EV</v>
      </c>
    </row>
    <row r="1102" spans="1:11" s="1012" customFormat="1" ht="12">
      <c r="A1102" s="1040"/>
      <c r="B1102" s="1077"/>
      <c r="C1102" s="1089"/>
      <c r="D1102" s="1067" t="s">
        <v>3893</v>
      </c>
      <c r="E1102" s="555"/>
      <c r="F1102" s="555"/>
      <c r="G1102" s="1081"/>
      <c r="H1102" s="1082">
        <f t="shared" si="17"/>
        <v>0</v>
      </c>
      <c r="I1102" s="1039"/>
      <c r="J1102" s="2161" t="s">
        <v>6432</v>
      </c>
      <c r="K1102" s="2160" t="str">
        <f>VLOOKUP(J1102,'FICHE RATIOS'!C:D,2,FALSE)</f>
        <v>Evacuations EU / EV</v>
      </c>
    </row>
    <row r="1103" spans="1:11" s="1012" customFormat="1" ht="12">
      <c r="A1103" s="1040"/>
      <c r="B1103" s="1077"/>
      <c r="C1103" s="1089"/>
      <c r="D1103" s="1067" t="s">
        <v>3894</v>
      </c>
      <c r="E1103" s="555"/>
      <c r="F1103" s="555"/>
      <c r="G1103" s="1081"/>
      <c r="H1103" s="1082">
        <f t="shared" si="17"/>
        <v>0</v>
      </c>
      <c r="I1103" s="1039"/>
      <c r="J1103" s="2161" t="s">
        <v>6432</v>
      </c>
      <c r="K1103" s="2160" t="str">
        <f>VLOOKUP(J1103,'FICHE RATIOS'!C:D,2,FALSE)</f>
        <v>Evacuations EU / EV</v>
      </c>
    </row>
    <row r="1104" spans="1:11" s="1012" customFormat="1" ht="12">
      <c r="A1104" s="1040"/>
      <c r="B1104" s="1079"/>
      <c r="C1104" s="1080"/>
      <c r="D1104" s="1067" t="s">
        <v>3895</v>
      </c>
      <c r="E1104" s="555" t="s">
        <v>51</v>
      </c>
      <c r="F1104" s="555">
        <v>2</v>
      </c>
      <c r="G1104" s="1081">
        <v>549.33000000000004</v>
      </c>
      <c r="H1104" s="1082">
        <f t="shared" si="17"/>
        <v>1098.6600000000001</v>
      </c>
      <c r="I1104" s="1039"/>
      <c r="J1104" s="2161" t="s">
        <v>6432</v>
      </c>
      <c r="K1104" s="2160" t="str">
        <f>VLOOKUP(J1104,'FICHE RATIOS'!C:D,2,FALSE)</f>
        <v>Evacuations EU / EV</v>
      </c>
    </row>
    <row r="1105" spans="1:11" s="1012" customFormat="1" ht="12">
      <c r="A1105" s="1040"/>
      <c r="B1105" s="1053"/>
      <c r="C1105" s="1054"/>
      <c r="D1105" s="1057"/>
      <c r="E1105" s="1058"/>
      <c r="F1105" s="555"/>
      <c r="G1105" s="1052"/>
      <c r="H1105" s="1059">
        <f t="shared" si="17"/>
        <v>0</v>
      </c>
      <c r="I1105" s="1039"/>
      <c r="J1105" s="2161" t="s">
        <v>6432</v>
      </c>
      <c r="K1105" s="2160" t="str">
        <f>VLOOKUP(J1105,'FICHE RATIOS'!C:D,2,FALSE)</f>
        <v>Evacuations EU / EV</v>
      </c>
    </row>
    <row r="1106" spans="1:11" s="1012" customFormat="1" ht="12">
      <c r="A1106" s="1040"/>
      <c r="B1106" s="1053"/>
      <c r="C1106" s="1054"/>
      <c r="D1106" s="1067" t="s">
        <v>3901</v>
      </c>
      <c r="E1106" s="555" t="s">
        <v>66</v>
      </c>
      <c r="F1106" s="555">
        <v>2</v>
      </c>
      <c r="G1106" s="1052">
        <v>304.25</v>
      </c>
      <c r="H1106" s="1059">
        <f t="shared" si="17"/>
        <v>608.5</v>
      </c>
      <c r="I1106" s="1039"/>
      <c r="J1106" s="2161" t="s">
        <v>6432</v>
      </c>
      <c r="K1106" s="2160" t="str">
        <f>VLOOKUP(J1106,'FICHE RATIOS'!C:D,2,FALSE)</f>
        <v>Evacuations EU / EV</v>
      </c>
    </row>
    <row r="1107" spans="1:11" s="1012" customFormat="1" ht="12">
      <c r="A1107" s="1040"/>
      <c r="B1107" s="1060"/>
      <c r="C1107" s="1040"/>
      <c r="D1107" s="1061" t="s">
        <v>3582</v>
      </c>
      <c r="E1107" s="1051" t="s">
        <v>66</v>
      </c>
      <c r="F1107" s="1051">
        <v>1</v>
      </c>
      <c r="G1107" s="1052">
        <v>60.54</v>
      </c>
      <c r="H1107" s="1059">
        <f t="shared" si="17"/>
        <v>60.54</v>
      </c>
      <c r="I1107" s="1039"/>
      <c r="J1107" s="2161" t="s">
        <v>6432</v>
      </c>
      <c r="K1107" s="2160" t="str">
        <f>VLOOKUP(J1107,'FICHE RATIOS'!C:D,2,FALSE)</f>
        <v>Evacuations EU / EV</v>
      </c>
    </row>
    <row r="1108" spans="1:11" s="1012" customFormat="1" ht="12">
      <c r="A1108" s="1040"/>
      <c r="B1108" s="1053"/>
      <c r="C1108" s="1054"/>
      <c r="D1108" s="1067" t="s">
        <v>3902</v>
      </c>
      <c r="E1108" s="555" t="s">
        <v>66</v>
      </c>
      <c r="F1108" s="555">
        <v>2</v>
      </c>
      <c r="G1108" s="1052">
        <v>384.53</v>
      </c>
      <c r="H1108" s="1059">
        <f t="shared" si="17"/>
        <v>769.06</v>
      </c>
      <c r="I1108" s="1039"/>
      <c r="J1108" s="2161" t="s">
        <v>6432</v>
      </c>
      <c r="K1108" s="2160" t="str">
        <f>VLOOKUP(J1108,'FICHE RATIOS'!C:D,2,FALSE)</f>
        <v>Evacuations EU / EV</v>
      </c>
    </row>
    <row r="1109" spans="1:11" s="1012" customFormat="1" ht="12">
      <c r="A1109" s="1040"/>
      <c r="B1109" s="1060"/>
      <c r="C1109" s="1040"/>
      <c r="D1109" s="1061" t="s">
        <v>3898</v>
      </c>
      <c r="E1109" s="1051" t="s">
        <v>66</v>
      </c>
      <c r="F1109" s="1051">
        <v>1</v>
      </c>
      <c r="G1109" s="1052">
        <v>89.37</v>
      </c>
      <c r="H1109" s="1059">
        <f t="shared" si="17"/>
        <v>89.37</v>
      </c>
      <c r="I1109" s="1039"/>
      <c r="J1109" s="2161" t="s">
        <v>6432</v>
      </c>
      <c r="K1109" s="2160" t="str">
        <f>VLOOKUP(J1109,'FICHE RATIOS'!C:D,2,FALSE)</f>
        <v>Evacuations EU / EV</v>
      </c>
    </row>
    <row r="1110" spans="1:11" s="1012" customFormat="1" ht="12">
      <c r="A1110" s="1040"/>
      <c r="B1110" s="1053"/>
      <c r="C1110" s="1054"/>
      <c r="D1110" s="1067"/>
      <c r="E1110" s="555"/>
      <c r="F1110" s="555"/>
      <c r="G1110" s="1052"/>
      <c r="H1110" s="1059">
        <f t="shared" si="17"/>
        <v>0</v>
      </c>
      <c r="I1110" s="1039"/>
      <c r="J1110" s="2161" t="s">
        <v>6432</v>
      </c>
      <c r="K1110" s="2160" t="str">
        <f>VLOOKUP(J1110,'FICHE RATIOS'!C:D,2,FALSE)</f>
        <v>Evacuations EU / EV</v>
      </c>
    </row>
    <row r="1111" spans="1:11" s="1012" customFormat="1" ht="12">
      <c r="A1111" s="1040"/>
      <c r="B1111" s="1079"/>
      <c r="C1111" s="1080"/>
      <c r="D1111" s="1067" t="s">
        <v>3873</v>
      </c>
      <c r="E1111" s="555"/>
      <c r="F1111" s="555"/>
      <c r="G1111" s="1081"/>
      <c r="H1111" s="1082">
        <f t="shared" si="17"/>
        <v>0</v>
      </c>
      <c r="I1111" s="1039"/>
      <c r="J1111" s="2161" t="s">
        <v>6432</v>
      </c>
      <c r="K1111" s="2160" t="str">
        <f>VLOOKUP(J1111,'FICHE RATIOS'!C:D,2,FALSE)</f>
        <v>Evacuations EU / EV</v>
      </c>
    </row>
    <row r="1112" spans="1:11" s="1012" customFormat="1" ht="12">
      <c r="A1112" s="1040"/>
      <c r="B1112" s="1060"/>
      <c r="C1112" s="1040"/>
      <c r="D1112" s="1067" t="s">
        <v>3903</v>
      </c>
      <c r="E1112" s="555" t="s">
        <v>235</v>
      </c>
      <c r="F1112" s="555">
        <v>98</v>
      </c>
      <c r="G1112" s="1052">
        <v>114.24</v>
      </c>
      <c r="H1112" s="1059">
        <f t="shared" si="17"/>
        <v>11195.519999999999</v>
      </c>
      <c r="I1112" s="1039"/>
      <c r="J1112" s="2161" t="s">
        <v>6432</v>
      </c>
      <c r="K1112" s="2160" t="str">
        <f>VLOOKUP(J1112,'FICHE RATIOS'!C:D,2,FALSE)</f>
        <v>Evacuations EU / EV</v>
      </c>
    </row>
    <row r="1113" spans="1:11" s="1012" customFormat="1" ht="12">
      <c r="A1113" s="1040"/>
      <c r="B1113" s="1060"/>
      <c r="C1113" s="1040"/>
      <c r="D1113" s="1061"/>
      <c r="E1113" s="555"/>
      <c r="F1113" s="1118"/>
      <c r="G1113" s="1052"/>
      <c r="H1113" s="1059">
        <f t="shared" si="17"/>
        <v>0</v>
      </c>
      <c r="I1113" s="1039"/>
      <c r="J1113" s="2161" t="s">
        <v>6432</v>
      </c>
      <c r="K1113" s="2160" t="str">
        <f>VLOOKUP(J1113,'FICHE RATIOS'!C:D,2,FALSE)</f>
        <v>Evacuations EU / EV</v>
      </c>
    </row>
    <row r="1114" spans="1:11" s="1012" customFormat="1" ht="12">
      <c r="A1114" s="1040"/>
      <c r="B1114" s="1053"/>
      <c r="C1114" s="1054"/>
      <c r="D1114" s="1070" t="s">
        <v>3805</v>
      </c>
      <c r="E1114" s="555"/>
      <c r="F1114" s="555"/>
      <c r="G1114" s="1052"/>
      <c r="H1114" s="1059">
        <f t="shared" si="17"/>
        <v>0</v>
      </c>
      <c r="I1114" s="1039"/>
      <c r="J1114" s="2161" t="s">
        <v>6432</v>
      </c>
      <c r="K1114" s="2160" t="str">
        <f>VLOOKUP(J1114,'FICHE RATIOS'!C:D,2,FALSE)</f>
        <v>Evacuations EU / EV</v>
      </c>
    </row>
    <row r="1115" spans="1:11" s="1012" customFormat="1" ht="12">
      <c r="A1115" s="1040"/>
      <c r="B1115" s="1053"/>
      <c r="C1115" s="1054"/>
      <c r="D1115" s="1067" t="s">
        <v>3806</v>
      </c>
      <c r="E1115" s="555" t="s">
        <v>66</v>
      </c>
      <c r="F1115" s="555">
        <v>1</v>
      </c>
      <c r="G1115" s="1052">
        <v>16.399999999999999</v>
      </c>
      <c r="H1115" s="1059">
        <f t="shared" si="17"/>
        <v>16.399999999999999</v>
      </c>
      <c r="I1115" s="1039"/>
      <c r="J1115" s="2161" t="s">
        <v>6432</v>
      </c>
      <c r="K1115" s="2160" t="str">
        <f>VLOOKUP(J1115,'FICHE RATIOS'!C:D,2,FALSE)</f>
        <v>Evacuations EU / EV</v>
      </c>
    </row>
    <row r="1116" spans="1:11" s="1012" customFormat="1" ht="12">
      <c r="A1116" s="1040"/>
      <c r="B1116" s="1053"/>
      <c r="C1116" s="1054"/>
      <c r="D1116" s="1070"/>
      <c r="E1116" s="555"/>
      <c r="F1116" s="555"/>
      <c r="G1116" s="1052"/>
      <c r="H1116" s="1059">
        <f t="shared" si="17"/>
        <v>0</v>
      </c>
      <c r="I1116" s="1039"/>
      <c r="J1116" s="2161" t="s">
        <v>6432</v>
      </c>
      <c r="K1116" s="2160" t="str">
        <f>VLOOKUP(J1116,'FICHE RATIOS'!C:D,2,FALSE)</f>
        <v>Evacuations EU / EV</v>
      </c>
    </row>
    <row r="1117" spans="1:11" s="1012" customFormat="1" ht="12">
      <c r="A1117" s="1040"/>
      <c r="B1117" s="1053"/>
      <c r="C1117" s="1054"/>
      <c r="D1117" s="1067" t="s">
        <v>3830</v>
      </c>
      <c r="E1117" s="555"/>
      <c r="F1117" s="555"/>
      <c r="G1117" s="1052"/>
      <c r="H1117" s="1059">
        <f t="shared" si="17"/>
        <v>0</v>
      </c>
      <c r="I1117" s="1039"/>
      <c r="J1117" s="2161" t="s">
        <v>6432</v>
      </c>
      <c r="K1117" s="2160" t="str">
        <f>VLOOKUP(J1117,'FICHE RATIOS'!C:D,2,FALSE)</f>
        <v>Evacuations EU / EV</v>
      </c>
    </row>
    <row r="1118" spans="1:11" s="1012" customFormat="1" ht="12">
      <c r="A1118" s="1040"/>
      <c r="B1118" s="1053"/>
      <c r="C1118" s="1054"/>
      <c r="D1118" s="1067" t="s">
        <v>3831</v>
      </c>
      <c r="E1118" s="555" t="s">
        <v>66</v>
      </c>
      <c r="F1118" s="555">
        <v>1</v>
      </c>
      <c r="G1118" s="1052">
        <v>7.92</v>
      </c>
      <c r="H1118" s="1059">
        <f t="shared" si="17"/>
        <v>7.92</v>
      </c>
      <c r="I1118" s="1039"/>
      <c r="J1118" s="2161" t="s">
        <v>6432</v>
      </c>
      <c r="K1118" s="2160" t="str">
        <f>VLOOKUP(J1118,'FICHE RATIOS'!C:D,2,FALSE)</f>
        <v>Evacuations EU / EV</v>
      </c>
    </row>
    <row r="1119" spans="1:11" s="1012" customFormat="1" ht="12">
      <c r="A1119" s="1040"/>
      <c r="B1119" s="1053"/>
      <c r="C1119" s="1054"/>
      <c r="D1119" s="1067"/>
      <c r="E1119" s="555"/>
      <c r="F1119" s="555"/>
      <c r="G1119" s="1052"/>
      <c r="H1119" s="1059">
        <f t="shared" si="17"/>
        <v>0</v>
      </c>
      <c r="I1119" s="1039"/>
      <c r="J1119" s="2161" t="s">
        <v>6432</v>
      </c>
      <c r="K1119" s="2160" t="str">
        <f>VLOOKUP(J1119,'FICHE RATIOS'!C:D,2,FALSE)</f>
        <v>Evacuations EU / EV</v>
      </c>
    </row>
    <row r="1120" spans="1:11" s="1012" customFormat="1" ht="12">
      <c r="A1120" s="1040"/>
      <c r="B1120" s="1053"/>
      <c r="C1120" s="1054"/>
      <c r="D1120" s="1067" t="s">
        <v>3755</v>
      </c>
      <c r="E1120" s="555" t="s">
        <v>235</v>
      </c>
      <c r="F1120" s="555">
        <v>40</v>
      </c>
      <c r="G1120" s="1052">
        <v>23.98</v>
      </c>
      <c r="H1120" s="1059">
        <f t="shared" si="17"/>
        <v>959.2</v>
      </c>
      <c r="I1120" s="1039"/>
      <c r="J1120" s="2161" t="s">
        <v>6432</v>
      </c>
      <c r="K1120" s="2160" t="str">
        <f>VLOOKUP(J1120,'FICHE RATIOS'!C:D,2,FALSE)</f>
        <v>Evacuations EU / EV</v>
      </c>
    </row>
    <row r="1121" spans="1:11" s="1012" customFormat="1" ht="12">
      <c r="A1121" s="1040"/>
      <c r="B1121" s="1065"/>
      <c r="C1121" s="1066"/>
      <c r="D1121" s="1062"/>
      <c r="E1121" s="276"/>
      <c r="F1121" s="277"/>
      <c r="G1121" s="1052"/>
      <c r="H1121" s="1059">
        <f t="shared" si="17"/>
        <v>0</v>
      </c>
      <c r="I1121" s="1039"/>
      <c r="J1121" s="2161" t="s">
        <v>6432</v>
      </c>
      <c r="K1121" s="2160" t="str">
        <f>VLOOKUP(J1121,'FICHE RATIOS'!C:D,2,FALSE)</f>
        <v>Evacuations EU / EV</v>
      </c>
    </row>
    <row r="1122" spans="1:11" s="1012" customFormat="1" ht="12">
      <c r="A1122" s="1040"/>
      <c r="B1122" s="1065"/>
      <c r="C1122" s="1066"/>
      <c r="D1122" s="1062"/>
      <c r="E1122" s="276"/>
      <c r="F1122" s="277"/>
      <c r="G1122" s="1052"/>
      <c r="H1122" s="1059">
        <f t="shared" si="17"/>
        <v>0</v>
      </c>
      <c r="I1122" s="1039"/>
      <c r="J1122" s="2161" t="s">
        <v>6432</v>
      </c>
      <c r="K1122" s="2160" t="str">
        <f>VLOOKUP(J1122,'FICHE RATIOS'!C:D,2,FALSE)</f>
        <v>Evacuations EU / EV</v>
      </c>
    </row>
    <row r="1123" spans="1:11" s="1012" customFormat="1" ht="12">
      <c r="A1123" s="1040"/>
      <c r="B1123" s="1053"/>
      <c r="C1123" s="1054"/>
      <c r="D1123" s="1113" t="s">
        <v>3904</v>
      </c>
      <c r="E1123" s="1058"/>
      <c r="F1123" s="555"/>
      <c r="G1123" s="1052"/>
      <c r="H1123" s="1059">
        <f t="shared" si="17"/>
        <v>0</v>
      </c>
      <c r="I1123" s="1039"/>
      <c r="J1123" s="2161" t="s">
        <v>6432</v>
      </c>
      <c r="K1123" s="2160" t="str">
        <f>VLOOKUP(J1123,'FICHE RATIOS'!C:D,2,FALSE)</f>
        <v>Evacuations EU / EV</v>
      </c>
    </row>
    <row r="1124" spans="1:11" s="1012" customFormat="1" ht="12">
      <c r="A1124" s="1040"/>
      <c r="B1124" s="1053"/>
      <c r="C1124" s="1054"/>
      <c r="D1124" s="1113" t="s">
        <v>3887</v>
      </c>
      <c r="E1124" s="1058"/>
      <c r="F1124" s="555"/>
      <c r="G1124" s="1052"/>
      <c r="H1124" s="1059">
        <f t="shared" si="17"/>
        <v>0</v>
      </c>
      <c r="I1124" s="1039"/>
      <c r="J1124" s="2161" t="s">
        <v>6432</v>
      </c>
      <c r="K1124" s="2160" t="str">
        <f>VLOOKUP(J1124,'FICHE RATIOS'!C:D,2,FALSE)</f>
        <v>Evacuations EU / EV</v>
      </c>
    </row>
    <row r="1125" spans="1:11" s="1012" customFormat="1" ht="12">
      <c r="A1125" s="1040"/>
      <c r="B1125" s="1053"/>
      <c r="C1125" s="1054"/>
      <c r="D1125" s="1113" t="s">
        <v>3905</v>
      </c>
      <c r="E1125" s="1058"/>
      <c r="F1125" s="555"/>
      <c r="G1125" s="1052"/>
      <c r="H1125" s="1059">
        <f t="shared" si="17"/>
        <v>0</v>
      </c>
      <c r="I1125" s="1039"/>
      <c r="J1125" s="2161" t="s">
        <v>6432</v>
      </c>
      <c r="K1125" s="2160" t="str">
        <f>VLOOKUP(J1125,'FICHE RATIOS'!C:D,2,FALSE)</f>
        <v>Evacuations EU / EV</v>
      </c>
    </row>
    <row r="1126" spans="1:11" s="1012" customFormat="1" ht="12">
      <c r="A1126" s="1040"/>
      <c r="B1126" s="1114"/>
      <c r="C1126" s="1115"/>
      <c r="D1126" s="1113" t="s">
        <v>3889</v>
      </c>
      <c r="E1126" s="1058"/>
      <c r="F1126" s="555"/>
      <c r="G1126" s="1081"/>
      <c r="H1126" s="1082">
        <f t="shared" si="17"/>
        <v>0</v>
      </c>
      <c r="I1126" s="1039"/>
      <c r="J1126" s="2161" t="s">
        <v>6432</v>
      </c>
      <c r="K1126" s="2160" t="str">
        <f>VLOOKUP(J1126,'FICHE RATIOS'!C:D,2,FALSE)</f>
        <v>Evacuations EU / EV</v>
      </c>
    </row>
    <row r="1127" spans="1:11" s="1012" customFormat="1" ht="12">
      <c r="A1127" s="1040"/>
      <c r="B1127" s="1079"/>
      <c r="C1127" s="1080"/>
      <c r="D1127" s="1057" t="s">
        <v>3890</v>
      </c>
      <c r="E1127" s="1058"/>
      <c r="F1127" s="555"/>
      <c r="G1127" s="1081"/>
      <c r="H1127" s="1082">
        <f t="shared" si="17"/>
        <v>0</v>
      </c>
      <c r="I1127" s="1039"/>
      <c r="J1127" s="2161" t="s">
        <v>6432</v>
      </c>
      <c r="K1127" s="2160" t="str">
        <f>VLOOKUP(J1127,'FICHE RATIOS'!C:D,2,FALSE)</f>
        <v>Evacuations EU / EV</v>
      </c>
    </row>
    <row r="1128" spans="1:11" s="1012" customFormat="1" ht="12">
      <c r="A1128" s="1040"/>
      <c r="B1128" s="1079"/>
      <c r="C1128" s="1080"/>
      <c r="D1128" s="1057" t="s">
        <v>3906</v>
      </c>
      <c r="E1128" s="1058" t="s">
        <v>66</v>
      </c>
      <c r="F1128" s="555">
        <v>1</v>
      </c>
      <c r="G1128" s="1081">
        <v>36616.519999999997</v>
      </c>
      <c r="H1128" s="1082">
        <f t="shared" si="17"/>
        <v>36616.519999999997</v>
      </c>
      <c r="I1128" s="1039"/>
      <c r="J1128" s="2161" t="s">
        <v>6432</v>
      </c>
      <c r="K1128" s="2160" t="str">
        <f>VLOOKUP(J1128,'FICHE RATIOS'!C:D,2,FALSE)</f>
        <v>Evacuations EU / EV</v>
      </c>
    </row>
    <row r="1129" spans="1:11" s="1012" customFormat="1" ht="12">
      <c r="A1129" s="1040"/>
      <c r="B1129" s="1079"/>
      <c r="C1129" s="1080"/>
      <c r="D1129" s="1061" t="s">
        <v>3892</v>
      </c>
      <c r="E1129" s="276" t="s">
        <v>66</v>
      </c>
      <c r="F1129" s="1116">
        <v>1</v>
      </c>
      <c r="G1129" s="1044">
        <v>2046.56</v>
      </c>
      <c r="H1129" s="1117">
        <f t="shared" si="17"/>
        <v>2046.56</v>
      </c>
      <c r="I1129" s="1039"/>
      <c r="J1129" s="2161" t="s">
        <v>6432</v>
      </c>
      <c r="K1129" s="2160" t="str">
        <f>VLOOKUP(J1129,'FICHE RATIOS'!C:D,2,FALSE)</f>
        <v>Evacuations EU / EV</v>
      </c>
    </row>
    <row r="1130" spans="1:11" s="1012" customFormat="1" ht="12">
      <c r="A1130" s="1040"/>
      <c r="B1130" s="1079"/>
      <c r="C1130" s="1080"/>
      <c r="D1130" s="1057"/>
      <c r="E1130" s="1058"/>
      <c r="F1130" s="555"/>
      <c r="G1130" s="1081"/>
      <c r="H1130" s="1082">
        <f t="shared" si="17"/>
        <v>0</v>
      </c>
      <c r="I1130" s="1039"/>
      <c r="J1130" s="2161" t="s">
        <v>6432</v>
      </c>
      <c r="K1130" s="2160" t="str">
        <f>VLOOKUP(J1130,'FICHE RATIOS'!C:D,2,FALSE)</f>
        <v>Evacuations EU / EV</v>
      </c>
    </row>
    <row r="1131" spans="1:11" s="1012" customFormat="1" ht="12">
      <c r="A1131" s="1040"/>
      <c r="B1131" s="1077"/>
      <c r="C1131" s="1089"/>
      <c r="D1131" s="1067" t="s">
        <v>3893</v>
      </c>
      <c r="E1131" s="555"/>
      <c r="F1131" s="555"/>
      <c r="G1131" s="1081"/>
      <c r="H1131" s="1082">
        <f t="shared" si="17"/>
        <v>0</v>
      </c>
      <c r="I1131" s="1039"/>
      <c r="J1131" s="2161" t="s">
        <v>6432</v>
      </c>
      <c r="K1131" s="2160" t="str">
        <f>VLOOKUP(J1131,'FICHE RATIOS'!C:D,2,FALSE)</f>
        <v>Evacuations EU / EV</v>
      </c>
    </row>
    <row r="1132" spans="1:11" s="1012" customFormat="1" ht="12">
      <c r="A1132" s="1040"/>
      <c r="B1132" s="1077"/>
      <c r="C1132" s="1089"/>
      <c r="D1132" s="1067" t="s">
        <v>3894</v>
      </c>
      <c r="E1132" s="555"/>
      <c r="F1132" s="555"/>
      <c r="G1132" s="1081"/>
      <c r="H1132" s="1082">
        <f t="shared" si="17"/>
        <v>0</v>
      </c>
      <c r="I1132" s="1039"/>
      <c r="J1132" s="2161" t="s">
        <v>6432</v>
      </c>
      <c r="K1132" s="2160" t="str">
        <f>VLOOKUP(J1132,'FICHE RATIOS'!C:D,2,FALSE)</f>
        <v>Evacuations EU / EV</v>
      </c>
    </row>
    <row r="1133" spans="1:11" s="1012" customFormat="1" ht="12">
      <c r="A1133" s="1040"/>
      <c r="B1133" s="1079"/>
      <c r="C1133" s="1080"/>
      <c r="D1133" s="1067" t="s">
        <v>3895</v>
      </c>
      <c r="E1133" s="555" t="s">
        <v>51</v>
      </c>
      <c r="F1133" s="555">
        <v>2</v>
      </c>
      <c r="G1133" s="1081">
        <v>549.33000000000004</v>
      </c>
      <c r="H1133" s="1082">
        <f t="shared" si="17"/>
        <v>1098.6600000000001</v>
      </c>
      <c r="I1133" s="1039"/>
      <c r="J1133" s="2161" t="s">
        <v>6432</v>
      </c>
      <c r="K1133" s="2160" t="str">
        <f>VLOOKUP(J1133,'FICHE RATIOS'!C:D,2,FALSE)</f>
        <v>Evacuations EU / EV</v>
      </c>
    </row>
    <row r="1134" spans="1:11" s="1012" customFormat="1" ht="12">
      <c r="A1134" s="1040"/>
      <c r="B1134" s="1053"/>
      <c r="C1134" s="1054"/>
      <c r="D1134" s="1057"/>
      <c r="E1134" s="1058"/>
      <c r="F1134" s="555"/>
      <c r="G1134" s="1052"/>
      <c r="H1134" s="1059">
        <f t="shared" si="17"/>
        <v>0</v>
      </c>
      <c r="I1134" s="1039"/>
      <c r="J1134" s="2161" t="s">
        <v>6432</v>
      </c>
      <c r="K1134" s="2160" t="str">
        <f>VLOOKUP(J1134,'FICHE RATIOS'!C:D,2,FALSE)</f>
        <v>Evacuations EU / EV</v>
      </c>
    </row>
    <row r="1135" spans="1:11" s="1012" customFormat="1" ht="12">
      <c r="A1135" s="1040"/>
      <c r="B1135" s="1060"/>
      <c r="C1135" s="1040"/>
      <c r="D1135" s="1061" t="s">
        <v>3907</v>
      </c>
      <c r="E1135" s="555" t="s">
        <v>66</v>
      </c>
      <c r="F1135" s="555">
        <v>2</v>
      </c>
      <c r="G1135" s="1052">
        <v>342.08</v>
      </c>
      <c r="H1135" s="1059">
        <f t="shared" si="17"/>
        <v>684.16</v>
      </c>
      <c r="I1135" s="1039"/>
      <c r="J1135" s="2161" t="s">
        <v>6432</v>
      </c>
      <c r="K1135" s="2160" t="str">
        <f>VLOOKUP(J1135,'FICHE RATIOS'!C:D,2,FALSE)</f>
        <v>Evacuations EU / EV</v>
      </c>
    </row>
    <row r="1136" spans="1:11" s="1012" customFormat="1" ht="12">
      <c r="A1136" s="1040"/>
      <c r="B1136" s="1060"/>
      <c r="C1136" s="1040"/>
      <c r="D1136" s="1061" t="s">
        <v>3582</v>
      </c>
      <c r="E1136" s="1051" t="s">
        <v>66</v>
      </c>
      <c r="F1136" s="1051">
        <v>1</v>
      </c>
      <c r="G1136" s="1052">
        <v>60.54</v>
      </c>
      <c r="H1136" s="1059">
        <f t="shared" si="17"/>
        <v>60.54</v>
      </c>
      <c r="I1136" s="1039"/>
      <c r="J1136" s="2161" t="s">
        <v>6432</v>
      </c>
      <c r="K1136" s="2160" t="str">
        <f>VLOOKUP(J1136,'FICHE RATIOS'!C:D,2,FALSE)</f>
        <v>Evacuations EU / EV</v>
      </c>
    </row>
    <row r="1137" spans="1:11" s="1012" customFormat="1" ht="12">
      <c r="A1137" s="1040"/>
      <c r="B1137" s="1060"/>
      <c r="C1137" s="1040"/>
      <c r="D1137" s="1061" t="s">
        <v>3908</v>
      </c>
      <c r="E1137" s="555" t="s">
        <v>66</v>
      </c>
      <c r="F1137" s="555">
        <v>2</v>
      </c>
      <c r="G1137" s="1052">
        <v>466.29</v>
      </c>
      <c r="H1137" s="1059">
        <f t="shared" si="17"/>
        <v>932.58</v>
      </c>
      <c r="I1137" s="1039"/>
      <c r="J1137" s="2161" t="s">
        <v>6432</v>
      </c>
      <c r="K1137" s="2160" t="str">
        <f>VLOOKUP(J1137,'FICHE RATIOS'!C:D,2,FALSE)</f>
        <v>Evacuations EU / EV</v>
      </c>
    </row>
    <row r="1138" spans="1:11" s="1012" customFormat="1" ht="12">
      <c r="A1138" s="1040"/>
      <c r="B1138" s="1060"/>
      <c r="C1138" s="1040"/>
      <c r="D1138" s="1061" t="s">
        <v>3898</v>
      </c>
      <c r="E1138" s="1051" t="s">
        <v>66</v>
      </c>
      <c r="F1138" s="1051">
        <v>1</v>
      </c>
      <c r="G1138" s="1052">
        <v>89.37</v>
      </c>
      <c r="H1138" s="1059">
        <f t="shared" si="17"/>
        <v>89.37</v>
      </c>
      <c r="I1138" s="1039"/>
      <c r="J1138" s="2161" t="s">
        <v>6432</v>
      </c>
      <c r="K1138" s="2160" t="str">
        <f>VLOOKUP(J1138,'FICHE RATIOS'!C:D,2,FALSE)</f>
        <v>Evacuations EU / EV</v>
      </c>
    </row>
    <row r="1139" spans="1:11" s="1012" customFormat="1" ht="12">
      <c r="A1139" s="1040"/>
      <c r="B1139" s="1053"/>
      <c r="C1139" s="1054"/>
      <c r="D1139" s="1067"/>
      <c r="E1139" s="555"/>
      <c r="F1139" s="555"/>
      <c r="G1139" s="1052"/>
      <c r="H1139" s="1059">
        <f t="shared" si="17"/>
        <v>0</v>
      </c>
      <c r="I1139" s="1039"/>
      <c r="J1139" s="2161" t="s">
        <v>6432</v>
      </c>
      <c r="K1139" s="2160" t="str">
        <f>VLOOKUP(J1139,'FICHE RATIOS'!C:D,2,FALSE)</f>
        <v>Evacuations EU / EV</v>
      </c>
    </row>
    <row r="1140" spans="1:11" s="1012" customFormat="1" ht="12">
      <c r="A1140" s="1040"/>
      <c r="B1140" s="1079"/>
      <c r="C1140" s="1080"/>
      <c r="D1140" s="1067" t="s">
        <v>3873</v>
      </c>
      <c r="E1140" s="555"/>
      <c r="F1140" s="555"/>
      <c r="G1140" s="1081"/>
      <c r="H1140" s="1082">
        <f t="shared" si="17"/>
        <v>0</v>
      </c>
      <c r="I1140" s="1039"/>
      <c r="J1140" s="2161" t="s">
        <v>6432</v>
      </c>
      <c r="K1140" s="2160" t="str">
        <f>VLOOKUP(J1140,'FICHE RATIOS'!C:D,2,FALSE)</f>
        <v>Evacuations EU / EV</v>
      </c>
    </row>
    <row r="1141" spans="1:11" s="1012" customFormat="1" ht="12">
      <c r="A1141" s="1040"/>
      <c r="B1141" s="1060"/>
      <c r="C1141" s="1040"/>
      <c r="D1141" s="1067" t="s">
        <v>3909</v>
      </c>
      <c r="E1141" s="555" t="s">
        <v>235</v>
      </c>
      <c r="F1141" s="555">
        <v>92</v>
      </c>
      <c r="G1141" s="1052">
        <v>129.32</v>
      </c>
      <c r="H1141" s="1059">
        <f t="shared" si="17"/>
        <v>11897.439999999999</v>
      </c>
      <c r="I1141" s="1039"/>
      <c r="J1141" s="2161" t="s">
        <v>6432</v>
      </c>
      <c r="K1141" s="2160" t="str">
        <f>VLOOKUP(J1141,'FICHE RATIOS'!C:D,2,FALSE)</f>
        <v>Evacuations EU / EV</v>
      </c>
    </row>
    <row r="1142" spans="1:11" s="1012" customFormat="1" ht="12">
      <c r="A1142" s="1040"/>
      <c r="B1142" s="1060"/>
      <c r="C1142" s="1040"/>
      <c r="D1142" s="1061"/>
      <c r="E1142" s="1051"/>
      <c r="F1142" s="1051"/>
      <c r="G1142" s="1052"/>
      <c r="H1142" s="1059">
        <f t="shared" si="17"/>
        <v>0</v>
      </c>
      <c r="I1142" s="1039"/>
      <c r="J1142" s="2161" t="s">
        <v>6432</v>
      </c>
      <c r="K1142" s="2160" t="str">
        <f>VLOOKUP(J1142,'FICHE RATIOS'!C:D,2,FALSE)</f>
        <v>Evacuations EU / EV</v>
      </c>
    </row>
    <row r="1143" spans="1:11" s="1012" customFormat="1" ht="12">
      <c r="A1143" s="1040"/>
      <c r="B1143" s="1053"/>
      <c r="C1143" s="1054"/>
      <c r="D1143" s="1070" t="s">
        <v>3805</v>
      </c>
      <c r="E1143" s="555"/>
      <c r="F1143" s="555"/>
      <c r="G1143" s="1052"/>
      <c r="H1143" s="1059">
        <f t="shared" si="17"/>
        <v>0</v>
      </c>
      <c r="I1143" s="1039"/>
      <c r="J1143" s="2161" t="s">
        <v>6432</v>
      </c>
      <c r="K1143" s="2160" t="str">
        <f>VLOOKUP(J1143,'FICHE RATIOS'!C:D,2,FALSE)</f>
        <v>Evacuations EU / EV</v>
      </c>
    </row>
    <row r="1144" spans="1:11" s="1012" customFormat="1" ht="12">
      <c r="A1144" s="1040"/>
      <c r="B1144" s="1053"/>
      <c r="C1144" s="1054"/>
      <c r="D1144" s="1067" t="s">
        <v>3806</v>
      </c>
      <c r="E1144" s="555" t="s">
        <v>66</v>
      </c>
      <c r="F1144" s="555">
        <v>1</v>
      </c>
      <c r="G1144" s="1052">
        <v>16.399999999999999</v>
      </c>
      <c r="H1144" s="1059">
        <f t="shared" si="17"/>
        <v>16.399999999999999</v>
      </c>
      <c r="I1144" s="1039"/>
      <c r="J1144" s="2161" t="s">
        <v>6432</v>
      </c>
      <c r="K1144" s="2160" t="str">
        <f>VLOOKUP(J1144,'FICHE RATIOS'!C:D,2,FALSE)</f>
        <v>Evacuations EU / EV</v>
      </c>
    </row>
    <row r="1145" spans="1:11" s="1012" customFormat="1" ht="12">
      <c r="A1145" s="1040"/>
      <c r="B1145" s="1053"/>
      <c r="C1145" s="1054"/>
      <c r="D1145" s="1070"/>
      <c r="E1145" s="555"/>
      <c r="F1145" s="555"/>
      <c r="G1145" s="1052"/>
      <c r="H1145" s="1059">
        <f t="shared" si="17"/>
        <v>0</v>
      </c>
      <c r="I1145" s="1039"/>
      <c r="J1145" s="2161" t="s">
        <v>6432</v>
      </c>
      <c r="K1145" s="2160" t="str">
        <f>VLOOKUP(J1145,'FICHE RATIOS'!C:D,2,FALSE)</f>
        <v>Evacuations EU / EV</v>
      </c>
    </row>
    <row r="1146" spans="1:11" s="1012" customFormat="1" ht="12">
      <c r="A1146" s="1040"/>
      <c r="B1146" s="1053"/>
      <c r="C1146" s="1054"/>
      <c r="D1146" s="1067" t="s">
        <v>3830</v>
      </c>
      <c r="E1146" s="555"/>
      <c r="F1146" s="555"/>
      <c r="G1146" s="1052"/>
      <c r="H1146" s="1059">
        <f t="shared" si="17"/>
        <v>0</v>
      </c>
      <c r="I1146" s="1039"/>
      <c r="J1146" s="2161" t="s">
        <v>6432</v>
      </c>
      <c r="K1146" s="2160" t="str">
        <f>VLOOKUP(J1146,'FICHE RATIOS'!C:D,2,FALSE)</f>
        <v>Evacuations EU / EV</v>
      </c>
    </row>
    <row r="1147" spans="1:11" s="1012" customFormat="1" ht="12">
      <c r="A1147" s="1040"/>
      <c r="B1147" s="1053"/>
      <c r="C1147" s="1054"/>
      <c r="D1147" s="1067" t="s">
        <v>3831</v>
      </c>
      <c r="E1147" s="555" t="s">
        <v>66</v>
      </c>
      <c r="F1147" s="555">
        <v>1</v>
      </c>
      <c r="G1147" s="1052">
        <v>7.92</v>
      </c>
      <c r="H1147" s="1059">
        <f t="shared" si="17"/>
        <v>7.92</v>
      </c>
      <c r="I1147" s="1039"/>
      <c r="J1147" s="2161" t="s">
        <v>6432</v>
      </c>
      <c r="K1147" s="2160" t="str">
        <f>VLOOKUP(J1147,'FICHE RATIOS'!C:D,2,FALSE)</f>
        <v>Evacuations EU / EV</v>
      </c>
    </row>
    <row r="1148" spans="1:11" s="1012" customFormat="1" ht="12">
      <c r="A1148" s="1040"/>
      <c r="B1148" s="1053"/>
      <c r="C1148" s="1054"/>
      <c r="D1148" s="1067"/>
      <c r="E1148" s="555"/>
      <c r="F1148" s="555"/>
      <c r="G1148" s="1052"/>
      <c r="H1148" s="1059">
        <f t="shared" si="17"/>
        <v>0</v>
      </c>
      <c r="I1148" s="1039"/>
      <c r="J1148" s="2161" t="s">
        <v>6432</v>
      </c>
      <c r="K1148" s="2160" t="str">
        <f>VLOOKUP(J1148,'FICHE RATIOS'!C:D,2,FALSE)</f>
        <v>Evacuations EU / EV</v>
      </c>
    </row>
    <row r="1149" spans="1:11" s="1012" customFormat="1" ht="12">
      <c r="A1149" s="1040"/>
      <c r="B1149" s="1053"/>
      <c r="C1149" s="1054"/>
      <c r="D1149" s="1067" t="s">
        <v>3755</v>
      </c>
      <c r="E1149" s="555" t="s">
        <v>235</v>
      </c>
      <c r="F1149" s="555">
        <v>40</v>
      </c>
      <c r="G1149" s="1052">
        <v>23.98</v>
      </c>
      <c r="H1149" s="1059">
        <f t="shared" si="17"/>
        <v>959.2</v>
      </c>
      <c r="I1149" s="1039"/>
      <c r="J1149" s="2161" t="s">
        <v>6432</v>
      </c>
      <c r="K1149" s="2160" t="str">
        <f>VLOOKUP(J1149,'FICHE RATIOS'!C:D,2,FALSE)</f>
        <v>Evacuations EU / EV</v>
      </c>
    </row>
    <row r="1150" spans="1:11" s="1012" customFormat="1" ht="12">
      <c r="A1150" s="1040"/>
      <c r="B1150" s="1060"/>
      <c r="C1150" s="1040"/>
      <c r="D1150" s="1061"/>
      <c r="E1150" s="1051"/>
      <c r="F1150" s="1051"/>
      <c r="G1150" s="1052"/>
      <c r="H1150" s="1059">
        <f t="shared" si="17"/>
        <v>0</v>
      </c>
      <c r="I1150" s="1039"/>
      <c r="J1150" s="2161" t="s">
        <v>6432</v>
      </c>
      <c r="K1150" s="2160" t="str">
        <f>VLOOKUP(J1150,'FICHE RATIOS'!C:D,2,FALSE)</f>
        <v>Evacuations EU / EV</v>
      </c>
    </row>
    <row r="1151" spans="1:11" s="1012" customFormat="1" ht="12">
      <c r="A1151" s="1040"/>
      <c r="B1151" s="1060"/>
      <c r="C1151" s="1040"/>
      <c r="D1151" s="1061"/>
      <c r="E1151" s="1051"/>
      <c r="F1151" s="1051"/>
      <c r="G1151" s="1052"/>
      <c r="H1151" s="1059">
        <f t="shared" ref="H1151:H1214" si="18">+IF(F1151=0,0,F1151*G1151)</f>
        <v>0</v>
      </c>
      <c r="I1151" s="1039"/>
      <c r="J1151" s="2161" t="s">
        <v>6432</v>
      </c>
      <c r="K1151" s="2160" t="str">
        <f>VLOOKUP(J1151,'FICHE RATIOS'!C:D,2,FALSE)</f>
        <v>Evacuations EU / EV</v>
      </c>
    </row>
    <row r="1152" spans="1:11" s="1012" customFormat="1" ht="12">
      <c r="A1152" s="1040"/>
      <c r="B1152" s="1060"/>
      <c r="C1152" s="1040"/>
      <c r="D1152" s="1061"/>
      <c r="E1152" s="1051"/>
      <c r="F1152" s="1051"/>
      <c r="G1152" s="1052"/>
      <c r="H1152" s="1059">
        <f t="shared" si="18"/>
        <v>0</v>
      </c>
      <c r="I1152" s="1039"/>
      <c r="J1152" s="2161" t="s">
        <v>6432</v>
      </c>
      <c r="K1152" s="2160" t="str">
        <f>VLOOKUP(J1152,'FICHE RATIOS'!C:D,2,FALSE)</f>
        <v>Evacuations EU / EV</v>
      </c>
    </row>
    <row r="1153" spans="1:11" s="1012" customFormat="1" ht="12">
      <c r="A1153" s="1040"/>
      <c r="B1153" s="1053"/>
      <c r="C1153" s="1054"/>
      <c r="D1153" s="1113" t="s">
        <v>3910</v>
      </c>
      <c r="E1153" s="1058"/>
      <c r="F1153" s="555"/>
      <c r="G1153" s="1052"/>
      <c r="H1153" s="1059">
        <f t="shared" si="18"/>
        <v>0</v>
      </c>
      <c r="I1153" s="1039"/>
      <c r="J1153" s="2161" t="s">
        <v>6432</v>
      </c>
      <c r="K1153" s="2160" t="str">
        <f>VLOOKUP(J1153,'FICHE RATIOS'!C:D,2,FALSE)</f>
        <v>Evacuations EU / EV</v>
      </c>
    </row>
    <row r="1154" spans="1:11" s="1012" customFormat="1" ht="12">
      <c r="A1154" s="1040"/>
      <c r="B1154" s="1053"/>
      <c r="C1154" s="1054"/>
      <c r="D1154" s="1113" t="s">
        <v>3887</v>
      </c>
      <c r="E1154" s="1058"/>
      <c r="F1154" s="555"/>
      <c r="G1154" s="1052"/>
      <c r="H1154" s="1059">
        <f t="shared" si="18"/>
        <v>0</v>
      </c>
      <c r="I1154" s="1039"/>
      <c r="J1154" s="2161" t="s">
        <v>6432</v>
      </c>
      <c r="K1154" s="2160" t="str">
        <f>VLOOKUP(J1154,'FICHE RATIOS'!C:D,2,FALSE)</f>
        <v>Evacuations EU / EV</v>
      </c>
    </row>
    <row r="1155" spans="1:11" s="1012" customFormat="1" ht="12">
      <c r="A1155" s="1040"/>
      <c r="B1155" s="1053"/>
      <c r="C1155" s="1054"/>
      <c r="D1155" s="1113" t="s">
        <v>3888</v>
      </c>
      <c r="E1155" s="1058"/>
      <c r="F1155" s="555"/>
      <c r="G1155" s="1052"/>
      <c r="H1155" s="1059">
        <f t="shared" si="18"/>
        <v>0</v>
      </c>
      <c r="I1155" s="1039"/>
      <c r="J1155" s="2161" t="s">
        <v>6432</v>
      </c>
      <c r="K1155" s="2160" t="str">
        <f>VLOOKUP(J1155,'FICHE RATIOS'!C:D,2,FALSE)</f>
        <v>Evacuations EU / EV</v>
      </c>
    </row>
    <row r="1156" spans="1:11" s="1012" customFormat="1" ht="12">
      <c r="A1156" s="1040"/>
      <c r="B1156" s="1114"/>
      <c r="C1156" s="1115"/>
      <c r="D1156" s="1113" t="s">
        <v>3889</v>
      </c>
      <c r="E1156" s="1058"/>
      <c r="F1156" s="555"/>
      <c r="G1156" s="1081"/>
      <c r="H1156" s="1082">
        <f t="shared" si="18"/>
        <v>0</v>
      </c>
      <c r="I1156" s="1039"/>
      <c r="J1156" s="2161" t="s">
        <v>6432</v>
      </c>
      <c r="K1156" s="2160" t="str">
        <f>VLOOKUP(J1156,'FICHE RATIOS'!C:D,2,FALSE)</f>
        <v>Evacuations EU / EV</v>
      </c>
    </row>
    <row r="1157" spans="1:11" s="1012" customFormat="1" ht="12">
      <c r="A1157" s="1040"/>
      <c r="B1157" s="1079"/>
      <c r="C1157" s="1080"/>
      <c r="D1157" s="1057" t="s">
        <v>3890</v>
      </c>
      <c r="E1157" s="1058"/>
      <c r="F1157" s="555"/>
      <c r="G1157" s="1081"/>
      <c r="H1157" s="1082">
        <f t="shared" si="18"/>
        <v>0</v>
      </c>
      <c r="I1157" s="1039"/>
      <c r="J1157" s="2161" t="s">
        <v>6432</v>
      </c>
      <c r="K1157" s="2160" t="str">
        <f>VLOOKUP(J1157,'FICHE RATIOS'!C:D,2,FALSE)</f>
        <v>Evacuations EU / EV</v>
      </c>
    </row>
    <row r="1158" spans="1:11" s="1012" customFormat="1" ht="12">
      <c r="A1158" s="1040"/>
      <c r="B1158" s="1079"/>
      <c r="C1158" s="1080"/>
      <c r="D1158" s="1057" t="s">
        <v>3911</v>
      </c>
      <c r="E1158" s="1058" t="s">
        <v>66</v>
      </c>
      <c r="F1158" s="555">
        <v>1</v>
      </c>
      <c r="G1158" s="1081">
        <v>18860.14</v>
      </c>
      <c r="H1158" s="1082">
        <f t="shared" si="18"/>
        <v>18860.14</v>
      </c>
      <c r="I1158" s="1039"/>
      <c r="J1158" s="2161" t="s">
        <v>6432</v>
      </c>
      <c r="K1158" s="2160" t="str">
        <f>VLOOKUP(J1158,'FICHE RATIOS'!C:D,2,FALSE)</f>
        <v>Evacuations EU / EV</v>
      </c>
    </row>
    <row r="1159" spans="1:11" s="1012" customFormat="1" ht="12">
      <c r="A1159" s="1040"/>
      <c r="B1159" s="1079"/>
      <c r="C1159" s="1080"/>
      <c r="D1159" s="1061" t="s">
        <v>3892</v>
      </c>
      <c r="E1159" s="276" t="s">
        <v>66</v>
      </c>
      <c r="F1159" s="1116">
        <v>1</v>
      </c>
      <c r="G1159" s="1044">
        <v>2046.56</v>
      </c>
      <c r="H1159" s="1117">
        <f t="shared" si="18"/>
        <v>2046.56</v>
      </c>
      <c r="I1159" s="1039"/>
      <c r="J1159" s="2161" t="s">
        <v>6432</v>
      </c>
      <c r="K1159" s="2160" t="str">
        <f>VLOOKUP(J1159,'FICHE RATIOS'!C:D,2,FALSE)</f>
        <v>Evacuations EU / EV</v>
      </c>
    </row>
    <row r="1160" spans="1:11" s="1012" customFormat="1" ht="12">
      <c r="A1160" s="1040"/>
      <c r="B1160" s="1079"/>
      <c r="C1160" s="1080"/>
      <c r="D1160" s="1057"/>
      <c r="E1160" s="1058"/>
      <c r="F1160" s="555"/>
      <c r="G1160" s="1081"/>
      <c r="H1160" s="1082">
        <f t="shared" si="18"/>
        <v>0</v>
      </c>
      <c r="I1160" s="1039"/>
      <c r="J1160" s="2161" t="s">
        <v>6432</v>
      </c>
      <c r="K1160" s="2160" t="str">
        <f>VLOOKUP(J1160,'FICHE RATIOS'!C:D,2,FALSE)</f>
        <v>Evacuations EU / EV</v>
      </c>
    </row>
    <row r="1161" spans="1:11" s="1012" customFormat="1" ht="12">
      <c r="A1161" s="1040"/>
      <c r="B1161" s="1077"/>
      <c r="C1161" s="1089"/>
      <c r="D1161" s="1067" t="s">
        <v>3893</v>
      </c>
      <c r="E1161" s="555"/>
      <c r="F1161" s="555"/>
      <c r="G1161" s="1081"/>
      <c r="H1161" s="1082">
        <f t="shared" si="18"/>
        <v>0</v>
      </c>
      <c r="I1161" s="1039"/>
      <c r="J1161" s="2161" t="s">
        <v>6432</v>
      </c>
      <c r="K1161" s="2160" t="str">
        <f>VLOOKUP(J1161,'FICHE RATIOS'!C:D,2,FALSE)</f>
        <v>Evacuations EU / EV</v>
      </c>
    </row>
    <row r="1162" spans="1:11" s="1012" customFormat="1" ht="12">
      <c r="A1162" s="1040"/>
      <c r="B1162" s="1077"/>
      <c r="C1162" s="1089"/>
      <c r="D1162" s="1067" t="s">
        <v>3894</v>
      </c>
      <c r="E1162" s="555"/>
      <c r="F1162" s="555"/>
      <c r="G1162" s="1081"/>
      <c r="H1162" s="1082">
        <f t="shared" si="18"/>
        <v>0</v>
      </c>
      <c r="I1162" s="1039"/>
      <c r="J1162" s="2161" t="s">
        <v>6432</v>
      </c>
      <c r="K1162" s="2160" t="str">
        <f>VLOOKUP(J1162,'FICHE RATIOS'!C:D,2,FALSE)</f>
        <v>Evacuations EU / EV</v>
      </c>
    </row>
    <row r="1163" spans="1:11" s="1012" customFormat="1" ht="12">
      <c r="A1163" s="1040"/>
      <c r="B1163" s="1079"/>
      <c r="C1163" s="1080"/>
      <c r="D1163" s="1067" t="s">
        <v>3895</v>
      </c>
      <c r="E1163" s="555" t="s">
        <v>51</v>
      </c>
      <c r="F1163" s="555">
        <v>2</v>
      </c>
      <c r="G1163" s="1081">
        <v>549.33000000000004</v>
      </c>
      <c r="H1163" s="1082">
        <f t="shared" si="18"/>
        <v>1098.6600000000001</v>
      </c>
      <c r="I1163" s="1039"/>
      <c r="J1163" s="2161" t="s">
        <v>6432</v>
      </c>
      <c r="K1163" s="2160" t="str">
        <f>VLOOKUP(J1163,'FICHE RATIOS'!C:D,2,FALSE)</f>
        <v>Evacuations EU / EV</v>
      </c>
    </row>
    <row r="1164" spans="1:11" s="1012" customFormat="1" ht="12">
      <c r="A1164" s="1040"/>
      <c r="B1164" s="1053"/>
      <c r="C1164" s="1054"/>
      <c r="D1164" s="1057"/>
      <c r="E1164" s="1058"/>
      <c r="F1164" s="555"/>
      <c r="G1164" s="1052"/>
      <c r="H1164" s="1059">
        <f t="shared" si="18"/>
        <v>0</v>
      </c>
      <c r="I1164" s="1039"/>
      <c r="J1164" s="2161" t="s">
        <v>6432</v>
      </c>
      <c r="K1164" s="2160" t="str">
        <f>VLOOKUP(J1164,'FICHE RATIOS'!C:D,2,FALSE)</f>
        <v>Evacuations EU / EV</v>
      </c>
    </row>
    <row r="1165" spans="1:11" s="1012" customFormat="1" ht="12">
      <c r="A1165" s="1040"/>
      <c r="B1165" s="1053"/>
      <c r="C1165" s="1054"/>
      <c r="D1165" s="1067" t="s">
        <v>3901</v>
      </c>
      <c r="E1165" s="555" t="s">
        <v>66</v>
      </c>
      <c r="F1165" s="555">
        <v>2</v>
      </c>
      <c r="G1165" s="1052">
        <v>304.25</v>
      </c>
      <c r="H1165" s="1059">
        <f t="shared" si="18"/>
        <v>608.5</v>
      </c>
      <c r="I1165" s="1039"/>
      <c r="J1165" s="2161" t="s">
        <v>6432</v>
      </c>
      <c r="K1165" s="2160" t="str">
        <f>VLOOKUP(J1165,'FICHE RATIOS'!C:D,2,FALSE)</f>
        <v>Evacuations EU / EV</v>
      </c>
    </row>
    <row r="1166" spans="1:11" s="1012" customFormat="1" ht="12">
      <c r="A1166" s="1040"/>
      <c r="B1166" s="1060"/>
      <c r="C1166" s="1040"/>
      <c r="D1166" s="1061" t="s">
        <v>3582</v>
      </c>
      <c r="E1166" s="1051" t="s">
        <v>66</v>
      </c>
      <c r="F1166" s="1051">
        <v>1</v>
      </c>
      <c r="G1166" s="1052">
        <v>60.54</v>
      </c>
      <c r="H1166" s="1059">
        <f t="shared" si="18"/>
        <v>60.54</v>
      </c>
      <c r="I1166" s="1039"/>
      <c r="J1166" s="2161" t="s">
        <v>6432</v>
      </c>
      <c r="K1166" s="2160" t="str">
        <f>VLOOKUP(J1166,'FICHE RATIOS'!C:D,2,FALSE)</f>
        <v>Evacuations EU / EV</v>
      </c>
    </row>
    <row r="1167" spans="1:11" s="1012" customFormat="1" ht="12">
      <c r="A1167" s="1040"/>
      <c r="B1167" s="1053"/>
      <c r="C1167" s="1054"/>
      <c r="D1167" s="1067" t="s">
        <v>3902</v>
      </c>
      <c r="E1167" s="555" t="s">
        <v>66</v>
      </c>
      <c r="F1167" s="555">
        <v>2</v>
      </c>
      <c r="G1167" s="1052">
        <v>384.53</v>
      </c>
      <c r="H1167" s="1059">
        <f t="shared" si="18"/>
        <v>769.06</v>
      </c>
      <c r="I1167" s="1039"/>
      <c r="J1167" s="2161" t="s">
        <v>6432</v>
      </c>
      <c r="K1167" s="2160" t="str">
        <f>VLOOKUP(J1167,'FICHE RATIOS'!C:D,2,FALSE)</f>
        <v>Evacuations EU / EV</v>
      </c>
    </row>
    <row r="1168" spans="1:11" s="1012" customFormat="1" ht="12">
      <c r="A1168" s="1040"/>
      <c r="B1168" s="1060"/>
      <c r="C1168" s="1040"/>
      <c r="D1168" s="1061" t="s">
        <v>3898</v>
      </c>
      <c r="E1168" s="1051" t="s">
        <v>66</v>
      </c>
      <c r="F1168" s="1051">
        <v>1</v>
      </c>
      <c r="G1168" s="1052">
        <v>89.37</v>
      </c>
      <c r="H1168" s="1059">
        <f t="shared" si="18"/>
        <v>89.37</v>
      </c>
      <c r="I1168" s="1039"/>
      <c r="J1168" s="2161" t="s">
        <v>6432</v>
      </c>
      <c r="K1168" s="2160" t="str">
        <f>VLOOKUP(J1168,'FICHE RATIOS'!C:D,2,FALSE)</f>
        <v>Evacuations EU / EV</v>
      </c>
    </row>
    <row r="1169" spans="1:11" s="1012" customFormat="1" ht="12">
      <c r="A1169" s="1040"/>
      <c r="B1169" s="1053"/>
      <c r="C1169" s="1054"/>
      <c r="D1169" s="1067"/>
      <c r="E1169" s="555"/>
      <c r="F1169" s="555"/>
      <c r="G1169" s="1052"/>
      <c r="H1169" s="1059">
        <f t="shared" si="18"/>
        <v>0</v>
      </c>
      <c r="I1169" s="1039"/>
      <c r="J1169" s="2161" t="s">
        <v>6432</v>
      </c>
      <c r="K1169" s="2160" t="str">
        <f>VLOOKUP(J1169,'FICHE RATIOS'!C:D,2,FALSE)</f>
        <v>Evacuations EU / EV</v>
      </c>
    </row>
    <row r="1170" spans="1:11" s="1012" customFormat="1" ht="12">
      <c r="A1170" s="1040"/>
      <c r="B1170" s="1079"/>
      <c r="C1170" s="1080"/>
      <c r="D1170" s="1067" t="s">
        <v>3873</v>
      </c>
      <c r="E1170" s="555"/>
      <c r="F1170" s="555"/>
      <c r="G1170" s="1081"/>
      <c r="H1170" s="1082">
        <f t="shared" si="18"/>
        <v>0</v>
      </c>
      <c r="I1170" s="1039"/>
      <c r="J1170" s="2161" t="s">
        <v>6432</v>
      </c>
      <c r="K1170" s="2160" t="str">
        <f>VLOOKUP(J1170,'FICHE RATIOS'!C:D,2,FALSE)</f>
        <v>Evacuations EU / EV</v>
      </c>
    </row>
    <row r="1171" spans="1:11" s="1012" customFormat="1" ht="12">
      <c r="A1171" s="1040"/>
      <c r="B1171" s="1060"/>
      <c r="C1171" s="1040"/>
      <c r="D1171" s="1067" t="s">
        <v>3903</v>
      </c>
      <c r="E1171" s="555" t="s">
        <v>235</v>
      </c>
      <c r="F1171" s="555">
        <v>180</v>
      </c>
      <c r="G1171" s="1052">
        <v>114.24</v>
      </c>
      <c r="H1171" s="1059">
        <f t="shared" si="18"/>
        <v>20563.2</v>
      </c>
      <c r="I1171" s="1039"/>
      <c r="J1171" s="2161" t="s">
        <v>6432</v>
      </c>
      <c r="K1171" s="2160" t="str">
        <f>VLOOKUP(J1171,'FICHE RATIOS'!C:D,2,FALSE)</f>
        <v>Evacuations EU / EV</v>
      </c>
    </row>
    <row r="1172" spans="1:11" s="1012" customFormat="1" ht="12">
      <c r="A1172" s="1040"/>
      <c r="B1172" s="1060"/>
      <c r="C1172" s="1040"/>
      <c r="D1172" s="1061"/>
      <c r="E1172" s="555"/>
      <c r="F1172" s="555"/>
      <c r="G1172" s="1052"/>
      <c r="H1172" s="1059">
        <f t="shared" si="18"/>
        <v>0</v>
      </c>
      <c r="I1172" s="1039"/>
      <c r="J1172" s="2161" t="s">
        <v>6432</v>
      </c>
      <c r="K1172" s="2160" t="str">
        <f>VLOOKUP(J1172,'FICHE RATIOS'!C:D,2,FALSE)</f>
        <v>Evacuations EU / EV</v>
      </c>
    </row>
    <row r="1173" spans="1:11" s="1012" customFormat="1" ht="12">
      <c r="A1173" s="1040"/>
      <c r="B1173" s="1053"/>
      <c r="C1173" s="1054"/>
      <c r="D1173" s="1070" t="s">
        <v>3805</v>
      </c>
      <c r="E1173" s="555"/>
      <c r="F1173" s="555"/>
      <c r="G1173" s="1052"/>
      <c r="H1173" s="1059">
        <f t="shared" si="18"/>
        <v>0</v>
      </c>
      <c r="I1173" s="1039"/>
      <c r="J1173" s="2161" t="s">
        <v>6432</v>
      </c>
      <c r="K1173" s="2160" t="str">
        <f>VLOOKUP(J1173,'FICHE RATIOS'!C:D,2,FALSE)</f>
        <v>Evacuations EU / EV</v>
      </c>
    </row>
    <row r="1174" spans="1:11" s="1012" customFormat="1" ht="12">
      <c r="A1174" s="1040"/>
      <c r="B1174" s="1053"/>
      <c r="C1174" s="1054"/>
      <c r="D1174" s="1067" t="s">
        <v>3806</v>
      </c>
      <c r="E1174" s="555" t="s">
        <v>66</v>
      </c>
      <c r="F1174" s="555">
        <v>1</v>
      </c>
      <c r="G1174" s="1052">
        <v>16.399999999999999</v>
      </c>
      <c r="H1174" s="1059">
        <f t="shared" si="18"/>
        <v>16.399999999999999</v>
      </c>
      <c r="I1174" s="1039"/>
      <c r="J1174" s="2161" t="s">
        <v>6432</v>
      </c>
      <c r="K1174" s="2160" t="str">
        <f>VLOOKUP(J1174,'FICHE RATIOS'!C:D,2,FALSE)</f>
        <v>Evacuations EU / EV</v>
      </c>
    </row>
    <row r="1175" spans="1:11" s="1012" customFormat="1" ht="12">
      <c r="A1175" s="1040"/>
      <c r="B1175" s="1053"/>
      <c r="C1175" s="1054"/>
      <c r="D1175" s="1070"/>
      <c r="E1175" s="555"/>
      <c r="F1175" s="555"/>
      <c r="G1175" s="1052"/>
      <c r="H1175" s="1059">
        <f t="shared" si="18"/>
        <v>0</v>
      </c>
      <c r="I1175" s="1039"/>
      <c r="J1175" s="2161" t="s">
        <v>6432</v>
      </c>
      <c r="K1175" s="2160" t="str">
        <f>VLOOKUP(J1175,'FICHE RATIOS'!C:D,2,FALSE)</f>
        <v>Evacuations EU / EV</v>
      </c>
    </row>
    <row r="1176" spans="1:11" s="1012" customFormat="1" ht="12">
      <c r="A1176" s="1040"/>
      <c r="B1176" s="1053"/>
      <c r="C1176" s="1054"/>
      <c r="D1176" s="1067" t="s">
        <v>3830</v>
      </c>
      <c r="E1176" s="555"/>
      <c r="F1176" s="555"/>
      <c r="G1176" s="1052"/>
      <c r="H1176" s="1059">
        <f t="shared" si="18"/>
        <v>0</v>
      </c>
      <c r="I1176" s="1039"/>
      <c r="J1176" s="2161" t="s">
        <v>6432</v>
      </c>
      <c r="K1176" s="2160" t="str">
        <f>VLOOKUP(J1176,'FICHE RATIOS'!C:D,2,FALSE)</f>
        <v>Evacuations EU / EV</v>
      </c>
    </row>
    <row r="1177" spans="1:11" s="1012" customFormat="1" ht="12">
      <c r="A1177" s="1040"/>
      <c r="B1177" s="1053"/>
      <c r="C1177" s="1054"/>
      <c r="D1177" s="1067" t="s">
        <v>3831</v>
      </c>
      <c r="E1177" s="555" t="s">
        <v>66</v>
      </c>
      <c r="F1177" s="555">
        <v>1</v>
      </c>
      <c r="G1177" s="1052">
        <v>7.92</v>
      </c>
      <c r="H1177" s="1059">
        <f t="shared" si="18"/>
        <v>7.92</v>
      </c>
      <c r="I1177" s="1039"/>
      <c r="J1177" s="2161" t="s">
        <v>6432</v>
      </c>
      <c r="K1177" s="2160" t="str">
        <f>VLOOKUP(J1177,'FICHE RATIOS'!C:D,2,FALSE)</f>
        <v>Evacuations EU / EV</v>
      </c>
    </row>
    <row r="1178" spans="1:11" s="1012" customFormat="1" ht="12">
      <c r="A1178" s="1040"/>
      <c r="B1178" s="1053"/>
      <c r="C1178" s="1054"/>
      <c r="D1178" s="1067"/>
      <c r="E1178" s="555"/>
      <c r="F1178" s="555"/>
      <c r="G1178" s="1052"/>
      <c r="H1178" s="1059">
        <f t="shared" si="18"/>
        <v>0</v>
      </c>
      <c r="I1178" s="1039"/>
      <c r="J1178" s="2161" t="s">
        <v>6432</v>
      </c>
      <c r="K1178" s="2160" t="str">
        <f>VLOOKUP(J1178,'FICHE RATIOS'!C:D,2,FALSE)</f>
        <v>Evacuations EU / EV</v>
      </c>
    </row>
    <row r="1179" spans="1:11" s="1012" customFormat="1" ht="12">
      <c r="A1179" s="1040"/>
      <c r="B1179" s="1053"/>
      <c r="C1179" s="1054"/>
      <c r="D1179" s="1067" t="s">
        <v>3755</v>
      </c>
      <c r="E1179" s="555" t="s">
        <v>235</v>
      </c>
      <c r="F1179" s="555">
        <v>40</v>
      </c>
      <c r="G1179" s="1052">
        <v>23.98</v>
      </c>
      <c r="H1179" s="1059">
        <f t="shared" si="18"/>
        <v>959.2</v>
      </c>
      <c r="I1179" s="1039"/>
      <c r="J1179" s="2161" t="s">
        <v>6432</v>
      </c>
      <c r="K1179" s="2160" t="str">
        <f>VLOOKUP(J1179,'FICHE RATIOS'!C:D,2,FALSE)</f>
        <v>Evacuations EU / EV</v>
      </c>
    </row>
    <row r="1180" spans="1:11" s="1012" customFormat="1" ht="12">
      <c r="A1180" s="1040"/>
      <c r="B1180" s="1053"/>
      <c r="C1180" s="1054"/>
      <c r="D1180" s="1067"/>
      <c r="E1180" s="555"/>
      <c r="F1180" s="555"/>
      <c r="G1180" s="1052"/>
      <c r="H1180" s="1059">
        <f t="shared" si="18"/>
        <v>0</v>
      </c>
      <c r="I1180" s="1039"/>
      <c r="J1180" s="2161" t="s">
        <v>6432</v>
      </c>
      <c r="K1180" s="2160" t="str">
        <f>VLOOKUP(J1180,'FICHE RATIOS'!C:D,2,FALSE)</f>
        <v>Evacuations EU / EV</v>
      </c>
    </row>
    <row r="1181" spans="1:11" s="1012" customFormat="1" ht="12">
      <c r="A1181" s="1040"/>
      <c r="B1181" s="1053"/>
      <c r="C1181" s="1054"/>
      <c r="D1181" s="1067"/>
      <c r="E1181" s="555"/>
      <c r="F1181" s="555"/>
      <c r="G1181" s="1052"/>
      <c r="H1181" s="1059">
        <f t="shared" si="18"/>
        <v>0</v>
      </c>
      <c r="I1181" s="1039"/>
      <c r="J1181" s="2161" t="s">
        <v>6432</v>
      </c>
      <c r="K1181" s="2160" t="str">
        <f>VLOOKUP(J1181,'FICHE RATIOS'!C:D,2,FALSE)</f>
        <v>Evacuations EU / EV</v>
      </c>
    </row>
    <row r="1182" spans="1:11" s="1012" customFormat="1" ht="12">
      <c r="A1182" s="1040"/>
      <c r="B1182" s="1053"/>
      <c r="C1182" s="1054"/>
      <c r="D1182" s="1113" t="s">
        <v>3912</v>
      </c>
      <c r="E1182" s="1058"/>
      <c r="F1182" s="555"/>
      <c r="G1182" s="1052"/>
      <c r="H1182" s="1059">
        <f t="shared" si="18"/>
        <v>0</v>
      </c>
      <c r="I1182" s="1039"/>
      <c r="J1182" s="2161" t="s">
        <v>6432</v>
      </c>
      <c r="K1182" s="2160" t="str">
        <f>VLOOKUP(J1182,'FICHE RATIOS'!C:D,2,FALSE)</f>
        <v>Evacuations EU / EV</v>
      </c>
    </row>
    <row r="1183" spans="1:11" s="1012" customFormat="1" ht="12">
      <c r="A1183" s="1040"/>
      <c r="B1183" s="1053"/>
      <c r="C1183" s="1054"/>
      <c r="D1183" s="1113" t="s">
        <v>3887</v>
      </c>
      <c r="E1183" s="1058"/>
      <c r="F1183" s="555"/>
      <c r="G1183" s="1052"/>
      <c r="H1183" s="1059">
        <f t="shared" si="18"/>
        <v>0</v>
      </c>
      <c r="I1183" s="1039"/>
      <c r="J1183" s="2161" t="s">
        <v>6432</v>
      </c>
      <c r="K1183" s="2160" t="str">
        <f>VLOOKUP(J1183,'FICHE RATIOS'!C:D,2,FALSE)</f>
        <v>Evacuations EU / EV</v>
      </c>
    </row>
    <row r="1184" spans="1:11" s="1012" customFormat="1" ht="12">
      <c r="A1184" s="1040"/>
      <c r="B1184" s="1053"/>
      <c r="C1184" s="1054"/>
      <c r="D1184" s="1113" t="s">
        <v>3888</v>
      </c>
      <c r="E1184" s="1058"/>
      <c r="F1184" s="555"/>
      <c r="G1184" s="1052"/>
      <c r="H1184" s="1059">
        <f t="shared" si="18"/>
        <v>0</v>
      </c>
      <c r="I1184" s="1039"/>
      <c r="J1184" s="2161" t="s">
        <v>6432</v>
      </c>
      <c r="K1184" s="2160" t="str">
        <f>VLOOKUP(J1184,'FICHE RATIOS'!C:D,2,FALSE)</f>
        <v>Evacuations EU / EV</v>
      </c>
    </row>
    <row r="1185" spans="1:11" s="1012" customFormat="1" ht="12">
      <c r="A1185" s="1040"/>
      <c r="B1185" s="1114"/>
      <c r="C1185" s="1115"/>
      <c r="D1185" s="1113" t="s">
        <v>3889</v>
      </c>
      <c r="E1185" s="1058"/>
      <c r="F1185" s="555"/>
      <c r="G1185" s="1081"/>
      <c r="H1185" s="1082">
        <f t="shared" si="18"/>
        <v>0</v>
      </c>
      <c r="I1185" s="1039"/>
      <c r="J1185" s="2161" t="s">
        <v>6432</v>
      </c>
      <c r="K1185" s="2160" t="str">
        <f>VLOOKUP(J1185,'FICHE RATIOS'!C:D,2,FALSE)</f>
        <v>Evacuations EU / EV</v>
      </c>
    </row>
    <row r="1186" spans="1:11" s="1012" customFormat="1" ht="12">
      <c r="A1186" s="1040"/>
      <c r="B1186" s="1079"/>
      <c r="C1186" s="1080"/>
      <c r="D1186" s="1057" t="s">
        <v>3890</v>
      </c>
      <c r="E1186" s="1058"/>
      <c r="F1186" s="555"/>
      <c r="G1186" s="1081"/>
      <c r="H1186" s="1082">
        <f t="shared" si="18"/>
        <v>0</v>
      </c>
      <c r="I1186" s="1039"/>
      <c r="J1186" s="2161" t="s">
        <v>6432</v>
      </c>
      <c r="K1186" s="2160" t="str">
        <f>VLOOKUP(J1186,'FICHE RATIOS'!C:D,2,FALSE)</f>
        <v>Evacuations EU / EV</v>
      </c>
    </row>
    <row r="1187" spans="1:11" s="1012" customFormat="1" ht="12">
      <c r="A1187" s="1040"/>
      <c r="B1187" s="1079"/>
      <c r="C1187" s="1080"/>
      <c r="D1187" s="1057" t="s">
        <v>3913</v>
      </c>
      <c r="E1187" s="1058" t="s">
        <v>66</v>
      </c>
      <c r="F1187" s="555">
        <v>1</v>
      </c>
      <c r="G1187" s="1081">
        <v>13119.39</v>
      </c>
      <c r="H1187" s="1082">
        <f t="shared" si="18"/>
        <v>13119.39</v>
      </c>
      <c r="I1187" s="1039"/>
      <c r="J1187" s="2161" t="s">
        <v>6432</v>
      </c>
      <c r="K1187" s="2160" t="str">
        <f>VLOOKUP(J1187,'FICHE RATIOS'!C:D,2,FALSE)</f>
        <v>Evacuations EU / EV</v>
      </c>
    </row>
    <row r="1188" spans="1:11" s="1012" customFormat="1" ht="12">
      <c r="A1188" s="1040"/>
      <c r="B1188" s="1079"/>
      <c r="C1188" s="1080"/>
      <c r="D1188" s="1061" t="s">
        <v>3892</v>
      </c>
      <c r="E1188" s="276" t="s">
        <v>66</v>
      </c>
      <c r="F1188" s="1116">
        <v>1</v>
      </c>
      <c r="G1188" s="1044">
        <v>2046.56</v>
      </c>
      <c r="H1188" s="1117">
        <f t="shared" si="18"/>
        <v>2046.56</v>
      </c>
      <c r="I1188" s="1039"/>
      <c r="J1188" s="2161" t="s">
        <v>6432</v>
      </c>
      <c r="K1188" s="2160" t="str">
        <f>VLOOKUP(J1188,'FICHE RATIOS'!C:D,2,FALSE)</f>
        <v>Evacuations EU / EV</v>
      </c>
    </row>
    <row r="1189" spans="1:11" s="1012" customFormat="1" ht="12">
      <c r="A1189" s="1040"/>
      <c r="B1189" s="1079"/>
      <c r="C1189" s="1080"/>
      <c r="D1189" s="1057"/>
      <c r="E1189" s="1058"/>
      <c r="F1189" s="555"/>
      <c r="G1189" s="1081"/>
      <c r="H1189" s="1082">
        <f t="shared" si="18"/>
        <v>0</v>
      </c>
      <c r="I1189" s="1039"/>
      <c r="J1189" s="2161" t="s">
        <v>6432</v>
      </c>
      <c r="K1189" s="2160" t="str">
        <f>VLOOKUP(J1189,'FICHE RATIOS'!C:D,2,FALSE)</f>
        <v>Evacuations EU / EV</v>
      </c>
    </row>
    <row r="1190" spans="1:11" s="1012" customFormat="1" ht="12">
      <c r="A1190" s="1040"/>
      <c r="B1190" s="1077"/>
      <c r="C1190" s="1089"/>
      <c r="D1190" s="1067" t="s">
        <v>3893</v>
      </c>
      <c r="E1190" s="555"/>
      <c r="F1190" s="555"/>
      <c r="G1190" s="1081"/>
      <c r="H1190" s="1082">
        <f t="shared" si="18"/>
        <v>0</v>
      </c>
      <c r="I1190" s="1039"/>
      <c r="J1190" s="2161" t="s">
        <v>6432</v>
      </c>
      <c r="K1190" s="2160" t="str">
        <f>VLOOKUP(J1190,'FICHE RATIOS'!C:D,2,FALSE)</f>
        <v>Evacuations EU / EV</v>
      </c>
    </row>
    <row r="1191" spans="1:11" s="1012" customFormat="1" ht="12">
      <c r="A1191" s="1040"/>
      <c r="B1191" s="1077"/>
      <c r="C1191" s="1089"/>
      <c r="D1191" s="1067" t="s">
        <v>3894</v>
      </c>
      <c r="E1191" s="555"/>
      <c r="F1191" s="555"/>
      <c r="G1191" s="1081"/>
      <c r="H1191" s="1082">
        <f t="shared" si="18"/>
        <v>0</v>
      </c>
      <c r="I1191" s="1039"/>
      <c r="J1191" s="2161" t="s">
        <v>6432</v>
      </c>
      <c r="K1191" s="2160" t="str">
        <f>VLOOKUP(J1191,'FICHE RATIOS'!C:D,2,FALSE)</f>
        <v>Evacuations EU / EV</v>
      </c>
    </row>
    <row r="1192" spans="1:11" s="1012" customFormat="1" ht="12">
      <c r="A1192" s="1040"/>
      <c r="B1192" s="1079"/>
      <c r="C1192" s="1080"/>
      <c r="D1192" s="1067" t="s">
        <v>3895</v>
      </c>
      <c r="E1192" s="555" t="s">
        <v>51</v>
      </c>
      <c r="F1192" s="555">
        <v>2</v>
      </c>
      <c r="G1192" s="1081">
        <v>549.33000000000004</v>
      </c>
      <c r="H1192" s="1082">
        <f t="shared" si="18"/>
        <v>1098.6600000000001</v>
      </c>
      <c r="I1192" s="1039"/>
      <c r="J1192" s="2161" t="s">
        <v>6432</v>
      </c>
      <c r="K1192" s="2160" t="str">
        <f>VLOOKUP(J1192,'FICHE RATIOS'!C:D,2,FALSE)</f>
        <v>Evacuations EU / EV</v>
      </c>
    </row>
    <row r="1193" spans="1:11" s="1012" customFormat="1" ht="12">
      <c r="A1193" s="1040"/>
      <c r="B1193" s="1053"/>
      <c r="C1193" s="1054"/>
      <c r="D1193" s="1057"/>
      <c r="E1193" s="1058"/>
      <c r="F1193" s="555"/>
      <c r="G1193" s="1052"/>
      <c r="H1193" s="1059">
        <f t="shared" si="18"/>
        <v>0</v>
      </c>
      <c r="I1193" s="1039"/>
      <c r="J1193" s="2161" t="s">
        <v>6432</v>
      </c>
      <c r="K1193" s="2160" t="str">
        <f>VLOOKUP(J1193,'FICHE RATIOS'!C:D,2,FALSE)</f>
        <v>Evacuations EU / EV</v>
      </c>
    </row>
    <row r="1194" spans="1:11" s="1012" customFormat="1" ht="12">
      <c r="A1194" s="1040"/>
      <c r="B1194" s="1060"/>
      <c r="C1194" s="1040"/>
      <c r="D1194" s="1061" t="s">
        <v>3896</v>
      </c>
      <c r="E1194" s="555" t="s">
        <v>66</v>
      </c>
      <c r="F1194" s="555">
        <v>2</v>
      </c>
      <c r="G1194" s="1052">
        <v>261.48</v>
      </c>
      <c r="H1194" s="1059">
        <f t="shared" si="18"/>
        <v>522.96</v>
      </c>
      <c r="I1194" s="1039"/>
      <c r="J1194" s="2161" t="s">
        <v>6432</v>
      </c>
      <c r="K1194" s="2160" t="str">
        <f>VLOOKUP(J1194,'FICHE RATIOS'!C:D,2,FALSE)</f>
        <v>Evacuations EU / EV</v>
      </c>
    </row>
    <row r="1195" spans="1:11" s="1012" customFormat="1" ht="12">
      <c r="A1195" s="1040"/>
      <c r="B1195" s="1060"/>
      <c r="C1195" s="1040"/>
      <c r="D1195" s="1061" t="s">
        <v>3582</v>
      </c>
      <c r="E1195" s="1051" t="s">
        <v>66</v>
      </c>
      <c r="F1195" s="1051">
        <v>1</v>
      </c>
      <c r="G1195" s="1052">
        <v>60.54</v>
      </c>
      <c r="H1195" s="1059">
        <f t="shared" si="18"/>
        <v>60.54</v>
      </c>
      <c r="I1195" s="1039"/>
      <c r="J1195" s="2161" t="s">
        <v>6432</v>
      </c>
      <c r="K1195" s="2160" t="str">
        <f>VLOOKUP(J1195,'FICHE RATIOS'!C:D,2,FALSE)</f>
        <v>Evacuations EU / EV</v>
      </c>
    </row>
    <row r="1196" spans="1:11" s="1012" customFormat="1" ht="12">
      <c r="A1196" s="1040"/>
      <c r="B1196" s="1060"/>
      <c r="C1196" s="1040"/>
      <c r="D1196" s="1061" t="s">
        <v>3897</v>
      </c>
      <c r="E1196" s="555" t="s">
        <v>66</v>
      </c>
      <c r="F1196" s="555">
        <v>2</v>
      </c>
      <c r="G1196" s="1052">
        <v>274.66000000000003</v>
      </c>
      <c r="H1196" s="1059">
        <f t="shared" si="18"/>
        <v>549.32000000000005</v>
      </c>
      <c r="I1196" s="1039"/>
      <c r="J1196" s="2161" t="s">
        <v>6432</v>
      </c>
      <c r="K1196" s="2160" t="str">
        <f>VLOOKUP(J1196,'FICHE RATIOS'!C:D,2,FALSE)</f>
        <v>Evacuations EU / EV</v>
      </c>
    </row>
    <row r="1197" spans="1:11" s="1012" customFormat="1" ht="12">
      <c r="A1197" s="1040"/>
      <c r="B1197" s="1060"/>
      <c r="C1197" s="1040"/>
      <c r="D1197" s="1061" t="s">
        <v>3898</v>
      </c>
      <c r="E1197" s="1051" t="s">
        <v>66</v>
      </c>
      <c r="F1197" s="1051">
        <v>1</v>
      </c>
      <c r="G1197" s="1052">
        <v>89.37</v>
      </c>
      <c r="H1197" s="1059">
        <f t="shared" si="18"/>
        <v>89.37</v>
      </c>
      <c r="I1197" s="1039"/>
      <c r="J1197" s="2161" t="s">
        <v>6432</v>
      </c>
      <c r="K1197" s="2160" t="str">
        <f>VLOOKUP(J1197,'FICHE RATIOS'!C:D,2,FALSE)</f>
        <v>Evacuations EU / EV</v>
      </c>
    </row>
    <row r="1198" spans="1:11" s="1012" customFormat="1" ht="12">
      <c r="A1198" s="1040"/>
      <c r="B1198" s="1053"/>
      <c r="C1198" s="1054"/>
      <c r="D1198" s="1067"/>
      <c r="E1198" s="555"/>
      <c r="F1198" s="555"/>
      <c r="G1198" s="1052"/>
      <c r="H1198" s="1059">
        <f t="shared" si="18"/>
        <v>0</v>
      </c>
      <c r="I1198" s="1039"/>
      <c r="J1198" s="2161" t="s">
        <v>6432</v>
      </c>
      <c r="K1198" s="2160" t="str">
        <f>VLOOKUP(J1198,'FICHE RATIOS'!C:D,2,FALSE)</f>
        <v>Evacuations EU / EV</v>
      </c>
    </row>
    <row r="1199" spans="1:11" s="1012" customFormat="1" ht="12">
      <c r="A1199" s="1040"/>
      <c r="B1199" s="1079"/>
      <c r="C1199" s="1080"/>
      <c r="D1199" s="1067" t="s">
        <v>3873</v>
      </c>
      <c r="E1199" s="555"/>
      <c r="F1199" s="555"/>
      <c r="G1199" s="1081"/>
      <c r="H1199" s="1082">
        <f t="shared" si="18"/>
        <v>0</v>
      </c>
      <c r="I1199" s="1039"/>
      <c r="J1199" s="2161" t="s">
        <v>6432</v>
      </c>
      <c r="K1199" s="2160" t="str">
        <f>VLOOKUP(J1199,'FICHE RATIOS'!C:D,2,FALSE)</f>
        <v>Evacuations EU / EV</v>
      </c>
    </row>
    <row r="1200" spans="1:11" s="1012" customFormat="1" ht="12">
      <c r="A1200" s="1040"/>
      <c r="B1200" s="1060"/>
      <c r="C1200" s="1040"/>
      <c r="D1200" s="1067" t="s">
        <v>3505</v>
      </c>
      <c r="E1200" s="555" t="s">
        <v>235</v>
      </c>
      <c r="F1200" s="555">
        <v>228</v>
      </c>
      <c r="G1200" s="1052">
        <v>79.069999999999993</v>
      </c>
      <c r="H1200" s="1059">
        <f t="shared" si="18"/>
        <v>18027.96</v>
      </c>
      <c r="I1200" s="1039"/>
      <c r="J1200" s="2161" t="s">
        <v>6432</v>
      </c>
      <c r="K1200" s="2160" t="str">
        <f>VLOOKUP(J1200,'FICHE RATIOS'!C:D,2,FALSE)</f>
        <v>Evacuations EU / EV</v>
      </c>
    </row>
    <row r="1201" spans="1:11" s="1012" customFormat="1" ht="12">
      <c r="A1201" s="1040"/>
      <c r="B1201" s="1060"/>
      <c r="C1201" s="1040"/>
      <c r="D1201" s="1061"/>
      <c r="E1201" s="1051"/>
      <c r="F1201" s="1051"/>
      <c r="G1201" s="1052"/>
      <c r="H1201" s="1059">
        <f t="shared" si="18"/>
        <v>0</v>
      </c>
      <c r="I1201" s="1039"/>
      <c r="J1201" s="2161" t="s">
        <v>6432</v>
      </c>
      <c r="K1201" s="2160" t="str">
        <f>VLOOKUP(J1201,'FICHE RATIOS'!C:D,2,FALSE)</f>
        <v>Evacuations EU / EV</v>
      </c>
    </row>
    <row r="1202" spans="1:11" s="1012" customFormat="1" ht="12">
      <c r="A1202" s="1040"/>
      <c r="B1202" s="1053"/>
      <c r="C1202" s="1054"/>
      <c r="D1202" s="1070" t="s">
        <v>3805</v>
      </c>
      <c r="E1202" s="555"/>
      <c r="F1202" s="555"/>
      <c r="G1202" s="1052"/>
      <c r="H1202" s="1059">
        <f t="shared" si="18"/>
        <v>0</v>
      </c>
      <c r="I1202" s="1039"/>
      <c r="J1202" s="2161" t="s">
        <v>6432</v>
      </c>
      <c r="K1202" s="2160" t="str">
        <f>VLOOKUP(J1202,'FICHE RATIOS'!C:D,2,FALSE)</f>
        <v>Evacuations EU / EV</v>
      </c>
    </row>
    <row r="1203" spans="1:11" s="1012" customFormat="1" ht="12">
      <c r="A1203" s="1040"/>
      <c r="B1203" s="1053"/>
      <c r="C1203" s="1054"/>
      <c r="D1203" s="1067" t="s">
        <v>3806</v>
      </c>
      <c r="E1203" s="555" t="s">
        <v>66</v>
      </c>
      <c r="F1203" s="555">
        <v>1</v>
      </c>
      <c r="G1203" s="1052">
        <v>16.399999999999999</v>
      </c>
      <c r="H1203" s="1059">
        <f t="shared" si="18"/>
        <v>16.399999999999999</v>
      </c>
      <c r="I1203" s="1039"/>
      <c r="J1203" s="2161" t="s">
        <v>6432</v>
      </c>
      <c r="K1203" s="2160" t="str">
        <f>VLOOKUP(J1203,'FICHE RATIOS'!C:D,2,FALSE)</f>
        <v>Evacuations EU / EV</v>
      </c>
    </row>
    <row r="1204" spans="1:11" s="1012" customFormat="1" ht="12">
      <c r="A1204" s="1040"/>
      <c r="B1204" s="1053"/>
      <c r="C1204" s="1054"/>
      <c r="D1204" s="1070"/>
      <c r="E1204" s="555"/>
      <c r="F1204" s="555"/>
      <c r="G1204" s="1052"/>
      <c r="H1204" s="1059">
        <f t="shared" si="18"/>
        <v>0</v>
      </c>
      <c r="I1204" s="1039"/>
      <c r="J1204" s="2161" t="s">
        <v>6432</v>
      </c>
      <c r="K1204" s="2160" t="str">
        <f>VLOOKUP(J1204,'FICHE RATIOS'!C:D,2,FALSE)</f>
        <v>Evacuations EU / EV</v>
      </c>
    </row>
    <row r="1205" spans="1:11" s="1012" customFormat="1" ht="12">
      <c r="A1205" s="1040"/>
      <c r="B1205" s="1053"/>
      <c r="C1205" s="1054"/>
      <c r="D1205" s="1067" t="s">
        <v>3830</v>
      </c>
      <c r="E1205" s="555"/>
      <c r="F1205" s="555"/>
      <c r="G1205" s="1052"/>
      <c r="H1205" s="1059">
        <f t="shared" si="18"/>
        <v>0</v>
      </c>
      <c r="I1205" s="1039"/>
      <c r="J1205" s="2161" t="s">
        <v>6432</v>
      </c>
      <c r="K1205" s="2160" t="str">
        <f>VLOOKUP(J1205,'FICHE RATIOS'!C:D,2,FALSE)</f>
        <v>Evacuations EU / EV</v>
      </c>
    </row>
    <row r="1206" spans="1:11" s="1012" customFormat="1" ht="12">
      <c r="A1206" s="1040"/>
      <c r="B1206" s="1053"/>
      <c r="C1206" s="1054"/>
      <c r="D1206" s="1067" t="s">
        <v>3831</v>
      </c>
      <c r="E1206" s="555" t="s">
        <v>66</v>
      </c>
      <c r="F1206" s="555">
        <v>1</v>
      </c>
      <c r="G1206" s="1052">
        <v>7.92</v>
      </c>
      <c r="H1206" s="1059">
        <f t="shared" si="18"/>
        <v>7.92</v>
      </c>
      <c r="I1206" s="1039"/>
      <c r="J1206" s="2161" t="s">
        <v>6432</v>
      </c>
      <c r="K1206" s="2160" t="str">
        <f>VLOOKUP(J1206,'FICHE RATIOS'!C:D,2,FALSE)</f>
        <v>Evacuations EU / EV</v>
      </c>
    </row>
    <row r="1207" spans="1:11" s="1012" customFormat="1" ht="12">
      <c r="A1207" s="1040"/>
      <c r="B1207" s="1053"/>
      <c r="C1207" s="1054"/>
      <c r="D1207" s="1067"/>
      <c r="E1207" s="555"/>
      <c r="F1207" s="555"/>
      <c r="G1207" s="1052"/>
      <c r="H1207" s="1059">
        <f t="shared" si="18"/>
        <v>0</v>
      </c>
      <c r="I1207" s="1039"/>
      <c r="J1207" s="2161" t="s">
        <v>6432</v>
      </c>
      <c r="K1207" s="2160" t="str">
        <f>VLOOKUP(J1207,'FICHE RATIOS'!C:D,2,FALSE)</f>
        <v>Evacuations EU / EV</v>
      </c>
    </row>
    <row r="1208" spans="1:11" s="1012" customFormat="1" ht="12">
      <c r="A1208" s="1040"/>
      <c r="B1208" s="1053"/>
      <c r="C1208" s="1054"/>
      <c r="D1208" s="1067" t="s">
        <v>3755</v>
      </c>
      <c r="E1208" s="555" t="s">
        <v>235</v>
      </c>
      <c r="F1208" s="555">
        <v>40</v>
      </c>
      <c r="G1208" s="1052">
        <v>23.98</v>
      </c>
      <c r="H1208" s="1059">
        <f t="shared" si="18"/>
        <v>959.2</v>
      </c>
      <c r="I1208" s="1039"/>
      <c r="J1208" s="2161" t="s">
        <v>6432</v>
      </c>
      <c r="K1208" s="2160" t="str">
        <f>VLOOKUP(J1208,'FICHE RATIOS'!C:D,2,FALSE)</f>
        <v>Evacuations EU / EV</v>
      </c>
    </row>
    <row r="1209" spans="1:11" s="1012" customFormat="1" ht="12">
      <c r="A1209" s="1040"/>
      <c r="B1209" s="1060"/>
      <c r="C1209" s="1040"/>
      <c r="D1209" s="1061"/>
      <c r="E1209" s="1051"/>
      <c r="F1209" s="1051"/>
      <c r="G1209" s="1052"/>
      <c r="H1209" s="1059">
        <f t="shared" si="18"/>
        <v>0</v>
      </c>
      <c r="I1209" s="1039"/>
      <c r="J1209" s="2161" t="s">
        <v>6432</v>
      </c>
      <c r="K1209" s="2160" t="str">
        <f>VLOOKUP(J1209,'FICHE RATIOS'!C:D,2,FALSE)</f>
        <v>Evacuations EU / EV</v>
      </c>
    </row>
    <row r="1210" spans="1:11" s="1012" customFormat="1" ht="12">
      <c r="A1210" s="1040"/>
      <c r="B1210" s="1065"/>
      <c r="C1210" s="1066"/>
      <c r="D1210" s="1061"/>
      <c r="E1210" s="1051"/>
      <c r="F1210" s="1051"/>
      <c r="G1210" s="1052"/>
      <c r="H1210" s="1059">
        <f t="shared" si="18"/>
        <v>0</v>
      </c>
      <c r="I1210" s="1039"/>
      <c r="J1210" s="2161"/>
      <c r="K1210" s="2160" t="e">
        <f>VLOOKUP(J1210,'FICHE RATIOS'!C:D,2,FALSE)</f>
        <v>#N/A</v>
      </c>
    </row>
    <row r="1211" spans="1:11" s="1012" customFormat="1" ht="12">
      <c r="A1211" s="1040"/>
      <c r="B1211" s="1065" t="s">
        <v>2016</v>
      </c>
      <c r="C1211" s="1066"/>
      <c r="D1211" s="1074" t="s">
        <v>3914</v>
      </c>
      <c r="E1211" s="1051"/>
      <c r="F1211" s="1051"/>
      <c r="G1211" s="1052"/>
      <c r="H1211" s="1059">
        <f t="shared" si="18"/>
        <v>0</v>
      </c>
      <c r="I1211" s="1039"/>
      <c r="J1211" s="2161"/>
      <c r="K1211" s="2160" t="e">
        <f>VLOOKUP(J1211,'FICHE RATIOS'!C:D,2,FALSE)</f>
        <v>#N/A</v>
      </c>
    </row>
    <row r="1212" spans="1:11" s="1012" customFormat="1" ht="12">
      <c r="A1212" s="1040"/>
      <c r="B1212" s="1065"/>
      <c r="C1212" s="1066"/>
      <c r="D1212" s="1062"/>
      <c r="E1212" s="276"/>
      <c r="F1212" s="277"/>
      <c r="G1212" s="1052"/>
      <c r="H1212" s="1059">
        <f t="shared" si="18"/>
        <v>0</v>
      </c>
      <c r="I1212" s="1039"/>
      <c r="J1212" s="2161"/>
      <c r="K1212" s="2160" t="e">
        <f>VLOOKUP(J1212,'FICHE RATIOS'!C:D,2,FALSE)</f>
        <v>#N/A</v>
      </c>
    </row>
    <row r="1213" spans="1:11" s="1012" customFormat="1" ht="12">
      <c r="A1213" s="1040"/>
      <c r="B1213" s="1053"/>
      <c r="C1213" s="1054"/>
      <c r="D1213" s="1067" t="s">
        <v>3915</v>
      </c>
      <c r="E1213" s="555" t="s">
        <v>51</v>
      </c>
      <c r="F1213" s="555">
        <v>1</v>
      </c>
      <c r="G1213" s="1052">
        <v>1821.72</v>
      </c>
      <c r="H1213" s="1059">
        <f t="shared" si="18"/>
        <v>1821.72</v>
      </c>
      <c r="I1213" s="1039"/>
      <c r="J1213" s="2161" t="s">
        <v>6427</v>
      </c>
      <c r="K1213" s="2160" t="str">
        <f>VLOOKUP(J1213,'FICHE RATIOS'!C:D,2,FALSE)</f>
        <v>Eau froide</v>
      </c>
    </row>
    <row r="1214" spans="1:11" s="1012" customFormat="1" ht="12">
      <c r="A1214" s="1040"/>
      <c r="B1214" s="1065"/>
      <c r="C1214" s="1066"/>
      <c r="D1214" s="1073"/>
      <c r="E1214" s="277"/>
      <c r="F1214" s="1051"/>
      <c r="G1214" s="1052"/>
      <c r="H1214" s="1059">
        <f t="shared" si="18"/>
        <v>0</v>
      </c>
      <c r="I1214" s="1039"/>
      <c r="J1214" s="2161"/>
      <c r="K1214" s="2160" t="e">
        <f>VLOOKUP(J1214,'FICHE RATIOS'!C:D,2,FALSE)</f>
        <v>#N/A</v>
      </c>
    </row>
    <row r="1215" spans="1:11" s="1012" customFormat="1" ht="12">
      <c r="A1215" s="1040"/>
      <c r="B1215" s="1065"/>
      <c r="C1215" s="1066"/>
      <c r="D1215" s="1073"/>
      <c r="E1215" s="277"/>
      <c r="F1215" s="1051"/>
      <c r="G1215" s="1052"/>
      <c r="H1215" s="312"/>
      <c r="I1215" s="1039"/>
      <c r="J1215" s="2161"/>
      <c r="K1215" s="2160" t="e">
        <f>VLOOKUP(J1215,'FICHE RATIOS'!C:D,2,FALSE)</f>
        <v>#N/A</v>
      </c>
    </row>
    <row r="1216" spans="1:11" s="1012" customFormat="1" ht="12">
      <c r="A1216" s="1040"/>
      <c r="B1216" s="1065" t="s">
        <v>2517</v>
      </c>
      <c r="C1216" s="1066"/>
      <c r="D1216" s="1043" t="s">
        <v>3916</v>
      </c>
      <c r="E1216" s="277"/>
      <c r="F1216" s="276"/>
      <c r="G1216" s="1052"/>
      <c r="H1216" s="312" t="s">
        <v>929</v>
      </c>
      <c r="I1216" s="1039"/>
      <c r="J1216" s="2161"/>
      <c r="K1216" s="2160" t="e">
        <f>VLOOKUP(J1216,'FICHE RATIOS'!C:D,2,FALSE)</f>
        <v>#N/A</v>
      </c>
    </row>
    <row r="1217" spans="1:11" s="1012" customFormat="1" ht="12">
      <c r="A1217" s="1040"/>
      <c r="B1217" s="1065"/>
      <c r="C1217" s="1066"/>
      <c r="D1217" s="1062"/>
      <c r="E1217" s="276"/>
      <c r="F1217" s="277"/>
      <c r="G1217" s="1052"/>
      <c r="H1217" s="312"/>
      <c r="I1217" s="1039"/>
      <c r="J1217" s="2161"/>
      <c r="K1217" s="2160" t="e">
        <f>VLOOKUP(J1217,'FICHE RATIOS'!C:D,2,FALSE)</f>
        <v>#N/A</v>
      </c>
    </row>
    <row r="1218" spans="1:11" s="1012" customFormat="1" ht="12">
      <c r="A1218" s="1040"/>
      <c r="B1218" s="1065"/>
      <c r="C1218" s="1066"/>
      <c r="D1218" s="1073"/>
      <c r="E1218" s="277"/>
      <c r="F1218" s="277"/>
      <c r="G1218" s="1119"/>
      <c r="H1218" s="932">
        <f t="shared" ref="H1218:H1276" si="19">+IF(F1218=0,0,F1218*G1218)</f>
        <v>0</v>
      </c>
      <c r="I1218" s="1039"/>
      <c r="J1218" s="2161"/>
      <c r="K1218" s="2160" t="e">
        <f>VLOOKUP(J1218,'FICHE RATIOS'!C:D,2,FALSE)</f>
        <v>#N/A</v>
      </c>
    </row>
    <row r="1219" spans="1:11" s="1012" customFormat="1" ht="12">
      <c r="A1219" s="1040"/>
      <c r="B1219" s="1065"/>
      <c r="C1219" s="1066"/>
      <c r="D1219" s="1073"/>
      <c r="E1219" s="277"/>
      <c r="F1219" s="1051"/>
      <c r="G1219" s="1052"/>
      <c r="H1219" s="1059">
        <f t="shared" si="19"/>
        <v>0</v>
      </c>
      <c r="I1219" s="1039"/>
      <c r="J1219" s="2161"/>
      <c r="K1219" s="2160" t="e">
        <f>VLOOKUP(J1219,'FICHE RATIOS'!C:D,2,FALSE)</f>
        <v>#N/A</v>
      </c>
    </row>
    <row r="1220" spans="1:11" s="1012" customFormat="1" ht="12">
      <c r="A1220" s="1040"/>
      <c r="B1220" s="1065"/>
      <c r="C1220" s="1066"/>
      <c r="D1220" s="1073"/>
      <c r="E1220" s="277"/>
      <c r="F1220" s="1051"/>
      <c r="G1220" s="1052"/>
      <c r="H1220" s="1059">
        <f t="shared" si="19"/>
        <v>0</v>
      </c>
      <c r="I1220" s="1039"/>
      <c r="J1220" s="2159"/>
      <c r="K1220" s="2160" t="e">
        <f>VLOOKUP(J1220,'FICHE RATIOS'!C:D,2,FALSE)</f>
        <v>#N/A</v>
      </c>
    </row>
    <row r="1221" spans="1:11" s="1012" customFormat="1" ht="12">
      <c r="A1221" s="1040"/>
      <c r="B1221" s="1065" t="s">
        <v>2520</v>
      </c>
      <c r="C1221" s="1066"/>
      <c r="D1221" s="2417" t="s">
        <v>3917</v>
      </c>
      <c r="E1221" s="1051"/>
      <c r="F1221" s="1051"/>
      <c r="G1221" s="1052"/>
      <c r="H1221" s="1059">
        <f t="shared" si="19"/>
        <v>0</v>
      </c>
      <c r="I1221" s="1039"/>
      <c r="J1221" s="2159"/>
      <c r="K1221" s="2160" t="e">
        <f>VLOOKUP(J1221,'FICHE RATIOS'!C:D,2,FALSE)</f>
        <v>#N/A</v>
      </c>
    </row>
    <row r="1222" spans="1:11" s="1012" customFormat="1" ht="12">
      <c r="A1222" s="1040"/>
      <c r="B1222" s="1065"/>
      <c r="C1222" s="1066"/>
      <c r="D1222" s="1061"/>
      <c r="E1222" s="1051"/>
      <c r="F1222" s="1051"/>
      <c r="G1222" s="1052"/>
      <c r="H1222" s="1059">
        <f t="shared" si="19"/>
        <v>0</v>
      </c>
      <c r="I1222" s="1039"/>
      <c r="J1222" s="2159"/>
      <c r="K1222" s="2160" t="e">
        <f>VLOOKUP(J1222,'FICHE RATIOS'!C:D,2,FALSE)</f>
        <v>#N/A</v>
      </c>
    </row>
    <row r="1223" spans="1:11" s="1012" customFormat="1" ht="12">
      <c r="A1223" s="1040"/>
      <c r="B1223" s="1053"/>
      <c r="C1223" s="1054"/>
      <c r="D1223" s="1067" t="s">
        <v>3918</v>
      </c>
      <c r="E1223" s="456" t="s">
        <v>51</v>
      </c>
      <c r="F1223" s="311">
        <v>1</v>
      </c>
      <c r="G1223" s="1052">
        <v>9811.2000000000007</v>
      </c>
      <c r="H1223" s="1059">
        <f t="shared" si="19"/>
        <v>9811.2000000000007</v>
      </c>
      <c r="I1223" s="1039"/>
      <c r="J1223" s="2159" t="s">
        <v>6430</v>
      </c>
      <c r="K1223" s="2160" t="str">
        <f>VLOOKUP(J1223,'FICHE RATIOS'!C:D,2,FALSE)</f>
        <v>Appareils &amp; Accessoires Sanitaires</v>
      </c>
    </row>
    <row r="1224" spans="1:11" s="1012" customFormat="1" ht="12">
      <c r="A1224" s="1040"/>
      <c r="B1224" s="1065"/>
      <c r="C1224" s="1066"/>
      <c r="D1224" s="1073"/>
      <c r="E1224" s="277"/>
      <c r="F1224" s="1051"/>
      <c r="G1224" s="1052"/>
      <c r="H1224" s="1059">
        <f t="shared" si="19"/>
        <v>0</v>
      </c>
      <c r="I1224" s="1039"/>
      <c r="J1224" s="2159"/>
      <c r="K1224" s="2160" t="e">
        <f>VLOOKUP(J1224,'FICHE RATIOS'!C:D,2,FALSE)</f>
        <v>#N/A</v>
      </c>
    </row>
    <row r="1225" spans="1:11" s="1012" customFormat="1" ht="12">
      <c r="A1225" s="1040"/>
      <c r="B1225" s="1065"/>
      <c r="C1225" s="1066"/>
      <c r="D1225" s="1073"/>
      <c r="E1225" s="277"/>
      <c r="F1225" s="1051"/>
      <c r="G1225" s="1052"/>
      <c r="H1225" s="1059">
        <f t="shared" si="19"/>
        <v>0</v>
      </c>
      <c r="I1225" s="1039"/>
      <c r="J1225" s="2159"/>
      <c r="K1225" s="2160" t="e">
        <f>VLOOKUP(J1225,'FICHE RATIOS'!C:D,2,FALSE)</f>
        <v>#N/A</v>
      </c>
    </row>
    <row r="1226" spans="1:11" s="1012" customFormat="1" ht="12">
      <c r="A1226" s="1040"/>
      <c r="B1226" s="1065" t="s">
        <v>2520</v>
      </c>
      <c r="C1226" s="1066"/>
      <c r="D1226" s="1074" t="s">
        <v>3919</v>
      </c>
      <c r="E1226" s="1051"/>
      <c r="F1226" s="1051"/>
      <c r="G1226" s="1052"/>
      <c r="H1226" s="1059">
        <f t="shared" si="19"/>
        <v>0</v>
      </c>
      <c r="I1226" s="1039"/>
      <c r="J1226" s="2161"/>
      <c r="K1226" s="2160" t="e">
        <f>VLOOKUP(J1226,'FICHE RATIOS'!C:D,2,FALSE)</f>
        <v>#N/A</v>
      </c>
    </row>
    <row r="1227" spans="1:11" s="1012" customFormat="1" ht="12">
      <c r="A1227" s="1040"/>
      <c r="B1227" s="1065"/>
      <c r="C1227" s="1066"/>
      <c r="D1227" s="1061"/>
      <c r="E1227" s="1051"/>
      <c r="F1227" s="1051"/>
      <c r="G1227" s="1052"/>
      <c r="H1227" s="1059">
        <f t="shared" si="19"/>
        <v>0</v>
      </c>
      <c r="I1227" s="1039"/>
      <c r="J1227" s="2159" t="s">
        <v>6412</v>
      </c>
      <c r="K1227" s="2160" t="str">
        <f>VLOOKUP(J1227,'FICHE RATIOS'!C:D,2,FALSE)</f>
        <v>Equipements contre le feu (hors sprinklage)</v>
      </c>
    </row>
    <row r="1228" spans="1:11" s="1012" customFormat="1" ht="12">
      <c r="A1228" s="1040"/>
      <c r="B1228" s="1053"/>
      <c r="C1228" s="1054"/>
      <c r="D1228" s="1055" t="s">
        <v>103</v>
      </c>
      <c r="E1228" s="555"/>
      <c r="F1228" s="555"/>
      <c r="G1228" s="1052"/>
      <c r="H1228" s="1059">
        <f t="shared" si="19"/>
        <v>0</v>
      </c>
      <c r="I1228" s="1039"/>
      <c r="J1228" s="2159" t="s">
        <v>6412</v>
      </c>
      <c r="K1228" s="2160" t="str">
        <f>VLOOKUP(J1228,'FICHE RATIOS'!C:D,2,FALSE)</f>
        <v>Equipements contre le feu (hors sprinklage)</v>
      </c>
    </row>
    <row r="1229" spans="1:11" s="1012" customFormat="1" ht="12">
      <c r="A1229" s="1040"/>
      <c r="B1229" s="1053"/>
      <c r="C1229" s="1054"/>
      <c r="D1229" s="1067" t="s">
        <v>3920</v>
      </c>
      <c r="E1229" s="311"/>
      <c r="F1229" s="555"/>
      <c r="G1229" s="1052"/>
      <c r="H1229" s="1059">
        <f t="shared" si="19"/>
        <v>0</v>
      </c>
      <c r="I1229" s="1039"/>
      <c r="J1229" s="2159" t="s">
        <v>6412</v>
      </c>
      <c r="K1229" s="2160" t="str">
        <f>VLOOKUP(J1229,'FICHE RATIOS'!C:D,2,FALSE)</f>
        <v>Equipements contre le feu (hors sprinklage)</v>
      </c>
    </row>
    <row r="1230" spans="1:11" s="1012" customFormat="1" ht="12">
      <c r="A1230" s="1040"/>
      <c r="B1230" s="1053"/>
      <c r="C1230" s="1054"/>
      <c r="D1230" s="1067" t="s">
        <v>3921</v>
      </c>
      <c r="E1230" s="555" t="s">
        <v>66</v>
      </c>
      <c r="F1230" s="555">
        <v>31</v>
      </c>
      <c r="G1230" s="1052">
        <v>95.81</v>
      </c>
      <c r="H1230" s="1059">
        <f t="shared" si="19"/>
        <v>2970.11</v>
      </c>
      <c r="I1230" s="1039"/>
      <c r="J1230" s="2159" t="s">
        <v>6412</v>
      </c>
      <c r="K1230" s="2160" t="str">
        <f>VLOOKUP(J1230,'FICHE RATIOS'!C:D,2,FALSE)</f>
        <v>Equipements contre le feu (hors sprinklage)</v>
      </c>
    </row>
    <row r="1231" spans="1:11" s="1012" customFormat="1" ht="12">
      <c r="A1231" s="1040"/>
      <c r="B1231" s="1053"/>
      <c r="C1231" s="1054"/>
      <c r="D1231" s="1078"/>
      <c r="E1231" s="311"/>
      <c r="F1231" s="555"/>
      <c r="G1231" s="1052"/>
      <c r="H1231" s="1059">
        <f t="shared" si="19"/>
        <v>0</v>
      </c>
      <c r="I1231" s="1039"/>
      <c r="J1231" s="2159" t="s">
        <v>6412</v>
      </c>
      <c r="K1231" s="2160" t="str">
        <f>VLOOKUP(J1231,'FICHE RATIOS'!C:D,2,FALSE)</f>
        <v>Equipements contre le feu (hors sprinklage)</v>
      </c>
    </row>
    <row r="1232" spans="1:11" s="1012" customFormat="1" ht="12">
      <c r="A1232" s="1040"/>
      <c r="B1232" s="1053"/>
      <c r="C1232" s="1054"/>
      <c r="D1232" s="1067" t="s">
        <v>3922</v>
      </c>
      <c r="E1232" s="555"/>
      <c r="F1232" s="555"/>
      <c r="G1232" s="1052"/>
      <c r="H1232" s="1059">
        <f t="shared" si="19"/>
        <v>0</v>
      </c>
      <c r="I1232" s="1039"/>
      <c r="J1232" s="2159" t="s">
        <v>6412</v>
      </c>
      <c r="K1232" s="2160" t="str">
        <f>VLOOKUP(J1232,'FICHE RATIOS'!C:D,2,FALSE)</f>
        <v>Equipements contre le feu (hors sprinklage)</v>
      </c>
    </row>
    <row r="1233" spans="1:11" s="1012" customFormat="1" ht="12">
      <c r="A1233" s="1040"/>
      <c r="B1233" s="1053"/>
      <c r="C1233" s="1054"/>
      <c r="D1233" s="1067" t="s">
        <v>3923</v>
      </c>
      <c r="E1233" s="555" t="s">
        <v>66</v>
      </c>
      <c r="F1233" s="555">
        <v>23</v>
      </c>
      <c r="G1233" s="1052">
        <v>112.55</v>
      </c>
      <c r="H1233" s="1059">
        <f t="shared" si="19"/>
        <v>2588.65</v>
      </c>
      <c r="I1233" s="1039"/>
      <c r="J1233" s="2159" t="s">
        <v>6412</v>
      </c>
      <c r="K1233" s="2160" t="str">
        <f>VLOOKUP(J1233,'FICHE RATIOS'!C:D,2,FALSE)</f>
        <v>Equipements contre le feu (hors sprinklage)</v>
      </c>
    </row>
    <row r="1234" spans="1:11" s="1012" customFormat="1" ht="12">
      <c r="A1234" s="1040"/>
      <c r="B1234" s="1053"/>
      <c r="C1234" s="1054"/>
      <c r="D1234" s="1078"/>
      <c r="E1234" s="311"/>
      <c r="F1234" s="555"/>
      <c r="G1234" s="1052"/>
      <c r="H1234" s="1059">
        <f t="shared" si="19"/>
        <v>0</v>
      </c>
      <c r="I1234" s="1039"/>
      <c r="J1234" s="2159" t="s">
        <v>6412</v>
      </c>
      <c r="K1234" s="2160" t="str">
        <f>VLOOKUP(J1234,'FICHE RATIOS'!C:D,2,FALSE)</f>
        <v>Equipements contre le feu (hors sprinklage)</v>
      </c>
    </row>
    <row r="1235" spans="1:11" s="1012" customFormat="1" ht="12">
      <c r="A1235" s="1040"/>
      <c r="B1235" s="1053"/>
      <c r="C1235" s="1054"/>
      <c r="D1235" s="1067" t="s">
        <v>3924</v>
      </c>
      <c r="E1235" s="555"/>
      <c r="F1235" s="555"/>
      <c r="G1235" s="1052"/>
      <c r="H1235" s="1059">
        <f t="shared" si="19"/>
        <v>0</v>
      </c>
      <c r="I1235" s="1039"/>
      <c r="J1235" s="2159" t="s">
        <v>6412</v>
      </c>
      <c r="K1235" s="2160" t="str">
        <f>VLOOKUP(J1235,'FICHE RATIOS'!C:D,2,FALSE)</f>
        <v>Equipements contre le feu (hors sprinklage)</v>
      </c>
    </row>
    <row r="1236" spans="1:11" s="1012" customFormat="1" ht="12">
      <c r="A1236" s="1040"/>
      <c r="B1236" s="1053"/>
      <c r="C1236" s="1054"/>
      <c r="D1236" s="1067" t="s">
        <v>3925</v>
      </c>
      <c r="E1236" s="555" t="s">
        <v>66</v>
      </c>
      <c r="F1236" s="555">
        <v>18</v>
      </c>
      <c r="G1236" s="1052">
        <v>182.04</v>
      </c>
      <c r="H1236" s="1059">
        <f t="shared" si="19"/>
        <v>3276.72</v>
      </c>
      <c r="I1236" s="1039"/>
      <c r="J1236" s="2159" t="s">
        <v>6412</v>
      </c>
      <c r="K1236" s="2160" t="str">
        <f>VLOOKUP(J1236,'FICHE RATIOS'!C:D,2,FALSE)</f>
        <v>Equipements contre le feu (hors sprinklage)</v>
      </c>
    </row>
    <row r="1237" spans="1:11" s="1012" customFormat="1" ht="12">
      <c r="A1237" s="1040"/>
      <c r="B1237" s="1053"/>
      <c r="C1237" s="1054"/>
      <c r="D1237" s="1078"/>
      <c r="E1237" s="311"/>
      <c r="F1237" s="555"/>
      <c r="G1237" s="1052"/>
      <c r="H1237" s="1059">
        <f t="shared" si="19"/>
        <v>0</v>
      </c>
      <c r="I1237" s="1039"/>
      <c r="J1237" s="2159" t="s">
        <v>6412</v>
      </c>
      <c r="K1237" s="2160" t="str">
        <f>VLOOKUP(J1237,'FICHE RATIOS'!C:D,2,FALSE)</f>
        <v>Equipements contre le feu (hors sprinklage)</v>
      </c>
    </row>
    <row r="1238" spans="1:11" s="1012" customFormat="1" ht="12">
      <c r="A1238" s="1040"/>
      <c r="B1238" s="1053"/>
      <c r="C1238" s="1054"/>
      <c r="D1238" s="1067" t="s">
        <v>3926</v>
      </c>
      <c r="E1238" s="555"/>
      <c r="F1238" s="555"/>
      <c r="G1238" s="1052"/>
      <c r="H1238" s="1059">
        <f t="shared" si="19"/>
        <v>0</v>
      </c>
      <c r="I1238" s="1039"/>
      <c r="J1238" s="2159" t="s">
        <v>6412</v>
      </c>
      <c r="K1238" s="2160" t="str">
        <f>VLOOKUP(J1238,'FICHE RATIOS'!C:D,2,FALSE)</f>
        <v>Equipements contre le feu (hors sprinklage)</v>
      </c>
    </row>
    <row r="1239" spans="1:11" s="1012" customFormat="1" ht="12">
      <c r="A1239" s="1040"/>
      <c r="B1239" s="1053"/>
      <c r="C1239" s="1054"/>
      <c r="D1239" s="1067" t="s">
        <v>3927</v>
      </c>
      <c r="E1239" s="555" t="s">
        <v>66</v>
      </c>
      <c r="F1239" s="555">
        <v>91</v>
      </c>
      <c r="G1239" s="1052">
        <v>71.540000000000006</v>
      </c>
      <c r="H1239" s="1059">
        <f t="shared" si="19"/>
        <v>6510.14</v>
      </c>
      <c r="I1239" s="1039"/>
      <c r="J1239" s="2159" t="s">
        <v>6412</v>
      </c>
      <c r="K1239" s="2160" t="str">
        <f>VLOOKUP(J1239,'FICHE RATIOS'!C:D,2,FALSE)</f>
        <v>Equipements contre le feu (hors sprinklage)</v>
      </c>
    </row>
    <row r="1240" spans="1:11" s="1012" customFormat="1" ht="12">
      <c r="A1240" s="1040"/>
      <c r="B1240" s="1053"/>
      <c r="C1240" s="1054"/>
      <c r="D1240" s="1078"/>
      <c r="E1240" s="555"/>
      <c r="F1240" s="555"/>
      <c r="G1240" s="1052"/>
      <c r="H1240" s="1059">
        <f t="shared" si="19"/>
        <v>0</v>
      </c>
      <c r="I1240" s="1039"/>
      <c r="J1240" s="2159" t="s">
        <v>6412</v>
      </c>
      <c r="K1240" s="2160" t="str">
        <f>VLOOKUP(J1240,'FICHE RATIOS'!C:D,2,FALSE)</f>
        <v>Equipements contre le feu (hors sprinklage)</v>
      </c>
    </row>
    <row r="1241" spans="1:11" s="1012" customFormat="1" ht="12">
      <c r="A1241" s="1040"/>
      <c r="B1241" s="1053"/>
      <c r="C1241" s="1054"/>
      <c r="D1241" s="1067" t="s">
        <v>3928</v>
      </c>
      <c r="E1241" s="555"/>
      <c r="F1241" s="555"/>
      <c r="G1241" s="1052"/>
      <c r="H1241" s="1059">
        <f t="shared" si="19"/>
        <v>0</v>
      </c>
      <c r="I1241" s="1039"/>
      <c r="J1241" s="2159" t="s">
        <v>6412</v>
      </c>
      <c r="K1241" s="2160" t="str">
        <f>VLOOKUP(J1241,'FICHE RATIOS'!C:D,2,FALSE)</f>
        <v>Equipements contre le feu (hors sprinklage)</v>
      </c>
    </row>
    <row r="1242" spans="1:11" s="1012" customFormat="1" ht="12">
      <c r="A1242" s="1040"/>
      <c r="B1242" s="1053"/>
      <c r="C1242" s="1054"/>
      <c r="D1242" s="1067" t="s">
        <v>3929</v>
      </c>
      <c r="E1242" s="555"/>
      <c r="F1242" s="555"/>
      <c r="G1242" s="1052"/>
      <c r="H1242" s="1059">
        <f t="shared" si="19"/>
        <v>0</v>
      </c>
      <c r="I1242" s="1039"/>
      <c r="J1242" s="2159" t="s">
        <v>6412</v>
      </c>
      <c r="K1242" s="2160" t="str">
        <f>VLOOKUP(J1242,'FICHE RATIOS'!C:D,2,FALSE)</f>
        <v>Equipements contre le feu (hors sprinklage)</v>
      </c>
    </row>
    <row r="1243" spans="1:11" s="1012" customFormat="1" ht="12">
      <c r="A1243" s="1040"/>
      <c r="B1243" s="1053"/>
      <c r="C1243" s="1054"/>
      <c r="D1243" s="1067" t="s">
        <v>3930</v>
      </c>
      <c r="E1243" s="555" t="s">
        <v>66</v>
      </c>
      <c r="F1243" s="555">
        <v>4</v>
      </c>
      <c r="G1243" s="1052">
        <v>242.83</v>
      </c>
      <c r="H1243" s="1059">
        <f t="shared" si="19"/>
        <v>971.32</v>
      </c>
      <c r="I1243" s="1039"/>
      <c r="J1243" s="2159" t="s">
        <v>6412</v>
      </c>
      <c r="K1243" s="2160" t="str">
        <f>VLOOKUP(J1243,'FICHE RATIOS'!C:D,2,FALSE)</f>
        <v>Equipements contre le feu (hors sprinklage)</v>
      </c>
    </row>
    <row r="1244" spans="1:11" s="1012" customFormat="1" ht="12">
      <c r="A1244" s="1040"/>
      <c r="B1244" s="1053"/>
      <c r="C1244" s="1054"/>
      <c r="D1244" s="1078"/>
      <c r="E1244" s="555"/>
      <c r="F1244" s="555"/>
      <c r="G1244" s="1052"/>
      <c r="H1244" s="1059">
        <f t="shared" si="19"/>
        <v>0</v>
      </c>
      <c r="I1244" s="1039"/>
      <c r="J1244" s="2159" t="s">
        <v>6412</v>
      </c>
      <c r="K1244" s="2160" t="str">
        <f>VLOOKUP(J1244,'FICHE RATIOS'!C:D,2,FALSE)</f>
        <v>Equipements contre le feu (hors sprinklage)</v>
      </c>
    </row>
    <row r="1245" spans="1:11" s="1012" customFormat="1" ht="12">
      <c r="A1245" s="1040"/>
      <c r="B1245" s="1053"/>
      <c r="C1245" s="1054"/>
      <c r="D1245" s="1067" t="s">
        <v>3931</v>
      </c>
      <c r="E1245" s="311"/>
      <c r="F1245" s="555"/>
      <c r="G1245" s="1052"/>
      <c r="H1245" s="1059">
        <f t="shared" si="19"/>
        <v>0</v>
      </c>
      <c r="I1245" s="1039"/>
      <c r="J1245" s="2159" t="s">
        <v>6412</v>
      </c>
      <c r="K1245" s="2160" t="str">
        <f>VLOOKUP(J1245,'FICHE RATIOS'!C:D,2,FALSE)</f>
        <v>Equipements contre le feu (hors sprinklage)</v>
      </c>
    </row>
    <row r="1246" spans="1:11" s="1012" customFormat="1" ht="12">
      <c r="A1246" s="1040"/>
      <c r="B1246" s="1053"/>
      <c r="C1246" s="1054"/>
      <c r="D1246" s="1067" t="s">
        <v>3932</v>
      </c>
      <c r="E1246" s="555" t="s">
        <v>66</v>
      </c>
      <c r="F1246" s="555">
        <v>18</v>
      </c>
      <c r="G1246" s="1052">
        <v>233.78</v>
      </c>
      <c r="H1246" s="1059">
        <f t="shared" si="19"/>
        <v>4208.04</v>
      </c>
      <c r="I1246" s="1039"/>
      <c r="J1246" s="2159" t="s">
        <v>6412</v>
      </c>
      <c r="K1246" s="2160" t="str">
        <f>VLOOKUP(J1246,'FICHE RATIOS'!C:D,2,FALSE)</f>
        <v>Equipements contre le feu (hors sprinklage)</v>
      </c>
    </row>
    <row r="1247" spans="1:11" s="1012" customFormat="1" ht="12">
      <c r="A1247" s="1040"/>
      <c r="B1247" s="1053"/>
      <c r="C1247" s="1054"/>
      <c r="D1247" s="1067"/>
      <c r="E1247" s="555"/>
      <c r="F1247" s="555"/>
      <c r="G1247" s="1052"/>
      <c r="H1247" s="1059">
        <f t="shared" si="19"/>
        <v>0</v>
      </c>
      <c r="I1247" s="1039"/>
      <c r="J1247" s="2159" t="s">
        <v>6412</v>
      </c>
      <c r="K1247" s="2160" t="str">
        <f>VLOOKUP(J1247,'FICHE RATIOS'!C:D,2,FALSE)</f>
        <v>Equipements contre le feu (hors sprinklage)</v>
      </c>
    </row>
    <row r="1248" spans="1:11" s="1012" customFormat="1" ht="12">
      <c r="A1248" s="1040"/>
      <c r="B1248" s="1053"/>
      <c r="C1248" s="1054"/>
      <c r="D1248" s="1067" t="s">
        <v>3933</v>
      </c>
      <c r="E1248" s="555"/>
      <c r="F1248" s="555"/>
      <c r="G1248" s="1052"/>
      <c r="H1248" s="1059">
        <f t="shared" si="19"/>
        <v>0</v>
      </c>
      <c r="I1248" s="1039"/>
      <c r="J1248" s="2159" t="s">
        <v>6412</v>
      </c>
      <c r="K1248" s="2160" t="str">
        <f>VLOOKUP(J1248,'FICHE RATIOS'!C:D,2,FALSE)</f>
        <v>Equipements contre le feu (hors sprinklage)</v>
      </c>
    </row>
    <row r="1249" spans="1:11" s="1012" customFormat="1" ht="12">
      <c r="A1249" s="1040"/>
      <c r="B1249" s="1053"/>
      <c r="C1249" s="1054"/>
      <c r="D1249" s="1067" t="s">
        <v>3934</v>
      </c>
      <c r="E1249" s="555" t="s">
        <v>66</v>
      </c>
      <c r="F1249" s="555">
        <v>65</v>
      </c>
      <c r="G1249" s="1052">
        <v>157.13</v>
      </c>
      <c r="H1249" s="1059">
        <f t="shared" si="19"/>
        <v>10213.449999999999</v>
      </c>
      <c r="I1249" s="1039"/>
      <c r="J1249" s="2159" t="s">
        <v>6412</v>
      </c>
      <c r="K1249" s="2160" t="str">
        <f>VLOOKUP(J1249,'FICHE RATIOS'!C:D,2,FALSE)</f>
        <v>Equipements contre le feu (hors sprinklage)</v>
      </c>
    </row>
    <row r="1250" spans="1:11" s="1012" customFormat="1" ht="12">
      <c r="A1250" s="1040"/>
      <c r="B1250" s="1053"/>
      <c r="C1250" s="1054"/>
      <c r="D1250" s="1078"/>
      <c r="E1250" s="555"/>
      <c r="F1250" s="555"/>
      <c r="G1250" s="1052"/>
      <c r="H1250" s="1059">
        <f t="shared" si="19"/>
        <v>0</v>
      </c>
      <c r="I1250" s="1039"/>
      <c r="J1250" s="2159" t="s">
        <v>6412</v>
      </c>
      <c r="K1250" s="2160" t="str">
        <f>VLOOKUP(J1250,'FICHE RATIOS'!C:D,2,FALSE)</f>
        <v>Equipements contre le feu (hors sprinklage)</v>
      </c>
    </row>
    <row r="1251" spans="1:11" s="1012" customFormat="1" ht="12">
      <c r="A1251" s="1040"/>
      <c r="B1251" s="1053"/>
      <c r="C1251" s="1054"/>
      <c r="D1251" s="1085" t="s">
        <v>3935</v>
      </c>
      <c r="E1251" s="555"/>
      <c r="F1251" s="1118"/>
      <c r="G1251" s="1052"/>
      <c r="H1251" s="1059">
        <f t="shared" si="19"/>
        <v>0</v>
      </c>
      <c r="I1251" s="1039"/>
      <c r="J1251" s="2159" t="s">
        <v>6412</v>
      </c>
      <c r="K1251" s="2160" t="str">
        <f>VLOOKUP(J1251,'FICHE RATIOS'!C:D,2,FALSE)</f>
        <v>Equipements contre le feu (hors sprinklage)</v>
      </c>
    </row>
    <row r="1252" spans="1:11" s="1012" customFormat="1" ht="12">
      <c r="A1252" s="1040"/>
      <c r="B1252" s="1053"/>
      <c r="C1252" s="1054"/>
      <c r="D1252" s="1070" t="s">
        <v>704</v>
      </c>
      <c r="E1252" s="555"/>
      <c r="F1252" s="1118"/>
      <c r="G1252" s="1052"/>
      <c r="H1252" s="1059">
        <f t="shared" si="19"/>
        <v>0</v>
      </c>
      <c r="I1252" s="1039"/>
      <c r="J1252" s="2159" t="s">
        <v>6412</v>
      </c>
      <c r="K1252" s="2160" t="str">
        <f>VLOOKUP(J1252,'FICHE RATIOS'!C:D,2,FALSE)</f>
        <v>Equipements contre le feu (hors sprinklage)</v>
      </c>
    </row>
    <row r="1253" spans="1:11" s="1012" customFormat="1" ht="12">
      <c r="A1253" s="1040"/>
      <c r="B1253" s="1053"/>
      <c r="C1253" s="1054"/>
      <c r="D1253" s="1067" t="s">
        <v>3936</v>
      </c>
      <c r="E1253" s="555" t="s">
        <v>235</v>
      </c>
      <c r="F1253" s="555">
        <v>269</v>
      </c>
      <c r="G1253" s="1052">
        <v>49.09</v>
      </c>
      <c r="H1253" s="1059">
        <f t="shared" si="19"/>
        <v>13205.210000000001</v>
      </c>
      <c r="I1253" s="1039"/>
      <c r="J1253" s="2159" t="s">
        <v>6412</v>
      </c>
      <c r="K1253" s="2160" t="str">
        <f>VLOOKUP(J1253,'FICHE RATIOS'!C:D,2,FALSE)</f>
        <v>Equipements contre le feu (hors sprinklage)</v>
      </c>
    </row>
    <row r="1254" spans="1:11" s="1012" customFormat="1" ht="12">
      <c r="A1254" s="1040"/>
      <c r="B1254" s="1053"/>
      <c r="C1254" s="1054"/>
      <c r="D1254" s="1067" t="s">
        <v>3937</v>
      </c>
      <c r="E1254" s="555" t="s">
        <v>235</v>
      </c>
      <c r="F1254" s="555">
        <v>592</v>
      </c>
      <c r="G1254" s="1052">
        <v>79.69</v>
      </c>
      <c r="H1254" s="1059">
        <f t="shared" si="19"/>
        <v>47176.479999999996</v>
      </c>
      <c r="I1254" s="1039"/>
      <c r="J1254" s="2159" t="s">
        <v>6412</v>
      </c>
      <c r="K1254" s="2160" t="str">
        <f>VLOOKUP(J1254,'FICHE RATIOS'!C:D,2,FALSE)</f>
        <v>Equipements contre le feu (hors sprinklage)</v>
      </c>
    </row>
    <row r="1255" spans="1:11" s="1012" customFormat="1" ht="12">
      <c r="A1255" s="1040"/>
      <c r="B1255" s="1053"/>
      <c r="C1255" s="1054"/>
      <c r="D1255" s="1067"/>
      <c r="E1255" s="555"/>
      <c r="F1255" s="1118"/>
      <c r="G1255" s="1052"/>
      <c r="H1255" s="1059">
        <f t="shared" si="19"/>
        <v>0</v>
      </c>
      <c r="I1255" s="1039"/>
      <c r="J1255" s="2159" t="s">
        <v>6412</v>
      </c>
      <c r="K1255" s="2160" t="str">
        <f>VLOOKUP(J1255,'FICHE RATIOS'!C:D,2,FALSE)</f>
        <v>Equipements contre le feu (hors sprinklage)</v>
      </c>
    </row>
    <row r="1256" spans="1:11" s="1012" customFormat="1" ht="12">
      <c r="A1256" s="1040"/>
      <c r="B1256" s="1053"/>
      <c r="C1256" s="1054"/>
      <c r="D1256" s="1064" t="s">
        <v>3938</v>
      </c>
      <c r="E1256" s="456" t="s">
        <v>70</v>
      </c>
      <c r="F1256" s="555">
        <v>320</v>
      </c>
      <c r="G1256" s="1052">
        <v>50.64</v>
      </c>
      <c r="H1256" s="1059">
        <f t="shared" si="19"/>
        <v>16204.8</v>
      </c>
      <c r="I1256" s="1039"/>
      <c r="J1256" s="2159" t="s">
        <v>6412</v>
      </c>
      <c r="K1256" s="2160" t="str">
        <f>VLOOKUP(J1256,'FICHE RATIOS'!C:D,2,FALSE)</f>
        <v>Equipements contre le feu (hors sprinklage)</v>
      </c>
    </row>
    <row r="1257" spans="1:11" s="1012" customFormat="1" ht="12">
      <c r="A1257" s="1040"/>
      <c r="B1257" s="1053"/>
      <c r="C1257" s="1054"/>
      <c r="D1257" s="1078"/>
      <c r="E1257" s="555"/>
      <c r="F1257" s="1118"/>
      <c r="G1257" s="1052"/>
      <c r="H1257" s="1059">
        <f t="shared" si="19"/>
        <v>0</v>
      </c>
      <c r="I1257" s="1039"/>
      <c r="J1257" s="2159" t="s">
        <v>6412</v>
      </c>
      <c r="K1257" s="2160" t="str">
        <f>VLOOKUP(J1257,'FICHE RATIOS'!C:D,2,FALSE)</f>
        <v>Equipements contre le feu (hors sprinklage)</v>
      </c>
    </row>
    <row r="1258" spans="1:11" s="1012" customFormat="1" ht="12">
      <c r="A1258" s="1040"/>
      <c r="B1258" s="1053"/>
      <c r="C1258" s="1054"/>
      <c r="D1258" s="1067" t="s">
        <v>3939</v>
      </c>
      <c r="E1258" s="555" t="s">
        <v>66</v>
      </c>
      <c r="F1258" s="555">
        <v>132</v>
      </c>
      <c r="G1258" s="1052">
        <v>67.819999999999993</v>
      </c>
      <c r="H1258" s="1059">
        <f t="shared" si="19"/>
        <v>8952.24</v>
      </c>
      <c r="I1258" s="1039"/>
      <c r="J1258" s="2159" t="s">
        <v>6412</v>
      </c>
      <c r="K1258" s="2160" t="str">
        <f>VLOOKUP(J1258,'FICHE RATIOS'!C:D,2,FALSE)</f>
        <v>Equipements contre le feu (hors sprinklage)</v>
      </c>
    </row>
    <row r="1259" spans="1:11" s="1012" customFormat="1" ht="12">
      <c r="A1259" s="1040"/>
      <c r="B1259" s="1053"/>
      <c r="C1259" s="1054"/>
      <c r="D1259" s="1067"/>
      <c r="E1259" s="555"/>
      <c r="F1259" s="555"/>
      <c r="G1259" s="1052"/>
      <c r="H1259" s="1059">
        <f t="shared" si="19"/>
        <v>0</v>
      </c>
      <c r="I1259" s="1039"/>
      <c r="J1259" s="2159" t="s">
        <v>6412</v>
      </c>
      <c r="K1259" s="2160" t="str">
        <f>VLOOKUP(J1259,'FICHE RATIOS'!C:D,2,FALSE)</f>
        <v>Equipements contre le feu (hors sprinklage)</v>
      </c>
    </row>
    <row r="1260" spans="1:11" s="1012" customFormat="1" ht="12">
      <c r="A1260" s="1040"/>
      <c r="B1260" s="1053"/>
      <c r="C1260" s="1054"/>
      <c r="D1260" s="1067" t="s">
        <v>3940</v>
      </c>
      <c r="E1260" s="555" t="s">
        <v>66</v>
      </c>
      <c r="F1260" s="555">
        <v>1</v>
      </c>
      <c r="G1260" s="1052">
        <v>93.85</v>
      </c>
      <c r="H1260" s="1059">
        <f t="shared" si="19"/>
        <v>93.85</v>
      </c>
      <c r="I1260" s="1039"/>
      <c r="J1260" s="2159" t="s">
        <v>6412</v>
      </c>
      <c r="K1260" s="2160" t="str">
        <f>VLOOKUP(J1260,'FICHE RATIOS'!C:D,2,FALSE)</f>
        <v>Equipements contre le feu (hors sprinklage)</v>
      </c>
    </row>
    <row r="1261" spans="1:11" s="1012" customFormat="1" ht="12">
      <c r="A1261" s="1040"/>
      <c r="B1261" s="1053"/>
      <c r="C1261" s="1054"/>
      <c r="D1261" s="1064" t="s">
        <v>3536</v>
      </c>
      <c r="E1261" s="456" t="s">
        <v>66</v>
      </c>
      <c r="F1261" s="555">
        <v>1</v>
      </c>
      <c r="G1261" s="1052">
        <v>27.34</v>
      </c>
      <c r="H1261" s="1059">
        <f t="shared" si="19"/>
        <v>27.34</v>
      </c>
      <c r="I1261" s="1039"/>
      <c r="J1261" s="2159" t="s">
        <v>6412</v>
      </c>
      <c r="K1261" s="2160" t="str">
        <f>VLOOKUP(J1261,'FICHE RATIOS'!C:D,2,FALSE)</f>
        <v>Equipements contre le feu (hors sprinklage)</v>
      </c>
    </row>
    <row r="1262" spans="1:11" s="1012" customFormat="1" ht="12">
      <c r="A1262" s="1040"/>
      <c r="B1262" s="1053"/>
      <c r="C1262" s="1054"/>
      <c r="D1262" s="1078"/>
      <c r="E1262" s="555"/>
      <c r="F1262" s="1118"/>
      <c r="G1262" s="1052"/>
      <c r="H1262" s="1059">
        <f t="shared" si="19"/>
        <v>0</v>
      </c>
      <c r="I1262" s="1039"/>
      <c r="J1262" s="2159" t="s">
        <v>6412</v>
      </c>
      <c r="K1262" s="2160" t="str">
        <f>VLOOKUP(J1262,'FICHE RATIOS'!C:D,2,FALSE)</f>
        <v>Equipements contre le feu (hors sprinklage)</v>
      </c>
    </row>
    <row r="1263" spans="1:11" s="1012" customFormat="1" ht="12">
      <c r="A1263" s="1040"/>
      <c r="B1263" s="1053"/>
      <c r="C1263" s="1054"/>
      <c r="D1263" s="1070" t="s">
        <v>701</v>
      </c>
      <c r="E1263" s="555"/>
      <c r="F1263" s="1118"/>
      <c r="G1263" s="1052"/>
      <c r="H1263" s="1059">
        <f t="shared" si="19"/>
        <v>0</v>
      </c>
      <c r="I1263" s="1039"/>
      <c r="J1263" s="2159" t="s">
        <v>6412</v>
      </c>
      <c r="K1263" s="2160" t="str">
        <f>VLOOKUP(J1263,'FICHE RATIOS'!C:D,2,FALSE)</f>
        <v>Equipements contre le feu (hors sprinklage)</v>
      </c>
    </row>
    <row r="1264" spans="1:11" s="1012" customFormat="1" ht="12">
      <c r="A1264" s="1040"/>
      <c r="B1264" s="1053"/>
      <c r="C1264" s="1054"/>
      <c r="D1264" s="1067" t="s">
        <v>3936</v>
      </c>
      <c r="E1264" s="555" t="s">
        <v>235</v>
      </c>
      <c r="F1264" s="555">
        <v>40</v>
      </c>
      <c r="G1264" s="1052">
        <v>49.09</v>
      </c>
      <c r="H1264" s="1059">
        <f t="shared" si="19"/>
        <v>1963.6000000000001</v>
      </c>
      <c r="I1264" s="1039"/>
      <c r="J1264" s="2159" t="s">
        <v>6412</v>
      </c>
      <c r="K1264" s="2160" t="str">
        <f>VLOOKUP(J1264,'FICHE RATIOS'!C:D,2,FALSE)</f>
        <v>Equipements contre le feu (hors sprinklage)</v>
      </c>
    </row>
    <row r="1265" spans="1:11" s="1012" customFormat="1" ht="12">
      <c r="A1265" s="1040"/>
      <c r="B1265" s="1053"/>
      <c r="C1265" s="1054"/>
      <c r="D1265" s="1067" t="s">
        <v>3937</v>
      </c>
      <c r="E1265" s="555" t="s">
        <v>235</v>
      </c>
      <c r="F1265" s="555">
        <v>209</v>
      </c>
      <c r="G1265" s="1052">
        <v>79.69</v>
      </c>
      <c r="H1265" s="1059">
        <f t="shared" si="19"/>
        <v>16655.21</v>
      </c>
      <c r="I1265" s="1039"/>
      <c r="J1265" s="2159" t="s">
        <v>6412</v>
      </c>
      <c r="K1265" s="2160" t="str">
        <f>VLOOKUP(J1265,'FICHE RATIOS'!C:D,2,FALSE)</f>
        <v>Equipements contre le feu (hors sprinklage)</v>
      </c>
    </row>
    <row r="1266" spans="1:11" s="1012" customFormat="1" ht="12">
      <c r="A1266" s="1040"/>
      <c r="B1266" s="1053"/>
      <c r="C1266" s="1054"/>
      <c r="D1266" s="1067"/>
      <c r="E1266" s="555"/>
      <c r="F1266" s="1118"/>
      <c r="G1266" s="1052"/>
      <c r="H1266" s="1059">
        <f t="shared" si="19"/>
        <v>0</v>
      </c>
      <c r="I1266" s="1039"/>
      <c r="J1266" s="2159" t="s">
        <v>6412</v>
      </c>
      <c r="K1266" s="2160" t="str">
        <f>VLOOKUP(J1266,'FICHE RATIOS'!C:D,2,FALSE)</f>
        <v>Equipements contre le feu (hors sprinklage)</v>
      </c>
    </row>
    <row r="1267" spans="1:11" s="1012" customFormat="1" ht="12">
      <c r="A1267" s="1040"/>
      <c r="B1267" s="1053"/>
      <c r="C1267" s="1054"/>
      <c r="D1267" s="1064" t="s">
        <v>3938</v>
      </c>
      <c r="E1267" s="456" t="s">
        <v>70</v>
      </c>
      <c r="F1267" s="555">
        <v>114</v>
      </c>
      <c r="G1267" s="1052">
        <v>50.64</v>
      </c>
      <c r="H1267" s="1059">
        <f t="shared" si="19"/>
        <v>5772.96</v>
      </c>
      <c r="I1267" s="1039"/>
      <c r="J1267" s="2159" t="s">
        <v>6412</v>
      </c>
      <c r="K1267" s="2160" t="str">
        <f>VLOOKUP(J1267,'FICHE RATIOS'!C:D,2,FALSE)</f>
        <v>Equipements contre le feu (hors sprinklage)</v>
      </c>
    </row>
    <row r="1268" spans="1:11" s="1012" customFormat="1" ht="12">
      <c r="A1268" s="1040"/>
      <c r="B1268" s="1053"/>
      <c r="C1268" s="1054"/>
      <c r="D1268" s="1078"/>
      <c r="E1268" s="555"/>
      <c r="F1268" s="1118"/>
      <c r="G1268" s="1052"/>
      <c r="H1268" s="1059">
        <f t="shared" si="19"/>
        <v>0</v>
      </c>
      <c r="I1268" s="1039"/>
      <c r="J1268" s="2159" t="s">
        <v>6412</v>
      </c>
      <c r="K1268" s="2160" t="str">
        <f>VLOOKUP(J1268,'FICHE RATIOS'!C:D,2,FALSE)</f>
        <v>Equipements contre le feu (hors sprinklage)</v>
      </c>
    </row>
    <row r="1269" spans="1:11" s="1012" customFormat="1" ht="12">
      <c r="A1269" s="1040"/>
      <c r="B1269" s="1053"/>
      <c r="C1269" s="1054"/>
      <c r="D1269" s="1067" t="s">
        <v>3939</v>
      </c>
      <c r="E1269" s="555" t="s">
        <v>66</v>
      </c>
      <c r="F1269" s="555">
        <v>22</v>
      </c>
      <c r="G1269" s="1052">
        <v>67.819999999999993</v>
      </c>
      <c r="H1269" s="1059">
        <f t="shared" si="19"/>
        <v>1492.04</v>
      </c>
      <c r="I1269" s="1039"/>
      <c r="J1269" s="2159" t="s">
        <v>6412</v>
      </c>
      <c r="K1269" s="2160" t="str">
        <f>VLOOKUP(J1269,'FICHE RATIOS'!C:D,2,FALSE)</f>
        <v>Equipements contre le feu (hors sprinklage)</v>
      </c>
    </row>
    <row r="1270" spans="1:11" s="1012" customFormat="1" ht="12">
      <c r="A1270" s="1040"/>
      <c r="B1270" s="1053"/>
      <c r="C1270" s="1054"/>
      <c r="D1270" s="1067" t="s">
        <v>3941</v>
      </c>
      <c r="E1270" s="555" t="s">
        <v>66</v>
      </c>
      <c r="F1270" s="555">
        <v>11</v>
      </c>
      <c r="G1270" s="1052">
        <v>134.74</v>
      </c>
      <c r="H1270" s="1059">
        <f t="shared" si="19"/>
        <v>1482.14</v>
      </c>
      <c r="I1270" s="1039"/>
      <c r="J1270" s="2159" t="s">
        <v>6412</v>
      </c>
      <c r="K1270" s="2160" t="str">
        <f>VLOOKUP(J1270,'FICHE RATIOS'!C:D,2,FALSE)</f>
        <v>Equipements contre le feu (hors sprinklage)</v>
      </c>
    </row>
    <row r="1271" spans="1:11" s="1012" customFormat="1" ht="12">
      <c r="A1271" s="1040"/>
      <c r="B1271" s="1053"/>
      <c r="C1271" s="1054"/>
      <c r="D1271" s="1067"/>
      <c r="E1271" s="555"/>
      <c r="F1271" s="1118"/>
      <c r="G1271" s="1052"/>
      <c r="H1271" s="1059">
        <f t="shared" si="19"/>
        <v>0</v>
      </c>
      <c r="I1271" s="1039"/>
      <c r="J1271" s="2159" t="s">
        <v>6412</v>
      </c>
      <c r="K1271" s="2160" t="str">
        <f>VLOOKUP(J1271,'FICHE RATIOS'!C:D,2,FALSE)</f>
        <v>Equipements contre le feu (hors sprinklage)</v>
      </c>
    </row>
    <row r="1272" spans="1:11" s="1012" customFormat="1" ht="12">
      <c r="A1272" s="1040"/>
      <c r="B1272" s="1053"/>
      <c r="C1272" s="1054"/>
      <c r="D1272" s="1067" t="s">
        <v>3940</v>
      </c>
      <c r="E1272" s="555" t="s">
        <v>66</v>
      </c>
      <c r="F1272" s="555">
        <v>4</v>
      </c>
      <c r="G1272" s="1052">
        <v>93.85</v>
      </c>
      <c r="H1272" s="1059">
        <f t="shared" si="19"/>
        <v>375.4</v>
      </c>
      <c r="I1272" s="1039"/>
      <c r="J1272" s="2159" t="s">
        <v>6412</v>
      </c>
      <c r="K1272" s="2160" t="str">
        <f>VLOOKUP(J1272,'FICHE RATIOS'!C:D,2,FALSE)</f>
        <v>Equipements contre le feu (hors sprinklage)</v>
      </c>
    </row>
    <row r="1273" spans="1:11" s="1012" customFormat="1" ht="12">
      <c r="A1273" s="1040"/>
      <c r="B1273" s="1053"/>
      <c r="C1273" s="1054"/>
      <c r="D1273" s="1064" t="s">
        <v>3536</v>
      </c>
      <c r="E1273" s="456" t="s">
        <v>66</v>
      </c>
      <c r="F1273" s="555">
        <v>4</v>
      </c>
      <c r="G1273" s="1052">
        <v>27.34</v>
      </c>
      <c r="H1273" s="1059">
        <f t="shared" si="19"/>
        <v>109.36</v>
      </c>
      <c r="I1273" s="1039"/>
      <c r="J1273" s="2159" t="s">
        <v>6412</v>
      </c>
      <c r="K1273" s="2160" t="str">
        <f>VLOOKUP(J1273,'FICHE RATIOS'!C:D,2,FALSE)</f>
        <v>Equipements contre le feu (hors sprinklage)</v>
      </c>
    </row>
    <row r="1274" spans="1:11" s="1012" customFormat="1" ht="12">
      <c r="A1274" s="1040"/>
      <c r="B1274" s="1065"/>
      <c r="C1274" s="1066"/>
      <c r="D1274" s="1073"/>
      <c r="E1274" s="277"/>
      <c r="F1274" s="1051"/>
      <c r="G1274" s="1052"/>
      <c r="H1274" s="1059">
        <f t="shared" si="19"/>
        <v>0</v>
      </c>
      <c r="I1274" s="1039"/>
      <c r="J1274" s="2159"/>
      <c r="K1274" s="2160" t="e">
        <f>VLOOKUP(J1274,'FICHE RATIOS'!C:D,2,FALSE)</f>
        <v>#N/A</v>
      </c>
    </row>
    <row r="1275" spans="1:11" s="1012" customFormat="1" ht="12">
      <c r="A1275" s="1040"/>
      <c r="B1275" s="1065"/>
      <c r="C1275" s="1066"/>
      <c r="D1275" s="1073"/>
      <c r="E1275" s="277"/>
      <c r="F1275" s="1051"/>
      <c r="G1275" s="1052"/>
      <c r="H1275" s="1059">
        <f t="shared" si="19"/>
        <v>0</v>
      </c>
      <c r="I1275" s="1039"/>
      <c r="J1275" s="2159"/>
      <c r="K1275" s="2160" t="e">
        <f>VLOOKUP(J1275,'FICHE RATIOS'!C:D,2,FALSE)</f>
        <v>#N/A</v>
      </c>
    </row>
    <row r="1276" spans="1:11" s="1012" customFormat="1" ht="12">
      <c r="A1276" s="1040"/>
      <c r="B1276" s="1065" t="s">
        <v>2520</v>
      </c>
      <c r="C1276" s="1066"/>
      <c r="D1276" s="1074" t="s">
        <v>3942</v>
      </c>
      <c r="E1276" s="277"/>
      <c r="F1276" s="1051"/>
      <c r="G1276" s="1052"/>
      <c r="H1276" s="1059">
        <f t="shared" si="19"/>
        <v>0</v>
      </c>
      <c r="I1276" s="1039"/>
      <c r="J1276" s="2159"/>
      <c r="K1276" s="2160" t="e">
        <f>VLOOKUP(J1276,'FICHE RATIOS'!C:D,2,FALSE)</f>
        <v>#N/A</v>
      </c>
    </row>
    <row r="1277" spans="1:11" s="1012" customFormat="1" ht="12">
      <c r="A1277" s="1040"/>
      <c r="B1277" s="1065"/>
      <c r="C1277" s="1066"/>
      <c r="D1277" s="1061"/>
      <c r="E1277" s="1051"/>
      <c r="F1277" s="1051"/>
      <c r="G1277" s="1052"/>
      <c r="H1277" s="1120"/>
      <c r="I1277" s="1039"/>
      <c r="J1277" s="2161"/>
      <c r="K1277" s="2160" t="e">
        <f>VLOOKUP(J1277,'FICHE RATIOS'!C:D,2,FALSE)</f>
        <v>#N/A</v>
      </c>
    </row>
    <row r="1278" spans="1:11" s="1012" customFormat="1" ht="12">
      <c r="A1278" s="1040"/>
      <c r="B1278" s="1053"/>
      <c r="C1278" s="1054"/>
      <c r="D1278" s="1067" t="s">
        <v>3943</v>
      </c>
      <c r="E1278" s="555" t="s">
        <v>51</v>
      </c>
      <c r="F1278" s="555" t="s">
        <v>3944</v>
      </c>
      <c r="G1278" s="1121"/>
      <c r="H1278" s="1120"/>
      <c r="I1278" s="1039"/>
      <c r="J1278" s="2161"/>
      <c r="K1278" s="2160" t="e">
        <f>VLOOKUP(J1278,'FICHE RATIOS'!C:D,2,FALSE)</f>
        <v>#N/A</v>
      </c>
    </row>
    <row r="1279" spans="1:11" s="1012" customFormat="1" ht="12">
      <c r="A1279" s="1040"/>
      <c r="B1279" s="1053"/>
      <c r="C1279" s="1054"/>
      <c r="D1279" s="1067"/>
      <c r="E1279" s="555"/>
      <c r="F1279" s="555"/>
      <c r="G1279" s="1052"/>
      <c r="H1279" s="1059">
        <f t="shared" ref="H1279:H1342" si="20">+IF(F1279=0,0,F1279*G1279)</f>
        <v>0</v>
      </c>
      <c r="I1279" s="1039"/>
      <c r="J1279" s="2161"/>
      <c r="K1279" s="2160" t="e">
        <f>VLOOKUP(J1279,'FICHE RATIOS'!C:D,2,FALSE)</f>
        <v>#N/A</v>
      </c>
    </row>
    <row r="1280" spans="1:11" s="1012" customFormat="1" ht="12">
      <c r="A1280" s="1040"/>
      <c r="B1280" s="1053"/>
      <c r="C1280" s="1054"/>
      <c r="D1280" s="1067" t="s">
        <v>3945</v>
      </c>
      <c r="E1280" s="555" t="s">
        <v>51</v>
      </c>
      <c r="F1280" s="555">
        <v>1</v>
      </c>
      <c r="G1280" s="1052">
        <v>1711.85</v>
      </c>
      <c r="H1280" s="319">
        <f t="shared" si="20"/>
        <v>1711.85</v>
      </c>
      <c r="I1280" s="1039"/>
      <c r="J1280" s="2161" t="s">
        <v>6846</v>
      </c>
      <c r="K1280" s="2160" t="str">
        <f>VLOOKUP(J1280,'FICHE RATIOS'!C:D,2,FALSE)</f>
        <v>Etudes, Essais &amp; Mise En Service</v>
      </c>
    </row>
    <row r="1281" spans="1:11" s="1012" customFormat="1" ht="12">
      <c r="A1281" s="1040"/>
      <c r="B1281" s="1053"/>
      <c r="C1281" s="1054"/>
      <c r="D1281" s="1067"/>
      <c r="E1281" s="555"/>
      <c r="F1281" s="555"/>
      <c r="G1281" s="1052"/>
      <c r="H1281" s="319">
        <f t="shared" si="20"/>
        <v>0</v>
      </c>
      <c r="I1281" s="1039"/>
      <c r="J1281" s="2161"/>
      <c r="K1281" s="2160" t="e">
        <f>VLOOKUP(J1281,'FICHE RATIOS'!C:D,2,FALSE)</f>
        <v>#N/A</v>
      </c>
    </row>
    <row r="1282" spans="1:11" s="1012" customFormat="1" ht="12">
      <c r="A1282" s="1040"/>
      <c r="B1282" s="1053"/>
      <c r="C1282" s="1054"/>
      <c r="D1282" s="1067" t="s">
        <v>3946</v>
      </c>
      <c r="E1282" s="555" t="s">
        <v>51</v>
      </c>
      <c r="F1282" s="555">
        <v>1</v>
      </c>
      <c r="G1282" s="1052">
        <v>9887.85</v>
      </c>
      <c r="H1282" s="319">
        <f t="shared" si="20"/>
        <v>9887.85</v>
      </c>
      <c r="I1282" s="1039"/>
      <c r="J1282" s="2161" t="s">
        <v>6846</v>
      </c>
      <c r="K1282" s="2160" t="str">
        <f>VLOOKUP(J1282,'FICHE RATIOS'!C:D,2,FALSE)</f>
        <v>Etudes, Essais &amp; Mise En Service</v>
      </c>
    </row>
    <row r="1283" spans="1:11" s="1012" customFormat="1" ht="12">
      <c r="A1283" s="1040"/>
      <c r="B1283" s="1053"/>
      <c r="C1283" s="1054"/>
      <c r="D1283" s="1067" t="s">
        <v>3947</v>
      </c>
      <c r="E1283" s="555"/>
      <c r="F1283" s="555"/>
      <c r="G1283" s="1052"/>
      <c r="H1283" s="319">
        <f t="shared" si="20"/>
        <v>0</v>
      </c>
      <c r="I1283" s="1039"/>
      <c r="J1283" s="2161"/>
      <c r="K1283" s="2160" t="e">
        <f>VLOOKUP(J1283,'FICHE RATIOS'!C:D,2,FALSE)</f>
        <v>#N/A</v>
      </c>
    </row>
    <row r="1284" spans="1:11" s="1012" customFormat="1" ht="12">
      <c r="A1284" s="1040"/>
      <c r="B1284" s="1053"/>
      <c r="C1284" s="1054"/>
      <c r="D1284" s="1067"/>
      <c r="E1284" s="555"/>
      <c r="F1284" s="555"/>
      <c r="G1284" s="1052"/>
      <c r="H1284" s="319">
        <f t="shared" si="20"/>
        <v>0</v>
      </c>
      <c r="I1284" s="1039"/>
      <c r="J1284" s="2161"/>
      <c r="K1284" s="2160" t="e">
        <f>VLOOKUP(J1284,'FICHE RATIOS'!C:D,2,FALSE)</f>
        <v>#N/A</v>
      </c>
    </row>
    <row r="1285" spans="1:11" s="1012" customFormat="1" ht="12">
      <c r="A1285" s="1040"/>
      <c r="B1285" s="1053"/>
      <c r="C1285" s="1054"/>
      <c r="D1285" s="1078" t="s">
        <v>3948</v>
      </c>
      <c r="E1285" s="555"/>
      <c r="F1285" s="555"/>
      <c r="G1285" s="1052"/>
      <c r="H1285" s="319">
        <f t="shared" si="20"/>
        <v>0</v>
      </c>
      <c r="I1285" s="1039"/>
      <c r="J1285" s="2161"/>
      <c r="K1285" s="2160" t="e">
        <f>VLOOKUP(J1285,'FICHE RATIOS'!C:D,2,FALSE)</f>
        <v>#N/A</v>
      </c>
    </row>
    <row r="1286" spans="1:11" s="1012" customFormat="1" ht="12">
      <c r="A1286" s="1040"/>
      <c r="B1286" s="1053"/>
      <c r="C1286" s="1054"/>
      <c r="D1286" s="1067" t="s">
        <v>3949</v>
      </c>
      <c r="E1286" s="555"/>
      <c r="F1286" s="555"/>
      <c r="G1286" s="1052"/>
      <c r="H1286" s="319">
        <f t="shared" si="20"/>
        <v>0</v>
      </c>
      <c r="I1286" s="1039"/>
      <c r="J1286" s="2161"/>
      <c r="K1286" s="2160" t="e">
        <f>VLOOKUP(J1286,'FICHE RATIOS'!C:D,2,FALSE)</f>
        <v>#N/A</v>
      </c>
    </row>
    <row r="1287" spans="1:11" s="1012" customFormat="1" ht="12">
      <c r="A1287" s="1040"/>
      <c r="B1287" s="1053"/>
      <c r="C1287" s="1054"/>
      <c r="D1287" s="1067" t="s">
        <v>3950</v>
      </c>
      <c r="E1287" s="555"/>
      <c r="F1287" s="555"/>
      <c r="G1287" s="1052"/>
      <c r="H1287" s="319">
        <f t="shared" si="20"/>
        <v>0</v>
      </c>
      <c r="I1287" s="1039"/>
      <c r="J1287" s="2161"/>
      <c r="K1287" s="2160" t="e">
        <f>VLOOKUP(J1287,'FICHE RATIOS'!C:D,2,FALSE)</f>
        <v>#N/A</v>
      </c>
    </row>
    <row r="1288" spans="1:11" s="1012" customFormat="1" ht="12">
      <c r="A1288" s="1040"/>
      <c r="B1288" s="1053"/>
      <c r="C1288" s="1054"/>
      <c r="D1288" s="1067" t="s">
        <v>3951</v>
      </c>
      <c r="E1288" s="555"/>
      <c r="F1288" s="555"/>
      <c r="G1288" s="1052"/>
      <c r="H1288" s="319">
        <f t="shared" si="20"/>
        <v>0</v>
      </c>
      <c r="I1288" s="1039"/>
      <c r="J1288" s="2161"/>
      <c r="K1288" s="2160" t="e">
        <f>VLOOKUP(J1288,'FICHE RATIOS'!C:D,2,FALSE)</f>
        <v>#N/A</v>
      </c>
    </row>
    <row r="1289" spans="1:11" s="1012" customFormat="1" ht="12">
      <c r="A1289" s="1040"/>
      <c r="B1289" s="1090"/>
      <c r="C1289" s="1091"/>
      <c r="D1289" s="1067" t="s">
        <v>3952</v>
      </c>
      <c r="E1289" s="555" t="s">
        <v>51</v>
      </c>
      <c r="F1289" s="555">
        <v>1</v>
      </c>
      <c r="G1289" s="1052">
        <v>145737.20000000001</v>
      </c>
      <c r="H1289" s="319">
        <f t="shared" si="20"/>
        <v>145737.20000000001</v>
      </c>
      <c r="I1289" s="1039"/>
      <c r="J1289" s="2161" t="s">
        <v>6846</v>
      </c>
      <c r="K1289" s="2160" t="str">
        <f>VLOOKUP(J1289,'FICHE RATIOS'!C:D,2,FALSE)</f>
        <v>Etudes, Essais &amp; Mise En Service</v>
      </c>
    </row>
    <row r="1290" spans="1:11" s="1012" customFormat="1" ht="12">
      <c r="A1290" s="1040"/>
      <c r="B1290" s="1065"/>
      <c r="C1290" s="1066"/>
      <c r="D1290" s="1073"/>
      <c r="E1290" s="277"/>
      <c r="F1290" s="1051"/>
      <c r="G1290" s="1052"/>
      <c r="H1290" s="1059">
        <f t="shared" si="20"/>
        <v>0</v>
      </c>
      <c r="I1290" s="1039"/>
      <c r="J1290" s="2159"/>
      <c r="K1290" s="2160" t="e">
        <f>VLOOKUP(J1290,'FICHE RATIOS'!C:D,2,FALSE)</f>
        <v>#N/A</v>
      </c>
    </row>
    <row r="1291" spans="1:11" s="1012" customFormat="1" ht="12">
      <c r="A1291" s="1040"/>
      <c r="B1291" s="1065"/>
      <c r="C1291" s="1066"/>
      <c r="D1291" s="1073"/>
      <c r="E1291" s="277"/>
      <c r="F1291" s="1051"/>
      <c r="G1291" s="1052"/>
      <c r="H1291" s="1059">
        <f t="shared" si="20"/>
        <v>0</v>
      </c>
      <c r="I1291" s="1039"/>
      <c r="J1291" s="2159"/>
      <c r="K1291" s="2160" t="e">
        <f>VLOOKUP(J1291,'FICHE RATIOS'!C:D,2,FALSE)</f>
        <v>#N/A</v>
      </c>
    </row>
    <row r="1292" spans="1:11" s="1012" customFormat="1" ht="12">
      <c r="A1292" s="1040"/>
      <c r="B1292" s="1065"/>
      <c r="C1292" s="1066"/>
      <c r="D1292" s="1122" t="s">
        <v>3953</v>
      </c>
      <c r="E1292" s="277"/>
      <c r="F1292" s="1051"/>
      <c r="G1292" s="1052"/>
      <c r="H1292" s="1059">
        <f t="shared" si="20"/>
        <v>0</v>
      </c>
      <c r="I1292" s="1039"/>
      <c r="J1292" s="2159"/>
      <c r="K1292" s="2160" t="e">
        <f>VLOOKUP(J1292,'FICHE RATIOS'!C:D,2,FALSE)</f>
        <v>#N/A</v>
      </c>
    </row>
    <row r="1293" spans="1:11" s="1012" customFormat="1" ht="12">
      <c r="A1293" s="1040"/>
      <c r="B1293" s="1065"/>
      <c r="C1293" s="1066"/>
      <c r="D1293" s="1073"/>
      <c r="E1293" s="277"/>
      <c r="F1293" s="1051"/>
      <c r="G1293" s="1052"/>
      <c r="H1293" s="1059">
        <f t="shared" si="20"/>
        <v>0</v>
      </c>
      <c r="I1293" s="1039"/>
      <c r="J1293" s="2159"/>
      <c r="K1293" s="2160" t="e">
        <f>VLOOKUP(J1293,'FICHE RATIOS'!C:D,2,FALSE)</f>
        <v>#N/A</v>
      </c>
    </row>
    <row r="1294" spans="1:11" s="1012" customFormat="1" ht="12">
      <c r="A1294" s="1040"/>
      <c r="B1294" s="1045" t="s">
        <v>229</v>
      </c>
      <c r="C1294" s="1046"/>
      <c r="D1294" s="1047" t="s">
        <v>3493</v>
      </c>
      <c r="E1294" s="277"/>
      <c r="F1294" s="1051"/>
      <c r="G1294" s="1052"/>
      <c r="H1294" s="1059">
        <f t="shared" si="20"/>
        <v>0</v>
      </c>
      <c r="I1294" s="1039"/>
      <c r="J1294" s="2159"/>
      <c r="K1294" s="2160" t="e">
        <f>VLOOKUP(J1294,'FICHE RATIOS'!C:D,2,FALSE)</f>
        <v>#N/A</v>
      </c>
    </row>
    <row r="1295" spans="1:11" s="1012" customFormat="1" ht="12">
      <c r="A1295" s="1040"/>
      <c r="B1295" s="1065"/>
      <c r="C1295" s="1066"/>
      <c r="D1295" s="1061"/>
      <c r="E1295" s="1051"/>
      <c r="F1295" s="1051"/>
      <c r="G1295" s="1052"/>
      <c r="H1295" s="1059">
        <f t="shared" si="20"/>
        <v>0</v>
      </c>
      <c r="I1295" s="1039"/>
      <c r="J1295" s="2159"/>
      <c r="K1295" s="2160" t="e">
        <f>VLOOKUP(J1295,'FICHE RATIOS'!C:D,2,FALSE)</f>
        <v>#N/A</v>
      </c>
    </row>
    <row r="1296" spans="1:11" s="1012" customFormat="1" ht="12">
      <c r="A1296" s="1040"/>
      <c r="B1296" s="1053"/>
      <c r="C1296" s="1054"/>
      <c r="D1296" s="1055" t="s">
        <v>3494</v>
      </c>
      <c r="E1296" s="311"/>
      <c r="F1296" s="1056"/>
      <c r="G1296" s="1052"/>
      <c r="H1296" s="1059">
        <f t="shared" si="20"/>
        <v>0</v>
      </c>
      <c r="I1296" s="1039"/>
      <c r="J1296" s="2159" t="s">
        <v>6427</v>
      </c>
      <c r="K1296" s="2160" t="str">
        <f>VLOOKUP(J1296,'FICHE RATIOS'!C:D,2,FALSE)</f>
        <v>Eau froide</v>
      </c>
    </row>
    <row r="1297" spans="1:11" s="1012" customFormat="1" ht="12">
      <c r="A1297" s="1040"/>
      <c r="B1297" s="1053"/>
      <c r="C1297" s="1054"/>
      <c r="D1297" s="1057" t="s">
        <v>3495</v>
      </c>
      <c r="E1297" s="1058" t="s">
        <v>51</v>
      </c>
      <c r="F1297" s="555">
        <v>1</v>
      </c>
      <c r="G1297" s="1052">
        <v>223.46</v>
      </c>
      <c r="H1297" s="1059">
        <f t="shared" si="20"/>
        <v>223.46</v>
      </c>
      <c r="I1297" s="1039"/>
      <c r="J1297" s="2159" t="s">
        <v>6427</v>
      </c>
      <c r="K1297" s="2160" t="str">
        <f>VLOOKUP(J1297,'FICHE RATIOS'!C:D,2,FALSE)</f>
        <v>Eau froide</v>
      </c>
    </row>
    <row r="1298" spans="1:11" s="1012" customFormat="1" ht="12">
      <c r="A1298" s="1040"/>
      <c r="B1298" s="1053"/>
      <c r="C1298" s="1054"/>
      <c r="D1298" s="1057"/>
      <c r="E1298" s="1058"/>
      <c r="F1298" s="555"/>
      <c r="G1298" s="1052"/>
      <c r="H1298" s="1059">
        <f t="shared" si="20"/>
        <v>0</v>
      </c>
      <c r="I1298" s="1039"/>
      <c r="J1298" s="2159" t="s">
        <v>6427</v>
      </c>
      <c r="K1298" s="2160" t="str">
        <f>VLOOKUP(J1298,'FICHE RATIOS'!C:D,2,FALSE)</f>
        <v>Eau froide</v>
      </c>
    </row>
    <row r="1299" spans="1:11" s="1012" customFormat="1" ht="12">
      <c r="A1299" s="1040"/>
      <c r="B1299" s="1060"/>
      <c r="C1299" s="1040"/>
      <c r="D1299" s="1061" t="s">
        <v>3496</v>
      </c>
      <c r="E1299" s="1058" t="s">
        <v>66</v>
      </c>
      <c r="F1299" s="555">
        <v>10</v>
      </c>
      <c r="G1299" s="1052">
        <v>223.46</v>
      </c>
      <c r="H1299" s="1059">
        <f t="shared" si="20"/>
        <v>2234.6</v>
      </c>
      <c r="I1299" s="1039"/>
      <c r="J1299" s="2159" t="s">
        <v>6427</v>
      </c>
      <c r="K1299" s="2160" t="str">
        <f>VLOOKUP(J1299,'FICHE RATIOS'!C:D,2,FALSE)</f>
        <v>Eau froide</v>
      </c>
    </row>
    <row r="1300" spans="1:11" s="1012" customFormat="1" ht="12">
      <c r="A1300" s="1040"/>
      <c r="B1300" s="1060"/>
      <c r="C1300" s="1040"/>
      <c r="D1300" s="1061" t="s">
        <v>3497</v>
      </c>
      <c r="E1300" s="1058" t="s">
        <v>66</v>
      </c>
      <c r="F1300" s="555">
        <v>1</v>
      </c>
      <c r="G1300" s="1052">
        <v>1078.21</v>
      </c>
      <c r="H1300" s="1059">
        <f t="shared" si="20"/>
        <v>1078.21</v>
      </c>
      <c r="I1300" s="1039"/>
      <c r="J1300" s="2159" t="s">
        <v>6427</v>
      </c>
      <c r="K1300" s="2160" t="str">
        <f>VLOOKUP(J1300,'FICHE RATIOS'!C:D,2,FALSE)</f>
        <v>Eau froide</v>
      </c>
    </row>
    <row r="1301" spans="1:11" s="1012" customFormat="1" ht="12">
      <c r="A1301" s="1040"/>
      <c r="B1301" s="1060"/>
      <c r="C1301" s="1040"/>
      <c r="D1301" s="1062" t="s">
        <v>3498</v>
      </c>
      <c r="E1301" s="456" t="s">
        <v>66</v>
      </c>
      <c r="F1301" s="555">
        <v>1</v>
      </c>
      <c r="G1301" s="1052">
        <v>3089.83</v>
      </c>
      <c r="H1301" s="1059">
        <f t="shared" si="20"/>
        <v>3089.83</v>
      </c>
      <c r="I1301" s="1039"/>
      <c r="J1301" s="2159" t="s">
        <v>6427</v>
      </c>
      <c r="K1301" s="2160" t="str">
        <f>VLOOKUP(J1301,'FICHE RATIOS'!C:D,2,FALSE)</f>
        <v>Eau froide</v>
      </c>
    </row>
    <row r="1302" spans="1:11" s="1012" customFormat="1" ht="12">
      <c r="A1302" s="1040"/>
      <c r="B1302" s="1060"/>
      <c r="C1302" s="1040"/>
      <c r="D1302" s="1061" t="s">
        <v>3499</v>
      </c>
      <c r="E1302" s="456" t="s">
        <v>66</v>
      </c>
      <c r="F1302" s="555">
        <v>1</v>
      </c>
      <c r="G1302" s="1052">
        <v>81.2</v>
      </c>
      <c r="H1302" s="1059">
        <f t="shared" si="20"/>
        <v>81.2</v>
      </c>
      <c r="I1302" s="1039"/>
      <c r="J1302" s="2159" t="s">
        <v>6427</v>
      </c>
      <c r="K1302" s="2160" t="str">
        <f>VLOOKUP(J1302,'FICHE RATIOS'!C:D,2,FALSE)</f>
        <v>Eau froide</v>
      </c>
    </row>
    <row r="1303" spans="1:11" s="1012" customFormat="1" ht="12">
      <c r="A1303" s="1040"/>
      <c r="B1303" s="1060"/>
      <c r="C1303" s="1040"/>
      <c r="D1303" s="1062" t="s">
        <v>3500</v>
      </c>
      <c r="E1303" s="456" t="s">
        <v>66</v>
      </c>
      <c r="F1303" s="555">
        <v>1</v>
      </c>
      <c r="G1303" s="1052">
        <v>18.91</v>
      </c>
      <c r="H1303" s="1059">
        <f t="shared" si="20"/>
        <v>18.91</v>
      </c>
      <c r="I1303" s="1039"/>
      <c r="J1303" s="2159" t="s">
        <v>6427</v>
      </c>
      <c r="K1303" s="2160" t="str">
        <f>VLOOKUP(J1303,'FICHE RATIOS'!C:D,2,FALSE)</f>
        <v>Eau froide</v>
      </c>
    </row>
    <row r="1304" spans="1:11" s="1012" customFormat="1" ht="12">
      <c r="A1304" s="1040"/>
      <c r="B1304" s="1060"/>
      <c r="C1304" s="1040"/>
      <c r="D1304" s="1062"/>
      <c r="E1304" s="456"/>
      <c r="F1304" s="1056"/>
      <c r="G1304" s="1052"/>
      <c r="H1304" s="1059">
        <f t="shared" si="20"/>
        <v>0</v>
      </c>
      <c r="I1304" s="1039"/>
      <c r="J1304" s="2159" t="s">
        <v>6427</v>
      </c>
      <c r="K1304" s="2160" t="str">
        <f>VLOOKUP(J1304,'FICHE RATIOS'!C:D,2,FALSE)</f>
        <v>Eau froide</v>
      </c>
    </row>
    <row r="1305" spans="1:11" s="1012" customFormat="1" ht="12">
      <c r="A1305" s="1040"/>
      <c r="B1305" s="1053"/>
      <c r="C1305" s="1054"/>
      <c r="D1305" s="1064" t="s">
        <v>3527</v>
      </c>
      <c r="E1305" s="456"/>
      <c r="F1305" s="1056"/>
      <c r="G1305" s="1052"/>
      <c r="H1305" s="1059">
        <f t="shared" si="20"/>
        <v>0</v>
      </c>
      <c r="I1305" s="1039"/>
      <c r="J1305" s="2159" t="s">
        <v>6427</v>
      </c>
      <c r="K1305" s="2160" t="str">
        <f>VLOOKUP(J1305,'FICHE RATIOS'!C:D,2,FALSE)</f>
        <v>Eau froide</v>
      </c>
    </row>
    <row r="1306" spans="1:11" s="1012" customFormat="1" ht="12">
      <c r="A1306" s="1040"/>
      <c r="B1306" s="1053"/>
      <c r="C1306" s="1054"/>
      <c r="D1306" s="1064" t="s">
        <v>3502</v>
      </c>
      <c r="E1306" s="456" t="s">
        <v>51</v>
      </c>
      <c r="F1306" s="555">
        <v>2</v>
      </c>
      <c r="G1306" s="1052">
        <v>41.7</v>
      </c>
      <c r="H1306" s="1059">
        <f t="shared" si="20"/>
        <v>83.4</v>
      </c>
      <c r="I1306" s="1039"/>
      <c r="J1306" s="2159" t="s">
        <v>6427</v>
      </c>
      <c r="K1306" s="2160" t="str">
        <f>VLOOKUP(J1306,'FICHE RATIOS'!C:D,2,FALSE)</f>
        <v>Eau froide</v>
      </c>
    </row>
    <row r="1307" spans="1:11" s="1012" customFormat="1" ht="12">
      <c r="A1307" s="1040"/>
      <c r="B1307" s="1053"/>
      <c r="C1307" s="1054"/>
      <c r="D1307" s="1064"/>
      <c r="E1307" s="456"/>
      <c r="F1307" s="555"/>
      <c r="G1307" s="1052"/>
      <c r="H1307" s="1059">
        <f t="shared" si="20"/>
        <v>0</v>
      </c>
      <c r="I1307" s="1039"/>
      <c r="J1307" s="2159" t="s">
        <v>6427</v>
      </c>
      <c r="K1307" s="2160" t="str">
        <f>VLOOKUP(J1307,'FICHE RATIOS'!C:D,2,FALSE)</f>
        <v>Eau froide</v>
      </c>
    </row>
    <row r="1308" spans="1:11" s="1012" customFormat="1" ht="12">
      <c r="A1308" s="1040"/>
      <c r="B1308" s="1053"/>
      <c r="C1308" s="1054"/>
      <c r="D1308" s="1057" t="s">
        <v>3503</v>
      </c>
      <c r="E1308" s="1058"/>
      <c r="F1308" s="555"/>
      <c r="G1308" s="1052"/>
      <c r="H1308" s="1059">
        <f t="shared" si="20"/>
        <v>0</v>
      </c>
      <c r="I1308" s="1039"/>
      <c r="J1308" s="2159" t="s">
        <v>6427</v>
      </c>
      <c r="K1308" s="2160" t="str">
        <f>VLOOKUP(J1308,'FICHE RATIOS'!C:D,2,FALSE)</f>
        <v>Eau froide</v>
      </c>
    </row>
    <row r="1309" spans="1:11" s="1012" customFormat="1" ht="12">
      <c r="A1309" s="1040"/>
      <c r="B1309" s="1053"/>
      <c r="C1309" s="1054"/>
      <c r="D1309" s="1057" t="s">
        <v>3504</v>
      </c>
      <c r="E1309" s="1058" t="s">
        <v>66</v>
      </c>
      <c r="F1309" s="555">
        <v>1</v>
      </c>
      <c r="G1309" s="1052">
        <v>10.02</v>
      </c>
      <c r="H1309" s="1059">
        <f t="shared" si="20"/>
        <v>10.02</v>
      </c>
      <c r="I1309" s="1039"/>
      <c r="J1309" s="2159" t="s">
        <v>6427</v>
      </c>
      <c r="K1309" s="2160" t="str">
        <f>VLOOKUP(J1309,'FICHE RATIOS'!C:D,2,FALSE)</f>
        <v>Eau froide</v>
      </c>
    </row>
    <row r="1310" spans="1:11" s="1012" customFormat="1" ht="12">
      <c r="A1310" s="1040"/>
      <c r="B1310" s="1053"/>
      <c r="C1310" s="1054"/>
      <c r="D1310" s="1057"/>
      <c r="E1310" s="1058"/>
      <c r="F1310" s="1056"/>
      <c r="G1310" s="1052"/>
      <c r="H1310" s="1059">
        <f t="shared" si="20"/>
        <v>0</v>
      </c>
      <c r="I1310" s="1039"/>
      <c r="J1310" s="2159" t="s">
        <v>6427</v>
      </c>
      <c r="K1310" s="2160" t="str">
        <f>VLOOKUP(J1310,'FICHE RATIOS'!C:D,2,FALSE)</f>
        <v>Eau froide</v>
      </c>
    </row>
    <row r="1311" spans="1:11" s="1012" customFormat="1" ht="12">
      <c r="A1311" s="1040"/>
      <c r="B1311" s="1060"/>
      <c r="C1311" s="1040"/>
      <c r="D1311" s="1061" t="s">
        <v>3505</v>
      </c>
      <c r="E1311" s="1051" t="s">
        <v>235</v>
      </c>
      <c r="F1311" s="555">
        <v>10</v>
      </c>
      <c r="G1311" s="1052">
        <v>122.62</v>
      </c>
      <c r="H1311" s="1059">
        <f t="shared" si="20"/>
        <v>1226.2</v>
      </c>
      <c r="I1311" s="1039"/>
      <c r="J1311" s="2159" t="s">
        <v>6427</v>
      </c>
      <c r="K1311" s="2160" t="str">
        <f>VLOOKUP(J1311,'FICHE RATIOS'!C:D,2,FALSE)</f>
        <v>Eau froide</v>
      </c>
    </row>
    <row r="1312" spans="1:11" s="1012" customFormat="1" ht="12">
      <c r="A1312" s="1040"/>
      <c r="B1312" s="1060"/>
      <c r="C1312" s="1040"/>
      <c r="D1312" s="1062" t="s">
        <v>3506</v>
      </c>
      <c r="E1312" s="276" t="s">
        <v>70</v>
      </c>
      <c r="F1312" s="277">
        <v>8</v>
      </c>
      <c r="G1312" s="1052">
        <v>68.989999999999995</v>
      </c>
      <c r="H1312" s="1059">
        <f t="shared" si="20"/>
        <v>551.91999999999996</v>
      </c>
      <c r="I1312" s="1039"/>
      <c r="J1312" s="2159" t="s">
        <v>6427</v>
      </c>
      <c r="K1312" s="2160" t="str">
        <f>VLOOKUP(J1312,'FICHE RATIOS'!C:D,2,FALSE)</f>
        <v>Eau froide</v>
      </c>
    </row>
    <row r="1313" spans="1:11" s="1012" customFormat="1" ht="12">
      <c r="A1313" s="1040"/>
      <c r="B1313" s="1065"/>
      <c r="C1313" s="1066"/>
      <c r="D1313" s="1061"/>
      <c r="E1313" s="1051"/>
      <c r="F1313" s="1051"/>
      <c r="G1313" s="1052"/>
      <c r="H1313" s="1059">
        <f t="shared" si="20"/>
        <v>0</v>
      </c>
      <c r="I1313" s="1039"/>
      <c r="J1313" s="2159" t="s">
        <v>6427</v>
      </c>
      <c r="K1313" s="2160" t="str">
        <f>VLOOKUP(J1313,'FICHE RATIOS'!C:D,2,FALSE)</f>
        <v>Eau froide</v>
      </c>
    </row>
    <row r="1314" spans="1:11" s="1012" customFormat="1" ht="12">
      <c r="A1314" s="1040"/>
      <c r="B1314" s="1060"/>
      <c r="C1314" s="1040"/>
      <c r="D1314" s="1061" t="s">
        <v>3507</v>
      </c>
      <c r="E1314" s="1051"/>
      <c r="F1314" s="555"/>
      <c r="G1314" s="1052"/>
      <c r="H1314" s="1059">
        <f t="shared" si="20"/>
        <v>0</v>
      </c>
      <c r="I1314" s="1039"/>
      <c r="J1314" s="2159" t="s">
        <v>6427</v>
      </c>
      <c r="K1314" s="2160" t="str">
        <f>VLOOKUP(J1314,'FICHE RATIOS'!C:D,2,FALSE)</f>
        <v>Eau froide</v>
      </c>
    </row>
    <row r="1315" spans="1:11" s="1012" customFormat="1" ht="12">
      <c r="A1315" s="1040"/>
      <c r="B1315" s="1060"/>
      <c r="C1315" s="1040"/>
      <c r="D1315" s="1061" t="s">
        <v>3508</v>
      </c>
      <c r="E1315" s="1051"/>
      <c r="F1315" s="555"/>
      <c r="G1315" s="1052"/>
      <c r="H1315" s="1059">
        <f t="shared" si="20"/>
        <v>0</v>
      </c>
      <c r="I1315" s="1039"/>
      <c r="J1315" s="2159" t="s">
        <v>6427</v>
      </c>
      <c r="K1315" s="2160" t="str">
        <f>VLOOKUP(J1315,'FICHE RATIOS'!C:D,2,FALSE)</f>
        <v>Eau froide</v>
      </c>
    </row>
    <row r="1316" spans="1:11" s="1012" customFormat="1" ht="12">
      <c r="A1316" s="1040"/>
      <c r="B1316" s="1060"/>
      <c r="C1316" s="1040"/>
      <c r="D1316" s="1061" t="s">
        <v>3509</v>
      </c>
      <c r="E1316" s="1051"/>
      <c r="F1316" s="555"/>
      <c r="G1316" s="1052"/>
      <c r="H1316" s="1059">
        <f t="shared" si="20"/>
        <v>0</v>
      </c>
      <c r="I1316" s="1039"/>
      <c r="J1316" s="2159" t="s">
        <v>6427</v>
      </c>
      <c r="K1316" s="2160" t="str">
        <f>VLOOKUP(J1316,'FICHE RATIOS'!C:D,2,FALSE)</f>
        <v>Eau froide</v>
      </c>
    </row>
    <row r="1317" spans="1:11" s="1012" customFormat="1" ht="12">
      <c r="A1317" s="1040"/>
      <c r="B1317" s="1060"/>
      <c r="C1317" s="1040"/>
      <c r="D1317" s="1061" t="s">
        <v>3510</v>
      </c>
      <c r="E1317" s="1051"/>
      <c r="F1317" s="555"/>
      <c r="G1317" s="1052"/>
      <c r="H1317" s="1059">
        <f t="shared" si="20"/>
        <v>0</v>
      </c>
      <c r="I1317" s="1039"/>
      <c r="J1317" s="2159" t="s">
        <v>6427</v>
      </c>
      <c r="K1317" s="2160" t="str">
        <f>VLOOKUP(J1317,'FICHE RATIOS'!C:D,2,FALSE)</f>
        <v>Eau froide</v>
      </c>
    </row>
    <row r="1318" spans="1:11" s="1012" customFormat="1" ht="12">
      <c r="A1318" s="1040"/>
      <c r="B1318" s="1060"/>
      <c r="C1318" s="1040"/>
      <c r="D1318" s="1061" t="s">
        <v>3511</v>
      </c>
      <c r="E1318" s="1051" t="s">
        <v>66</v>
      </c>
      <c r="F1318" s="555">
        <v>1</v>
      </c>
      <c r="G1318" s="1052">
        <v>877.9</v>
      </c>
      <c r="H1318" s="1059">
        <f t="shared" si="20"/>
        <v>877.9</v>
      </c>
      <c r="I1318" s="1039"/>
      <c r="J1318" s="2159" t="s">
        <v>6427</v>
      </c>
      <c r="K1318" s="2160" t="str">
        <f>VLOOKUP(J1318,'FICHE RATIOS'!C:D,2,FALSE)</f>
        <v>Eau froide</v>
      </c>
    </row>
    <row r="1319" spans="1:11" s="1012" customFormat="1" ht="12">
      <c r="A1319" s="1040"/>
      <c r="B1319" s="1065"/>
      <c r="C1319" s="1066"/>
      <c r="D1319" s="1061"/>
      <c r="E1319" s="1051"/>
      <c r="F1319" s="1051"/>
      <c r="G1319" s="1052"/>
      <c r="H1319" s="1059">
        <f t="shared" si="20"/>
        <v>0</v>
      </c>
      <c r="I1319" s="1039"/>
      <c r="J1319" s="2159" t="s">
        <v>6427</v>
      </c>
      <c r="K1319" s="2160" t="str">
        <f>VLOOKUP(J1319,'FICHE RATIOS'!C:D,2,FALSE)</f>
        <v>Eau froide</v>
      </c>
    </row>
    <row r="1320" spans="1:11" s="1012" customFormat="1" ht="12">
      <c r="A1320" s="1040"/>
      <c r="B1320" s="1053"/>
      <c r="C1320" s="1054"/>
      <c r="D1320" s="1067" t="s">
        <v>3512</v>
      </c>
      <c r="E1320" s="555"/>
      <c r="F1320" s="555"/>
      <c r="G1320" s="1052"/>
      <c r="H1320" s="1059">
        <f t="shared" si="20"/>
        <v>0</v>
      </c>
      <c r="I1320" s="1039"/>
      <c r="J1320" s="2159" t="s">
        <v>6427</v>
      </c>
      <c r="K1320" s="2160" t="str">
        <f>VLOOKUP(J1320,'FICHE RATIOS'!C:D,2,FALSE)</f>
        <v>Eau froide</v>
      </c>
    </row>
    <row r="1321" spans="1:11" s="1012" customFormat="1" ht="12">
      <c r="A1321" s="1040"/>
      <c r="B1321" s="1053"/>
      <c r="C1321" s="1054"/>
      <c r="D1321" s="1067" t="s">
        <v>3513</v>
      </c>
      <c r="E1321" s="555" t="s">
        <v>51</v>
      </c>
      <c r="F1321" s="555">
        <v>1</v>
      </c>
      <c r="G1321" s="1052">
        <v>255.5</v>
      </c>
      <c r="H1321" s="1059">
        <f t="shared" si="20"/>
        <v>255.5</v>
      </c>
      <c r="I1321" s="1039"/>
      <c r="J1321" s="2159" t="s">
        <v>6427</v>
      </c>
      <c r="K1321" s="2160" t="str">
        <f>VLOOKUP(J1321,'FICHE RATIOS'!C:D,2,FALSE)</f>
        <v>Eau froide</v>
      </c>
    </row>
    <row r="1322" spans="1:11" s="1012" customFormat="1" ht="12">
      <c r="A1322" s="1040"/>
      <c r="B1322" s="1053"/>
      <c r="C1322" s="1054"/>
      <c r="D1322" s="1067" t="s">
        <v>3514</v>
      </c>
      <c r="E1322" s="555" t="s">
        <v>51</v>
      </c>
      <c r="F1322" s="555">
        <v>1</v>
      </c>
      <c r="G1322" s="1052">
        <v>51.1</v>
      </c>
      <c r="H1322" s="1059">
        <f t="shared" si="20"/>
        <v>51.1</v>
      </c>
      <c r="I1322" s="1039"/>
      <c r="J1322" s="2159" t="s">
        <v>6427</v>
      </c>
      <c r="K1322" s="2160" t="str">
        <f>VLOOKUP(J1322,'FICHE RATIOS'!C:D,2,FALSE)</f>
        <v>Eau froide</v>
      </c>
    </row>
    <row r="1323" spans="1:11" s="1012" customFormat="1" ht="12">
      <c r="A1323" s="1040"/>
      <c r="B1323" s="1065"/>
      <c r="C1323" s="1066"/>
      <c r="D1323" s="1061"/>
      <c r="E1323" s="1051"/>
      <c r="F1323" s="1051"/>
      <c r="G1323" s="1052"/>
      <c r="H1323" s="1059">
        <f t="shared" si="20"/>
        <v>0</v>
      </c>
      <c r="I1323" s="1039"/>
      <c r="J1323" s="2159" t="s">
        <v>6427</v>
      </c>
      <c r="K1323" s="2160" t="str">
        <f>VLOOKUP(J1323,'FICHE RATIOS'!C:D,2,FALSE)</f>
        <v>Eau froide</v>
      </c>
    </row>
    <row r="1324" spans="1:11" s="1012" customFormat="1" ht="12">
      <c r="A1324" s="1040"/>
      <c r="B1324" s="1065"/>
      <c r="C1324" s="1066"/>
      <c r="D1324" s="1061"/>
      <c r="E1324" s="1051"/>
      <c r="F1324" s="1051"/>
      <c r="G1324" s="1052"/>
      <c r="H1324" s="1059">
        <f t="shared" si="20"/>
        <v>0</v>
      </c>
      <c r="I1324" s="1039"/>
      <c r="J1324" s="2159" t="s">
        <v>6427</v>
      </c>
      <c r="K1324" s="2160" t="str">
        <f>VLOOKUP(J1324,'FICHE RATIOS'!C:D,2,FALSE)</f>
        <v>Eau froide</v>
      </c>
    </row>
    <row r="1325" spans="1:11" s="1012" customFormat="1" ht="12">
      <c r="A1325" s="1040"/>
      <c r="B1325" s="1053"/>
      <c r="C1325" s="1054"/>
      <c r="D1325" s="1055" t="s">
        <v>3515</v>
      </c>
      <c r="E1325" s="555"/>
      <c r="F1325" s="555"/>
      <c r="G1325" s="1052"/>
      <c r="H1325" s="1059">
        <f t="shared" si="20"/>
        <v>0</v>
      </c>
      <c r="I1325" s="1039"/>
      <c r="J1325" s="2159" t="s">
        <v>6427</v>
      </c>
      <c r="K1325" s="2160" t="str">
        <f>VLOOKUP(J1325,'FICHE RATIOS'!C:D,2,FALSE)</f>
        <v>Eau froide</v>
      </c>
    </row>
    <row r="1326" spans="1:11" s="1012" customFormat="1" ht="24">
      <c r="A1326" s="1040"/>
      <c r="B1326" s="1053"/>
      <c r="C1326" s="1054"/>
      <c r="D1326" s="1067" t="s">
        <v>3516</v>
      </c>
      <c r="E1326" s="555"/>
      <c r="F1326" s="555"/>
      <c r="G1326" s="1052"/>
      <c r="H1326" s="1059">
        <f t="shared" si="20"/>
        <v>0</v>
      </c>
      <c r="I1326" s="1039"/>
      <c r="J1326" s="2159" t="s">
        <v>6427</v>
      </c>
      <c r="K1326" s="2160" t="str">
        <f>VLOOKUP(J1326,'FICHE RATIOS'!C:D,2,FALSE)</f>
        <v>Eau froide</v>
      </c>
    </row>
    <row r="1327" spans="1:11" s="1012" customFormat="1" ht="12">
      <c r="A1327" s="1040"/>
      <c r="B1327" s="1053"/>
      <c r="C1327" s="1054"/>
      <c r="D1327" s="1067" t="s">
        <v>3517</v>
      </c>
      <c r="E1327" s="555"/>
      <c r="F1327" s="555"/>
      <c r="G1327" s="1052"/>
      <c r="H1327" s="1059">
        <f t="shared" si="20"/>
        <v>0</v>
      </c>
      <c r="I1327" s="1039"/>
      <c r="J1327" s="2159" t="s">
        <v>6427</v>
      </c>
      <c r="K1327" s="2160" t="str">
        <f>VLOOKUP(J1327,'FICHE RATIOS'!C:D,2,FALSE)</f>
        <v>Eau froide</v>
      </c>
    </row>
    <row r="1328" spans="1:11" s="1012" customFormat="1" ht="12">
      <c r="A1328" s="1040"/>
      <c r="B1328" s="1053"/>
      <c r="C1328" s="1054"/>
      <c r="D1328" s="1067" t="s">
        <v>3518</v>
      </c>
      <c r="E1328" s="555"/>
      <c r="F1328" s="555"/>
      <c r="G1328" s="1052"/>
      <c r="H1328" s="1059">
        <f t="shared" si="20"/>
        <v>0</v>
      </c>
      <c r="I1328" s="1039"/>
      <c r="J1328" s="2159" t="s">
        <v>6427</v>
      </c>
      <c r="K1328" s="2160" t="str">
        <f>VLOOKUP(J1328,'FICHE RATIOS'!C:D,2,FALSE)</f>
        <v>Eau froide</v>
      </c>
    </row>
    <row r="1329" spans="1:11" s="1012" customFormat="1" ht="12">
      <c r="A1329" s="1040"/>
      <c r="B1329" s="1053"/>
      <c r="C1329" s="1054"/>
      <c r="D1329" s="1067" t="s">
        <v>3954</v>
      </c>
      <c r="E1329" s="555" t="s">
        <v>51</v>
      </c>
      <c r="F1329" s="555">
        <v>1</v>
      </c>
      <c r="G1329" s="1052">
        <v>27537.39</v>
      </c>
      <c r="H1329" s="1059">
        <f t="shared" si="20"/>
        <v>27537.39</v>
      </c>
      <c r="I1329" s="1039"/>
      <c r="J1329" s="2159" t="s">
        <v>6427</v>
      </c>
      <c r="K1329" s="2160" t="str">
        <f>VLOOKUP(J1329,'FICHE RATIOS'!C:D,2,FALSE)</f>
        <v>Eau froide</v>
      </c>
    </row>
    <row r="1330" spans="1:11" s="1012" customFormat="1" ht="12">
      <c r="A1330" s="1040"/>
      <c r="B1330" s="1053"/>
      <c r="C1330" s="1054"/>
      <c r="D1330" s="1067" t="s">
        <v>3520</v>
      </c>
      <c r="E1330" s="555"/>
      <c r="F1330" s="555"/>
      <c r="G1330" s="1052"/>
      <c r="H1330" s="1059">
        <f t="shared" si="20"/>
        <v>0</v>
      </c>
      <c r="I1330" s="1039"/>
      <c r="J1330" s="2159" t="s">
        <v>6427</v>
      </c>
      <c r="K1330" s="2160" t="str">
        <f>VLOOKUP(J1330,'FICHE RATIOS'!C:D,2,FALSE)</f>
        <v>Eau froide</v>
      </c>
    </row>
    <row r="1331" spans="1:11" s="1012" customFormat="1" ht="12">
      <c r="A1331" s="1040"/>
      <c r="B1331" s="1053"/>
      <c r="C1331" s="1054"/>
      <c r="D1331" s="1067" t="s">
        <v>3521</v>
      </c>
      <c r="E1331" s="555" t="s">
        <v>51</v>
      </c>
      <c r="F1331" s="555">
        <v>1</v>
      </c>
      <c r="G1331" s="1052">
        <v>204.35</v>
      </c>
      <c r="H1331" s="1059">
        <f t="shared" si="20"/>
        <v>204.35</v>
      </c>
      <c r="I1331" s="1039"/>
      <c r="J1331" s="2159" t="s">
        <v>6427</v>
      </c>
      <c r="K1331" s="2160" t="str">
        <f>VLOOKUP(J1331,'FICHE RATIOS'!C:D,2,FALSE)</f>
        <v>Eau froide</v>
      </c>
    </row>
    <row r="1332" spans="1:11" s="1012" customFormat="1" ht="12">
      <c r="A1332" s="1040"/>
      <c r="B1332" s="1053"/>
      <c r="C1332" s="1054"/>
      <c r="D1332" s="1067"/>
      <c r="E1332" s="555"/>
      <c r="F1332" s="555"/>
      <c r="G1332" s="1052"/>
      <c r="H1332" s="1059">
        <f t="shared" si="20"/>
        <v>0</v>
      </c>
      <c r="I1332" s="1039"/>
      <c r="J1332" s="2159" t="s">
        <v>6427</v>
      </c>
      <c r="K1332" s="2160" t="str">
        <f>VLOOKUP(J1332,'FICHE RATIOS'!C:D,2,FALSE)</f>
        <v>Eau froide</v>
      </c>
    </row>
    <row r="1333" spans="1:11" s="1012" customFormat="1" ht="12">
      <c r="A1333" s="1040"/>
      <c r="B1333" s="1053"/>
      <c r="C1333" s="1054"/>
      <c r="D1333" s="1067" t="s">
        <v>3522</v>
      </c>
      <c r="E1333" s="555"/>
      <c r="F1333" s="555"/>
      <c r="G1333" s="1052"/>
      <c r="H1333" s="1059">
        <f t="shared" si="20"/>
        <v>0</v>
      </c>
      <c r="I1333" s="1039"/>
      <c r="J1333" s="2159" t="s">
        <v>6427</v>
      </c>
      <c r="K1333" s="2160" t="str">
        <f>VLOOKUP(J1333,'FICHE RATIOS'!C:D,2,FALSE)</f>
        <v>Eau froide</v>
      </c>
    </row>
    <row r="1334" spans="1:11" s="1012" customFormat="1" ht="12">
      <c r="A1334" s="1040"/>
      <c r="B1334" s="1053"/>
      <c r="C1334" s="1054"/>
      <c r="D1334" s="1067" t="s">
        <v>3523</v>
      </c>
      <c r="E1334" s="555" t="s">
        <v>51</v>
      </c>
      <c r="F1334" s="555">
        <v>1</v>
      </c>
      <c r="G1334" s="1052">
        <v>536.54999999999995</v>
      </c>
      <c r="H1334" s="1059">
        <f t="shared" si="20"/>
        <v>536.54999999999995</v>
      </c>
      <c r="I1334" s="1039"/>
      <c r="J1334" s="2159" t="s">
        <v>6427</v>
      </c>
      <c r="K1334" s="2160" t="str">
        <f>VLOOKUP(J1334,'FICHE RATIOS'!C:D,2,FALSE)</f>
        <v>Eau froide</v>
      </c>
    </row>
    <row r="1335" spans="1:11" s="1012" customFormat="1" ht="12">
      <c r="A1335" s="1040"/>
      <c r="B1335" s="1053"/>
      <c r="C1335" s="1054"/>
      <c r="D1335" s="1055"/>
      <c r="E1335" s="311"/>
      <c r="F1335" s="1056"/>
      <c r="G1335" s="1052"/>
      <c r="H1335" s="1059">
        <f t="shared" si="20"/>
        <v>0</v>
      </c>
      <c r="I1335" s="1039"/>
      <c r="J1335" s="2159" t="s">
        <v>6427</v>
      </c>
      <c r="K1335" s="2160" t="str">
        <f>VLOOKUP(J1335,'FICHE RATIOS'!C:D,2,FALSE)</f>
        <v>Eau froide</v>
      </c>
    </row>
    <row r="1336" spans="1:11" s="1012" customFormat="1" ht="12">
      <c r="A1336" s="1040"/>
      <c r="B1336" s="1060"/>
      <c r="C1336" s="1040"/>
      <c r="D1336" s="1061" t="s">
        <v>3496</v>
      </c>
      <c r="E1336" s="1058" t="s">
        <v>66</v>
      </c>
      <c r="F1336" s="555">
        <v>3</v>
      </c>
      <c r="G1336" s="1052">
        <v>223.46</v>
      </c>
      <c r="H1336" s="1059">
        <f t="shared" si="20"/>
        <v>670.38</v>
      </c>
      <c r="I1336" s="1039"/>
      <c r="J1336" s="2159" t="s">
        <v>6427</v>
      </c>
      <c r="K1336" s="2160" t="str">
        <f>VLOOKUP(J1336,'FICHE RATIOS'!C:D,2,FALSE)</f>
        <v>Eau froide</v>
      </c>
    </row>
    <row r="1337" spans="1:11" s="1012" customFormat="1" ht="12">
      <c r="A1337" s="1040"/>
      <c r="B1337" s="1060"/>
      <c r="C1337" s="1040"/>
      <c r="D1337" s="1061" t="s">
        <v>3497</v>
      </c>
      <c r="E1337" s="1058" t="s">
        <v>66</v>
      </c>
      <c r="F1337" s="555">
        <v>1</v>
      </c>
      <c r="G1337" s="1052">
        <v>1078.21</v>
      </c>
      <c r="H1337" s="1059">
        <f t="shared" si="20"/>
        <v>1078.21</v>
      </c>
      <c r="I1337" s="1039"/>
      <c r="J1337" s="2159" t="s">
        <v>6427</v>
      </c>
      <c r="K1337" s="2160" t="str">
        <f>VLOOKUP(J1337,'FICHE RATIOS'!C:D,2,FALSE)</f>
        <v>Eau froide</v>
      </c>
    </row>
    <row r="1338" spans="1:11" s="1012" customFormat="1" ht="12">
      <c r="A1338" s="1040"/>
      <c r="B1338" s="1060"/>
      <c r="C1338" s="1040"/>
      <c r="D1338" s="1062" t="s">
        <v>3524</v>
      </c>
      <c r="E1338" s="456" t="s">
        <v>66</v>
      </c>
      <c r="F1338" s="555">
        <v>1</v>
      </c>
      <c r="G1338" s="1052">
        <v>177.48</v>
      </c>
      <c r="H1338" s="1059">
        <f t="shared" si="20"/>
        <v>177.48</v>
      </c>
      <c r="I1338" s="1039"/>
      <c r="J1338" s="2159" t="s">
        <v>6427</v>
      </c>
      <c r="K1338" s="2160" t="str">
        <f>VLOOKUP(J1338,'FICHE RATIOS'!C:D,2,FALSE)</f>
        <v>Eau froide</v>
      </c>
    </row>
    <row r="1339" spans="1:11" s="1012" customFormat="1" ht="12">
      <c r="A1339" s="1040"/>
      <c r="B1339" s="1060"/>
      <c r="C1339" s="1040"/>
      <c r="D1339" s="1061" t="s">
        <v>3525</v>
      </c>
      <c r="E1339" s="1058" t="s">
        <v>66</v>
      </c>
      <c r="F1339" s="555">
        <v>1</v>
      </c>
      <c r="G1339" s="1052">
        <v>1168.02</v>
      </c>
      <c r="H1339" s="1059">
        <f t="shared" si="20"/>
        <v>1168.02</v>
      </c>
      <c r="I1339" s="1039"/>
      <c r="J1339" s="2159" t="s">
        <v>6427</v>
      </c>
      <c r="K1339" s="2160" t="str">
        <f>VLOOKUP(J1339,'FICHE RATIOS'!C:D,2,FALSE)</f>
        <v>Eau froide</v>
      </c>
    </row>
    <row r="1340" spans="1:11" s="1012" customFormat="1" ht="12">
      <c r="A1340" s="1040"/>
      <c r="B1340" s="1060"/>
      <c r="C1340" s="1040"/>
      <c r="D1340" s="1061" t="s">
        <v>3526</v>
      </c>
      <c r="E1340" s="456" t="s">
        <v>66</v>
      </c>
      <c r="F1340" s="555">
        <v>2</v>
      </c>
      <c r="G1340" s="1052">
        <v>142.81</v>
      </c>
      <c r="H1340" s="1059">
        <f t="shared" si="20"/>
        <v>285.62</v>
      </c>
      <c r="I1340" s="1039"/>
      <c r="J1340" s="2159" t="s">
        <v>6427</v>
      </c>
      <c r="K1340" s="2160" t="str">
        <f>VLOOKUP(J1340,'FICHE RATIOS'!C:D,2,FALSE)</f>
        <v>Eau froide</v>
      </c>
    </row>
    <row r="1341" spans="1:11" s="1012" customFormat="1" ht="12">
      <c r="A1341" s="1040"/>
      <c r="B1341" s="1060"/>
      <c r="C1341" s="1040"/>
      <c r="D1341" s="1062" t="s">
        <v>3500</v>
      </c>
      <c r="E1341" s="456" t="s">
        <v>66</v>
      </c>
      <c r="F1341" s="555">
        <v>1</v>
      </c>
      <c r="G1341" s="1052">
        <v>18.91</v>
      </c>
      <c r="H1341" s="1059">
        <f t="shared" si="20"/>
        <v>18.91</v>
      </c>
      <c r="I1341" s="1039"/>
      <c r="J1341" s="2159" t="s">
        <v>6427</v>
      </c>
      <c r="K1341" s="2160" t="str">
        <f>VLOOKUP(J1341,'FICHE RATIOS'!C:D,2,FALSE)</f>
        <v>Eau froide</v>
      </c>
    </row>
    <row r="1342" spans="1:11" s="1012" customFormat="1" ht="12">
      <c r="A1342" s="1040"/>
      <c r="B1342" s="1053"/>
      <c r="C1342" s="1054"/>
      <c r="D1342" s="1064"/>
      <c r="E1342" s="456"/>
      <c r="F1342" s="1056"/>
      <c r="G1342" s="1052"/>
      <c r="H1342" s="1059">
        <f t="shared" si="20"/>
        <v>0</v>
      </c>
      <c r="I1342" s="1039"/>
      <c r="J1342" s="2159" t="s">
        <v>6427</v>
      </c>
      <c r="K1342" s="2160" t="str">
        <f>VLOOKUP(J1342,'FICHE RATIOS'!C:D,2,FALSE)</f>
        <v>Eau froide</v>
      </c>
    </row>
    <row r="1343" spans="1:11" s="1012" customFormat="1" ht="12">
      <c r="A1343" s="1040"/>
      <c r="B1343" s="1053"/>
      <c r="C1343" s="1054"/>
      <c r="D1343" s="1064" t="s">
        <v>3527</v>
      </c>
      <c r="E1343" s="456"/>
      <c r="F1343" s="1056"/>
      <c r="G1343" s="1052"/>
      <c r="H1343" s="1059">
        <f t="shared" ref="H1343:H1406" si="21">+IF(F1343=0,0,F1343*G1343)</f>
        <v>0</v>
      </c>
      <c r="I1343" s="1039"/>
      <c r="J1343" s="2159" t="s">
        <v>6427</v>
      </c>
      <c r="K1343" s="2160" t="str">
        <f>VLOOKUP(J1343,'FICHE RATIOS'!C:D,2,FALSE)</f>
        <v>Eau froide</v>
      </c>
    </row>
    <row r="1344" spans="1:11" s="1012" customFormat="1" ht="12">
      <c r="A1344" s="1040"/>
      <c r="B1344" s="1053"/>
      <c r="C1344" s="1054"/>
      <c r="D1344" s="1064" t="s">
        <v>3502</v>
      </c>
      <c r="E1344" s="456" t="s">
        <v>51</v>
      </c>
      <c r="F1344" s="555">
        <v>1</v>
      </c>
      <c r="G1344" s="1052">
        <v>41.7</v>
      </c>
      <c r="H1344" s="1059">
        <f t="shared" si="21"/>
        <v>41.7</v>
      </c>
      <c r="I1344" s="1039"/>
      <c r="J1344" s="2159" t="s">
        <v>6427</v>
      </c>
      <c r="K1344" s="2160" t="str">
        <f>VLOOKUP(J1344,'FICHE RATIOS'!C:D,2,FALSE)</f>
        <v>Eau froide</v>
      </c>
    </row>
    <row r="1345" spans="1:11" s="1012" customFormat="1" ht="12">
      <c r="A1345" s="1040"/>
      <c r="B1345" s="1053"/>
      <c r="C1345" s="1054"/>
      <c r="D1345" s="1057"/>
      <c r="E1345" s="1058"/>
      <c r="F1345" s="1056"/>
      <c r="G1345" s="1052"/>
      <c r="H1345" s="1059">
        <f t="shared" si="21"/>
        <v>0</v>
      </c>
      <c r="I1345" s="1039"/>
      <c r="J1345" s="2159" t="s">
        <v>6427</v>
      </c>
      <c r="K1345" s="2160" t="str">
        <f>VLOOKUP(J1345,'FICHE RATIOS'!C:D,2,FALSE)</f>
        <v>Eau froide</v>
      </c>
    </row>
    <row r="1346" spans="1:11" s="1012" customFormat="1" ht="12">
      <c r="A1346" s="1040"/>
      <c r="B1346" s="1060"/>
      <c r="C1346" s="1040"/>
      <c r="D1346" s="1061" t="s">
        <v>3505</v>
      </c>
      <c r="E1346" s="1051" t="s">
        <v>235</v>
      </c>
      <c r="F1346" s="555">
        <v>10</v>
      </c>
      <c r="G1346" s="1052">
        <v>122.62</v>
      </c>
      <c r="H1346" s="1059">
        <f t="shared" si="21"/>
        <v>1226.2</v>
      </c>
      <c r="I1346" s="1039"/>
      <c r="J1346" s="2159" t="s">
        <v>6427</v>
      </c>
      <c r="K1346" s="2160" t="str">
        <f>VLOOKUP(J1346,'FICHE RATIOS'!C:D,2,FALSE)</f>
        <v>Eau froide</v>
      </c>
    </row>
    <row r="1347" spans="1:11" s="1012" customFormat="1" ht="12">
      <c r="A1347" s="1040"/>
      <c r="B1347" s="1060"/>
      <c r="C1347" s="1040"/>
      <c r="D1347" s="1062" t="s">
        <v>3506</v>
      </c>
      <c r="E1347" s="276" t="s">
        <v>70</v>
      </c>
      <c r="F1347" s="277">
        <v>8</v>
      </c>
      <c r="G1347" s="1052">
        <v>68.989999999999995</v>
      </c>
      <c r="H1347" s="1059">
        <f t="shared" si="21"/>
        <v>551.91999999999996</v>
      </c>
      <c r="I1347" s="1039"/>
      <c r="J1347" s="2159" t="s">
        <v>6427</v>
      </c>
      <c r="K1347" s="2160" t="str">
        <f>VLOOKUP(J1347,'FICHE RATIOS'!C:D,2,FALSE)</f>
        <v>Eau froide</v>
      </c>
    </row>
    <row r="1348" spans="1:11" s="1012" customFormat="1" ht="12">
      <c r="A1348" s="1040"/>
      <c r="B1348" s="1053"/>
      <c r="C1348" s="1054"/>
      <c r="D1348" s="1055"/>
      <c r="E1348" s="311"/>
      <c r="F1348" s="1056"/>
      <c r="G1348" s="1052"/>
      <c r="H1348" s="1059">
        <f t="shared" si="21"/>
        <v>0</v>
      </c>
      <c r="I1348" s="1039"/>
      <c r="J1348" s="2159" t="s">
        <v>6427</v>
      </c>
      <c r="K1348" s="2160" t="str">
        <f>VLOOKUP(J1348,'FICHE RATIOS'!C:D,2,FALSE)</f>
        <v>Eau froide</v>
      </c>
    </row>
    <row r="1349" spans="1:11" s="1012" customFormat="1" ht="12">
      <c r="A1349" s="1040"/>
      <c r="B1349" s="1060"/>
      <c r="C1349" s="1040"/>
      <c r="D1349" s="1062"/>
      <c r="E1349" s="1051"/>
      <c r="F1349" s="1051"/>
      <c r="G1349" s="1052"/>
      <c r="H1349" s="1059">
        <f t="shared" si="21"/>
        <v>0</v>
      </c>
      <c r="I1349" s="1039"/>
      <c r="J1349" s="2159" t="s">
        <v>6427</v>
      </c>
      <c r="K1349" s="2160" t="str">
        <f>VLOOKUP(J1349,'FICHE RATIOS'!C:D,2,FALSE)</f>
        <v>Eau froide</v>
      </c>
    </row>
    <row r="1350" spans="1:11" s="1012" customFormat="1" ht="12">
      <c r="A1350" s="1040"/>
      <c r="B1350" s="1068"/>
      <c r="C1350" s="1069"/>
      <c r="D1350" s="1070" t="s">
        <v>3528</v>
      </c>
      <c r="E1350" s="555"/>
      <c r="F1350" s="555"/>
      <c r="G1350" s="1052"/>
      <c r="H1350" s="1059">
        <f t="shared" si="21"/>
        <v>0</v>
      </c>
      <c r="I1350" s="1039"/>
      <c r="J1350" s="2159" t="s">
        <v>6427</v>
      </c>
      <c r="K1350" s="2160" t="str">
        <f>VLOOKUP(J1350,'FICHE RATIOS'!C:D,2,FALSE)</f>
        <v>Eau froide</v>
      </c>
    </row>
    <row r="1351" spans="1:11" s="1012" customFormat="1" ht="12">
      <c r="A1351" s="1040"/>
      <c r="B1351" s="1060"/>
      <c r="C1351" s="1040"/>
      <c r="D1351" s="1061" t="s">
        <v>3505</v>
      </c>
      <c r="E1351" s="555" t="s">
        <v>51</v>
      </c>
      <c r="F1351" s="555">
        <v>1</v>
      </c>
      <c r="G1351" s="1052">
        <v>980.97</v>
      </c>
      <c r="H1351" s="1059">
        <f t="shared" si="21"/>
        <v>980.97</v>
      </c>
      <c r="I1351" s="1039"/>
      <c r="J1351" s="2159" t="s">
        <v>6427</v>
      </c>
      <c r="K1351" s="2160" t="str">
        <f>VLOOKUP(J1351,'FICHE RATIOS'!C:D,2,FALSE)</f>
        <v>Eau froide</v>
      </c>
    </row>
    <row r="1352" spans="1:11" s="1012" customFormat="1" ht="12">
      <c r="A1352" s="1040"/>
      <c r="B1352" s="1060"/>
      <c r="C1352" s="1040"/>
      <c r="D1352" s="1062" t="s">
        <v>3506</v>
      </c>
      <c r="E1352" s="456" t="s">
        <v>51</v>
      </c>
      <c r="F1352" s="555">
        <v>1</v>
      </c>
      <c r="G1352" s="1052">
        <v>551.88</v>
      </c>
      <c r="H1352" s="1059">
        <f t="shared" si="21"/>
        <v>551.88</v>
      </c>
      <c r="I1352" s="1039"/>
      <c r="J1352" s="2159" t="s">
        <v>6427</v>
      </c>
      <c r="K1352" s="2160" t="str">
        <f>VLOOKUP(J1352,'FICHE RATIOS'!C:D,2,FALSE)</f>
        <v>Eau froide</v>
      </c>
    </row>
    <row r="1353" spans="1:11" s="1012" customFormat="1" ht="12">
      <c r="A1353" s="1040"/>
      <c r="B1353" s="1053"/>
      <c r="C1353" s="1054"/>
      <c r="D1353" s="1071"/>
      <c r="E1353" s="456"/>
      <c r="F1353" s="555"/>
      <c r="G1353" s="1052"/>
      <c r="H1353" s="1059">
        <f t="shared" si="21"/>
        <v>0</v>
      </c>
      <c r="I1353" s="1039"/>
      <c r="J1353" s="2159" t="s">
        <v>6427</v>
      </c>
      <c r="K1353" s="2160" t="str">
        <f>VLOOKUP(J1353,'FICHE RATIOS'!C:D,2,FALSE)</f>
        <v>Eau froide</v>
      </c>
    </row>
    <row r="1354" spans="1:11" s="1012" customFormat="1" ht="12">
      <c r="A1354" s="1040"/>
      <c r="B1354" s="1053"/>
      <c r="C1354" s="1054"/>
      <c r="D1354" s="1067" t="s">
        <v>3529</v>
      </c>
      <c r="E1354" s="555" t="s">
        <v>66</v>
      </c>
      <c r="F1354" s="555">
        <v>1</v>
      </c>
      <c r="G1354" s="1052">
        <v>57.5</v>
      </c>
      <c r="H1354" s="1059">
        <f t="shared" si="21"/>
        <v>57.5</v>
      </c>
      <c r="I1354" s="1039"/>
      <c r="J1354" s="2159" t="s">
        <v>6427</v>
      </c>
      <c r="K1354" s="2160" t="str">
        <f>VLOOKUP(J1354,'FICHE RATIOS'!C:D,2,FALSE)</f>
        <v>Eau froide</v>
      </c>
    </row>
    <row r="1355" spans="1:11" s="1012" customFormat="1" ht="12">
      <c r="A1355" s="1040"/>
      <c r="B1355" s="1053"/>
      <c r="C1355" s="1054"/>
      <c r="D1355" s="1064" t="s">
        <v>3500</v>
      </c>
      <c r="E1355" s="456" t="s">
        <v>66</v>
      </c>
      <c r="F1355" s="311">
        <v>1</v>
      </c>
      <c r="G1355" s="1052">
        <v>18.91</v>
      </c>
      <c r="H1355" s="1059">
        <f t="shared" si="21"/>
        <v>18.91</v>
      </c>
      <c r="I1355" s="1039"/>
      <c r="J1355" s="2159" t="s">
        <v>6427</v>
      </c>
      <c r="K1355" s="2160" t="str">
        <f>VLOOKUP(J1355,'FICHE RATIOS'!C:D,2,FALSE)</f>
        <v>Eau froide</v>
      </c>
    </row>
    <row r="1356" spans="1:11" s="1012" customFormat="1" ht="12">
      <c r="A1356" s="1040"/>
      <c r="B1356" s="1065"/>
      <c r="C1356" s="1066"/>
      <c r="D1356" s="1061"/>
      <c r="E1356" s="1051"/>
      <c r="F1356" s="1051"/>
      <c r="G1356" s="1052"/>
      <c r="H1356" s="1059">
        <f t="shared" si="21"/>
        <v>0</v>
      </c>
      <c r="I1356" s="1039"/>
      <c r="J1356" s="2159" t="s">
        <v>6427</v>
      </c>
      <c r="K1356" s="2160" t="str">
        <f>VLOOKUP(J1356,'FICHE RATIOS'!C:D,2,FALSE)</f>
        <v>Eau froide</v>
      </c>
    </row>
    <row r="1357" spans="1:11" s="1012" customFormat="1" ht="12">
      <c r="A1357" s="1040"/>
      <c r="B1357" s="1065"/>
      <c r="C1357" s="1066"/>
      <c r="D1357" s="1061"/>
      <c r="E1357" s="1051"/>
      <c r="F1357" s="1051"/>
      <c r="G1357" s="1052"/>
      <c r="H1357" s="1059">
        <f t="shared" si="21"/>
        <v>0</v>
      </c>
      <c r="I1357" s="1039"/>
      <c r="J1357" s="2159" t="s">
        <v>6427</v>
      </c>
      <c r="K1357" s="2160" t="str">
        <f>VLOOKUP(J1357,'FICHE RATIOS'!C:D,2,FALSE)</f>
        <v>Eau froide</v>
      </c>
    </row>
    <row r="1358" spans="1:11" s="1012" customFormat="1" ht="12">
      <c r="A1358" s="1040"/>
      <c r="B1358" s="1053"/>
      <c r="C1358" s="1054"/>
      <c r="D1358" s="1072" t="s">
        <v>3530</v>
      </c>
      <c r="E1358" s="555"/>
      <c r="F1358" s="555"/>
      <c r="G1358" s="1052"/>
      <c r="H1358" s="1059">
        <f t="shared" si="21"/>
        <v>0</v>
      </c>
      <c r="I1358" s="1039"/>
      <c r="J1358" s="2159" t="s">
        <v>6427</v>
      </c>
      <c r="K1358" s="2160" t="str">
        <f>VLOOKUP(J1358,'FICHE RATIOS'!C:D,2,FALSE)</f>
        <v>Eau froide</v>
      </c>
    </row>
    <row r="1359" spans="1:11" s="1012" customFormat="1" ht="12">
      <c r="A1359" s="1040"/>
      <c r="B1359" s="1053"/>
      <c r="C1359" s="1054"/>
      <c r="D1359" s="1067" t="s">
        <v>3597</v>
      </c>
      <c r="E1359" s="555" t="s">
        <v>66</v>
      </c>
      <c r="F1359" s="555">
        <v>6</v>
      </c>
      <c r="G1359" s="1052">
        <v>97.88</v>
      </c>
      <c r="H1359" s="1059">
        <f t="shared" si="21"/>
        <v>587.28</v>
      </c>
      <c r="I1359" s="1039"/>
      <c r="J1359" s="2159" t="s">
        <v>6427</v>
      </c>
      <c r="K1359" s="2160" t="str">
        <f>VLOOKUP(J1359,'FICHE RATIOS'!C:D,2,FALSE)</f>
        <v>Eau froide</v>
      </c>
    </row>
    <row r="1360" spans="1:11" s="1012" customFormat="1" ht="12">
      <c r="A1360" s="1040"/>
      <c r="B1360" s="1053"/>
      <c r="C1360" s="1054"/>
      <c r="D1360" s="1067" t="s">
        <v>3955</v>
      </c>
      <c r="E1360" s="555" t="s">
        <v>66</v>
      </c>
      <c r="F1360" s="555">
        <v>1</v>
      </c>
      <c r="G1360" s="1052">
        <v>132.35</v>
      </c>
      <c r="H1360" s="1059">
        <f t="shared" si="21"/>
        <v>132.35</v>
      </c>
      <c r="I1360" s="1039"/>
      <c r="J1360" s="2159" t="s">
        <v>6427</v>
      </c>
      <c r="K1360" s="2160" t="str">
        <f>VLOOKUP(J1360,'FICHE RATIOS'!C:D,2,FALSE)</f>
        <v>Eau froide</v>
      </c>
    </row>
    <row r="1361" spans="1:11" s="1012" customFormat="1" ht="12">
      <c r="A1361" s="1040"/>
      <c r="B1361" s="1053"/>
      <c r="C1361" s="1054"/>
      <c r="D1361" s="1064" t="s">
        <v>3956</v>
      </c>
      <c r="E1361" s="456" t="s">
        <v>66</v>
      </c>
      <c r="F1361" s="555">
        <v>1</v>
      </c>
      <c r="G1361" s="1052">
        <v>86.08</v>
      </c>
      <c r="H1361" s="1059">
        <f t="shared" si="21"/>
        <v>86.08</v>
      </c>
      <c r="I1361" s="1039"/>
      <c r="J1361" s="2159" t="s">
        <v>6427</v>
      </c>
      <c r="K1361" s="2160" t="str">
        <f>VLOOKUP(J1361,'FICHE RATIOS'!C:D,2,FALSE)</f>
        <v>Eau froide</v>
      </c>
    </row>
    <row r="1362" spans="1:11" s="1012" customFormat="1" ht="12">
      <c r="A1362" s="1040"/>
      <c r="B1362" s="1053"/>
      <c r="C1362" s="1054"/>
      <c r="D1362" s="1067" t="s">
        <v>3957</v>
      </c>
      <c r="E1362" s="555" t="s">
        <v>66</v>
      </c>
      <c r="F1362" s="555">
        <v>1</v>
      </c>
      <c r="G1362" s="1052">
        <v>273.82</v>
      </c>
      <c r="H1362" s="1059">
        <f t="shared" si="21"/>
        <v>273.82</v>
      </c>
      <c r="I1362" s="1039"/>
      <c r="J1362" s="2159" t="s">
        <v>6427</v>
      </c>
      <c r="K1362" s="2160" t="str">
        <f>VLOOKUP(J1362,'FICHE RATIOS'!C:D,2,FALSE)</f>
        <v>Eau froide</v>
      </c>
    </row>
    <row r="1363" spans="1:11" s="1012" customFormat="1" ht="12">
      <c r="A1363" s="1040"/>
      <c r="B1363" s="1053"/>
      <c r="C1363" s="1054"/>
      <c r="D1363" s="1067" t="s">
        <v>3958</v>
      </c>
      <c r="E1363" s="555" t="s">
        <v>66</v>
      </c>
      <c r="F1363" s="555">
        <v>1</v>
      </c>
      <c r="G1363" s="1052">
        <v>47.28</v>
      </c>
      <c r="H1363" s="1059">
        <f t="shared" si="21"/>
        <v>47.28</v>
      </c>
      <c r="I1363" s="1039"/>
      <c r="J1363" s="2159" t="s">
        <v>6427</v>
      </c>
      <c r="K1363" s="2160" t="str">
        <f>VLOOKUP(J1363,'FICHE RATIOS'!C:D,2,FALSE)</f>
        <v>Eau froide</v>
      </c>
    </row>
    <row r="1364" spans="1:11" s="1012" customFormat="1" ht="12">
      <c r="A1364" s="1040"/>
      <c r="B1364" s="1053"/>
      <c r="C1364" s="1054"/>
      <c r="D1364" s="1064" t="s">
        <v>3536</v>
      </c>
      <c r="E1364" s="456" t="s">
        <v>66</v>
      </c>
      <c r="F1364" s="555">
        <v>1</v>
      </c>
      <c r="G1364" s="1052">
        <v>15.78</v>
      </c>
      <c r="H1364" s="1059">
        <f t="shared" si="21"/>
        <v>15.78</v>
      </c>
      <c r="I1364" s="1039"/>
      <c r="J1364" s="2159" t="s">
        <v>6427</v>
      </c>
      <c r="K1364" s="2160" t="str">
        <f>VLOOKUP(J1364,'FICHE RATIOS'!C:D,2,FALSE)</f>
        <v>Eau froide</v>
      </c>
    </row>
    <row r="1365" spans="1:11" s="1012" customFormat="1" ht="12">
      <c r="A1365" s="1040"/>
      <c r="B1365" s="1053"/>
      <c r="C1365" s="1054"/>
      <c r="D1365" s="1064"/>
      <c r="E1365" s="456"/>
      <c r="F1365" s="311"/>
      <c r="G1365" s="1052"/>
      <c r="H1365" s="1059">
        <f t="shared" si="21"/>
        <v>0</v>
      </c>
      <c r="I1365" s="1039"/>
      <c r="J1365" s="2159" t="s">
        <v>6427</v>
      </c>
      <c r="K1365" s="2160" t="str">
        <f>VLOOKUP(J1365,'FICHE RATIOS'!C:D,2,FALSE)</f>
        <v>Eau froide</v>
      </c>
    </row>
    <row r="1366" spans="1:11" s="1012" customFormat="1" ht="12">
      <c r="A1366" s="1040"/>
      <c r="B1366" s="1053"/>
      <c r="C1366" s="1054"/>
      <c r="D1366" s="1064" t="s">
        <v>3527</v>
      </c>
      <c r="E1366" s="456"/>
      <c r="F1366" s="311"/>
      <c r="G1366" s="1052"/>
      <c r="H1366" s="1059">
        <f t="shared" si="21"/>
        <v>0</v>
      </c>
      <c r="I1366" s="1039"/>
      <c r="J1366" s="2159" t="s">
        <v>6427</v>
      </c>
      <c r="K1366" s="2160" t="str">
        <f>VLOOKUP(J1366,'FICHE RATIOS'!C:D,2,FALSE)</f>
        <v>Eau froide</v>
      </c>
    </row>
    <row r="1367" spans="1:11" s="1012" customFormat="1" ht="12">
      <c r="A1367" s="1040"/>
      <c r="B1367" s="1053"/>
      <c r="C1367" s="1054"/>
      <c r="D1367" s="1064" t="s">
        <v>3502</v>
      </c>
      <c r="E1367" s="456" t="s">
        <v>51</v>
      </c>
      <c r="F1367" s="555">
        <v>1</v>
      </c>
      <c r="G1367" s="1052">
        <v>41.7</v>
      </c>
      <c r="H1367" s="1059">
        <f t="shared" si="21"/>
        <v>41.7</v>
      </c>
      <c r="I1367" s="1039"/>
      <c r="J1367" s="2159" t="s">
        <v>6427</v>
      </c>
      <c r="K1367" s="2160" t="str">
        <f>VLOOKUP(J1367,'FICHE RATIOS'!C:D,2,FALSE)</f>
        <v>Eau froide</v>
      </c>
    </row>
    <row r="1368" spans="1:11" s="1012" customFormat="1" ht="12">
      <c r="A1368" s="1040"/>
      <c r="B1368" s="1053"/>
      <c r="C1368" s="1054"/>
      <c r="D1368" s="1067"/>
      <c r="E1368" s="555"/>
      <c r="F1368" s="311"/>
      <c r="G1368" s="1052"/>
      <c r="H1368" s="1059">
        <f t="shared" si="21"/>
        <v>0</v>
      </c>
      <c r="I1368" s="1039"/>
      <c r="J1368" s="2159" t="s">
        <v>6427</v>
      </c>
      <c r="K1368" s="2160" t="str">
        <f>VLOOKUP(J1368,'FICHE RATIOS'!C:D,2,FALSE)</f>
        <v>Eau froide</v>
      </c>
    </row>
    <row r="1369" spans="1:11" s="1012" customFormat="1" ht="12">
      <c r="A1369" s="1040"/>
      <c r="B1369" s="1053"/>
      <c r="C1369" s="1054"/>
      <c r="D1369" s="1067" t="s">
        <v>3550</v>
      </c>
      <c r="E1369" s="555"/>
      <c r="F1369" s="555"/>
      <c r="G1369" s="1052"/>
      <c r="H1369" s="1059">
        <f t="shared" si="21"/>
        <v>0</v>
      </c>
      <c r="I1369" s="1039"/>
      <c r="J1369" s="2159" t="s">
        <v>6427</v>
      </c>
      <c r="K1369" s="2160" t="str">
        <f>VLOOKUP(J1369,'FICHE RATIOS'!C:D,2,FALSE)</f>
        <v>Eau froide</v>
      </c>
    </row>
    <row r="1370" spans="1:11" s="1012" customFormat="1" ht="12">
      <c r="A1370" s="1040"/>
      <c r="B1370" s="1053"/>
      <c r="C1370" s="1054"/>
      <c r="D1370" s="1067" t="s">
        <v>3551</v>
      </c>
      <c r="E1370" s="555"/>
      <c r="F1370" s="555"/>
      <c r="G1370" s="1052"/>
      <c r="H1370" s="1059">
        <f t="shared" si="21"/>
        <v>0</v>
      </c>
      <c r="I1370" s="1039"/>
      <c r="J1370" s="2159" t="s">
        <v>6427</v>
      </c>
      <c r="K1370" s="2160" t="str">
        <f>VLOOKUP(J1370,'FICHE RATIOS'!C:D,2,FALSE)</f>
        <v>Eau froide</v>
      </c>
    </row>
    <row r="1371" spans="1:11" s="1012" customFormat="1" ht="12">
      <c r="A1371" s="1040"/>
      <c r="B1371" s="1053"/>
      <c r="C1371" s="1054"/>
      <c r="D1371" s="1067" t="s">
        <v>3552</v>
      </c>
      <c r="E1371" s="555"/>
      <c r="F1371" s="555"/>
      <c r="G1371" s="1052"/>
      <c r="H1371" s="1059">
        <f t="shared" si="21"/>
        <v>0</v>
      </c>
      <c r="I1371" s="1039"/>
      <c r="J1371" s="2159" t="s">
        <v>6427</v>
      </c>
      <c r="K1371" s="2160" t="str">
        <f>VLOOKUP(J1371,'FICHE RATIOS'!C:D,2,FALSE)</f>
        <v>Eau froide</v>
      </c>
    </row>
    <row r="1372" spans="1:11" s="1012" customFormat="1" ht="12">
      <c r="A1372" s="1040"/>
      <c r="B1372" s="1053"/>
      <c r="C1372" s="1054"/>
      <c r="D1372" s="1067" t="s">
        <v>3553</v>
      </c>
      <c r="E1372" s="555"/>
      <c r="F1372" s="555"/>
      <c r="G1372" s="1052"/>
      <c r="H1372" s="1059">
        <f t="shared" si="21"/>
        <v>0</v>
      </c>
      <c r="I1372" s="1039"/>
      <c r="J1372" s="2159" t="s">
        <v>6427</v>
      </c>
      <c r="K1372" s="2160" t="str">
        <f>VLOOKUP(J1372,'FICHE RATIOS'!C:D,2,FALSE)</f>
        <v>Eau froide</v>
      </c>
    </row>
    <row r="1373" spans="1:11" s="1012" customFormat="1" ht="12">
      <c r="A1373" s="1040"/>
      <c r="B1373" s="1053"/>
      <c r="C1373" s="1054"/>
      <c r="D1373" s="1067" t="s">
        <v>3509</v>
      </c>
      <c r="E1373" s="555"/>
      <c r="F1373" s="555"/>
      <c r="G1373" s="1052"/>
      <c r="H1373" s="1059">
        <f t="shared" si="21"/>
        <v>0</v>
      </c>
      <c r="I1373" s="1039"/>
      <c r="J1373" s="2159" t="s">
        <v>6427</v>
      </c>
      <c r="K1373" s="2160" t="str">
        <f>VLOOKUP(J1373,'FICHE RATIOS'!C:D,2,FALSE)</f>
        <v>Eau froide</v>
      </c>
    </row>
    <row r="1374" spans="1:11" s="1012" customFormat="1" ht="12">
      <c r="A1374" s="1040"/>
      <c r="B1374" s="1053"/>
      <c r="C1374" s="1054"/>
      <c r="D1374" s="1067" t="s">
        <v>3510</v>
      </c>
      <c r="E1374" s="555"/>
      <c r="F1374" s="555"/>
      <c r="G1374" s="1052"/>
      <c r="H1374" s="1059">
        <f t="shared" si="21"/>
        <v>0</v>
      </c>
      <c r="I1374" s="1039"/>
      <c r="J1374" s="2159" t="s">
        <v>6427</v>
      </c>
      <c r="K1374" s="2160" t="str">
        <f>VLOOKUP(J1374,'FICHE RATIOS'!C:D,2,FALSE)</f>
        <v>Eau froide</v>
      </c>
    </row>
    <row r="1375" spans="1:11" s="1012" customFormat="1" ht="12">
      <c r="A1375" s="1040"/>
      <c r="B1375" s="1053"/>
      <c r="C1375" s="1054"/>
      <c r="D1375" s="1067" t="s">
        <v>3959</v>
      </c>
      <c r="E1375" s="1051" t="s">
        <v>66</v>
      </c>
      <c r="F1375" s="1051">
        <v>1</v>
      </c>
      <c r="G1375" s="1052">
        <v>3684.26</v>
      </c>
      <c r="H1375" s="1059">
        <f t="shared" si="21"/>
        <v>3684.26</v>
      </c>
      <c r="I1375" s="1039"/>
      <c r="J1375" s="2159" t="s">
        <v>6427</v>
      </c>
      <c r="K1375" s="2160" t="str">
        <f>VLOOKUP(J1375,'FICHE RATIOS'!C:D,2,FALSE)</f>
        <v>Eau froide</v>
      </c>
    </row>
    <row r="1376" spans="1:11" s="1012" customFormat="1" ht="12">
      <c r="A1376" s="1040"/>
      <c r="B1376" s="1053"/>
      <c r="C1376" s="1054"/>
      <c r="D1376" s="1067" t="s">
        <v>3540</v>
      </c>
      <c r="E1376" s="555"/>
      <c r="F1376" s="555"/>
      <c r="G1376" s="1052"/>
      <c r="H1376" s="1059">
        <f t="shared" si="21"/>
        <v>0</v>
      </c>
      <c r="I1376" s="1039"/>
      <c r="J1376" s="2159" t="s">
        <v>6427</v>
      </c>
      <c r="K1376" s="2160" t="str">
        <f>VLOOKUP(J1376,'FICHE RATIOS'!C:D,2,FALSE)</f>
        <v>Eau froide</v>
      </c>
    </row>
    <row r="1377" spans="1:11" s="1012" customFormat="1" ht="12">
      <c r="A1377" s="1040"/>
      <c r="B1377" s="1053"/>
      <c r="C1377" s="1054"/>
      <c r="D1377" s="1067" t="s">
        <v>3541</v>
      </c>
      <c r="E1377" s="555" t="s">
        <v>51</v>
      </c>
      <c r="F1377" s="555">
        <v>1</v>
      </c>
      <c r="G1377" s="1052">
        <v>51.1</v>
      </c>
      <c r="H1377" s="1059">
        <f t="shared" si="21"/>
        <v>51.1</v>
      </c>
      <c r="I1377" s="1039"/>
      <c r="J1377" s="2159" t="s">
        <v>6427</v>
      </c>
      <c r="K1377" s="2160" t="str">
        <f>VLOOKUP(J1377,'FICHE RATIOS'!C:D,2,FALSE)</f>
        <v>Eau froide</v>
      </c>
    </row>
    <row r="1378" spans="1:11" s="1012" customFormat="1" ht="12">
      <c r="A1378" s="1040"/>
      <c r="B1378" s="1053"/>
      <c r="C1378" s="1054"/>
      <c r="D1378" s="1067"/>
      <c r="E1378" s="555"/>
      <c r="F1378" s="555"/>
      <c r="G1378" s="1052"/>
      <c r="H1378" s="1059">
        <f t="shared" si="21"/>
        <v>0</v>
      </c>
      <c r="I1378" s="1039"/>
      <c r="J1378" s="2159" t="s">
        <v>6427</v>
      </c>
      <c r="K1378" s="2160" t="str">
        <f>VLOOKUP(J1378,'FICHE RATIOS'!C:D,2,FALSE)</f>
        <v>Eau froide</v>
      </c>
    </row>
    <row r="1379" spans="1:11" s="1012" customFormat="1" ht="12">
      <c r="A1379" s="1040"/>
      <c r="B1379" s="1053"/>
      <c r="C1379" s="1054"/>
      <c r="D1379" s="1067" t="s">
        <v>3563</v>
      </c>
      <c r="E1379" s="555" t="s">
        <v>235</v>
      </c>
      <c r="F1379" s="555">
        <v>5</v>
      </c>
      <c r="G1379" s="1052">
        <v>79.97</v>
      </c>
      <c r="H1379" s="1059">
        <f t="shared" si="21"/>
        <v>399.85</v>
      </c>
      <c r="I1379" s="1039"/>
      <c r="J1379" s="2159" t="s">
        <v>6427</v>
      </c>
      <c r="K1379" s="2160" t="str">
        <f>VLOOKUP(J1379,'FICHE RATIOS'!C:D,2,FALSE)</f>
        <v>Eau froide</v>
      </c>
    </row>
    <row r="1380" spans="1:11" s="1012" customFormat="1" ht="12">
      <c r="A1380" s="1040"/>
      <c r="B1380" s="1060"/>
      <c r="C1380" s="1040"/>
      <c r="D1380" s="1062" t="s">
        <v>3506</v>
      </c>
      <c r="E1380" s="276" t="s">
        <v>70</v>
      </c>
      <c r="F1380" s="277">
        <v>4</v>
      </c>
      <c r="G1380" s="1052">
        <v>68.989999999999995</v>
      </c>
      <c r="H1380" s="1059">
        <f t="shared" si="21"/>
        <v>275.95999999999998</v>
      </c>
      <c r="I1380" s="1039"/>
      <c r="J1380" s="2159" t="s">
        <v>6427</v>
      </c>
      <c r="K1380" s="2160" t="str">
        <f>VLOOKUP(J1380,'FICHE RATIOS'!C:D,2,FALSE)</f>
        <v>Eau froide</v>
      </c>
    </row>
    <row r="1381" spans="1:11" s="1012" customFormat="1" ht="12">
      <c r="A1381" s="1040"/>
      <c r="B1381" s="1065"/>
      <c r="C1381" s="1066"/>
      <c r="D1381" s="1061"/>
      <c r="E1381" s="1051"/>
      <c r="F1381" s="1051"/>
      <c r="G1381" s="1052"/>
      <c r="H1381" s="1059">
        <f t="shared" si="21"/>
        <v>0</v>
      </c>
      <c r="I1381" s="1039"/>
      <c r="J1381" s="2159" t="s">
        <v>6427</v>
      </c>
      <c r="K1381" s="2160" t="str">
        <f>VLOOKUP(J1381,'FICHE RATIOS'!C:D,2,FALSE)</f>
        <v>Eau froide</v>
      </c>
    </row>
    <row r="1382" spans="1:11" s="1012" customFormat="1" ht="12">
      <c r="A1382" s="1040"/>
      <c r="B1382" s="1065"/>
      <c r="C1382" s="1066"/>
      <c r="D1382" s="1061"/>
      <c r="E1382" s="1051"/>
      <c r="F1382" s="1051"/>
      <c r="G1382" s="1052"/>
      <c r="H1382" s="1059">
        <f t="shared" si="21"/>
        <v>0</v>
      </c>
      <c r="I1382" s="1039"/>
      <c r="J1382" s="2159" t="s">
        <v>6427</v>
      </c>
      <c r="K1382" s="2160" t="str">
        <f>VLOOKUP(J1382,'FICHE RATIOS'!C:D,2,FALSE)</f>
        <v>Eau froide</v>
      </c>
    </row>
    <row r="1383" spans="1:11" s="1012" customFormat="1" ht="12">
      <c r="A1383" s="1040"/>
      <c r="B1383" s="1053"/>
      <c r="C1383" s="1054"/>
      <c r="D1383" s="1072" t="s">
        <v>3543</v>
      </c>
      <c r="E1383" s="555"/>
      <c r="F1383" s="555"/>
      <c r="G1383" s="1052"/>
      <c r="H1383" s="1059">
        <f t="shared" si="21"/>
        <v>0</v>
      </c>
      <c r="I1383" s="1039"/>
      <c r="J1383" s="2159" t="s">
        <v>6427</v>
      </c>
      <c r="K1383" s="2160" t="str">
        <f>VLOOKUP(J1383,'FICHE RATIOS'!C:D,2,FALSE)</f>
        <v>Eau froide</v>
      </c>
    </row>
    <row r="1384" spans="1:11" s="1012" customFormat="1" ht="12">
      <c r="A1384" s="1040"/>
      <c r="B1384" s="1053"/>
      <c r="C1384" s="1054"/>
      <c r="D1384" s="1067" t="s">
        <v>3531</v>
      </c>
      <c r="E1384" s="555" t="s">
        <v>66</v>
      </c>
      <c r="F1384" s="555">
        <v>9</v>
      </c>
      <c r="G1384" s="1052">
        <v>164.21</v>
      </c>
      <c r="H1384" s="1059">
        <f t="shared" si="21"/>
        <v>1477.89</v>
      </c>
      <c r="I1384" s="1039"/>
      <c r="J1384" s="2159" t="s">
        <v>6427</v>
      </c>
      <c r="K1384" s="2160" t="str">
        <f>VLOOKUP(J1384,'FICHE RATIOS'!C:D,2,FALSE)</f>
        <v>Eau froide</v>
      </c>
    </row>
    <row r="1385" spans="1:11" s="1012" customFormat="1" ht="12">
      <c r="A1385" s="1040"/>
      <c r="B1385" s="1053"/>
      <c r="C1385" s="1054"/>
      <c r="D1385" s="1067" t="s">
        <v>3532</v>
      </c>
      <c r="E1385" s="555" t="s">
        <v>66</v>
      </c>
      <c r="F1385" s="555">
        <v>1</v>
      </c>
      <c r="G1385" s="1052">
        <v>612.42999999999995</v>
      </c>
      <c r="H1385" s="1059">
        <f t="shared" si="21"/>
        <v>612.42999999999995</v>
      </c>
      <c r="I1385" s="1039"/>
      <c r="J1385" s="2159" t="s">
        <v>6427</v>
      </c>
      <c r="K1385" s="2160" t="str">
        <f>VLOOKUP(J1385,'FICHE RATIOS'!C:D,2,FALSE)</f>
        <v>Eau froide</v>
      </c>
    </row>
    <row r="1386" spans="1:11" s="1012" customFormat="1" ht="12">
      <c r="A1386" s="1040"/>
      <c r="B1386" s="1053"/>
      <c r="C1386" s="1054"/>
      <c r="D1386" s="1064" t="s">
        <v>3533</v>
      </c>
      <c r="E1386" s="456" t="s">
        <v>66</v>
      </c>
      <c r="F1386" s="555">
        <v>1</v>
      </c>
      <c r="G1386" s="1052">
        <v>125.36</v>
      </c>
      <c r="H1386" s="1059">
        <f t="shared" si="21"/>
        <v>125.36</v>
      </c>
      <c r="I1386" s="1039"/>
      <c r="J1386" s="2159" t="s">
        <v>6427</v>
      </c>
      <c r="K1386" s="2160" t="str">
        <f>VLOOKUP(J1386,'FICHE RATIOS'!C:D,2,FALSE)</f>
        <v>Eau froide</v>
      </c>
    </row>
    <row r="1387" spans="1:11" s="1012" customFormat="1" ht="12">
      <c r="A1387" s="1040"/>
      <c r="B1387" s="1053"/>
      <c r="C1387" s="1054"/>
      <c r="D1387" s="1067" t="s">
        <v>3534</v>
      </c>
      <c r="E1387" s="555" t="s">
        <v>66</v>
      </c>
      <c r="F1387" s="555">
        <v>1</v>
      </c>
      <c r="G1387" s="1052">
        <v>801.3</v>
      </c>
      <c r="H1387" s="1059">
        <f t="shared" si="21"/>
        <v>801.3</v>
      </c>
      <c r="I1387" s="1039"/>
      <c r="J1387" s="2159" t="s">
        <v>6427</v>
      </c>
      <c r="K1387" s="2160" t="str">
        <f>VLOOKUP(J1387,'FICHE RATIOS'!C:D,2,FALSE)</f>
        <v>Eau froide</v>
      </c>
    </row>
    <row r="1388" spans="1:11" s="1012" customFormat="1" ht="12">
      <c r="A1388" s="1040"/>
      <c r="B1388" s="1053"/>
      <c r="C1388" s="1054"/>
      <c r="D1388" s="1067" t="s">
        <v>3535</v>
      </c>
      <c r="E1388" s="555" t="s">
        <v>66</v>
      </c>
      <c r="F1388" s="555">
        <v>1</v>
      </c>
      <c r="G1388" s="1052">
        <v>57.17</v>
      </c>
      <c r="H1388" s="1059">
        <f t="shared" si="21"/>
        <v>57.17</v>
      </c>
      <c r="I1388" s="1039"/>
      <c r="J1388" s="2159" t="s">
        <v>6427</v>
      </c>
      <c r="K1388" s="2160" t="str">
        <f>VLOOKUP(J1388,'FICHE RATIOS'!C:D,2,FALSE)</f>
        <v>Eau froide</v>
      </c>
    </row>
    <row r="1389" spans="1:11" s="1012" customFormat="1" ht="12">
      <c r="A1389" s="1040"/>
      <c r="B1389" s="1053"/>
      <c r="C1389" s="1054"/>
      <c r="D1389" s="1064" t="s">
        <v>3536</v>
      </c>
      <c r="E1389" s="456" t="s">
        <v>66</v>
      </c>
      <c r="F1389" s="555">
        <v>1</v>
      </c>
      <c r="G1389" s="1052">
        <v>15.78</v>
      </c>
      <c r="H1389" s="1059">
        <f t="shared" si="21"/>
        <v>15.78</v>
      </c>
      <c r="I1389" s="1039"/>
      <c r="J1389" s="2159" t="s">
        <v>6427</v>
      </c>
      <c r="K1389" s="2160" t="str">
        <f>VLOOKUP(J1389,'FICHE RATIOS'!C:D,2,FALSE)</f>
        <v>Eau froide</v>
      </c>
    </row>
    <row r="1390" spans="1:11" s="1012" customFormat="1" ht="12">
      <c r="A1390" s="1040"/>
      <c r="B1390" s="1053"/>
      <c r="C1390" s="1054"/>
      <c r="D1390" s="1064"/>
      <c r="E1390" s="456"/>
      <c r="F1390" s="311"/>
      <c r="G1390" s="1052"/>
      <c r="H1390" s="1059">
        <f t="shared" si="21"/>
        <v>0</v>
      </c>
      <c r="I1390" s="1039"/>
      <c r="J1390" s="2159" t="s">
        <v>6427</v>
      </c>
      <c r="K1390" s="2160" t="str">
        <f>VLOOKUP(J1390,'FICHE RATIOS'!C:D,2,FALSE)</f>
        <v>Eau froide</v>
      </c>
    </row>
    <row r="1391" spans="1:11" s="1012" customFormat="1" ht="12">
      <c r="A1391" s="1040"/>
      <c r="B1391" s="1053"/>
      <c r="C1391" s="1054"/>
      <c r="D1391" s="1064" t="s">
        <v>3527</v>
      </c>
      <c r="E1391" s="456"/>
      <c r="F1391" s="311"/>
      <c r="G1391" s="1052"/>
      <c r="H1391" s="1059">
        <f t="shared" si="21"/>
        <v>0</v>
      </c>
      <c r="I1391" s="1039"/>
      <c r="J1391" s="2159" t="s">
        <v>6427</v>
      </c>
      <c r="K1391" s="2160" t="str">
        <f>VLOOKUP(J1391,'FICHE RATIOS'!C:D,2,FALSE)</f>
        <v>Eau froide</v>
      </c>
    </row>
    <row r="1392" spans="1:11" s="1012" customFormat="1" ht="12">
      <c r="A1392" s="1040"/>
      <c r="B1392" s="1053"/>
      <c r="C1392" s="1054"/>
      <c r="D1392" s="1064" t="s">
        <v>3502</v>
      </c>
      <c r="E1392" s="456" t="s">
        <v>51</v>
      </c>
      <c r="F1392" s="555">
        <v>4</v>
      </c>
      <c r="G1392" s="1052">
        <v>41.7</v>
      </c>
      <c r="H1392" s="1059">
        <f t="shared" si="21"/>
        <v>166.8</v>
      </c>
      <c r="I1392" s="1039"/>
      <c r="J1392" s="2159" t="s">
        <v>6427</v>
      </c>
      <c r="K1392" s="2160" t="str">
        <f>VLOOKUP(J1392,'FICHE RATIOS'!C:D,2,FALSE)</f>
        <v>Eau froide</v>
      </c>
    </row>
    <row r="1393" spans="1:11" s="1012" customFormat="1" ht="12">
      <c r="A1393" s="1040"/>
      <c r="B1393" s="1053"/>
      <c r="C1393" s="1054"/>
      <c r="D1393" s="1067"/>
      <c r="E1393" s="555"/>
      <c r="F1393" s="311"/>
      <c r="G1393" s="1052"/>
      <c r="H1393" s="1059">
        <f t="shared" si="21"/>
        <v>0</v>
      </c>
      <c r="I1393" s="1039"/>
      <c r="J1393" s="2159" t="s">
        <v>6427</v>
      </c>
      <c r="K1393" s="2160" t="str">
        <f>VLOOKUP(J1393,'FICHE RATIOS'!C:D,2,FALSE)</f>
        <v>Eau froide</v>
      </c>
    </row>
    <row r="1394" spans="1:11" s="1012" customFormat="1" ht="24">
      <c r="A1394" s="1040"/>
      <c r="B1394" s="1053"/>
      <c r="C1394" s="1054"/>
      <c r="D1394" s="1061" t="s">
        <v>3537</v>
      </c>
      <c r="E1394" s="555"/>
      <c r="F1394" s="555"/>
      <c r="G1394" s="1052"/>
      <c r="H1394" s="1059">
        <f t="shared" si="21"/>
        <v>0</v>
      </c>
      <c r="I1394" s="1039"/>
      <c r="J1394" s="2159" t="s">
        <v>6427</v>
      </c>
      <c r="K1394" s="2160" t="str">
        <f>VLOOKUP(J1394,'FICHE RATIOS'!C:D,2,FALSE)</f>
        <v>Eau froide</v>
      </c>
    </row>
    <row r="1395" spans="1:11" s="1012" customFormat="1" ht="24">
      <c r="A1395" s="1040"/>
      <c r="B1395" s="1053"/>
      <c r="C1395" s="1054"/>
      <c r="D1395" s="1061" t="s">
        <v>3538</v>
      </c>
      <c r="E1395" s="555"/>
      <c r="F1395" s="555"/>
      <c r="G1395" s="1052"/>
      <c r="H1395" s="1059">
        <f t="shared" si="21"/>
        <v>0</v>
      </c>
      <c r="I1395" s="1039"/>
      <c r="J1395" s="2159" t="s">
        <v>6427</v>
      </c>
      <c r="K1395" s="2160" t="str">
        <f>VLOOKUP(J1395,'FICHE RATIOS'!C:D,2,FALSE)</f>
        <v>Eau froide</v>
      </c>
    </row>
    <row r="1396" spans="1:11" s="1012" customFormat="1" ht="12">
      <c r="A1396" s="1040"/>
      <c r="B1396" s="1053"/>
      <c r="C1396" s="1054"/>
      <c r="D1396" s="1061" t="s">
        <v>3509</v>
      </c>
      <c r="E1396" s="555"/>
      <c r="F1396" s="555"/>
      <c r="G1396" s="1052"/>
      <c r="H1396" s="1059">
        <f t="shared" si="21"/>
        <v>0</v>
      </c>
      <c r="I1396" s="1039"/>
      <c r="J1396" s="2159" t="s">
        <v>6427</v>
      </c>
      <c r="K1396" s="2160" t="str">
        <f>VLOOKUP(J1396,'FICHE RATIOS'!C:D,2,FALSE)</f>
        <v>Eau froide</v>
      </c>
    </row>
    <row r="1397" spans="1:11" s="1012" customFormat="1" ht="12">
      <c r="A1397" s="1040"/>
      <c r="B1397" s="1053"/>
      <c r="C1397" s="1054"/>
      <c r="D1397" s="1061" t="s">
        <v>3510</v>
      </c>
      <c r="E1397" s="555"/>
      <c r="F1397" s="555"/>
      <c r="G1397" s="1052"/>
      <c r="H1397" s="1059">
        <f t="shared" si="21"/>
        <v>0</v>
      </c>
      <c r="I1397" s="1039"/>
      <c r="J1397" s="2159" t="s">
        <v>6427</v>
      </c>
      <c r="K1397" s="2160" t="str">
        <f>VLOOKUP(J1397,'FICHE RATIOS'!C:D,2,FALSE)</f>
        <v>Eau froide</v>
      </c>
    </row>
    <row r="1398" spans="1:11" s="1012" customFormat="1" ht="12">
      <c r="A1398" s="1040"/>
      <c r="B1398" s="1053"/>
      <c r="C1398" s="1054"/>
      <c r="D1398" s="1061" t="s">
        <v>3539</v>
      </c>
      <c r="E1398" s="1051" t="s">
        <v>66</v>
      </c>
      <c r="F1398" s="1051">
        <v>1</v>
      </c>
      <c r="G1398" s="1052">
        <v>6194.69</v>
      </c>
      <c r="H1398" s="1059">
        <f t="shared" si="21"/>
        <v>6194.69</v>
      </c>
      <c r="I1398" s="1039"/>
      <c r="J1398" s="2159" t="s">
        <v>6427</v>
      </c>
      <c r="K1398" s="2160" t="str">
        <f>VLOOKUP(J1398,'FICHE RATIOS'!C:D,2,FALSE)</f>
        <v>Eau froide</v>
      </c>
    </row>
    <row r="1399" spans="1:11" s="1012" customFormat="1" ht="12">
      <c r="A1399" s="1040"/>
      <c r="B1399" s="1053"/>
      <c r="C1399" s="1054"/>
      <c r="D1399" s="1067" t="s">
        <v>3540</v>
      </c>
      <c r="E1399" s="555"/>
      <c r="F1399" s="555"/>
      <c r="G1399" s="1052"/>
      <c r="H1399" s="1059">
        <f t="shared" si="21"/>
        <v>0</v>
      </c>
      <c r="I1399" s="1039"/>
      <c r="J1399" s="2159" t="s">
        <v>6427</v>
      </c>
      <c r="K1399" s="2160" t="str">
        <f>VLOOKUP(J1399,'FICHE RATIOS'!C:D,2,FALSE)</f>
        <v>Eau froide</v>
      </c>
    </row>
    <row r="1400" spans="1:11" s="1012" customFormat="1" ht="12">
      <c r="A1400" s="1040"/>
      <c r="B1400" s="1053"/>
      <c r="C1400" s="1054"/>
      <c r="D1400" s="1067" t="s">
        <v>3541</v>
      </c>
      <c r="E1400" s="555" t="s">
        <v>51</v>
      </c>
      <c r="F1400" s="555">
        <v>1</v>
      </c>
      <c r="G1400" s="1052">
        <v>51.1</v>
      </c>
      <c r="H1400" s="1059">
        <f t="shared" si="21"/>
        <v>51.1</v>
      </c>
      <c r="I1400" s="1039"/>
      <c r="J1400" s="2159" t="s">
        <v>6427</v>
      </c>
      <c r="K1400" s="2160" t="str">
        <f>VLOOKUP(J1400,'FICHE RATIOS'!C:D,2,FALSE)</f>
        <v>Eau froide</v>
      </c>
    </row>
    <row r="1401" spans="1:11" s="1012" customFormat="1" ht="12">
      <c r="A1401" s="1040"/>
      <c r="B1401" s="1053"/>
      <c r="C1401" s="1054"/>
      <c r="D1401" s="1067"/>
      <c r="E1401" s="555"/>
      <c r="F1401" s="555"/>
      <c r="G1401" s="1052"/>
      <c r="H1401" s="1059">
        <f t="shared" si="21"/>
        <v>0</v>
      </c>
      <c r="I1401" s="1039"/>
      <c r="J1401" s="2159" t="s">
        <v>6427</v>
      </c>
      <c r="K1401" s="2160" t="str">
        <f>VLOOKUP(J1401,'FICHE RATIOS'!C:D,2,FALSE)</f>
        <v>Eau froide</v>
      </c>
    </row>
    <row r="1402" spans="1:11" s="1012" customFormat="1" ht="12">
      <c r="A1402" s="1040"/>
      <c r="B1402" s="1053"/>
      <c r="C1402" s="1054"/>
      <c r="D1402" s="1067" t="s">
        <v>3542</v>
      </c>
      <c r="E1402" s="555" t="s">
        <v>235</v>
      </c>
      <c r="F1402" s="555">
        <v>5</v>
      </c>
      <c r="G1402" s="1052">
        <v>95.83</v>
      </c>
      <c r="H1402" s="1059">
        <f t="shared" si="21"/>
        <v>479.15</v>
      </c>
      <c r="I1402" s="1039"/>
      <c r="J1402" s="2159" t="s">
        <v>6427</v>
      </c>
      <c r="K1402" s="2160" t="str">
        <f>VLOOKUP(J1402,'FICHE RATIOS'!C:D,2,FALSE)</f>
        <v>Eau froide</v>
      </c>
    </row>
    <row r="1403" spans="1:11" s="1012" customFormat="1" ht="12">
      <c r="A1403" s="1040"/>
      <c r="B1403" s="1060"/>
      <c r="C1403" s="1040"/>
      <c r="D1403" s="1062" t="s">
        <v>3506</v>
      </c>
      <c r="E1403" s="276" t="s">
        <v>70</v>
      </c>
      <c r="F1403" s="277">
        <v>4</v>
      </c>
      <c r="G1403" s="1052">
        <v>68.989999999999995</v>
      </c>
      <c r="H1403" s="1059">
        <f t="shared" si="21"/>
        <v>275.95999999999998</v>
      </c>
      <c r="I1403" s="1039"/>
      <c r="J1403" s="2159" t="s">
        <v>6427</v>
      </c>
      <c r="K1403" s="2160" t="str">
        <f>VLOOKUP(J1403,'FICHE RATIOS'!C:D,2,FALSE)</f>
        <v>Eau froide</v>
      </c>
    </row>
    <row r="1404" spans="1:11" s="1012" customFormat="1" ht="12">
      <c r="A1404" s="1040"/>
      <c r="B1404" s="1065"/>
      <c r="C1404" s="1066"/>
      <c r="D1404" s="1061"/>
      <c r="E1404" s="1051"/>
      <c r="F1404" s="1051"/>
      <c r="G1404" s="1052"/>
      <c r="H1404" s="1059">
        <f t="shared" si="21"/>
        <v>0</v>
      </c>
      <c r="I1404" s="1039"/>
      <c r="J1404" s="2159" t="s">
        <v>6427</v>
      </c>
      <c r="K1404" s="2160" t="str">
        <f>VLOOKUP(J1404,'FICHE RATIOS'!C:D,2,FALSE)</f>
        <v>Eau froide</v>
      </c>
    </row>
    <row r="1405" spans="1:11" s="1012" customFormat="1" ht="12">
      <c r="A1405" s="1040"/>
      <c r="B1405" s="1065"/>
      <c r="C1405" s="1066"/>
      <c r="D1405" s="1061"/>
      <c r="E1405" s="1051"/>
      <c r="F1405" s="1051"/>
      <c r="G1405" s="1052"/>
      <c r="H1405" s="1059">
        <f t="shared" si="21"/>
        <v>0</v>
      </c>
      <c r="I1405" s="1039"/>
      <c r="J1405" s="2159" t="s">
        <v>6427</v>
      </c>
      <c r="K1405" s="2160" t="str">
        <f>VLOOKUP(J1405,'FICHE RATIOS'!C:D,2,FALSE)</f>
        <v>Eau froide</v>
      </c>
    </row>
    <row r="1406" spans="1:11" s="1012" customFormat="1" ht="12">
      <c r="A1406" s="1040"/>
      <c r="B1406" s="1053"/>
      <c r="C1406" s="1054"/>
      <c r="D1406" s="1072" t="s">
        <v>3544</v>
      </c>
      <c r="E1406" s="555"/>
      <c r="F1406" s="555"/>
      <c r="G1406" s="1052"/>
      <c r="H1406" s="1059">
        <f t="shared" si="21"/>
        <v>0</v>
      </c>
      <c r="I1406" s="1039"/>
      <c r="J1406" s="2159" t="s">
        <v>6427</v>
      </c>
      <c r="K1406" s="2160" t="str">
        <f>VLOOKUP(J1406,'FICHE RATIOS'!C:D,2,FALSE)</f>
        <v>Eau froide</v>
      </c>
    </row>
    <row r="1407" spans="1:11" s="1012" customFormat="1" ht="12">
      <c r="A1407" s="1040"/>
      <c r="B1407" s="1053"/>
      <c r="C1407" s="1054"/>
      <c r="D1407" s="1067" t="s">
        <v>3545</v>
      </c>
      <c r="E1407" s="555" t="s">
        <v>66</v>
      </c>
      <c r="F1407" s="555">
        <v>6</v>
      </c>
      <c r="G1407" s="1052">
        <v>71.22</v>
      </c>
      <c r="H1407" s="1059">
        <f t="shared" ref="H1407:H1470" si="22">+IF(F1407=0,0,F1407*G1407)</f>
        <v>427.32</v>
      </c>
      <c r="I1407" s="1039"/>
      <c r="J1407" s="2159" t="s">
        <v>6427</v>
      </c>
      <c r="K1407" s="2160" t="str">
        <f>VLOOKUP(J1407,'FICHE RATIOS'!C:D,2,FALSE)</f>
        <v>Eau froide</v>
      </c>
    </row>
    <row r="1408" spans="1:11" s="1012" customFormat="1" ht="12">
      <c r="A1408" s="1040"/>
      <c r="B1408" s="1053"/>
      <c r="C1408" s="1054"/>
      <c r="D1408" s="1067" t="s">
        <v>3546</v>
      </c>
      <c r="E1408" s="555" t="s">
        <v>66</v>
      </c>
      <c r="F1408" s="555">
        <v>1</v>
      </c>
      <c r="G1408" s="1052">
        <v>441.02</v>
      </c>
      <c r="H1408" s="1059">
        <f t="shared" si="22"/>
        <v>441.02</v>
      </c>
      <c r="I1408" s="1039"/>
      <c r="J1408" s="2159" t="s">
        <v>6427</v>
      </c>
      <c r="K1408" s="2160" t="str">
        <f>VLOOKUP(J1408,'FICHE RATIOS'!C:D,2,FALSE)</f>
        <v>Eau froide</v>
      </c>
    </row>
    <row r="1409" spans="1:11" s="1012" customFormat="1" ht="12">
      <c r="A1409" s="1040"/>
      <c r="B1409" s="1053"/>
      <c r="C1409" s="1054"/>
      <c r="D1409" s="1064" t="s">
        <v>3547</v>
      </c>
      <c r="E1409" s="456" t="s">
        <v>66</v>
      </c>
      <c r="F1409" s="555">
        <v>1</v>
      </c>
      <c r="G1409" s="1052">
        <v>65.92</v>
      </c>
      <c r="H1409" s="1059">
        <f t="shared" si="22"/>
        <v>65.92</v>
      </c>
      <c r="I1409" s="1039"/>
      <c r="J1409" s="2159" t="s">
        <v>6427</v>
      </c>
      <c r="K1409" s="2160" t="str">
        <f>VLOOKUP(J1409,'FICHE RATIOS'!C:D,2,FALSE)</f>
        <v>Eau froide</v>
      </c>
    </row>
    <row r="1410" spans="1:11" s="1012" customFormat="1" ht="12">
      <c r="A1410" s="1040"/>
      <c r="B1410" s="1053"/>
      <c r="C1410" s="1054"/>
      <c r="D1410" s="1067" t="s">
        <v>3548</v>
      </c>
      <c r="E1410" s="555" t="s">
        <v>66</v>
      </c>
      <c r="F1410" s="555">
        <v>1</v>
      </c>
      <c r="G1410" s="1052">
        <v>183.18</v>
      </c>
      <c r="H1410" s="1059">
        <f t="shared" si="22"/>
        <v>183.18</v>
      </c>
      <c r="I1410" s="1039"/>
      <c r="J1410" s="2159" t="s">
        <v>6427</v>
      </c>
      <c r="K1410" s="2160" t="str">
        <f>VLOOKUP(J1410,'FICHE RATIOS'!C:D,2,FALSE)</f>
        <v>Eau froide</v>
      </c>
    </row>
    <row r="1411" spans="1:11" s="1012" customFormat="1" ht="12">
      <c r="A1411" s="1040"/>
      <c r="B1411" s="1053"/>
      <c r="C1411" s="1054"/>
      <c r="D1411" s="1067" t="s">
        <v>3549</v>
      </c>
      <c r="E1411" s="555" t="s">
        <v>66</v>
      </c>
      <c r="F1411" s="555">
        <v>1</v>
      </c>
      <c r="G1411" s="1052">
        <v>37.020000000000003</v>
      </c>
      <c r="H1411" s="1059">
        <f t="shared" si="22"/>
        <v>37.020000000000003</v>
      </c>
      <c r="I1411" s="1039"/>
      <c r="J1411" s="2159" t="s">
        <v>6427</v>
      </c>
      <c r="K1411" s="2160" t="str">
        <f>VLOOKUP(J1411,'FICHE RATIOS'!C:D,2,FALSE)</f>
        <v>Eau froide</v>
      </c>
    </row>
    <row r="1412" spans="1:11" s="1012" customFormat="1" ht="12">
      <c r="A1412" s="1040"/>
      <c r="B1412" s="1053"/>
      <c r="C1412" s="1054"/>
      <c r="D1412" s="1064" t="s">
        <v>3536</v>
      </c>
      <c r="E1412" s="456" t="s">
        <v>66</v>
      </c>
      <c r="F1412" s="555">
        <v>1</v>
      </c>
      <c r="G1412" s="1052">
        <v>15.78</v>
      </c>
      <c r="H1412" s="1059">
        <f t="shared" si="22"/>
        <v>15.78</v>
      </c>
      <c r="I1412" s="1039"/>
      <c r="J1412" s="2159" t="s">
        <v>6427</v>
      </c>
      <c r="K1412" s="2160" t="str">
        <f>VLOOKUP(J1412,'FICHE RATIOS'!C:D,2,FALSE)</f>
        <v>Eau froide</v>
      </c>
    </row>
    <row r="1413" spans="1:11" s="1012" customFormat="1" ht="12">
      <c r="A1413" s="1040"/>
      <c r="B1413" s="1053"/>
      <c r="C1413" s="1054"/>
      <c r="D1413" s="1064"/>
      <c r="E1413" s="456"/>
      <c r="F1413" s="311"/>
      <c r="G1413" s="1052"/>
      <c r="H1413" s="1059">
        <f t="shared" si="22"/>
        <v>0</v>
      </c>
      <c r="I1413" s="1039"/>
      <c r="J1413" s="2159" t="s">
        <v>6427</v>
      </c>
      <c r="K1413" s="2160" t="str">
        <f>VLOOKUP(J1413,'FICHE RATIOS'!C:D,2,FALSE)</f>
        <v>Eau froide</v>
      </c>
    </row>
    <row r="1414" spans="1:11" s="1012" customFormat="1" ht="12">
      <c r="A1414" s="1040"/>
      <c r="B1414" s="1053"/>
      <c r="C1414" s="1054"/>
      <c r="D1414" s="1064" t="s">
        <v>3527</v>
      </c>
      <c r="E1414" s="456"/>
      <c r="F1414" s="311"/>
      <c r="G1414" s="1052"/>
      <c r="H1414" s="1059">
        <f t="shared" si="22"/>
        <v>0</v>
      </c>
      <c r="I1414" s="1039"/>
      <c r="J1414" s="2159" t="s">
        <v>6427</v>
      </c>
      <c r="K1414" s="2160" t="str">
        <f>VLOOKUP(J1414,'FICHE RATIOS'!C:D,2,FALSE)</f>
        <v>Eau froide</v>
      </c>
    </row>
    <row r="1415" spans="1:11" s="1012" customFormat="1" ht="12">
      <c r="A1415" s="1040"/>
      <c r="B1415" s="1053"/>
      <c r="C1415" s="1054"/>
      <c r="D1415" s="1064" t="s">
        <v>3502</v>
      </c>
      <c r="E1415" s="456" t="s">
        <v>51</v>
      </c>
      <c r="F1415" s="555">
        <v>1</v>
      </c>
      <c r="G1415" s="1052">
        <v>41.7</v>
      </c>
      <c r="H1415" s="1059">
        <f t="shared" si="22"/>
        <v>41.7</v>
      </c>
      <c r="I1415" s="1039"/>
      <c r="J1415" s="2159" t="s">
        <v>6427</v>
      </c>
      <c r="K1415" s="2160" t="str">
        <f>VLOOKUP(J1415,'FICHE RATIOS'!C:D,2,FALSE)</f>
        <v>Eau froide</v>
      </c>
    </row>
    <row r="1416" spans="1:11" s="1012" customFormat="1" ht="12">
      <c r="A1416" s="1040"/>
      <c r="B1416" s="1053"/>
      <c r="C1416" s="1054"/>
      <c r="D1416" s="1067"/>
      <c r="E1416" s="555"/>
      <c r="F1416" s="311"/>
      <c r="G1416" s="1052"/>
      <c r="H1416" s="1059">
        <f t="shared" si="22"/>
        <v>0</v>
      </c>
      <c r="I1416" s="1039"/>
      <c r="J1416" s="2159" t="s">
        <v>6427</v>
      </c>
      <c r="K1416" s="2160" t="str">
        <f>VLOOKUP(J1416,'FICHE RATIOS'!C:D,2,FALSE)</f>
        <v>Eau froide</v>
      </c>
    </row>
    <row r="1417" spans="1:11" s="1012" customFormat="1" ht="12">
      <c r="A1417" s="1040"/>
      <c r="B1417" s="1053"/>
      <c r="C1417" s="1054"/>
      <c r="D1417" s="1061" t="s">
        <v>3550</v>
      </c>
      <c r="E1417" s="555"/>
      <c r="F1417" s="555"/>
      <c r="G1417" s="1052"/>
      <c r="H1417" s="1059">
        <f t="shared" si="22"/>
        <v>0</v>
      </c>
      <c r="I1417" s="1039"/>
      <c r="J1417" s="2159" t="s">
        <v>6427</v>
      </c>
      <c r="K1417" s="2160" t="str">
        <f>VLOOKUP(J1417,'FICHE RATIOS'!C:D,2,FALSE)</f>
        <v>Eau froide</v>
      </c>
    </row>
    <row r="1418" spans="1:11" s="1012" customFormat="1" ht="12">
      <c r="A1418" s="1040"/>
      <c r="B1418" s="1053"/>
      <c r="C1418" s="1054"/>
      <c r="D1418" s="1061" t="s">
        <v>3551</v>
      </c>
      <c r="E1418" s="555"/>
      <c r="F1418" s="555"/>
      <c r="G1418" s="1052"/>
      <c r="H1418" s="1059">
        <f t="shared" si="22"/>
        <v>0</v>
      </c>
      <c r="I1418" s="1039"/>
      <c r="J1418" s="2159" t="s">
        <v>6427</v>
      </c>
      <c r="K1418" s="2160" t="str">
        <f>VLOOKUP(J1418,'FICHE RATIOS'!C:D,2,FALSE)</f>
        <v>Eau froide</v>
      </c>
    </row>
    <row r="1419" spans="1:11" s="1012" customFormat="1" ht="12">
      <c r="A1419" s="1040"/>
      <c r="B1419" s="1053"/>
      <c r="C1419" s="1054"/>
      <c r="D1419" s="1061" t="s">
        <v>3552</v>
      </c>
      <c r="E1419" s="555"/>
      <c r="F1419" s="555"/>
      <c r="G1419" s="1052"/>
      <c r="H1419" s="1059">
        <f t="shared" si="22"/>
        <v>0</v>
      </c>
      <c r="I1419" s="1039"/>
      <c r="J1419" s="2159" t="s">
        <v>6427</v>
      </c>
      <c r="K1419" s="2160" t="str">
        <f>VLOOKUP(J1419,'FICHE RATIOS'!C:D,2,FALSE)</f>
        <v>Eau froide</v>
      </c>
    </row>
    <row r="1420" spans="1:11" s="1012" customFormat="1" ht="12">
      <c r="A1420" s="1040"/>
      <c r="B1420" s="1053"/>
      <c r="C1420" s="1054"/>
      <c r="D1420" s="1061" t="s">
        <v>3553</v>
      </c>
      <c r="E1420" s="555"/>
      <c r="F1420" s="555"/>
      <c r="G1420" s="1052"/>
      <c r="H1420" s="1059">
        <f t="shared" si="22"/>
        <v>0</v>
      </c>
      <c r="I1420" s="1039"/>
      <c r="J1420" s="2159" t="s">
        <v>6427</v>
      </c>
      <c r="K1420" s="2160" t="str">
        <f>VLOOKUP(J1420,'FICHE RATIOS'!C:D,2,FALSE)</f>
        <v>Eau froide</v>
      </c>
    </row>
    <row r="1421" spans="1:11" s="1012" customFormat="1" ht="12">
      <c r="A1421" s="1040"/>
      <c r="B1421" s="1053"/>
      <c r="C1421" s="1054"/>
      <c r="D1421" s="1061" t="s">
        <v>3509</v>
      </c>
      <c r="E1421" s="555"/>
      <c r="F1421" s="555"/>
      <c r="G1421" s="1052"/>
      <c r="H1421" s="1059">
        <f t="shared" si="22"/>
        <v>0</v>
      </c>
      <c r="I1421" s="1039"/>
      <c r="J1421" s="2159" t="s">
        <v>6427</v>
      </c>
      <c r="K1421" s="2160" t="str">
        <f>VLOOKUP(J1421,'FICHE RATIOS'!C:D,2,FALSE)</f>
        <v>Eau froide</v>
      </c>
    </row>
    <row r="1422" spans="1:11" s="1012" customFormat="1" ht="12">
      <c r="A1422" s="1040"/>
      <c r="B1422" s="1053"/>
      <c r="C1422" s="1054"/>
      <c r="D1422" s="1061" t="s">
        <v>3510</v>
      </c>
      <c r="E1422" s="555"/>
      <c r="F1422" s="555"/>
      <c r="G1422" s="1052"/>
      <c r="H1422" s="1059">
        <f t="shared" si="22"/>
        <v>0</v>
      </c>
      <c r="I1422" s="1039"/>
      <c r="J1422" s="2159" t="s">
        <v>6427</v>
      </c>
      <c r="K1422" s="2160" t="str">
        <f>VLOOKUP(J1422,'FICHE RATIOS'!C:D,2,FALSE)</f>
        <v>Eau froide</v>
      </c>
    </row>
    <row r="1423" spans="1:11" s="1012" customFormat="1" ht="12">
      <c r="A1423" s="1040"/>
      <c r="B1423" s="1053"/>
      <c r="C1423" s="1054"/>
      <c r="D1423" s="1061" t="s">
        <v>3554</v>
      </c>
      <c r="E1423" s="1051" t="s">
        <v>66</v>
      </c>
      <c r="F1423" s="1051">
        <v>1</v>
      </c>
      <c r="G1423" s="1052">
        <v>2400.15</v>
      </c>
      <c r="H1423" s="1059">
        <f t="shared" si="22"/>
        <v>2400.15</v>
      </c>
      <c r="I1423" s="1039"/>
      <c r="J1423" s="2159" t="s">
        <v>6427</v>
      </c>
      <c r="K1423" s="2160" t="str">
        <f>VLOOKUP(J1423,'FICHE RATIOS'!C:D,2,FALSE)</f>
        <v>Eau froide</v>
      </c>
    </row>
    <row r="1424" spans="1:11" s="1012" customFormat="1" ht="12">
      <c r="A1424" s="1040"/>
      <c r="B1424" s="1053"/>
      <c r="C1424" s="1054"/>
      <c r="D1424" s="1067" t="s">
        <v>3540</v>
      </c>
      <c r="E1424" s="555"/>
      <c r="F1424" s="555"/>
      <c r="G1424" s="1052"/>
      <c r="H1424" s="1059">
        <f t="shared" si="22"/>
        <v>0</v>
      </c>
      <c r="I1424" s="1039"/>
      <c r="J1424" s="2159" t="s">
        <v>6427</v>
      </c>
      <c r="K1424" s="2160" t="str">
        <f>VLOOKUP(J1424,'FICHE RATIOS'!C:D,2,FALSE)</f>
        <v>Eau froide</v>
      </c>
    </row>
    <row r="1425" spans="1:11" s="1012" customFormat="1" ht="12">
      <c r="A1425" s="1040"/>
      <c r="B1425" s="1053"/>
      <c r="C1425" s="1054"/>
      <c r="D1425" s="1067" t="s">
        <v>3541</v>
      </c>
      <c r="E1425" s="555" t="s">
        <v>51</v>
      </c>
      <c r="F1425" s="555">
        <v>1</v>
      </c>
      <c r="G1425" s="1052">
        <v>51.1</v>
      </c>
      <c r="H1425" s="1059">
        <f t="shared" si="22"/>
        <v>51.1</v>
      </c>
      <c r="I1425" s="1039"/>
      <c r="J1425" s="2159" t="s">
        <v>6427</v>
      </c>
      <c r="K1425" s="2160" t="str">
        <f>VLOOKUP(J1425,'FICHE RATIOS'!C:D,2,FALSE)</f>
        <v>Eau froide</v>
      </c>
    </row>
    <row r="1426" spans="1:11" s="1012" customFormat="1" ht="12">
      <c r="A1426" s="1040"/>
      <c r="B1426" s="1053"/>
      <c r="C1426" s="1054"/>
      <c r="D1426" s="1067"/>
      <c r="E1426" s="555"/>
      <c r="F1426" s="555"/>
      <c r="G1426" s="1052"/>
      <c r="H1426" s="1059">
        <f t="shared" si="22"/>
        <v>0</v>
      </c>
      <c r="I1426" s="1039"/>
      <c r="J1426" s="2159" t="s">
        <v>6427</v>
      </c>
      <c r="K1426" s="2160" t="str">
        <f>VLOOKUP(J1426,'FICHE RATIOS'!C:D,2,FALSE)</f>
        <v>Eau froide</v>
      </c>
    </row>
    <row r="1427" spans="1:11" s="1012" customFormat="1" ht="12">
      <c r="A1427" s="1040"/>
      <c r="B1427" s="1053"/>
      <c r="C1427" s="1054"/>
      <c r="D1427" s="1067" t="s">
        <v>3555</v>
      </c>
      <c r="E1427" s="555" t="s">
        <v>235</v>
      </c>
      <c r="F1427" s="555">
        <v>5</v>
      </c>
      <c r="G1427" s="1052">
        <v>63.9</v>
      </c>
      <c r="H1427" s="1059">
        <f t="shared" si="22"/>
        <v>319.5</v>
      </c>
      <c r="I1427" s="1039"/>
      <c r="J1427" s="2159" t="s">
        <v>6427</v>
      </c>
      <c r="K1427" s="2160" t="str">
        <f>VLOOKUP(J1427,'FICHE RATIOS'!C:D,2,FALSE)</f>
        <v>Eau froide</v>
      </c>
    </row>
    <row r="1428" spans="1:11" s="1012" customFormat="1" ht="12">
      <c r="A1428" s="1040"/>
      <c r="B1428" s="1060"/>
      <c r="C1428" s="1040"/>
      <c r="D1428" s="1062" t="s">
        <v>3506</v>
      </c>
      <c r="E1428" s="276" t="s">
        <v>70</v>
      </c>
      <c r="F1428" s="277">
        <v>4</v>
      </c>
      <c r="G1428" s="1052">
        <v>68.989999999999995</v>
      </c>
      <c r="H1428" s="1059">
        <f t="shared" si="22"/>
        <v>275.95999999999998</v>
      </c>
      <c r="I1428" s="1039"/>
      <c r="J1428" s="2159" t="s">
        <v>6427</v>
      </c>
      <c r="K1428" s="2160" t="str">
        <f>VLOOKUP(J1428,'FICHE RATIOS'!C:D,2,FALSE)</f>
        <v>Eau froide</v>
      </c>
    </row>
    <row r="1429" spans="1:11" s="1012" customFormat="1" ht="12">
      <c r="A1429" s="1076"/>
      <c r="B1429" s="1053"/>
      <c r="C1429" s="1054"/>
      <c r="D1429" s="1067"/>
      <c r="E1429" s="555"/>
      <c r="F1429" s="555"/>
      <c r="G1429" s="1052"/>
      <c r="H1429" s="1059">
        <f t="shared" si="22"/>
        <v>0</v>
      </c>
      <c r="I1429" s="745"/>
      <c r="J1429" s="2159" t="s">
        <v>6427</v>
      </c>
      <c r="K1429" s="2160" t="str">
        <f>VLOOKUP(J1429,'FICHE RATIOS'!C:D,2,FALSE)</f>
        <v>Eau froide</v>
      </c>
    </row>
    <row r="1430" spans="1:11" s="1012" customFormat="1" ht="12">
      <c r="A1430" s="1040"/>
      <c r="B1430" s="1053"/>
      <c r="C1430" s="1054"/>
      <c r="D1430" s="1067" t="s">
        <v>3556</v>
      </c>
      <c r="E1430" s="555"/>
      <c r="F1430" s="555"/>
      <c r="G1430" s="1052"/>
      <c r="H1430" s="1059">
        <f t="shared" si="22"/>
        <v>0</v>
      </c>
      <c r="I1430" s="1039"/>
      <c r="J1430" s="2159" t="s">
        <v>6427</v>
      </c>
      <c r="K1430" s="2160" t="str">
        <f>VLOOKUP(J1430,'FICHE RATIOS'!C:D,2,FALSE)</f>
        <v>Eau froide</v>
      </c>
    </row>
    <row r="1431" spans="1:11" s="1012" customFormat="1" ht="12">
      <c r="A1431" s="1040"/>
      <c r="B1431" s="1053"/>
      <c r="C1431" s="1054"/>
      <c r="D1431" s="1067" t="s">
        <v>3557</v>
      </c>
      <c r="E1431" s="555" t="s">
        <v>235</v>
      </c>
      <c r="F1431" s="555">
        <v>3</v>
      </c>
      <c r="G1431" s="1052">
        <v>31.18</v>
      </c>
      <c r="H1431" s="1059">
        <f t="shared" si="22"/>
        <v>93.539999999999992</v>
      </c>
      <c r="I1431" s="1039"/>
      <c r="J1431" s="2159" t="s">
        <v>6427</v>
      </c>
      <c r="K1431" s="2160" t="str">
        <f>VLOOKUP(J1431,'FICHE RATIOS'!C:D,2,FALSE)</f>
        <v>Eau froide</v>
      </c>
    </row>
    <row r="1432" spans="1:11" s="1012" customFormat="1" ht="12">
      <c r="A1432" s="1040"/>
      <c r="B1432" s="1065"/>
      <c r="C1432" s="1066"/>
      <c r="D1432" s="1061"/>
      <c r="E1432" s="1051"/>
      <c r="F1432" s="1051"/>
      <c r="G1432" s="1052"/>
      <c r="H1432" s="1059">
        <f t="shared" si="22"/>
        <v>0</v>
      </c>
      <c r="I1432" s="1039"/>
      <c r="J1432" s="2159" t="s">
        <v>6427</v>
      </c>
      <c r="K1432" s="2160" t="str">
        <f>VLOOKUP(J1432,'FICHE RATIOS'!C:D,2,FALSE)</f>
        <v>Eau froide</v>
      </c>
    </row>
    <row r="1433" spans="1:11" s="1012" customFormat="1" ht="12">
      <c r="A1433" s="1040"/>
      <c r="B1433" s="1065"/>
      <c r="C1433" s="1066"/>
      <c r="D1433" s="1061"/>
      <c r="E1433" s="1051"/>
      <c r="F1433" s="1051"/>
      <c r="G1433" s="1052"/>
      <c r="H1433" s="1059">
        <f t="shared" si="22"/>
        <v>0</v>
      </c>
      <c r="I1433" s="1039"/>
      <c r="J1433" s="2159" t="s">
        <v>6427</v>
      </c>
      <c r="K1433" s="2160" t="str">
        <f>VLOOKUP(J1433,'FICHE RATIOS'!C:D,2,FALSE)</f>
        <v>Eau froide</v>
      </c>
    </row>
    <row r="1434" spans="1:11" s="1012" customFormat="1" ht="12">
      <c r="A1434" s="1040"/>
      <c r="B1434" s="1053"/>
      <c r="C1434" s="1054"/>
      <c r="D1434" s="1072" t="s">
        <v>3558</v>
      </c>
      <c r="E1434" s="555"/>
      <c r="F1434" s="555"/>
      <c r="G1434" s="1052"/>
      <c r="H1434" s="1059">
        <f t="shared" si="22"/>
        <v>0</v>
      </c>
      <c r="I1434" s="1039"/>
      <c r="J1434" s="2159" t="s">
        <v>6427</v>
      </c>
      <c r="K1434" s="2160" t="str">
        <f>VLOOKUP(J1434,'FICHE RATIOS'!C:D,2,FALSE)</f>
        <v>Eau froide</v>
      </c>
    </row>
    <row r="1435" spans="1:11" s="1012" customFormat="1" ht="12">
      <c r="A1435" s="1040"/>
      <c r="B1435" s="1053"/>
      <c r="C1435" s="1054"/>
      <c r="D1435" s="1067" t="s">
        <v>3545</v>
      </c>
      <c r="E1435" s="555" t="s">
        <v>66</v>
      </c>
      <c r="F1435" s="555">
        <v>6</v>
      </c>
      <c r="G1435" s="1052">
        <v>71.22</v>
      </c>
      <c r="H1435" s="1059">
        <f t="shared" si="22"/>
        <v>427.32</v>
      </c>
      <c r="I1435" s="1039"/>
      <c r="J1435" s="2159" t="s">
        <v>6427</v>
      </c>
      <c r="K1435" s="2160" t="str">
        <f>VLOOKUP(J1435,'FICHE RATIOS'!C:D,2,FALSE)</f>
        <v>Eau froide</v>
      </c>
    </row>
    <row r="1436" spans="1:11" s="1012" customFormat="1" ht="12">
      <c r="A1436" s="1040"/>
      <c r="B1436" s="1053"/>
      <c r="C1436" s="1054"/>
      <c r="D1436" s="1067" t="s">
        <v>3546</v>
      </c>
      <c r="E1436" s="555" t="s">
        <v>66</v>
      </c>
      <c r="F1436" s="555">
        <v>1</v>
      </c>
      <c r="G1436" s="1052">
        <v>441.02</v>
      </c>
      <c r="H1436" s="1059">
        <f t="shared" si="22"/>
        <v>441.02</v>
      </c>
      <c r="I1436" s="1039"/>
      <c r="J1436" s="2159" t="s">
        <v>6427</v>
      </c>
      <c r="K1436" s="2160" t="str">
        <f>VLOOKUP(J1436,'FICHE RATIOS'!C:D,2,FALSE)</f>
        <v>Eau froide</v>
      </c>
    </row>
    <row r="1437" spans="1:11" s="1012" customFormat="1" ht="12">
      <c r="A1437" s="1040"/>
      <c r="B1437" s="1053"/>
      <c r="C1437" s="1054"/>
      <c r="D1437" s="1064" t="s">
        <v>3547</v>
      </c>
      <c r="E1437" s="456" t="s">
        <v>66</v>
      </c>
      <c r="F1437" s="555">
        <v>1</v>
      </c>
      <c r="G1437" s="1052">
        <v>65.92</v>
      </c>
      <c r="H1437" s="1059">
        <f t="shared" si="22"/>
        <v>65.92</v>
      </c>
      <c r="I1437" s="1039"/>
      <c r="J1437" s="2159" t="s">
        <v>6427</v>
      </c>
      <c r="K1437" s="2160" t="str">
        <f>VLOOKUP(J1437,'FICHE RATIOS'!C:D,2,FALSE)</f>
        <v>Eau froide</v>
      </c>
    </row>
    <row r="1438" spans="1:11" s="1012" customFormat="1" ht="12">
      <c r="A1438" s="1040"/>
      <c r="B1438" s="1053"/>
      <c r="C1438" s="1054"/>
      <c r="D1438" s="1067" t="s">
        <v>3548</v>
      </c>
      <c r="E1438" s="555" t="s">
        <v>66</v>
      </c>
      <c r="F1438" s="555">
        <v>1</v>
      </c>
      <c r="G1438" s="1052">
        <v>183.18</v>
      </c>
      <c r="H1438" s="1059">
        <f t="shared" si="22"/>
        <v>183.18</v>
      </c>
      <c r="I1438" s="1039"/>
      <c r="J1438" s="2159" t="s">
        <v>6427</v>
      </c>
      <c r="K1438" s="2160" t="str">
        <f>VLOOKUP(J1438,'FICHE RATIOS'!C:D,2,FALSE)</f>
        <v>Eau froide</v>
      </c>
    </row>
    <row r="1439" spans="1:11" s="1012" customFormat="1" ht="12">
      <c r="A1439" s="1040"/>
      <c r="B1439" s="1053"/>
      <c r="C1439" s="1054"/>
      <c r="D1439" s="1067" t="s">
        <v>3549</v>
      </c>
      <c r="E1439" s="555" t="s">
        <v>66</v>
      </c>
      <c r="F1439" s="555">
        <v>1</v>
      </c>
      <c r="G1439" s="1052">
        <v>37.020000000000003</v>
      </c>
      <c r="H1439" s="1059">
        <f t="shared" si="22"/>
        <v>37.020000000000003</v>
      </c>
      <c r="I1439" s="1039"/>
      <c r="J1439" s="2159" t="s">
        <v>6427</v>
      </c>
      <c r="K1439" s="2160" t="str">
        <f>VLOOKUP(J1439,'FICHE RATIOS'!C:D,2,FALSE)</f>
        <v>Eau froide</v>
      </c>
    </row>
    <row r="1440" spans="1:11" s="1012" customFormat="1" ht="12">
      <c r="A1440" s="1040"/>
      <c r="B1440" s="1053"/>
      <c r="C1440" s="1054"/>
      <c r="D1440" s="1064" t="s">
        <v>3536</v>
      </c>
      <c r="E1440" s="456" t="s">
        <v>66</v>
      </c>
      <c r="F1440" s="555">
        <v>1</v>
      </c>
      <c r="G1440" s="1052">
        <v>15.78</v>
      </c>
      <c r="H1440" s="1059">
        <f t="shared" si="22"/>
        <v>15.78</v>
      </c>
      <c r="I1440" s="1039"/>
      <c r="J1440" s="2159" t="s">
        <v>6427</v>
      </c>
      <c r="K1440" s="2160" t="str">
        <f>VLOOKUP(J1440,'FICHE RATIOS'!C:D,2,FALSE)</f>
        <v>Eau froide</v>
      </c>
    </row>
    <row r="1441" spans="1:11" s="1012" customFormat="1" ht="12">
      <c r="A1441" s="1040"/>
      <c r="B1441" s="1053"/>
      <c r="C1441" s="1054"/>
      <c r="D1441" s="1064"/>
      <c r="E1441" s="456"/>
      <c r="F1441" s="311"/>
      <c r="G1441" s="1052"/>
      <c r="H1441" s="1059">
        <f t="shared" si="22"/>
        <v>0</v>
      </c>
      <c r="I1441" s="1039"/>
      <c r="J1441" s="2159" t="s">
        <v>6427</v>
      </c>
      <c r="K1441" s="2160" t="str">
        <f>VLOOKUP(J1441,'FICHE RATIOS'!C:D,2,FALSE)</f>
        <v>Eau froide</v>
      </c>
    </row>
    <row r="1442" spans="1:11" s="1012" customFormat="1" ht="12">
      <c r="A1442" s="1040"/>
      <c r="B1442" s="1053"/>
      <c r="C1442" s="1054"/>
      <c r="D1442" s="1064" t="s">
        <v>3527</v>
      </c>
      <c r="E1442" s="456"/>
      <c r="F1442" s="311"/>
      <c r="G1442" s="1052"/>
      <c r="H1442" s="1059">
        <f t="shared" si="22"/>
        <v>0</v>
      </c>
      <c r="I1442" s="1039"/>
      <c r="J1442" s="2159" t="s">
        <v>6427</v>
      </c>
      <c r="K1442" s="2160" t="str">
        <f>VLOOKUP(J1442,'FICHE RATIOS'!C:D,2,FALSE)</f>
        <v>Eau froide</v>
      </c>
    </row>
    <row r="1443" spans="1:11" s="1012" customFormat="1" ht="12">
      <c r="A1443" s="1040"/>
      <c r="B1443" s="1053"/>
      <c r="C1443" s="1054"/>
      <c r="D1443" s="1064" t="s">
        <v>3502</v>
      </c>
      <c r="E1443" s="456" t="s">
        <v>51</v>
      </c>
      <c r="F1443" s="555">
        <v>1</v>
      </c>
      <c r="G1443" s="1052">
        <v>41.7</v>
      </c>
      <c r="H1443" s="1059">
        <f t="shared" si="22"/>
        <v>41.7</v>
      </c>
      <c r="I1443" s="1039"/>
      <c r="J1443" s="2159" t="s">
        <v>6427</v>
      </c>
      <c r="K1443" s="2160" t="str">
        <f>VLOOKUP(J1443,'FICHE RATIOS'!C:D,2,FALSE)</f>
        <v>Eau froide</v>
      </c>
    </row>
    <row r="1444" spans="1:11" s="1012" customFormat="1" ht="12">
      <c r="A1444" s="1040"/>
      <c r="B1444" s="1053"/>
      <c r="C1444" s="1054"/>
      <c r="D1444" s="1067"/>
      <c r="E1444" s="555"/>
      <c r="F1444" s="311"/>
      <c r="G1444" s="1052"/>
      <c r="H1444" s="1059">
        <f t="shared" si="22"/>
        <v>0</v>
      </c>
      <c r="I1444" s="1039"/>
      <c r="J1444" s="2159" t="s">
        <v>6427</v>
      </c>
      <c r="K1444" s="2160" t="str">
        <f>VLOOKUP(J1444,'FICHE RATIOS'!C:D,2,FALSE)</f>
        <v>Eau froide</v>
      </c>
    </row>
    <row r="1445" spans="1:11" s="1012" customFormat="1" ht="12">
      <c r="A1445" s="1040"/>
      <c r="B1445" s="1053"/>
      <c r="C1445" s="1054"/>
      <c r="D1445" s="1067" t="s">
        <v>3550</v>
      </c>
      <c r="E1445" s="555"/>
      <c r="F1445" s="555"/>
      <c r="G1445" s="1052"/>
      <c r="H1445" s="1059">
        <f t="shared" si="22"/>
        <v>0</v>
      </c>
      <c r="I1445" s="1039"/>
      <c r="J1445" s="2159" t="s">
        <v>6427</v>
      </c>
      <c r="K1445" s="2160" t="str">
        <f>VLOOKUP(J1445,'FICHE RATIOS'!C:D,2,FALSE)</f>
        <v>Eau froide</v>
      </c>
    </row>
    <row r="1446" spans="1:11" s="1012" customFormat="1" ht="12">
      <c r="A1446" s="1040"/>
      <c r="B1446" s="1053"/>
      <c r="C1446" s="1054"/>
      <c r="D1446" s="1067" t="s">
        <v>3551</v>
      </c>
      <c r="E1446" s="555"/>
      <c r="F1446" s="555"/>
      <c r="G1446" s="1052"/>
      <c r="H1446" s="1059">
        <f t="shared" si="22"/>
        <v>0</v>
      </c>
      <c r="I1446" s="1039"/>
      <c r="J1446" s="2159" t="s">
        <v>6427</v>
      </c>
      <c r="K1446" s="2160" t="str">
        <f>VLOOKUP(J1446,'FICHE RATIOS'!C:D,2,FALSE)</f>
        <v>Eau froide</v>
      </c>
    </row>
    <row r="1447" spans="1:11" s="1012" customFormat="1" ht="12">
      <c r="A1447" s="1040"/>
      <c r="B1447" s="1053"/>
      <c r="C1447" s="1054"/>
      <c r="D1447" s="1067" t="s">
        <v>3552</v>
      </c>
      <c r="E1447" s="555"/>
      <c r="F1447" s="555"/>
      <c r="G1447" s="1052"/>
      <c r="H1447" s="1059">
        <f t="shared" si="22"/>
        <v>0</v>
      </c>
      <c r="I1447" s="1039"/>
      <c r="J1447" s="2159" t="s">
        <v>6427</v>
      </c>
      <c r="K1447" s="2160" t="str">
        <f>VLOOKUP(J1447,'FICHE RATIOS'!C:D,2,FALSE)</f>
        <v>Eau froide</v>
      </c>
    </row>
    <row r="1448" spans="1:11" s="1012" customFormat="1" ht="12">
      <c r="A1448" s="1040"/>
      <c r="B1448" s="1053"/>
      <c r="C1448" s="1054"/>
      <c r="D1448" s="1067" t="s">
        <v>3553</v>
      </c>
      <c r="E1448" s="555"/>
      <c r="F1448" s="555"/>
      <c r="G1448" s="1052"/>
      <c r="H1448" s="1059">
        <f t="shared" si="22"/>
        <v>0</v>
      </c>
      <c r="I1448" s="1039"/>
      <c r="J1448" s="2159" t="s">
        <v>6427</v>
      </c>
      <c r="K1448" s="2160" t="str">
        <f>VLOOKUP(J1448,'FICHE RATIOS'!C:D,2,FALSE)</f>
        <v>Eau froide</v>
      </c>
    </row>
    <row r="1449" spans="1:11" s="1012" customFormat="1" ht="12">
      <c r="A1449" s="1040"/>
      <c r="B1449" s="1053"/>
      <c r="C1449" s="1054"/>
      <c r="D1449" s="1067" t="s">
        <v>3509</v>
      </c>
      <c r="E1449" s="555"/>
      <c r="F1449" s="555"/>
      <c r="G1449" s="1052"/>
      <c r="H1449" s="1059">
        <f t="shared" si="22"/>
        <v>0</v>
      </c>
      <c r="I1449" s="1039"/>
      <c r="J1449" s="2159" t="s">
        <v>6427</v>
      </c>
      <c r="K1449" s="2160" t="str">
        <f>VLOOKUP(J1449,'FICHE RATIOS'!C:D,2,FALSE)</f>
        <v>Eau froide</v>
      </c>
    </row>
    <row r="1450" spans="1:11" s="1012" customFormat="1" ht="12">
      <c r="A1450" s="1040"/>
      <c r="B1450" s="1053"/>
      <c r="C1450" s="1054"/>
      <c r="D1450" s="1067" t="s">
        <v>3510</v>
      </c>
      <c r="E1450" s="555"/>
      <c r="F1450" s="555"/>
      <c r="G1450" s="1052"/>
      <c r="H1450" s="1059">
        <f t="shared" si="22"/>
        <v>0</v>
      </c>
      <c r="I1450" s="1039"/>
      <c r="J1450" s="2159" t="s">
        <v>6427</v>
      </c>
      <c r="K1450" s="2160" t="str">
        <f>VLOOKUP(J1450,'FICHE RATIOS'!C:D,2,FALSE)</f>
        <v>Eau froide</v>
      </c>
    </row>
    <row r="1451" spans="1:11" s="1012" customFormat="1" ht="12">
      <c r="A1451" s="1040"/>
      <c r="B1451" s="1053"/>
      <c r="C1451" s="1054"/>
      <c r="D1451" s="1061" t="s">
        <v>3554</v>
      </c>
      <c r="E1451" s="1051" t="s">
        <v>66</v>
      </c>
      <c r="F1451" s="1051">
        <v>1</v>
      </c>
      <c r="G1451" s="1052">
        <v>2400.15</v>
      </c>
      <c r="H1451" s="1059">
        <f t="shared" si="22"/>
        <v>2400.15</v>
      </c>
      <c r="I1451" s="1039"/>
      <c r="J1451" s="2159" t="s">
        <v>6427</v>
      </c>
      <c r="K1451" s="2160" t="str">
        <f>VLOOKUP(J1451,'FICHE RATIOS'!C:D,2,FALSE)</f>
        <v>Eau froide</v>
      </c>
    </row>
    <row r="1452" spans="1:11" s="1012" customFormat="1" ht="12">
      <c r="A1452" s="1040"/>
      <c r="B1452" s="1053"/>
      <c r="C1452" s="1054"/>
      <c r="D1452" s="1067" t="s">
        <v>3540</v>
      </c>
      <c r="E1452" s="555"/>
      <c r="F1452" s="555"/>
      <c r="G1452" s="1052"/>
      <c r="H1452" s="1059">
        <f t="shared" si="22"/>
        <v>0</v>
      </c>
      <c r="I1452" s="1039"/>
      <c r="J1452" s="2159" t="s">
        <v>6427</v>
      </c>
      <c r="K1452" s="2160" t="str">
        <f>VLOOKUP(J1452,'FICHE RATIOS'!C:D,2,FALSE)</f>
        <v>Eau froide</v>
      </c>
    </row>
    <row r="1453" spans="1:11" s="1012" customFormat="1" ht="12">
      <c r="A1453" s="1040"/>
      <c r="B1453" s="1053"/>
      <c r="C1453" s="1054"/>
      <c r="D1453" s="1067" t="s">
        <v>3541</v>
      </c>
      <c r="E1453" s="555" t="s">
        <v>51</v>
      </c>
      <c r="F1453" s="555">
        <v>1</v>
      </c>
      <c r="G1453" s="1052">
        <v>51.1</v>
      </c>
      <c r="H1453" s="1059">
        <f t="shared" si="22"/>
        <v>51.1</v>
      </c>
      <c r="I1453" s="1039"/>
      <c r="J1453" s="2159" t="s">
        <v>6427</v>
      </c>
      <c r="K1453" s="2160" t="str">
        <f>VLOOKUP(J1453,'FICHE RATIOS'!C:D,2,FALSE)</f>
        <v>Eau froide</v>
      </c>
    </row>
    <row r="1454" spans="1:11" s="1012" customFormat="1" ht="12">
      <c r="A1454" s="1040"/>
      <c r="B1454" s="1053"/>
      <c r="C1454" s="1054"/>
      <c r="D1454" s="1067"/>
      <c r="E1454" s="555"/>
      <c r="F1454" s="555"/>
      <c r="G1454" s="1052"/>
      <c r="H1454" s="1059">
        <f t="shared" si="22"/>
        <v>0</v>
      </c>
      <c r="I1454" s="1039"/>
      <c r="J1454" s="2159" t="s">
        <v>6427</v>
      </c>
      <c r="K1454" s="2160" t="str">
        <f>VLOOKUP(J1454,'FICHE RATIOS'!C:D,2,FALSE)</f>
        <v>Eau froide</v>
      </c>
    </row>
    <row r="1455" spans="1:11" s="1012" customFormat="1" ht="12">
      <c r="A1455" s="1040"/>
      <c r="B1455" s="1053"/>
      <c r="C1455" s="1054"/>
      <c r="D1455" s="1067" t="s">
        <v>3555</v>
      </c>
      <c r="E1455" s="555" t="s">
        <v>235</v>
      </c>
      <c r="F1455" s="555">
        <v>5</v>
      </c>
      <c r="G1455" s="1052">
        <v>63.9</v>
      </c>
      <c r="H1455" s="1059">
        <f t="shared" si="22"/>
        <v>319.5</v>
      </c>
      <c r="I1455" s="1039"/>
      <c r="J1455" s="2159" t="s">
        <v>6427</v>
      </c>
      <c r="K1455" s="2160" t="str">
        <f>VLOOKUP(J1455,'FICHE RATIOS'!C:D,2,FALSE)</f>
        <v>Eau froide</v>
      </c>
    </row>
    <row r="1456" spans="1:11" s="1012" customFormat="1" ht="12">
      <c r="A1456" s="1040"/>
      <c r="B1456" s="1060"/>
      <c r="C1456" s="1040"/>
      <c r="D1456" s="1062" t="s">
        <v>3506</v>
      </c>
      <c r="E1456" s="276" t="s">
        <v>70</v>
      </c>
      <c r="F1456" s="277">
        <v>4</v>
      </c>
      <c r="G1456" s="1052">
        <v>68.989999999999995</v>
      </c>
      <c r="H1456" s="1059">
        <f t="shared" si="22"/>
        <v>275.95999999999998</v>
      </c>
      <c r="I1456" s="1039"/>
      <c r="J1456" s="2159" t="s">
        <v>6427</v>
      </c>
      <c r="K1456" s="2160" t="str">
        <f>VLOOKUP(J1456,'FICHE RATIOS'!C:D,2,FALSE)</f>
        <v>Eau froide</v>
      </c>
    </row>
    <row r="1457" spans="1:11" s="1012" customFormat="1" ht="12">
      <c r="A1457" s="1040"/>
      <c r="B1457" s="1053"/>
      <c r="C1457" s="1054"/>
      <c r="D1457" s="1067"/>
      <c r="E1457" s="555"/>
      <c r="F1457" s="555"/>
      <c r="G1457" s="1052"/>
      <c r="H1457" s="1059">
        <f t="shared" si="22"/>
        <v>0</v>
      </c>
      <c r="I1457" s="1039"/>
      <c r="J1457" s="2159" t="s">
        <v>6427</v>
      </c>
      <c r="K1457" s="2160" t="str">
        <f>VLOOKUP(J1457,'FICHE RATIOS'!C:D,2,FALSE)</f>
        <v>Eau froide</v>
      </c>
    </row>
    <row r="1458" spans="1:11" s="1012" customFormat="1" ht="12">
      <c r="A1458" s="1040"/>
      <c r="B1458" s="1053"/>
      <c r="C1458" s="1054"/>
      <c r="D1458" s="1067" t="s">
        <v>3556</v>
      </c>
      <c r="E1458" s="555"/>
      <c r="F1458" s="555"/>
      <c r="G1458" s="1052"/>
      <c r="H1458" s="1059">
        <f t="shared" si="22"/>
        <v>0</v>
      </c>
      <c r="I1458" s="1039"/>
      <c r="J1458" s="2159" t="s">
        <v>6427</v>
      </c>
      <c r="K1458" s="2160" t="str">
        <f>VLOOKUP(J1458,'FICHE RATIOS'!C:D,2,FALSE)</f>
        <v>Eau froide</v>
      </c>
    </row>
    <row r="1459" spans="1:11" s="1012" customFormat="1" ht="12">
      <c r="A1459" s="1040"/>
      <c r="B1459" s="1053"/>
      <c r="C1459" s="1054"/>
      <c r="D1459" s="1067" t="s">
        <v>3557</v>
      </c>
      <c r="E1459" s="555" t="s">
        <v>235</v>
      </c>
      <c r="F1459" s="555">
        <v>3</v>
      </c>
      <c r="G1459" s="1052">
        <v>31.18</v>
      </c>
      <c r="H1459" s="1059">
        <f t="shared" si="22"/>
        <v>93.539999999999992</v>
      </c>
      <c r="I1459" s="1039"/>
      <c r="J1459" s="2159" t="s">
        <v>6427</v>
      </c>
      <c r="K1459" s="2160" t="str">
        <f>VLOOKUP(J1459,'FICHE RATIOS'!C:D,2,FALSE)</f>
        <v>Eau froide</v>
      </c>
    </row>
    <row r="1460" spans="1:11" s="1012" customFormat="1" ht="12">
      <c r="A1460" s="1040"/>
      <c r="B1460" s="1065"/>
      <c r="C1460" s="1066"/>
      <c r="D1460" s="1061"/>
      <c r="E1460" s="1051"/>
      <c r="F1460" s="1051"/>
      <c r="G1460" s="1052"/>
      <c r="H1460" s="1059">
        <f t="shared" si="22"/>
        <v>0</v>
      </c>
      <c r="I1460" s="1039"/>
      <c r="J1460" s="2159" t="s">
        <v>6427</v>
      </c>
      <c r="K1460" s="2160" t="str">
        <f>VLOOKUP(J1460,'FICHE RATIOS'!C:D,2,FALSE)</f>
        <v>Eau froide</v>
      </c>
    </row>
    <row r="1461" spans="1:11" s="1012" customFormat="1" ht="12">
      <c r="A1461" s="1040"/>
      <c r="B1461" s="1065"/>
      <c r="C1461" s="1066"/>
      <c r="D1461" s="1061"/>
      <c r="E1461" s="1051"/>
      <c r="F1461" s="1051"/>
      <c r="G1461" s="1052"/>
      <c r="H1461" s="1059">
        <f t="shared" si="22"/>
        <v>0</v>
      </c>
      <c r="I1461" s="1039"/>
      <c r="J1461" s="2159" t="s">
        <v>6427</v>
      </c>
      <c r="K1461" s="2160" t="str">
        <f>VLOOKUP(J1461,'FICHE RATIOS'!C:D,2,FALSE)</f>
        <v>Eau froide</v>
      </c>
    </row>
    <row r="1462" spans="1:11" s="1012" customFormat="1" ht="12">
      <c r="A1462" s="1040"/>
      <c r="B1462" s="1065"/>
      <c r="C1462" s="1066"/>
      <c r="D1462" s="1061"/>
      <c r="E1462" s="1051"/>
      <c r="F1462" s="1051"/>
      <c r="G1462" s="1052"/>
      <c r="H1462" s="1059">
        <f t="shared" si="22"/>
        <v>0</v>
      </c>
      <c r="I1462" s="1039"/>
      <c r="J1462" s="2159" t="s">
        <v>6427</v>
      </c>
      <c r="K1462" s="2160" t="str">
        <f>VLOOKUP(J1462,'FICHE RATIOS'!C:D,2,FALSE)</f>
        <v>Eau froide</v>
      </c>
    </row>
    <row r="1463" spans="1:11" s="1012" customFormat="1" ht="12">
      <c r="A1463" s="1040"/>
      <c r="B1463" s="1065" t="s">
        <v>236</v>
      </c>
      <c r="C1463" s="1066"/>
      <c r="D1463" s="1074" t="s">
        <v>3559</v>
      </c>
      <c r="E1463" s="1051"/>
      <c r="F1463" s="1051"/>
      <c r="G1463" s="1052"/>
      <c r="H1463" s="1059">
        <f t="shared" si="22"/>
        <v>0</v>
      </c>
      <c r="I1463" s="1039"/>
      <c r="J1463" s="2159" t="s">
        <v>6427</v>
      </c>
      <c r="K1463" s="2160" t="str">
        <f>VLOOKUP(J1463,'FICHE RATIOS'!C:D,2,FALSE)</f>
        <v>Eau froide</v>
      </c>
    </row>
    <row r="1464" spans="1:11" s="1012" customFormat="1" ht="12">
      <c r="A1464" s="1040"/>
      <c r="B1464" s="1123"/>
      <c r="C1464" s="1124"/>
      <c r="D1464" s="1062"/>
      <c r="E1464" s="276"/>
      <c r="F1464" s="1125"/>
      <c r="G1464" s="1081"/>
      <c r="H1464" s="1082">
        <f t="shared" si="22"/>
        <v>0</v>
      </c>
      <c r="I1464" s="1039"/>
      <c r="J1464" s="2159" t="s">
        <v>6427</v>
      </c>
      <c r="K1464" s="2160" t="str">
        <f>VLOOKUP(J1464,'FICHE RATIOS'!C:D,2,FALSE)</f>
        <v>Eau froide</v>
      </c>
    </row>
    <row r="1465" spans="1:11" s="1012" customFormat="1" ht="12">
      <c r="A1465" s="1040"/>
      <c r="B1465" s="1123"/>
      <c r="C1465" s="1124"/>
      <c r="D1465" s="1075" t="s">
        <v>3560</v>
      </c>
      <c r="E1465" s="276"/>
      <c r="F1465" s="1125"/>
      <c r="G1465" s="1081"/>
      <c r="H1465" s="1082">
        <f t="shared" si="22"/>
        <v>0</v>
      </c>
      <c r="I1465" s="1039"/>
      <c r="J1465" s="2159" t="s">
        <v>6427</v>
      </c>
      <c r="K1465" s="2160" t="str">
        <f>VLOOKUP(J1465,'FICHE RATIOS'!C:D,2,FALSE)</f>
        <v>Eau froide</v>
      </c>
    </row>
    <row r="1466" spans="1:11" s="1012" customFormat="1" ht="12">
      <c r="A1466" s="1040"/>
      <c r="B1466" s="1053"/>
      <c r="C1466" s="1054"/>
      <c r="D1466" s="1070" t="s">
        <v>3561</v>
      </c>
      <c r="E1466" s="555"/>
      <c r="F1466" s="555"/>
      <c r="G1466" s="1052"/>
      <c r="H1466" s="1059">
        <f t="shared" si="22"/>
        <v>0</v>
      </c>
      <c r="I1466" s="1039"/>
      <c r="J1466" s="2159" t="s">
        <v>6427</v>
      </c>
      <c r="K1466" s="2160" t="str">
        <f>VLOOKUP(J1466,'FICHE RATIOS'!C:D,2,FALSE)</f>
        <v>Eau froide</v>
      </c>
    </row>
    <row r="1467" spans="1:11" s="1012" customFormat="1" ht="12">
      <c r="A1467" s="1040"/>
      <c r="B1467" s="1053"/>
      <c r="C1467" s="1054"/>
      <c r="D1467" s="1067" t="s">
        <v>3562</v>
      </c>
      <c r="E1467" s="555" t="s">
        <v>235</v>
      </c>
      <c r="F1467" s="555">
        <v>111</v>
      </c>
      <c r="G1467" s="1052">
        <v>42.74</v>
      </c>
      <c r="H1467" s="1059">
        <f t="shared" si="22"/>
        <v>4744.1400000000003</v>
      </c>
      <c r="I1467" s="1039"/>
      <c r="J1467" s="2159" t="s">
        <v>6427</v>
      </c>
      <c r="K1467" s="2160" t="str">
        <f>VLOOKUP(J1467,'FICHE RATIOS'!C:D,2,FALSE)</f>
        <v>Eau froide</v>
      </c>
    </row>
    <row r="1468" spans="1:11" s="1012" customFormat="1" ht="12">
      <c r="A1468" s="1040"/>
      <c r="B1468" s="1053"/>
      <c r="C1468" s="1054"/>
      <c r="D1468" s="1067" t="s">
        <v>3563</v>
      </c>
      <c r="E1468" s="555" t="s">
        <v>235</v>
      </c>
      <c r="F1468" s="555">
        <v>82</v>
      </c>
      <c r="G1468" s="1052">
        <v>47.42</v>
      </c>
      <c r="H1468" s="1059">
        <f t="shared" si="22"/>
        <v>3888.44</v>
      </c>
      <c r="I1468" s="1039"/>
      <c r="J1468" s="2159" t="s">
        <v>6427</v>
      </c>
      <c r="K1468" s="2160" t="str">
        <f>VLOOKUP(J1468,'FICHE RATIOS'!C:D,2,FALSE)</f>
        <v>Eau froide</v>
      </c>
    </row>
    <row r="1469" spans="1:11" s="1012" customFormat="1" ht="12">
      <c r="A1469" s="1040"/>
      <c r="B1469" s="1053"/>
      <c r="C1469" s="1054"/>
      <c r="D1469" s="1067"/>
      <c r="E1469" s="555"/>
      <c r="F1469" s="555"/>
      <c r="G1469" s="1052"/>
      <c r="H1469" s="1059">
        <f t="shared" si="22"/>
        <v>0</v>
      </c>
      <c r="I1469" s="1039"/>
      <c r="J1469" s="2159" t="s">
        <v>6427</v>
      </c>
      <c r="K1469" s="2160" t="str">
        <f>VLOOKUP(J1469,'FICHE RATIOS'!C:D,2,FALSE)</f>
        <v>Eau froide</v>
      </c>
    </row>
    <row r="1470" spans="1:11" s="1012" customFormat="1" ht="12">
      <c r="A1470" s="1040"/>
      <c r="B1470" s="1053"/>
      <c r="C1470" s="1054"/>
      <c r="D1470" s="1071" t="s">
        <v>3565</v>
      </c>
      <c r="E1470" s="456" t="s">
        <v>235</v>
      </c>
      <c r="F1470" s="555">
        <v>111</v>
      </c>
      <c r="G1470" s="1052">
        <v>11.91</v>
      </c>
      <c r="H1470" s="1059">
        <f t="shared" si="22"/>
        <v>1322.01</v>
      </c>
      <c r="I1470" s="1039"/>
      <c r="J1470" s="2159" t="s">
        <v>6427</v>
      </c>
      <c r="K1470" s="2160" t="str">
        <f>VLOOKUP(J1470,'FICHE RATIOS'!C:D,2,FALSE)</f>
        <v>Eau froide</v>
      </c>
    </row>
    <row r="1471" spans="1:11" s="1012" customFormat="1" ht="12">
      <c r="A1471" s="1040"/>
      <c r="B1471" s="1053"/>
      <c r="C1471" s="1054"/>
      <c r="D1471" s="1071" t="s">
        <v>3566</v>
      </c>
      <c r="E1471" s="456" t="s">
        <v>235</v>
      </c>
      <c r="F1471" s="555">
        <v>82</v>
      </c>
      <c r="G1471" s="1052">
        <v>14.1</v>
      </c>
      <c r="H1471" s="1059">
        <f t="shared" ref="H1471:H1534" si="23">+IF(F1471=0,0,F1471*G1471)</f>
        <v>1156.2</v>
      </c>
      <c r="I1471" s="1039"/>
      <c r="J1471" s="2159" t="s">
        <v>6427</v>
      </c>
      <c r="K1471" s="2160" t="str">
        <f>VLOOKUP(J1471,'FICHE RATIOS'!C:D,2,FALSE)</f>
        <v>Eau froide</v>
      </c>
    </row>
    <row r="1472" spans="1:11" s="1012" customFormat="1" ht="12">
      <c r="A1472" s="1040"/>
      <c r="B1472" s="1053"/>
      <c r="C1472" s="1054"/>
      <c r="D1472" s="1067"/>
      <c r="E1472" s="555"/>
      <c r="F1472" s="555"/>
      <c r="G1472" s="1052"/>
      <c r="H1472" s="1059">
        <f t="shared" si="23"/>
        <v>0</v>
      </c>
      <c r="I1472" s="1039"/>
      <c r="J1472" s="2159" t="s">
        <v>6427</v>
      </c>
      <c r="K1472" s="2160" t="str">
        <f>VLOOKUP(J1472,'FICHE RATIOS'!C:D,2,FALSE)</f>
        <v>Eau froide</v>
      </c>
    </row>
    <row r="1473" spans="1:11" s="1012" customFormat="1" ht="12">
      <c r="A1473" s="1040"/>
      <c r="B1473" s="1053"/>
      <c r="C1473" s="1054"/>
      <c r="D1473" s="1070" t="s">
        <v>3568</v>
      </c>
      <c r="E1473" s="555"/>
      <c r="F1473" s="555"/>
      <c r="G1473" s="1052"/>
      <c r="H1473" s="1059">
        <f t="shared" si="23"/>
        <v>0</v>
      </c>
      <c r="I1473" s="1039"/>
      <c r="J1473" s="2159" t="s">
        <v>6427</v>
      </c>
      <c r="K1473" s="2160" t="str">
        <f>VLOOKUP(J1473,'FICHE RATIOS'!C:D,2,FALSE)</f>
        <v>Eau froide</v>
      </c>
    </row>
    <row r="1474" spans="1:11" s="1012" customFormat="1" ht="12">
      <c r="A1474" s="1040"/>
      <c r="B1474" s="1053"/>
      <c r="C1474" s="1054"/>
      <c r="D1474" s="1067" t="s">
        <v>3569</v>
      </c>
      <c r="E1474" s="555" t="s">
        <v>235</v>
      </c>
      <c r="F1474" s="555">
        <v>28</v>
      </c>
      <c r="G1474" s="1052">
        <v>20.99</v>
      </c>
      <c r="H1474" s="1059">
        <f t="shared" si="23"/>
        <v>587.71999999999991</v>
      </c>
      <c r="I1474" s="1039"/>
      <c r="J1474" s="2159" t="s">
        <v>6427</v>
      </c>
      <c r="K1474" s="2160" t="str">
        <f>VLOOKUP(J1474,'FICHE RATIOS'!C:D,2,FALSE)</f>
        <v>Eau froide</v>
      </c>
    </row>
    <row r="1475" spans="1:11" s="1012" customFormat="1" ht="12">
      <c r="A1475" s="1040"/>
      <c r="B1475" s="1053"/>
      <c r="C1475" s="1054"/>
      <c r="D1475" s="1067" t="s">
        <v>3570</v>
      </c>
      <c r="E1475" s="555" t="s">
        <v>235</v>
      </c>
      <c r="F1475" s="555">
        <v>44</v>
      </c>
      <c r="G1475" s="1052">
        <v>25.79</v>
      </c>
      <c r="H1475" s="1059">
        <f t="shared" si="23"/>
        <v>1134.76</v>
      </c>
      <c r="I1475" s="1039"/>
      <c r="J1475" s="2159" t="s">
        <v>6427</v>
      </c>
      <c r="K1475" s="2160" t="str">
        <f>VLOOKUP(J1475,'FICHE RATIOS'!C:D,2,FALSE)</f>
        <v>Eau froide</v>
      </c>
    </row>
    <row r="1476" spans="1:11" s="1012" customFormat="1" ht="12">
      <c r="A1476" s="1040"/>
      <c r="B1476" s="1053"/>
      <c r="C1476" s="1054"/>
      <c r="D1476" s="1067" t="s">
        <v>3571</v>
      </c>
      <c r="E1476" s="555" t="s">
        <v>235</v>
      </c>
      <c r="F1476" s="555">
        <v>48</v>
      </c>
      <c r="G1476" s="1052">
        <v>32.15</v>
      </c>
      <c r="H1476" s="1059">
        <f t="shared" si="23"/>
        <v>1543.1999999999998</v>
      </c>
      <c r="I1476" s="1039"/>
      <c r="J1476" s="2159" t="s">
        <v>6427</v>
      </c>
      <c r="K1476" s="2160" t="str">
        <f>VLOOKUP(J1476,'FICHE RATIOS'!C:D,2,FALSE)</f>
        <v>Eau froide</v>
      </c>
    </row>
    <row r="1477" spans="1:11" s="1012" customFormat="1" ht="12">
      <c r="A1477" s="1040"/>
      <c r="B1477" s="1053"/>
      <c r="C1477" s="1054"/>
      <c r="D1477" s="1067"/>
      <c r="E1477" s="555"/>
      <c r="F1477" s="555"/>
      <c r="G1477" s="1052"/>
      <c r="H1477" s="1059">
        <f t="shared" si="23"/>
        <v>0</v>
      </c>
      <c r="I1477" s="1039"/>
      <c r="J1477" s="2159" t="s">
        <v>6427</v>
      </c>
      <c r="K1477" s="2160" t="str">
        <f>VLOOKUP(J1477,'FICHE RATIOS'!C:D,2,FALSE)</f>
        <v>Eau froide</v>
      </c>
    </row>
    <row r="1478" spans="1:11" s="1012" customFormat="1" ht="12">
      <c r="A1478" s="1040"/>
      <c r="B1478" s="1053"/>
      <c r="C1478" s="1054"/>
      <c r="D1478" s="1071" t="s">
        <v>3572</v>
      </c>
      <c r="E1478" s="456" t="s">
        <v>235</v>
      </c>
      <c r="F1478" s="555">
        <v>28</v>
      </c>
      <c r="G1478" s="1052">
        <v>6.86</v>
      </c>
      <c r="H1478" s="1059">
        <f t="shared" si="23"/>
        <v>192.08</v>
      </c>
      <c r="I1478" s="1039"/>
      <c r="J1478" s="2159" t="s">
        <v>6427</v>
      </c>
      <c r="K1478" s="2160" t="str">
        <f>VLOOKUP(J1478,'FICHE RATIOS'!C:D,2,FALSE)</f>
        <v>Eau froide</v>
      </c>
    </row>
    <row r="1479" spans="1:11" s="1012" customFormat="1" ht="12">
      <c r="A1479" s="1040"/>
      <c r="B1479" s="1053"/>
      <c r="C1479" s="1054"/>
      <c r="D1479" s="1071" t="s">
        <v>3564</v>
      </c>
      <c r="E1479" s="456" t="s">
        <v>235</v>
      </c>
      <c r="F1479" s="555">
        <v>44</v>
      </c>
      <c r="G1479" s="1052">
        <v>8.64</v>
      </c>
      <c r="H1479" s="1059">
        <f t="shared" si="23"/>
        <v>380.16</v>
      </c>
      <c r="I1479" s="1039"/>
      <c r="J1479" s="2159" t="s">
        <v>6427</v>
      </c>
      <c r="K1479" s="2160" t="str">
        <f>VLOOKUP(J1479,'FICHE RATIOS'!C:D,2,FALSE)</f>
        <v>Eau froide</v>
      </c>
    </row>
    <row r="1480" spans="1:11" s="1012" customFormat="1" ht="12">
      <c r="A1480" s="1040"/>
      <c r="B1480" s="1053"/>
      <c r="C1480" s="1054"/>
      <c r="D1480" s="1071" t="s">
        <v>3565</v>
      </c>
      <c r="E1480" s="456" t="s">
        <v>235</v>
      </c>
      <c r="F1480" s="555">
        <v>48</v>
      </c>
      <c r="G1480" s="1052">
        <v>10.53</v>
      </c>
      <c r="H1480" s="1059">
        <f t="shared" si="23"/>
        <v>505.43999999999994</v>
      </c>
      <c r="I1480" s="1039"/>
      <c r="J1480" s="2159" t="s">
        <v>6427</v>
      </c>
      <c r="K1480" s="2160" t="str">
        <f>VLOOKUP(J1480,'FICHE RATIOS'!C:D,2,FALSE)</f>
        <v>Eau froide</v>
      </c>
    </row>
    <row r="1481" spans="1:11" s="1012" customFormat="1" ht="12">
      <c r="A1481" s="1040"/>
      <c r="B1481" s="1053"/>
      <c r="C1481" s="1054"/>
      <c r="D1481" s="1067"/>
      <c r="E1481" s="555"/>
      <c r="F1481" s="555"/>
      <c r="G1481" s="1052"/>
      <c r="H1481" s="1059">
        <f t="shared" si="23"/>
        <v>0</v>
      </c>
      <c r="I1481" s="1039"/>
      <c r="J1481" s="2159" t="s">
        <v>6427</v>
      </c>
      <c r="K1481" s="2160" t="str">
        <f>VLOOKUP(J1481,'FICHE RATIOS'!C:D,2,FALSE)</f>
        <v>Eau froide</v>
      </c>
    </row>
    <row r="1482" spans="1:11" s="1012" customFormat="1" ht="12">
      <c r="A1482" s="1040"/>
      <c r="B1482" s="1053"/>
      <c r="C1482" s="1054"/>
      <c r="D1482" s="1070" t="s">
        <v>3573</v>
      </c>
      <c r="E1482" s="555"/>
      <c r="F1482" s="555"/>
      <c r="G1482" s="1052"/>
      <c r="H1482" s="1059">
        <f t="shared" si="23"/>
        <v>0</v>
      </c>
      <c r="I1482" s="1039"/>
      <c r="J1482" s="2159" t="s">
        <v>6427</v>
      </c>
      <c r="K1482" s="2160" t="str">
        <f>VLOOKUP(J1482,'FICHE RATIOS'!C:D,2,FALSE)</f>
        <v>Eau froide</v>
      </c>
    </row>
    <row r="1483" spans="1:11" s="1012" customFormat="1" ht="12">
      <c r="A1483" s="1040"/>
      <c r="B1483" s="1053"/>
      <c r="C1483" s="1054"/>
      <c r="D1483" s="1067" t="s">
        <v>3562</v>
      </c>
      <c r="E1483" s="555" t="s">
        <v>235</v>
      </c>
      <c r="F1483" s="555">
        <v>40</v>
      </c>
      <c r="G1483" s="1052">
        <v>42.74</v>
      </c>
      <c r="H1483" s="1059">
        <f t="shared" si="23"/>
        <v>1709.6000000000001</v>
      </c>
      <c r="I1483" s="1039"/>
      <c r="J1483" s="2159" t="s">
        <v>6427</v>
      </c>
      <c r="K1483" s="2160" t="str">
        <f>VLOOKUP(J1483,'FICHE RATIOS'!C:D,2,FALSE)</f>
        <v>Eau froide</v>
      </c>
    </row>
    <row r="1484" spans="1:11" s="1012" customFormat="1" ht="12">
      <c r="A1484" s="1040"/>
      <c r="B1484" s="1053"/>
      <c r="C1484" s="1054"/>
      <c r="D1484" s="1071" t="s">
        <v>3565</v>
      </c>
      <c r="E1484" s="456" t="s">
        <v>235</v>
      </c>
      <c r="F1484" s="555">
        <v>40</v>
      </c>
      <c r="G1484" s="1052">
        <v>11.91</v>
      </c>
      <c r="H1484" s="1059">
        <f t="shared" si="23"/>
        <v>476.4</v>
      </c>
      <c r="I1484" s="1039"/>
      <c r="J1484" s="2159" t="s">
        <v>6427</v>
      </c>
      <c r="K1484" s="2160" t="str">
        <f>VLOOKUP(J1484,'FICHE RATIOS'!C:D,2,FALSE)</f>
        <v>Eau froide</v>
      </c>
    </row>
    <row r="1485" spans="1:11" s="1012" customFormat="1" ht="12">
      <c r="A1485" s="1040"/>
      <c r="B1485" s="1053"/>
      <c r="C1485" s="1054"/>
      <c r="D1485" s="1067"/>
      <c r="E1485" s="555"/>
      <c r="F1485" s="555"/>
      <c r="G1485" s="1052"/>
      <c r="H1485" s="1059">
        <f t="shared" si="23"/>
        <v>0</v>
      </c>
      <c r="I1485" s="1039"/>
      <c r="J1485" s="2159" t="s">
        <v>6427</v>
      </c>
      <c r="K1485" s="2160" t="str">
        <f>VLOOKUP(J1485,'FICHE RATIOS'!C:D,2,FALSE)</f>
        <v>Eau froide</v>
      </c>
    </row>
    <row r="1486" spans="1:11" s="1012" customFormat="1" ht="12">
      <c r="A1486" s="1040"/>
      <c r="B1486" s="1053"/>
      <c r="C1486" s="1054"/>
      <c r="D1486" s="1067" t="s">
        <v>3577</v>
      </c>
      <c r="E1486" s="555" t="s">
        <v>66</v>
      </c>
      <c r="F1486" s="555">
        <v>4</v>
      </c>
      <c r="G1486" s="1052">
        <v>58.41</v>
      </c>
      <c r="H1486" s="1059">
        <f t="shared" si="23"/>
        <v>233.64</v>
      </c>
      <c r="I1486" s="1039"/>
      <c r="J1486" s="2159" t="s">
        <v>6427</v>
      </c>
      <c r="K1486" s="2160" t="str">
        <f>VLOOKUP(J1486,'FICHE RATIOS'!C:D,2,FALSE)</f>
        <v>Eau froide</v>
      </c>
    </row>
    <row r="1487" spans="1:11" s="1012" customFormat="1" ht="12">
      <c r="A1487" s="1040"/>
      <c r="B1487" s="1053"/>
      <c r="C1487" s="1054"/>
      <c r="D1487" s="1064" t="s">
        <v>3536</v>
      </c>
      <c r="E1487" s="456" t="s">
        <v>66</v>
      </c>
      <c r="F1487" s="311">
        <v>4</v>
      </c>
      <c r="G1487" s="1052">
        <v>15.78</v>
      </c>
      <c r="H1487" s="1059">
        <f t="shared" si="23"/>
        <v>63.12</v>
      </c>
      <c r="I1487" s="1039"/>
      <c r="J1487" s="2159" t="s">
        <v>6427</v>
      </c>
      <c r="K1487" s="2160" t="str">
        <f>VLOOKUP(J1487,'FICHE RATIOS'!C:D,2,FALSE)</f>
        <v>Eau froide</v>
      </c>
    </row>
    <row r="1488" spans="1:11" s="1012" customFormat="1" ht="12">
      <c r="A1488" s="1040"/>
      <c r="B1488" s="1053"/>
      <c r="C1488" s="1054"/>
      <c r="D1488" s="1067"/>
      <c r="E1488" s="555"/>
      <c r="F1488" s="555"/>
      <c r="G1488" s="1052"/>
      <c r="H1488" s="1059">
        <f t="shared" si="23"/>
        <v>0</v>
      </c>
      <c r="I1488" s="1039"/>
      <c r="J1488" s="2159" t="s">
        <v>6427</v>
      </c>
      <c r="K1488" s="2160" t="str">
        <f>VLOOKUP(J1488,'FICHE RATIOS'!C:D,2,FALSE)</f>
        <v>Eau froide</v>
      </c>
    </row>
    <row r="1489" spans="1:11" s="1012" customFormat="1" ht="12">
      <c r="A1489" s="1040"/>
      <c r="B1489" s="1053"/>
      <c r="C1489" s="1054"/>
      <c r="D1489" s="1067" t="s">
        <v>3529</v>
      </c>
      <c r="E1489" s="555" t="s">
        <v>66</v>
      </c>
      <c r="F1489" s="555">
        <v>4</v>
      </c>
      <c r="G1489" s="1052">
        <v>57.5</v>
      </c>
      <c r="H1489" s="1059">
        <f t="shared" si="23"/>
        <v>230</v>
      </c>
      <c r="I1489" s="1039"/>
      <c r="J1489" s="2159" t="s">
        <v>6427</v>
      </c>
      <c r="K1489" s="2160" t="str">
        <f>VLOOKUP(J1489,'FICHE RATIOS'!C:D,2,FALSE)</f>
        <v>Eau froide</v>
      </c>
    </row>
    <row r="1490" spans="1:11" s="1012" customFormat="1" ht="12">
      <c r="A1490" s="1040"/>
      <c r="B1490" s="1053"/>
      <c r="C1490" s="1054"/>
      <c r="D1490" s="1067"/>
      <c r="E1490" s="555"/>
      <c r="F1490" s="555"/>
      <c r="G1490" s="1052"/>
      <c r="H1490" s="1059">
        <f t="shared" si="23"/>
        <v>0</v>
      </c>
      <c r="I1490" s="1039"/>
      <c r="J1490" s="2159" t="s">
        <v>6427</v>
      </c>
      <c r="K1490" s="2160" t="str">
        <f>VLOOKUP(J1490,'FICHE RATIOS'!C:D,2,FALSE)</f>
        <v>Eau froide</v>
      </c>
    </row>
    <row r="1491" spans="1:11" s="1012" customFormat="1" ht="12">
      <c r="A1491" s="1040"/>
      <c r="B1491" s="1053"/>
      <c r="C1491" s="1054"/>
      <c r="D1491" s="1067"/>
      <c r="E1491" s="555"/>
      <c r="F1491" s="555"/>
      <c r="G1491" s="1052"/>
      <c r="H1491" s="1059">
        <f t="shared" si="23"/>
        <v>0</v>
      </c>
      <c r="I1491" s="1039"/>
      <c r="J1491" s="2159" t="s">
        <v>6427</v>
      </c>
      <c r="K1491" s="2160" t="str">
        <f>VLOOKUP(J1491,'FICHE RATIOS'!C:D,2,FALSE)</f>
        <v>Eau froide</v>
      </c>
    </row>
    <row r="1492" spans="1:11" s="1012" customFormat="1" ht="12">
      <c r="A1492" s="1040"/>
      <c r="B1492" s="1053"/>
      <c r="C1492" s="1054"/>
      <c r="D1492" s="1067"/>
      <c r="E1492" s="555"/>
      <c r="F1492" s="555"/>
      <c r="G1492" s="1052"/>
      <c r="H1492" s="1059">
        <f t="shared" si="23"/>
        <v>0</v>
      </c>
      <c r="I1492" s="1039"/>
      <c r="J1492" s="2159" t="s">
        <v>6427</v>
      </c>
      <c r="K1492" s="2160" t="str">
        <f>VLOOKUP(J1492,'FICHE RATIOS'!C:D,2,FALSE)</f>
        <v>Eau froide</v>
      </c>
    </row>
    <row r="1493" spans="1:11" s="1012" customFormat="1" ht="12">
      <c r="A1493" s="1040"/>
      <c r="B1493" s="1053"/>
      <c r="C1493" s="1054"/>
      <c r="D1493" s="1075" t="s">
        <v>3580</v>
      </c>
      <c r="E1493" s="555"/>
      <c r="F1493" s="555"/>
      <c r="G1493" s="1052"/>
      <c r="H1493" s="1059">
        <f t="shared" si="23"/>
        <v>0</v>
      </c>
      <c r="I1493" s="1039"/>
      <c r="J1493" s="2159" t="s">
        <v>6427</v>
      </c>
      <c r="K1493" s="2160" t="str">
        <f>VLOOKUP(J1493,'FICHE RATIOS'!C:D,2,FALSE)</f>
        <v>Eau froide</v>
      </c>
    </row>
    <row r="1494" spans="1:11" s="1012" customFormat="1" ht="12">
      <c r="A1494" s="1040"/>
      <c r="B1494" s="1053"/>
      <c r="C1494" s="1054"/>
      <c r="D1494" s="1070" t="s">
        <v>3561</v>
      </c>
      <c r="E1494" s="555"/>
      <c r="F1494" s="555"/>
      <c r="G1494" s="1052"/>
      <c r="H1494" s="1059">
        <f t="shared" si="23"/>
        <v>0</v>
      </c>
      <c r="I1494" s="1039"/>
      <c r="J1494" s="2159" t="s">
        <v>6427</v>
      </c>
      <c r="K1494" s="2160" t="str">
        <f>VLOOKUP(J1494,'FICHE RATIOS'!C:D,2,FALSE)</f>
        <v>Eau froide</v>
      </c>
    </row>
    <row r="1495" spans="1:11" s="1012" customFormat="1" ht="12">
      <c r="A1495" s="1040"/>
      <c r="B1495" s="1053"/>
      <c r="C1495" s="1054"/>
      <c r="D1495" s="1067" t="s">
        <v>3555</v>
      </c>
      <c r="E1495" s="555" t="s">
        <v>235</v>
      </c>
      <c r="F1495" s="555">
        <v>140</v>
      </c>
      <c r="G1495" s="1052">
        <v>38.770000000000003</v>
      </c>
      <c r="H1495" s="1059">
        <f t="shared" si="23"/>
        <v>5427.8</v>
      </c>
      <c r="I1495" s="1039"/>
      <c r="J1495" s="2159" t="s">
        <v>6427</v>
      </c>
      <c r="K1495" s="2160" t="str">
        <f>VLOOKUP(J1495,'FICHE RATIOS'!C:D,2,FALSE)</f>
        <v>Eau froide</v>
      </c>
    </row>
    <row r="1496" spans="1:11" s="1012" customFormat="1" ht="12">
      <c r="A1496" s="1040"/>
      <c r="B1496" s="1053"/>
      <c r="C1496" s="1054"/>
      <c r="D1496" s="1071" t="s">
        <v>3564</v>
      </c>
      <c r="E1496" s="456" t="s">
        <v>235</v>
      </c>
      <c r="F1496" s="555">
        <v>140</v>
      </c>
      <c r="G1496" s="1052">
        <v>10.94</v>
      </c>
      <c r="H1496" s="1059">
        <f t="shared" si="23"/>
        <v>1531.6</v>
      </c>
      <c r="I1496" s="1039"/>
      <c r="J1496" s="2159" t="s">
        <v>6427</v>
      </c>
      <c r="K1496" s="2160" t="str">
        <f>VLOOKUP(J1496,'FICHE RATIOS'!C:D,2,FALSE)</f>
        <v>Eau froide</v>
      </c>
    </row>
    <row r="1497" spans="1:11" s="1012" customFormat="1" ht="12">
      <c r="A1497" s="1040"/>
      <c r="B1497" s="1053"/>
      <c r="C1497" s="1054"/>
      <c r="D1497" s="1067"/>
      <c r="E1497" s="555"/>
      <c r="F1497" s="555"/>
      <c r="G1497" s="1052"/>
      <c r="H1497" s="1059">
        <f t="shared" si="23"/>
        <v>0</v>
      </c>
      <c r="I1497" s="1039"/>
      <c r="J1497" s="2159" t="s">
        <v>6427</v>
      </c>
      <c r="K1497" s="2160" t="str">
        <f>VLOOKUP(J1497,'FICHE RATIOS'!C:D,2,FALSE)</f>
        <v>Eau froide</v>
      </c>
    </row>
    <row r="1498" spans="1:11" s="1012" customFormat="1" ht="12">
      <c r="A1498" s="1040"/>
      <c r="B1498" s="1053"/>
      <c r="C1498" s="1054"/>
      <c r="D1498" s="1067" t="s">
        <v>3545</v>
      </c>
      <c r="E1498" s="555" t="s">
        <v>66</v>
      </c>
      <c r="F1498" s="555">
        <v>1</v>
      </c>
      <c r="G1498" s="1052">
        <v>50.53</v>
      </c>
      <c r="H1498" s="1059">
        <f t="shared" si="23"/>
        <v>50.53</v>
      </c>
      <c r="I1498" s="1039"/>
      <c r="J1498" s="2159" t="s">
        <v>6427</v>
      </c>
      <c r="K1498" s="2160" t="str">
        <f>VLOOKUP(J1498,'FICHE RATIOS'!C:D,2,FALSE)</f>
        <v>Eau froide</v>
      </c>
    </row>
    <row r="1499" spans="1:11" s="1012" customFormat="1" ht="12">
      <c r="A1499" s="1040"/>
      <c r="B1499" s="1053"/>
      <c r="C1499" s="1054"/>
      <c r="D1499" s="1064" t="s">
        <v>3536</v>
      </c>
      <c r="E1499" s="456" t="s">
        <v>66</v>
      </c>
      <c r="F1499" s="311">
        <v>1</v>
      </c>
      <c r="G1499" s="1052">
        <v>15.78</v>
      </c>
      <c r="H1499" s="1059">
        <f t="shared" si="23"/>
        <v>15.78</v>
      </c>
      <c r="I1499" s="1039"/>
      <c r="J1499" s="2159" t="s">
        <v>6427</v>
      </c>
      <c r="K1499" s="2160" t="str">
        <f>VLOOKUP(J1499,'FICHE RATIOS'!C:D,2,FALSE)</f>
        <v>Eau froide</v>
      </c>
    </row>
    <row r="1500" spans="1:11" s="1012" customFormat="1" ht="12">
      <c r="A1500" s="1040"/>
      <c r="B1500" s="1123"/>
      <c r="C1500" s="1124"/>
      <c r="D1500" s="1062"/>
      <c r="E1500" s="276"/>
      <c r="F1500" s="1125"/>
      <c r="G1500" s="1081"/>
      <c r="H1500" s="1082">
        <f t="shared" si="23"/>
        <v>0</v>
      </c>
      <c r="I1500" s="1039"/>
      <c r="J1500" s="2159" t="s">
        <v>6427</v>
      </c>
      <c r="K1500" s="2160" t="str">
        <f>VLOOKUP(J1500,'FICHE RATIOS'!C:D,2,FALSE)</f>
        <v>Eau froide</v>
      </c>
    </row>
    <row r="1501" spans="1:11" s="1012" customFormat="1" ht="12">
      <c r="A1501" s="1040"/>
      <c r="B1501" s="1123"/>
      <c r="C1501" s="1124"/>
      <c r="D1501" s="1062"/>
      <c r="E1501" s="276"/>
      <c r="F1501" s="1125"/>
      <c r="G1501" s="1081"/>
      <c r="H1501" s="1082">
        <f t="shared" si="23"/>
        <v>0</v>
      </c>
      <c r="I1501" s="1039"/>
      <c r="J1501" s="2159" t="s">
        <v>6427</v>
      </c>
      <c r="K1501" s="2160" t="str">
        <f>VLOOKUP(J1501,'FICHE RATIOS'!C:D,2,FALSE)</f>
        <v>Eau froide</v>
      </c>
    </row>
    <row r="1502" spans="1:11" s="1012" customFormat="1" ht="12">
      <c r="A1502" s="1040"/>
      <c r="B1502" s="1053"/>
      <c r="C1502" s="1054"/>
      <c r="D1502" s="1075" t="s">
        <v>3581</v>
      </c>
      <c r="E1502" s="555"/>
      <c r="F1502" s="555"/>
      <c r="G1502" s="1052"/>
      <c r="H1502" s="1059">
        <f t="shared" si="23"/>
        <v>0</v>
      </c>
      <c r="I1502" s="1039"/>
      <c r="J1502" s="2159" t="s">
        <v>6427</v>
      </c>
      <c r="K1502" s="2160" t="str">
        <f>VLOOKUP(J1502,'FICHE RATIOS'!C:D,2,FALSE)</f>
        <v>Eau froide</v>
      </c>
    </row>
    <row r="1503" spans="1:11" s="1012" customFormat="1" ht="12">
      <c r="A1503" s="1040"/>
      <c r="B1503" s="1053"/>
      <c r="C1503" s="1054"/>
      <c r="D1503" s="1070" t="s">
        <v>3561</v>
      </c>
      <c r="E1503" s="555"/>
      <c r="F1503" s="555"/>
      <c r="G1503" s="1052"/>
      <c r="H1503" s="1059">
        <f t="shared" si="23"/>
        <v>0</v>
      </c>
      <c r="I1503" s="1039"/>
      <c r="J1503" s="2159" t="s">
        <v>6427</v>
      </c>
      <c r="K1503" s="2160" t="str">
        <f>VLOOKUP(J1503,'FICHE RATIOS'!C:D,2,FALSE)</f>
        <v>Eau froide</v>
      </c>
    </row>
    <row r="1504" spans="1:11" s="1012" customFormat="1" ht="12">
      <c r="A1504" s="1040"/>
      <c r="B1504" s="1053"/>
      <c r="C1504" s="1054"/>
      <c r="D1504" s="1067" t="s">
        <v>3574</v>
      </c>
      <c r="E1504" s="555" t="s">
        <v>235</v>
      </c>
      <c r="F1504" s="555">
        <v>151</v>
      </c>
      <c r="G1504" s="1052">
        <v>30.66</v>
      </c>
      <c r="H1504" s="1059">
        <f t="shared" si="23"/>
        <v>4629.66</v>
      </c>
      <c r="I1504" s="1039"/>
      <c r="J1504" s="2159" t="s">
        <v>6427</v>
      </c>
      <c r="K1504" s="2160" t="str">
        <f>VLOOKUP(J1504,'FICHE RATIOS'!C:D,2,FALSE)</f>
        <v>Eau froide</v>
      </c>
    </row>
    <row r="1505" spans="1:11" s="1012" customFormat="1" ht="12">
      <c r="A1505" s="1040"/>
      <c r="B1505" s="1053"/>
      <c r="C1505" s="1054"/>
      <c r="D1505" s="1067" t="s">
        <v>3575</v>
      </c>
      <c r="E1505" s="555" t="s">
        <v>235</v>
      </c>
      <c r="F1505" s="555">
        <v>127</v>
      </c>
      <c r="G1505" s="1052">
        <v>33.86</v>
      </c>
      <c r="H1505" s="1059">
        <f t="shared" si="23"/>
        <v>4300.22</v>
      </c>
      <c r="I1505" s="1039"/>
      <c r="J1505" s="2159" t="s">
        <v>6427</v>
      </c>
      <c r="K1505" s="2160" t="str">
        <f>VLOOKUP(J1505,'FICHE RATIOS'!C:D,2,FALSE)</f>
        <v>Eau froide</v>
      </c>
    </row>
    <row r="1506" spans="1:11" s="1012" customFormat="1" ht="12">
      <c r="A1506" s="1040"/>
      <c r="B1506" s="1053"/>
      <c r="C1506" s="1054"/>
      <c r="D1506" s="1067" t="s">
        <v>3555</v>
      </c>
      <c r="E1506" s="555" t="s">
        <v>235</v>
      </c>
      <c r="F1506" s="555">
        <v>79</v>
      </c>
      <c r="G1506" s="1052">
        <v>38.770000000000003</v>
      </c>
      <c r="H1506" s="1059">
        <f t="shared" si="23"/>
        <v>3062.8300000000004</v>
      </c>
      <c r="I1506" s="1039"/>
      <c r="J1506" s="2159" t="s">
        <v>6427</v>
      </c>
      <c r="K1506" s="2160" t="str">
        <f>VLOOKUP(J1506,'FICHE RATIOS'!C:D,2,FALSE)</f>
        <v>Eau froide</v>
      </c>
    </row>
    <row r="1507" spans="1:11" s="1012" customFormat="1" ht="12">
      <c r="A1507" s="1040"/>
      <c r="B1507" s="1053"/>
      <c r="C1507" s="1054"/>
      <c r="D1507" s="1067"/>
      <c r="E1507" s="555"/>
      <c r="F1507" s="555"/>
      <c r="G1507" s="1052"/>
      <c r="H1507" s="1059">
        <f t="shared" si="23"/>
        <v>0</v>
      </c>
      <c r="I1507" s="1039"/>
      <c r="J1507" s="2159" t="s">
        <v>6427</v>
      </c>
      <c r="K1507" s="2160" t="str">
        <f>VLOOKUP(J1507,'FICHE RATIOS'!C:D,2,FALSE)</f>
        <v>Eau froide</v>
      </c>
    </row>
    <row r="1508" spans="1:11" s="1012" customFormat="1" ht="12">
      <c r="A1508" s="1040"/>
      <c r="B1508" s="1053"/>
      <c r="C1508" s="1054"/>
      <c r="D1508" s="1071" t="s">
        <v>3576</v>
      </c>
      <c r="E1508" s="456" t="s">
        <v>235</v>
      </c>
      <c r="F1508" s="555">
        <v>151</v>
      </c>
      <c r="G1508" s="1052">
        <v>8.76</v>
      </c>
      <c r="H1508" s="1059">
        <f t="shared" si="23"/>
        <v>1322.76</v>
      </c>
      <c r="I1508" s="1039"/>
      <c r="J1508" s="2159" t="s">
        <v>6427</v>
      </c>
      <c r="K1508" s="2160" t="str">
        <f>VLOOKUP(J1508,'FICHE RATIOS'!C:D,2,FALSE)</f>
        <v>Eau froide</v>
      </c>
    </row>
    <row r="1509" spans="1:11" s="1012" customFormat="1" ht="12">
      <c r="A1509" s="1040"/>
      <c r="B1509" s="1053"/>
      <c r="C1509" s="1054"/>
      <c r="D1509" s="1071" t="s">
        <v>3572</v>
      </c>
      <c r="E1509" s="456" t="s">
        <v>235</v>
      </c>
      <c r="F1509" s="555">
        <v>127</v>
      </c>
      <c r="G1509" s="1052">
        <v>9.16</v>
      </c>
      <c r="H1509" s="1059">
        <f t="shared" si="23"/>
        <v>1163.32</v>
      </c>
      <c r="I1509" s="1039"/>
      <c r="J1509" s="2159" t="s">
        <v>6427</v>
      </c>
      <c r="K1509" s="2160" t="str">
        <f>VLOOKUP(J1509,'FICHE RATIOS'!C:D,2,FALSE)</f>
        <v>Eau froide</v>
      </c>
    </row>
    <row r="1510" spans="1:11" s="1012" customFormat="1" ht="12">
      <c r="A1510" s="1040"/>
      <c r="B1510" s="1053"/>
      <c r="C1510" s="1054"/>
      <c r="D1510" s="1071" t="s">
        <v>3564</v>
      </c>
      <c r="E1510" s="456" t="s">
        <v>235</v>
      </c>
      <c r="F1510" s="555">
        <v>79</v>
      </c>
      <c r="G1510" s="1052">
        <v>10.94</v>
      </c>
      <c r="H1510" s="1059">
        <f t="shared" si="23"/>
        <v>864.26</v>
      </c>
      <c r="I1510" s="1039"/>
      <c r="J1510" s="2159" t="s">
        <v>6427</v>
      </c>
      <c r="K1510" s="2160" t="str">
        <f>VLOOKUP(J1510,'FICHE RATIOS'!C:D,2,FALSE)</f>
        <v>Eau froide</v>
      </c>
    </row>
    <row r="1511" spans="1:11" s="1012" customFormat="1" ht="12">
      <c r="A1511" s="1040"/>
      <c r="B1511" s="1053"/>
      <c r="C1511" s="1054"/>
      <c r="D1511" s="1067"/>
      <c r="E1511" s="555"/>
      <c r="F1511" s="555"/>
      <c r="G1511" s="1052"/>
      <c r="H1511" s="1059">
        <f t="shared" si="23"/>
        <v>0</v>
      </c>
      <c r="I1511" s="1039"/>
      <c r="J1511" s="2159" t="s">
        <v>6427</v>
      </c>
      <c r="K1511" s="2160" t="str">
        <f>VLOOKUP(J1511,'FICHE RATIOS'!C:D,2,FALSE)</f>
        <v>Eau froide</v>
      </c>
    </row>
    <row r="1512" spans="1:11" s="1012" customFormat="1" ht="12">
      <c r="A1512" s="1040"/>
      <c r="B1512" s="1053"/>
      <c r="C1512" s="1054"/>
      <c r="D1512" s="1067" t="s">
        <v>3582</v>
      </c>
      <c r="E1512" s="555" t="s">
        <v>66</v>
      </c>
      <c r="F1512" s="555">
        <v>19</v>
      </c>
      <c r="G1512" s="1052">
        <v>42.14</v>
      </c>
      <c r="H1512" s="1059">
        <f t="shared" si="23"/>
        <v>800.66</v>
      </c>
      <c r="I1512" s="1039"/>
      <c r="J1512" s="2159" t="s">
        <v>6427</v>
      </c>
      <c r="K1512" s="2160" t="str">
        <f>VLOOKUP(J1512,'FICHE RATIOS'!C:D,2,FALSE)</f>
        <v>Eau froide</v>
      </c>
    </row>
    <row r="1513" spans="1:11" s="1012" customFormat="1" ht="12">
      <c r="A1513" s="1040"/>
      <c r="B1513" s="1053"/>
      <c r="C1513" s="1054"/>
      <c r="D1513" s="1064" t="s">
        <v>3536</v>
      </c>
      <c r="E1513" s="456" t="s">
        <v>66</v>
      </c>
      <c r="F1513" s="311">
        <v>19</v>
      </c>
      <c r="G1513" s="1052">
        <v>15.78</v>
      </c>
      <c r="H1513" s="1059">
        <f t="shared" si="23"/>
        <v>299.82</v>
      </c>
      <c r="I1513" s="1039"/>
      <c r="J1513" s="2159" t="s">
        <v>6427</v>
      </c>
      <c r="K1513" s="2160" t="str">
        <f>VLOOKUP(J1513,'FICHE RATIOS'!C:D,2,FALSE)</f>
        <v>Eau froide</v>
      </c>
    </row>
    <row r="1514" spans="1:11" s="1012" customFormat="1" ht="12">
      <c r="A1514" s="1040"/>
      <c r="B1514" s="1053"/>
      <c r="C1514" s="1054"/>
      <c r="D1514" s="1064"/>
      <c r="E1514" s="456"/>
      <c r="F1514" s="311"/>
      <c r="G1514" s="1052"/>
      <c r="H1514" s="1059">
        <f t="shared" si="23"/>
        <v>0</v>
      </c>
      <c r="I1514" s="1039"/>
      <c r="J1514" s="2159" t="s">
        <v>6427</v>
      </c>
      <c r="K1514" s="2160" t="str">
        <f>VLOOKUP(J1514,'FICHE RATIOS'!C:D,2,FALSE)</f>
        <v>Eau froide</v>
      </c>
    </row>
    <row r="1515" spans="1:11" s="1012" customFormat="1" ht="12">
      <c r="A1515" s="1040"/>
      <c r="B1515" s="1060"/>
      <c r="C1515" s="1040"/>
      <c r="D1515" s="1061" t="s">
        <v>3583</v>
      </c>
      <c r="E1515" s="555"/>
      <c r="F1515" s="555"/>
      <c r="G1515" s="1052"/>
      <c r="H1515" s="1059">
        <f t="shared" si="23"/>
        <v>0</v>
      </c>
      <c r="I1515" s="1039"/>
      <c r="J1515" s="2159" t="s">
        <v>6427</v>
      </c>
      <c r="K1515" s="2160" t="str">
        <f>VLOOKUP(J1515,'FICHE RATIOS'!C:D,2,FALSE)</f>
        <v>Eau froide</v>
      </c>
    </row>
    <row r="1516" spans="1:11" s="1012" customFormat="1" ht="12">
      <c r="A1516" s="1040"/>
      <c r="B1516" s="1060"/>
      <c r="C1516" s="1040"/>
      <c r="D1516" s="1061" t="s">
        <v>3584</v>
      </c>
      <c r="E1516" s="555" t="s">
        <v>51</v>
      </c>
      <c r="F1516" s="555">
        <v>37</v>
      </c>
      <c r="G1516" s="1052">
        <v>121.23</v>
      </c>
      <c r="H1516" s="1059">
        <f t="shared" si="23"/>
        <v>4485.51</v>
      </c>
      <c r="I1516" s="1039"/>
      <c r="J1516" s="2159" t="s">
        <v>6427</v>
      </c>
      <c r="K1516" s="2160" t="str">
        <f>VLOOKUP(J1516,'FICHE RATIOS'!C:D,2,FALSE)</f>
        <v>Eau froide</v>
      </c>
    </row>
    <row r="1517" spans="1:11" s="1012" customFormat="1" ht="12">
      <c r="A1517" s="1040"/>
      <c r="B1517" s="1123"/>
      <c r="C1517" s="1124"/>
      <c r="D1517" s="1062"/>
      <c r="E1517" s="276"/>
      <c r="F1517" s="1125"/>
      <c r="G1517" s="1081"/>
      <c r="H1517" s="1082">
        <f t="shared" si="23"/>
        <v>0</v>
      </c>
      <c r="I1517" s="1039"/>
      <c r="J1517" s="2159" t="s">
        <v>6427</v>
      </c>
      <c r="K1517" s="2160" t="str">
        <f>VLOOKUP(J1517,'FICHE RATIOS'!C:D,2,FALSE)</f>
        <v>Eau froide</v>
      </c>
    </row>
    <row r="1518" spans="1:11" s="1012" customFormat="1" ht="12">
      <c r="A1518" s="1040"/>
      <c r="B1518" s="1123"/>
      <c r="C1518" s="1124"/>
      <c r="D1518" s="1062"/>
      <c r="E1518" s="276"/>
      <c r="F1518" s="1125"/>
      <c r="G1518" s="1081"/>
      <c r="H1518" s="1082">
        <f t="shared" si="23"/>
        <v>0</v>
      </c>
      <c r="I1518" s="1039"/>
      <c r="J1518" s="2159" t="s">
        <v>6427</v>
      </c>
      <c r="K1518" s="2160" t="str">
        <f>VLOOKUP(J1518,'FICHE RATIOS'!C:D,2,FALSE)</f>
        <v>Eau froide</v>
      </c>
    </row>
    <row r="1519" spans="1:11" s="1012" customFormat="1" ht="12">
      <c r="A1519" s="1040"/>
      <c r="B1519" s="1053"/>
      <c r="C1519" s="1054"/>
      <c r="D1519" s="1075" t="s">
        <v>3585</v>
      </c>
      <c r="E1519" s="555"/>
      <c r="F1519" s="555"/>
      <c r="G1519" s="1052"/>
      <c r="H1519" s="1059">
        <f t="shared" si="23"/>
        <v>0</v>
      </c>
      <c r="I1519" s="1039"/>
      <c r="J1519" s="2159" t="s">
        <v>6427</v>
      </c>
      <c r="K1519" s="2160" t="str">
        <f>VLOOKUP(J1519,'FICHE RATIOS'!C:D,2,FALSE)</f>
        <v>Eau froide</v>
      </c>
    </row>
    <row r="1520" spans="1:11" s="1012" customFormat="1" ht="12">
      <c r="A1520" s="1040"/>
      <c r="B1520" s="1053"/>
      <c r="C1520" s="1054"/>
      <c r="D1520" s="1070" t="s">
        <v>3561</v>
      </c>
      <c r="E1520" s="555"/>
      <c r="F1520" s="555"/>
      <c r="G1520" s="1052"/>
      <c r="H1520" s="1059">
        <f t="shared" si="23"/>
        <v>0</v>
      </c>
      <c r="I1520" s="1039"/>
      <c r="J1520" s="2159" t="s">
        <v>6427</v>
      </c>
      <c r="K1520" s="2160" t="str">
        <f>VLOOKUP(J1520,'FICHE RATIOS'!C:D,2,FALSE)</f>
        <v>Eau froide</v>
      </c>
    </row>
    <row r="1521" spans="1:11" s="1012" customFormat="1" ht="12">
      <c r="A1521" s="1040"/>
      <c r="B1521" s="1053"/>
      <c r="C1521" s="1054"/>
      <c r="D1521" s="1067" t="s">
        <v>3575</v>
      </c>
      <c r="E1521" s="555" t="s">
        <v>235</v>
      </c>
      <c r="F1521" s="555">
        <v>180</v>
      </c>
      <c r="G1521" s="1052">
        <v>33.86</v>
      </c>
      <c r="H1521" s="1059">
        <f t="shared" si="23"/>
        <v>6094.8</v>
      </c>
      <c r="I1521" s="1039"/>
      <c r="J1521" s="2159" t="s">
        <v>6427</v>
      </c>
      <c r="K1521" s="2160" t="str">
        <f>VLOOKUP(J1521,'FICHE RATIOS'!C:D,2,FALSE)</f>
        <v>Eau froide</v>
      </c>
    </row>
    <row r="1522" spans="1:11" s="1012" customFormat="1" ht="12">
      <c r="A1522" s="1040"/>
      <c r="B1522" s="1053"/>
      <c r="C1522" s="1054"/>
      <c r="D1522" s="1067" t="s">
        <v>3555</v>
      </c>
      <c r="E1522" s="555" t="s">
        <v>235</v>
      </c>
      <c r="F1522" s="555">
        <v>54</v>
      </c>
      <c r="G1522" s="1052">
        <v>38.770000000000003</v>
      </c>
      <c r="H1522" s="1059">
        <f t="shared" si="23"/>
        <v>2093.5800000000004</v>
      </c>
      <c r="I1522" s="1039"/>
      <c r="J1522" s="2159" t="s">
        <v>6427</v>
      </c>
      <c r="K1522" s="2160" t="str">
        <f>VLOOKUP(J1522,'FICHE RATIOS'!C:D,2,FALSE)</f>
        <v>Eau froide</v>
      </c>
    </row>
    <row r="1523" spans="1:11" s="1012" customFormat="1" ht="12">
      <c r="A1523" s="1040"/>
      <c r="B1523" s="1053"/>
      <c r="C1523" s="1054"/>
      <c r="D1523" s="1067"/>
      <c r="E1523" s="555"/>
      <c r="F1523" s="555"/>
      <c r="G1523" s="1052"/>
      <c r="H1523" s="1059">
        <f t="shared" si="23"/>
        <v>0</v>
      </c>
      <c r="I1523" s="1039"/>
      <c r="J1523" s="2159" t="s">
        <v>6427</v>
      </c>
      <c r="K1523" s="2160" t="str">
        <f>VLOOKUP(J1523,'FICHE RATIOS'!C:D,2,FALSE)</f>
        <v>Eau froide</v>
      </c>
    </row>
    <row r="1524" spans="1:11" s="1012" customFormat="1" ht="12">
      <c r="A1524" s="1040"/>
      <c r="B1524" s="1053"/>
      <c r="C1524" s="1054"/>
      <c r="D1524" s="1071" t="s">
        <v>3572</v>
      </c>
      <c r="E1524" s="456" t="s">
        <v>235</v>
      </c>
      <c r="F1524" s="555">
        <v>180</v>
      </c>
      <c r="G1524" s="1052">
        <v>9.16</v>
      </c>
      <c r="H1524" s="1059">
        <f t="shared" si="23"/>
        <v>1648.8</v>
      </c>
      <c r="I1524" s="1039"/>
      <c r="J1524" s="2159" t="s">
        <v>6427</v>
      </c>
      <c r="K1524" s="2160" t="str">
        <f>VLOOKUP(J1524,'FICHE RATIOS'!C:D,2,FALSE)</f>
        <v>Eau froide</v>
      </c>
    </row>
    <row r="1525" spans="1:11" s="1012" customFormat="1" ht="12">
      <c r="A1525" s="1040"/>
      <c r="B1525" s="1053"/>
      <c r="C1525" s="1054"/>
      <c r="D1525" s="1071" t="s">
        <v>3564</v>
      </c>
      <c r="E1525" s="456" t="s">
        <v>235</v>
      </c>
      <c r="F1525" s="555">
        <v>54</v>
      </c>
      <c r="G1525" s="1052">
        <v>10.94</v>
      </c>
      <c r="H1525" s="1059">
        <f t="shared" si="23"/>
        <v>590.76</v>
      </c>
      <c r="I1525" s="1039"/>
      <c r="J1525" s="2159" t="s">
        <v>6427</v>
      </c>
      <c r="K1525" s="2160" t="str">
        <f>VLOOKUP(J1525,'FICHE RATIOS'!C:D,2,FALSE)</f>
        <v>Eau froide</v>
      </c>
    </row>
    <row r="1526" spans="1:11" s="1012" customFormat="1" ht="12">
      <c r="A1526" s="1040"/>
      <c r="B1526" s="1053"/>
      <c r="C1526" s="1054"/>
      <c r="D1526" s="1067"/>
      <c r="E1526" s="555"/>
      <c r="F1526" s="555"/>
      <c r="G1526" s="1052"/>
      <c r="H1526" s="1059">
        <f t="shared" si="23"/>
        <v>0</v>
      </c>
      <c r="I1526" s="1039"/>
      <c r="J1526" s="2159" t="s">
        <v>6427</v>
      </c>
      <c r="K1526" s="2160" t="str">
        <f>VLOOKUP(J1526,'FICHE RATIOS'!C:D,2,FALSE)</f>
        <v>Eau froide</v>
      </c>
    </row>
    <row r="1527" spans="1:11" s="1012" customFormat="1" ht="12">
      <c r="A1527" s="1040"/>
      <c r="B1527" s="1053"/>
      <c r="C1527" s="1054"/>
      <c r="D1527" s="1070" t="s">
        <v>3568</v>
      </c>
      <c r="E1527" s="555"/>
      <c r="F1527" s="555"/>
      <c r="G1527" s="1052"/>
      <c r="H1527" s="1059">
        <f t="shared" si="23"/>
        <v>0</v>
      </c>
      <c r="I1527" s="1039"/>
      <c r="J1527" s="2159" t="s">
        <v>6427</v>
      </c>
      <c r="K1527" s="2160" t="str">
        <f>VLOOKUP(J1527,'FICHE RATIOS'!C:D,2,FALSE)</f>
        <v>Eau froide</v>
      </c>
    </row>
    <row r="1528" spans="1:11" s="1012" customFormat="1" ht="12">
      <c r="A1528" s="1040"/>
      <c r="B1528" s="1053"/>
      <c r="C1528" s="1054"/>
      <c r="D1528" s="1067" t="s">
        <v>3569</v>
      </c>
      <c r="E1528" s="555" t="s">
        <v>235</v>
      </c>
      <c r="F1528" s="555">
        <v>135</v>
      </c>
      <c r="G1528" s="1052">
        <v>20.99</v>
      </c>
      <c r="H1528" s="1059">
        <f t="shared" si="23"/>
        <v>2833.6499999999996</v>
      </c>
      <c r="I1528" s="1039"/>
      <c r="J1528" s="2159" t="s">
        <v>6427</v>
      </c>
      <c r="K1528" s="2160" t="str">
        <f>VLOOKUP(J1528,'FICHE RATIOS'!C:D,2,FALSE)</f>
        <v>Eau froide</v>
      </c>
    </row>
    <row r="1529" spans="1:11" s="1012" customFormat="1" ht="12">
      <c r="A1529" s="1040"/>
      <c r="B1529" s="1053"/>
      <c r="C1529" s="1054"/>
      <c r="D1529" s="1071" t="s">
        <v>3572</v>
      </c>
      <c r="E1529" s="456" t="s">
        <v>235</v>
      </c>
      <c r="F1529" s="555">
        <v>135</v>
      </c>
      <c r="G1529" s="1052">
        <v>6.86</v>
      </c>
      <c r="H1529" s="1059">
        <f t="shared" si="23"/>
        <v>926.1</v>
      </c>
      <c r="I1529" s="1039"/>
      <c r="J1529" s="2159" t="s">
        <v>6427</v>
      </c>
      <c r="K1529" s="2160" t="str">
        <f>VLOOKUP(J1529,'FICHE RATIOS'!C:D,2,FALSE)</f>
        <v>Eau froide</v>
      </c>
    </row>
    <row r="1530" spans="1:11" s="1012" customFormat="1" ht="12">
      <c r="A1530" s="1040"/>
      <c r="B1530" s="1053"/>
      <c r="C1530" s="1054"/>
      <c r="D1530" s="1067"/>
      <c r="E1530" s="555"/>
      <c r="F1530" s="555"/>
      <c r="G1530" s="1052"/>
      <c r="H1530" s="1059">
        <f t="shared" si="23"/>
        <v>0</v>
      </c>
      <c r="I1530" s="1039"/>
      <c r="J1530" s="2159" t="s">
        <v>6427</v>
      </c>
      <c r="K1530" s="2160" t="str">
        <f>VLOOKUP(J1530,'FICHE RATIOS'!C:D,2,FALSE)</f>
        <v>Eau froide</v>
      </c>
    </row>
    <row r="1531" spans="1:11" s="1012" customFormat="1" ht="12">
      <c r="A1531" s="1040"/>
      <c r="B1531" s="1053"/>
      <c r="C1531" s="1054"/>
      <c r="D1531" s="1070" t="s">
        <v>3573</v>
      </c>
      <c r="E1531" s="555"/>
      <c r="F1531" s="555"/>
      <c r="G1531" s="1052"/>
      <c r="H1531" s="1059">
        <f t="shared" si="23"/>
        <v>0</v>
      </c>
      <c r="I1531" s="1039"/>
      <c r="J1531" s="2159" t="s">
        <v>6427</v>
      </c>
      <c r="K1531" s="2160" t="str">
        <f>VLOOKUP(J1531,'FICHE RATIOS'!C:D,2,FALSE)</f>
        <v>Eau froide</v>
      </c>
    </row>
    <row r="1532" spans="1:11" s="1012" customFormat="1" ht="12">
      <c r="A1532" s="1040"/>
      <c r="B1532" s="1053"/>
      <c r="C1532" s="1054"/>
      <c r="D1532" s="1067" t="s">
        <v>3575</v>
      </c>
      <c r="E1532" s="555" t="s">
        <v>235</v>
      </c>
      <c r="F1532" s="555">
        <v>20</v>
      </c>
      <c r="G1532" s="1052">
        <v>33.86</v>
      </c>
      <c r="H1532" s="1059">
        <f t="shared" si="23"/>
        <v>677.2</v>
      </c>
      <c r="I1532" s="1039"/>
      <c r="J1532" s="2159" t="s">
        <v>6427</v>
      </c>
      <c r="K1532" s="2160" t="str">
        <f>VLOOKUP(J1532,'FICHE RATIOS'!C:D,2,FALSE)</f>
        <v>Eau froide</v>
      </c>
    </row>
    <row r="1533" spans="1:11" s="1012" customFormat="1" ht="12">
      <c r="A1533" s="1040"/>
      <c r="B1533" s="1053"/>
      <c r="C1533" s="1054"/>
      <c r="D1533" s="1071" t="s">
        <v>3572</v>
      </c>
      <c r="E1533" s="456" t="s">
        <v>235</v>
      </c>
      <c r="F1533" s="555">
        <v>20</v>
      </c>
      <c r="G1533" s="1052">
        <v>9.16</v>
      </c>
      <c r="H1533" s="1059">
        <f t="shared" si="23"/>
        <v>183.2</v>
      </c>
      <c r="I1533" s="1039"/>
      <c r="J1533" s="2159" t="s">
        <v>6427</v>
      </c>
      <c r="K1533" s="2160" t="str">
        <f>VLOOKUP(J1533,'FICHE RATIOS'!C:D,2,FALSE)</f>
        <v>Eau froide</v>
      </c>
    </row>
    <row r="1534" spans="1:11" s="1012" customFormat="1" ht="12">
      <c r="A1534" s="1040"/>
      <c r="B1534" s="1053"/>
      <c r="C1534" s="1054"/>
      <c r="D1534" s="1067"/>
      <c r="E1534" s="555"/>
      <c r="F1534" s="555"/>
      <c r="G1534" s="1052"/>
      <c r="H1534" s="1059">
        <f t="shared" si="23"/>
        <v>0</v>
      </c>
      <c r="I1534" s="1039"/>
      <c r="J1534" s="2159" t="s">
        <v>6427</v>
      </c>
      <c r="K1534" s="2160" t="str">
        <f>VLOOKUP(J1534,'FICHE RATIOS'!C:D,2,FALSE)</f>
        <v>Eau froide</v>
      </c>
    </row>
    <row r="1535" spans="1:11" s="1012" customFormat="1" ht="12">
      <c r="A1535" s="1040"/>
      <c r="B1535" s="1053"/>
      <c r="C1535" s="1054"/>
      <c r="D1535" s="1067" t="s">
        <v>3545</v>
      </c>
      <c r="E1535" s="555" t="s">
        <v>66</v>
      </c>
      <c r="F1535" s="555">
        <v>4</v>
      </c>
      <c r="G1535" s="1052">
        <v>50.53</v>
      </c>
      <c r="H1535" s="1059">
        <f t="shared" ref="H1535:H1598" si="24">+IF(F1535=0,0,F1535*G1535)</f>
        <v>202.12</v>
      </c>
      <c r="I1535" s="1039"/>
      <c r="J1535" s="2159" t="s">
        <v>6427</v>
      </c>
      <c r="K1535" s="2160" t="str">
        <f>VLOOKUP(J1535,'FICHE RATIOS'!C:D,2,FALSE)</f>
        <v>Eau froide</v>
      </c>
    </row>
    <row r="1536" spans="1:11" s="1012" customFormat="1" ht="12">
      <c r="A1536" s="1040"/>
      <c r="B1536" s="1053"/>
      <c r="C1536" s="1054"/>
      <c r="D1536" s="1064" t="s">
        <v>3536</v>
      </c>
      <c r="E1536" s="456" t="s">
        <v>66</v>
      </c>
      <c r="F1536" s="555">
        <v>4</v>
      </c>
      <c r="G1536" s="1052">
        <v>15.78</v>
      </c>
      <c r="H1536" s="1059">
        <f t="shared" si="24"/>
        <v>63.12</v>
      </c>
      <c r="I1536" s="1039"/>
      <c r="J1536" s="2159" t="s">
        <v>6427</v>
      </c>
      <c r="K1536" s="2160" t="str">
        <f>VLOOKUP(J1536,'FICHE RATIOS'!C:D,2,FALSE)</f>
        <v>Eau froide</v>
      </c>
    </row>
    <row r="1537" spans="1:11" s="1012" customFormat="1" ht="12">
      <c r="A1537" s="1040"/>
      <c r="B1537" s="1053"/>
      <c r="C1537" s="1054"/>
      <c r="D1537" s="1067"/>
      <c r="E1537" s="555"/>
      <c r="F1537" s="555"/>
      <c r="G1537" s="1052"/>
      <c r="H1537" s="1059">
        <f t="shared" si="24"/>
        <v>0</v>
      </c>
      <c r="I1537" s="1039"/>
      <c r="J1537" s="2159" t="s">
        <v>6427</v>
      </c>
      <c r="K1537" s="2160" t="str">
        <f>VLOOKUP(J1537,'FICHE RATIOS'!C:D,2,FALSE)</f>
        <v>Eau froide</v>
      </c>
    </row>
    <row r="1538" spans="1:11" s="1012" customFormat="1" ht="12">
      <c r="A1538" s="1040"/>
      <c r="B1538" s="1053"/>
      <c r="C1538" s="1054"/>
      <c r="D1538" s="1067" t="s">
        <v>3529</v>
      </c>
      <c r="E1538" s="555" t="s">
        <v>66</v>
      </c>
      <c r="F1538" s="555">
        <v>4</v>
      </c>
      <c r="G1538" s="1052">
        <v>57.5</v>
      </c>
      <c r="H1538" s="1059">
        <f t="shared" si="24"/>
        <v>230</v>
      </c>
      <c r="I1538" s="1039"/>
      <c r="J1538" s="2159" t="s">
        <v>6427</v>
      </c>
      <c r="K1538" s="2160" t="str">
        <f>VLOOKUP(J1538,'FICHE RATIOS'!C:D,2,FALSE)</f>
        <v>Eau froide</v>
      </c>
    </row>
    <row r="1539" spans="1:11" s="1012" customFormat="1" ht="12">
      <c r="A1539" s="1040"/>
      <c r="B1539" s="1053"/>
      <c r="C1539" s="1054"/>
      <c r="D1539" s="1067"/>
      <c r="E1539" s="555"/>
      <c r="F1539" s="555"/>
      <c r="G1539" s="1052"/>
      <c r="H1539" s="1059">
        <f t="shared" si="24"/>
        <v>0</v>
      </c>
      <c r="I1539" s="1039"/>
      <c r="J1539" s="2159" t="s">
        <v>6427</v>
      </c>
      <c r="K1539" s="2160" t="str">
        <f>VLOOKUP(J1539,'FICHE RATIOS'!C:D,2,FALSE)</f>
        <v>Eau froide</v>
      </c>
    </row>
    <row r="1540" spans="1:11" s="1012" customFormat="1" ht="12">
      <c r="A1540" s="1040"/>
      <c r="B1540" s="1053"/>
      <c r="C1540" s="1054"/>
      <c r="D1540" s="1067"/>
      <c r="E1540" s="555"/>
      <c r="F1540" s="555"/>
      <c r="G1540" s="1052"/>
      <c r="H1540" s="1059">
        <f t="shared" si="24"/>
        <v>0</v>
      </c>
      <c r="I1540" s="1039"/>
      <c r="J1540" s="2159" t="s">
        <v>6427</v>
      </c>
      <c r="K1540" s="2160" t="str">
        <f>VLOOKUP(J1540,'FICHE RATIOS'!C:D,2,FALSE)</f>
        <v>Eau froide</v>
      </c>
    </row>
    <row r="1541" spans="1:11" s="1012" customFormat="1" ht="12">
      <c r="A1541" s="1040"/>
      <c r="B1541" s="1053"/>
      <c r="C1541" s="1054"/>
      <c r="D1541" s="1067"/>
      <c r="E1541" s="555"/>
      <c r="F1541" s="555"/>
      <c r="G1541" s="1052"/>
      <c r="H1541" s="1059">
        <f t="shared" si="24"/>
        <v>0</v>
      </c>
      <c r="I1541" s="1039"/>
      <c r="J1541" s="2159" t="s">
        <v>6427</v>
      </c>
      <c r="K1541" s="2160" t="str">
        <f>VLOOKUP(J1541,'FICHE RATIOS'!C:D,2,FALSE)</f>
        <v>Eau froide</v>
      </c>
    </row>
    <row r="1542" spans="1:11" s="1012" customFormat="1" ht="12">
      <c r="A1542" s="1040"/>
      <c r="B1542" s="1053"/>
      <c r="C1542" s="1054"/>
      <c r="D1542" s="1070" t="s">
        <v>3586</v>
      </c>
      <c r="E1542" s="555"/>
      <c r="F1542" s="555"/>
      <c r="G1542" s="1052"/>
      <c r="H1542" s="1059">
        <f t="shared" si="24"/>
        <v>0</v>
      </c>
      <c r="I1542" s="1039"/>
      <c r="J1542" s="2159" t="s">
        <v>6427</v>
      </c>
      <c r="K1542" s="2160" t="str">
        <f>VLOOKUP(J1542,'FICHE RATIOS'!C:D,2,FALSE)</f>
        <v>Eau froide</v>
      </c>
    </row>
    <row r="1543" spans="1:11" s="1012" customFormat="1" ht="12">
      <c r="A1543" s="1040"/>
      <c r="B1543" s="1053"/>
      <c r="C1543" s="1054"/>
      <c r="D1543" s="1067" t="s">
        <v>3582</v>
      </c>
      <c r="E1543" s="555" t="s">
        <v>66</v>
      </c>
      <c r="F1543" s="555">
        <v>8</v>
      </c>
      <c r="G1543" s="1052">
        <v>42.14</v>
      </c>
      <c r="H1543" s="1059">
        <f t="shared" si="24"/>
        <v>337.12</v>
      </c>
      <c r="I1543" s="1039"/>
      <c r="J1543" s="2159" t="s">
        <v>6427</v>
      </c>
      <c r="K1543" s="2160" t="str">
        <f>VLOOKUP(J1543,'FICHE RATIOS'!C:D,2,FALSE)</f>
        <v>Eau froide</v>
      </c>
    </row>
    <row r="1544" spans="1:11" s="1012" customFormat="1" ht="12">
      <c r="A1544" s="1040"/>
      <c r="B1544" s="1053"/>
      <c r="C1544" s="1054"/>
      <c r="D1544" s="1067" t="s">
        <v>3960</v>
      </c>
      <c r="E1544" s="555" t="s">
        <v>66</v>
      </c>
      <c r="F1544" s="555">
        <v>8</v>
      </c>
      <c r="G1544" s="1052">
        <v>43.89</v>
      </c>
      <c r="H1544" s="1059">
        <f t="shared" si="24"/>
        <v>351.12</v>
      </c>
      <c r="I1544" s="1039"/>
      <c r="J1544" s="2159" t="s">
        <v>6427</v>
      </c>
      <c r="K1544" s="2160" t="str">
        <f>VLOOKUP(J1544,'FICHE RATIOS'!C:D,2,FALSE)</f>
        <v>Eau froide</v>
      </c>
    </row>
    <row r="1545" spans="1:11" s="1012" customFormat="1" ht="12">
      <c r="A1545" s="1040"/>
      <c r="B1545" s="1053"/>
      <c r="C1545" s="1054"/>
      <c r="D1545" s="1064" t="s">
        <v>3536</v>
      </c>
      <c r="E1545" s="456" t="s">
        <v>66</v>
      </c>
      <c r="F1545" s="555">
        <v>8</v>
      </c>
      <c r="G1545" s="1052">
        <v>15.78</v>
      </c>
      <c r="H1545" s="1059">
        <f t="shared" si="24"/>
        <v>126.24</v>
      </c>
      <c r="I1545" s="1039"/>
      <c r="J1545" s="2159" t="s">
        <v>6427</v>
      </c>
      <c r="K1545" s="2160" t="str">
        <f>VLOOKUP(J1545,'FICHE RATIOS'!C:D,2,FALSE)</f>
        <v>Eau froide</v>
      </c>
    </row>
    <row r="1546" spans="1:11" s="1012" customFormat="1" ht="12">
      <c r="A1546" s="1040"/>
      <c r="B1546" s="1053"/>
      <c r="C1546" s="1054"/>
      <c r="D1546" s="1064"/>
      <c r="E1546" s="456"/>
      <c r="F1546" s="555"/>
      <c r="G1546" s="1052"/>
      <c r="H1546" s="1059">
        <f t="shared" si="24"/>
        <v>0</v>
      </c>
      <c r="I1546" s="1039"/>
      <c r="J1546" s="2159" t="s">
        <v>6427</v>
      </c>
      <c r="K1546" s="2160" t="str">
        <f>VLOOKUP(J1546,'FICHE RATIOS'!C:D,2,FALSE)</f>
        <v>Eau froide</v>
      </c>
    </row>
    <row r="1547" spans="1:11" s="1012" customFormat="1" ht="12">
      <c r="A1547" s="1040"/>
      <c r="B1547" s="1060"/>
      <c r="C1547" s="1040"/>
      <c r="D1547" s="1061" t="s">
        <v>3589</v>
      </c>
      <c r="E1547" s="1051"/>
      <c r="F1547" s="1051"/>
      <c r="G1547" s="1052"/>
      <c r="H1547" s="1059">
        <f t="shared" si="24"/>
        <v>0</v>
      </c>
      <c r="I1547" s="1039"/>
      <c r="J1547" s="2159" t="s">
        <v>6427</v>
      </c>
      <c r="K1547" s="2160" t="str">
        <f>VLOOKUP(J1547,'FICHE RATIOS'!C:D,2,FALSE)</f>
        <v>Eau froide</v>
      </c>
    </row>
    <row r="1548" spans="1:11" s="1012" customFormat="1" ht="12">
      <c r="A1548" s="1040"/>
      <c r="B1548" s="1060"/>
      <c r="C1548" s="1040"/>
      <c r="D1548" s="1061" t="s">
        <v>3590</v>
      </c>
      <c r="E1548" s="1051"/>
      <c r="F1548" s="1051"/>
      <c r="G1548" s="1052"/>
      <c r="H1548" s="1059">
        <f t="shared" si="24"/>
        <v>0</v>
      </c>
      <c r="I1548" s="1039"/>
      <c r="J1548" s="2159" t="s">
        <v>6427</v>
      </c>
      <c r="K1548" s="2160" t="str">
        <f>VLOOKUP(J1548,'FICHE RATIOS'!C:D,2,FALSE)</f>
        <v>Eau froide</v>
      </c>
    </row>
    <row r="1549" spans="1:11" s="1012" customFormat="1" ht="12">
      <c r="A1549" s="1040"/>
      <c r="B1549" s="1060"/>
      <c r="C1549" s="1040"/>
      <c r="D1549" s="1061" t="s">
        <v>3509</v>
      </c>
      <c r="E1549" s="1051"/>
      <c r="F1549" s="1051"/>
      <c r="G1549" s="1052"/>
      <c r="H1549" s="1059">
        <f t="shared" si="24"/>
        <v>0</v>
      </c>
      <c r="I1549" s="1039"/>
      <c r="J1549" s="2159" t="s">
        <v>6427</v>
      </c>
      <c r="K1549" s="2160" t="str">
        <f>VLOOKUP(J1549,'FICHE RATIOS'!C:D,2,FALSE)</f>
        <v>Eau froide</v>
      </c>
    </row>
    <row r="1550" spans="1:11" s="1012" customFormat="1" ht="12">
      <c r="A1550" s="1040"/>
      <c r="B1550" s="1060"/>
      <c r="C1550" s="1040"/>
      <c r="D1550" s="1061" t="s">
        <v>3510</v>
      </c>
      <c r="E1550" s="1051"/>
      <c r="F1550" s="1051"/>
      <c r="G1550" s="1052"/>
      <c r="H1550" s="1059">
        <f t="shared" si="24"/>
        <v>0</v>
      </c>
      <c r="I1550" s="1039"/>
      <c r="J1550" s="2159" t="s">
        <v>6427</v>
      </c>
      <c r="K1550" s="2160" t="str">
        <f>VLOOKUP(J1550,'FICHE RATIOS'!C:D,2,FALSE)</f>
        <v>Eau froide</v>
      </c>
    </row>
    <row r="1551" spans="1:11" s="1012" customFormat="1" ht="12">
      <c r="A1551" s="1040"/>
      <c r="B1551" s="1060"/>
      <c r="C1551" s="1040"/>
      <c r="D1551" s="1061" t="s">
        <v>3591</v>
      </c>
      <c r="E1551" s="1051" t="s">
        <v>66</v>
      </c>
      <c r="F1551" s="1051">
        <v>8</v>
      </c>
      <c r="G1551" s="1052">
        <v>235.06</v>
      </c>
      <c r="H1551" s="1059">
        <f t="shared" si="24"/>
        <v>1880.48</v>
      </c>
      <c r="I1551" s="1039"/>
      <c r="J1551" s="2159" t="s">
        <v>6427</v>
      </c>
      <c r="K1551" s="2160" t="str">
        <f>VLOOKUP(J1551,'FICHE RATIOS'!C:D,2,FALSE)</f>
        <v>Eau froide</v>
      </c>
    </row>
    <row r="1552" spans="1:11" s="1012" customFormat="1" ht="12">
      <c r="A1552" s="1040"/>
      <c r="B1552" s="1053"/>
      <c r="C1552" s="1054"/>
      <c r="D1552" s="1067" t="s">
        <v>3540</v>
      </c>
      <c r="E1552" s="555"/>
      <c r="F1552" s="555"/>
      <c r="G1552" s="1052"/>
      <c r="H1552" s="1059">
        <f t="shared" si="24"/>
        <v>0</v>
      </c>
      <c r="I1552" s="1039"/>
      <c r="J1552" s="2159" t="s">
        <v>6427</v>
      </c>
      <c r="K1552" s="2160" t="str">
        <f>VLOOKUP(J1552,'FICHE RATIOS'!C:D,2,FALSE)</f>
        <v>Eau froide</v>
      </c>
    </row>
    <row r="1553" spans="1:11" s="1012" customFormat="1" ht="12">
      <c r="A1553" s="1040"/>
      <c r="B1553" s="1053"/>
      <c r="C1553" s="1054"/>
      <c r="D1553" s="1067" t="s">
        <v>3541</v>
      </c>
      <c r="E1553" s="555" t="s">
        <v>51</v>
      </c>
      <c r="F1553" s="555">
        <v>8</v>
      </c>
      <c r="G1553" s="1052">
        <v>51.1</v>
      </c>
      <c r="H1553" s="1059">
        <f t="shared" si="24"/>
        <v>408.8</v>
      </c>
      <c r="I1553" s="1039"/>
      <c r="J1553" s="2159" t="s">
        <v>6427</v>
      </c>
      <c r="K1553" s="2160" t="str">
        <f>VLOOKUP(J1553,'FICHE RATIOS'!C:D,2,FALSE)</f>
        <v>Eau froide</v>
      </c>
    </row>
    <row r="1554" spans="1:11" s="1012" customFormat="1" ht="12">
      <c r="A1554" s="1040"/>
      <c r="B1554" s="1123"/>
      <c r="C1554" s="1124"/>
      <c r="D1554" s="1062"/>
      <c r="E1554" s="276"/>
      <c r="F1554" s="1125"/>
      <c r="G1554" s="1081"/>
      <c r="H1554" s="1082">
        <f t="shared" si="24"/>
        <v>0</v>
      </c>
      <c r="I1554" s="1039"/>
      <c r="J1554" s="2159" t="s">
        <v>6427</v>
      </c>
      <c r="K1554" s="2160" t="str">
        <f>VLOOKUP(J1554,'FICHE RATIOS'!C:D,2,FALSE)</f>
        <v>Eau froide</v>
      </c>
    </row>
    <row r="1555" spans="1:11" s="1012" customFormat="1" ht="12">
      <c r="A1555" s="1040"/>
      <c r="B1555" s="1123"/>
      <c r="C1555" s="1124"/>
      <c r="D1555" s="1062"/>
      <c r="E1555" s="276"/>
      <c r="F1555" s="1125"/>
      <c r="G1555" s="1081"/>
      <c r="H1555" s="1082">
        <f t="shared" si="24"/>
        <v>0</v>
      </c>
      <c r="I1555" s="1039"/>
      <c r="J1555" s="2159" t="s">
        <v>6427</v>
      </c>
      <c r="K1555" s="2160" t="str">
        <f>VLOOKUP(J1555,'FICHE RATIOS'!C:D,2,FALSE)</f>
        <v>Eau froide</v>
      </c>
    </row>
    <row r="1556" spans="1:11" s="1012" customFormat="1" ht="12">
      <c r="A1556" s="1040"/>
      <c r="B1556" s="1053"/>
      <c r="C1556" s="1054"/>
      <c r="D1556" s="1075" t="s">
        <v>3594</v>
      </c>
      <c r="E1556" s="555"/>
      <c r="F1556" s="555"/>
      <c r="G1556" s="1052"/>
      <c r="H1556" s="1059">
        <f t="shared" si="24"/>
        <v>0</v>
      </c>
      <c r="I1556" s="1039"/>
      <c r="J1556" s="2159" t="s">
        <v>6427</v>
      </c>
      <c r="K1556" s="2160" t="str">
        <f>VLOOKUP(J1556,'FICHE RATIOS'!C:D,2,FALSE)</f>
        <v>Eau froide</v>
      </c>
    </row>
    <row r="1557" spans="1:11" s="1012" customFormat="1" ht="12">
      <c r="A1557" s="1040"/>
      <c r="B1557" s="1053"/>
      <c r="C1557" s="1054"/>
      <c r="D1557" s="1067" t="s">
        <v>3595</v>
      </c>
      <c r="E1557" s="555" t="s">
        <v>235</v>
      </c>
      <c r="F1557" s="555">
        <v>84</v>
      </c>
      <c r="G1557" s="1052">
        <v>26.64</v>
      </c>
      <c r="H1557" s="1059">
        <f t="shared" si="24"/>
        <v>2237.7600000000002</v>
      </c>
      <c r="I1557" s="1039"/>
      <c r="J1557" s="2159" t="s">
        <v>6427</v>
      </c>
      <c r="K1557" s="2160" t="str">
        <f>VLOOKUP(J1557,'FICHE RATIOS'!C:D,2,FALSE)</f>
        <v>Eau froide</v>
      </c>
    </row>
    <row r="1558" spans="1:11" s="1012" customFormat="1" ht="12">
      <c r="A1558" s="1040"/>
      <c r="B1558" s="1053"/>
      <c r="C1558" s="1054"/>
      <c r="D1558" s="1067" t="s">
        <v>3574</v>
      </c>
      <c r="E1558" s="555" t="s">
        <v>235</v>
      </c>
      <c r="F1558" s="555">
        <v>26</v>
      </c>
      <c r="G1558" s="1052">
        <v>30.66</v>
      </c>
      <c r="H1558" s="1059">
        <f t="shared" si="24"/>
        <v>797.16</v>
      </c>
      <c r="I1558" s="1039"/>
      <c r="J1558" s="2159" t="s">
        <v>6427</v>
      </c>
      <c r="K1558" s="2160" t="str">
        <f>VLOOKUP(J1558,'FICHE RATIOS'!C:D,2,FALSE)</f>
        <v>Eau froide</v>
      </c>
    </row>
    <row r="1559" spans="1:11" s="1012" customFormat="1" ht="12">
      <c r="A1559" s="1040"/>
      <c r="B1559" s="1053"/>
      <c r="C1559" s="1054"/>
      <c r="D1559" s="1067" t="s">
        <v>3575</v>
      </c>
      <c r="E1559" s="555" t="s">
        <v>235</v>
      </c>
      <c r="F1559" s="555">
        <v>30</v>
      </c>
      <c r="G1559" s="1052">
        <v>33.86</v>
      </c>
      <c r="H1559" s="1059">
        <f t="shared" si="24"/>
        <v>1015.8</v>
      </c>
      <c r="I1559" s="1039"/>
      <c r="J1559" s="2159" t="s">
        <v>6427</v>
      </c>
      <c r="K1559" s="2160" t="str">
        <f>VLOOKUP(J1559,'FICHE RATIOS'!C:D,2,FALSE)</f>
        <v>Eau froide</v>
      </c>
    </row>
    <row r="1560" spans="1:11" s="1012" customFormat="1" ht="12">
      <c r="A1560" s="1040"/>
      <c r="B1560" s="1053"/>
      <c r="C1560" s="1054"/>
      <c r="D1560" s="1067" t="s">
        <v>3555</v>
      </c>
      <c r="E1560" s="555" t="s">
        <v>235</v>
      </c>
      <c r="F1560" s="555">
        <v>65</v>
      </c>
      <c r="G1560" s="1052">
        <v>38.770000000000003</v>
      </c>
      <c r="H1560" s="1059">
        <f t="shared" si="24"/>
        <v>2520.0500000000002</v>
      </c>
      <c r="I1560" s="1039"/>
      <c r="J1560" s="2159" t="s">
        <v>6427</v>
      </c>
      <c r="K1560" s="2160" t="str">
        <f>VLOOKUP(J1560,'FICHE RATIOS'!C:D,2,FALSE)</f>
        <v>Eau froide</v>
      </c>
    </row>
    <row r="1561" spans="1:11" s="1012" customFormat="1" ht="12">
      <c r="A1561" s="1040"/>
      <c r="B1561" s="1053"/>
      <c r="C1561" s="1054"/>
      <c r="D1561" s="1067" t="s">
        <v>3562</v>
      </c>
      <c r="E1561" s="555" t="s">
        <v>235</v>
      </c>
      <c r="F1561" s="555">
        <v>56</v>
      </c>
      <c r="G1561" s="1052">
        <v>42.74</v>
      </c>
      <c r="H1561" s="1059">
        <f t="shared" si="24"/>
        <v>2393.44</v>
      </c>
      <c r="I1561" s="1039"/>
      <c r="J1561" s="2159" t="s">
        <v>6427</v>
      </c>
      <c r="K1561" s="2160" t="str">
        <f>VLOOKUP(J1561,'FICHE RATIOS'!C:D,2,FALSE)</f>
        <v>Eau froide</v>
      </c>
    </row>
    <row r="1562" spans="1:11" s="1012" customFormat="1" ht="12">
      <c r="A1562" s="1040"/>
      <c r="B1562" s="1053"/>
      <c r="C1562" s="1054"/>
      <c r="D1562" s="1067" t="s">
        <v>3563</v>
      </c>
      <c r="E1562" s="555" t="s">
        <v>235</v>
      </c>
      <c r="F1562" s="555">
        <v>75</v>
      </c>
      <c r="G1562" s="1052">
        <v>47.42</v>
      </c>
      <c r="H1562" s="1059">
        <f t="shared" si="24"/>
        <v>3556.5</v>
      </c>
      <c r="I1562" s="1039"/>
      <c r="J1562" s="2159" t="s">
        <v>6427</v>
      </c>
      <c r="K1562" s="2160" t="str">
        <f>VLOOKUP(J1562,'FICHE RATIOS'!C:D,2,FALSE)</f>
        <v>Eau froide</v>
      </c>
    </row>
    <row r="1563" spans="1:11" s="1012" customFormat="1" ht="12">
      <c r="A1563" s="1040"/>
      <c r="B1563" s="1053"/>
      <c r="C1563" s="1054"/>
      <c r="D1563" s="1067" t="s">
        <v>3542</v>
      </c>
      <c r="E1563" s="555" t="s">
        <v>235</v>
      </c>
      <c r="F1563" s="555">
        <v>55</v>
      </c>
      <c r="G1563" s="1052">
        <v>57.17</v>
      </c>
      <c r="H1563" s="1059">
        <f t="shared" si="24"/>
        <v>3144.35</v>
      </c>
      <c r="I1563" s="1039"/>
      <c r="J1563" s="2159" t="s">
        <v>6427</v>
      </c>
      <c r="K1563" s="2160" t="str">
        <f>VLOOKUP(J1563,'FICHE RATIOS'!C:D,2,FALSE)</f>
        <v>Eau froide</v>
      </c>
    </row>
    <row r="1564" spans="1:11" s="1012" customFormat="1" ht="12">
      <c r="A1564" s="1040"/>
      <c r="B1564" s="1060"/>
      <c r="C1564" s="1040"/>
      <c r="D1564" s="1061" t="s">
        <v>3961</v>
      </c>
      <c r="E1564" s="1051" t="s">
        <v>235</v>
      </c>
      <c r="F1564" s="1051">
        <v>42</v>
      </c>
      <c r="G1564" s="1052">
        <v>91.53</v>
      </c>
      <c r="H1564" s="1059">
        <f t="shared" si="24"/>
        <v>3844.26</v>
      </c>
      <c r="I1564" s="1039"/>
      <c r="J1564" s="2159" t="s">
        <v>6427</v>
      </c>
      <c r="K1564" s="2160" t="str">
        <f>VLOOKUP(J1564,'FICHE RATIOS'!C:D,2,FALSE)</f>
        <v>Eau froide</v>
      </c>
    </row>
    <row r="1565" spans="1:11" s="1012" customFormat="1" ht="12">
      <c r="A1565" s="1040"/>
      <c r="B1565" s="1060"/>
      <c r="C1565" s="1040"/>
      <c r="D1565" s="1067"/>
      <c r="E1565" s="555"/>
      <c r="F1565" s="555"/>
      <c r="G1565" s="1052"/>
      <c r="H1565" s="1059">
        <f t="shared" si="24"/>
        <v>0</v>
      </c>
      <c r="I1565" s="1039"/>
      <c r="J1565" s="2159" t="s">
        <v>6427</v>
      </c>
      <c r="K1565" s="2160" t="str">
        <f>VLOOKUP(J1565,'FICHE RATIOS'!C:D,2,FALSE)</f>
        <v>Eau froide</v>
      </c>
    </row>
    <row r="1566" spans="1:11" s="1012" customFormat="1" ht="12">
      <c r="A1566" s="1040"/>
      <c r="B1566" s="1060"/>
      <c r="C1566" s="1040"/>
      <c r="D1566" s="1071" t="s">
        <v>3596</v>
      </c>
      <c r="E1566" s="456" t="s">
        <v>235</v>
      </c>
      <c r="F1566" s="555">
        <v>84</v>
      </c>
      <c r="G1566" s="1052">
        <v>8</v>
      </c>
      <c r="H1566" s="1059">
        <f t="shared" si="24"/>
        <v>672</v>
      </c>
      <c r="I1566" s="1039"/>
      <c r="J1566" s="2159" t="s">
        <v>6427</v>
      </c>
      <c r="K1566" s="2160" t="str">
        <f>VLOOKUP(J1566,'FICHE RATIOS'!C:D,2,FALSE)</f>
        <v>Eau froide</v>
      </c>
    </row>
    <row r="1567" spans="1:11" s="1012" customFormat="1" ht="12">
      <c r="A1567" s="1040"/>
      <c r="B1567" s="1060"/>
      <c r="C1567" s="1040"/>
      <c r="D1567" s="1071" t="s">
        <v>3576</v>
      </c>
      <c r="E1567" s="456" t="s">
        <v>235</v>
      </c>
      <c r="F1567" s="555">
        <v>26</v>
      </c>
      <c r="G1567" s="1052">
        <v>8.76</v>
      </c>
      <c r="H1567" s="1059">
        <f t="shared" si="24"/>
        <v>227.76</v>
      </c>
      <c r="I1567" s="1039"/>
      <c r="J1567" s="2159" t="s">
        <v>6427</v>
      </c>
      <c r="K1567" s="2160" t="str">
        <f>VLOOKUP(J1567,'FICHE RATIOS'!C:D,2,FALSE)</f>
        <v>Eau froide</v>
      </c>
    </row>
    <row r="1568" spans="1:11" s="1012" customFormat="1" ht="12">
      <c r="A1568" s="1040"/>
      <c r="B1568" s="1060"/>
      <c r="C1568" s="1040"/>
      <c r="D1568" s="1071" t="s">
        <v>3572</v>
      </c>
      <c r="E1568" s="456" t="s">
        <v>235</v>
      </c>
      <c r="F1568" s="555">
        <v>30</v>
      </c>
      <c r="G1568" s="1052">
        <v>9.16</v>
      </c>
      <c r="H1568" s="1059">
        <f t="shared" si="24"/>
        <v>274.8</v>
      </c>
      <c r="I1568" s="1039"/>
      <c r="J1568" s="2159" t="s">
        <v>6427</v>
      </c>
      <c r="K1568" s="2160" t="str">
        <f>VLOOKUP(J1568,'FICHE RATIOS'!C:D,2,FALSE)</f>
        <v>Eau froide</v>
      </c>
    </row>
    <row r="1569" spans="1:11" s="1012" customFormat="1" ht="12">
      <c r="A1569" s="1040"/>
      <c r="B1569" s="1060"/>
      <c r="C1569" s="1040"/>
      <c r="D1569" s="1071" t="s">
        <v>3564</v>
      </c>
      <c r="E1569" s="456" t="s">
        <v>235</v>
      </c>
      <c r="F1569" s="555">
        <v>65</v>
      </c>
      <c r="G1569" s="1052">
        <v>10.94</v>
      </c>
      <c r="H1569" s="1059">
        <f t="shared" si="24"/>
        <v>711.1</v>
      </c>
      <c r="I1569" s="1039"/>
      <c r="J1569" s="2159" t="s">
        <v>6427</v>
      </c>
      <c r="K1569" s="2160" t="str">
        <f>VLOOKUP(J1569,'FICHE RATIOS'!C:D,2,FALSE)</f>
        <v>Eau froide</v>
      </c>
    </row>
    <row r="1570" spans="1:11" s="1012" customFormat="1" ht="12">
      <c r="A1570" s="1040"/>
      <c r="B1570" s="1060"/>
      <c r="C1570" s="1040"/>
      <c r="D1570" s="1071" t="s">
        <v>3565</v>
      </c>
      <c r="E1570" s="456" t="s">
        <v>235</v>
      </c>
      <c r="F1570" s="555">
        <v>56</v>
      </c>
      <c r="G1570" s="1052">
        <v>11.91</v>
      </c>
      <c r="H1570" s="1059">
        <f t="shared" si="24"/>
        <v>666.96</v>
      </c>
      <c r="I1570" s="1039"/>
      <c r="J1570" s="2159" t="s">
        <v>6427</v>
      </c>
      <c r="K1570" s="2160" t="str">
        <f>VLOOKUP(J1570,'FICHE RATIOS'!C:D,2,FALSE)</f>
        <v>Eau froide</v>
      </c>
    </row>
    <row r="1571" spans="1:11" s="1012" customFormat="1" ht="12">
      <c r="A1571" s="1040"/>
      <c r="B1571" s="1060"/>
      <c r="C1571" s="1040"/>
      <c r="D1571" s="1071" t="s">
        <v>3566</v>
      </c>
      <c r="E1571" s="456" t="s">
        <v>235</v>
      </c>
      <c r="F1571" s="555">
        <v>75</v>
      </c>
      <c r="G1571" s="1052">
        <v>14.1</v>
      </c>
      <c r="H1571" s="1059">
        <f t="shared" si="24"/>
        <v>1057.5</v>
      </c>
      <c r="I1571" s="1039"/>
      <c r="J1571" s="2159" t="s">
        <v>6427</v>
      </c>
      <c r="K1571" s="2160" t="str">
        <f>VLOOKUP(J1571,'FICHE RATIOS'!C:D,2,FALSE)</f>
        <v>Eau froide</v>
      </c>
    </row>
    <row r="1572" spans="1:11" s="1012" customFormat="1" ht="12">
      <c r="A1572" s="1040"/>
      <c r="B1572" s="1060"/>
      <c r="C1572" s="1040"/>
      <c r="D1572" s="1071" t="s">
        <v>3567</v>
      </c>
      <c r="E1572" s="456" t="s">
        <v>235</v>
      </c>
      <c r="F1572" s="555">
        <v>55</v>
      </c>
      <c r="G1572" s="1052">
        <v>16.329999999999998</v>
      </c>
      <c r="H1572" s="1059">
        <f t="shared" si="24"/>
        <v>898.14999999999986</v>
      </c>
      <c r="I1572" s="1039"/>
      <c r="J1572" s="2159" t="s">
        <v>6427</v>
      </c>
      <c r="K1572" s="2160" t="str">
        <f>VLOOKUP(J1572,'FICHE RATIOS'!C:D,2,FALSE)</f>
        <v>Eau froide</v>
      </c>
    </row>
    <row r="1573" spans="1:11" s="1012" customFormat="1" ht="12">
      <c r="A1573" s="1040"/>
      <c r="B1573" s="1060"/>
      <c r="C1573" s="1040"/>
      <c r="D1573" s="1126" t="s">
        <v>3962</v>
      </c>
      <c r="E1573" s="276" t="s">
        <v>235</v>
      </c>
      <c r="F1573" s="1051">
        <v>42</v>
      </c>
      <c r="G1573" s="1052">
        <v>25.36</v>
      </c>
      <c r="H1573" s="1059">
        <f t="shared" si="24"/>
        <v>1065.1199999999999</v>
      </c>
      <c r="I1573" s="1039"/>
      <c r="J1573" s="2159" t="s">
        <v>6427</v>
      </c>
      <c r="K1573" s="2160" t="str">
        <f>VLOOKUP(J1573,'FICHE RATIOS'!C:D,2,FALSE)</f>
        <v>Eau froide</v>
      </c>
    </row>
    <row r="1574" spans="1:11" s="1012" customFormat="1" ht="12">
      <c r="A1574" s="1040"/>
      <c r="B1574" s="1053"/>
      <c r="C1574" s="1054"/>
      <c r="D1574" s="1067"/>
      <c r="E1574" s="555"/>
      <c r="F1574" s="555"/>
      <c r="G1574" s="1052"/>
      <c r="H1574" s="1059">
        <f t="shared" si="24"/>
        <v>0</v>
      </c>
      <c r="I1574" s="1039"/>
      <c r="J1574" s="2159" t="s">
        <v>6427</v>
      </c>
      <c r="K1574" s="2160" t="str">
        <f>VLOOKUP(J1574,'FICHE RATIOS'!C:D,2,FALSE)</f>
        <v>Eau froide</v>
      </c>
    </row>
    <row r="1575" spans="1:11" s="1012" customFormat="1" ht="12">
      <c r="A1575" s="1040"/>
      <c r="B1575" s="1053"/>
      <c r="C1575" s="1054"/>
      <c r="D1575" s="1067" t="s">
        <v>3582</v>
      </c>
      <c r="E1575" s="555" t="s">
        <v>66</v>
      </c>
      <c r="F1575" s="555">
        <v>6</v>
      </c>
      <c r="G1575" s="1052">
        <v>42.14</v>
      </c>
      <c r="H1575" s="1059">
        <f t="shared" si="24"/>
        <v>252.84</v>
      </c>
      <c r="I1575" s="1039"/>
      <c r="J1575" s="2159" t="s">
        <v>6427</v>
      </c>
      <c r="K1575" s="2160" t="str">
        <f>VLOOKUP(J1575,'FICHE RATIOS'!C:D,2,FALSE)</f>
        <v>Eau froide</v>
      </c>
    </row>
    <row r="1576" spans="1:11" s="1012" customFormat="1" ht="12">
      <c r="A1576" s="1040"/>
      <c r="B1576" s="1053"/>
      <c r="C1576" s="1054"/>
      <c r="D1576" s="1067" t="s">
        <v>3545</v>
      </c>
      <c r="E1576" s="555" t="s">
        <v>66</v>
      </c>
      <c r="F1576" s="555">
        <v>3</v>
      </c>
      <c r="G1576" s="1052">
        <v>50.53</v>
      </c>
      <c r="H1576" s="1059">
        <f t="shared" si="24"/>
        <v>151.59</v>
      </c>
      <c r="I1576" s="1039"/>
      <c r="J1576" s="2159" t="s">
        <v>6427</v>
      </c>
      <c r="K1576" s="2160" t="str">
        <f>VLOOKUP(J1576,'FICHE RATIOS'!C:D,2,FALSE)</f>
        <v>Eau froide</v>
      </c>
    </row>
    <row r="1577" spans="1:11" s="1012" customFormat="1" ht="12">
      <c r="A1577" s="1040"/>
      <c r="B1577" s="1053"/>
      <c r="C1577" s="1054"/>
      <c r="D1577" s="1067" t="s">
        <v>3577</v>
      </c>
      <c r="E1577" s="555" t="s">
        <v>66</v>
      </c>
      <c r="F1577" s="555">
        <v>2</v>
      </c>
      <c r="G1577" s="1052">
        <v>58.41</v>
      </c>
      <c r="H1577" s="1059">
        <f t="shared" si="24"/>
        <v>116.82</v>
      </c>
      <c r="I1577" s="1039"/>
      <c r="J1577" s="2159" t="s">
        <v>6427</v>
      </c>
      <c r="K1577" s="2160" t="str">
        <f>VLOOKUP(J1577,'FICHE RATIOS'!C:D,2,FALSE)</f>
        <v>Eau froide</v>
      </c>
    </row>
    <row r="1578" spans="1:11" s="1012" customFormat="1" ht="12">
      <c r="A1578" s="1040"/>
      <c r="B1578" s="1053"/>
      <c r="C1578" s="1054"/>
      <c r="D1578" s="1067" t="s">
        <v>3597</v>
      </c>
      <c r="E1578" s="555" t="s">
        <v>66</v>
      </c>
      <c r="F1578" s="555">
        <v>1</v>
      </c>
      <c r="G1578" s="1052">
        <v>72.59</v>
      </c>
      <c r="H1578" s="1059">
        <f t="shared" si="24"/>
        <v>72.59</v>
      </c>
      <c r="I1578" s="1039"/>
      <c r="J1578" s="2159" t="s">
        <v>6427</v>
      </c>
      <c r="K1578" s="2160" t="str">
        <f>VLOOKUP(J1578,'FICHE RATIOS'!C:D,2,FALSE)</f>
        <v>Eau froide</v>
      </c>
    </row>
    <row r="1579" spans="1:11" s="1012" customFormat="1" ht="12">
      <c r="A1579" s="1040"/>
      <c r="B1579" s="1053"/>
      <c r="C1579" s="1054"/>
      <c r="D1579" s="1067" t="s">
        <v>3531</v>
      </c>
      <c r="E1579" s="555" t="s">
        <v>66</v>
      </c>
      <c r="F1579" s="311">
        <v>1</v>
      </c>
      <c r="G1579" s="1052">
        <v>132.02000000000001</v>
      </c>
      <c r="H1579" s="1059">
        <f t="shared" si="24"/>
        <v>132.02000000000001</v>
      </c>
      <c r="I1579" s="1039"/>
      <c r="J1579" s="2159" t="s">
        <v>6427</v>
      </c>
      <c r="K1579" s="2160" t="str">
        <f>VLOOKUP(J1579,'FICHE RATIOS'!C:D,2,FALSE)</f>
        <v>Eau froide</v>
      </c>
    </row>
    <row r="1580" spans="1:11" s="1012" customFormat="1" ht="12">
      <c r="A1580" s="1040"/>
      <c r="B1580" s="1053"/>
      <c r="C1580" s="1054"/>
      <c r="D1580" s="1064" t="s">
        <v>3536</v>
      </c>
      <c r="E1580" s="456" t="s">
        <v>66</v>
      </c>
      <c r="F1580" s="311">
        <v>13</v>
      </c>
      <c r="G1580" s="1052">
        <v>15.78</v>
      </c>
      <c r="H1580" s="1059">
        <f t="shared" si="24"/>
        <v>205.14</v>
      </c>
      <c r="I1580" s="1039"/>
      <c r="J1580" s="2159" t="s">
        <v>6427</v>
      </c>
      <c r="K1580" s="2160" t="str">
        <f>VLOOKUP(J1580,'FICHE RATIOS'!C:D,2,FALSE)</f>
        <v>Eau froide</v>
      </c>
    </row>
    <row r="1581" spans="1:11" s="1012" customFormat="1" ht="12">
      <c r="A1581" s="1040"/>
      <c r="B1581" s="1053"/>
      <c r="C1581" s="1054"/>
      <c r="D1581" s="1067"/>
      <c r="E1581" s="555"/>
      <c r="F1581" s="555"/>
      <c r="G1581" s="1052"/>
      <c r="H1581" s="1059">
        <f t="shared" si="24"/>
        <v>0</v>
      </c>
      <c r="I1581" s="1039"/>
      <c r="J1581" s="2159" t="s">
        <v>6427</v>
      </c>
      <c r="K1581" s="2160" t="str">
        <f>VLOOKUP(J1581,'FICHE RATIOS'!C:D,2,FALSE)</f>
        <v>Eau froide</v>
      </c>
    </row>
    <row r="1582" spans="1:11" s="1012" customFormat="1" ht="12">
      <c r="A1582" s="1040"/>
      <c r="B1582" s="1053"/>
      <c r="C1582" s="1054"/>
      <c r="D1582" s="1067" t="s">
        <v>3529</v>
      </c>
      <c r="E1582" s="555" t="s">
        <v>66</v>
      </c>
      <c r="F1582" s="555">
        <v>5</v>
      </c>
      <c r="G1582" s="1052">
        <v>57.5</v>
      </c>
      <c r="H1582" s="1059">
        <f t="shared" si="24"/>
        <v>287.5</v>
      </c>
      <c r="I1582" s="1039"/>
      <c r="J1582" s="2159" t="s">
        <v>6427</v>
      </c>
      <c r="K1582" s="2160" t="str">
        <f>VLOOKUP(J1582,'FICHE RATIOS'!C:D,2,FALSE)</f>
        <v>Eau froide</v>
      </c>
    </row>
    <row r="1583" spans="1:11" s="1012" customFormat="1" ht="12">
      <c r="A1583" s="1040"/>
      <c r="B1583" s="1053"/>
      <c r="C1583" s="1054"/>
      <c r="D1583" s="1067"/>
      <c r="E1583" s="555"/>
      <c r="F1583" s="555"/>
      <c r="G1583" s="1052"/>
      <c r="H1583" s="1059">
        <f t="shared" si="24"/>
        <v>0</v>
      </c>
      <c r="I1583" s="1039"/>
      <c r="J1583" s="2159" t="s">
        <v>6427</v>
      </c>
      <c r="K1583" s="2160" t="str">
        <f>VLOOKUP(J1583,'FICHE RATIOS'!C:D,2,FALSE)</f>
        <v>Eau froide</v>
      </c>
    </row>
    <row r="1584" spans="1:11" s="1012" customFormat="1" ht="12">
      <c r="A1584" s="1040"/>
      <c r="B1584" s="1053"/>
      <c r="C1584" s="1054"/>
      <c r="D1584" s="1070" t="s">
        <v>3598</v>
      </c>
      <c r="E1584" s="555"/>
      <c r="F1584" s="555"/>
      <c r="G1584" s="1052"/>
      <c r="H1584" s="1059">
        <f t="shared" si="24"/>
        <v>0</v>
      </c>
      <c r="I1584" s="1039"/>
      <c r="J1584" s="2159" t="s">
        <v>6427</v>
      </c>
      <c r="K1584" s="2160" t="str">
        <f>VLOOKUP(J1584,'FICHE RATIOS'!C:D,2,FALSE)</f>
        <v>Eau froide</v>
      </c>
    </row>
    <row r="1585" spans="1:11" s="1012" customFormat="1" ht="12">
      <c r="A1585" s="1040"/>
      <c r="B1585" s="1053"/>
      <c r="C1585" s="1054"/>
      <c r="D1585" s="1067" t="s">
        <v>3599</v>
      </c>
      <c r="E1585" s="555" t="s">
        <v>66</v>
      </c>
      <c r="F1585" s="311">
        <v>42</v>
      </c>
      <c r="G1585" s="1052">
        <v>22.02</v>
      </c>
      <c r="H1585" s="1059">
        <f t="shared" si="24"/>
        <v>924.84</v>
      </c>
      <c r="I1585" s="1039"/>
      <c r="J1585" s="2159" t="s">
        <v>6427</v>
      </c>
      <c r="K1585" s="2160" t="str">
        <f>VLOOKUP(J1585,'FICHE RATIOS'!C:D,2,FALSE)</f>
        <v>Eau froide</v>
      </c>
    </row>
    <row r="1586" spans="1:11" s="1012" customFormat="1" ht="12">
      <c r="A1586" s="1040"/>
      <c r="B1586" s="1053"/>
      <c r="C1586" s="1054"/>
      <c r="D1586" s="1067" t="s">
        <v>3600</v>
      </c>
      <c r="E1586" s="555" t="s">
        <v>66</v>
      </c>
      <c r="F1586" s="555">
        <v>12</v>
      </c>
      <c r="G1586" s="1052">
        <v>25.37</v>
      </c>
      <c r="H1586" s="1059">
        <f t="shared" si="24"/>
        <v>304.44</v>
      </c>
      <c r="I1586" s="1039"/>
      <c r="J1586" s="2159" t="s">
        <v>6427</v>
      </c>
      <c r="K1586" s="2160" t="str">
        <f>VLOOKUP(J1586,'FICHE RATIOS'!C:D,2,FALSE)</f>
        <v>Eau froide</v>
      </c>
    </row>
    <row r="1587" spans="1:11" s="1012" customFormat="1" ht="12">
      <c r="A1587" s="1040"/>
      <c r="B1587" s="1053"/>
      <c r="C1587" s="1054"/>
      <c r="D1587" s="1067"/>
      <c r="E1587" s="555"/>
      <c r="F1587" s="555"/>
      <c r="G1587" s="1052"/>
      <c r="H1587" s="1059">
        <f t="shared" si="24"/>
        <v>0</v>
      </c>
      <c r="I1587" s="1039"/>
      <c r="J1587" s="2159" t="s">
        <v>6427</v>
      </c>
      <c r="K1587" s="2160" t="str">
        <f>VLOOKUP(J1587,'FICHE RATIOS'!C:D,2,FALSE)</f>
        <v>Eau froide</v>
      </c>
    </row>
    <row r="1588" spans="1:11" s="1012" customFormat="1" ht="12">
      <c r="A1588" s="1040"/>
      <c r="B1588" s="1053"/>
      <c r="C1588" s="1054"/>
      <c r="D1588" s="1067" t="s">
        <v>3601</v>
      </c>
      <c r="E1588" s="555" t="s">
        <v>66</v>
      </c>
      <c r="F1588" s="311">
        <v>42</v>
      </c>
      <c r="G1588" s="1052">
        <v>26.52</v>
      </c>
      <c r="H1588" s="1059">
        <f t="shared" si="24"/>
        <v>1113.8399999999999</v>
      </c>
      <c r="I1588" s="1039"/>
      <c r="J1588" s="2159" t="s">
        <v>6427</v>
      </c>
      <c r="K1588" s="2160" t="str">
        <f>VLOOKUP(J1588,'FICHE RATIOS'!C:D,2,FALSE)</f>
        <v>Eau froide</v>
      </c>
    </row>
    <row r="1589" spans="1:11" s="1012" customFormat="1" ht="12">
      <c r="A1589" s="1040"/>
      <c r="B1589" s="1053"/>
      <c r="C1589" s="1054"/>
      <c r="D1589" s="1067" t="s">
        <v>3602</v>
      </c>
      <c r="E1589" s="555" t="s">
        <v>66</v>
      </c>
      <c r="F1589" s="555">
        <v>12</v>
      </c>
      <c r="G1589" s="1052">
        <v>30.81</v>
      </c>
      <c r="H1589" s="1059">
        <f t="shared" si="24"/>
        <v>369.71999999999997</v>
      </c>
      <c r="I1589" s="1039"/>
      <c r="J1589" s="2159" t="s">
        <v>6427</v>
      </c>
      <c r="K1589" s="2160" t="str">
        <f>VLOOKUP(J1589,'FICHE RATIOS'!C:D,2,FALSE)</f>
        <v>Eau froide</v>
      </c>
    </row>
    <row r="1590" spans="1:11" s="1012" customFormat="1" ht="12">
      <c r="A1590" s="1040"/>
      <c r="B1590" s="1053"/>
      <c r="C1590" s="1054"/>
      <c r="D1590" s="1071"/>
      <c r="E1590" s="555"/>
      <c r="F1590" s="555"/>
      <c r="G1590" s="1052"/>
      <c r="H1590" s="1059">
        <f t="shared" si="24"/>
        <v>0</v>
      </c>
      <c r="I1590" s="1039"/>
      <c r="J1590" s="2159" t="s">
        <v>6427</v>
      </c>
      <c r="K1590" s="2160" t="str">
        <f>VLOOKUP(J1590,'FICHE RATIOS'!C:D,2,FALSE)</f>
        <v>Eau froide</v>
      </c>
    </row>
    <row r="1591" spans="1:11" s="1012" customFormat="1" ht="12">
      <c r="A1591" s="1040"/>
      <c r="B1591" s="1053"/>
      <c r="C1591" s="1054"/>
      <c r="D1591" s="1067" t="s">
        <v>3603</v>
      </c>
      <c r="E1591" s="311"/>
      <c r="F1591" s="555"/>
      <c r="G1591" s="1052"/>
      <c r="H1591" s="1059">
        <f t="shared" si="24"/>
        <v>0</v>
      </c>
      <c r="I1591" s="1039"/>
      <c r="J1591" s="2159" t="s">
        <v>6427</v>
      </c>
      <c r="K1591" s="2160" t="str">
        <f>VLOOKUP(J1591,'FICHE RATIOS'!C:D,2,FALSE)</f>
        <v>Eau froide</v>
      </c>
    </row>
    <row r="1592" spans="1:11" s="1012" customFormat="1" ht="12">
      <c r="A1592" s="1040"/>
      <c r="B1592" s="1053"/>
      <c r="C1592" s="1054"/>
      <c r="D1592" s="1067" t="s">
        <v>3604</v>
      </c>
      <c r="E1592" s="555" t="s">
        <v>66</v>
      </c>
      <c r="F1592" s="311">
        <v>42</v>
      </c>
      <c r="G1592" s="1052">
        <v>13.42</v>
      </c>
      <c r="H1592" s="1059">
        <f t="shared" si="24"/>
        <v>563.64</v>
      </c>
      <c r="I1592" s="1039"/>
      <c r="J1592" s="2159" t="s">
        <v>6427</v>
      </c>
      <c r="K1592" s="2160" t="str">
        <f>VLOOKUP(J1592,'FICHE RATIOS'!C:D,2,FALSE)</f>
        <v>Eau froide</v>
      </c>
    </row>
    <row r="1593" spans="1:11" s="1012" customFormat="1" ht="12">
      <c r="A1593" s="1040"/>
      <c r="B1593" s="1053"/>
      <c r="C1593" s="1054"/>
      <c r="D1593" s="1067" t="s">
        <v>3605</v>
      </c>
      <c r="E1593" s="555" t="s">
        <v>66</v>
      </c>
      <c r="F1593" s="555">
        <v>12</v>
      </c>
      <c r="G1593" s="1052">
        <v>14.98</v>
      </c>
      <c r="H1593" s="1059">
        <f t="shared" si="24"/>
        <v>179.76</v>
      </c>
      <c r="I1593" s="1039"/>
      <c r="J1593" s="2159" t="s">
        <v>6427</v>
      </c>
      <c r="K1593" s="2160" t="str">
        <f>VLOOKUP(J1593,'FICHE RATIOS'!C:D,2,FALSE)</f>
        <v>Eau froide</v>
      </c>
    </row>
    <row r="1594" spans="1:11" s="1012" customFormat="1" ht="12">
      <c r="A1594" s="1040"/>
      <c r="B1594" s="1123"/>
      <c r="C1594" s="1124"/>
      <c r="D1594" s="1062"/>
      <c r="E1594" s="276"/>
      <c r="F1594" s="1125"/>
      <c r="G1594" s="1081"/>
      <c r="H1594" s="1082">
        <f t="shared" si="24"/>
        <v>0</v>
      </c>
      <c r="I1594" s="1039"/>
      <c r="J1594" s="2159" t="s">
        <v>6427</v>
      </c>
      <c r="K1594" s="2160" t="str">
        <f>VLOOKUP(J1594,'FICHE RATIOS'!C:D,2,FALSE)</f>
        <v>Eau froide</v>
      </c>
    </row>
    <row r="1595" spans="1:11" s="1012" customFormat="1" ht="12">
      <c r="A1595" s="1040"/>
      <c r="B1595" s="1053"/>
      <c r="C1595" s="1054"/>
      <c r="D1595" s="1070" t="s">
        <v>3606</v>
      </c>
      <c r="E1595" s="555"/>
      <c r="F1595" s="555"/>
      <c r="G1595" s="1052"/>
      <c r="H1595" s="1059">
        <f t="shared" si="24"/>
        <v>0</v>
      </c>
      <c r="I1595" s="1039"/>
      <c r="J1595" s="2159" t="s">
        <v>6427</v>
      </c>
      <c r="K1595" s="2160" t="str">
        <f>VLOOKUP(J1595,'FICHE RATIOS'!C:D,2,FALSE)</f>
        <v>Eau froide</v>
      </c>
    </row>
    <row r="1596" spans="1:11" s="1012" customFormat="1" ht="12">
      <c r="A1596" s="1040"/>
      <c r="B1596" s="1053"/>
      <c r="C1596" s="1054"/>
      <c r="D1596" s="1067" t="s">
        <v>3963</v>
      </c>
      <c r="E1596" s="555" t="s">
        <v>66</v>
      </c>
      <c r="F1596" s="555">
        <v>4</v>
      </c>
      <c r="G1596" s="1052">
        <v>21.62</v>
      </c>
      <c r="H1596" s="1059">
        <f t="shared" si="24"/>
        <v>86.48</v>
      </c>
      <c r="I1596" s="1039"/>
      <c r="J1596" s="2159" t="s">
        <v>6427</v>
      </c>
      <c r="K1596" s="2160" t="str">
        <f>VLOOKUP(J1596,'FICHE RATIOS'!C:D,2,FALSE)</f>
        <v>Eau froide</v>
      </c>
    </row>
    <row r="1597" spans="1:11" s="1012" customFormat="1" ht="12">
      <c r="A1597" s="1040"/>
      <c r="B1597" s="1053"/>
      <c r="C1597" s="1054"/>
      <c r="D1597" s="1067" t="s">
        <v>3607</v>
      </c>
      <c r="E1597" s="555" t="s">
        <v>66</v>
      </c>
      <c r="F1597" s="555">
        <v>4</v>
      </c>
      <c r="G1597" s="1052">
        <v>21.62</v>
      </c>
      <c r="H1597" s="1059">
        <f t="shared" si="24"/>
        <v>86.48</v>
      </c>
      <c r="I1597" s="1039"/>
      <c r="J1597" s="2159" t="s">
        <v>6427</v>
      </c>
      <c r="K1597" s="2160" t="str">
        <f>VLOOKUP(J1597,'FICHE RATIOS'!C:D,2,FALSE)</f>
        <v>Eau froide</v>
      </c>
    </row>
    <row r="1598" spans="1:11" s="1012" customFormat="1" ht="12">
      <c r="A1598" s="1040"/>
      <c r="B1598" s="1053"/>
      <c r="C1598" s="1054"/>
      <c r="D1598" s="1067" t="s">
        <v>3608</v>
      </c>
      <c r="E1598" s="555" t="s">
        <v>66</v>
      </c>
      <c r="F1598" s="555">
        <v>30</v>
      </c>
      <c r="G1598" s="1052">
        <v>24.23</v>
      </c>
      <c r="H1598" s="1059">
        <f t="shared" si="24"/>
        <v>726.9</v>
      </c>
      <c r="I1598" s="1039"/>
      <c r="J1598" s="2159" t="s">
        <v>6427</v>
      </c>
      <c r="K1598" s="2160" t="str">
        <f>VLOOKUP(J1598,'FICHE RATIOS'!C:D,2,FALSE)</f>
        <v>Eau froide</v>
      </c>
    </row>
    <row r="1599" spans="1:11" s="1012" customFormat="1" ht="12">
      <c r="A1599" s="1040"/>
      <c r="B1599" s="1053"/>
      <c r="C1599" s="1054"/>
      <c r="D1599" s="1078"/>
      <c r="E1599" s="311"/>
      <c r="F1599" s="555"/>
      <c r="G1599" s="1052"/>
      <c r="H1599" s="1059">
        <f t="shared" ref="H1599:H1662" si="25">+IF(F1599=0,0,F1599*G1599)</f>
        <v>0</v>
      </c>
      <c r="I1599" s="1039"/>
      <c r="J1599" s="2159" t="s">
        <v>6427</v>
      </c>
      <c r="K1599" s="2160" t="str">
        <f>VLOOKUP(J1599,'FICHE RATIOS'!C:D,2,FALSE)</f>
        <v>Eau froide</v>
      </c>
    </row>
    <row r="1600" spans="1:11" s="1012" customFormat="1" ht="12">
      <c r="A1600" s="1040"/>
      <c r="B1600" s="1053"/>
      <c r="C1600" s="1054"/>
      <c r="D1600" s="1067" t="s">
        <v>3601</v>
      </c>
      <c r="E1600" s="555" t="s">
        <v>66</v>
      </c>
      <c r="F1600" s="555">
        <v>4</v>
      </c>
      <c r="G1600" s="1052">
        <v>19.62</v>
      </c>
      <c r="H1600" s="1059">
        <f t="shared" si="25"/>
        <v>78.48</v>
      </c>
      <c r="I1600" s="1039"/>
      <c r="J1600" s="2159" t="s">
        <v>6427</v>
      </c>
      <c r="K1600" s="2160" t="str">
        <f>VLOOKUP(J1600,'FICHE RATIOS'!C:D,2,FALSE)</f>
        <v>Eau froide</v>
      </c>
    </row>
    <row r="1601" spans="1:11" s="1012" customFormat="1" ht="12">
      <c r="A1601" s="1040"/>
      <c r="B1601" s="1053"/>
      <c r="C1601" s="1054"/>
      <c r="D1601" s="1067" t="s">
        <v>3602</v>
      </c>
      <c r="E1601" s="555" t="s">
        <v>66</v>
      </c>
      <c r="F1601" s="555">
        <v>4</v>
      </c>
      <c r="G1601" s="1052">
        <v>21.62</v>
      </c>
      <c r="H1601" s="1059">
        <f t="shared" si="25"/>
        <v>86.48</v>
      </c>
      <c r="I1601" s="1039"/>
      <c r="J1601" s="2159" t="s">
        <v>6427</v>
      </c>
      <c r="K1601" s="2160" t="str">
        <f>VLOOKUP(J1601,'FICHE RATIOS'!C:D,2,FALSE)</f>
        <v>Eau froide</v>
      </c>
    </row>
    <row r="1602" spans="1:11" s="1012" customFormat="1" ht="12">
      <c r="A1602" s="1040"/>
      <c r="B1602" s="1053"/>
      <c r="C1602" s="1054"/>
      <c r="D1602" s="1067" t="s">
        <v>3609</v>
      </c>
      <c r="E1602" s="555" t="s">
        <v>66</v>
      </c>
      <c r="F1602" s="555">
        <v>30</v>
      </c>
      <c r="G1602" s="1052">
        <v>23.2</v>
      </c>
      <c r="H1602" s="1059">
        <f t="shared" si="25"/>
        <v>696</v>
      </c>
      <c r="I1602" s="1039"/>
      <c r="J1602" s="2159" t="s">
        <v>6427</v>
      </c>
      <c r="K1602" s="2160" t="str">
        <f>VLOOKUP(J1602,'FICHE RATIOS'!C:D,2,FALSE)</f>
        <v>Eau froide</v>
      </c>
    </row>
    <row r="1603" spans="1:11" s="1012" customFormat="1" ht="12">
      <c r="A1603" s="1040"/>
      <c r="B1603" s="1053"/>
      <c r="C1603" s="1054"/>
      <c r="D1603" s="1078"/>
      <c r="E1603" s="311"/>
      <c r="F1603" s="555"/>
      <c r="G1603" s="1052"/>
      <c r="H1603" s="1059">
        <f t="shared" si="25"/>
        <v>0</v>
      </c>
      <c r="I1603" s="1039"/>
      <c r="J1603" s="2159" t="s">
        <v>6427</v>
      </c>
      <c r="K1603" s="2160" t="str">
        <f>VLOOKUP(J1603,'FICHE RATIOS'!C:D,2,FALSE)</f>
        <v>Eau froide</v>
      </c>
    </row>
    <row r="1604" spans="1:11" s="1012" customFormat="1" ht="12">
      <c r="A1604" s="1040"/>
      <c r="B1604" s="1053"/>
      <c r="C1604" s="1054"/>
      <c r="D1604" s="1067" t="s">
        <v>3964</v>
      </c>
      <c r="E1604" s="555" t="s">
        <v>66</v>
      </c>
      <c r="F1604" s="555">
        <v>4</v>
      </c>
      <c r="G1604" s="1052">
        <v>39.74</v>
      </c>
      <c r="H1604" s="1059">
        <f t="shared" si="25"/>
        <v>158.96</v>
      </c>
      <c r="I1604" s="1039"/>
      <c r="J1604" s="2159" t="s">
        <v>6427</v>
      </c>
      <c r="K1604" s="2160" t="str">
        <f>VLOOKUP(J1604,'FICHE RATIOS'!C:D,2,FALSE)</f>
        <v>Eau froide</v>
      </c>
    </row>
    <row r="1605" spans="1:11" s="1012" customFormat="1" ht="12">
      <c r="A1605" s="1040"/>
      <c r="B1605" s="1053"/>
      <c r="C1605" s="1054"/>
      <c r="D1605" s="1067" t="s">
        <v>3610</v>
      </c>
      <c r="E1605" s="555" t="s">
        <v>66</v>
      </c>
      <c r="F1605" s="555">
        <v>4</v>
      </c>
      <c r="G1605" s="1052">
        <v>40.08</v>
      </c>
      <c r="H1605" s="1059">
        <f t="shared" si="25"/>
        <v>160.32</v>
      </c>
      <c r="I1605" s="1039"/>
      <c r="J1605" s="2159" t="s">
        <v>6427</v>
      </c>
      <c r="K1605" s="2160" t="str">
        <f>VLOOKUP(J1605,'FICHE RATIOS'!C:D,2,FALSE)</f>
        <v>Eau froide</v>
      </c>
    </row>
    <row r="1606" spans="1:11" s="1012" customFormat="1" ht="12">
      <c r="A1606" s="1040"/>
      <c r="B1606" s="1053"/>
      <c r="C1606" s="1054"/>
      <c r="D1606" s="1067" t="s">
        <v>3611</v>
      </c>
      <c r="E1606" s="555" t="s">
        <v>66</v>
      </c>
      <c r="F1606" s="555">
        <v>30</v>
      </c>
      <c r="G1606" s="1052">
        <v>89.44</v>
      </c>
      <c r="H1606" s="1059">
        <f t="shared" si="25"/>
        <v>2683.2</v>
      </c>
      <c r="I1606" s="1039"/>
      <c r="J1606" s="2159" t="s">
        <v>6427</v>
      </c>
      <c r="K1606" s="2160" t="str">
        <f>VLOOKUP(J1606,'FICHE RATIOS'!C:D,2,FALSE)</f>
        <v>Eau froide</v>
      </c>
    </row>
    <row r="1607" spans="1:11" s="1012" customFormat="1" ht="12">
      <c r="A1607" s="1040"/>
      <c r="B1607" s="1053"/>
      <c r="C1607" s="1054"/>
      <c r="D1607" s="1067"/>
      <c r="E1607" s="555"/>
      <c r="F1607" s="555"/>
      <c r="G1607" s="1052"/>
      <c r="H1607" s="1059">
        <f t="shared" si="25"/>
        <v>0</v>
      </c>
      <c r="I1607" s="1039"/>
      <c r="J1607" s="2159" t="s">
        <v>6427</v>
      </c>
      <c r="K1607" s="2160" t="str">
        <f>VLOOKUP(J1607,'FICHE RATIOS'!C:D,2,FALSE)</f>
        <v>Eau froide</v>
      </c>
    </row>
    <row r="1608" spans="1:11" s="1012" customFormat="1" ht="12">
      <c r="A1608" s="1040"/>
      <c r="B1608" s="1053"/>
      <c r="C1608" s="1054"/>
      <c r="D1608" s="1061" t="s">
        <v>3589</v>
      </c>
      <c r="E1608" s="555"/>
      <c r="F1608" s="555"/>
      <c r="G1608" s="1052"/>
      <c r="H1608" s="1059">
        <f t="shared" si="25"/>
        <v>0</v>
      </c>
      <c r="I1608" s="1039"/>
      <c r="J1608" s="2159" t="s">
        <v>6427</v>
      </c>
      <c r="K1608" s="2160" t="str">
        <f>VLOOKUP(J1608,'FICHE RATIOS'!C:D,2,FALSE)</f>
        <v>Eau froide</v>
      </c>
    </row>
    <row r="1609" spans="1:11" s="1012" customFormat="1" ht="12">
      <c r="A1609" s="1040"/>
      <c r="B1609" s="1053"/>
      <c r="C1609" s="1054"/>
      <c r="D1609" s="1061" t="s">
        <v>3590</v>
      </c>
      <c r="E1609" s="555"/>
      <c r="F1609" s="555"/>
      <c r="G1609" s="1052"/>
      <c r="H1609" s="1059">
        <f t="shared" si="25"/>
        <v>0</v>
      </c>
      <c r="I1609" s="1039"/>
      <c r="J1609" s="2159" t="s">
        <v>6427</v>
      </c>
      <c r="K1609" s="2160" t="str">
        <f>VLOOKUP(J1609,'FICHE RATIOS'!C:D,2,FALSE)</f>
        <v>Eau froide</v>
      </c>
    </row>
    <row r="1610" spans="1:11" s="1012" customFormat="1" ht="12">
      <c r="A1610" s="1040"/>
      <c r="B1610" s="1053"/>
      <c r="C1610" s="1054"/>
      <c r="D1610" s="1061" t="s">
        <v>3509</v>
      </c>
      <c r="E1610" s="555"/>
      <c r="F1610" s="555"/>
      <c r="G1610" s="1052"/>
      <c r="H1610" s="1059">
        <f t="shared" si="25"/>
        <v>0</v>
      </c>
      <c r="I1610" s="1039"/>
      <c r="J1610" s="2159" t="s">
        <v>6427</v>
      </c>
      <c r="K1610" s="2160" t="str">
        <f>VLOOKUP(J1610,'FICHE RATIOS'!C:D,2,FALSE)</f>
        <v>Eau froide</v>
      </c>
    </row>
    <row r="1611" spans="1:11" s="1012" customFormat="1" ht="12">
      <c r="A1611" s="1040"/>
      <c r="B1611" s="1053"/>
      <c r="C1611" s="1054"/>
      <c r="D1611" s="1061" t="s">
        <v>3510</v>
      </c>
      <c r="E1611" s="555"/>
      <c r="F1611" s="555"/>
      <c r="G1611" s="1052"/>
      <c r="H1611" s="1059">
        <f t="shared" si="25"/>
        <v>0</v>
      </c>
      <c r="I1611" s="1039"/>
      <c r="J1611" s="2159" t="s">
        <v>6427</v>
      </c>
      <c r="K1611" s="2160" t="str">
        <f>VLOOKUP(J1611,'FICHE RATIOS'!C:D,2,FALSE)</f>
        <v>Eau froide</v>
      </c>
    </row>
    <row r="1612" spans="1:11" s="1012" customFormat="1" ht="12">
      <c r="A1612" s="1040"/>
      <c r="B1612" s="1060"/>
      <c r="C1612" s="1040"/>
      <c r="D1612" s="1061" t="s">
        <v>3612</v>
      </c>
      <c r="E1612" s="555" t="s">
        <v>66</v>
      </c>
      <c r="F1612" s="555">
        <v>8</v>
      </c>
      <c r="G1612" s="1052">
        <v>188.18</v>
      </c>
      <c r="H1612" s="1059">
        <f t="shared" si="25"/>
        <v>1505.44</v>
      </c>
      <c r="I1612" s="1039"/>
      <c r="J1612" s="2159" t="s">
        <v>6427</v>
      </c>
      <c r="K1612" s="2160" t="str">
        <f>VLOOKUP(J1612,'FICHE RATIOS'!C:D,2,FALSE)</f>
        <v>Eau froide</v>
      </c>
    </row>
    <row r="1613" spans="1:11" s="1012" customFormat="1" ht="12">
      <c r="A1613" s="1040"/>
      <c r="B1613" s="1060"/>
      <c r="C1613" s="1040"/>
      <c r="D1613" s="1061" t="s">
        <v>3591</v>
      </c>
      <c r="E1613" s="555" t="s">
        <v>66</v>
      </c>
      <c r="F1613" s="555">
        <v>30</v>
      </c>
      <c r="G1613" s="1052">
        <v>235.06</v>
      </c>
      <c r="H1613" s="1059">
        <f t="shared" si="25"/>
        <v>7051.8</v>
      </c>
      <c r="I1613" s="1039"/>
      <c r="J1613" s="2159" t="s">
        <v>6427</v>
      </c>
      <c r="K1613" s="2160" t="str">
        <f>VLOOKUP(J1613,'FICHE RATIOS'!C:D,2,FALSE)</f>
        <v>Eau froide</v>
      </c>
    </row>
    <row r="1614" spans="1:11" s="1012" customFormat="1" ht="12">
      <c r="A1614" s="1040"/>
      <c r="B1614" s="1053"/>
      <c r="C1614" s="1054"/>
      <c r="D1614" s="1067" t="s">
        <v>3512</v>
      </c>
      <c r="E1614" s="555"/>
      <c r="F1614" s="555"/>
      <c r="G1614" s="1052"/>
      <c r="H1614" s="1059">
        <f t="shared" si="25"/>
        <v>0</v>
      </c>
      <c r="I1614" s="1039"/>
      <c r="J1614" s="2159" t="s">
        <v>6427</v>
      </c>
      <c r="K1614" s="2160" t="str">
        <f>VLOOKUP(J1614,'FICHE RATIOS'!C:D,2,FALSE)</f>
        <v>Eau froide</v>
      </c>
    </row>
    <row r="1615" spans="1:11" s="1012" customFormat="1" ht="12">
      <c r="A1615" s="1040"/>
      <c r="B1615" s="1053"/>
      <c r="C1615" s="1054"/>
      <c r="D1615" s="1067" t="s">
        <v>3613</v>
      </c>
      <c r="E1615" s="555" t="s">
        <v>51</v>
      </c>
      <c r="F1615" s="555">
        <v>38</v>
      </c>
      <c r="G1615" s="1052">
        <v>51.1</v>
      </c>
      <c r="H1615" s="1059">
        <f t="shared" si="25"/>
        <v>1941.8</v>
      </c>
      <c r="I1615" s="1039"/>
      <c r="J1615" s="2159" t="s">
        <v>6427</v>
      </c>
      <c r="K1615" s="2160" t="str">
        <f>VLOOKUP(J1615,'FICHE RATIOS'!C:D,2,FALSE)</f>
        <v>Eau froide</v>
      </c>
    </row>
    <row r="1616" spans="1:11" s="1012" customFormat="1" ht="12">
      <c r="A1616" s="1040"/>
      <c r="B1616" s="1053"/>
      <c r="C1616" s="1054"/>
      <c r="D1616" s="1067"/>
      <c r="E1616" s="555"/>
      <c r="F1616" s="555"/>
      <c r="G1616" s="1052"/>
      <c r="H1616" s="1059">
        <f t="shared" si="25"/>
        <v>0</v>
      </c>
      <c r="I1616" s="1039"/>
      <c r="J1616" s="2159" t="s">
        <v>6427</v>
      </c>
      <c r="K1616" s="2160" t="str">
        <f>VLOOKUP(J1616,'FICHE RATIOS'!C:D,2,FALSE)</f>
        <v>Eau froide</v>
      </c>
    </row>
    <row r="1617" spans="1:11" s="1012" customFormat="1" ht="12">
      <c r="A1617" s="1040"/>
      <c r="B1617" s="1053"/>
      <c r="C1617" s="1054"/>
      <c r="D1617" s="1067" t="s">
        <v>3614</v>
      </c>
      <c r="E1617" s="311"/>
      <c r="F1617" s="555"/>
      <c r="G1617" s="1052"/>
      <c r="H1617" s="1059">
        <f t="shared" si="25"/>
        <v>0</v>
      </c>
      <c r="I1617" s="1039"/>
      <c r="J1617" s="2159" t="s">
        <v>6427</v>
      </c>
      <c r="K1617" s="2160" t="str">
        <f>VLOOKUP(J1617,'FICHE RATIOS'!C:D,2,FALSE)</f>
        <v>Eau froide</v>
      </c>
    </row>
    <row r="1618" spans="1:11" s="1012" customFormat="1" ht="12">
      <c r="A1618" s="1040"/>
      <c r="B1618" s="1053"/>
      <c r="C1618" s="1054"/>
      <c r="D1618" s="1067" t="s">
        <v>3615</v>
      </c>
      <c r="E1618" s="555" t="s">
        <v>66</v>
      </c>
      <c r="F1618" s="555">
        <v>60</v>
      </c>
      <c r="G1618" s="1052">
        <v>15.97</v>
      </c>
      <c r="H1618" s="1059">
        <f t="shared" si="25"/>
        <v>958.2</v>
      </c>
      <c r="I1618" s="1039"/>
      <c r="J1618" s="2159" t="s">
        <v>6427</v>
      </c>
      <c r="K1618" s="2160" t="str">
        <f>VLOOKUP(J1618,'FICHE RATIOS'!C:D,2,FALSE)</f>
        <v>Eau froide</v>
      </c>
    </row>
    <row r="1619" spans="1:11" s="1012" customFormat="1" ht="12">
      <c r="A1619" s="1040"/>
      <c r="B1619" s="1053"/>
      <c r="C1619" s="1054"/>
      <c r="D1619" s="1067"/>
      <c r="E1619" s="555"/>
      <c r="F1619" s="555"/>
      <c r="G1619" s="1052"/>
      <c r="H1619" s="1059">
        <f t="shared" si="25"/>
        <v>0</v>
      </c>
      <c r="I1619" s="1039"/>
      <c r="J1619" s="2159" t="s">
        <v>6427</v>
      </c>
      <c r="K1619" s="2160" t="str">
        <f>VLOOKUP(J1619,'FICHE RATIOS'!C:D,2,FALSE)</f>
        <v>Eau froide</v>
      </c>
    </row>
    <row r="1620" spans="1:11" s="1012" customFormat="1" ht="12">
      <c r="A1620" s="1040"/>
      <c r="B1620" s="1053"/>
      <c r="C1620" s="1054"/>
      <c r="D1620" s="1067" t="s">
        <v>3616</v>
      </c>
      <c r="E1620" s="311"/>
      <c r="F1620" s="555"/>
      <c r="G1620" s="1052"/>
      <c r="H1620" s="1059">
        <f t="shared" si="25"/>
        <v>0</v>
      </c>
      <c r="I1620" s="1039"/>
      <c r="J1620" s="2159" t="s">
        <v>6427</v>
      </c>
      <c r="K1620" s="2160" t="str">
        <f>VLOOKUP(J1620,'FICHE RATIOS'!C:D,2,FALSE)</f>
        <v>Eau froide</v>
      </c>
    </row>
    <row r="1621" spans="1:11" s="1012" customFormat="1" ht="12">
      <c r="A1621" s="1040"/>
      <c r="B1621" s="1053"/>
      <c r="C1621" s="1054"/>
      <c r="D1621" s="1067" t="s">
        <v>3617</v>
      </c>
      <c r="E1621" s="555" t="s">
        <v>66</v>
      </c>
      <c r="F1621" s="555">
        <v>344</v>
      </c>
      <c r="G1621" s="1052">
        <v>16.34</v>
      </c>
      <c r="H1621" s="1059">
        <f t="shared" si="25"/>
        <v>5620.96</v>
      </c>
      <c r="I1621" s="1039"/>
      <c r="J1621" s="2159" t="s">
        <v>6427</v>
      </c>
      <c r="K1621" s="2160" t="str">
        <f>VLOOKUP(J1621,'FICHE RATIOS'!C:D,2,FALSE)</f>
        <v>Eau froide</v>
      </c>
    </row>
    <row r="1622" spans="1:11" s="1012" customFormat="1" ht="12">
      <c r="A1622" s="1040"/>
      <c r="B1622" s="1053"/>
      <c r="C1622" s="1054"/>
      <c r="D1622" s="1067"/>
      <c r="E1622" s="555"/>
      <c r="F1622" s="555"/>
      <c r="G1622" s="1052"/>
      <c r="H1622" s="1059">
        <f t="shared" si="25"/>
        <v>0</v>
      </c>
      <c r="I1622" s="1039"/>
      <c r="J1622" s="2159" t="s">
        <v>6427</v>
      </c>
      <c r="K1622" s="2160" t="str">
        <f>VLOOKUP(J1622,'FICHE RATIOS'!C:D,2,FALSE)</f>
        <v>Eau froide</v>
      </c>
    </row>
    <row r="1623" spans="1:11" s="1012" customFormat="1" ht="12">
      <c r="A1623" s="1040"/>
      <c r="B1623" s="1053"/>
      <c r="C1623" s="1054"/>
      <c r="D1623" s="1067" t="s">
        <v>3618</v>
      </c>
      <c r="E1623" s="555" t="s">
        <v>235</v>
      </c>
      <c r="F1623" s="555">
        <v>627</v>
      </c>
      <c r="G1623" s="1052">
        <v>25.16</v>
      </c>
      <c r="H1623" s="1059">
        <f t="shared" si="25"/>
        <v>15775.32</v>
      </c>
      <c r="I1623" s="1039"/>
      <c r="J1623" s="2159" t="s">
        <v>6427</v>
      </c>
      <c r="K1623" s="2160" t="str">
        <f>VLOOKUP(J1623,'FICHE RATIOS'!C:D,2,FALSE)</f>
        <v>Eau froide</v>
      </c>
    </row>
    <row r="1624" spans="1:11" s="1012" customFormat="1" ht="12">
      <c r="A1624" s="1040"/>
      <c r="B1624" s="1053"/>
      <c r="C1624" s="1054"/>
      <c r="D1624" s="1067" t="s">
        <v>3619</v>
      </c>
      <c r="E1624" s="555" t="s">
        <v>235</v>
      </c>
      <c r="F1624" s="555">
        <v>164</v>
      </c>
      <c r="G1624" s="1052">
        <v>36.25</v>
      </c>
      <c r="H1624" s="1059">
        <f t="shared" si="25"/>
        <v>5945</v>
      </c>
      <c r="I1624" s="1039"/>
      <c r="J1624" s="2159" t="s">
        <v>6427</v>
      </c>
      <c r="K1624" s="2160" t="str">
        <f>VLOOKUP(J1624,'FICHE RATIOS'!C:D,2,FALSE)</f>
        <v>Eau froide</v>
      </c>
    </row>
    <row r="1625" spans="1:11" s="1012" customFormat="1" ht="12">
      <c r="A1625" s="1040"/>
      <c r="B1625" s="1053"/>
      <c r="C1625" s="1054"/>
      <c r="D1625" s="1067" t="s">
        <v>3620</v>
      </c>
      <c r="E1625" s="555" t="s">
        <v>235</v>
      </c>
      <c r="F1625" s="555">
        <v>45</v>
      </c>
      <c r="G1625" s="1052">
        <v>41.06</v>
      </c>
      <c r="H1625" s="1059">
        <f t="shared" si="25"/>
        <v>1847.7</v>
      </c>
      <c r="I1625" s="1039"/>
      <c r="J1625" s="2159" t="s">
        <v>6427</v>
      </c>
      <c r="K1625" s="2160" t="str">
        <f>VLOOKUP(J1625,'FICHE RATIOS'!C:D,2,FALSE)</f>
        <v>Eau froide</v>
      </c>
    </row>
    <row r="1626" spans="1:11" s="1012" customFormat="1" ht="12">
      <c r="A1626" s="1040"/>
      <c r="B1626" s="1053"/>
      <c r="C1626" s="1054"/>
      <c r="D1626" s="1067" t="s">
        <v>3621</v>
      </c>
      <c r="E1626" s="555" t="s">
        <v>235</v>
      </c>
      <c r="F1626" s="555">
        <v>492</v>
      </c>
      <c r="G1626" s="1052">
        <v>6.02</v>
      </c>
      <c r="H1626" s="1059">
        <f t="shared" si="25"/>
        <v>2961.8399999999997</v>
      </c>
      <c r="I1626" s="1039"/>
      <c r="J1626" s="2159" t="s">
        <v>6427</v>
      </c>
      <c r="K1626" s="2160" t="str">
        <f>VLOOKUP(J1626,'FICHE RATIOS'!C:D,2,FALSE)</f>
        <v>Eau froide</v>
      </c>
    </row>
    <row r="1627" spans="1:11" s="1012" customFormat="1" ht="12">
      <c r="A1627" s="1040"/>
      <c r="B1627" s="1053"/>
      <c r="C1627" s="1054"/>
      <c r="D1627" s="1067"/>
      <c r="E1627" s="555"/>
      <c r="F1627" s="555"/>
      <c r="G1627" s="1052"/>
      <c r="H1627" s="1059">
        <f t="shared" si="25"/>
        <v>0</v>
      </c>
      <c r="I1627" s="1039"/>
      <c r="J1627" s="2159" t="s">
        <v>6427</v>
      </c>
      <c r="K1627" s="2160" t="str">
        <f>VLOOKUP(J1627,'FICHE RATIOS'!C:D,2,FALSE)</f>
        <v>Eau froide</v>
      </c>
    </row>
    <row r="1628" spans="1:11" s="1012" customFormat="1" ht="12">
      <c r="A1628" s="1040"/>
      <c r="B1628" s="1053"/>
      <c r="C1628" s="1054"/>
      <c r="D1628" s="1070" t="s">
        <v>3622</v>
      </c>
      <c r="E1628" s="555"/>
      <c r="F1628" s="555"/>
      <c r="G1628" s="1052"/>
      <c r="H1628" s="1059">
        <f t="shared" si="25"/>
        <v>0</v>
      </c>
      <c r="I1628" s="1039"/>
      <c r="J1628" s="2159" t="s">
        <v>6427</v>
      </c>
      <c r="K1628" s="2160" t="str">
        <f>VLOOKUP(J1628,'FICHE RATIOS'!C:D,2,FALSE)</f>
        <v>Eau froide</v>
      </c>
    </row>
    <row r="1629" spans="1:11" s="1012" customFormat="1" ht="12">
      <c r="A1629" s="1040"/>
      <c r="B1629" s="1053"/>
      <c r="C1629" s="1054"/>
      <c r="D1629" s="1061" t="s">
        <v>3599</v>
      </c>
      <c r="E1629" s="555" t="s">
        <v>66</v>
      </c>
      <c r="F1629" s="555">
        <v>25</v>
      </c>
      <c r="G1629" s="1052">
        <v>21.62</v>
      </c>
      <c r="H1629" s="1059">
        <f t="shared" si="25"/>
        <v>540.5</v>
      </c>
      <c r="I1629" s="1039"/>
      <c r="J1629" s="2159" t="s">
        <v>6427</v>
      </c>
      <c r="K1629" s="2160" t="str">
        <f>VLOOKUP(J1629,'FICHE RATIOS'!C:D,2,FALSE)</f>
        <v>Eau froide</v>
      </c>
    </row>
    <row r="1630" spans="1:11" s="1012" customFormat="1" ht="12">
      <c r="A1630" s="1040"/>
      <c r="B1630" s="1060"/>
      <c r="C1630" s="1040"/>
      <c r="D1630" s="1061" t="s">
        <v>3601</v>
      </c>
      <c r="E1630" s="1051" t="s">
        <v>66</v>
      </c>
      <c r="F1630" s="1051">
        <v>25</v>
      </c>
      <c r="G1630" s="1052">
        <v>26.52</v>
      </c>
      <c r="H1630" s="1059">
        <f t="shared" si="25"/>
        <v>663</v>
      </c>
      <c r="I1630" s="1039"/>
      <c r="J1630" s="2159" t="s">
        <v>6427</v>
      </c>
      <c r="K1630" s="2160" t="str">
        <f>VLOOKUP(J1630,'FICHE RATIOS'!C:D,2,FALSE)</f>
        <v>Eau froide</v>
      </c>
    </row>
    <row r="1631" spans="1:11" s="1012" customFormat="1" ht="12">
      <c r="A1631" s="1040"/>
      <c r="B1631" s="1053"/>
      <c r="C1631" s="1054"/>
      <c r="D1631" s="1067" t="s">
        <v>3623</v>
      </c>
      <c r="E1631" s="555" t="s">
        <v>66</v>
      </c>
      <c r="F1631" s="555">
        <v>25</v>
      </c>
      <c r="G1631" s="1052">
        <v>17.09</v>
      </c>
      <c r="H1631" s="1059">
        <f t="shared" si="25"/>
        <v>427.25</v>
      </c>
      <c r="I1631" s="1039"/>
      <c r="J1631" s="2159" t="s">
        <v>6427</v>
      </c>
      <c r="K1631" s="2160" t="str">
        <f>VLOOKUP(J1631,'FICHE RATIOS'!C:D,2,FALSE)</f>
        <v>Eau froide</v>
      </c>
    </row>
    <row r="1632" spans="1:11" s="1012" customFormat="1" ht="12">
      <c r="A1632" s="1040"/>
      <c r="B1632" s="1123"/>
      <c r="C1632" s="1124"/>
      <c r="D1632" s="1062"/>
      <c r="E1632" s="276"/>
      <c r="F1632" s="1125"/>
      <c r="G1632" s="1081"/>
      <c r="H1632" s="1082">
        <f t="shared" si="25"/>
        <v>0</v>
      </c>
      <c r="I1632" s="1039"/>
      <c r="J1632" s="2159" t="s">
        <v>6427</v>
      </c>
      <c r="K1632" s="2160" t="str">
        <f>VLOOKUP(J1632,'FICHE RATIOS'!C:D,2,FALSE)</f>
        <v>Eau froide</v>
      </c>
    </row>
    <row r="1633" spans="1:11" s="1012" customFormat="1" ht="12">
      <c r="A1633" s="1040"/>
      <c r="B1633" s="1053"/>
      <c r="C1633" s="1054"/>
      <c r="D1633" s="1070" t="s">
        <v>3624</v>
      </c>
      <c r="E1633" s="555"/>
      <c r="F1633" s="555"/>
      <c r="G1633" s="1052"/>
      <c r="H1633" s="1059">
        <f t="shared" si="25"/>
        <v>0</v>
      </c>
      <c r="I1633" s="1039"/>
      <c r="J1633" s="2159" t="s">
        <v>6427</v>
      </c>
      <c r="K1633" s="2160" t="str">
        <f>VLOOKUP(J1633,'FICHE RATIOS'!C:D,2,FALSE)</f>
        <v>Eau froide</v>
      </c>
    </row>
    <row r="1634" spans="1:11" s="1012" customFormat="1" ht="12">
      <c r="A1634" s="1040"/>
      <c r="B1634" s="1053"/>
      <c r="C1634" s="1054"/>
      <c r="D1634" s="1067" t="s">
        <v>3625</v>
      </c>
      <c r="E1634" s="555"/>
      <c r="F1634" s="555"/>
      <c r="G1634" s="1052"/>
      <c r="H1634" s="1059">
        <f t="shared" si="25"/>
        <v>0</v>
      </c>
      <c r="I1634" s="1039"/>
      <c r="J1634" s="2159" t="s">
        <v>6427</v>
      </c>
      <c r="K1634" s="2160" t="str">
        <f>VLOOKUP(J1634,'FICHE RATIOS'!C:D,2,FALSE)</f>
        <v>Eau froide</v>
      </c>
    </row>
    <row r="1635" spans="1:11" s="1012" customFormat="1" ht="12">
      <c r="A1635" s="1040"/>
      <c r="B1635" s="1053"/>
      <c r="C1635" s="1054"/>
      <c r="D1635" s="1067" t="s">
        <v>3626</v>
      </c>
      <c r="E1635" s="555"/>
      <c r="F1635" s="555"/>
      <c r="G1635" s="1052"/>
      <c r="H1635" s="1059">
        <f t="shared" si="25"/>
        <v>0</v>
      </c>
      <c r="I1635" s="1039"/>
      <c r="J1635" s="2159" t="s">
        <v>6427</v>
      </c>
      <c r="K1635" s="2160" t="str">
        <f>VLOOKUP(J1635,'FICHE RATIOS'!C:D,2,FALSE)</f>
        <v>Eau froide</v>
      </c>
    </row>
    <row r="1636" spans="1:11" s="1012" customFormat="1" ht="12">
      <c r="A1636" s="1040"/>
      <c r="B1636" s="1053"/>
      <c r="C1636" s="1054"/>
      <c r="D1636" s="1067" t="s">
        <v>3627</v>
      </c>
      <c r="E1636" s="555" t="s">
        <v>51</v>
      </c>
      <c r="F1636" s="555">
        <v>1</v>
      </c>
      <c r="G1636" s="1052">
        <v>5697.01</v>
      </c>
      <c r="H1636" s="1059">
        <f t="shared" si="25"/>
        <v>5697.01</v>
      </c>
      <c r="I1636" s="1039"/>
      <c r="J1636" s="2159" t="s">
        <v>6427</v>
      </c>
      <c r="K1636" s="2160" t="str">
        <f>VLOOKUP(J1636,'FICHE RATIOS'!C:D,2,FALSE)</f>
        <v>Eau froide</v>
      </c>
    </row>
    <row r="1637" spans="1:11" s="1012" customFormat="1" ht="24">
      <c r="A1637" s="1040"/>
      <c r="B1637" s="1053"/>
      <c r="C1637" s="1054"/>
      <c r="D1637" s="1067" t="s">
        <v>3628</v>
      </c>
      <c r="E1637" s="555" t="s">
        <v>51</v>
      </c>
      <c r="F1637" s="311">
        <v>1</v>
      </c>
      <c r="G1637" s="1052">
        <v>293.83</v>
      </c>
      <c r="H1637" s="1059">
        <f t="shared" si="25"/>
        <v>293.83</v>
      </c>
      <c r="I1637" s="1039"/>
      <c r="J1637" s="2159" t="s">
        <v>6427</v>
      </c>
      <c r="K1637" s="2160" t="str">
        <f>VLOOKUP(J1637,'FICHE RATIOS'!C:D,2,FALSE)</f>
        <v>Eau froide</v>
      </c>
    </row>
    <row r="1638" spans="1:11" s="1012" customFormat="1" ht="12">
      <c r="A1638" s="1040"/>
      <c r="B1638" s="1053"/>
      <c r="C1638" s="1054"/>
      <c r="D1638" s="1078"/>
      <c r="E1638" s="311"/>
      <c r="F1638" s="311"/>
      <c r="G1638" s="1052"/>
      <c r="H1638" s="1059">
        <f t="shared" si="25"/>
        <v>0</v>
      </c>
      <c r="I1638" s="1039"/>
      <c r="J1638" s="2159" t="s">
        <v>6427</v>
      </c>
      <c r="K1638" s="2160" t="str">
        <f>VLOOKUP(J1638,'FICHE RATIOS'!C:D,2,FALSE)</f>
        <v>Eau froide</v>
      </c>
    </row>
    <row r="1639" spans="1:11" s="1012" customFormat="1" ht="12">
      <c r="A1639" s="1040"/>
      <c r="B1639" s="1053"/>
      <c r="C1639" s="1054"/>
      <c r="D1639" s="1067" t="s">
        <v>3531</v>
      </c>
      <c r="E1639" s="555" t="s">
        <v>66</v>
      </c>
      <c r="F1639" s="555">
        <v>7</v>
      </c>
      <c r="G1639" s="1052">
        <v>164.21</v>
      </c>
      <c r="H1639" s="1059">
        <f t="shared" si="25"/>
        <v>1149.47</v>
      </c>
      <c r="I1639" s="1039"/>
      <c r="J1639" s="2159" t="s">
        <v>6427</v>
      </c>
      <c r="K1639" s="2160" t="str">
        <f>VLOOKUP(J1639,'FICHE RATIOS'!C:D,2,FALSE)</f>
        <v>Eau froide</v>
      </c>
    </row>
    <row r="1640" spans="1:11" s="1012" customFormat="1" ht="12">
      <c r="A1640" s="1040"/>
      <c r="B1640" s="1053"/>
      <c r="C1640" s="1054"/>
      <c r="D1640" s="1067" t="s">
        <v>3532</v>
      </c>
      <c r="E1640" s="555" t="s">
        <v>66</v>
      </c>
      <c r="F1640" s="555">
        <v>1</v>
      </c>
      <c r="G1640" s="1052">
        <v>612.42999999999995</v>
      </c>
      <c r="H1640" s="1059">
        <f t="shared" si="25"/>
        <v>612.42999999999995</v>
      </c>
      <c r="I1640" s="1039"/>
      <c r="J1640" s="2159" t="s">
        <v>6427</v>
      </c>
      <c r="K1640" s="2160" t="str">
        <f>VLOOKUP(J1640,'FICHE RATIOS'!C:D,2,FALSE)</f>
        <v>Eau froide</v>
      </c>
    </row>
    <row r="1641" spans="1:11" s="1012" customFormat="1" ht="12">
      <c r="A1641" s="1040"/>
      <c r="B1641" s="1053"/>
      <c r="C1641" s="1054"/>
      <c r="D1641" s="1064" t="s">
        <v>3629</v>
      </c>
      <c r="E1641" s="456" t="s">
        <v>66</v>
      </c>
      <c r="F1641" s="555">
        <v>1</v>
      </c>
      <c r="G1641" s="1052">
        <v>500.14</v>
      </c>
      <c r="H1641" s="1059">
        <f t="shared" si="25"/>
        <v>500.14</v>
      </c>
      <c r="I1641" s="1039"/>
      <c r="J1641" s="2159" t="s">
        <v>6427</v>
      </c>
      <c r="K1641" s="2160" t="str">
        <f>VLOOKUP(J1641,'FICHE RATIOS'!C:D,2,FALSE)</f>
        <v>Eau froide</v>
      </c>
    </row>
    <row r="1642" spans="1:11" s="1012" customFormat="1" ht="12">
      <c r="A1642" s="1040"/>
      <c r="B1642" s="1053"/>
      <c r="C1642" s="1054"/>
      <c r="D1642" s="1067" t="s">
        <v>3535</v>
      </c>
      <c r="E1642" s="555" t="s">
        <v>66</v>
      </c>
      <c r="F1642" s="555">
        <v>1</v>
      </c>
      <c r="G1642" s="1052">
        <v>57.17</v>
      </c>
      <c r="H1642" s="1059">
        <f t="shared" si="25"/>
        <v>57.17</v>
      </c>
      <c r="I1642" s="1039"/>
      <c r="J1642" s="2159" t="s">
        <v>6427</v>
      </c>
      <c r="K1642" s="2160" t="str">
        <f>VLOOKUP(J1642,'FICHE RATIOS'!C:D,2,FALSE)</f>
        <v>Eau froide</v>
      </c>
    </row>
    <row r="1643" spans="1:11" s="1012" customFormat="1" ht="12">
      <c r="A1643" s="1040"/>
      <c r="B1643" s="1053"/>
      <c r="C1643" s="1054"/>
      <c r="D1643" s="1062" t="s">
        <v>3630</v>
      </c>
      <c r="E1643" s="276" t="s">
        <v>66</v>
      </c>
      <c r="F1643" s="555">
        <v>1</v>
      </c>
      <c r="G1643" s="1052">
        <v>131.58000000000001</v>
      </c>
      <c r="H1643" s="1059">
        <f t="shared" si="25"/>
        <v>131.58000000000001</v>
      </c>
      <c r="I1643" s="1039"/>
      <c r="J1643" s="2159" t="s">
        <v>6427</v>
      </c>
      <c r="K1643" s="2160" t="str">
        <f>VLOOKUP(J1643,'FICHE RATIOS'!C:D,2,FALSE)</f>
        <v>Eau froide</v>
      </c>
    </row>
    <row r="1644" spans="1:11" s="1012" customFormat="1" ht="12">
      <c r="A1644" s="1040"/>
      <c r="B1644" s="1053"/>
      <c r="C1644" s="1054"/>
      <c r="D1644" s="1064" t="s">
        <v>3536</v>
      </c>
      <c r="E1644" s="456" t="s">
        <v>66</v>
      </c>
      <c r="F1644" s="555">
        <v>1</v>
      </c>
      <c r="G1644" s="1052">
        <v>15.78</v>
      </c>
      <c r="H1644" s="1059">
        <f t="shared" si="25"/>
        <v>15.78</v>
      </c>
      <c r="I1644" s="1039"/>
      <c r="J1644" s="2159" t="s">
        <v>6427</v>
      </c>
      <c r="K1644" s="2160" t="str">
        <f>VLOOKUP(J1644,'FICHE RATIOS'!C:D,2,FALSE)</f>
        <v>Eau froide</v>
      </c>
    </row>
    <row r="1645" spans="1:11" s="1012" customFormat="1" ht="12">
      <c r="A1645" s="1040"/>
      <c r="B1645" s="1053"/>
      <c r="C1645" s="1054"/>
      <c r="D1645" s="1062"/>
      <c r="E1645" s="276"/>
      <c r="F1645" s="277"/>
      <c r="G1645" s="1052"/>
      <c r="H1645" s="1059">
        <f t="shared" si="25"/>
        <v>0</v>
      </c>
      <c r="I1645" s="1039"/>
      <c r="J1645" s="2159" t="s">
        <v>6427</v>
      </c>
      <c r="K1645" s="2160" t="str">
        <f>VLOOKUP(J1645,'FICHE RATIOS'!C:D,2,FALSE)</f>
        <v>Eau froide</v>
      </c>
    </row>
    <row r="1646" spans="1:11" s="1012" customFormat="1" ht="12">
      <c r="A1646" s="1040"/>
      <c r="B1646" s="1053"/>
      <c r="C1646" s="1054"/>
      <c r="D1646" s="1067" t="s">
        <v>3631</v>
      </c>
      <c r="E1646" s="555" t="s">
        <v>51</v>
      </c>
      <c r="F1646" s="555">
        <v>1</v>
      </c>
      <c r="G1646" s="1052">
        <v>121.19</v>
      </c>
      <c r="H1646" s="1059">
        <f t="shared" si="25"/>
        <v>121.19</v>
      </c>
      <c r="I1646" s="1039"/>
      <c r="J1646" s="2159" t="s">
        <v>6427</v>
      </c>
      <c r="K1646" s="2160" t="str">
        <f>VLOOKUP(J1646,'FICHE RATIOS'!C:D,2,FALSE)</f>
        <v>Eau froide</v>
      </c>
    </row>
    <row r="1647" spans="1:11" s="1012" customFormat="1" ht="12">
      <c r="A1647" s="1040"/>
      <c r="B1647" s="1053"/>
      <c r="C1647" s="1054"/>
      <c r="D1647" s="1067"/>
      <c r="E1647" s="555"/>
      <c r="F1647" s="555"/>
      <c r="G1647" s="1052"/>
      <c r="H1647" s="1059">
        <f t="shared" si="25"/>
        <v>0</v>
      </c>
      <c r="I1647" s="1039"/>
      <c r="J1647" s="2159" t="s">
        <v>6427</v>
      </c>
      <c r="K1647" s="2160" t="str">
        <f>VLOOKUP(J1647,'FICHE RATIOS'!C:D,2,FALSE)</f>
        <v>Eau froide</v>
      </c>
    </row>
    <row r="1648" spans="1:11" s="1012" customFormat="1" ht="12">
      <c r="A1648" s="1040"/>
      <c r="B1648" s="1053"/>
      <c r="C1648" s="1054"/>
      <c r="D1648" s="1067" t="s">
        <v>3632</v>
      </c>
      <c r="E1648" s="555" t="s">
        <v>66</v>
      </c>
      <c r="F1648" s="555">
        <v>2</v>
      </c>
      <c r="G1648" s="1052">
        <v>10.02</v>
      </c>
      <c r="H1648" s="1059">
        <f t="shared" si="25"/>
        <v>20.04</v>
      </c>
      <c r="I1648" s="1039"/>
      <c r="J1648" s="2159" t="s">
        <v>6427</v>
      </c>
      <c r="K1648" s="2160" t="str">
        <f>VLOOKUP(J1648,'FICHE RATIOS'!C:D,2,FALSE)</f>
        <v>Eau froide</v>
      </c>
    </row>
    <row r="1649" spans="1:11" s="1012" customFormat="1" ht="12">
      <c r="A1649" s="1040"/>
      <c r="B1649" s="1079"/>
      <c r="C1649" s="1080"/>
      <c r="D1649" s="1064"/>
      <c r="E1649" s="456"/>
      <c r="F1649" s="456"/>
      <c r="G1649" s="1081"/>
      <c r="H1649" s="1082">
        <f t="shared" si="25"/>
        <v>0</v>
      </c>
      <c r="I1649" s="1039"/>
      <c r="J1649" s="2159" t="s">
        <v>6427</v>
      </c>
      <c r="K1649" s="2160" t="str">
        <f>VLOOKUP(J1649,'FICHE RATIOS'!C:D,2,FALSE)</f>
        <v>Eau froide</v>
      </c>
    </row>
    <row r="1650" spans="1:11" s="1012" customFormat="1" ht="12">
      <c r="A1650" s="1040"/>
      <c r="B1650" s="1053"/>
      <c r="C1650" s="1054"/>
      <c r="D1650" s="1064" t="s">
        <v>3527</v>
      </c>
      <c r="E1650" s="456"/>
      <c r="F1650" s="555"/>
      <c r="G1650" s="1052"/>
      <c r="H1650" s="1059">
        <f t="shared" si="25"/>
        <v>0</v>
      </c>
      <c r="I1650" s="1039"/>
      <c r="J1650" s="2159" t="s">
        <v>6427</v>
      </c>
      <c r="K1650" s="2160" t="str">
        <f>VLOOKUP(J1650,'FICHE RATIOS'!C:D,2,FALSE)</f>
        <v>Eau froide</v>
      </c>
    </row>
    <row r="1651" spans="1:11" s="1012" customFormat="1" ht="12">
      <c r="A1651" s="1040"/>
      <c r="B1651" s="1053"/>
      <c r="C1651" s="1054"/>
      <c r="D1651" s="1064" t="s">
        <v>3502</v>
      </c>
      <c r="E1651" s="456" t="s">
        <v>51</v>
      </c>
      <c r="F1651" s="555">
        <v>2</v>
      </c>
      <c r="G1651" s="1052">
        <v>41.7</v>
      </c>
      <c r="H1651" s="1059">
        <f t="shared" si="25"/>
        <v>83.4</v>
      </c>
      <c r="I1651" s="1039"/>
      <c r="J1651" s="2159" t="s">
        <v>6427</v>
      </c>
      <c r="K1651" s="2160" t="str">
        <f>VLOOKUP(J1651,'FICHE RATIOS'!C:D,2,FALSE)</f>
        <v>Eau froide</v>
      </c>
    </row>
    <row r="1652" spans="1:11" s="1012" customFormat="1" ht="12">
      <c r="A1652" s="1040"/>
      <c r="B1652" s="1079"/>
      <c r="C1652" s="1080"/>
      <c r="D1652" s="1064"/>
      <c r="E1652" s="456"/>
      <c r="F1652" s="456"/>
      <c r="G1652" s="1081"/>
      <c r="H1652" s="1082">
        <f t="shared" si="25"/>
        <v>0</v>
      </c>
      <c r="I1652" s="1039"/>
      <c r="J1652" s="2159" t="s">
        <v>6427</v>
      </c>
      <c r="K1652" s="2160" t="str">
        <f>VLOOKUP(J1652,'FICHE RATIOS'!C:D,2,FALSE)</f>
        <v>Eau froide</v>
      </c>
    </row>
    <row r="1653" spans="1:11" s="1012" customFormat="1" ht="12">
      <c r="A1653" s="1040"/>
      <c r="B1653" s="1053"/>
      <c r="C1653" s="1054"/>
      <c r="D1653" s="1067" t="s">
        <v>3542</v>
      </c>
      <c r="E1653" s="555" t="s">
        <v>235</v>
      </c>
      <c r="F1653" s="555">
        <v>5</v>
      </c>
      <c r="G1653" s="1052">
        <v>95.83</v>
      </c>
      <c r="H1653" s="1059">
        <f t="shared" si="25"/>
        <v>479.15</v>
      </c>
      <c r="I1653" s="1039"/>
      <c r="J1653" s="2159" t="s">
        <v>6427</v>
      </c>
      <c r="K1653" s="2160" t="str">
        <f>VLOOKUP(J1653,'FICHE RATIOS'!C:D,2,FALSE)</f>
        <v>Eau froide</v>
      </c>
    </row>
    <row r="1654" spans="1:11" s="1012" customFormat="1" ht="12">
      <c r="A1654" s="1040"/>
      <c r="B1654" s="1060"/>
      <c r="C1654" s="1040"/>
      <c r="D1654" s="1062" t="s">
        <v>3506</v>
      </c>
      <c r="E1654" s="276" t="s">
        <v>70</v>
      </c>
      <c r="F1654" s="277">
        <v>4</v>
      </c>
      <c r="G1654" s="1052">
        <v>68.989999999999995</v>
      </c>
      <c r="H1654" s="1059">
        <f t="shared" si="25"/>
        <v>275.95999999999998</v>
      </c>
      <c r="I1654" s="1039"/>
      <c r="J1654" s="2159" t="s">
        <v>6427</v>
      </c>
      <c r="K1654" s="2160" t="str">
        <f>VLOOKUP(J1654,'FICHE RATIOS'!C:D,2,FALSE)</f>
        <v>Eau froide</v>
      </c>
    </row>
    <row r="1655" spans="1:11" s="1012" customFormat="1" ht="12">
      <c r="A1655" s="1040"/>
      <c r="B1655" s="1123"/>
      <c r="C1655" s="1124"/>
      <c r="D1655" s="1062"/>
      <c r="E1655" s="276"/>
      <c r="F1655" s="1125"/>
      <c r="G1655" s="1081"/>
      <c r="H1655" s="1082">
        <f t="shared" si="25"/>
        <v>0</v>
      </c>
      <c r="I1655" s="1039"/>
      <c r="J1655" s="2159" t="s">
        <v>6427</v>
      </c>
      <c r="K1655" s="2160" t="str">
        <f>VLOOKUP(J1655,'FICHE RATIOS'!C:D,2,FALSE)</f>
        <v>Eau froide</v>
      </c>
    </row>
    <row r="1656" spans="1:11" s="1012" customFormat="1" ht="12">
      <c r="A1656" s="1040"/>
      <c r="B1656" s="1053"/>
      <c r="C1656" s="1054"/>
      <c r="D1656" s="1083" t="s">
        <v>3633</v>
      </c>
      <c r="E1656" s="555"/>
      <c r="F1656" s="555"/>
      <c r="G1656" s="1052"/>
      <c r="H1656" s="1059">
        <f t="shared" si="25"/>
        <v>0</v>
      </c>
      <c r="I1656" s="1039"/>
      <c r="J1656" s="2159" t="s">
        <v>6427</v>
      </c>
      <c r="K1656" s="2160" t="str">
        <f>VLOOKUP(J1656,'FICHE RATIOS'!C:D,2,FALSE)</f>
        <v>Eau froide</v>
      </c>
    </row>
    <row r="1657" spans="1:11" s="1012" customFormat="1" ht="12">
      <c r="A1657" s="1040"/>
      <c r="B1657" s="1053"/>
      <c r="C1657" s="1054"/>
      <c r="D1657" s="1067" t="s">
        <v>3531</v>
      </c>
      <c r="E1657" s="555" t="s">
        <v>66</v>
      </c>
      <c r="F1657" s="555">
        <v>3</v>
      </c>
      <c r="G1657" s="1052">
        <v>164.21</v>
      </c>
      <c r="H1657" s="1059">
        <f t="shared" si="25"/>
        <v>492.63</v>
      </c>
      <c r="I1657" s="1039"/>
      <c r="J1657" s="2159" t="s">
        <v>6427</v>
      </c>
      <c r="K1657" s="2160" t="str">
        <f>VLOOKUP(J1657,'FICHE RATIOS'!C:D,2,FALSE)</f>
        <v>Eau froide</v>
      </c>
    </row>
    <row r="1658" spans="1:11" s="1012" customFormat="1" ht="12">
      <c r="A1658" s="1040"/>
      <c r="B1658" s="1053"/>
      <c r="C1658" s="1054"/>
      <c r="D1658" s="1067" t="s">
        <v>3532</v>
      </c>
      <c r="E1658" s="555" t="s">
        <v>66</v>
      </c>
      <c r="F1658" s="555">
        <v>1</v>
      </c>
      <c r="G1658" s="1052">
        <v>612.42999999999995</v>
      </c>
      <c r="H1658" s="1059">
        <f t="shared" si="25"/>
        <v>612.42999999999995</v>
      </c>
      <c r="I1658" s="1039"/>
      <c r="J1658" s="2159" t="s">
        <v>6427</v>
      </c>
      <c r="K1658" s="2160" t="str">
        <f>VLOOKUP(J1658,'FICHE RATIOS'!C:D,2,FALSE)</f>
        <v>Eau froide</v>
      </c>
    </row>
    <row r="1659" spans="1:11" s="1012" customFormat="1" ht="12">
      <c r="A1659" s="1040"/>
      <c r="B1659" s="1053"/>
      <c r="C1659" s="1054"/>
      <c r="D1659" s="1064" t="s">
        <v>3533</v>
      </c>
      <c r="E1659" s="456" t="s">
        <v>66</v>
      </c>
      <c r="F1659" s="555">
        <v>1</v>
      </c>
      <c r="G1659" s="1052">
        <v>125.36</v>
      </c>
      <c r="H1659" s="1059">
        <f t="shared" si="25"/>
        <v>125.36</v>
      </c>
      <c r="I1659" s="1039"/>
      <c r="J1659" s="2159" t="s">
        <v>6427</v>
      </c>
      <c r="K1659" s="2160" t="str">
        <f>VLOOKUP(J1659,'FICHE RATIOS'!C:D,2,FALSE)</f>
        <v>Eau froide</v>
      </c>
    </row>
    <row r="1660" spans="1:11" s="1012" customFormat="1" ht="12">
      <c r="A1660" s="1040"/>
      <c r="B1660" s="1060"/>
      <c r="C1660" s="1040"/>
      <c r="D1660" s="1061" t="s">
        <v>3534</v>
      </c>
      <c r="E1660" s="1051" t="s">
        <v>66</v>
      </c>
      <c r="F1660" s="1051">
        <v>1</v>
      </c>
      <c r="G1660" s="1052">
        <v>801.3</v>
      </c>
      <c r="H1660" s="1059">
        <f t="shared" si="25"/>
        <v>801.3</v>
      </c>
      <c r="I1660" s="1039"/>
      <c r="J1660" s="2159" t="s">
        <v>6427</v>
      </c>
      <c r="K1660" s="2160" t="str">
        <f>VLOOKUP(J1660,'FICHE RATIOS'!C:D,2,FALSE)</f>
        <v>Eau froide</v>
      </c>
    </row>
    <row r="1661" spans="1:11" s="1012" customFormat="1" ht="12">
      <c r="A1661" s="1040"/>
      <c r="B1661" s="1053"/>
      <c r="C1661" s="1054"/>
      <c r="D1661" s="1067" t="s">
        <v>3535</v>
      </c>
      <c r="E1661" s="555" t="s">
        <v>66</v>
      </c>
      <c r="F1661" s="555">
        <v>1</v>
      </c>
      <c r="G1661" s="1052">
        <v>57.17</v>
      </c>
      <c r="H1661" s="1059">
        <f t="shared" si="25"/>
        <v>57.17</v>
      </c>
      <c r="I1661" s="1039"/>
      <c r="J1661" s="2159" t="s">
        <v>6427</v>
      </c>
      <c r="K1661" s="2160" t="str">
        <f>VLOOKUP(J1661,'FICHE RATIOS'!C:D,2,FALSE)</f>
        <v>Eau froide</v>
      </c>
    </row>
    <row r="1662" spans="1:11" s="1012" customFormat="1" ht="12">
      <c r="A1662" s="1040"/>
      <c r="B1662" s="1053"/>
      <c r="C1662" s="1054"/>
      <c r="D1662" s="1064" t="s">
        <v>3634</v>
      </c>
      <c r="E1662" s="456" t="s">
        <v>66</v>
      </c>
      <c r="F1662" s="555">
        <v>1</v>
      </c>
      <c r="G1662" s="1052">
        <v>265.41000000000003</v>
      </c>
      <c r="H1662" s="1059">
        <f t="shared" si="25"/>
        <v>265.41000000000003</v>
      </c>
      <c r="I1662" s="1039"/>
      <c r="J1662" s="2159" t="s">
        <v>6427</v>
      </c>
      <c r="K1662" s="2160" t="str">
        <f>VLOOKUP(J1662,'FICHE RATIOS'!C:D,2,FALSE)</f>
        <v>Eau froide</v>
      </c>
    </row>
    <row r="1663" spans="1:11" s="1012" customFormat="1" ht="12">
      <c r="A1663" s="1040"/>
      <c r="B1663" s="1053"/>
      <c r="C1663" s="1054"/>
      <c r="D1663" s="1064" t="s">
        <v>3536</v>
      </c>
      <c r="E1663" s="456" t="s">
        <v>66</v>
      </c>
      <c r="F1663" s="555">
        <v>1</v>
      </c>
      <c r="G1663" s="1052">
        <v>15.78</v>
      </c>
      <c r="H1663" s="1059">
        <f t="shared" ref="H1663:H1726" si="26">+IF(F1663=0,0,F1663*G1663)</f>
        <v>15.78</v>
      </c>
      <c r="I1663" s="1039"/>
      <c r="J1663" s="2159" t="s">
        <v>6427</v>
      </c>
      <c r="K1663" s="2160" t="str">
        <f>VLOOKUP(J1663,'FICHE RATIOS'!C:D,2,FALSE)</f>
        <v>Eau froide</v>
      </c>
    </row>
    <row r="1664" spans="1:11" s="1012" customFormat="1" ht="12">
      <c r="A1664" s="1040"/>
      <c r="B1664" s="1053"/>
      <c r="C1664" s="1054"/>
      <c r="D1664" s="1064"/>
      <c r="E1664" s="456"/>
      <c r="F1664" s="311"/>
      <c r="G1664" s="1052"/>
      <c r="H1664" s="1059">
        <f t="shared" si="26"/>
        <v>0</v>
      </c>
      <c r="I1664" s="1039"/>
      <c r="J1664" s="2159" t="s">
        <v>6427</v>
      </c>
      <c r="K1664" s="2160" t="str">
        <f>VLOOKUP(J1664,'FICHE RATIOS'!C:D,2,FALSE)</f>
        <v>Eau froide</v>
      </c>
    </row>
    <row r="1665" spans="1:11" s="1012" customFormat="1" ht="12">
      <c r="A1665" s="1040"/>
      <c r="B1665" s="1053"/>
      <c r="C1665" s="1054"/>
      <c r="D1665" s="1064" t="s">
        <v>3527</v>
      </c>
      <c r="E1665" s="456"/>
      <c r="F1665" s="311"/>
      <c r="G1665" s="1052"/>
      <c r="H1665" s="1059">
        <f t="shared" si="26"/>
        <v>0</v>
      </c>
      <c r="I1665" s="1039"/>
      <c r="J1665" s="2159" t="s">
        <v>6427</v>
      </c>
      <c r="K1665" s="2160" t="str">
        <f>VLOOKUP(J1665,'FICHE RATIOS'!C:D,2,FALSE)</f>
        <v>Eau froide</v>
      </c>
    </row>
    <row r="1666" spans="1:11" s="1012" customFormat="1" ht="12">
      <c r="A1666" s="1040"/>
      <c r="B1666" s="1053"/>
      <c r="C1666" s="1054"/>
      <c r="D1666" s="1064" t="s">
        <v>3502</v>
      </c>
      <c r="E1666" s="456" t="s">
        <v>51</v>
      </c>
      <c r="F1666" s="555">
        <v>1</v>
      </c>
      <c r="G1666" s="1052">
        <v>41.7</v>
      </c>
      <c r="H1666" s="1059">
        <f t="shared" si="26"/>
        <v>41.7</v>
      </c>
      <c r="I1666" s="1039"/>
      <c r="J1666" s="2159" t="s">
        <v>6427</v>
      </c>
      <c r="K1666" s="2160" t="str">
        <f>VLOOKUP(J1666,'FICHE RATIOS'!C:D,2,FALSE)</f>
        <v>Eau froide</v>
      </c>
    </row>
    <row r="1667" spans="1:11" s="1012" customFormat="1" ht="12">
      <c r="A1667" s="1040"/>
      <c r="B1667" s="1053"/>
      <c r="C1667" s="1054"/>
      <c r="D1667" s="1071"/>
      <c r="E1667" s="456"/>
      <c r="F1667" s="555"/>
      <c r="G1667" s="1052"/>
      <c r="H1667" s="1059">
        <f t="shared" si="26"/>
        <v>0</v>
      </c>
      <c r="I1667" s="1039"/>
      <c r="J1667" s="2159" t="s">
        <v>6427</v>
      </c>
      <c r="K1667" s="2160" t="str">
        <f>VLOOKUP(J1667,'FICHE RATIOS'!C:D,2,FALSE)</f>
        <v>Eau froide</v>
      </c>
    </row>
    <row r="1668" spans="1:11" s="1012" customFormat="1" ht="12">
      <c r="A1668" s="1040"/>
      <c r="B1668" s="1053"/>
      <c r="C1668" s="1054"/>
      <c r="D1668" s="1067" t="s">
        <v>3589</v>
      </c>
      <c r="E1668" s="555"/>
      <c r="F1668" s="555"/>
      <c r="G1668" s="1052"/>
      <c r="H1668" s="1059">
        <f t="shared" si="26"/>
        <v>0</v>
      </c>
      <c r="I1668" s="1039"/>
      <c r="J1668" s="2159" t="s">
        <v>6427</v>
      </c>
      <c r="K1668" s="2160" t="str">
        <f>VLOOKUP(J1668,'FICHE RATIOS'!C:D,2,FALSE)</f>
        <v>Eau froide</v>
      </c>
    </row>
    <row r="1669" spans="1:11" s="1012" customFormat="1" ht="12">
      <c r="A1669" s="1040"/>
      <c r="B1669" s="1053"/>
      <c r="C1669" s="1054"/>
      <c r="D1669" s="1067" t="s">
        <v>3590</v>
      </c>
      <c r="E1669" s="555"/>
      <c r="F1669" s="555"/>
      <c r="G1669" s="1052"/>
      <c r="H1669" s="1059">
        <f t="shared" si="26"/>
        <v>0</v>
      </c>
      <c r="I1669" s="1039"/>
      <c r="J1669" s="2159" t="s">
        <v>6427</v>
      </c>
      <c r="K1669" s="2160" t="str">
        <f>VLOOKUP(J1669,'FICHE RATIOS'!C:D,2,FALSE)</f>
        <v>Eau froide</v>
      </c>
    </row>
    <row r="1670" spans="1:11" s="1012" customFormat="1" ht="12">
      <c r="A1670" s="1040"/>
      <c r="B1670" s="1053"/>
      <c r="C1670" s="1054"/>
      <c r="D1670" s="1067" t="s">
        <v>3509</v>
      </c>
      <c r="E1670" s="555"/>
      <c r="F1670" s="555"/>
      <c r="G1670" s="1052"/>
      <c r="H1670" s="1059">
        <f t="shared" si="26"/>
        <v>0</v>
      </c>
      <c r="I1670" s="1039"/>
      <c r="J1670" s="2159" t="s">
        <v>6427</v>
      </c>
      <c r="K1670" s="2160" t="str">
        <f>VLOOKUP(J1670,'FICHE RATIOS'!C:D,2,FALSE)</f>
        <v>Eau froide</v>
      </c>
    </row>
    <row r="1671" spans="1:11" s="1012" customFormat="1" ht="12">
      <c r="A1671" s="1040"/>
      <c r="B1671" s="1053"/>
      <c r="C1671" s="1054"/>
      <c r="D1671" s="1067" t="s">
        <v>3510</v>
      </c>
      <c r="E1671" s="555"/>
      <c r="F1671" s="555"/>
      <c r="G1671" s="1052"/>
      <c r="H1671" s="1059">
        <f t="shared" si="26"/>
        <v>0</v>
      </c>
      <c r="I1671" s="1039"/>
      <c r="J1671" s="2159" t="s">
        <v>6427</v>
      </c>
      <c r="K1671" s="2160" t="str">
        <f>VLOOKUP(J1671,'FICHE RATIOS'!C:D,2,FALSE)</f>
        <v>Eau froide</v>
      </c>
    </row>
    <row r="1672" spans="1:11" s="1012" customFormat="1" ht="12">
      <c r="A1672" s="1040"/>
      <c r="B1672" s="1053"/>
      <c r="C1672" s="1054"/>
      <c r="D1672" s="1067" t="s">
        <v>3635</v>
      </c>
      <c r="E1672" s="555" t="s">
        <v>66</v>
      </c>
      <c r="F1672" s="555">
        <v>1</v>
      </c>
      <c r="G1672" s="1052">
        <v>697</v>
      </c>
      <c r="H1672" s="1059">
        <f t="shared" si="26"/>
        <v>697</v>
      </c>
      <c r="I1672" s="1039"/>
      <c r="J1672" s="2159" t="s">
        <v>6427</v>
      </c>
      <c r="K1672" s="2160" t="str">
        <f>VLOOKUP(J1672,'FICHE RATIOS'!C:D,2,FALSE)</f>
        <v>Eau froide</v>
      </c>
    </row>
    <row r="1673" spans="1:11" s="1012" customFormat="1" ht="12">
      <c r="A1673" s="1040"/>
      <c r="B1673" s="1053"/>
      <c r="C1673" s="1054"/>
      <c r="D1673" s="1067" t="s">
        <v>3540</v>
      </c>
      <c r="E1673" s="555"/>
      <c r="F1673" s="555"/>
      <c r="G1673" s="1052"/>
      <c r="H1673" s="1059">
        <f t="shared" si="26"/>
        <v>0</v>
      </c>
      <c r="I1673" s="1039"/>
      <c r="J1673" s="2159" t="s">
        <v>6427</v>
      </c>
      <c r="K1673" s="2160" t="str">
        <f>VLOOKUP(J1673,'FICHE RATIOS'!C:D,2,FALSE)</f>
        <v>Eau froide</v>
      </c>
    </row>
    <row r="1674" spans="1:11" s="1012" customFormat="1" ht="12">
      <c r="A1674" s="1040"/>
      <c r="B1674" s="1053"/>
      <c r="C1674" s="1054"/>
      <c r="D1674" s="1067" t="s">
        <v>3541</v>
      </c>
      <c r="E1674" s="555" t="s">
        <v>51</v>
      </c>
      <c r="F1674" s="555">
        <v>1</v>
      </c>
      <c r="G1674" s="1052">
        <v>51.1</v>
      </c>
      <c r="H1674" s="1059">
        <f t="shared" si="26"/>
        <v>51.1</v>
      </c>
      <c r="I1674" s="1039"/>
      <c r="J1674" s="2159" t="s">
        <v>6427</v>
      </c>
      <c r="K1674" s="2160" t="str">
        <f>VLOOKUP(J1674,'FICHE RATIOS'!C:D,2,FALSE)</f>
        <v>Eau froide</v>
      </c>
    </row>
    <row r="1675" spans="1:11" s="1012" customFormat="1" ht="12">
      <c r="A1675" s="1040"/>
      <c r="B1675" s="1053"/>
      <c r="C1675" s="1054"/>
      <c r="D1675" s="1067"/>
      <c r="E1675" s="555"/>
      <c r="F1675" s="555"/>
      <c r="G1675" s="1052"/>
      <c r="H1675" s="1059">
        <f t="shared" si="26"/>
        <v>0</v>
      </c>
      <c r="I1675" s="1039"/>
      <c r="J1675" s="2159" t="s">
        <v>6427</v>
      </c>
      <c r="K1675" s="2160" t="str">
        <f>VLOOKUP(J1675,'FICHE RATIOS'!C:D,2,FALSE)</f>
        <v>Eau froide</v>
      </c>
    </row>
    <row r="1676" spans="1:11" s="1012" customFormat="1" ht="12">
      <c r="A1676" s="1040"/>
      <c r="B1676" s="1053"/>
      <c r="C1676" s="1054"/>
      <c r="D1676" s="1067" t="s">
        <v>3542</v>
      </c>
      <c r="E1676" s="555" t="s">
        <v>235</v>
      </c>
      <c r="F1676" s="555">
        <v>5</v>
      </c>
      <c r="G1676" s="1052">
        <v>95.83</v>
      </c>
      <c r="H1676" s="1059">
        <f t="shared" si="26"/>
        <v>479.15</v>
      </c>
      <c r="I1676" s="1039"/>
      <c r="J1676" s="2159" t="s">
        <v>6427</v>
      </c>
      <c r="K1676" s="2160" t="str">
        <f>VLOOKUP(J1676,'FICHE RATIOS'!C:D,2,FALSE)</f>
        <v>Eau froide</v>
      </c>
    </row>
    <row r="1677" spans="1:11" s="1012" customFormat="1" ht="12">
      <c r="A1677" s="1040"/>
      <c r="B1677" s="1060"/>
      <c r="C1677" s="1040"/>
      <c r="D1677" s="1062" t="s">
        <v>3506</v>
      </c>
      <c r="E1677" s="276" t="s">
        <v>70</v>
      </c>
      <c r="F1677" s="277">
        <v>3</v>
      </c>
      <c r="G1677" s="1052">
        <v>68.989999999999995</v>
      </c>
      <c r="H1677" s="1059">
        <f t="shared" si="26"/>
        <v>206.96999999999997</v>
      </c>
      <c r="I1677" s="1039"/>
      <c r="J1677" s="2159" t="s">
        <v>6427</v>
      </c>
      <c r="K1677" s="2160" t="str">
        <f>VLOOKUP(J1677,'FICHE RATIOS'!C:D,2,FALSE)</f>
        <v>Eau froide</v>
      </c>
    </row>
    <row r="1678" spans="1:11" s="1012" customFormat="1" ht="12">
      <c r="A1678" s="1040"/>
      <c r="B1678" s="1123"/>
      <c r="C1678" s="1124"/>
      <c r="D1678" s="1062"/>
      <c r="E1678" s="276"/>
      <c r="F1678" s="1125"/>
      <c r="G1678" s="1081"/>
      <c r="H1678" s="1082">
        <f t="shared" si="26"/>
        <v>0</v>
      </c>
      <c r="I1678" s="1039"/>
      <c r="J1678" s="2159" t="s">
        <v>6427</v>
      </c>
      <c r="K1678" s="2160" t="str">
        <f>VLOOKUP(J1678,'FICHE RATIOS'!C:D,2,FALSE)</f>
        <v>Eau froide</v>
      </c>
    </row>
    <row r="1679" spans="1:11" s="1012" customFormat="1" ht="12">
      <c r="A1679" s="1040"/>
      <c r="B1679" s="1123"/>
      <c r="C1679" s="1124"/>
      <c r="D1679" s="1062"/>
      <c r="E1679" s="276"/>
      <c r="F1679" s="1125"/>
      <c r="G1679" s="1081"/>
      <c r="H1679" s="1082">
        <f t="shared" si="26"/>
        <v>0</v>
      </c>
      <c r="I1679" s="1039"/>
      <c r="J1679" s="2159" t="s">
        <v>6427</v>
      </c>
      <c r="K1679" s="2160" t="str">
        <f>VLOOKUP(J1679,'FICHE RATIOS'!C:D,2,FALSE)</f>
        <v>Eau froide</v>
      </c>
    </row>
    <row r="1680" spans="1:11" s="1012" customFormat="1" ht="12">
      <c r="A1680" s="1040"/>
      <c r="B1680" s="1123"/>
      <c r="C1680" s="1124"/>
      <c r="D1680" s="1062"/>
      <c r="E1680" s="276"/>
      <c r="F1680" s="1125"/>
      <c r="G1680" s="1081"/>
      <c r="H1680" s="1082">
        <f t="shared" si="26"/>
        <v>0</v>
      </c>
      <c r="I1680" s="1039"/>
      <c r="J1680" s="2159" t="s">
        <v>6427</v>
      </c>
      <c r="K1680" s="2160" t="str">
        <f>VLOOKUP(J1680,'FICHE RATIOS'!C:D,2,FALSE)</f>
        <v>Eau froide</v>
      </c>
    </row>
    <row r="1681" spans="1:11" s="1012" customFormat="1" ht="12">
      <c r="A1681" s="1040"/>
      <c r="B1681" s="1123"/>
      <c r="C1681" s="1124"/>
      <c r="D1681" s="1062"/>
      <c r="E1681" s="276"/>
      <c r="F1681" s="1125"/>
      <c r="G1681" s="1081"/>
      <c r="H1681" s="1082">
        <f t="shared" si="26"/>
        <v>0</v>
      </c>
      <c r="I1681" s="1039"/>
      <c r="J1681" s="2159" t="s">
        <v>6427</v>
      </c>
      <c r="K1681" s="2160" t="str">
        <f>VLOOKUP(J1681,'FICHE RATIOS'!C:D,2,FALSE)</f>
        <v>Eau froide</v>
      </c>
    </row>
    <row r="1682" spans="1:11" s="1012" customFormat="1" ht="12">
      <c r="A1682" s="1040"/>
      <c r="B1682" s="1123"/>
      <c r="C1682" s="1124"/>
      <c r="D1682" s="1055" t="s">
        <v>3636</v>
      </c>
      <c r="E1682" s="276"/>
      <c r="F1682" s="1125"/>
      <c r="G1682" s="1081"/>
      <c r="H1682" s="1082">
        <f t="shared" si="26"/>
        <v>0</v>
      </c>
      <c r="I1682" s="1039"/>
      <c r="J1682" s="2159" t="s">
        <v>6427</v>
      </c>
      <c r="K1682" s="2160" t="str">
        <f>VLOOKUP(J1682,'FICHE RATIOS'!C:D,2,FALSE)</f>
        <v>Eau froide</v>
      </c>
    </row>
    <row r="1683" spans="1:11" s="1012" customFormat="1" ht="12">
      <c r="A1683" s="1040"/>
      <c r="B1683" s="1053"/>
      <c r="C1683" s="1054"/>
      <c r="D1683" s="1067" t="s">
        <v>3545</v>
      </c>
      <c r="E1683" s="555" t="s">
        <v>66</v>
      </c>
      <c r="F1683" s="555">
        <v>3</v>
      </c>
      <c r="G1683" s="1052">
        <v>71.22</v>
      </c>
      <c r="H1683" s="1059">
        <f t="shared" si="26"/>
        <v>213.66</v>
      </c>
      <c r="I1683" s="1039"/>
      <c r="J1683" s="2159" t="s">
        <v>6427</v>
      </c>
      <c r="K1683" s="2160" t="str">
        <f>VLOOKUP(J1683,'FICHE RATIOS'!C:D,2,FALSE)</f>
        <v>Eau froide</v>
      </c>
    </row>
    <row r="1684" spans="1:11" s="1012" customFormat="1" ht="12">
      <c r="A1684" s="1040"/>
      <c r="B1684" s="1053"/>
      <c r="C1684" s="1054"/>
      <c r="D1684" s="1067" t="s">
        <v>3579</v>
      </c>
      <c r="E1684" s="555" t="s">
        <v>66</v>
      </c>
      <c r="F1684" s="555">
        <v>1</v>
      </c>
      <c r="G1684" s="1052">
        <v>83.8</v>
      </c>
      <c r="H1684" s="1059">
        <f t="shared" si="26"/>
        <v>83.8</v>
      </c>
      <c r="I1684" s="1039"/>
      <c r="J1684" s="2159" t="s">
        <v>6427</v>
      </c>
      <c r="K1684" s="2160" t="str">
        <f>VLOOKUP(J1684,'FICHE RATIOS'!C:D,2,FALSE)</f>
        <v>Eau froide</v>
      </c>
    </row>
    <row r="1685" spans="1:11" s="1012" customFormat="1" ht="12">
      <c r="A1685" s="1040"/>
      <c r="B1685" s="1053"/>
      <c r="C1685" s="1054"/>
      <c r="D1685" s="1064" t="s">
        <v>3547</v>
      </c>
      <c r="E1685" s="456" t="s">
        <v>66</v>
      </c>
      <c r="F1685" s="555">
        <v>1</v>
      </c>
      <c r="G1685" s="1052">
        <v>65.92</v>
      </c>
      <c r="H1685" s="1059">
        <f t="shared" si="26"/>
        <v>65.92</v>
      </c>
      <c r="I1685" s="1039"/>
      <c r="J1685" s="2159" t="s">
        <v>6427</v>
      </c>
      <c r="K1685" s="2160" t="str">
        <f>VLOOKUP(J1685,'FICHE RATIOS'!C:D,2,FALSE)</f>
        <v>Eau froide</v>
      </c>
    </row>
    <row r="1686" spans="1:11" s="1012" customFormat="1" ht="12">
      <c r="A1686" s="1040"/>
      <c r="B1686" s="1060"/>
      <c r="C1686" s="1040"/>
      <c r="D1686" s="1061" t="s">
        <v>3548</v>
      </c>
      <c r="E1686" s="1051" t="s">
        <v>66</v>
      </c>
      <c r="F1686" s="1051">
        <v>1</v>
      </c>
      <c r="G1686" s="1052">
        <v>183.18</v>
      </c>
      <c r="H1686" s="1059">
        <f t="shared" si="26"/>
        <v>183.18</v>
      </c>
      <c r="I1686" s="1039"/>
      <c r="J1686" s="2159" t="s">
        <v>6427</v>
      </c>
      <c r="K1686" s="2160" t="str">
        <f>VLOOKUP(J1686,'FICHE RATIOS'!C:D,2,FALSE)</f>
        <v>Eau froide</v>
      </c>
    </row>
    <row r="1687" spans="1:11" s="1012" customFormat="1" ht="12">
      <c r="A1687" s="1040"/>
      <c r="B1687" s="1053"/>
      <c r="C1687" s="1054"/>
      <c r="D1687" s="1067" t="s">
        <v>3637</v>
      </c>
      <c r="E1687" s="555" t="s">
        <v>66</v>
      </c>
      <c r="F1687" s="555">
        <v>1</v>
      </c>
      <c r="G1687" s="1052">
        <v>37.020000000000003</v>
      </c>
      <c r="H1687" s="1059">
        <f t="shared" si="26"/>
        <v>37.020000000000003</v>
      </c>
      <c r="I1687" s="1039"/>
      <c r="J1687" s="2159" t="s">
        <v>6427</v>
      </c>
      <c r="K1687" s="2160" t="str">
        <f>VLOOKUP(J1687,'FICHE RATIOS'!C:D,2,FALSE)</f>
        <v>Eau froide</v>
      </c>
    </row>
    <row r="1688" spans="1:11" s="1012" customFormat="1" ht="12">
      <c r="A1688" s="1040"/>
      <c r="B1688" s="1053"/>
      <c r="C1688" s="1054"/>
      <c r="D1688" s="1064" t="s">
        <v>3638</v>
      </c>
      <c r="E1688" s="555" t="s">
        <v>66</v>
      </c>
      <c r="F1688" s="555">
        <v>1</v>
      </c>
      <c r="G1688" s="1052">
        <v>108.24</v>
      </c>
      <c r="H1688" s="1059">
        <f t="shared" si="26"/>
        <v>108.24</v>
      </c>
      <c r="I1688" s="1039"/>
      <c r="J1688" s="2159" t="s">
        <v>6427</v>
      </c>
      <c r="K1688" s="2160" t="str">
        <f>VLOOKUP(J1688,'FICHE RATIOS'!C:D,2,FALSE)</f>
        <v>Eau froide</v>
      </c>
    </row>
    <row r="1689" spans="1:11" s="1012" customFormat="1" ht="12">
      <c r="A1689" s="1040"/>
      <c r="B1689" s="1053"/>
      <c r="C1689" s="1054"/>
      <c r="D1689" s="1064" t="s">
        <v>3536</v>
      </c>
      <c r="E1689" s="456" t="s">
        <v>66</v>
      </c>
      <c r="F1689" s="555">
        <v>1</v>
      </c>
      <c r="G1689" s="1052">
        <v>15.78</v>
      </c>
      <c r="H1689" s="1059">
        <f t="shared" si="26"/>
        <v>15.78</v>
      </c>
      <c r="I1689" s="1039"/>
      <c r="J1689" s="2159" t="s">
        <v>6427</v>
      </c>
      <c r="K1689" s="2160" t="str">
        <f>VLOOKUP(J1689,'FICHE RATIOS'!C:D,2,FALSE)</f>
        <v>Eau froide</v>
      </c>
    </row>
    <row r="1690" spans="1:11" s="1012" customFormat="1" ht="12">
      <c r="A1690" s="1040"/>
      <c r="B1690" s="1053"/>
      <c r="C1690" s="1054"/>
      <c r="D1690" s="1064"/>
      <c r="E1690" s="456"/>
      <c r="F1690" s="555"/>
      <c r="G1690" s="1052"/>
      <c r="H1690" s="1059">
        <f t="shared" si="26"/>
        <v>0</v>
      </c>
      <c r="I1690" s="1039"/>
      <c r="J1690" s="2159" t="s">
        <v>6427</v>
      </c>
      <c r="K1690" s="2160" t="str">
        <f>VLOOKUP(J1690,'FICHE RATIOS'!C:D,2,FALSE)</f>
        <v>Eau froide</v>
      </c>
    </row>
    <row r="1691" spans="1:11" s="1012" customFormat="1" ht="12">
      <c r="A1691" s="1040"/>
      <c r="B1691" s="1053"/>
      <c r="C1691" s="1054"/>
      <c r="D1691" s="1064" t="s">
        <v>3527</v>
      </c>
      <c r="E1691" s="456"/>
      <c r="F1691" s="311"/>
      <c r="G1691" s="1052"/>
      <c r="H1691" s="1059">
        <f t="shared" si="26"/>
        <v>0</v>
      </c>
      <c r="I1691" s="1039"/>
      <c r="J1691" s="2159" t="s">
        <v>6427</v>
      </c>
      <c r="K1691" s="2160" t="str">
        <f>VLOOKUP(J1691,'FICHE RATIOS'!C:D,2,FALSE)</f>
        <v>Eau froide</v>
      </c>
    </row>
    <row r="1692" spans="1:11" s="1012" customFormat="1" ht="12">
      <c r="A1692" s="1040"/>
      <c r="B1692" s="1053"/>
      <c r="C1692" s="1054"/>
      <c r="D1692" s="1064" t="s">
        <v>3502</v>
      </c>
      <c r="E1692" s="456" t="s">
        <v>51</v>
      </c>
      <c r="F1692" s="555">
        <v>1</v>
      </c>
      <c r="G1692" s="1052">
        <v>41.7</v>
      </c>
      <c r="H1692" s="1059">
        <f t="shared" si="26"/>
        <v>41.7</v>
      </c>
      <c r="I1692" s="1039"/>
      <c r="J1692" s="2159" t="s">
        <v>6427</v>
      </c>
      <c r="K1692" s="2160" t="str">
        <f>VLOOKUP(J1692,'FICHE RATIOS'!C:D,2,FALSE)</f>
        <v>Eau froide</v>
      </c>
    </row>
    <row r="1693" spans="1:11" s="1012" customFormat="1" ht="12">
      <c r="A1693" s="1040"/>
      <c r="B1693" s="1053"/>
      <c r="C1693" s="1054"/>
      <c r="D1693" s="1064"/>
      <c r="E1693" s="456"/>
      <c r="F1693" s="555"/>
      <c r="G1693" s="1052"/>
      <c r="H1693" s="1059">
        <f t="shared" si="26"/>
        <v>0</v>
      </c>
      <c r="I1693" s="1039"/>
      <c r="J1693" s="2159" t="s">
        <v>6427</v>
      </c>
      <c r="K1693" s="2160" t="str">
        <f>VLOOKUP(J1693,'FICHE RATIOS'!C:D,2,FALSE)</f>
        <v>Eau froide</v>
      </c>
    </row>
    <row r="1694" spans="1:11" s="1012" customFormat="1" ht="12">
      <c r="A1694" s="1040"/>
      <c r="B1694" s="1053"/>
      <c r="C1694" s="1054"/>
      <c r="D1694" s="1067" t="s">
        <v>3589</v>
      </c>
      <c r="E1694" s="555"/>
      <c r="F1694" s="555"/>
      <c r="G1694" s="1052"/>
      <c r="H1694" s="1059">
        <f t="shared" si="26"/>
        <v>0</v>
      </c>
      <c r="I1694" s="1039"/>
      <c r="J1694" s="2159" t="s">
        <v>6427</v>
      </c>
      <c r="K1694" s="2160" t="str">
        <f>VLOOKUP(J1694,'FICHE RATIOS'!C:D,2,FALSE)</f>
        <v>Eau froide</v>
      </c>
    </row>
    <row r="1695" spans="1:11" s="1012" customFormat="1" ht="12">
      <c r="A1695" s="1040"/>
      <c r="B1695" s="1053"/>
      <c r="C1695" s="1054"/>
      <c r="D1695" s="1067" t="s">
        <v>3590</v>
      </c>
      <c r="E1695" s="555"/>
      <c r="F1695" s="555"/>
      <c r="G1695" s="1052"/>
      <c r="H1695" s="1059">
        <f t="shared" si="26"/>
        <v>0</v>
      </c>
      <c r="I1695" s="1039"/>
      <c r="J1695" s="2159" t="s">
        <v>6427</v>
      </c>
      <c r="K1695" s="2160" t="str">
        <f>VLOOKUP(J1695,'FICHE RATIOS'!C:D,2,FALSE)</f>
        <v>Eau froide</v>
      </c>
    </row>
    <row r="1696" spans="1:11" s="1012" customFormat="1" ht="12">
      <c r="A1696" s="1040"/>
      <c r="B1696" s="1053"/>
      <c r="C1696" s="1054"/>
      <c r="D1696" s="1067" t="s">
        <v>3509</v>
      </c>
      <c r="E1696" s="555"/>
      <c r="F1696" s="555"/>
      <c r="G1696" s="1052"/>
      <c r="H1696" s="1059">
        <f t="shared" si="26"/>
        <v>0</v>
      </c>
      <c r="I1696" s="1039"/>
      <c r="J1696" s="2159" t="s">
        <v>6427</v>
      </c>
      <c r="K1696" s="2160" t="str">
        <f>VLOOKUP(J1696,'FICHE RATIOS'!C:D,2,FALSE)</f>
        <v>Eau froide</v>
      </c>
    </row>
    <row r="1697" spans="1:11" s="1012" customFormat="1" ht="12">
      <c r="A1697" s="1040"/>
      <c r="B1697" s="1053"/>
      <c r="C1697" s="1054"/>
      <c r="D1697" s="1067" t="s">
        <v>3510</v>
      </c>
      <c r="E1697" s="555"/>
      <c r="F1697" s="555"/>
      <c r="G1697" s="1052"/>
      <c r="H1697" s="1059">
        <f t="shared" si="26"/>
        <v>0</v>
      </c>
      <c r="I1697" s="1039"/>
      <c r="J1697" s="2159" t="s">
        <v>6427</v>
      </c>
      <c r="K1697" s="2160" t="str">
        <f>VLOOKUP(J1697,'FICHE RATIOS'!C:D,2,FALSE)</f>
        <v>Eau froide</v>
      </c>
    </row>
    <row r="1698" spans="1:11" s="1012" customFormat="1" ht="12">
      <c r="A1698" s="1040"/>
      <c r="B1698" s="1053"/>
      <c r="C1698" s="1054"/>
      <c r="D1698" s="1067" t="s">
        <v>3639</v>
      </c>
      <c r="E1698" s="555" t="s">
        <v>66</v>
      </c>
      <c r="F1698" s="555">
        <v>1</v>
      </c>
      <c r="G1698" s="1052">
        <v>293.06</v>
      </c>
      <c r="H1698" s="1059">
        <f t="shared" si="26"/>
        <v>293.06</v>
      </c>
      <c r="I1698" s="1039"/>
      <c r="J1698" s="2159" t="s">
        <v>6427</v>
      </c>
      <c r="K1698" s="2160" t="str">
        <f>VLOOKUP(J1698,'FICHE RATIOS'!C:D,2,FALSE)</f>
        <v>Eau froide</v>
      </c>
    </row>
    <row r="1699" spans="1:11" s="1012" customFormat="1" ht="12">
      <c r="A1699" s="1040"/>
      <c r="B1699" s="1053"/>
      <c r="C1699" s="1054"/>
      <c r="D1699" s="1067" t="s">
        <v>3512</v>
      </c>
      <c r="E1699" s="555"/>
      <c r="F1699" s="555"/>
      <c r="G1699" s="1052"/>
      <c r="H1699" s="1059">
        <f t="shared" si="26"/>
        <v>0</v>
      </c>
      <c r="I1699" s="1039"/>
      <c r="J1699" s="2159" t="s">
        <v>6427</v>
      </c>
      <c r="K1699" s="2160" t="str">
        <f>VLOOKUP(J1699,'FICHE RATIOS'!C:D,2,FALSE)</f>
        <v>Eau froide</v>
      </c>
    </row>
    <row r="1700" spans="1:11" s="1012" customFormat="1" ht="12">
      <c r="A1700" s="1040"/>
      <c r="B1700" s="1053"/>
      <c r="C1700" s="1054"/>
      <c r="D1700" s="1067" t="s">
        <v>3613</v>
      </c>
      <c r="E1700" s="555" t="s">
        <v>51</v>
      </c>
      <c r="F1700" s="555">
        <v>1</v>
      </c>
      <c r="G1700" s="1052">
        <v>51.1</v>
      </c>
      <c r="H1700" s="1059">
        <f t="shared" si="26"/>
        <v>51.1</v>
      </c>
      <c r="I1700" s="1039"/>
      <c r="J1700" s="2159" t="s">
        <v>6427</v>
      </c>
      <c r="K1700" s="2160" t="str">
        <f>VLOOKUP(J1700,'FICHE RATIOS'!C:D,2,FALSE)</f>
        <v>Eau froide</v>
      </c>
    </row>
    <row r="1701" spans="1:11" s="1012" customFormat="1" ht="12">
      <c r="A1701" s="1040"/>
      <c r="B1701" s="1053"/>
      <c r="C1701" s="1054"/>
      <c r="D1701" s="1067"/>
      <c r="E1701" s="555"/>
      <c r="F1701" s="555"/>
      <c r="G1701" s="1052"/>
      <c r="H1701" s="1059">
        <f t="shared" si="26"/>
        <v>0</v>
      </c>
      <c r="I1701" s="1039"/>
      <c r="J1701" s="2159" t="s">
        <v>6427</v>
      </c>
      <c r="K1701" s="2160" t="str">
        <f>VLOOKUP(J1701,'FICHE RATIOS'!C:D,2,FALSE)</f>
        <v>Eau froide</v>
      </c>
    </row>
    <row r="1702" spans="1:11" s="1012" customFormat="1" ht="12">
      <c r="A1702" s="1040"/>
      <c r="B1702" s="1053"/>
      <c r="C1702" s="1054"/>
      <c r="D1702" s="1067" t="s">
        <v>3641</v>
      </c>
      <c r="E1702" s="555" t="s">
        <v>235</v>
      </c>
      <c r="F1702" s="555">
        <v>5</v>
      </c>
      <c r="G1702" s="1052">
        <v>86.6</v>
      </c>
      <c r="H1702" s="1059">
        <f t="shared" si="26"/>
        <v>433</v>
      </c>
      <c r="I1702" s="1039"/>
      <c r="J1702" s="2159" t="s">
        <v>6427</v>
      </c>
      <c r="K1702" s="2160" t="str">
        <f>VLOOKUP(J1702,'FICHE RATIOS'!C:D,2,FALSE)</f>
        <v>Eau froide</v>
      </c>
    </row>
    <row r="1703" spans="1:11" s="1012" customFormat="1" ht="12">
      <c r="A1703" s="1040"/>
      <c r="B1703" s="1060"/>
      <c r="C1703" s="1040"/>
      <c r="D1703" s="1062" t="s">
        <v>3506</v>
      </c>
      <c r="E1703" s="276" t="s">
        <v>70</v>
      </c>
      <c r="F1703" s="277">
        <v>3</v>
      </c>
      <c r="G1703" s="1052">
        <v>68.989999999999995</v>
      </c>
      <c r="H1703" s="1059">
        <f t="shared" si="26"/>
        <v>206.96999999999997</v>
      </c>
      <c r="I1703" s="1039"/>
      <c r="J1703" s="2159" t="s">
        <v>6427</v>
      </c>
      <c r="K1703" s="2160" t="str">
        <f>VLOOKUP(J1703,'FICHE RATIOS'!C:D,2,FALSE)</f>
        <v>Eau froide</v>
      </c>
    </row>
    <row r="1704" spans="1:11" s="1012" customFormat="1" ht="12">
      <c r="A1704" s="1040"/>
      <c r="B1704" s="1123"/>
      <c r="C1704" s="1124"/>
      <c r="D1704" s="1062"/>
      <c r="E1704" s="276"/>
      <c r="F1704" s="1125"/>
      <c r="G1704" s="1081"/>
      <c r="H1704" s="1082">
        <f t="shared" si="26"/>
        <v>0</v>
      </c>
      <c r="I1704" s="1039"/>
      <c r="J1704" s="2159" t="s">
        <v>6427</v>
      </c>
      <c r="K1704" s="2160" t="str">
        <f>VLOOKUP(J1704,'FICHE RATIOS'!C:D,2,FALSE)</f>
        <v>Eau froide</v>
      </c>
    </row>
    <row r="1705" spans="1:11" s="1012" customFormat="1" ht="12">
      <c r="A1705" s="1040"/>
      <c r="B1705" s="1123"/>
      <c r="C1705" s="1124"/>
      <c r="D1705" s="1062"/>
      <c r="E1705" s="276"/>
      <c r="F1705" s="1125"/>
      <c r="G1705" s="1081"/>
      <c r="H1705" s="1082">
        <f t="shared" si="26"/>
        <v>0</v>
      </c>
      <c r="I1705" s="1039"/>
      <c r="J1705" s="2159" t="s">
        <v>6427</v>
      </c>
      <c r="K1705" s="2160" t="str">
        <f>VLOOKUP(J1705,'FICHE RATIOS'!C:D,2,FALSE)</f>
        <v>Eau froide</v>
      </c>
    </row>
    <row r="1706" spans="1:11" s="1012" customFormat="1" ht="12">
      <c r="A1706" s="1040"/>
      <c r="B1706" s="1053"/>
      <c r="C1706" s="1054"/>
      <c r="D1706" s="1055" t="s">
        <v>3640</v>
      </c>
      <c r="E1706" s="555"/>
      <c r="F1706" s="555"/>
      <c r="G1706" s="1052"/>
      <c r="H1706" s="1059">
        <f t="shared" si="26"/>
        <v>0</v>
      </c>
      <c r="I1706" s="1039"/>
      <c r="J1706" s="2159" t="s">
        <v>6427</v>
      </c>
      <c r="K1706" s="2160" t="str">
        <f>VLOOKUP(J1706,'FICHE RATIOS'!C:D,2,FALSE)</f>
        <v>Eau froide</v>
      </c>
    </row>
    <row r="1707" spans="1:11" s="1012" customFormat="1" ht="12">
      <c r="A1707" s="1040"/>
      <c r="B1707" s="1053"/>
      <c r="C1707" s="1054"/>
      <c r="D1707" s="1067" t="s">
        <v>3545</v>
      </c>
      <c r="E1707" s="555" t="s">
        <v>66</v>
      </c>
      <c r="F1707" s="555">
        <v>3</v>
      </c>
      <c r="G1707" s="1052">
        <v>71.22</v>
      </c>
      <c r="H1707" s="1059">
        <f t="shared" si="26"/>
        <v>213.66</v>
      </c>
      <c r="I1707" s="1039"/>
      <c r="J1707" s="2159" t="s">
        <v>6427</v>
      </c>
      <c r="K1707" s="2160" t="str">
        <f>VLOOKUP(J1707,'FICHE RATIOS'!C:D,2,FALSE)</f>
        <v>Eau froide</v>
      </c>
    </row>
    <row r="1708" spans="1:11" s="1012" customFormat="1" ht="12">
      <c r="A1708" s="1040"/>
      <c r="B1708" s="1053"/>
      <c r="C1708" s="1054"/>
      <c r="D1708" s="1067" t="s">
        <v>3579</v>
      </c>
      <c r="E1708" s="555" t="s">
        <v>66</v>
      </c>
      <c r="F1708" s="555">
        <v>1</v>
      </c>
      <c r="G1708" s="1052">
        <v>83.8</v>
      </c>
      <c r="H1708" s="1059">
        <f t="shared" si="26"/>
        <v>83.8</v>
      </c>
      <c r="I1708" s="1039"/>
      <c r="J1708" s="2159" t="s">
        <v>6427</v>
      </c>
      <c r="K1708" s="2160" t="str">
        <f>VLOOKUP(J1708,'FICHE RATIOS'!C:D,2,FALSE)</f>
        <v>Eau froide</v>
      </c>
    </row>
    <row r="1709" spans="1:11" s="1012" customFormat="1" ht="12">
      <c r="A1709" s="1040"/>
      <c r="B1709" s="1053"/>
      <c r="C1709" s="1054"/>
      <c r="D1709" s="1064" t="s">
        <v>3547</v>
      </c>
      <c r="E1709" s="456" t="s">
        <v>66</v>
      </c>
      <c r="F1709" s="555">
        <v>1</v>
      </c>
      <c r="G1709" s="1052">
        <v>65.92</v>
      </c>
      <c r="H1709" s="1059">
        <f t="shared" si="26"/>
        <v>65.92</v>
      </c>
      <c r="I1709" s="1039"/>
      <c r="J1709" s="2159" t="s">
        <v>6427</v>
      </c>
      <c r="K1709" s="2160" t="str">
        <f>VLOOKUP(J1709,'FICHE RATIOS'!C:D,2,FALSE)</f>
        <v>Eau froide</v>
      </c>
    </row>
    <row r="1710" spans="1:11" s="1012" customFormat="1" ht="12">
      <c r="A1710" s="1040"/>
      <c r="B1710" s="1060"/>
      <c r="C1710" s="1040"/>
      <c r="D1710" s="1061" t="s">
        <v>3548</v>
      </c>
      <c r="E1710" s="1051" t="s">
        <v>66</v>
      </c>
      <c r="F1710" s="1051">
        <v>1</v>
      </c>
      <c r="G1710" s="1052">
        <v>183.18</v>
      </c>
      <c r="H1710" s="1059">
        <f t="shared" si="26"/>
        <v>183.18</v>
      </c>
      <c r="I1710" s="1039"/>
      <c r="J1710" s="2159" t="s">
        <v>6427</v>
      </c>
      <c r="K1710" s="2160" t="str">
        <f>VLOOKUP(J1710,'FICHE RATIOS'!C:D,2,FALSE)</f>
        <v>Eau froide</v>
      </c>
    </row>
    <row r="1711" spans="1:11" s="1012" customFormat="1" ht="12">
      <c r="A1711" s="1040"/>
      <c r="B1711" s="1053"/>
      <c r="C1711" s="1054"/>
      <c r="D1711" s="1067" t="s">
        <v>3637</v>
      </c>
      <c r="E1711" s="555" t="s">
        <v>66</v>
      </c>
      <c r="F1711" s="555">
        <v>1</v>
      </c>
      <c r="G1711" s="1052">
        <v>37.020000000000003</v>
      </c>
      <c r="H1711" s="1059">
        <f t="shared" si="26"/>
        <v>37.020000000000003</v>
      </c>
      <c r="I1711" s="1039"/>
      <c r="J1711" s="2159" t="s">
        <v>6427</v>
      </c>
      <c r="K1711" s="2160" t="str">
        <f>VLOOKUP(J1711,'FICHE RATIOS'!C:D,2,FALSE)</f>
        <v>Eau froide</v>
      </c>
    </row>
    <row r="1712" spans="1:11" s="1012" customFormat="1" ht="12">
      <c r="A1712" s="1040"/>
      <c r="B1712" s="1053"/>
      <c r="C1712" s="1054"/>
      <c r="D1712" s="1064" t="s">
        <v>3638</v>
      </c>
      <c r="E1712" s="555" t="s">
        <v>66</v>
      </c>
      <c r="F1712" s="555">
        <v>1</v>
      </c>
      <c r="G1712" s="1052">
        <v>108.24</v>
      </c>
      <c r="H1712" s="1059">
        <f t="shared" si="26"/>
        <v>108.24</v>
      </c>
      <c r="I1712" s="1039"/>
      <c r="J1712" s="2159" t="s">
        <v>6427</v>
      </c>
      <c r="K1712" s="2160" t="str">
        <f>VLOOKUP(J1712,'FICHE RATIOS'!C:D,2,FALSE)</f>
        <v>Eau froide</v>
      </c>
    </row>
    <row r="1713" spans="1:11" s="1012" customFormat="1" ht="12">
      <c r="A1713" s="1040"/>
      <c r="B1713" s="1053"/>
      <c r="C1713" s="1054"/>
      <c r="D1713" s="1064" t="s">
        <v>3536</v>
      </c>
      <c r="E1713" s="456" t="s">
        <v>66</v>
      </c>
      <c r="F1713" s="555">
        <v>1</v>
      </c>
      <c r="G1713" s="1052">
        <v>15.78</v>
      </c>
      <c r="H1713" s="1059">
        <f t="shared" si="26"/>
        <v>15.78</v>
      </c>
      <c r="I1713" s="1039"/>
      <c r="J1713" s="2159" t="s">
        <v>6427</v>
      </c>
      <c r="K1713" s="2160" t="str">
        <f>VLOOKUP(J1713,'FICHE RATIOS'!C:D,2,FALSE)</f>
        <v>Eau froide</v>
      </c>
    </row>
    <row r="1714" spans="1:11" s="1012" customFormat="1" ht="12">
      <c r="A1714" s="1040"/>
      <c r="B1714" s="1053"/>
      <c r="C1714" s="1054"/>
      <c r="D1714" s="1064"/>
      <c r="E1714" s="456"/>
      <c r="F1714" s="555"/>
      <c r="G1714" s="1052"/>
      <c r="H1714" s="1059">
        <f t="shared" si="26"/>
        <v>0</v>
      </c>
      <c r="I1714" s="1039"/>
      <c r="J1714" s="2159" t="s">
        <v>6427</v>
      </c>
      <c r="K1714" s="2160" t="str">
        <f>VLOOKUP(J1714,'FICHE RATIOS'!C:D,2,FALSE)</f>
        <v>Eau froide</v>
      </c>
    </row>
    <row r="1715" spans="1:11" s="1012" customFormat="1" ht="12">
      <c r="A1715" s="1040"/>
      <c r="B1715" s="1053"/>
      <c r="C1715" s="1054"/>
      <c r="D1715" s="1064" t="s">
        <v>3527</v>
      </c>
      <c r="E1715" s="456"/>
      <c r="F1715" s="311"/>
      <c r="G1715" s="1052"/>
      <c r="H1715" s="1059">
        <f t="shared" si="26"/>
        <v>0</v>
      </c>
      <c r="I1715" s="1039"/>
      <c r="J1715" s="2159" t="s">
        <v>6427</v>
      </c>
      <c r="K1715" s="2160" t="str">
        <f>VLOOKUP(J1715,'FICHE RATIOS'!C:D,2,FALSE)</f>
        <v>Eau froide</v>
      </c>
    </row>
    <row r="1716" spans="1:11" s="1012" customFormat="1" ht="12">
      <c r="A1716" s="1040"/>
      <c r="B1716" s="1053"/>
      <c r="C1716" s="1054"/>
      <c r="D1716" s="1064" t="s">
        <v>3502</v>
      </c>
      <c r="E1716" s="456" t="s">
        <v>51</v>
      </c>
      <c r="F1716" s="555">
        <v>1</v>
      </c>
      <c r="G1716" s="1052">
        <v>41.7</v>
      </c>
      <c r="H1716" s="1059">
        <f t="shared" si="26"/>
        <v>41.7</v>
      </c>
      <c r="I1716" s="1039"/>
      <c r="J1716" s="2159" t="s">
        <v>6427</v>
      </c>
      <c r="K1716" s="2160" t="str">
        <f>VLOOKUP(J1716,'FICHE RATIOS'!C:D,2,FALSE)</f>
        <v>Eau froide</v>
      </c>
    </row>
    <row r="1717" spans="1:11" s="1012" customFormat="1" ht="12">
      <c r="A1717" s="1040"/>
      <c r="B1717" s="1053"/>
      <c r="C1717" s="1054"/>
      <c r="D1717" s="1064"/>
      <c r="E1717" s="456"/>
      <c r="F1717" s="555"/>
      <c r="G1717" s="1052"/>
      <c r="H1717" s="1059">
        <f t="shared" si="26"/>
        <v>0</v>
      </c>
      <c r="I1717" s="1039"/>
      <c r="J1717" s="2159" t="s">
        <v>6427</v>
      </c>
      <c r="K1717" s="2160" t="str">
        <f>VLOOKUP(J1717,'FICHE RATIOS'!C:D,2,FALSE)</f>
        <v>Eau froide</v>
      </c>
    </row>
    <row r="1718" spans="1:11" s="1012" customFormat="1" ht="12">
      <c r="A1718" s="1040"/>
      <c r="B1718" s="1053"/>
      <c r="C1718" s="1054"/>
      <c r="D1718" s="1067" t="s">
        <v>3589</v>
      </c>
      <c r="E1718" s="555"/>
      <c r="F1718" s="555"/>
      <c r="G1718" s="1052"/>
      <c r="H1718" s="1059">
        <f t="shared" si="26"/>
        <v>0</v>
      </c>
      <c r="I1718" s="1039"/>
      <c r="J1718" s="2159" t="s">
        <v>6427</v>
      </c>
      <c r="K1718" s="2160" t="str">
        <f>VLOOKUP(J1718,'FICHE RATIOS'!C:D,2,FALSE)</f>
        <v>Eau froide</v>
      </c>
    </row>
    <row r="1719" spans="1:11" s="1012" customFormat="1" ht="12">
      <c r="A1719" s="1040"/>
      <c r="B1719" s="1053"/>
      <c r="C1719" s="1054"/>
      <c r="D1719" s="1067" t="s">
        <v>3590</v>
      </c>
      <c r="E1719" s="555"/>
      <c r="F1719" s="555"/>
      <c r="G1719" s="1052"/>
      <c r="H1719" s="1059">
        <f t="shared" si="26"/>
        <v>0</v>
      </c>
      <c r="I1719" s="1039"/>
      <c r="J1719" s="2159" t="s">
        <v>6427</v>
      </c>
      <c r="K1719" s="2160" t="str">
        <f>VLOOKUP(J1719,'FICHE RATIOS'!C:D,2,FALSE)</f>
        <v>Eau froide</v>
      </c>
    </row>
    <row r="1720" spans="1:11" s="1012" customFormat="1" ht="12">
      <c r="A1720" s="1040"/>
      <c r="B1720" s="1053"/>
      <c r="C1720" s="1054"/>
      <c r="D1720" s="1067" t="s">
        <v>3509</v>
      </c>
      <c r="E1720" s="555"/>
      <c r="F1720" s="555"/>
      <c r="G1720" s="1052"/>
      <c r="H1720" s="1059">
        <f t="shared" si="26"/>
        <v>0</v>
      </c>
      <c r="I1720" s="1039"/>
      <c r="J1720" s="2159" t="s">
        <v>6427</v>
      </c>
      <c r="K1720" s="2160" t="str">
        <f>VLOOKUP(J1720,'FICHE RATIOS'!C:D,2,FALSE)</f>
        <v>Eau froide</v>
      </c>
    </row>
    <row r="1721" spans="1:11" s="1012" customFormat="1" ht="12">
      <c r="A1721" s="1040"/>
      <c r="B1721" s="1053"/>
      <c r="C1721" s="1054"/>
      <c r="D1721" s="1067" t="s">
        <v>3510</v>
      </c>
      <c r="E1721" s="555"/>
      <c r="F1721" s="555"/>
      <c r="G1721" s="1052"/>
      <c r="H1721" s="1059">
        <f t="shared" si="26"/>
        <v>0</v>
      </c>
      <c r="I1721" s="1039"/>
      <c r="J1721" s="2159" t="s">
        <v>6427</v>
      </c>
      <c r="K1721" s="2160" t="str">
        <f>VLOOKUP(J1721,'FICHE RATIOS'!C:D,2,FALSE)</f>
        <v>Eau froide</v>
      </c>
    </row>
    <row r="1722" spans="1:11" s="1012" customFormat="1" ht="12">
      <c r="A1722" s="1040"/>
      <c r="B1722" s="1053"/>
      <c r="C1722" s="1054"/>
      <c r="D1722" s="1067" t="s">
        <v>3639</v>
      </c>
      <c r="E1722" s="555" t="s">
        <v>66</v>
      </c>
      <c r="F1722" s="555">
        <v>1</v>
      </c>
      <c r="G1722" s="1052">
        <v>293.06</v>
      </c>
      <c r="H1722" s="1059">
        <f t="shared" si="26"/>
        <v>293.06</v>
      </c>
      <c r="I1722" s="1039"/>
      <c r="J1722" s="2159" t="s">
        <v>6427</v>
      </c>
      <c r="K1722" s="2160" t="str">
        <f>VLOOKUP(J1722,'FICHE RATIOS'!C:D,2,FALSE)</f>
        <v>Eau froide</v>
      </c>
    </row>
    <row r="1723" spans="1:11" s="1012" customFormat="1" ht="12">
      <c r="A1723" s="1040"/>
      <c r="B1723" s="1053"/>
      <c r="C1723" s="1054"/>
      <c r="D1723" s="1067" t="s">
        <v>3512</v>
      </c>
      <c r="E1723" s="555"/>
      <c r="F1723" s="555"/>
      <c r="G1723" s="1052"/>
      <c r="H1723" s="1059">
        <f t="shared" si="26"/>
        <v>0</v>
      </c>
      <c r="I1723" s="1039"/>
      <c r="J1723" s="2159" t="s">
        <v>6427</v>
      </c>
      <c r="K1723" s="2160" t="str">
        <f>VLOOKUP(J1723,'FICHE RATIOS'!C:D,2,FALSE)</f>
        <v>Eau froide</v>
      </c>
    </row>
    <row r="1724" spans="1:11" s="1012" customFormat="1" ht="12">
      <c r="A1724" s="1040"/>
      <c r="B1724" s="1053"/>
      <c r="C1724" s="1054"/>
      <c r="D1724" s="1067" t="s">
        <v>3613</v>
      </c>
      <c r="E1724" s="555" t="s">
        <v>51</v>
      </c>
      <c r="F1724" s="555">
        <v>1</v>
      </c>
      <c r="G1724" s="1052">
        <v>51.1</v>
      </c>
      <c r="H1724" s="1059">
        <f t="shared" si="26"/>
        <v>51.1</v>
      </c>
      <c r="I1724" s="1039"/>
      <c r="J1724" s="2159" t="s">
        <v>6427</v>
      </c>
      <c r="K1724" s="2160" t="str">
        <f>VLOOKUP(J1724,'FICHE RATIOS'!C:D,2,FALSE)</f>
        <v>Eau froide</v>
      </c>
    </row>
    <row r="1725" spans="1:11" s="1012" customFormat="1" ht="12">
      <c r="A1725" s="1040"/>
      <c r="B1725" s="1053"/>
      <c r="C1725" s="1054"/>
      <c r="D1725" s="1067"/>
      <c r="E1725" s="555"/>
      <c r="F1725" s="555"/>
      <c r="G1725" s="1052"/>
      <c r="H1725" s="1059">
        <f t="shared" si="26"/>
        <v>0</v>
      </c>
      <c r="I1725" s="1039"/>
      <c r="J1725" s="2159" t="s">
        <v>6427</v>
      </c>
      <c r="K1725" s="2160" t="str">
        <f>VLOOKUP(J1725,'FICHE RATIOS'!C:D,2,FALSE)</f>
        <v>Eau froide</v>
      </c>
    </row>
    <row r="1726" spans="1:11" s="1012" customFormat="1" ht="12">
      <c r="A1726" s="1040"/>
      <c r="B1726" s="1053"/>
      <c r="C1726" s="1054"/>
      <c r="D1726" s="1067" t="s">
        <v>3641</v>
      </c>
      <c r="E1726" s="555" t="s">
        <v>235</v>
      </c>
      <c r="F1726" s="555">
        <v>5</v>
      </c>
      <c r="G1726" s="1052">
        <v>86.6</v>
      </c>
      <c r="H1726" s="1059">
        <f t="shared" si="26"/>
        <v>433</v>
      </c>
      <c r="I1726" s="1039"/>
      <c r="J1726" s="2159" t="s">
        <v>6427</v>
      </c>
      <c r="K1726" s="2160" t="str">
        <f>VLOOKUP(J1726,'FICHE RATIOS'!C:D,2,FALSE)</f>
        <v>Eau froide</v>
      </c>
    </row>
    <row r="1727" spans="1:11" s="1012" customFormat="1" ht="12">
      <c r="A1727" s="1040"/>
      <c r="B1727" s="1060"/>
      <c r="C1727" s="1040"/>
      <c r="D1727" s="1062" t="s">
        <v>3506</v>
      </c>
      <c r="E1727" s="276" t="s">
        <v>70</v>
      </c>
      <c r="F1727" s="277">
        <v>3</v>
      </c>
      <c r="G1727" s="1052">
        <v>68.989999999999995</v>
      </c>
      <c r="H1727" s="1059">
        <f t="shared" ref="H1727:H1790" si="27">+IF(F1727=0,0,F1727*G1727)</f>
        <v>206.96999999999997</v>
      </c>
      <c r="I1727" s="1039"/>
      <c r="J1727" s="2159" t="s">
        <v>6427</v>
      </c>
      <c r="K1727" s="2160" t="str">
        <f>VLOOKUP(J1727,'FICHE RATIOS'!C:D,2,FALSE)</f>
        <v>Eau froide</v>
      </c>
    </row>
    <row r="1728" spans="1:11" s="1012" customFormat="1" ht="12">
      <c r="A1728" s="1040"/>
      <c r="B1728" s="1123"/>
      <c r="C1728" s="1124"/>
      <c r="D1728" s="1062"/>
      <c r="E1728" s="276"/>
      <c r="F1728" s="1125"/>
      <c r="G1728" s="1081"/>
      <c r="H1728" s="1082">
        <f t="shared" si="27"/>
        <v>0</v>
      </c>
      <c r="I1728" s="1039"/>
      <c r="J1728" s="2159" t="s">
        <v>6427</v>
      </c>
      <c r="K1728" s="2160" t="str">
        <f>VLOOKUP(J1728,'FICHE RATIOS'!C:D,2,FALSE)</f>
        <v>Eau froide</v>
      </c>
    </row>
    <row r="1729" spans="1:11" s="1012" customFormat="1" ht="12">
      <c r="A1729" s="1040"/>
      <c r="B1729" s="1123"/>
      <c r="C1729" s="1124"/>
      <c r="D1729" s="1062"/>
      <c r="E1729" s="276"/>
      <c r="F1729" s="1125"/>
      <c r="G1729" s="1081"/>
      <c r="H1729" s="1082">
        <f t="shared" si="27"/>
        <v>0</v>
      </c>
      <c r="I1729" s="1039"/>
      <c r="J1729" s="2159" t="s">
        <v>6427</v>
      </c>
      <c r="K1729" s="2160" t="str">
        <f>VLOOKUP(J1729,'FICHE RATIOS'!C:D,2,FALSE)</f>
        <v>Eau froide</v>
      </c>
    </row>
    <row r="1730" spans="1:11" s="1012" customFormat="1" ht="12">
      <c r="A1730" s="1040"/>
      <c r="B1730" s="1123"/>
      <c r="C1730" s="1124"/>
      <c r="D1730" s="1062"/>
      <c r="E1730" s="276"/>
      <c r="F1730" s="1125"/>
      <c r="G1730" s="1081"/>
      <c r="H1730" s="1082">
        <f t="shared" si="27"/>
        <v>0</v>
      </c>
      <c r="I1730" s="1039"/>
      <c r="J1730" s="2159" t="s">
        <v>6427</v>
      </c>
      <c r="K1730" s="2160" t="str">
        <f>VLOOKUP(J1730,'FICHE RATIOS'!C:D,2,FALSE)</f>
        <v>Eau froide</v>
      </c>
    </row>
    <row r="1731" spans="1:11" s="1012" customFormat="1" ht="12">
      <c r="A1731" s="1040"/>
      <c r="B1731" s="1053"/>
      <c r="C1731" s="1054"/>
      <c r="D1731" s="1070" t="s">
        <v>3642</v>
      </c>
      <c r="E1731" s="555"/>
      <c r="F1731" s="555"/>
      <c r="G1731" s="1052"/>
      <c r="H1731" s="1059">
        <f t="shared" si="27"/>
        <v>0</v>
      </c>
      <c r="I1731" s="1039"/>
      <c r="J1731" s="2159" t="s">
        <v>6427</v>
      </c>
      <c r="K1731" s="2160" t="str">
        <f>VLOOKUP(J1731,'FICHE RATIOS'!C:D,2,FALSE)</f>
        <v>Eau froide</v>
      </c>
    </row>
    <row r="1732" spans="1:11" s="1012" customFormat="1" ht="12">
      <c r="A1732" s="1040"/>
      <c r="B1732" s="1053"/>
      <c r="C1732" s="1054"/>
      <c r="D1732" s="1067" t="s">
        <v>3595</v>
      </c>
      <c r="E1732" s="555" t="s">
        <v>235</v>
      </c>
      <c r="F1732" s="555">
        <v>10</v>
      </c>
      <c r="G1732" s="1052">
        <v>26.64</v>
      </c>
      <c r="H1732" s="1059">
        <f t="shared" si="27"/>
        <v>266.39999999999998</v>
      </c>
      <c r="I1732" s="1039"/>
      <c r="J1732" s="2159" t="s">
        <v>6427</v>
      </c>
      <c r="K1732" s="2160" t="str">
        <f>VLOOKUP(J1732,'FICHE RATIOS'!C:D,2,FALSE)</f>
        <v>Eau froide</v>
      </c>
    </row>
    <row r="1733" spans="1:11" s="1012" customFormat="1" ht="12">
      <c r="A1733" s="1040"/>
      <c r="B1733" s="1053"/>
      <c r="C1733" s="1054"/>
      <c r="D1733" s="1067" t="s">
        <v>3574</v>
      </c>
      <c r="E1733" s="555" t="s">
        <v>235</v>
      </c>
      <c r="F1733" s="555">
        <v>12</v>
      </c>
      <c r="G1733" s="1052">
        <v>30.66</v>
      </c>
      <c r="H1733" s="1059">
        <f t="shared" si="27"/>
        <v>367.92</v>
      </c>
      <c r="I1733" s="1039"/>
      <c r="J1733" s="2159" t="s">
        <v>6427</v>
      </c>
      <c r="K1733" s="2160" t="str">
        <f>VLOOKUP(J1733,'FICHE RATIOS'!C:D,2,FALSE)</f>
        <v>Eau froide</v>
      </c>
    </row>
    <row r="1734" spans="1:11" s="1012" customFormat="1" ht="12">
      <c r="A1734" s="1040"/>
      <c r="B1734" s="1053"/>
      <c r="C1734" s="1054"/>
      <c r="D1734" s="1067" t="s">
        <v>3575</v>
      </c>
      <c r="E1734" s="555" t="s">
        <v>235</v>
      </c>
      <c r="F1734" s="555">
        <v>65</v>
      </c>
      <c r="G1734" s="1052">
        <v>33.86</v>
      </c>
      <c r="H1734" s="1059">
        <f t="shared" si="27"/>
        <v>2200.9</v>
      </c>
      <c r="I1734" s="1039"/>
      <c r="J1734" s="2159" t="s">
        <v>6427</v>
      </c>
      <c r="K1734" s="2160" t="str">
        <f>VLOOKUP(J1734,'FICHE RATIOS'!C:D,2,FALSE)</f>
        <v>Eau froide</v>
      </c>
    </row>
    <row r="1735" spans="1:11" s="1012" customFormat="1" ht="12">
      <c r="A1735" s="1040"/>
      <c r="B1735" s="1053"/>
      <c r="C1735" s="1054"/>
      <c r="D1735" s="1067" t="s">
        <v>3555</v>
      </c>
      <c r="E1735" s="555" t="s">
        <v>235</v>
      </c>
      <c r="F1735" s="555">
        <v>25</v>
      </c>
      <c r="G1735" s="1052">
        <v>38.770000000000003</v>
      </c>
      <c r="H1735" s="1059">
        <f t="shared" si="27"/>
        <v>969.25000000000011</v>
      </c>
      <c r="I1735" s="1039"/>
      <c r="J1735" s="2159" t="s">
        <v>6427</v>
      </c>
      <c r="K1735" s="2160" t="str">
        <f>VLOOKUP(J1735,'FICHE RATIOS'!C:D,2,FALSE)</f>
        <v>Eau froide</v>
      </c>
    </row>
    <row r="1736" spans="1:11" s="1012" customFormat="1" ht="12">
      <c r="A1736" s="1040"/>
      <c r="B1736" s="1053"/>
      <c r="C1736" s="1054"/>
      <c r="D1736" s="1067"/>
      <c r="E1736" s="555"/>
      <c r="F1736" s="555"/>
      <c r="G1736" s="1052"/>
      <c r="H1736" s="1059">
        <f t="shared" si="27"/>
        <v>0</v>
      </c>
      <c r="I1736" s="1039"/>
      <c r="J1736" s="2159" t="s">
        <v>6427</v>
      </c>
      <c r="K1736" s="2160" t="str">
        <f>VLOOKUP(J1736,'FICHE RATIOS'!C:D,2,FALSE)</f>
        <v>Eau froide</v>
      </c>
    </row>
    <row r="1737" spans="1:11" s="1012" customFormat="1" ht="12">
      <c r="A1737" s="1040"/>
      <c r="B1737" s="1053"/>
      <c r="C1737" s="1054"/>
      <c r="D1737" s="1071" t="s">
        <v>3596</v>
      </c>
      <c r="E1737" s="456" t="s">
        <v>235</v>
      </c>
      <c r="F1737" s="555">
        <v>10</v>
      </c>
      <c r="G1737" s="1052">
        <v>8</v>
      </c>
      <c r="H1737" s="1059">
        <f t="shared" si="27"/>
        <v>80</v>
      </c>
      <c r="I1737" s="1039"/>
      <c r="J1737" s="2159" t="s">
        <v>6427</v>
      </c>
      <c r="K1737" s="2160" t="str">
        <f>VLOOKUP(J1737,'FICHE RATIOS'!C:D,2,FALSE)</f>
        <v>Eau froide</v>
      </c>
    </row>
    <row r="1738" spans="1:11" s="1012" customFormat="1" ht="12">
      <c r="A1738" s="1040"/>
      <c r="B1738" s="1053"/>
      <c r="C1738" s="1054"/>
      <c r="D1738" s="1071" t="s">
        <v>3576</v>
      </c>
      <c r="E1738" s="456" t="s">
        <v>235</v>
      </c>
      <c r="F1738" s="555">
        <v>12</v>
      </c>
      <c r="G1738" s="1052">
        <v>8.76</v>
      </c>
      <c r="H1738" s="1059">
        <f t="shared" si="27"/>
        <v>105.12</v>
      </c>
      <c r="I1738" s="1039"/>
      <c r="J1738" s="2159" t="s">
        <v>6427</v>
      </c>
      <c r="K1738" s="2160" t="str">
        <f>VLOOKUP(J1738,'FICHE RATIOS'!C:D,2,FALSE)</f>
        <v>Eau froide</v>
      </c>
    </row>
    <row r="1739" spans="1:11" s="1012" customFormat="1" ht="12">
      <c r="A1739" s="1040"/>
      <c r="B1739" s="1053"/>
      <c r="C1739" s="1054"/>
      <c r="D1739" s="1071" t="s">
        <v>3572</v>
      </c>
      <c r="E1739" s="456" t="s">
        <v>235</v>
      </c>
      <c r="F1739" s="555">
        <v>65</v>
      </c>
      <c r="G1739" s="1052">
        <v>9.16</v>
      </c>
      <c r="H1739" s="1059">
        <f t="shared" si="27"/>
        <v>595.4</v>
      </c>
      <c r="I1739" s="1039"/>
      <c r="J1739" s="2159" t="s">
        <v>6427</v>
      </c>
      <c r="K1739" s="2160" t="str">
        <f>VLOOKUP(J1739,'FICHE RATIOS'!C:D,2,FALSE)</f>
        <v>Eau froide</v>
      </c>
    </row>
    <row r="1740" spans="1:11" s="1012" customFormat="1" ht="12">
      <c r="A1740" s="1040"/>
      <c r="B1740" s="1053"/>
      <c r="C1740" s="1054"/>
      <c r="D1740" s="1071" t="s">
        <v>3564</v>
      </c>
      <c r="E1740" s="456" t="s">
        <v>235</v>
      </c>
      <c r="F1740" s="555">
        <v>25</v>
      </c>
      <c r="G1740" s="1052">
        <v>10.94</v>
      </c>
      <c r="H1740" s="1059">
        <f t="shared" si="27"/>
        <v>273.5</v>
      </c>
      <c r="I1740" s="1039"/>
      <c r="J1740" s="2159" t="s">
        <v>6427</v>
      </c>
      <c r="K1740" s="2160" t="str">
        <f>VLOOKUP(J1740,'FICHE RATIOS'!C:D,2,FALSE)</f>
        <v>Eau froide</v>
      </c>
    </row>
    <row r="1741" spans="1:11" s="1012" customFormat="1" ht="12">
      <c r="A1741" s="1040"/>
      <c r="B1741" s="1053"/>
      <c r="C1741" s="1054"/>
      <c r="D1741" s="1067"/>
      <c r="E1741" s="555"/>
      <c r="F1741" s="555"/>
      <c r="G1741" s="1052"/>
      <c r="H1741" s="1059">
        <f t="shared" si="27"/>
        <v>0</v>
      </c>
      <c r="I1741" s="1039"/>
      <c r="J1741" s="2159" t="s">
        <v>6427</v>
      </c>
      <c r="K1741" s="2160" t="str">
        <f>VLOOKUP(J1741,'FICHE RATIOS'!C:D,2,FALSE)</f>
        <v>Eau froide</v>
      </c>
    </row>
    <row r="1742" spans="1:11" s="1012" customFormat="1" ht="12">
      <c r="A1742" s="1040"/>
      <c r="B1742" s="1053"/>
      <c r="C1742" s="1054"/>
      <c r="D1742" s="1067" t="s">
        <v>3582</v>
      </c>
      <c r="E1742" s="555" t="s">
        <v>66</v>
      </c>
      <c r="F1742" s="555">
        <v>2</v>
      </c>
      <c r="G1742" s="1052">
        <v>42.14</v>
      </c>
      <c r="H1742" s="1059">
        <f t="shared" si="27"/>
        <v>84.28</v>
      </c>
      <c r="I1742" s="1039"/>
      <c r="J1742" s="2159" t="s">
        <v>6427</v>
      </c>
      <c r="K1742" s="2160" t="str">
        <f>VLOOKUP(J1742,'FICHE RATIOS'!C:D,2,FALSE)</f>
        <v>Eau froide</v>
      </c>
    </row>
    <row r="1743" spans="1:11" s="1012" customFormat="1" ht="12">
      <c r="A1743" s="1040"/>
      <c r="B1743" s="1053"/>
      <c r="C1743" s="1054"/>
      <c r="D1743" s="1067" t="s">
        <v>3545</v>
      </c>
      <c r="E1743" s="555" t="s">
        <v>66</v>
      </c>
      <c r="F1743" s="555">
        <v>1</v>
      </c>
      <c r="G1743" s="1052">
        <v>50.53</v>
      </c>
      <c r="H1743" s="1059">
        <f t="shared" si="27"/>
        <v>50.53</v>
      </c>
      <c r="I1743" s="1039"/>
      <c r="J1743" s="2159" t="s">
        <v>6427</v>
      </c>
      <c r="K1743" s="2160" t="str">
        <f>VLOOKUP(J1743,'FICHE RATIOS'!C:D,2,FALSE)</f>
        <v>Eau froide</v>
      </c>
    </row>
    <row r="1744" spans="1:11" s="1012" customFormat="1" ht="12">
      <c r="A1744" s="1040"/>
      <c r="B1744" s="1053"/>
      <c r="C1744" s="1054"/>
      <c r="D1744" s="1064" t="s">
        <v>3536</v>
      </c>
      <c r="E1744" s="456" t="s">
        <v>66</v>
      </c>
      <c r="F1744" s="555">
        <v>3</v>
      </c>
      <c r="G1744" s="1052">
        <v>15.78</v>
      </c>
      <c r="H1744" s="1059">
        <f t="shared" si="27"/>
        <v>47.339999999999996</v>
      </c>
      <c r="I1744" s="1039"/>
      <c r="J1744" s="2159" t="s">
        <v>6427</v>
      </c>
      <c r="K1744" s="2160" t="str">
        <f>VLOOKUP(J1744,'FICHE RATIOS'!C:D,2,FALSE)</f>
        <v>Eau froide</v>
      </c>
    </row>
    <row r="1745" spans="1:11" s="1012" customFormat="1" ht="12">
      <c r="A1745" s="1040"/>
      <c r="B1745" s="1053"/>
      <c r="C1745" s="1054"/>
      <c r="D1745" s="1067"/>
      <c r="E1745" s="555"/>
      <c r="F1745" s="555"/>
      <c r="G1745" s="1052"/>
      <c r="H1745" s="1059">
        <f t="shared" si="27"/>
        <v>0</v>
      </c>
      <c r="I1745" s="1039"/>
      <c r="J1745" s="2159" t="s">
        <v>6427</v>
      </c>
      <c r="K1745" s="2160" t="str">
        <f>VLOOKUP(J1745,'FICHE RATIOS'!C:D,2,FALSE)</f>
        <v>Eau froide</v>
      </c>
    </row>
    <row r="1746" spans="1:11" s="1012" customFormat="1" ht="12">
      <c r="A1746" s="1040"/>
      <c r="B1746" s="1053"/>
      <c r="C1746" s="1054"/>
      <c r="D1746" s="1067" t="s">
        <v>3529</v>
      </c>
      <c r="E1746" s="555" t="s">
        <v>66</v>
      </c>
      <c r="F1746" s="555">
        <v>2</v>
      </c>
      <c r="G1746" s="1052">
        <v>57.5</v>
      </c>
      <c r="H1746" s="1059">
        <f t="shared" si="27"/>
        <v>115</v>
      </c>
      <c r="I1746" s="1039"/>
      <c r="J1746" s="2159" t="s">
        <v>6427</v>
      </c>
      <c r="K1746" s="2160" t="str">
        <f>VLOOKUP(J1746,'FICHE RATIOS'!C:D,2,FALSE)</f>
        <v>Eau froide</v>
      </c>
    </row>
    <row r="1747" spans="1:11" s="1012" customFormat="1" ht="12">
      <c r="A1747" s="1040"/>
      <c r="B1747" s="1053"/>
      <c r="C1747" s="1054"/>
      <c r="D1747" s="1067"/>
      <c r="E1747" s="555"/>
      <c r="F1747" s="555"/>
      <c r="G1747" s="1052"/>
      <c r="H1747" s="1059">
        <f t="shared" si="27"/>
        <v>0</v>
      </c>
      <c r="I1747" s="1039"/>
      <c r="J1747" s="2159" t="s">
        <v>6427</v>
      </c>
      <c r="K1747" s="2160" t="str">
        <f>VLOOKUP(J1747,'FICHE RATIOS'!C:D,2,FALSE)</f>
        <v>Eau froide</v>
      </c>
    </row>
    <row r="1748" spans="1:11" s="1012" customFormat="1" ht="12">
      <c r="A1748" s="1040"/>
      <c r="B1748" s="1053"/>
      <c r="C1748" s="1054"/>
      <c r="D1748" s="1070" t="s">
        <v>3598</v>
      </c>
      <c r="E1748" s="555"/>
      <c r="F1748" s="555"/>
      <c r="G1748" s="1052"/>
      <c r="H1748" s="1059">
        <f t="shared" si="27"/>
        <v>0</v>
      </c>
      <c r="I1748" s="1039"/>
      <c r="J1748" s="2159" t="s">
        <v>6427</v>
      </c>
      <c r="K1748" s="2160" t="str">
        <f>VLOOKUP(J1748,'FICHE RATIOS'!C:D,2,FALSE)</f>
        <v>Eau froide</v>
      </c>
    </row>
    <row r="1749" spans="1:11" s="1012" customFormat="1" ht="12">
      <c r="A1749" s="1040"/>
      <c r="B1749" s="1053"/>
      <c r="C1749" s="1054"/>
      <c r="D1749" s="1067" t="s">
        <v>3599</v>
      </c>
      <c r="E1749" s="555" t="s">
        <v>66</v>
      </c>
      <c r="F1749" s="311">
        <v>4</v>
      </c>
      <c r="G1749" s="1052">
        <v>22.02</v>
      </c>
      <c r="H1749" s="1059">
        <f t="shared" si="27"/>
        <v>88.08</v>
      </c>
      <c r="I1749" s="1039"/>
      <c r="J1749" s="2159" t="s">
        <v>6427</v>
      </c>
      <c r="K1749" s="2160" t="str">
        <f>VLOOKUP(J1749,'FICHE RATIOS'!C:D,2,FALSE)</f>
        <v>Eau froide</v>
      </c>
    </row>
    <row r="1750" spans="1:11" s="1012" customFormat="1" ht="12">
      <c r="A1750" s="1040"/>
      <c r="B1750" s="1053"/>
      <c r="C1750" s="1054"/>
      <c r="D1750" s="1067" t="s">
        <v>3600</v>
      </c>
      <c r="E1750" s="555" t="s">
        <v>66</v>
      </c>
      <c r="F1750" s="555">
        <v>7</v>
      </c>
      <c r="G1750" s="1052">
        <v>25.37</v>
      </c>
      <c r="H1750" s="1059">
        <f t="shared" si="27"/>
        <v>177.59</v>
      </c>
      <c r="I1750" s="1039"/>
      <c r="J1750" s="2159" t="s">
        <v>6427</v>
      </c>
      <c r="K1750" s="2160" t="str">
        <f>VLOOKUP(J1750,'FICHE RATIOS'!C:D,2,FALSE)</f>
        <v>Eau froide</v>
      </c>
    </row>
    <row r="1751" spans="1:11" s="1012" customFormat="1" ht="12">
      <c r="A1751" s="1040"/>
      <c r="B1751" s="1053"/>
      <c r="C1751" s="1054"/>
      <c r="D1751" s="1067"/>
      <c r="E1751" s="555"/>
      <c r="F1751" s="555"/>
      <c r="G1751" s="1052"/>
      <c r="H1751" s="1059">
        <f t="shared" si="27"/>
        <v>0</v>
      </c>
      <c r="I1751" s="1039"/>
      <c r="J1751" s="2159" t="s">
        <v>6427</v>
      </c>
      <c r="K1751" s="2160" t="str">
        <f>VLOOKUP(J1751,'FICHE RATIOS'!C:D,2,FALSE)</f>
        <v>Eau froide</v>
      </c>
    </row>
    <row r="1752" spans="1:11" s="1012" customFormat="1" ht="12">
      <c r="A1752" s="1040"/>
      <c r="B1752" s="1053"/>
      <c r="C1752" s="1054"/>
      <c r="D1752" s="1067" t="s">
        <v>3601</v>
      </c>
      <c r="E1752" s="555" t="s">
        <v>66</v>
      </c>
      <c r="F1752" s="311">
        <v>4</v>
      </c>
      <c r="G1752" s="1052">
        <v>26.52</v>
      </c>
      <c r="H1752" s="1059">
        <f t="shared" si="27"/>
        <v>106.08</v>
      </c>
      <c r="I1752" s="1039"/>
      <c r="J1752" s="2159" t="s">
        <v>6427</v>
      </c>
      <c r="K1752" s="2160" t="str">
        <f>VLOOKUP(J1752,'FICHE RATIOS'!C:D,2,FALSE)</f>
        <v>Eau froide</v>
      </c>
    </row>
    <row r="1753" spans="1:11" s="1012" customFormat="1" ht="12">
      <c r="A1753" s="1040"/>
      <c r="B1753" s="1053"/>
      <c r="C1753" s="1054"/>
      <c r="D1753" s="1067" t="s">
        <v>3602</v>
      </c>
      <c r="E1753" s="555" t="s">
        <v>66</v>
      </c>
      <c r="F1753" s="555">
        <v>7</v>
      </c>
      <c r="G1753" s="1052">
        <v>30.81</v>
      </c>
      <c r="H1753" s="1059">
        <f t="shared" si="27"/>
        <v>215.67</v>
      </c>
      <c r="I1753" s="1039"/>
      <c r="J1753" s="2159" t="s">
        <v>6427</v>
      </c>
      <c r="K1753" s="2160" t="str">
        <f>VLOOKUP(J1753,'FICHE RATIOS'!C:D,2,FALSE)</f>
        <v>Eau froide</v>
      </c>
    </row>
    <row r="1754" spans="1:11" s="1012" customFormat="1" ht="12">
      <c r="A1754" s="1040"/>
      <c r="B1754" s="1053"/>
      <c r="C1754" s="1054"/>
      <c r="D1754" s="1071"/>
      <c r="E1754" s="555"/>
      <c r="F1754" s="555"/>
      <c r="G1754" s="1052"/>
      <c r="H1754" s="1059">
        <f t="shared" si="27"/>
        <v>0</v>
      </c>
      <c r="I1754" s="1039"/>
      <c r="J1754" s="2159" t="s">
        <v>6427</v>
      </c>
      <c r="K1754" s="2160" t="str">
        <f>VLOOKUP(J1754,'FICHE RATIOS'!C:D,2,FALSE)</f>
        <v>Eau froide</v>
      </c>
    </row>
    <row r="1755" spans="1:11" s="1012" customFormat="1" ht="12">
      <c r="A1755" s="1040"/>
      <c r="B1755" s="1053"/>
      <c r="C1755" s="1054"/>
      <c r="D1755" s="1067" t="s">
        <v>3603</v>
      </c>
      <c r="E1755" s="311"/>
      <c r="F1755" s="555"/>
      <c r="G1755" s="1052"/>
      <c r="H1755" s="1059">
        <f t="shared" si="27"/>
        <v>0</v>
      </c>
      <c r="I1755" s="1039"/>
      <c r="J1755" s="2159" t="s">
        <v>6427</v>
      </c>
      <c r="K1755" s="2160" t="str">
        <f>VLOOKUP(J1755,'FICHE RATIOS'!C:D,2,FALSE)</f>
        <v>Eau froide</v>
      </c>
    </row>
    <row r="1756" spans="1:11" s="1012" customFormat="1" ht="12">
      <c r="A1756" s="1040"/>
      <c r="B1756" s="1053"/>
      <c r="C1756" s="1054"/>
      <c r="D1756" s="1067" t="s">
        <v>3604</v>
      </c>
      <c r="E1756" s="555" t="s">
        <v>66</v>
      </c>
      <c r="F1756" s="311">
        <v>4</v>
      </c>
      <c r="G1756" s="1052">
        <v>13.42</v>
      </c>
      <c r="H1756" s="1059">
        <f t="shared" si="27"/>
        <v>53.68</v>
      </c>
      <c r="I1756" s="1039"/>
      <c r="J1756" s="2159" t="s">
        <v>6427</v>
      </c>
      <c r="K1756" s="2160" t="str">
        <f>VLOOKUP(J1756,'FICHE RATIOS'!C:D,2,FALSE)</f>
        <v>Eau froide</v>
      </c>
    </row>
    <row r="1757" spans="1:11" s="1012" customFormat="1" ht="12">
      <c r="A1757" s="1040"/>
      <c r="B1757" s="1053"/>
      <c r="C1757" s="1054"/>
      <c r="D1757" s="1067" t="s">
        <v>3605</v>
      </c>
      <c r="E1757" s="555" t="s">
        <v>66</v>
      </c>
      <c r="F1757" s="555">
        <v>7</v>
      </c>
      <c r="G1757" s="1052">
        <v>14.98</v>
      </c>
      <c r="H1757" s="1059">
        <f t="shared" si="27"/>
        <v>104.86</v>
      </c>
      <c r="I1757" s="1039"/>
      <c r="J1757" s="2159" t="s">
        <v>6427</v>
      </c>
      <c r="K1757" s="2160" t="str">
        <f>VLOOKUP(J1757,'FICHE RATIOS'!C:D,2,FALSE)</f>
        <v>Eau froide</v>
      </c>
    </row>
    <row r="1758" spans="1:11" s="1012" customFormat="1" ht="12">
      <c r="A1758" s="1040"/>
      <c r="B1758" s="1065"/>
      <c r="C1758" s="1066"/>
      <c r="D1758" s="1061"/>
      <c r="E1758" s="1051"/>
      <c r="F1758" s="1051"/>
      <c r="G1758" s="1052"/>
      <c r="H1758" s="1059">
        <f t="shared" si="27"/>
        <v>0</v>
      </c>
      <c r="I1758" s="1039"/>
      <c r="J1758" s="2159"/>
      <c r="K1758" s="2160" t="e">
        <f>VLOOKUP(J1758,'FICHE RATIOS'!C:D,2,FALSE)</f>
        <v>#N/A</v>
      </c>
    </row>
    <row r="1759" spans="1:11" s="1012" customFormat="1" ht="12">
      <c r="A1759" s="1040"/>
      <c r="B1759" s="1065"/>
      <c r="C1759" s="1066"/>
      <c r="D1759" s="1061"/>
      <c r="E1759" s="1051"/>
      <c r="F1759" s="1051"/>
      <c r="G1759" s="1052"/>
      <c r="H1759" s="1059">
        <f t="shared" si="27"/>
        <v>0</v>
      </c>
      <c r="I1759" s="1039"/>
      <c r="J1759" s="2159"/>
      <c r="K1759" s="2160" t="e">
        <f>VLOOKUP(J1759,'FICHE RATIOS'!C:D,2,FALSE)</f>
        <v>#N/A</v>
      </c>
    </row>
    <row r="1760" spans="1:11" s="1012" customFormat="1" ht="12">
      <c r="A1760" s="1040"/>
      <c r="B1760" s="1065" t="s">
        <v>1080</v>
      </c>
      <c r="C1760" s="1066"/>
      <c r="D1760" s="1074" t="s">
        <v>3643</v>
      </c>
      <c r="E1760" s="277"/>
      <c r="F1760" s="1051"/>
      <c r="G1760" s="1052"/>
      <c r="H1760" s="1059">
        <f t="shared" si="27"/>
        <v>0</v>
      </c>
      <c r="I1760" s="1039"/>
      <c r="J1760" s="2159"/>
      <c r="K1760" s="2160" t="e">
        <f>VLOOKUP(J1760,'FICHE RATIOS'!C:D,2,FALSE)</f>
        <v>#N/A</v>
      </c>
    </row>
    <row r="1761" spans="1:11" s="1012" customFormat="1" ht="12">
      <c r="A1761" s="1040"/>
      <c r="B1761" s="1065"/>
      <c r="C1761" s="1066"/>
      <c r="D1761" s="1073"/>
      <c r="E1761" s="1051"/>
      <c r="F1761" s="1051"/>
      <c r="G1761" s="1052"/>
      <c r="H1761" s="1059">
        <f t="shared" si="27"/>
        <v>0</v>
      </c>
      <c r="I1761" s="1039"/>
      <c r="J1761" s="2159" t="s">
        <v>6429</v>
      </c>
      <c r="K1761" s="2160" t="str">
        <f>VLOOKUP(J1761,'FICHE RATIOS'!C:D,2,FALSE)</f>
        <v>Eau Chaude</v>
      </c>
    </row>
    <row r="1762" spans="1:11" s="1012" customFormat="1" ht="12">
      <c r="A1762" s="1040"/>
      <c r="B1762" s="1053"/>
      <c r="C1762" s="1054"/>
      <c r="D1762" s="1055" t="s">
        <v>3644</v>
      </c>
      <c r="E1762" s="311"/>
      <c r="F1762" s="555"/>
      <c r="G1762" s="1052"/>
      <c r="H1762" s="1059">
        <f t="shared" si="27"/>
        <v>0</v>
      </c>
      <c r="I1762" s="1039"/>
      <c r="J1762" s="2159" t="s">
        <v>6429</v>
      </c>
      <c r="K1762" s="2160" t="str">
        <f>VLOOKUP(J1762,'FICHE RATIOS'!C:D,2,FALSE)</f>
        <v>Eau Chaude</v>
      </c>
    </row>
    <row r="1763" spans="1:11" s="1012" customFormat="1" ht="12">
      <c r="A1763" s="1040"/>
      <c r="B1763" s="1053"/>
      <c r="C1763" s="1054"/>
      <c r="D1763" s="1067" t="s">
        <v>3645</v>
      </c>
      <c r="E1763" s="311"/>
      <c r="F1763" s="555"/>
      <c r="G1763" s="1052"/>
      <c r="H1763" s="1059">
        <f t="shared" si="27"/>
        <v>0</v>
      </c>
      <c r="I1763" s="1039"/>
      <c r="J1763" s="2159" t="s">
        <v>6429</v>
      </c>
      <c r="K1763" s="2160" t="str">
        <f>VLOOKUP(J1763,'FICHE RATIOS'!C:D,2,FALSE)</f>
        <v>Eau Chaude</v>
      </c>
    </row>
    <row r="1764" spans="1:11" s="1012" customFormat="1" ht="12">
      <c r="A1764" s="1040"/>
      <c r="B1764" s="1053"/>
      <c r="C1764" s="1054"/>
      <c r="D1764" s="1067" t="s">
        <v>3646</v>
      </c>
      <c r="E1764" s="555"/>
      <c r="F1764" s="555"/>
      <c r="G1764" s="1052"/>
      <c r="H1764" s="1059">
        <f t="shared" si="27"/>
        <v>0</v>
      </c>
      <c r="I1764" s="1039"/>
      <c r="J1764" s="2159" t="s">
        <v>6429</v>
      </c>
      <c r="K1764" s="2160" t="str">
        <f>VLOOKUP(J1764,'FICHE RATIOS'!C:D,2,FALSE)</f>
        <v>Eau Chaude</v>
      </c>
    </row>
    <row r="1765" spans="1:11" s="1012" customFormat="1" ht="12">
      <c r="A1765" s="1040"/>
      <c r="B1765" s="1053"/>
      <c r="C1765" s="1054"/>
      <c r="D1765" s="1067" t="s">
        <v>3647</v>
      </c>
      <c r="E1765" s="555"/>
      <c r="F1765" s="555"/>
      <c r="G1765" s="1052"/>
      <c r="H1765" s="1059">
        <f t="shared" si="27"/>
        <v>0</v>
      </c>
      <c r="I1765" s="1039"/>
      <c r="J1765" s="2159" t="s">
        <v>6429</v>
      </c>
      <c r="K1765" s="2160" t="str">
        <f>VLOOKUP(J1765,'FICHE RATIOS'!C:D,2,FALSE)</f>
        <v>Eau Chaude</v>
      </c>
    </row>
    <row r="1766" spans="1:11" s="1012" customFormat="1" ht="12">
      <c r="A1766" s="1040"/>
      <c r="B1766" s="1053"/>
      <c r="C1766" s="1054"/>
      <c r="D1766" s="1067" t="s">
        <v>3648</v>
      </c>
      <c r="E1766" s="555"/>
      <c r="F1766" s="555"/>
      <c r="G1766" s="1052"/>
      <c r="H1766" s="1059">
        <f t="shared" si="27"/>
        <v>0</v>
      </c>
      <c r="I1766" s="1039"/>
      <c r="J1766" s="2159" t="s">
        <v>6429</v>
      </c>
      <c r="K1766" s="2160" t="str">
        <f>VLOOKUP(J1766,'FICHE RATIOS'!C:D,2,FALSE)</f>
        <v>Eau Chaude</v>
      </c>
    </row>
    <row r="1767" spans="1:11" s="1012" customFormat="1" ht="12">
      <c r="A1767" s="1040"/>
      <c r="B1767" s="1053"/>
      <c r="C1767" s="1054"/>
      <c r="D1767" s="1067" t="s">
        <v>3650</v>
      </c>
      <c r="E1767" s="555" t="s">
        <v>66</v>
      </c>
      <c r="F1767" s="555">
        <v>4</v>
      </c>
      <c r="G1767" s="1052">
        <v>245.7</v>
      </c>
      <c r="H1767" s="1059">
        <f t="shared" si="27"/>
        <v>982.8</v>
      </c>
      <c r="I1767" s="1039"/>
      <c r="J1767" s="2159" t="s">
        <v>6429</v>
      </c>
      <c r="K1767" s="2160" t="str">
        <f>VLOOKUP(J1767,'FICHE RATIOS'!C:D,2,FALSE)</f>
        <v>Eau Chaude</v>
      </c>
    </row>
    <row r="1768" spans="1:11" s="1012" customFormat="1" ht="12">
      <c r="A1768" s="1040"/>
      <c r="B1768" s="1053"/>
      <c r="C1768" s="1054"/>
      <c r="D1768" s="1067" t="s">
        <v>3651</v>
      </c>
      <c r="E1768" s="555" t="s">
        <v>66</v>
      </c>
      <c r="F1768" s="555">
        <v>30</v>
      </c>
      <c r="G1768" s="1052">
        <v>259.87</v>
      </c>
      <c r="H1768" s="1059">
        <f t="shared" si="27"/>
        <v>7796.1</v>
      </c>
      <c r="I1768" s="1039"/>
      <c r="J1768" s="2159" t="s">
        <v>6429</v>
      </c>
      <c r="K1768" s="2160" t="str">
        <f>VLOOKUP(J1768,'FICHE RATIOS'!C:D,2,FALSE)</f>
        <v>Eau Chaude</v>
      </c>
    </row>
    <row r="1769" spans="1:11" s="1012" customFormat="1" ht="12">
      <c r="A1769" s="1040"/>
      <c r="B1769" s="1060"/>
      <c r="C1769" s="1040"/>
      <c r="D1769" s="1061" t="s">
        <v>3652</v>
      </c>
      <c r="E1769" s="1051" t="s">
        <v>66</v>
      </c>
      <c r="F1769" s="1051">
        <v>4</v>
      </c>
      <c r="G1769" s="1052">
        <v>307.29000000000002</v>
      </c>
      <c r="H1769" s="1059">
        <f t="shared" si="27"/>
        <v>1229.1600000000001</v>
      </c>
      <c r="I1769" s="1039"/>
      <c r="J1769" s="2159" t="s">
        <v>6429</v>
      </c>
      <c r="K1769" s="2160" t="str">
        <f>VLOOKUP(J1769,'FICHE RATIOS'!C:D,2,FALSE)</f>
        <v>Eau Chaude</v>
      </c>
    </row>
    <row r="1770" spans="1:11" s="1012" customFormat="1" ht="12">
      <c r="A1770" s="1040"/>
      <c r="B1770" s="1053"/>
      <c r="C1770" s="1054"/>
      <c r="D1770" s="1067" t="s">
        <v>3653</v>
      </c>
      <c r="E1770" s="311"/>
      <c r="F1770" s="555"/>
      <c r="G1770" s="1052"/>
      <c r="H1770" s="1059">
        <f t="shared" si="27"/>
        <v>0</v>
      </c>
      <c r="I1770" s="1039"/>
      <c r="J1770" s="2159" t="s">
        <v>6429</v>
      </c>
      <c r="K1770" s="2160" t="str">
        <f>VLOOKUP(J1770,'FICHE RATIOS'!C:D,2,FALSE)</f>
        <v>Eau Chaude</v>
      </c>
    </row>
    <row r="1771" spans="1:11" s="1012" customFormat="1" ht="12">
      <c r="A1771" s="1040"/>
      <c r="B1771" s="1053"/>
      <c r="C1771" s="1054"/>
      <c r="D1771" s="1067" t="s">
        <v>3654</v>
      </c>
      <c r="E1771" s="555" t="s">
        <v>66</v>
      </c>
      <c r="F1771" s="555">
        <v>38</v>
      </c>
      <c r="G1771" s="1052">
        <v>67.069999999999993</v>
      </c>
      <c r="H1771" s="1059">
        <f t="shared" si="27"/>
        <v>2548.66</v>
      </c>
      <c r="I1771" s="1039"/>
      <c r="J1771" s="2159" t="s">
        <v>6429</v>
      </c>
      <c r="K1771" s="2160" t="str">
        <f>VLOOKUP(J1771,'FICHE RATIOS'!C:D,2,FALSE)</f>
        <v>Eau Chaude</v>
      </c>
    </row>
    <row r="1772" spans="1:11" s="1012" customFormat="1" ht="12">
      <c r="A1772" s="1040"/>
      <c r="B1772" s="1123"/>
      <c r="C1772" s="1124"/>
      <c r="D1772" s="1062"/>
      <c r="E1772" s="276"/>
      <c r="F1772" s="1125"/>
      <c r="G1772" s="1081"/>
      <c r="H1772" s="1082">
        <f t="shared" si="27"/>
        <v>0</v>
      </c>
      <c r="I1772" s="1039"/>
      <c r="J1772" s="2159" t="s">
        <v>6429</v>
      </c>
      <c r="K1772" s="2160" t="str">
        <f>VLOOKUP(J1772,'FICHE RATIOS'!C:D,2,FALSE)</f>
        <v>Eau Chaude</v>
      </c>
    </row>
    <row r="1773" spans="1:11" s="1012" customFormat="1" ht="12">
      <c r="A1773" s="1040"/>
      <c r="B1773" s="1053"/>
      <c r="C1773" s="1054"/>
      <c r="D1773" s="1070" t="s">
        <v>3606</v>
      </c>
      <c r="E1773" s="555"/>
      <c r="F1773" s="555"/>
      <c r="G1773" s="1052"/>
      <c r="H1773" s="1059">
        <f t="shared" si="27"/>
        <v>0</v>
      </c>
      <c r="I1773" s="1039"/>
      <c r="J1773" s="2159" t="s">
        <v>6429</v>
      </c>
      <c r="K1773" s="2160" t="str">
        <f>VLOOKUP(J1773,'FICHE RATIOS'!C:D,2,FALSE)</f>
        <v>Eau Chaude</v>
      </c>
    </row>
    <row r="1774" spans="1:11" s="1012" customFormat="1" ht="12">
      <c r="A1774" s="1040"/>
      <c r="B1774" s="1053"/>
      <c r="C1774" s="1054"/>
      <c r="D1774" s="1067" t="s">
        <v>3965</v>
      </c>
      <c r="E1774" s="555" t="s">
        <v>66</v>
      </c>
      <c r="F1774" s="555">
        <v>4</v>
      </c>
      <c r="G1774" s="1052">
        <v>21.62</v>
      </c>
      <c r="H1774" s="1059">
        <f t="shared" si="27"/>
        <v>86.48</v>
      </c>
      <c r="I1774" s="1039"/>
      <c r="J1774" s="2159" t="s">
        <v>6429</v>
      </c>
      <c r="K1774" s="2160" t="str">
        <f>VLOOKUP(J1774,'FICHE RATIOS'!C:D,2,FALSE)</f>
        <v>Eau Chaude</v>
      </c>
    </row>
    <row r="1775" spans="1:11" s="1012" customFormat="1" ht="12">
      <c r="A1775" s="1040"/>
      <c r="B1775" s="1053"/>
      <c r="C1775" s="1054"/>
      <c r="D1775" s="1067" t="s">
        <v>3655</v>
      </c>
      <c r="E1775" s="555" t="s">
        <v>66</v>
      </c>
      <c r="F1775" s="555">
        <v>4</v>
      </c>
      <c r="G1775" s="1052">
        <v>21.62</v>
      </c>
      <c r="H1775" s="1059">
        <f t="shared" si="27"/>
        <v>86.48</v>
      </c>
      <c r="I1775" s="1039"/>
      <c r="J1775" s="2159" t="s">
        <v>6429</v>
      </c>
      <c r="K1775" s="2160" t="str">
        <f>VLOOKUP(J1775,'FICHE RATIOS'!C:D,2,FALSE)</f>
        <v>Eau Chaude</v>
      </c>
    </row>
    <row r="1776" spans="1:11" s="1012" customFormat="1" ht="12">
      <c r="A1776" s="1040"/>
      <c r="B1776" s="1053"/>
      <c r="C1776" s="1054"/>
      <c r="D1776" s="1067" t="s">
        <v>3656</v>
      </c>
      <c r="E1776" s="555" t="s">
        <v>66</v>
      </c>
      <c r="F1776" s="555">
        <v>30</v>
      </c>
      <c r="G1776" s="1052">
        <v>24.23</v>
      </c>
      <c r="H1776" s="1059">
        <f t="shared" si="27"/>
        <v>726.9</v>
      </c>
      <c r="I1776" s="1039"/>
      <c r="J1776" s="2159" t="s">
        <v>6429</v>
      </c>
      <c r="K1776" s="2160" t="str">
        <f>VLOOKUP(J1776,'FICHE RATIOS'!C:D,2,FALSE)</f>
        <v>Eau Chaude</v>
      </c>
    </row>
    <row r="1777" spans="1:11" s="1012" customFormat="1" ht="12">
      <c r="A1777" s="1040"/>
      <c r="B1777" s="1053"/>
      <c r="C1777" s="1054"/>
      <c r="D1777" s="1078"/>
      <c r="E1777" s="311"/>
      <c r="F1777" s="555"/>
      <c r="G1777" s="1052"/>
      <c r="H1777" s="1059">
        <f t="shared" si="27"/>
        <v>0</v>
      </c>
      <c r="I1777" s="1039"/>
      <c r="J1777" s="2159" t="s">
        <v>6429</v>
      </c>
      <c r="K1777" s="2160" t="str">
        <f>VLOOKUP(J1777,'FICHE RATIOS'!C:D,2,FALSE)</f>
        <v>Eau Chaude</v>
      </c>
    </row>
    <row r="1778" spans="1:11" s="1012" customFormat="1" ht="12">
      <c r="A1778" s="1040"/>
      <c r="B1778" s="1053"/>
      <c r="C1778" s="1054"/>
      <c r="D1778" s="1067" t="s">
        <v>3601</v>
      </c>
      <c r="E1778" s="555" t="s">
        <v>66</v>
      </c>
      <c r="F1778" s="555">
        <v>4</v>
      </c>
      <c r="G1778" s="1052">
        <v>19.62</v>
      </c>
      <c r="H1778" s="1059">
        <f t="shared" si="27"/>
        <v>78.48</v>
      </c>
      <c r="I1778" s="1039"/>
      <c r="J1778" s="2159" t="s">
        <v>6429</v>
      </c>
      <c r="K1778" s="2160" t="str">
        <f>VLOOKUP(J1778,'FICHE RATIOS'!C:D,2,FALSE)</f>
        <v>Eau Chaude</v>
      </c>
    </row>
    <row r="1779" spans="1:11" s="1012" customFormat="1" ht="12">
      <c r="A1779" s="1040"/>
      <c r="B1779" s="1053"/>
      <c r="C1779" s="1054"/>
      <c r="D1779" s="1067" t="s">
        <v>3602</v>
      </c>
      <c r="E1779" s="555" t="s">
        <v>66</v>
      </c>
      <c r="F1779" s="555">
        <v>4</v>
      </c>
      <c r="G1779" s="1052">
        <v>21.62</v>
      </c>
      <c r="H1779" s="1059">
        <f t="shared" si="27"/>
        <v>86.48</v>
      </c>
      <c r="I1779" s="1039"/>
      <c r="J1779" s="2159" t="s">
        <v>6429</v>
      </c>
      <c r="K1779" s="2160" t="str">
        <f>VLOOKUP(J1779,'FICHE RATIOS'!C:D,2,FALSE)</f>
        <v>Eau Chaude</v>
      </c>
    </row>
    <row r="1780" spans="1:11" s="1012" customFormat="1" ht="12">
      <c r="A1780" s="1040"/>
      <c r="B1780" s="1053"/>
      <c r="C1780" s="1054"/>
      <c r="D1780" s="1067" t="s">
        <v>3609</v>
      </c>
      <c r="E1780" s="555" t="s">
        <v>66</v>
      </c>
      <c r="F1780" s="555">
        <v>30</v>
      </c>
      <c r="G1780" s="1052">
        <v>23.2</v>
      </c>
      <c r="H1780" s="1059">
        <f t="shared" si="27"/>
        <v>696</v>
      </c>
      <c r="I1780" s="1039"/>
      <c r="J1780" s="2159" t="s">
        <v>6429</v>
      </c>
      <c r="K1780" s="2160" t="str">
        <f>VLOOKUP(J1780,'FICHE RATIOS'!C:D,2,FALSE)</f>
        <v>Eau Chaude</v>
      </c>
    </row>
    <row r="1781" spans="1:11" s="1012" customFormat="1" ht="12">
      <c r="A1781" s="1040"/>
      <c r="B1781" s="1053"/>
      <c r="C1781" s="1054"/>
      <c r="D1781" s="1067"/>
      <c r="E1781" s="555"/>
      <c r="F1781" s="555"/>
      <c r="G1781" s="1052"/>
      <c r="H1781" s="1059">
        <f t="shared" si="27"/>
        <v>0</v>
      </c>
      <c r="I1781" s="1039"/>
      <c r="J1781" s="2159" t="s">
        <v>6429</v>
      </c>
      <c r="K1781" s="2160" t="str">
        <f>VLOOKUP(J1781,'FICHE RATIOS'!C:D,2,FALSE)</f>
        <v>Eau Chaude</v>
      </c>
    </row>
    <row r="1782" spans="1:11" s="1012" customFormat="1" ht="12">
      <c r="A1782" s="1040"/>
      <c r="B1782" s="1053"/>
      <c r="C1782" s="1054"/>
      <c r="D1782" s="1067" t="s">
        <v>3614</v>
      </c>
      <c r="E1782" s="311"/>
      <c r="F1782" s="555"/>
      <c r="G1782" s="1052"/>
      <c r="H1782" s="1059">
        <f t="shared" si="27"/>
        <v>0</v>
      </c>
      <c r="I1782" s="1039"/>
      <c r="J1782" s="2159" t="s">
        <v>6429</v>
      </c>
      <c r="K1782" s="2160" t="str">
        <f>VLOOKUP(J1782,'FICHE RATIOS'!C:D,2,FALSE)</f>
        <v>Eau Chaude</v>
      </c>
    </row>
    <row r="1783" spans="1:11" s="1012" customFormat="1" ht="12">
      <c r="A1783" s="1040"/>
      <c r="B1783" s="1053"/>
      <c r="C1783" s="1054"/>
      <c r="D1783" s="1067" t="s">
        <v>3615</v>
      </c>
      <c r="E1783" s="555" t="s">
        <v>66</v>
      </c>
      <c r="F1783" s="555">
        <v>60</v>
      </c>
      <c r="G1783" s="1052">
        <v>15.97</v>
      </c>
      <c r="H1783" s="1059">
        <f t="shared" si="27"/>
        <v>958.2</v>
      </c>
      <c r="I1783" s="1039"/>
      <c r="J1783" s="2159" t="s">
        <v>6429</v>
      </c>
      <c r="K1783" s="2160" t="str">
        <f>VLOOKUP(J1783,'FICHE RATIOS'!C:D,2,FALSE)</f>
        <v>Eau Chaude</v>
      </c>
    </row>
    <row r="1784" spans="1:11" s="1012" customFormat="1" ht="12">
      <c r="A1784" s="1040"/>
      <c r="B1784" s="1053"/>
      <c r="C1784" s="1054"/>
      <c r="D1784" s="1067"/>
      <c r="E1784" s="555"/>
      <c r="F1784" s="555"/>
      <c r="G1784" s="1052"/>
      <c r="H1784" s="1059">
        <f t="shared" si="27"/>
        <v>0</v>
      </c>
      <c r="I1784" s="1039"/>
      <c r="J1784" s="2159" t="s">
        <v>6429</v>
      </c>
      <c r="K1784" s="2160" t="str">
        <f>VLOOKUP(J1784,'FICHE RATIOS'!C:D,2,FALSE)</f>
        <v>Eau Chaude</v>
      </c>
    </row>
    <row r="1785" spans="1:11" s="1012" customFormat="1" ht="12">
      <c r="A1785" s="1040"/>
      <c r="B1785" s="1053"/>
      <c r="C1785" s="1054"/>
      <c r="D1785" s="1067" t="s">
        <v>3616</v>
      </c>
      <c r="E1785" s="311"/>
      <c r="F1785" s="555"/>
      <c r="G1785" s="1052"/>
      <c r="H1785" s="1059">
        <f t="shared" si="27"/>
        <v>0</v>
      </c>
      <c r="I1785" s="1039"/>
      <c r="J1785" s="2159" t="s">
        <v>6429</v>
      </c>
      <c r="K1785" s="2160" t="str">
        <f>VLOOKUP(J1785,'FICHE RATIOS'!C:D,2,FALSE)</f>
        <v>Eau Chaude</v>
      </c>
    </row>
    <row r="1786" spans="1:11" s="1012" customFormat="1" ht="12">
      <c r="A1786" s="1040"/>
      <c r="B1786" s="1053"/>
      <c r="C1786" s="1054"/>
      <c r="D1786" s="1067" t="s">
        <v>3617</v>
      </c>
      <c r="E1786" s="555" t="s">
        <v>66</v>
      </c>
      <c r="F1786" s="555">
        <v>344</v>
      </c>
      <c r="G1786" s="1052">
        <v>16.34</v>
      </c>
      <c r="H1786" s="1059">
        <f t="shared" si="27"/>
        <v>5620.96</v>
      </c>
      <c r="I1786" s="1039"/>
      <c r="J1786" s="2159" t="s">
        <v>6429</v>
      </c>
      <c r="K1786" s="2160" t="str">
        <f>VLOOKUP(J1786,'FICHE RATIOS'!C:D,2,FALSE)</f>
        <v>Eau Chaude</v>
      </c>
    </row>
    <row r="1787" spans="1:11" s="1012" customFormat="1" ht="12">
      <c r="A1787" s="1040"/>
      <c r="B1787" s="1053"/>
      <c r="C1787" s="1054"/>
      <c r="D1787" s="1067"/>
      <c r="E1787" s="555"/>
      <c r="F1787" s="555"/>
      <c r="G1787" s="1052"/>
      <c r="H1787" s="1059">
        <f t="shared" si="27"/>
        <v>0</v>
      </c>
      <c r="I1787" s="1039"/>
      <c r="J1787" s="2159" t="s">
        <v>6429</v>
      </c>
      <c r="K1787" s="2160" t="str">
        <f>VLOOKUP(J1787,'FICHE RATIOS'!C:D,2,FALSE)</f>
        <v>Eau Chaude</v>
      </c>
    </row>
    <row r="1788" spans="1:11" s="1012" customFormat="1" ht="12">
      <c r="A1788" s="1040"/>
      <c r="B1788" s="1053"/>
      <c r="C1788" s="1054"/>
      <c r="D1788" s="1067"/>
      <c r="E1788" s="555"/>
      <c r="F1788" s="555"/>
      <c r="G1788" s="1052"/>
      <c r="H1788" s="1059">
        <f t="shared" si="27"/>
        <v>0</v>
      </c>
      <c r="I1788" s="1039"/>
      <c r="J1788" s="2159" t="s">
        <v>6429</v>
      </c>
      <c r="K1788" s="2160" t="str">
        <f>VLOOKUP(J1788,'FICHE RATIOS'!C:D,2,FALSE)</f>
        <v>Eau Chaude</v>
      </c>
    </row>
    <row r="1789" spans="1:11" s="1012" customFormat="1" ht="12">
      <c r="A1789" s="1040"/>
      <c r="B1789" s="1053"/>
      <c r="C1789" s="1054"/>
      <c r="D1789" s="1067" t="s">
        <v>3618</v>
      </c>
      <c r="E1789" s="555" t="s">
        <v>235</v>
      </c>
      <c r="F1789" s="555">
        <v>405</v>
      </c>
      <c r="G1789" s="1052">
        <v>25.16</v>
      </c>
      <c r="H1789" s="1059">
        <f t="shared" si="27"/>
        <v>10189.799999999999</v>
      </c>
      <c r="I1789" s="1039"/>
      <c r="J1789" s="2159" t="s">
        <v>6429</v>
      </c>
      <c r="K1789" s="2160" t="str">
        <f>VLOOKUP(J1789,'FICHE RATIOS'!C:D,2,FALSE)</f>
        <v>Eau Chaude</v>
      </c>
    </row>
    <row r="1790" spans="1:11" s="1012" customFormat="1" ht="12">
      <c r="A1790" s="1040"/>
      <c r="B1790" s="1053"/>
      <c r="C1790" s="1054"/>
      <c r="D1790" s="1067" t="s">
        <v>3619</v>
      </c>
      <c r="E1790" s="555" t="s">
        <v>235</v>
      </c>
      <c r="F1790" s="555">
        <v>164</v>
      </c>
      <c r="G1790" s="1052">
        <v>36.25</v>
      </c>
      <c r="H1790" s="1059">
        <f t="shared" si="27"/>
        <v>5945</v>
      </c>
      <c r="I1790" s="1039"/>
      <c r="J1790" s="2159" t="s">
        <v>6429</v>
      </c>
      <c r="K1790" s="2160" t="str">
        <f>VLOOKUP(J1790,'FICHE RATIOS'!C:D,2,FALSE)</f>
        <v>Eau Chaude</v>
      </c>
    </row>
    <row r="1791" spans="1:11" s="1012" customFormat="1" ht="12">
      <c r="A1791" s="1040"/>
      <c r="B1791" s="1053"/>
      <c r="C1791" s="1054"/>
      <c r="D1791" s="1067" t="s">
        <v>3620</v>
      </c>
      <c r="E1791" s="555" t="s">
        <v>235</v>
      </c>
      <c r="F1791" s="555">
        <v>45</v>
      </c>
      <c r="G1791" s="1052">
        <v>41.06</v>
      </c>
      <c r="H1791" s="1059">
        <f t="shared" ref="H1791:H1854" si="28">+IF(F1791=0,0,F1791*G1791)</f>
        <v>1847.7</v>
      </c>
      <c r="I1791" s="1039"/>
      <c r="J1791" s="2159" t="s">
        <v>6429</v>
      </c>
      <c r="K1791" s="2160" t="str">
        <f>VLOOKUP(J1791,'FICHE RATIOS'!C:D,2,FALSE)</f>
        <v>Eau Chaude</v>
      </c>
    </row>
    <row r="1792" spans="1:11" s="1012" customFormat="1" ht="12">
      <c r="A1792" s="1040"/>
      <c r="B1792" s="1053"/>
      <c r="C1792" s="1054"/>
      <c r="D1792" s="1071" t="s">
        <v>3966</v>
      </c>
      <c r="E1792" s="555" t="s">
        <v>235</v>
      </c>
      <c r="F1792" s="555">
        <v>270</v>
      </c>
      <c r="G1792" s="1052">
        <v>7.6</v>
      </c>
      <c r="H1792" s="1059">
        <f t="shared" si="28"/>
        <v>2052</v>
      </c>
      <c r="I1792" s="1039"/>
      <c r="J1792" s="2159" t="s">
        <v>6429</v>
      </c>
      <c r="K1792" s="2160" t="str">
        <f>VLOOKUP(J1792,'FICHE RATIOS'!C:D,2,FALSE)</f>
        <v>Eau Chaude</v>
      </c>
    </row>
    <row r="1793" spans="1:11" s="1012" customFormat="1" ht="12">
      <c r="A1793" s="1040"/>
      <c r="B1793" s="1123"/>
      <c r="C1793" s="1124"/>
      <c r="D1793" s="1062"/>
      <c r="E1793" s="276"/>
      <c r="F1793" s="1125"/>
      <c r="G1793" s="1081"/>
      <c r="H1793" s="1082">
        <f t="shared" si="28"/>
        <v>0</v>
      </c>
      <c r="I1793" s="1039"/>
      <c r="J1793" s="2159" t="s">
        <v>6429</v>
      </c>
      <c r="K1793" s="2160" t="str">
        <f>VLOOKUP(J1793,'FICHE RATIOS'!C:D,2,FALSE)</f>
        <v>Eau Chaude</v>
      </c>
    </row>
    <row r="1794" spans="1:11" s="1012" customFormat="1" ht="12">
      <c r="A1794" s="1040"/>
      <c r="B1794" s="1123"/>
      <c r="C1794" s="1124"/>
      <c r="D1794" s="1062"/>
      <c r="E1794" s="276"/>
      <c r="F1794" s="1125"/>
      <c r="G1794" s="1081"/>
      <c r="H1794" s="1082">
        <f t="shared" si="28"/>
        <v>0</v>
      </c>
      <c r="I1794" s="1039"/>
      <c r="J1794" s="2159" t="s">
        <v>6429</v>
      </c>
      <c r="K1794" s="2160" t="str">
        <f>VLOOKUP(J1794,'FICHE RATIOS'!C:D,2,FALSE)</f>
        <v>Eau Chaude</v>
      </c>
    </row>
    <row r="1795" spans="1:11" s="1012" customFormat="1" ht="12">
      <c r="A1795" s="1040"/>
      <c r="B1795" s="1053"/>
      <c r="C1795" s="1054"/>
      <c r="D1795" s="1085" t="s">
        <v>3658</v>
      </c>
      <c r="E1795" s="555"/>
      <c r="F1795" s="555"/>
      <c r="G1795" s="1052"/>
      <c r="H1795" s="1059">
        <f t="shared" si="28"/>
        <v>0</v>
      </c>
      <c r="I1795" s="1039"/>
      <c r="J1795" s="2159" t="s">
        <v>6429</v>
      </c>
      <c r="K1795" s="2160" t="str">
        <f>VLOOKUP(J1795,'FICHE RATIOS'!C:D,2,FALSE)</f>
        <v>Eau Chaude</v>
      </c>
    </row>
    <row r="1796" spans="1:11" s="1012" customFormat="1" ht="12">
      <c r="A1796" s="1040"/>
      <c r="B1796" s="1053"/>
      <c r="C1796" s="1054"/>
      <c r="D1796" s="1070" t="s">
        <v>3659</v>
      </c>
      <c r="E1796" s="555"/>
      <c r="F1796" s="555"/>
      <c r="G1796" s="1052"/>
      <c r="H1796" s="1059">
        <f t="shared" si="28"/>
        <v>0</v>
      </c>
      <c r="I1796" s="1039"/>
      <c r="J1796" s="2159" t="s">
        <v>6429</v>
      </c>
      <c r="K1796" s="2160" t="str">
        <f>VLOOKUP(J1796,'FICHE RATIOS'!C:D,2,FALSE)</f>
        <v>Eau Chaude</v>
      </c>
    </row>
    <row r="1797" spans="1:11" s="1012" customFormat="1" ht="12">
      <c r="A1797" s="1040"/>
      <c r="B1797" s="1060"/>
      <c r="C1797" s="1040"/>
      <c r="D1797" s="1061" t="s">
        <v>3660</v>
      </c>
      <c r="E1797" s="555" t="s">
        <v>235</v>
      </c>
      <c r="F1797" s="555">
        <v>147</v>
      </c>
      <c r="G1797" s="1052">
        <v>29</v>
      </c>
      <c r="H1797" s="1059">
        <f t="shared" si="28"/>
        <v>4263</v>
      </c>
      <c r="I1797" s="1039"/>
      <c r="J1797" s="2159" t="s">
        <v>6429</v>
      </c>
      <c r="K1797" s="2160" t="str">
        <f>VLOOKUP(J1797,'FICHE RATIOS'!C:D,2,FALSE)</f>
        <v>Eau Chaude</v>
      </c>
    </row>
    <row r="1798" spans="1:11" s="1012" customFormat="1" ht="12">
      <c r="A1798" s="1040"/>
      <c r="B1798" s="1060"/>
      <c r="C1798" s="1040"/>
      <c r="D1798" s="1061" t="s">
        <v>3661</v>
      </c>
      <c r="E1798" s="555" t="s">
        <v>235</v>
      </c>
      <c r="F1798" s="555">
        <v>88</v>
      </c>
      <c r="G1798" s="1052">
        <v>33.880000000000003</v>
      </c>
      <c r="H1798" s="1059">
        <f t="shared" si="28"/>
        <v>2981.44</v>
      </c>
      <c r="I1798" s="1039"/>
      <c r="J1798" s="2159" t="s">
        <v>6429</v>
      </c>
      <c r="K1798" s="2160" t="str">
        <f>VLOOKUP(J1798,'FICHE RATIOS'!C:D,2,FALSE)</f>
        <v>Eau Chaude</v>
      </c>
    </row>
    <row r="1799" spans="1:11" s="1012" customFormat="1" ht="12">
      <c r="A1799" s="1040"/>
      <c r="B1799" s="1060"/>
      <c r="C1799" s="1040"/>
      <c r="D1799" s="1061" t="s">
        <v>3662</v>
      </c>
      <c r="E1799" s="555" t="s">
        <v>235</v>
      </c>
      <c r="F1799" s="1086">
        <v>56</v>
      </c>
      <c r="G1799" s="1052">
        <v>38.75</v>
      </c>
      <c r="H1799" s="1059">
        <f t="shared" si="28"/>
        <v>2170</v>
      </c>
      <c r="I1799" s="1039"/>
      <c r="J1799" s="2159" t="s">
        <v>6429</v>
      </c>
      <c r="K1799" s="2160" t="str">
        <f>VLOOKUP(J1799,'FICHE RATIOS'!C:D,2,FALSE)</f>
        <v>Eau Chaude</v>
      </c>
    </row>
    <row r="1800" spans="1:11" s="1012" customFormat="1" ht="12">
      <c r="A1800" s="1040"/>
      <c r="B1800" s="1060"/>
      <c r="C1800" s="1040"/>
      <c r="D1800" s="1061" t="s">
        <v>3663</v>
      </c>
      <c r="E1800" s="555" t="s">
        <v>235</v>
      </c>
      <c r="F1800" s="1086">
        <v>60</v>
      </c>
      <c r="G1800" s="1052">
        <v>47.72</v>
      </c>
      <c r="H1800" s="1059">
        <f t="shared" si="28"/>
        <v>2863.2</v>
      </c>
      <c r="I1800" s="1039"/>
      <c r="J1800" s="2159" t="s">
        <v>6429</v>
      </c>
      <c r="K1800" s="2160" t="str">
        <f>VLOOKUP(J1800,'FICHE RATIOS'!C:D,2,FALSE)</f>
        <v>Eau Chaude</v>
      </c>
    </row>
    <row r="1801" spans="1:11" s="1012" customFormat="1" ht="12">
      <c r="A1801" s="1040"/>
      <c r="B1801" s="1060"/>
      <c r="C1801" s="1040"/>
      <c r="D1801" s="1061" t="s">
        <v>3664</v>
      </c>
      <c r="E1801" s="555" t="s">
        <v>235</v>
      </c>
      <c r="F1801" s="1086">
        <v>65</v>
      </c>
      <c r="G1801" s="1052">
        <v>58.39</v>
      </c>
      <c r="H1801" s="1059">
        <f t="shared" si="28"/>
        <v>3795.35</v>
      </c>
      <c r="I1801" s="1039"/>
      <c r="J1801" s="2159" t="s">
        <v>6429</v>
      </c>
      <c r="K1801" s="2160" t="str">
        <f>VLOOKUP(J1801,'FICHE RATIOS'!C:D,2,FALSE)</f>
        <v>Eau Chaude</v>
      </c>
    </row>
    <row r="1802" spans="1:11" s="1012" customFormat="1" ht="12">
      <c r="A1802" s="1040"/>
      <c r="B1802" s="1060"/>
      <c r="C1802" s="1040"/>
      <c r="D1802" s="1061" t="s">
        <v>3665</v>
      </c>
      <c r="E1802" s="555" t="s">
        <v>235</v>
      </c>
      <c r="F1802" s="1086">
        <v>45</v>
      </c>
      <c r="G1802" s="1052">
        <v>64.34</v>
      </c>
      <c r="H1802" s="1059">
        <f t="shared" si="28"/>
        <v>2895.3</v>
      </c>
      <c r="I1802" s="1039"/>
      <c r="J1802" s="2159" t="s">
        <v>6429</v>
      </c>
      <c r="K1802" s="2160" t="str">
        <f>VLOOKUP(J1802,'FICHE RATIOS'!C:D,2,FALSE)</f>
        <v>Eau Chaude</v>
      </c>
    </row>
    <row r="1803" spans="1:11" s="1012" customFormat="1" ht="12">
      <c r="A1803" s="1040"/>
      <c r="B1803" s="1060"/>
      <c r="C1803" s="1040"/>
      <c r="D1803" s="1061" t="s">
        <v>3666</v>
      </c>
      <c r="E1803" s="555" t="s">
        <v>235</v>
      </c>
      <c r="F1803" s="1086">
        <v>97</v>
      </c>
      <c r="G1803" s="1052">
        <v>91.7</v>
      </c>
      <c r="H1803" s="1059">
        <f t="shared" si="28"/>
        <v>8894.9</v>
      </c>
      <c r="I1803" s="1039"/>
      <c r="J1803" s="2159" t="s">
        <v>6429</v>
      </c>
      <c r="K1803" s="2160" t="str">
        <f>VLOOKUP(J1803,'FICHE RATIOS'!C:D,2,FALSE)</f>
        <v>Eau Chaude</v>
      </c>
    </row>
    <row r="1804" spans="1:11" s="1012" customFormat="1" ht="12">
      <c r="A1804" s="1040"/>
      <c r="B1804" s="1060"/>
      <c r="C1804" s="1040"/>
      <c r="D1804" s="1061"/>
      <c r="E1804" s="1051"/>
      <c r="F1804" s="1051"/>
      <c r="G1804" s="1052"/>
      <c r="H1804" s="1059">
        <f t="shared" si="28"/>
        <v>0</v>
      </c>
      <c r="I1804" s="1039"/>
      <c r="J1804" s="2159" t="s">
        <v>6429</v>
      </c>
      <c r="K1804" s="2160" t="str">
        <f>VLOOKUP(J1804,'FICHE RATIOS'!C:D,2,FALSE)</f>
        <v>Eau Chaude</v>
      </c>
    </row>
    <row r="1805" spans="1:11" s="1012" customFormat="1" ht="12">
      <c r="A1805" s="1040"/>
      <c r="B1805" s="1053"/>
      <c r="C1805" s="1054"/>
      <c r="D1805" s="1064" t="s">
        <v>3667</v>
      </c>
      <c r="E1805" s="456" t="s">
        <v>70</v>
      </c>
      <c r="F1805" s="555">
        <v>165</v>
      </c>
      <c r="G1805" s="1052">
        <v>38.18</v>
      </c>
      <c r="H1805" s="1059">
        <f t="shared" si="28"/>
        <v>6299.7</v>
      </c>
      <c r="I1805" s="1039"/>
      <c r="J1805" s="2159" t="s">
        <v>6429</v>
      </c>
      <c r="K1805" s="2160" t="str">
        <f>VLOOKUP(J1805,'FICHE RATIOS'!C:D,2,FALSE)</f>
        <v>Eau Chaude</v>
      </c>
    </row>
    <row r="1806" spans="1:11" s="1012" customFormat="1" ht="12">
      <c r="A1806" s="1040"/>
      <c r="B1806" s="1053"/>
      <c r="C1806" s="1054"/>
      <c r="D1806" s="1067"/>
      <c r="E1806" s="555"/>
      <c r="F1806" s="555"/>
      <c r="G1806" s="1052"/>
      <c r="H1806" s="1059">
        <f t="shared" si="28"/>
        <v>0</v>
      </c>
      <c r="I1806" s="1039"/>
      <c r="J1806" s="2159" t="s">
        <v>6429</v>
      </c>
      <c r="K1806" s="2160" t="str">
        <f>VLOOKUP(J1806,'FICHE RATIOS'!C:D,2,FALSE)</f>
        <v>Eau Chaude</v>
      </c>
    </row>
    <row r="1807" spans="1:11" s="1012" customFormat="1" ht="12">
      <c r="A1807" s="1040"/>
      <c r="B1807" s="1053"/>
      <c r="C1807" s="1054"/>
      <c r="D1807" s="1067" t="s">
        <v>3582</v>
      </c>
      <c r="E1807" s="555" t="s">
        <v>66</v>
      </c>
      <c r="F1807" s="555">
        <v>6</v>
      </c>
      <c r="G1807" s="1052">
        <v>42.14</v>
      </c>
      <c r="H1807" s="1059">
        <f t="shared" si="28"/>
        <v>252.84</v>
      </c>
      <c r="I1807" s="1039"/>
      <c r="J1807" s="2159" t="s">
        <v>6429</v>
      </c>
      <c r="K1807" s="2160" t="str">
        <f>VLOOKUP(J1807,'FICHE RATIOS'!C:D,2,FALSE)</f>
        <v>Eau Chaude</v>
      </c>
    </row>
    <row r="1808" spans="1:11" s="1012" customFormat="1" ht="12">
      <c r="A1808" s="1040"/>
      <c r="B1808" s="1053"/>
      <c r="C1808" s="1054"/>
      <c r="D1808" s="1067" t="s">
        <v>3545</v>
      </c>
      <c r="E1808" s="555" t="s">
        <v>66</v>
      </c>
      <c r="F1808" s="555">
        <v>3</v>
      </c>
      <c r="G1808" s="1052">
        <v>50.53</v>
      </c>
      <c r="H1808" s="1059">
        <f t="shared" si="28"/>
        <v>151.59</v>
      </c>
      <c r="I1808" s="1039"/>
      <c r="J1808" s="2159" t="s">
        <v>6429</v>
      </c>
      <c r="K1808" s="2160" t="str">
        <f>VLOOKUP(J1808,'FICHE RATIOS'!C:D,2,FALSE)</f>
        <v>Eau Chaude</v>
      </c>
    </row>
    <row r="1809" spans="1:11" s="1012" customFormat="1" ht="12">
      <c r="A1809" s="1040"/>
      <c r="B1809" s="1053"/>
      <c r="C1809" s="1054"/>
      <c r="D1809" s="1067" t="s">
        <v>3577</v>
      </c>
      <c r="E1809" s="555" t="s">
        <v>66</v>
      </c>
      <c r="F1809" s="555">
        <v>2</v>
      </c>
      <c r="G1809" s="1052">
        <v>58.41</v>
      </c>
      <c r="H1809" s="1059">
        <f t="shared" si="28"/>
        <v>116.82</v>
      </c>
      <c r="I1809" s="1039"/>
      <c r="J1809" s="2159" t="s">
        <v>6429</v>
      </c>
      <c r="K1809" s="2160" t="str">
        <f>VLOOKUP(J1809,'FICHE RATIOS'!C:D,2,FALSE)</f>
        <v>Eau Chaude</v>
      </c>
    </row>
    <row r="1810" spans="1:11" s="1012" customFormat="1" ht="12">
      <c r="A1810" s="1040"/>
      <c r="B1810" s="1053"/>
      <c r="C1810" s="1054"/>
      <c r="D1810" s="1067" t="s">
        <v>3597</v>
      </c>
      <c r="E1810" s="555" t="s">
        <v>66</v>
      </c>
      <c r="F1810" s="555">
        <v>1</v>
      </c>
      <c r="G1810" s="1052">
        <v>72.59</v>
      </c>
      <c r="H1810" s="1059">
        <f t="shared" si="28"/>
        <v>72.59</v>
      </c>
      <c r="I1810" s="1039"/>
      <c r="J1810" s="2159" t="s">
        <v>6429</v>
      </c>
      <c r="K1810" s="2160" t="str">
        <f>VLOOKUP(J1810,'FICHE RATIOS'!C:D,2,FALSE)</f>
        <v>Eau Chaude</v>
      </c>
    </row>
    <row r="1811" spans="1:11" s="1012" customFormat="1" ht="12">
      <c r="A1811" s="1040"/>
      <c r="B1811" s="1053"/>
      <c r="C1811" s="1054"/>
      <c r="D1811" s="1067" t="s">
        <v>3531</v>
      </c>
      <c r="E1811" s="555" t="s">
        <v>66</v>
      </c>
      <c r="F1811" s="311">
        <v>1</v>
      </c>
      <c r="G1811" s="1052">
        <v>132.02000000000001</v>
      </c>
      <c r="H1811" s="1059">
        <f t="shared" si="28"/>
        <v>132.02000000000001</v>
      </c>
      <c r="I1811" s="1039"/>
      <c r="J1811" s="2159" t="s">
        <v>6429</v>
      </c>
      <c r="K1811" s="2160" t="str">
        <f>VLOOKUP(J1811,'FICHE RATIOS'!C:D,2,FALSE)</f>
        <v>Eau Chaude</v>
      </c>
    </row>
    <row r="1812" spans="1:11" s="1012" customFormat="1" ht="12">
      <c r="A1812" s="1040"/>
      <c r="B1812" s="1053"/>
      <c r="C1812" s="1054"/>
      <c r="D1812" s="1067"/>
      <c r="E1812" s="555"/>
      <c r="F1812" s="555"/>
      <c r="G1812" s="1052"/>
      <c r="H1812" s="1059">
        <f t="shared" si="28"/>
        <v>0</v>
      </c>
      <c r="I1812" s="1039"/>
      <c r="J1812" s="2159" t="s">
        <v>6429</v>
      </c>
      <c r="K1812" s="2160" t="str">
        <f>VLOOKUP(J1812,'FICHE RATIOS'!C:D,2,FALSE)</f>
        <v>Eau Chaude</v>
      </c>
    </row>
    <row r="1813" spans="1:11" s="1012" customFormat="1" ht="12">
      <c r="A1813" s="1040"/>
      <c r="B1813" s="1060"/>
      <c r="C1813" s="1040"/>
      <c r="D1813" s="1062" t="s">
        <v>3668</v>
      </c>
      <c r="E1813" s="276"/>
      <c r="F1813" s="1051"/>
      <c r="G1813" s="1052"/>
      <c r="H1813" s="1059">
        <f t="shared" si="28"/>
        <v>0</v>
      </c>
      <c r="I1813" s="1039"/>
      <c r="J1813" s="2159" t="s">
        <v>6429</v>
      </c>
      <c r="K1813" s="2160" t="str">
        <f>VLOOKUP(J1813,'FICHE RATIOS'!C:D,2,FALSE)</f>
        <v>Eau Chaude</v>
      </c>
    </row>
    <row r="1814" spans="1:11" s="1012" customFormat="1" ht="12">
      <c r="A1814" s="1040"/>
      <c r="B1814" s="1060"/>
      <c r="C1814" s="1040"/>
      <c r="D1814" s="1062" t="s">
        <v>3669</v>
      </c>
      <c r="E1814" s="276" t="s">
        <v>66</v>
      </c>
      <c r="F1814" s="1051">
        <v>3</v>
      </c>
      <c r="G1814" s="1052">
        <v>92.32</v>
      </c>
      <c r="H1814" s="1059">
        <f t="shared" si="28"/>
        <v>276.95999999999998</v>
      </c>
      <c r="I1814" s="1039"/>
      <c r="J1814" s="2159" t="s">
        <v>6429</v>
      </c>
      <c r="K1814" s="2160" t="str">
        <f>VLOOKUP(J1814,'FICHE RATIOS'!C:D,2,FALSE)</f>
        <v>Eau Chaude</v>
      </c>
    </row>
    <row r="1815" spans="1:11" s="1012" customFormat="1" ht="12">
      <c r="A1815" s="1040"/>
      <c r="B1815" s="1060"/>
      <c r="C1815" s="1040"/>
      <c r="D1815" s="1062" t="s">
        <v>3670</v>
      </c>
      <c r="E1815" s="276" t="s">
        <v>66</v>
      </c>
      <c r="F1815" s="1051">
        <v>2</v>
      </c>
      <c r="G1815" s="1052">
        <v>100.67</v>
      </c>
      <c r="H1815" s="1059">
        <f t="shared" si="28"/>
        <v>201.34</v>
      </c>
      <c r="I1815" s="1039"/>
      <c r="J1815" s="2159" t="s">
        <v>6429</v>
      </c>
      <c r="K1815" s="2160" t="str">
        <f>VLOOKUP(J1815,'FICHE RATIOS'!C:D,2,FALSE)</f>
        <v>Eau Chaude</v>
      </c>
    </row>
    <row r="1816" spans="1:11" s="1012" customFormat="1" ht="12">
      <c r="A1816" s="1040"/>
      <c r="B1816" s="1053"/>
      <c r="C1816" s="1054"/>
      <c r="D1816" s="1067"/>
      <c r="E1816" s="555"/>
      <c r="F1816" s="555"/>
      <c r="G1816" s="1052"/>
      <c r="H1816" s="1059">
        <f t="shared" si="28"/>
        <v>0</v>
      </c>
      <c r="I1816" s="1039"/>
      <c r="J1816" s="2159" t="s">
        <v>6429</v>
      </c>
      <c r="K1816" s="2160" t="str">
        <f>VLOOKUP(J1816,'FICHE RATIOS'!C:D,2,FALSE)</f>
        <v>Eau Chaude</v>
      </c>
    </row>
    <row r="1817" spans="1:11" s="1012" customFormat="1" ht="12">
      <c r="A1817" s="1040"/>
      <c r="B1817" s="1053"/>
      <c r="C1817" s="1054"/>
      <c r="D1817" s="1064" t="s">
        <v>3671</v>
      </c>
      <c r="E1817" s="456"/>
      <c r="F1817" s="456"/>
      <c r="G1817" s="1052"/>
      <c r="H1817" s="1059">
        <f t="shared" si="28"/>
        <v>0</v>
      </c>
      <c r="I1817" s="1039"/>
      <c r="J1817" s="2159" t="s">
        <v>6429</v>
      </c>
      <c r="K1817" s="2160" t="str">
        <f>VLOOKUP(J1817,'FICHE RATIOS'!C:D,2,FALSE)</f>
        <v>Eau Chaude</v>
      </c>
    </row>
    <row r="1818" spans="1:11" s="1012" customFormat="1" ht="12">
      <c r="A1818" s="1040"/>
      <c r="B1818" s="1053"/>
      <c r="C1818" s="1054"/>
      <c r="D1818" s="1064" t="s">
        <v>3672</v>
      </c>
      <c r="E1818" s="456" t="s">
        <v>51</v>
      </c>
      <c r="F1818" s="456">
        <v>5</v>
      </c>
      <c r="G1818" s="1052">
        <v>65.150000000000006</v>
      </c>
      <c r="H1818" s="1059">
        <f t="shared" si="28"/>
        <v>325.75</v>
      </c>
      <c r="I1818" s="1039"/>
      <c r="J1818" s="2159" t="s">
        <v>6429</v>
      </c>
      <c r="K1818" s="2160" t="str">
        <f>VLOOKUP(J1818,'FICHE RATIOS'!C:D,2,FALSE)</f>
        <v>Eau Chaude</v>
      </c>
    </row>
    <row r="1819" spans="1:11" s="1012" customFormat="1" ht="12">
      <c r="A1819" s="1040"/>
      <c r="B1819" s="1053"/>
      <c r="C1819" s="1054"/>
      <c r="D1819" s="1064" t="s">
        <v>3536</v>
      </c>
      <c r="E1819" s="456" t="s">
        <v>66</v>
      </c>
      <c r="F1819" s="311">
        <v>5</v>
      </c>
      <c r="G1819" s="1052">
        <v>15.78</v>
      </c>
      <c r="H1819" s="1059">
        <f t="shared" si="28"/>
        <v>78.899999999999991</v>
      </c>
      <c r="I1819" s="1039"/>
      <c r="J1819" s="2159" t="s">
        <v>6429</v>
      </c>
      <c r="K1819" s="2160" t="str">
        <f>VLOOKUP(J1819,'FICHE RATIOS'!C:D,2,FALSE)</f>
        <v>Eau Chaude</v>
      </c>
    </row>
    <row r="1820" spans="1:11" s="1012" customFormat="1" ht="12">
      <c r="A1820" s="1040"/>
      <c r="B1820" s="1065"/>
      <c r="C1820" s="1066"/>
      <c r="D1820" s="1061"/>
      <c r="E1820" s="1051"/>
      <c r="F1820" s="1084"/>
      <c r="G1820" s="1052"/>
      <c r="H1820" s="1059">
        <f t="shared" si="28"/>
        <v>0</v>
      </c>
      <c r="I1820" s="1039"/>
      <c r="J1820" s="2159" t="s">
        <v>6429</v>
      </c>
      <c r="K1820" s="2160" t="str">
        <f>VLOOKUP(J1820,'FICHE RATIOS'!C:D,2,FALSE)</f>
        <v>Eau Chaude</v>
      </c>
    </row>
    <row r="1821" spans="1:11" s="1012" customFormat="1" ht="12">
      <c r="A1821" s="1040"/>
      <c r="B1821" s="1053"/>
      <c r="C1821" s="1054"/>
      <c r="D1821" s="1070" t="s">
        <v>3598</v>
      </c>
      <c r="E1821" s="555"/>
      <c r="F1821" s="555"/>
      <c r="G1821" s="1052"/>
      <c r="H1821" s="1059">
        <f t="shared" si="28"/>
        <v>0</v>
      </c>
      <c r="I1821" s="1039"/>
      <c r="J1821" s="2159" t="s">
        <v>6429</v>
      </c>
      <c r="K1821" s="2160" t="str">
        <f>VLOOKUP(J1821,'FICHE RATIOS'!C:D,2,FALSE)</f>
        <v>Eau Chaude</v>
      </c>
    </row>
    <row r="1822" spans="1:11" s="1012" customFormat="1" ht="12">
      <c r="A1822" s="1040"/>
      <c r="B1822" s="1053"/>
      <c r="C1822" s="1054"/>
      <c r="D1822" s="1067" t="s">
        <v>3599</v>
      </c>
      <c r="E1822" s="555" t="s">
        <v>66</v>
      </c>
      <c r="F1822" s="311">
        <v>37</v>
      </c>
      <c r="G1822" s="1052">
        <v>22.02</v>
      </c>
      <c r="H1822" s="1059">
        <f t="shared" si="28"/>
        <v>814.74</v>
      </c>
      <c r="I1822" s="1039"/>
      <c r="J1822" s="2159" t="s">
        <v>6429</v>
      </c>
      <c r="K1822" s="2160" t="str">
        <f>VLOOKUP(J1822,'FICHE RATIOS'!C:D,2,FALSE)</f>
        <v>Eau Chaude</v>
      </c>
    </row>
    <row r="1823" spans="1:11" s="1012" customFormat="1" ht="12">
      <c r="A1823" s="1040"/>
      <c r="B1823" s="1053"/>
      <c r="C1823" s="1054"/>
      <c r="D1823" s="1067" t="s">
        <v>3600</v>
      </c>
      <c r="E1823" s="555" t="s">
        <v>66</v>
      </c>
      <c r="F1823" s="555">
        <v>12</v>
      </c>
      <c r="G1823" s="1052">
        <v>25.37</v>
      </c>
      <c r="H1823" s="1059">
        <f t="shared" si="28"/>
        <v>304.44</v>
      </c>
      <c r="I1823" s="1039"/>
      <c r="J1823" s="2159" t="s">
        <v>6429</v>
      </c>
      <c r="K1823" s="2160" t="str">
        <f>VLOOKUP(J1823,'FICHE RATIOS'!C:D,2,FALSE)</f>
        <v>Eau Chaude</v>
      </c>
    </row>
    <row r="1824" spans="1:11" s="1012" customFormat="1" ht="12">
      <c r="A1824" s="1040"/>
      <c r="B1824" s="1053"/>
      <c r="C1824" s="1054"/>
      <c r="D1824" s="1067"/>
      <c r="E1824" s="555"/>
      <c r="F1824" s="555"/>
      <c r="G1824" s="1052"/>
      <c r="H1824" s="1059">
        <f t="shared" si="28"/>
        <v>0</v>
      </c>
      <c r="I1824" s="1039"/>
      <c r="J1824" s="2159" t="s">
        <v>6429</v>
      </c>
      <c r="K1824" s="2160" t="str">
        <f>VLOOKUP(J1824,'FICHE RATIOS'!C:D,2,FALSE)</f>
        <v>Eau Chaude</v>
      </c>
    </row>
    <row r="1825" spans="1:11" s="1012" customFormat="1" ht="12">
      <c r="A1825" s="1040"/>
      <c r="B1825" s="1053"/>
      <c r="C1825" s="1054"/>
      <c r="D1825" s="1067" t="s">
        <v>3601</v>
      </c>
      <c r="E1825" s="555" t="s">
        <v>66</v>
      </c>
      <c r="F1825" s="311">
        <v>37</v>
      </c>
      <c r="G1825" s="1052">
        <v>26.52</v>
      </c>
      <c r="H1825" s="1059">
        <f t="shared" si="28"/>
        <v>981.24</v>
      </c>
      <c r="I1825" s="1039"/>
      <c r="J1825" s="2159" t="s">
        <v>6429</v>
      </c>
      <c r="K1825" s="2160" t="str">
        <f>VLOOKUP(J1825,'FICHE RATIOS'!C:D,2,FALSE)</f>
        <v>Eau Chaude</v>
      </c>
    </row>
    <row r="1826" spans="1:11" s="1012" customFormat="1" ht="12">
      <c r="A1826" s="1040"/>
      <c r="B1826" s="1053"/>
      <c r="C1826" s="1054"/>
      <c r="D1826" s="1067" t="s">
        <v>3602</v>
      </c>
      <c r="E1826" s="555" t="s">
        <v>66</v>
      </c>
      <c r="F1826" s="555">
        <v>12</v>
      </c>
      <c r="G1826" s="1052">
        <v>30.81</v>
      </c>
      <c r="H1826" s="1059">
        <f t="shared" si="28"/>
        <v>369.71999999999997</v>
      </c>
      <c r="I1826" s="1039"/>
      <c r="J1826" s="2159" t="s">
        <v>6429</v>
      </c>
      <c r="K1826" s="2160" t="str">
        <f>VLOOKUP(J1826,'FICHE RATIOS'!C:D,2,FALSE)</f>
        <v>Eau Chaude</v>
      </c>
    </row>
    <row r="1827" spans="1:11" s="1012" customFormat="1" ht="12">
      <c r="A1827" s="1040"/>
      <c r="B1827" s="1053"/>
      <c r="C1827" s="1054"/>
      <c r="D1827" s="1071"/>
      <c r="E1827" s="555"/>
      <c r="F1827" s="555"/>
      <c r="G1827" s="1052"/>
      <c r="H1827" s="1059">
        <f t="shared" si="28"/>
        <v>0</v>
      </c>
      <c r="I1827" s="1039"/>
      <c r="J1827" s="2159" t="s">
        <v>6429</v>
      </c>
      <c r="K1827" s="2160" t="str">
        <f>VLOOKUP(J1827,'FICHE RATIOS'!C:D,2,FALSE)</f>
        <v>Eau Chaude</v>
      </c>
    </row>
    <row r="1828" spans="1:11" s="1012" customFormat="1" ht="12">
      <c r="A1828" s="1040"/>
      <c r="B1828" s="1053"/>
      <c r="C1828" s="1054"/>
      <c r="D1828" s="1067" t="s">
        <v>3603</v>
      </c>
      <c r="E1828" s="311"/>
      <c r="F1828" s="555"/>
      <c r="G1828" s="1052"/>
      <c r="H1828" s="1059">
        <f t="shared" si="28"/>
        <v>0</v>
      </c>
      <c r="I1828" s="1039"/>
      <c r="J1828" s="2159" t="s">
        <v>6429</v>
      </c>
      <c r="K1828" s="2160" t="str">
        <f>VLOOKUP(J1828,'FICHE RATIOS'!C:D,2,FALSE)</f>
        <v>Eau Chaude</v>
      </c>
    </row>
    <row r="1829" spans="1:11" s="1012" customFormat="1" ht="12">
      <c r="A1829" s="1040"/>
      <c r="B1829" s="1053"/>
      <c r="C1829" s="1054"/>
      <c r="D1829" s="1067" t="s">
        <v>3604</v>
      </c>
      <c r="E1829" s="555" t="s">
        <v>66</v>
      </c>
      <c r="F1829" s="311">
        <v>37</v>
      </c>
      <c r="G1829" s="1052">
        <v>13.42</v>
      </c>
      <c r="H1829" s="1059">
        <f t="shared" si="28"/>
        <v>496.54</v>
      </c>
      <c r="I1829" s="1039"/>
      <c r="J1829" s="2159" t="s">
        <v>6429</v>
      </c>
      <c r="K1829" s="2160" t="str">
        <f>VLOOKUP(J1829,'FICHE RATIOS'!C:D,2,FALSE)</f>
        <v>Eau Chaude</v>
      </c>
    </row>
    <row r="1830" spans="1:11" s="1012" customFormat="1" ht="12">
      <c r="A1830" s="1040"/>
      <c r="B1830" s="1053"/>
      <c r="C1830" s="1054"/>
      <c r="D1830" s="1067" t="s">
        <v>3605</v>
      </c>
      <c r="E1830" s="555" t="s">
        <v>66</v>
      </c>
      <c r="F1830" s="555">
        <v>12</v>
      </c>
      <c r="G1830" s="1052">
        <v>14.98</v>
      </c>
      <c r="H1830" s="1059">
        <f t="shared" si="28"/>
        <v>179.76</v>
      </c>
      <c r="I1830" s="1039"/>
      <c r="J1830" s="2159" t="s">
        <v>6429</v>
      </c>
      <c r="K1830" s="2160" t="str">
        <f>VLOOKUP(J1830,'FICHE RATIOS'!C:D,2,FALSE)</f>
        <v>Eau Chaude</v>
      </c>
    </row>
    <row r="1831" spans="1:11" s="1012" customFormat="1" ht="12">
      <c r="A1831" s="1040"/>
      <c r="B1831" s="1123"/>
      <c r="C1831" s="1124"/>
      <c r="D1831" s="1062"/>
      <c r="E1831" s="276"/>
      <c r="F1831" s="1125"/>
      <c r="G1831" s="1081"/>
      <c r="H1831" s="1082">
        <f t="shared" si="28"/>
        <v>0</v>
      </c>
      <c r="I1831" s="1039"/>
      <c r="J1831" s="2159" t="s">
        <v>6429</v>
      </c>
      <c r="K1831" s="2160" t="str">
        <f>VLOOKUP(J1831,'FICHE RATIOS'!C:D,2,FALSE)</f>
        <v>Eau Chaude</v>
      </c>
    </row>
    <row r="1832" spans="1:11" s="1012" customFormat="1" ht="12">
      <c r="A1832" s="1040"/>
      <c r="B1832" s="1123"/>
      <c r="C1832" s="1124"/>
      <c r="D1832" s="1062"/>
      <c r="E1832" s="276"/>
      <c r="F1832" s="1125"/>
      <c r="G1832" s="1081"/>
      <c r="H1832" s="1082">
        <f t="shared" si="28"/>
        <v>0</v>
      </c>
      <c r="I1832" s="1039"/>
      <c r="J1832" s="2159" t="s">
        <v>6429</v>
      </c>
      <c r="K1832" s="2160" t="str">
        <f>VLOOKUP(J1832,'FICHE RATIOS'!C:D,2,FALSE)</f>
        <v>Eau Chaude</v>
      </c>
    </row>
    <row r="1833" spans="1:11" s="1012" customFormat="1" ht="12">
      <c r="A1833" s="1040"/>
      <c r="B1833" s="1053"/>
      <c r="C1833" s="1054"/>
      <c r="D1833" s="1083" t="s">
        <v>3676</v>
      </c>
      <c r="E1833" s="456"/>
      <c r="F1833" s="456"/>
      <c r="G1833" s="1087"/>
      <c r="H1833" s="1059">
        <f t="shared" si="28"/>
        <v>0</v>
      </c>
      <c r="I1833" s="1039"/>
      <c r="J1833" s="2159" t="s">
        <v>6429</v>
      </c>
      <c r="K1833" s="2160" t="str">
        <f>VLOOKUP(J1833,'FICHE RATIOS'!C:D,2,FALSE)</f>
        <v>Eau Chaude</v>
      </c>
    </row>
    <row r="1834" spans="1:11" s="1012" customFormat="1" ht="12">
      <c r="A1834" s="1040"/>
      <c r="B1834" s="1053"/>
      <c r="C1834" s="1054"/>
      <c r="D1834" s="1067" t="s">
        <v>3531</v>
      </c>
      <c r="E1834" s="555" t="s">
        <v>66</v>
      </c>
      <c r="F1834" s="555">
        <v>6</v>
      </c>
      <c r="G1834" s="1087">
        <v>164.21</v>
      </c>
      <c r="H1834" s="1059">
        <f t="shared" si="28"/>
        <v>985.26</v>
      </c>
      <c r="I1834" s="1039"/>
      <c r="J1834" s="2159" t="s">
        <v>6429</v>
      </c>
      <c r="K1834" s="2160" t="str">
        <f>VLOOKUP(J1834,'FICHE RATIOS'!C:D,2,FALSE)</f>
        <v>Eau Chaude</v>
      </c>
    </row>
    <row r="1835" spans="1:11" s="1012" customFormat="1" ht="12">
      <c r="A1835" s="1040"/>
      <c r="B1835" s="1053"/>
      <c r="C1835" s="1054"/>
      <c r="D1835" s="1067" t="s">
        <v>3532</v>
      </c>
      <c r="E1835" s="555" t="s">
        <v>66</v>
      </c>
      <c r="F1835" s="555">
        <v>1</v>
      </c>
      <c r="G1835" s="1052">
        <v>612.42999999999995</v>
      </c>
      <c r="H1835" s="1059">
        <f t="shared" si="28"/>
        <v>612.42999999999995</v>
      </c>
      <c r="I1835" s="1039"/>
      <c r="J1835" s="2159" t="s">
        <v>6429</v>
      </c>
      <c r="K1835" s="2160" t="str">
        <f>VLOOKUP(J1835,'FICHE RATIOS'!C:D,2,FALSE)</f>
        <v>Eau Chaude</v>
      </c>
    </row>
    <row r="1836" spans="1:11" s="1012" customFormat="1" ht="12">
      <c r="A1836" s="1040"/>
      <c r="B1836" s="1053"/>
      <c r="C1836" s="1054"/>
      <c r="D1836" s="1067" t="s">
        <v>3677</v>
      </c>
      <c r="E1836" s="555" t="s">
        <v>66</v>
      </c>
      <c r="F1836" s="555">
        <v>1</v>
      </c>
      <c r="G1836" s="1087">
        <v>63.42</v>
      </c>
      <c r="H1836" s="1059">
        <f t="shared" si="28"/>
        <v>63.42</v>
      </c>
      <c r="I1836" s="1039"/>
      <c r="J1836" s="2159" t="s">
        <v>6429</v>
      </c>
      <c r="K1836" s="2160" t="str">
        <f>VLOOKUP(J1836,'FICHE RATIOS'!C:D,2,FALSE)</f>
        <v>Eau Chaude</v>
      </c>
    </row>
    <row r="1837" spans="1:11" s="1012" customFormat="1" ht="12">
      <c r="A1837" s="1040"/>
      <c r="B1837" s="1053"/>
      <c r="C1837" s="1054"/>
      <c r="D1837" s="1067"/>
      <c r="E1837" s="555"/>
      <c r="F1837" s="555"/>
      <c r="G1837" s="1087"/>
      <c r="H1837" s="1059">
        <f t="shared" si="28"/>
        <v>0</v>
      </c>
      <c r="I1837" s="1039"/>
      <c r="J1837" s="2159" t="s">
        <v>6429</v>
      </c>
      <c r="K1837" s="2160" t="str">
        <f>VLOOKUP(J1837,'FICHE RATIOS'!C:D,2,FALSE)</f>
        <v>Eau Chaude</v>
      </c>
    </row>
    <row r="1838" spans="1:11" s="1012" customFormat="1" ht="12">
      <c r="A1838" s="1040"/>
      <c r="B1838" s="1079"/>
      <c r="C1838" s="1080"/>
      <c r="D1838" s="1064" t="s">
        <v>3678</v>
      </c>
      <c r="E1838" s="456" t="s">
        <v>66</v>
      </c>
      <c r="F1838" s="456">
        <v>1</v>
      </c>
      <c r="G1838" s="1081">
        <v>42.76</v>
      </c>
      <c r="H1838" s="1082">
        <f t="shared" si="28"/>
        <v>42.76</v>
      </c>
      <c r="I1838" s="1039"/>
      <c r="J1838" s="2159" t="s">
        <v>6429</v>
      </c>
      <c r="K1838" s="2160" t="str">
        <f>VLOOKUP(J1838,'FICHE RATIOS'!C:D,2,FALSE)</f>
        <v>Eau Chaude</v>
      </c>
    </row>
    <row r="1839" spans="1:11" s="1012" customFormat="1" ht="12">
      <c r="A1839" s="1040"/>
      <c r="B1839" s="1079"/>
      <c r="C1839" s="1080"/>
      <c r="D1839" s="1064" t="s">
        <v>3679</v>
      </c>
      <c r="E1839" s="456" t="s">
        <v>66</v>
      </c>
      <c r="F1839" s="456">
        <v>1</v>
      </c>
      <c r="G1839" s="1081">
        <v>12.16</v>
      </c>
      <c r="H1839" s="1082">
        <f t="shared" si="28"/>
        <v>12.16</v>
      </c>
      <c r="I1839" s="1039"/>
      <c r="J1839" s="2159" t="s">
        <v>6429</v>
      </c>
      <c r="K1839" s="2160" t="str">
        <f>VLOOKUP(J1839,'FICHE RATIOS'!C:D,2,FALSE)</f>
        <v>Eau Chaude</v>
      </c>
    </row>
    <row r="1840" spans="1:11" s="1012" customFormat="1" ht="12">
      <c r="A1840" s="1040"/>
      <c r="B1840" s="1079"/>
      <c r="C1840" s="1080"/>
      <c r="D1840" s="1064"/>
      <c r="E1840" s="456"/>
      <c r="F1840" s="456"/>
      <c r="G1840" s="1081"/>
      <c r="H1840" s="1082">
        <f t="shared" si="28"/>
        <v>0</v>
      </c>
      <c r="I1840" s="1039"/>
      <c r="J1840" s="2159" t="s">
        <v>6429</v>
      </c>
      <c r="K1840" s="2160" t="str">
        <f>VLOOKUP(J1840,'FICHE RATIOS'!C:D,2,FALSE)</f>
        <v>Eau Chaude</v>
      </c>
    </row>
    <row r="1841" spans="1:11" s="1012" customFormat="1" ht="12">
      <c r="A1841" s="1040"/>
      <c r="B1841" s="1060"/>
      <c r="C1841" s="1040"/>
      <c r="D1841" s="1062" t="s">
        <v>3680</v>
      </c>
      <c r="E1841" s="276"/>
      <c r="F1841" s="277"/>
      <c r="G1841" s="1052"/>
      <c r="H1841" s="1059">
        <f t="shared" si="28"/>
        <v>0</v>
      </c>
      <c r="I1841" s="1039"/>
      <c r="J1841" s="2159" t="s">
        <v>6429</v>
      </c>
      <c r="K1841" s="2160" t="str">
        <f>VLOOKUP(J1841,'FICHE RATIOS'!C:D,2,FALSE)</f>
        <v>Eau Chaude</v>
      </c>
    </row>
    <row r="1842" spans="1:11" s="1012" customFormat="1" ht="12">
      <c r="A1842" s="1040"/>
      <c r="B1842" s="1060"/>
      <c r="C1842" s="1040"/>
      <c r="D1842" s="1062" t="s">
        <v>3681</v>
      </c>
      <c r="E1842" s="276"/>
      <c r="F1842" s="277"/>
      <c r="G1842" s="1052"/>
      <c r="H1842" s="1059">
        <f t="shared" si="28"/>
        <v>0</v>
      </c>
      <c r="I1842" s="1039"/>
      <c r="J1842" s="2159" t="s">
        <v>6429</v>
      </c>
      <c r="K1842" s="2160" t="str">
        <f>VLOOKUP(J1842,'FICHE RATIOS'!C:D,2,FALSE)</f>
        <v>Eau Chaude</v>
      </c>
    </row>
    <row r="1843" spans="1:11" s="1012" customFormat="1" ht="12">
      <c r="A1843" s="1040"/>
      <c r="B1843" s="1060"/>
      <c r="C1843" s="1040"/>
      <c r="D1843" s="1062" t="s">
        <v>3682</v>
      </c>
      <c r="E1843" s="276"/>
      <c r="F1843" s="277"/>
      <c r="G1843" s="1052"/>
      <c r="H1843" s="1059">
        <f t="shared" si="28"/>
        <v>0</v>
      </c>
      <c r="I1843" s="1039"/>
      <c r="J1843" s="2159" t="s">
        <v>6429</v>
      </c>
      <c r="K1843" s="2160" t="str">
        <f>VLOOKUP(J1843,'FICHE RATIOS'!C:D,2,FALSE)</f>
        <v>Eau Chaude</v>
      </c>
    </row>
    <row r="1844" spans="1:11" s="1012" customFormat="1" ht="12">
      <c r="A1844" s="1040"/>
      <c r="B1844" s="1060"/>
      <c r="C1844" s="1040"/>
      <c r="D1844" s="1062" t="s">
        <v>3683</v>
      </c>
      <c r="E1844" s="276" t="s">
        <v>51</v>
      </c>
      <c r="F1844" s="277">
        <v>1</v>
      </c>
      <c r="G1844" s="1052">
        <v>365.7</v>
      </c>
      <c r="H1844" s="1059">
        <f t="shared" si="28"/>
        <v>365.7</v>
      </c>
      <c r="I1844" s="1039"/>
      <c r="J1844" s="2159" t="s">
        <v>6429</v>
      </c>
      <c r="K1844" s="2160" t="str">
        <f>VLOOKUP(J1844,'FICHE RATIOS'!C:D,2,FALSE)</f>
        <v>Eau Chaude</v>
      </c>
    </row>
    <row r="1845" spans="1:11" s="1012" customFormat="1" ht="12">
      <c r="A1845" s="1040"/>
      <c r="B1845" s="1079"/>
      <c r="C1845" s="1080"/>
      <c r="D1845" s="1064"/>
      <c r="E1845" s="456"/>
      <c r="F1845" s="456"/>
      <c r="G1845" s="1081"/>
      <c r="H1845" s="1082">
        <f t="shared" si="28"/>
        <v>0</v>
      </c>
      <c r="I1845" s="1039"/>
      <c r="J1845" s="2159" t="s">
        <v>6429</v>
      </c>
      <c r="K1845" s="2160" t="str">
        <f>VLOOKUP(J1845,'FICHE RATIOS'!C:D,2,FALSE)</f>
        <v>Eau Chaude</v>
      </c>
    </row>
    <row r="1846" spans="1:11" s="1012" customFormat="1" ht="12">
      <c r="A1846" s="1040"/>
      <c r="B1846" s="1079"/>
      <c r="C1846" s="1080"/>
      <c r="D1846" s="1064"/>
      <c r="E1846" s="456"/>
      <c r="F1846" s="456"/>
      <c r="G1846" s="1081"/>
      <c r="H1846" s="1082">
        <f t="shared" si="28"/>
        <v>0</v>
      </c>
      <c r="I1846" s="1039"/>
      <c r="J1846" s="2159" t="s">
        <v>6429</v>
      </c>
      <c r="K1846" s="2160" t="str">
        <f>VLOOKUP(J1846,'FICHE RATIOS'!C:D,2,FALSE)</f>
        <v>Eau Chaude</v>
      </c>
    </row>
    <row r="1847" spans="1:11" s="1012" customFormat="1" ht="12">
      <c r="A1847" s="1040"/>
      <c r="B1847" s="1079"/>
      <c r="C1847" s="1080"/>
      <c r="D1847" s="1064"/>
      <c r="E1847" s="456"/>
      <c r="F1847" s="456"/>
      <c r="G1847" s="1081"/>
      <c r="H1847" s="1082">
        <f t="shared" si="28"/>
        <v>0</v>
      </c>
      <c r="I1847" s="1039"/>
      <c r="J1847" s="2159" t="s">
        <v>6429</v>
      </c>
      <c r="K1847" s="2160" t="str">
        <f>VLOOKUP(J1847,'FICHE RATIOS'!C:D,2,FALSE)</f>
        <v>Eau Chaude</v>
      </c>
    </row>
    <row r="1848" spans="1:11" s="1012" customFormat="1" ht="12">
      <c r="A1848" s="1040"/>
      <c r="B1848" s="1053"/>
      <c r="C1848" s="1054"/>
      <c r="D1848" s="1083" t="s">
        <v>3684</v>
      </c>
      <c r="E1848" s="456"/>
      <c r="F1848" s="456"/>
      <c r="G1848" s="1081"/>
      <c r="H1848" s="1082">
        <f t="shared" si="28"/>
        <v>0</v>
      </c>
      <c r="I1848" s="1039"/>
      <c r="J1848" s="2159" t="s">
        <v>6429</v>
      </c>
      <c r="K1848" s="2160" t="str">
        <f>VLOOKUP(J1848,'FICHE RATIOS'!C:D,2,FALSE)</f>
        <v>Eau Chaude</v>
      </c>
    </row>
    <row r="1849" spans="1:11" s="1012" customFormat="1" ht="12">
      <c r="A1849" s="1040"/>
      <c r="B1849" s="1053"/>
      <c r="C1849" s="1054"/>
      <c r="D1849" s="1064" t="s">
        <v>3685</v>
      </c>
      <c r="E1849" s="555"/>
      <c r="F1849" s="456"/>
      <c r="G1849" s="1052"/>
      <c r="H1849" s="1059">
        <f t="shared" si="28"/>
        <v>0</v>
      </c>
      <c r="I1849" s="1039"/>
      <c r="J1849" s="2159" t="s">
        <v>6429</v>
      </c>
      <c r="K1849" s="2160" t="str">
        <f>VLOOKUP(J1849,'FICHE RATIOS'!C:D,2,FALSE)</f>
        <v>Eau Chaude</v>
      </c>
    </row>
    <row r="1850" spans="1:11" s="1012" customFormat="1" ht="12">
      <c r="A1850" s="1040"/>
      <c r="B1850" s="1053"/>
      <c r="C1850" s="1054"/>
      <c r="D1850" s="1064" t="s">
        <v>3686</v>
      </c>
      <c r="E1850" s="555"/>
      <c r="F1850" s="456"/>
      <c r="G1850" s="1052"/>
      <c r="H1850" s="1059">
        <f t="shared" si="28"/>
        <v>0</v>
      </c>
      <c r="I1850" s="1039"/>
      <c r="J1850" s="2159" t="s">
        <v>6429</v>
      </c>
      <c r="K1850" s="2160" t="str">
        <f>VLOOKUP(J1850,'FICHE RATIOS'!C:D,2,FALSE)</f>
        <v>Eau Chaude</v>
      </c>
    </row>
    <row r="1851" spans="1:11" s="1012" customFormat="1" ht="12">
      <c r="A1851" s="1040"/>
      <c r="B1851" s="1053"/>
      <c r="C1851" s="1054"/>
      <c r="D1851" s="1064" t="s">
        <v>3687</v>
      </c>
      <c r="E1851" s="555"/>
      <c r="F1851" s="456"/>
      <c r="G1851" s="1052"/>
      <c r="H1851" s="1059">
        <f t="shared" si="28"/>
        <v>0</v>
      </c>
      <c r="I1851" s="1039"/>
      <c r="J1851" s="2159" t="s">
        <v>6429</v>
      </c>
      <c r="K1851" s="2160" t="str">
        <f>VLOOKUP(J1851,'FICHE RATIOS'!C:D,2,FALSE)</f>
        <v>Eau Chaude</v>
      </c>
    </row>
    <row r="1852" spans="1:11" s="1012" customFormat="1" ht="12">
      <c r="A1852" s="1040"/>
      <c r="B1852" s="1053"/>
      <c r="C1852" s="1054"/>
      <c r="D1852" s="1088" t="s">
        <v>3688</v>
      </c>
      <c r="E1852" s="555" t="s">
        <v>66</v>
      </c>
      <c r="F1852" s="456">
        <v>1</v>
      </c>
      <c r="G1852" s="1052">
        <v>2605.89</v>
      </c>
      <c r="H1852" s="1059">
        <f t="shared" si="28"/>
        <v>2605.89</v>
      </c>
      <c r="I1852" s="1039"/>
      <c r="J1852" s="2159" t="s">
        <v>6429</v>
      </c>
      <c r="K1852" s="2160" t="str">
        <f>VLOOKUP(J1852,'FICHE RATIOS'!C:D,2,FALSE)</f>
        <v>Eau Chaude</v>
      </c>
    </row>
    <row r="1853" spans="1:11" s="1012" customFormat="1" ht="12">
      <c r="A1853" s="1040"/>
      <c r="B1853" s="1053"/>
      <c r="C1853" s="1054"/>
      <c r="D1853" s="1064"/>
      <c r="E1853" s="456"/>
      <c r="F1853" s="456"/>
      <c r="G1853" s="1081"/>
      <c r="H1853" s="1082">
        <f t="shared" si="28"/>
        <v>0</v>
      </c>
      <c r="I1853" s="1039"/>
      <c r="J1853" s="2159" t="s">
        <v>6429</v>
      </c>
      <c r="K1853" s="2160" t="str">
        <f>VLOOKUP(J1853,'FICHE RATIOS'!C:D,2,FALSE)</f>
        <v>Eau Chaude</v>
      </c>
    </row>
    <row r="1854" spans="1:11" s="1012" customFormat="1" ht="12">
      <c r="A1854" s="1040"/>
      <c r="B1854" s="1053"/>
      <c r="C1854" s="1054"/>
      <c r="D1854" s="1067" t="s">
        <v>3531</v>
      </c>
      <c r="E1854" s="555" t="s">
        <v>66</v>
      </c>
      <c r="F1854" s="555">
        <v>3</v>
      </c>
      <c r="G1854" s="1052">
        <v>164.21</v>
      </c>
      <c r="H1854" s="1059">
        <f t="shared" si="28"/>
        <v>492.63</v>
      </c>
      <c r="I1854" s="1039"/>
      <c r="J1854" s="2159" t="s">
        <v>6429</v>
      </c>
      <c r="K1854" s="2160" t="str">
        <f>VLOOKUP(J1854,'FICHE RATIOS'!C:D,2,FALSE)</f>
        <v>Eau Chaude</v>
      </c>
    </row>
    <row r="1855" spans="1:11" s="1012" customFormat="1" ht="12">
      <c r="A1855" s="1040"/>
      <c r="B1855" s="1053"/>
      <c r="C1855" s="1054"/>
      <c r="D1855" s="1064" t="s">
        <v>3634</v>
      </c>
      <c r="E1855" s="456" t="s">
        <v>66</v>
      </c>
      <c r="F1855" s="456">
        <v>2</v>
      </c>
      <c r="G1855" s="1052">
        <v>265.41000000000003</v>
      </c>
      <c r="H1855" s="1059">
        <f t="shared" ref="H1855:H1918" si="29">+IF(F1855=0,0,F1855*G1855)</f>
        <v>530.82000000000005</v>
      </c>
      <c r="I1855" s="1039"/>
      <c r="J1855" s="2159" t="s">
        <v>6429</v>
      </c>
      <c r="K1855" s="2160" t="str">
        <f>VLOOKUP(J1855,'FICHE RATIOS'!C:D,2,FALSE)</f>
        <v>Eau Chaude</v>
      </c>
    </row>
    <row r="1856" spans="1:11" s="1012" customFormat="1" ht="12">
      <c r="A1856" s="1040"/>
      <c r="B1856" s="1053"/>
      <c r="C1856" s="1054"/>
      <c r="D1856" s="1064" t="s">
        <v>3689</v>
      </c>
      <c r="E1856" s="456" t="s">
        <v>66</v>
      </c>
      <c r="F1856" s="456">
        <v>2</v>
      </c>
      <c r="G1856" s="1052">
        <v>162.69999999999999</v>
      </c>
      <c r="H1856" s="1059">
        <f t="shared" si="29"/>
        <v>325.39999999999998</v>
      </c>
      <c r="I1856" s="1039"/>
      <c r="J1856" s="2159" t="s">
        <v>6429</v>
      </c>
      <c r="K1856" s="2160" t="str">
        <f>VLOOKUP(J1856,'FICHE RATIOS'!C:D,2,FALSE)</f>
        <v>Eau Chaude</v>
      </c>
    </row>
    <row r="1857" spans="1:11" s="1012" customFormat="1" ht="12">
      <c r="A1857" s="1040"/>
      <c r="B1857" s="1060"/>
      <c r="C1857" s="1040"/>
      <c r="D1857" s="1061" t="s">
        <v>3690</v>
      </c>
      <c r="E1857" s="1051" t="s">
        <v>66</v>
      </c>
      <c r="F1857" s="1051">
        <v>1</v>
      </c>
      <c r="G1857" s="1052">
        <v>1397.94</v>
      </c>
      <c r="H1857" s="1059">
        <f t="shared" si="29"/>
        <v>1397.94</v>
      </c>
      <c r="I1857" s="1039"/>
      <c r="J1857" s="2159" t="s">
        <v>6429</v>
      </c>
      <c r="K1857" s="2160" t="str">
        <f>VLOOKUP(J1857,'FICHE RATIOS'!C:D,2,FALSE)</f>
        <v>Eau Chaude</v>
      </c>
    </row>
    <row r="1858" spans="1:11" s="1012" customFormat="1" ht="12">
      <c r="A1858" s="1040"/>
      <c r="B1858" s="1079"/>
      <c r="C1858" s="1080"/>
      <c r="D1858" s="1064"/>
      <c r="E1858" s="456"/>
      <c r="F1858" s="456"/>
      <c r="G1858" s="1081"/>
      <c r="H1858" s="1082">
        <f t="shared" si="29"/>
        <v>0</v>
      </c>
      <c r="I1858" s="1039"/>
      <c r="J1858" s="2159" t="s">
        <v>6429</v>
      </c>
      <c r="K1858" s="2160" t="str">
        <f>VLOOKUP(J1858,'FICHE RATIOS'!C:D,2,FALSE)</f>
        <v>Eau Chaude</v>
      </c>
    </row>
    <row r="1859" spans="1:11" s="1012" customFormat="1" ht="12">
      <c r="A1859" s="1040"/>
      <c r="B1859" s="1060"/>
      <c r="C1859" s="1040"/>
      <c r="D1859" s="1061" t="s">
        <v>3666</v>
      </c>
      <c r="E1859" s="555" t="s">
        <v>235</v>
      </c>
      <c r="F1859" s="311">
        <v>15</v>
      </c>
      <c r="G1859" s="1052">
        <v>129.52000000000001</v>
      </c>
      <c r="H1859" s="1059">
        <f t="shared" si="29"/>
        <v>1942.8000000000002</v>
      </c>
      <c r="I1859" s="1039"/>
      <c r="J1859" s="2159" t="s">
        <v>6429</v>
      </c>
      <c r="K1859" s="2160" t="str">
        <f>VLOOKUP(J1859,'FICHE RATIOS'!C:D,2,FALSE)</f>
        <v>Eau Chaude</v>
      </c>
    </row>
    <row r="1860" spans="1:11" s="1012" customFormat="1" ht="12">
      <c r="A1860" s="1040"/>
      <c r="B1860" s="1053"/>
      <c r="C1860" s="1054"/>
      <c r="D1860" s="1064" t="s">
        <v>3691</v>
      </c>
      <c r="E1860" s="456" t="s">
        <v>70</v>
      </c>
      <c r="F1860" s="311">
        <v>30</v>
      </c>
      <c r="G1860" s="1052">
        <v>54.2</v>
      </c>
      <c r="H1860" s="1059">
        <f t="shared" si="29"/>
        <v>1626</v>
      </c>
      <c r="I1860" s="1039"/>
      <c r="J1860" s="2159" t="s">
        <v>6429</v>
      </c>
      <c r="K1860" s="2160" t="str">
        <f>VLOOKUP(J1860,'FICHE RATIOS'!C:D,2,FALSE)</f>
        <v>Eau Chaude</v>
      </c>
    </row>
    <row r="1861" spans="1:11" s="1012" customFormat="1" ht="12">
      <c r="A1861" s="1040"/>
      <c r="B1861" s="1053"/>
      <c r="C1861" s="1054"/>
      <c r="D1861" s="1064"/>
      <c r="E1861" s="456"/>
      <c r="F1861" s="311"/>
      <c r="G1861" s="1052"/>
      <c r="H1861" s="1059">
        <f t="shared" si="29"/>
        <v>0</v>
      </c>
      <c r="I1861" s="1039"/>
      <c r="J1861" s="2159" t="s">
        <v>6429</v>
      </c>
      <c r="K1861" s="2160" t="str">
        <f>VLOOKUP(J1861,'FICHE RATIOS'!C:D,2,FALSE)</f>
        <v>Eau Chaude</v>
      </c>
    </row>
    <row r="1862" spans="1:11" s="1012" customFormat="1" ht="12">
      <c r="A1862" s="1040"/>
      <c r="B1862" s="1079"/>
      <c r="C1862" s="1080"/>
      <c r="D1862" s="1083" t="s">
        <v>3967</v>
      </c>
      <c r="E1862" s="456"/>
      <c r="F1862" s="456"/>
      <c r="G1862" s="1087"/>
      <c r="H1862" s="1059">
        <f t="shared" si="29"/>
        <v>0</v>
      </c>
      <c r="I1862" s="1039"/>
      <c r="J1862" s="2159" t="s">
        <v>6429</v>
      </c>
      <c r="K1862" s="2160" t="str">
        <f>VLOOKUP(J1862,'FICHE RATIOS'!C:D,2,FALSE)</f>
        <v>Eau Chaude</v>
      </c>
    </row>
    <row r="1863" spans="1:11" s="1012" customFormat="1" ht="12">
      <c r="A1863" s="1040"/>
      <c r="B1863" s="1053"/>
      <c r="C1863" s="1054"/>
      <c r="D1863" s="1064" t="s">
        <v>3968</v>
      </c>
      <c r="E1863" s="456" t="s">
        <v>66</v>
      </c>
      <c r="F1863" s="456">
        <v>4</v>
      </c>
      <c r="G1863" s="1087">
        <v>109.66</v>
      </c>
      <c r="H1863" s="1059">
        <f t="shared" si="29"/>
        <v>438.64</v>
      </c>
      <c r="I1863" s="1039"/>
      <c r="J1863" s="2159" t="s">
        <v>6429</v>
      </c>
      <c r="K1863" s="2160" t="str">
        <f>VLOOKUP(J1863,'FICHE RATIOS'!C:D,2,FALSE)</f>
        <v>Eau Chaude</v>
      </c>
    </row>
    <row r="1864" spans="1:11" s="1012" customFormat="1" ht="12">
      <c r="A1864" s="1040"/>
      <c r="B1864" s="1053"/>
      <c r="C1864" s="1054"/>
      <c r="D1864" s="1064" t="s">
        <v>3969</v>
      </c>
      <c r="E1864" s="456" t="s">
        <v>51</v>
      </c>
      <c r="F1864" s="456">
        <v>2</v>
      </c>
      <c r="G1864" s="1052">
        <v>107.17</v>
      </c>
      <c r="H1864" s="1059">
        <f t="shared" si="29"/>
        <v>214.34</v>
      </c>
      <c r="I1864" s="1039"/>
      <c r="J1864" s="2159" t="s">
        <v>6429</v>
      </c>
      <c r="K1864" s="2160" t="str">
        <f>VLOOKUP(J1864,'FICHE RATIOS'!C:D,2,FALSE)</f>
        <v>Eau Chaude</v>
      </c>
    </row>
    <row r="1865" spans="1:11" s="1012" customFormat="1" ht="12">
      <c r="A1865" s="1040"/>
      <c r="B1865" s="1053"/>
      <c r="C1865" s="1054"/>
      <c r="D1865" s="1064"/>
      <c r="E1865" s="456"/>
      <c r="F1865" s="456"/>
      <c r="G1865" s="1087"/>
      <c r="H1865" s="1059">
        <f t="shared" si="29"/>
        <v>0</v>
      </c>
      <c r="I1865" s="1039"/>
      <c r="J1865" s="2159" t="s">
        <v>6429</v>
      </c>
      <c r="K1865" s="2160" t="str">
        <f>VLOOKUP(J1865,'FICHE RATIOS'!C:D,2,FALSE)</f>
        <v>Eau Chaude</v>
      </c>
    </row>
    <row r="1866" spans="1:11" s="1012" customFormat="1" ht="12">
      <c r="A1866" s="1040"/>
      <c r="B1866" s="1079"/>
      <c r="C1866" s="1080"/>
      <c r="D1866" s="1064" t="s">
        <v>3970</v>
      </c>
      <c r="E1866" s="456"/>
      <c r="F1866" s="456"/>
      <c r="G1866" s="1087"/>
      <c r="H1866" s="1059">
        <f t="shared" si="29"/>
        <v>0</v>
      </c>
      <c r="I1866" s="1039"/>
      <c r="J1866" s="2159" t="s">
        <v>6429</v>
      </c>
      <c r="K1866" s="2160" t="str">
        <f>VLOOKUP(J1866,'FICHE RATIOS'!C:D,2,FALSE)</f>
        <v>Eau Chaude</v>
      </c>
    </row>
    <row r="1867" spans="1:11" s="1012" customFormat="1" ht="12">
      <c r="A1867" s="1040"/>
      <c r="B1867" s="1060"/>
      <c r="C1867" s="1040"/>
      <c r="D1867" s="1061" t="s">
        <v>3660</v>
      </c>
      <c r="E1867" s="555" t="s">
        <v>235</v>
      </c>
      <c r="F1867" s="456">
        <v>4</v>
      </c>
      <c r="G1867" s="1087">
        <v>46.54</v>
      </c>
      <c r="H1867" s="1059">
        <f t="shared" si="29"/>
        <v>186.16</v>
      </c>
      <c r="I1867" s="1039"/>
      <c r="J1867" s="2159" t="s">
        <v>6429</v>
      </c>
      <c r="K1867" s="2160" t="str">
        <f>VLOOKUP(J1867,'FICHE RATIOS'!C:D,2,FALSE)</f>
        <v>Eau Chaude</v>
      </c>
    </row>
    <row r="1868" spans="1:11" s="1012" customFormat="1" ht="12">
      <c r="A1868" s="1040"/>
      <c r="B1868" s="1053"/>
      <c r="C1868" s="1054"/>
      <c r="D1868" s="1064" t="s">
        <v>3971</v>
      </c>
      <c r="E1868" s="456" t="s">
        <v>235</v>
      </c>
      <c r="F1868" s="456">
        <v>2</v>
      </c>
      <c r="G1868" s="1087">
        <v>57.62</v>
      </c>
      <c r="H1868" s="1059">
        <f t="shared" si="29"/>
        <v>115.24</v>
      </c>
      <c r="I1868" s="1039"/>
      <c r="J1868" s="2159" t="s">
        <v>6429</v>
      </c>
      <c r="K1868" s="2160" t="str">
        <f>VLOOKUP(J1868,'FICHE RATIOS'!C:D,2,FALSE)</f>
        <v>Eau Chaude</v>
      </c>
    </row>
    <row r="1869" spans="1:11" s="1012" customFormat="1" ht="12">
      <c r="A1869" s="1040"/>
      <c r="B1869" s="1053"/>
      <c r="C1869" s="1054"/>
      <c r="D1869" s="1064" t="s">
        <v>3972</v>
      </c>
      <c r="E1869" s="456" t="s">
        <v>235</v>
      </c>
      <c r="F1869" s="456">
        <v>2</v>
      </c>
      <c r="G1869" s="1052">
        <v>67.48</v>
      </c>
      <c r="H1869" s="1059">
        <f t="shared" si="29"/>
        <v>134.96</v>
      </c>
      <c r="I1869" s="1039"/>
      <c r="J1869" s="2159" t="s">
        <v>6429</v>
      </c>
      <c r="K1869" s="2160" t="str">
        <f>VLOOKUP(J1869,'FICHE RATIOS'!C:D,2,FALSE)</f>
        <v>Eau Chaude</v>
      </c>
    </row>
    <row r="1870" spans="1:11" s="1012" customFormat="1" ht="12">
      <c r="A1870" s="1040"/>
      <c r="B1870" s="1053"/>
      <c r="C1870" s="1054"/>
      <c r="D1870" s="1064" t="s">
        <v>3973</v>
      </c>
      <c r="E1870" s="456" t="s">
        <v>235</v>
      </c>
      <c r="F1870" s="456">
        <v>2</v>
      </c>
      <c r="G1870" s="1087">
        <v>74.47</v>
      </c>
      <c r="H1870" s="1059">
        <f t="shared" si="29"/>
        <v>148.94</v>
      </c>
      <c r="I1870" s="1039"/>
      <c r="J1870" s="2159" t="s">
        <v>6429</v>
      </c>
      <c r="K1870" s="2160" t="str">
        <f>VLOOKUP(J1870,'FICHE RATIOS'!C:D,2,FALSE)</f>
        <v>Eau Chaude</v>
      </c>
    </row>
    <row r="1871" spans="1:11" s="1012" customFormat="1" ht="12">
      <c r="A1871" s="1040"/>
      <c r="B1871" s="1053"/>
      <c r="C1871" s="1054"/>
      <c r="D1871" s="1067"/>
      <c r="E1871" s="555"/>
      <c r="F1871" s="555"/>
      <c r="G1871" s="1052"/>
      <c r="H1871" s="1059">
        <f t="shared" si="29"/>
        <v>0</v>
      </c>
      <c r="I1871" s="1039"/>
      <c r="J1871" s="2159" t="s">
        <v>6429</v>
      </c>
      <c r="K1871" s="2160" t="str">
        <f>VLOOKUP(J1871,'FICHE RATIOS'!C:D,2,FALSE)</f>
        <v>Eau Chaude</v>
      </c>
    </row>
    <row r="1872" spans="1:11" s="1012" customFormat="1" ht="12">
      <c r="A1872" s="1040"/>
      <c r="B1872" s="1053"/>
      <c r="C1872" s="1054"/>
      <c r="D1872" s="1067"/>
      <c r="E1872" s="555"/>
      <c r="F1872" s="555"/>
      <c r="G1872" s="1052"/>
      <c r="H1872" s="1059">
        <f t="shared" si="29"/>
        <v>0</v>
      </c>
      <c r="I1872" s="1039"/>
      <c r="J1872" s="2159" t="s">
        <v>6429</v>
      </c>
      <c r="K1872" s="2160" t="str">
        <f>VLOOKUP(J1872,'FICHE RATIOS'!C:D,2,FALSE)</f>
        <v>Eau Chaude</v>
      </c>
    </row>
    <row r="1873" spans="1:11" s="1012" customFormat="1" ht="12">
      <c r="A1873" s="1040"/>
      <c r="B1873" s="1053"/>
      <c r="C1873" s="1054"/>
      <c r="D1873" s="1070" t="s">
        <v>3692</v>
      </c>
      <c r="E1873" s="555"/>
      <c r="F1873" s="555"/>
      <c r="G1873" s="1052"/>
      <c r="H1873" s="1059">
        <f t="shared" si="29"/>
        <v>0</v>
      </c>
      <c r="I1873" s="1039"/>
      <c r="J1873" s="2159" t="s">
        <v>6429</v>
      </c>
      <c r="K1873" s="2160" t="str">
        <f>VLOOKUP(J1873,'FICHE RATIOS'!C:D,2,FALSE)</f>
        <v>Eau Chaude</v>
      </c>
    </row>
    <row r="1874" spans="1:11" s="1012" customFormat="1" ht="12">
      <c r="A1874" s="1040"/>
      <c r="B1874" s="1077"/>
      <c r="C1874" s="1089"/>
      <c r="D1874" s="1064" t="s">
        <v>3693</v>
      </c>
      <c r="E1874" s="555"/>
      <c r="F1874" s="555"/>
      <c r="G1874" s="1052"/>
      <c r="H1874" s="1059">
        <f t="shared" si="29"/>
        <v>0</v>
      </c>
      <c r="I1874" s="1039"/>
      <c r="J1874" s="2159" t="s">
        <v>6429</v>
      </c>
      <c r="K1874" s="2160" t="str">
        <f>VLOOKUP(J1874,'FICHE RATIOS'!C:D,2,FALSE)</f>
        <v>Eau Chaude</v>
      </c>
    </row>
    <row r="1875" spans="1:11" s="1012" customFormat="1" ht="12">
      <c r="A1875" s="1040"/>
      <c r="B1875" s="1077"/>
      <c r="C1875" s="1089"/>
      <c r="D1875" s="1064" t="s">
        <v>3694</v>
      </c>
      <c r="E1875" s="311"/>
      <c r="F1875" s="555"/>
      <c r="G1875" s="1052"/>
      <c r="H1875" s="1059">
        <f t="shared" si="29"/>
        <v>0</v>
      </c>
      <c r="I1875" s="1039"/>
      <c r="J1875" s="2159" t="s">
        <v>6429</v>
      </c>
      <c r="K1875" s="2160" t="str">
        <f>VLOOKUP(J1875,'FICHE RATIOS'!C:D,2,FALSE)</f>
        <v>Eau Chaude</v>
      </c>
    </row>
    <row r="1876" spans="1:11" s="1012" customFormat="1" ht="12">
      <c r="A1876" s="1040"/>
      <c r="B1876" s="1090"/>
      <c r="C1876" s="1091"/>
      <c r="D1876" s="1064" t="s">
        <v>3695</v>
      </c>
      <c r="E1876" s="456" t="s">
        <v>51</v>
      </c>
      <c r="F1876" s="456">
        <v>1</v>
      </c>
      <c r="G1876" s="1081">
        <v>3485.91</v>
      </c>
      <c r="H1876" s="1082">
        <f t="shared" si="29"/>
        <v>3485.91</v>
      </c>
      <c r="I1876" s="1039"/>
      <c r="J1876" s="2159" t="s">
        <v>6429</v>
      </c>
      <c r="K1876" s="2160" t="str">
        <f>VLOOKUP(J1876,'FICHE RATIOS'!C:D,2,FALSE)</f>
        <v>Eau Chaude</v>
      </c>
    </row>
    <row r="1877" spans="1:11" s="1012" customFormat="1" ht="12">
      <c r="A1877" s="1040"/>
      <c r="B1877" s="1079"/>
      <c r="C1877" s="1080"/>
      <c r="D1877" s="1064" t="s">
        <v>3696</v>
      </c>
      <c r="E1877" s="456" t="s">
        <v>51</v>
      </c>
      <c r="F1877" s="456">
        <v>1</v>
      </c>
      <c r="G1877" s="1081">
        <v>171.08</v>
      </c>
      <c r="H1877" s="1082">
        <f t="shared" si="29"/>
        <v>171.08</v>
      </c>
      <c r="I1877" s="1039"/>
      <c r="J1877" s="2159" t="s">
        <v>6429</v>
      </c>
      <c r="K1877" s="2160" t="str">
        <f>VLOOKUP(J1877,'FICHE RATIOS'!C:D,2,FALSE)</f>
        <v>Eau Chaude</v>
      </c>
    </row>
    <row r="1878" spans="1:11" s="1012" customFormat="1" ht="12">
      <c r="A1878" s="1040"/>
      <c r="B1878" s="1053"/>
      <c r="C1878" s="1054"/>
      <c r="D1878" s="1067" t="s">
        <v>3697</v>
      </c>
      <c r="E1878" s="555" t="s">
        <v>66</v>
      </c>
      <c r="F1878" s="555">
        <v>1</v>
      </c>
      <c r="G1878" s="1052">
        <v>1277.5</v>
      </c>
      <c r="H1878" s="1059">
        <f t="shared" si="29"/>
        <v>1277.5</v>
      </c>
      <c r="I1878" s="1039"/>
      <c r="J1878" s="2159" t="s">
        <v>6429</v>
      </c>
      <c r="K1878" s="2160" t="str">
        <f>VLOOKUP(J1878,'FICHE RATIOS'!C:D,2,FALSE)</f>
        <v>Eau Chaude</v>
      </c>
    </row>
    <row r="1879" spans="1:11" s="1012" customFormat="1" ht="12">
      <c r="A1879" s="1040"/>
      <c r="B1879" s="1053"/>
      <c r="C1879" s="1054"/>
      <c r="D1879" s="1067"/>
      <c r="E1879" s="555"/>
      <c r="F1879" s="555"/>
      <c r="G1879" s="1052"/>
      <c r="H1879" s="1059">
        <f t="shared" si="29"/>
        <v>0</v>
      </c>
      <c r="I1879" s="1039"/>
      <c r="J1879" s="2159" t="s">
        <v>6429</v>
      </c>
      <c r="K1879" s="2160" t="str">
        <f>VLOOKUP(J1879,'FICHE RATIOS'!C:D,2,FALSE)</f>
        <v>Eau Chaude</v>
      </c>
    </row>
    <row r="1880" spans="1:11" s="1012" customFormat="1" ht="12">
      <c r="A1880" s="1040"/>
      <c r="B1880" s="1060"/>
      <c r="C1880" s="1040"/>
      <c r="D1880" s="1061" t="s">
        <v>3698</v>
      </c>
      <c r="E1880" s="1051" t="s">
        <v>66</v>
      </c>
      <c r="F1880" s="1051">
        <v>1</v>
      </c>
      <c r="G1880" s="1052">
        <v>287.18</v>
      </c>
      <c r="H1880" s="1059">
        <f t="shared" si="29"/>
        <v>287.18</v>
      </c>
      <c r="I1880" s="1039"/>
      <c r="J1880" s="2159" t="s">
        <v>6429</v>
      </c>
      <c r="K1880" s="2160" t="str">
        <f>VLOOKUP(J1880,'FICHE RATIOS'!C:D,2,FALSE)</f>
        <v>Eau Chaude</v>
      </c>
    </row>
    <row r="1881" spans="1:11" s="1012" customFormat="1" ht="12">
      <c r="A1881" s="1040"/>
      <c r="B1881" s="1053"/>
      <c r="C1881" s="1054"/>
      <c r="D1881" s="1092"/>
      <c r="E1881" s="456"/>
      <c r="F1881" s="456"/>
      <c r="G1881" s="1081"/>
      <c r="H1881" s="1082">
        <f t="shared" si="29"/>
        <v>0</v>
      </c>
      <c r="I1881" s="1039"/>
      <c r="J1881" s="2159" t="s">
        <v>6429</v>
      </c>
      <c r="K1881" s="2160" t="str">
        <f>VLOOKUP(J1881,'FICHE RATIOS'!C:D,2,FALSE)</f>
        <v>Eau Chaude</v>
      </c>
    </row>
    <row r="1882" spans="1:11" s="1012" customFormat="1" ht="12">
      <c r="A1882" s="1040"/>
      <c r="B1882" s="1053"/>
      <c r="C1882" s="1054"/>
      <c r="D1882" s="1067" t="s">
        <v>3545</v>
      </c>
      <c r="E1882" s="555" t="s">
        <v>66</v>
      </c>
      <c r="F1882" s="555">
        <v>3</v>
      </c>
      <c r="G1882" s="1052">
        <v>71.22</v>
      </c>
      <c r="H1882" s="1059">
        <f t="shared" si="29"/>
        <v>213.66</v>
      </c>
      <c r="I1882" s="1039"/>
      <c r="J1882" s="2159" t="s">
        <v>6429</v>
      </c>
      <c r="K1882" s="2160" t="str">
        <f>VLOOKUP(J1882,'FICHE RATIOS'!C:D,2,FALSE)</f>
        <v>Eau Chaude</v>
      </c>
    </row>
    <row r="1883" spans="1:11" s="1012" customFormat="1" ht="12">
      <c r="A1883" s="1040"/>
      <c r="B1883" s="1053"/>
      <c r="C1883" s="1054"/>
      <c r="D1883" s="1064" t="s">
        <v>3638</v>
      </c>
      <c r="E1883" s="456" t="s">
        <v>66</v>
      </c>
      <c r="F1883" s="555">
        <v>1</v>
      </c>
      <c r="G1883" s="1052">
        <v>108.24</v>
      </c>
      <c r="H1883" s="1059">
        <f t="shared" si="29"/>
        <v>108.24</v>
      </c>
      <c r="I1883" s="1039"/>
      <c r="J1883" s="2159" t="s">
        <v>6429</v>
      </c>
      <c r="K1883" s="2160" t="str">
        <f>VLOOKUP(J1883,'FICHE RATIOS'!C:D,2,FALSE)</f>
        <v>Eau Chaude</v>
      </c>
    </row>
    <row r="1884" spans="1:11" s="1012" customFormat="1" ht="12">
      <c r="A1884" s="1040"/>
      <c r="B1884" s="1053"/>
      <c r="C1884" s="1054"/>
      <c r="D1884" s="1064" t="s">
        <v>3699</v>
      </c>
      <c r="E1884" s="456" t="s">
        <v>66</v>
      </c>
      <c r="F1884" s="555">
        <v>1</v>
      </c>
      <c r="G1884" s="1052">
        <v>63.25</v>
      </c>
      <c r="H1884" s="1059">
        <f t="shared" si="29"/>
        <v>63.25</v>
      </c>
      <c r="I1884" s="1039"/>
      <c r="J1884" s="2159" t="s">
        <v>6429</v>
      </c>
      <c r="K1884" s="2160" t="str">
        <f>VLOOKUP(J1884,'FICHE RATIOS'!C:D,2,FALSE)</f>
        <v>Eau Chaude</v>
      </c>
    </row>
    <row r="1885" spans="1:11" s="1012" customFormat="1" ht="12">
      <c r="A1885" s="1040"/>
      <c r="B1885" s="1053"/>
      <c r="C1885" s="1054"/>
      <c r="D1885" s="1067" t="s">
        <v>3637</v>
      </c>
      <c r="E1885" s="555" t="s">
        <v>66</v>
      </c>
      <c r="F1885" s="456">
        <v>1</v>
      </c>
      <c r="G1885" s="1052">
        <v>37.020000000000003</v>
      </c>
      <c r="H1885" s="1059">
        <f t="shared" si="29"/>
        <v>37.020000000000003</v>
      </c>
      <c r="I1885" s="1039"/>
      <c r="J1885" s="2159" t="s">
        <v>6429</v>
      </c>
      <c r="K1885" s="2160" t="str">
        <f>VLOOKUP(J1885,'FICHE RATIOS'!C:D,2,FALSE)</f>
        <v>Eau Chaude</v>
      </c>
    </row>
    <row r="1886" spans="1:11" s="1012" customFormat="1" ht="12">
      <c r="A1886" s="1040"/>
      <c r="B1886" s="1053"/>
      <c r="C1886" s="1054"/>
      <c r="D1886" s="1064" t="s">
        <v>3547</v>
      </c>
      <c r="E1886" s="456" t="s">
        <v>66</v>
      </c>
      <c r="F1886" s="456">
        <v>1</v>
      </c>
      <c r="G1886" s="1052">
        <v>65.92</v>
      </c>
      <c r="H1886" s="1059">
        <f t="shared" si="29"/>
        <v>65.92</v>
      </c>
      <c r="I1886" s="1039"/>
      <c r="J1886" s="2159" t="s">
        <v>6429</v>
      </c>
      <c r="K1886" s="2160" t="str">
        <f>VLOOKUP(J1886,'FICHE RATIOS'!C:D,2,FALSE)</f>
        <v>Eau Chaude</v>
      </c>
    </row>
    <row r="1887" spans="1:11" s="1012" customFormat="1" ht="12">
      <c r="A1887" s="1040"/>
      <c r="B1887" s="1053"/>
      <c r="C1887" s="1054"/>
      <c r="D1887" s="1067" t="s">
        <v>3700</v>
      </c>
      <c r="E1887" s="555" t="s">
        <v>66</v>
      </c>
      <c r="F1887" s="456">
        <v>2</v>
      </c>
      <c r="G1887" s="1052">
        <v>74.39</v>
      </c>
      <c r="H1887" s="1059">
        <f t="shared" si="29"/>
        <v>148.78</v>
      </c>
      <c r="I1887" s="1039"/>
      <c r="J1887" s="2159" t="s">
        <v>6429</v>
      </c>
      <c r="K1887" s="2160" t="str">
        <f>VLOOKUP(J1887,'FICHE RATIOS'!C:D,2,FALSE)</f>
        <v>Eau Chaude</v>
      </c>
    </row>
    <row r="1888" spans="1:11" s="1012" customFormat="1" ht="12">
      <c r="A1888" s="1040"/>
      <c r="B1888" s="1053"/>
      <c r="C1888" s="1054"/>
      <c r="D1888" s="1064" t="s">
        <v>3701</v>
      </c>
      <c r="E1888" s="456" t="s">
        <v>66</v>
      </c>
      <c r="F1888" s="555">
        <v>1</v>
      </c>
      <c r="G1888" s="1052">
        <v>24.98</v>
      </c>
      <c r="H1888" s="1059">
        <f t="shared" si="29"/>
        <v>24.98</v>
      </c>
      <c r="I1888" s="1039"/>
      <c r="J1888" s="2159" t="s">
        <v>6429</v>
      </c>
      <c r="K1888" s="2160" t="str">
        <f>VLOOKUP(J1888,'FICHE RATIOS'!C:D,2,FALSE)</f>
        <v>Eau Chaude</v>
      </c>
    </row>
    <row r="1889" spans="1:11" s="1012" customFormat="1" ht="12">
      <c r="A1889" s="1040"/>
      <c r="B1889" s="1053"/>
      <c r="C1889" s="1054"/>
      <c r="D1889" s="1064"/>
      <c r="E1889" s="456"/>
      <c r="F1889" s="456"/>
      <c r="G1889" s="1052"/>
      <c r="H1889" s="1059">
        <f t="shared" si="29"/>
        <v>0</v>
      </c>
      <c r="I1889" s="1039"/>
      <c r="J1889" s="2159" t="s">
        <v>6429</v>
      </c>
      <c r="K1889" s="2160" t="str">
        <f>VLOOKUP(J1889,'FICHE RATIOS'!C:D,2,FALSE)</f>
        <v>Eau Chaude</v>
      </c>
    </row>
    <row r="1890" spans="1:11" s="1012" customFormat="1" ht="12">
      <c r="A1890" s="1040"/>
      <c r="B1890" s="1060"/>
      <c r="C1890" s="1040"/>
      <c r="D1890" s="1061" t="s">
        <v>3663</v>
      </c>
      <c r="E1890" s="555" t="s">
        <v>235</v>
      </c>
      <c r="F1890" s="311">
        <v>6</v>
      </c>
      <c r="G1890" s="1052">
        <v>72.650000000000006</v>
      </c>
      <c r="H1890" s="1059">
        <f t="shared" si="29"/>
        <v>435.90000000000003</v>
      </c>
      <c r="I1890" s="1039"/>
      <c r="J1890" s="2159" t="s">
        <v>6429</v>
      </c>
      <c r="K1890" s="2160" t="str">
        <f>VLOOKUP(J1890,'FICHE RATIOS'!C:D,2,FALSE)</f>
        <v>Eau Chaude</v>
      </c>
    </row>
    <row r="1891" spans="1:11" s="1012" customFormat="1" ht="12">
      <c r="A1891" s="1040"/>
      <c r="B1891" s="1053"/>
      <c r="C1891" s="1054"/>
      <c r="D1891" s="1064" t="s">
        <v>3691</v>
      </c>
      <c r="E1891" s="555" t="s">
        <v>70</v>
      </c>
      <c r="F1891" s="456">
        <v>3</v>
      </c>
      <c r="G1891" s="1081">
        <v>54.2</v>
      </c>
      <c r="H1891" s="1082">
        <f t="shared" si="29"/>
        <v>162.60000000000002</v>
      </c>
      <c r="I1891" s="1039"/>
      <c r="J1891" s="2159" t="s">
        <v>6429</v>
      </c>
      <c r="K1891" s="2160" t="str">
        <f>VLOOKUP(J1891,'FICHE RATIOS'!C:D,2,FALSE)</f>
        <v>Eau Chaude</v>
      </c>
    </row>
    <row r="1892" spans="1:11" s="1012" customFormat="1" ht="12">
      <c r="A1892" s="1040"/>
      <c r="B1892" s="1053"/>
      <c r="C1892" s="1054"/>
      <c r="D1892" s="1064"/>
      <c r="E1892" s="555"/>
      <c r="F1892" s="456"/>
      <c r="G1892" s="1081"/>
      <c r="H1892" s="1082">
        <f t="shared" si="29"/>
        <v>0</v>
      </c>
      <c r="I1892" s="1039"/>
      <c r="J1892" s="2159" t="s">
        <v>6429</v>
      </c>
      <c r="K1892" s="2160" t="str">
        <f>VLOOKUP(J1892,'FICHE RATIOS'!C:D,2,FALSE)</f>
        <v>Eau Chaude</v>
      </c>
    </row>
    <row r="1893" spans="1:11" s="1012" customFormat="1" ht="12">
      <c r="A1893" s="1040"/>
      <c r="B1893" s="1053"/>
      <c r="C1893" s="1054"/>
      <c r="D1893" s="1064"/>
      <c r="E1893" s="555"/>
      <c r="F1893" s="456"/>
      <c r="G1893" s="1081"/>
      <c r="H1893" s="1082">
        <f t="shared" si="29"/>
        <v>0</v>
      </c>
      <c r="I1893" s="1039"/>
      <c r="J1893" s="2159" t="s">
        <v>6429</v>
      </c>
      <c r="K1893" s="2160" t="str">
        <f>VLOOKUP(J1893,'FICHE RATIOS'!C:D,2,FALSE)</f>
        <v>Eau Chaude</v>
      </c>
    </row>
    <row r="1894" spans="1:11" s="1012" customFormat="1" ht="12">
      <c r="A1894" s="1040"/>
      <c r="B1894" s="1060"/>
      <c r="C1894" s="1040"/>
      <c r="D1894" s="1055" t="s">
        <v>3702</v>
      </c>
      <c r="E1894" s="311"/>
      <c r="F1894" s="311"/>
      <c r="G1894" s="1052"/>
      <c r="H1894" s="1059">
        <f t="shared" si="29"/>
        <v>0</v>
      </c>
      <c r="I1894" s="1039"/>
      <c r="J1894" s="2159" t="s">
        <v>6429</v>
      </c>
      <c r="K1894" s="2160" t="str">
        <f>VLOOKUP(J1894,'FICHE RATIOS'!C:D,2,FALSE)</f>
        <v>Eau Chaude</v>
      </c>
    </row>
    <row r="1895" spans="1:11" s="1012" customFormat="1" ht="12">
      <c r="A1895" s="1040"/>
      <c r="B1895" s="1053"/>
      <c r="C1895" s="1054"/>
      <c r="D1895" s="1064" t="s">
        <v>3638</v>
      </c>
      <c r="E1895" s="456" t="s">
        <v>66</v>
      </c>
      <c r="F1895" s="555">
        <v>1</v>
      </c>
      <c r="G1895" s="1052">
        <v>108.24</v>
      </c>
      <c r="H1895" s="1059">
        <f t="shared" si="29"/>
        <v>108.24</v>
      </c>
      <c r="I1895" s="1039"/>
      <c r="J1895" s="2159" t="s">
        <v>6429</v>
      </c>
      <c r="K1895" s="2160" t="str">
        <f>VLOOKUP(J1895,'FICHE RATIOS'!C:D,2,FALSE)</f>
        <v>Eau Chaude</v>
      </c>
    </row>
    <row r="1896" spans="1:11" s="1012" customFormat="1" ht="12">
      <c r="A1896" s="1040"/>
      <c r="B1896" s="1053"/>
      <c r="C1896" s="1054"/>
      <c r="D1896" s="1064" t="s">
        <v>3699</v>
      </c>
      <c r="E1896" s="555" t="s">
        <v>66</v>
      </c>
      <c r="F1896" s="555">
        <v>1</v>
      </c>
      <c r="G1896" s="1052">
        <v>63.25</v>
      </c>
      <c r="H1896" s="1059">
        <f t="shared" si="29"/>
        <v>63.25</v>
      </c>
      <c r="I1896" s="1039"/>
      <c r="J1896" s="2159" t="s">
        <v>6429</v>
      </c>
      <c r="K1896" s="2160" t="str">
        <f>VLOOKUP(J1896,'FICHE RATIOS'!C:D,2,FALSE)</f>
        <v>Eau Chaude</v>
      </c>
    </row>
    <row r="1897" spans="1:11" s="1012" customFormat="1" ht="12">
      <c r="A1897" s="1040"/>
      <c r="B1897" s="1053"/>
      <c r="C1897" s="1054"/>
      <c r="D1897" s="1064"/>
      <c r="E1897" s="456"/>
      <c r="F1897" s="555"/>
      <c r="G1897" s="1052"/>
      <c r="H1897" s="1059">
        <f t="shared" si="29"/>
        <v>0</v>
      </c>
      <c r="I1897" s="1039"/>
      <c r="J1897" s="2159" t="s">
        <v>6429</v>
      </c>
      <c r="K1897" s="2160" t="str">
        <f>VLOOKUP(J1897,'FICHE RATIOS'!C:D,2,FALSE)</f>
        <v>Eau Chaude</v>
      </c>
    </row>
    <row r="1898" spans="1:11" s="1012" customFormat="1" ht="12">
      <c r="A1898" s="1040"/>
      <c r="B1898" s="1053"/>
      <c r="C1898" s="1054"/>
      <c r="D1898" s="1071" t="s">
        <v>3678</v>
      </c>
      <c r="E1898" s="456" t="s">
        <v>66</v>
      </c>
      <c r="F1898" s="456">
        <v>1</v>
      </c>
      <c r="G1898" s="1052">
        <v>42.76</v>
      </c>
      <c r="H1898" s="1059">
        <f t="shared" si="29"/>
        <v>42.76</v>
      </c>
      <c r="I1898" s="1039"/>
      <c r="J1898" s="2159" t="s">
        <v>6429</v>
      </c>
      <c r="K1898" s="2160" t="str">
        <f>VLOOKUP(J1898,'FICHE RATIOS'!C:D,2,FALSE)</f>
        <v>Eau Chaude</v>
      </c>
    </row>
    <row r="1899" spans="1:11" s="1012" customFormat="1" ht="12">
      <c r="A1899" s="1040"/>
      <c r="B1899" s="1053"/>
      <c r="C1899" s="1054"/>
      <c r="D1899" s="1064" t="s">
        <v>3679</v>
      </c>
      <c r="E1899" s="456" t="s">
        <v>66</v>
      </c>
      <c r="F1899" s="456">
        <v>1</v>
      </c>
      <c r="G1899" s="1052">
        <v>11.65</v>
      </c>
      <c r="H1899" s="1059">
        <f t="shared" si="29"/>
        <v>11.65</v>
      </c>
      <c r="I1899" s="1039"/>
      <c r="J1899" s="2159" t="s">
        <v>6429</v>
      </c>
      <c r="K1899" s="2160" t="str">
        <f>VLOOKUP(J1899,'FICHE RATIOS'!C:D,2,FALSE)</f>
        <v>Eau Chaude</v>
      </c>
    </row>
    <row r="1900" spans="1:11" s="1012" customFormat="1" ht="12">
      <c r="A1900" s="1040"/>
      <c r="B1900" s="1053"/>
      <c r="C1900" s="1054"/>
      <c r="D1900" s="1064"/>
      <c r="E1900" s="456"/>
      <c r="F1900" s="456"/>
      <c r="G1900" s="1052"/>
      <c r="H1900" s="1059">
        <f t="shared" si="29"/>
        <v>0</v>
      </c>
      <c r="I1900" s="1039"/>
      <c r="J1900" s="2159" t="s">
        <v>6429</v>
      </c>
      <c r="K1900" s="2160" t="str">
        <f>VLOOKUP(J1900,'FICHE RATIOS'!C:D,2,FALSE)</f>
        <v>Eau Chaude</v>
      </c>
    </row>
    <row r="1901" spans="1:11" s="1012" customFormat="1" ht="12">
      <c r="A1901" s="1040"/>
      <c r="B1901" s="1060"/>
      <c r="C1901" s="1040"/>
      <c r="D1901" s="1061" t="s">
        <v>3663</v>
      </c>
      <c r="E1901" s="555" t="s">
        <v>235</v>
      </c>
      <c r="F1901" s="311">
        <v>6</v>
      </c>
      <c r="G1901" s="1052">
        <v>72.650000000000006</v>
      </c>
      <c r="H1901" s="1059">
        <f t="shared" si="29"/>
        <v>435.90000000000003</v>
      </c>
      <c r="I1901" s="1039"/>
      <c r="J1901" s="2159" t="s">
        <v>6429</v>
      </c>
      <c r="K1901" s="2160" t="str">
        <f>VLOOKUP(J1901,'FICHE RATIOS'!C:D,2,FALSE)</f>
        <v>Eau Chaude</v>
      </c>
    </row>
    <row r="1902" spans="1:11" s="1012" customFormat="1" ht="12">
      <c r="A1902" s="1040"/>
      <c r="B1902" s="1053"/>
      <c r="C1902" s="1054"/>
      <c r="D1902" s="1064" t="s">
        <v>3691</v>
      </c>
      <c r="E1902" s="555" t="s">
        <v>70</v>
      </c>
      <c r="F1902" s="456">
        <v>3</v>
      </c>
      <c r="G1902" s="1081">
        <v>54.2</v>
      </c>
      <c r="H1902" s="1082">
        <f t="shared" si="29"/>
        <v>162.60000000000002</v>
      </c>
      <c r="I1902" s="1039"/>
      <c r="J1902" s="2159" t="s">
        <v>6429</v>
      </c>
      <c r="K1902" s="2160" t="str">
        <f>VLOOKUP(J1902,'FICHE RATIOS'!C:D,2,FALSE)</f>
        <v>Eau Chaude</v>
      </c>
    </row>
    <row r="1903" spans="1:11" s="1012" customFormat="1" ht="12">
      <c r="A1903" s="1040"/>
      <c r="B1903" s="1053"/>
      <c r="C1903" s="1054"/>
      <c r="D1903" s="1064"/>
      <c r="E1903" s="555"/>
      <c r="F1903" s="456"/>
      <c r="G1903" s="1081"/>
      <c r="H1903" s="1082">
        <f t="shared" si="29"/>
        <v>0</v>
      </c>
      <c r="I1903" s="1039"/>
      <c r="J1903" s="2159" t="s">
        <v>6429</v>
      </c>
      <c r="K1903" s="2160" t="str">
        <f>VLOOKUP(J1903,'FICHE RATIOS'!C:D,2,FALSE)</f>
        <v>Eau Chaude</v>
      </c>
    </row>
    <row r="1904" spans="1:11" s="1012" customFormat="1" ht="12">
      <c r="A1904" s="1040"/>
      <c r="B1904" s="1053"/>
      <c r="C1904" s="1054"/>
      <c r="D1904" s="1064"/>
      <c r="E1904" s="555"/>
      <c r="F1904" s="456"/>
      <c r="G1904" s="1081"/>
      <c r="H1904" s="1082">
        <f t="shared" si="29"/>
        <v>0</v>
      </c>
      <c r="I1904" s="1039"/>
      <c r="J1904" s="2159" t="s">
        <v>6429</v>
      </c>
      <c r="K1904" s="2160" t="str">
        <f>VLOOKUP(J1904,'FICHE RATIOS'!C:D,2,FALSE)</f>
        <v>Eau Chaude</v>
      </c>
    </row>
    <row r="1905" spans="1:11" s="1012" customFormat="1" ht="12">
      <c r="A1905" s="1040"/>
      <c r="B1905" s="1060"/>
      <c r="C1905" s="1040"/>
      <c r="D1905" s="1078"/>
      <c r="E1905" s="311"/>
      <c r="F1905" s="311"/>
      <c r="G1905" s="1052"/>
      <c r="H1905" s="1059">
        <f t="shared" si="29"/>
        <v>0</v>
      </c>
      <c r="I1905" s="1039"/>
      <c r="J1905" s="2159" t="s">
        <v>6429</v>
      </c>
      <c r="K1905" s="2160" t="str">
        <f>VLOOKUP(J1905,'FICHE RATIOS'!C:D,2,FALSE)</f>
        <v>Eau Chaude</v>
      </c>
    </row>
    <row r="1906" spans="1:11" s="1012" customFormat="1" ht="12">
      <c r="A1906" s="1040"/>
      <c r="B1906" s="1060"/>
      <c r="C1906" s="1040"/>
      <c r="D1906" s="1055" t="s">
        <v>3703</v>
      </c>
      <c r="E1906" s="311"/>
      <c r="F1906" s="311"/>
      <c r="G1906" s="1052"/>
      <c r="H1906" s="1059">
        <f t="shared" si="29"/>
        <v>0</v>
      </c>
      <c r="I1906" s="1039"/>
      <c r="J1906" s="2159" t="s">
        <v>6429</v>
      </c>
      <c r="K1906" s="2160" t="str">
        <f>VLOOKUP(J1906,'FICHE RATIOS'!C:D,2,FALSE)</f>
        <v>Eau Chaude</v>
      </c>
    </row>
    <row r="1907" spans="1:11" s="1012" customFormat="1" ht="12">
      <c r="A1907" s="1040"/>
      <c r="B1907" s="1053"/>
      <c r="C1907" s="1054"/>
      <c r="D1907" s="1064" t="s">
        <v>3638</v>
      </c>
      <c r="E1907" s="456" t="s">
        <v>66</v>
      </c>
      <c r="F1907" s="555">
        <v>1</v>
      </c>
      <c r="G1907" s="1052">
        <v>108.24</v>
      </c>
      <c r="H1907" s="1059">
        <f t="shared" si="29"/>
        <v>108.24</v>
      </c>
      <c r="I1907" s="1039"/>
      <c r="J1907" s="2159" t="s">
        <v>6429</v>
      </c>
      <c r="K1907" s="2160" t="str">
        <f>VLOOKUP(J1907,'FICHE RATIOS'!C:D,2,FALSE)</f>
        <v>Eau Chaude</v>
      </c>
    </row>
    <row r="1908" spans="1:11" s="1012" customFormat="1" ht="12">
      <c r="A1908" s="1040"/>
      <c r="B1908" s="1053"/>
      <c r="C1908" s="1054"/>
      <c r="D1908" s="1064" t="s">
        <v>3699</v>
      </c>
      <c r="E1908" s="555" t="s">
        <v>66</v>
      </c>
      <c r="F1908" s="555">
        <v>1</v>
      </c>
      <c r="G1908" s="1052">
        <v>63.25</v>
      </c>
      <c r="H1908" s="1059">
        <f t="shared" si="29"/>
        <v>63.25</v>
      </c>
      <c r="I1908" s="1039"/>
      <c r="J1908" s="2159" t="s">
        <v>6429</v>
      </c>
      <c r="K1908" s="2160" t="str">
        <f>VLOOKUP(J1908,'FICHE RATIOS'!C:D,2,FALSE)</f>
        <v>Eau Chaude</v>
      </c>
    </row>
    <row r="1909" spans="1:11" s="1012" customFormat="1" ht="12">
      <c r="A1909" s="1040"/>
      <c r="B1909" s="1053"/>
      <c r="C1909" s="1054"/>
      <c r="D1909" s="1064"/>
      <c r="E1909" s="456"/>
      <c r="F1909" s="555"/>
      <c r="G1909" s="1052"/>
      <c r="H1909" s="1059">
        <f t="shared" si="29"/>
        <v>0</v>
      </c>
      <c r="I1909" s="1039"/>
      <c r="J1909" s="2159" t="s">
        <v>6429</v>
      </c>
      <c r="K1909" s="2160" t="str">
        <f>VLOOKUP(J1909,'FICHE RATIOS'!C:D,2,FALSE)</f>
        <v>Eau Chaude</v>
      </c>
    </row>
    <row r="1910" spans="1:11" s="1012" customFormat="1" ht="12">
      <c r="A1910" s="1040"/>
      <c r="B1910" s="1053"/>
      <c r="C1910" s="1054"/>
      <c r="D1910" s="1071" t="s">
        <v>3678</v>
      </c>
      <c r="E1910" s="456" t="s">
        <v>66</v>
      </c>
      <c r="F1910" s="456">
        <v>1</v>
      </c>
      <c r="G1910" s="1052">
        <v>42.76</v>
      </c>
      <c r="H1910" s="1059">
        <f t="shared" si="29"/>
        <v>42.76</v>
      </c>
      <c r="I1910" s="1039"/>
      <c r="J1910" s="2159" t="s">
        <v>6429</v>
      </c>
      <c r="K1910" s="2160" t="str">
        <f>VLOOKUP(J1910,'FICHE RATIOS'!C:D,2,FALSE)</f>
        <v>Eau Chaude</v>
      </c>
    </row>
    <row r="1911" spans="1:11" s="1012" customFormat="1" ht="12">
      <c r="A1911" s="1040"/>
      <c r="B1911" s="1053"/>
      <c r="C1911" s="1054"/>
      <c r="D1911" s="1064" t="s">
        <v>3679</v>
      </c>
      <c r="E1911" s="456" t="s">
        <v>66</v>
      </c>
      <c r="F1911" s="456">
        <v>1</v>
      </c>
      <c r="G1911" s="1052">
        <v>11.65</v>
      </c>
      <c r="H1911" s="1059">
        <f t="shared" si="29"/>
        <v>11.65</v>
      </c>
      <c r="I1911" s="1039"/>
      <c r="J1911" s="2159" t="s">
        <v>6429</v>
      </c>
      <c r="K1911" s="2160" t="str">
        <f>VLOOKUP(J1911,'FICHE RATIOS'!C:D,2,FALSE)</f>
        <v>Eau Chaude</v>
      </c>
    </row>
    <row r="1912" spans="1:11" s="1012" customFormat="1" ht="12">
      <c r="A1912" s="1040"/>
      <c r="B1912" s="1053"/>
      <c r="C1912" s="1054"/>
      <c r="D1912" s="1064"/>
      <c r="E1912" s="456"/>
      <c r="F1912" s="456"/>
      <c r="G1912" s="1052"/>
      <c r="H1912" s="1059">
        <f t="shared" si="29"/>
        <v>0</v>
      </c>
      <c r="I1912" s="1039"/>
      <c r="J1912" s="2159" t="s">
        <v>6429</v>
      </c>
      <c r="K1912" s="2160" t="str">
        <f>VLOOKUP(J1912,'FICHE RATIOS'!C:D,2,FALSE)</f>
        <v>Eau Chaude</v>
      </c>
    </row>
    <row r="1913" spans="1:11" s="1012" customFormat="1" ht="12">
      <c r="A1913" s="1040"/>
      <c r="B1913" s="1060"/>
      <c r="C1913" s="1040"/>
      <c r="D1913" s="1061" t="s">
        <v>3663</v>
      </c>
      <c r="E1913" s="555" t="s">
        <v>235</v>
      </c>
      <c r="F1913" s="311">
        <v>6</v>
      </c>
      <c r="G1913" s="1052">
        <v>72.650000000000006</v>
      </c>
      <c r="H1913" s="1059">
        <f t="shared" si="29"/>
        <v>435.90000000000003</v>
      </c>
      <c r="I1913" s="1039"/>
      <c r="J1913" s="2159" t="s">
        <v>6429</v>
      </c>
      <c r="K1913" s="2160" t="str">
        <f>VLOOKUP(J1913,'FICHE RATIOS'!C:D,2,FALSE)</f>
        <v>Eau Chaude</v>
      </c>
    </row>
    <row r="1914" spans="1:11" s="1012" customFormat="1" ht="12">
      <c r="A1914" s="1040"/>
      <c r="B1914" s="1053"/>
      <c r="C1914" s="1054"/>
      <c r="D1914" s="1064" t="s">
        <v>3691</v>
      </c>
      <c r="E1914" s="555" t="s">
        <v>70</v>
      </c>
      <c r="F1914" s="456">
        <v>3</v>
      </c>
      <c r="G1914" s="1081">
        <v>54.2</v>
      </c>
      <c r="H1914" s="1082">
        <f t="shared" si="29"/>
        <v>162.60000000000002</v>
      </c>
      <c r="I1914" s="1039"/>
      <c r="J1914" s="2159" t="s">
        <v>6429</v>
      </c>
      <c r="K1914" s="2160" t="str">
        <f>VLOOKUP(J1914,'FICHE RATIOS'!C:D,2,FALSE)</f>
        <v>Eau Chaude</v>
      </c>
    </row>
    <row r="1915" spans="1:11" s="1012" customFormat="1" ht="12">
      <c r="A1915" s="1040"/>
      <c r="B1915" s="1065"/>
      <c r="C1915" s="1066"/>
      <c r="D1915" s="1061"/>
      <c r="E1915" s="1051"/>
      <c r="F1915" s="1051"/>
      <c r="G1915" s="1052"/>
      <c r="H1915" s="1059">
        <f t="shared" si="29"/>
        <v>0</v>
      </c>
      <c r="I1915" s="1039"/>
      <c r="J1915" s="2159" t="s">
        <v>6429</v>
      </c>
      <c r="K1915" s="2160" t="str">
        <f>VLOOKUP(J1915,'FICHE RATIOS'!C:D,2,FALSE)</f>
        <v>Eau Chaude</v>
      </c>
    </row>
    <row r="1916" spans="1:11" s="1012" customFormat="1" ht="12">
      <c r="A1916" s="1040"/>
      <c r="B1916" s="1065"/>
      <c r="C1916" s="1066"/>
      <c r="D1916" s="1061"/>
      <c r="E1916" s="1051"/>
      <c r="F1916" s="1051"/>
      <c r="G1916" s="1052"/>
      <c r="H1916" s="1059">
        <f t="shared" si="29"/>
        <v>0</v>
      </c>
      <c r="I1916" s="1039"/>
      <c r="J1916" s="2159"/>
      <c r="K1916" s="2160" t="e">
        <f>VLOOKUP(J1916,'FICHE RATIOS'!C:D,2,FALSE)</f>
        <v>#N/A</v>
      </c>
    </row>
    <row r="1917" spans="1:11" s="1012" customFormat="1" ht="12">
      <c r="A1917" s="1040"/>
      <c r="B1917" s="1065"/>
      <c r="C1917" s="1066"/>
      <c r="D1917" s="1061"/>
      <c r="E1917" s="1051"/>
      <c r="F1917" s="1051"/>
      <c r="G1917" s="1052"/>
      <c r="H1917" s="1059">
        <f t="shared" si="29"/>
        <v>0</v>
      </c>
      <c r="I1917" s="1039"/>
      <c r="J1917" s="2159"/>
      <c r="K1917" s="2160" t="e">
        <f>VLOOKUP(J1917,'FICHE RATIOS'!C:D,2,FALSE)</f>
        <v>#N/A</v>
      </c>
    </row>
    <row r="1918" spans="1:11" s="1012" customFormat="1" ht="12">
      <c r="A1918" s="1040"/>
      <c r="B1918" s="1065" t="s">
        <v>1114</v>
      </c>
      <c r="C1918" s="1066"/>
      <c r="D1918" s="1074" t="s">
        <v>3704</v>
      </c>
      <c r="E1918" s="1051"/>
      <c r="F1918" s="1051"/>
      <c r="G1918" s="1052"/>
      <c r="H1918" s="1059">
        <f t="shared" si="29"/>
        <v>0</v>
      </c>
      <c r="I1918" s="1039"/>
      <c r="J1918" s="2159" t="s">
        <v>6430</v>
      </c>
      <c r="K1918" s="2160" t="str">
        <f>VLOOKUP(J1918,'FICHE RATIOS'!C:D,2,FALSE)</f>
        <v>Appareils &amp; Accessoires Sanitaires</v>
      </c>
    </row>
    <row r="1919" spans="1:11" s="1012" customFormat="1" ht="12">
      <c r="A1919" s="1040"/>
      <c r="B1919" s="1065"/>
      <c r="C1919" s="1066"/>
      <c r="D1919" s="1061"/>
      <c r="E1919" s="1051"/>
      <c r="F1919" s="1051"/>
      <c r="G1919" s="1052"/>
      <c r="H1919" s="1059">
        <f t="shared" ref="H1919:H1982" si="30">+IF(F1919=0,0,F1919*G1919)</f>
        <v>0</v>
      </c>
      <c r="I1919" s="1039"/>
      <c r="J1919" s="2159" t="s">
        <v>6430</v>
      </c>
      <c r="K1919" s="2160" t="str">
        <f>VLOOKUP(J1919,'FICHE RATIOS'!C:D,2,FALSE)</f>
        <v>Appareils &amp; Accessoires Sanitaires</v>
      </c>
    </row>
    <row r="1920" spans="1:11" s="1012" customFormat="1" ht="12">
      <c r="A1920" s="1040"/>
      <c r="B1920" s="1053"/>
      <c r="C1920" s="1054"/>
      <c r="D1920" s="1093" t="s">
        <v>3705</v>
      </c>
      <c r="E1920" s="555"/>
      <c r="F1920" s="555"/>
      <c r="G1920" s="1052"/>
      <c r="H1920" s="1059">
        <f t="shared" si="30"/>
        <v>0</v>
      </c>
      <c r="I1920" s="1039"/>
      <c r="J1920" s="2159" t="s">
        <v>6430</v>
      </c>
      <c r="K1920" s="2160" t="str">
        <f>VLOOKUP(J1920,'FICHE RATIOS'!C:D,2,FALSE)</f>
        <v>Appareils &amp; Accessoires Sanitaires</v>
      </c>
    </row>
    <row r="1921" spans="1:11" s="1012" customFormat="1" ht="12">
      <c r="A1921" s="1040"/>
      <c r="B1921" s="1053"/>
      <c r="C1921" s="1054"/>
      <c r="D1921" s="1067" t="s">
        <v>3706</v>
      </c>
      <c r="E1921" s="555" t="s">
        <v>66</v>
      </c>
      <c r="F1921" s="555">
        <v>110</v>
      </c>
      <c r="G1921" s="1052">
        <v>251.67</v>
      </c>
      <c r="H1921" s="1059">
        <f t="shared" si="30"/>
        <v>27683.699999999997</v>
      </c>
      <c r="I1921" s="1039"/>
      <c r="J1921" s="2159" t="s">
        <v>6430</v>
      </c>
      <c r="K1921" s="2160" t="str">
        <f>VLOOKUP(J1921,'FICHE RATIOS'!C:D,2,FALSE)</f>
        <v>Appareils &amp; Accessoires Sanitaires</v>
      </c>
    </row>
    <row r="1922" spans="1:11" s="1012" customFormat="1" ht="12">
      <c r="A1922" s="1040"/>
      <c r="B1922" s="1090"/>
      <c r="C1922" s="1091"/>
      <c r="D1922" s="1067" t="s">
        <v>3707</v>
      </c>
      <c r="E1922" s="555"/>
      <c r="F1922" s="1094"/>
      <c r="G1922" s="1081"/>
      <c r="H1922" s="1059">
        <f t="shared" si="30"/>
        <v>0</v>
      </c>
      <c r="I1922" s="1039"/>
      <c r="J1922" s="2159" t="s">
        <v>6430</v>
      </c>
      <c r="K1922" s="2160" t="str">
        <f>VLOOKUP(J1922,'FICHE RATIOS'!C:D,2,FALSE)</f>
        <v>Appareils &amp; Accessoires Sanitaires</v>
      </c>
    </row>
    <row r="1923" spans="1:11" s="1012" customFormat="1" ht="12">
      <c r="A1923" s="1040"/>
      <c r="B1923" s="1053"/>
      <c r="C1923" s="1054"/>
      <c r="D1923" s="1067" t="s">
        <v>3708</v>
      </c>
      <c r="E1923" s="555" t="s">
        <v>66</v>
      </c>
      <c r="F1923" s="555">
        <v>110</v>
      </c>
      <c r="G1923" s="1052">
        <v>160.25</v>
      </c>
      <c r="H1923" s="1059">
        <f t="shared" si="30"/>
        <v>17627.5</v>
      </c>
      <c r="I1923" s="1039"/>
      <c r="J1923" s="2159" t="s">
        <v>6430</v>
      </c>
      <c r="K1923" s="2160" t="str">
        <f>VLOOKUP(J1923,'FICHE RATIOS'!C:D,2,FALSE)</f>
        <v>Appareils &amp; Accessoires Sanitaires</v>
      </c>
    </row>
    <row r="1924" spans="1:11" s="1012" customFormat="1" ht="12">
      <c r="A1924" s="1040"/>
      <c r="B1924" s="1090"/>
      <c r="C1924" s="1091"/>
      <c r="D1924" s="1067" t="s">
        <v>3709</v>
      </c>
      <c r="E1924" s="555"/>
      <c r="F1924" s="1094"/>
      <c r="G1924" s="1081"/>
      <c r="H1924" s="1059">
        <f t="shared" si="30"/>
        <v>0</v>
      </c>
      <c r="I1924" s="1039"/>
      <c r="J1924" s="2159" t="s">
        <v>6430</v>
      </c>
      <c r="K1924" s="2160" t="str">
        <f>VLOOKUP(J1924,'FICHE RATIOS'!C:D,2,FALSE)</f>
        <v>Appareils &amp; Accessoires Sanitaires</v>
      </c>
    </row>
    <row r="1925" spans="1:11" s="1012" customFormat="1" ht="24">
      <c r="A1925" s="1040"/>
      <c r="B1925" s="1053"/>
      <c r="C1925" s="1054"/>
      <c r="D1925" s="1067" t="s">
        <v>3710</v>
      </c>
      <c r="E1925" s="555" t="s">
        <v>66</v>
      </c>
      <c r="F1925" s="555">
        <v>110</v>
      </c>
      <c r="G1925" s="1052">
        <v>69.55</v>
      </c>
      <c r="H1925" s="1059">
        <f t="shared" si="30"/>
        <v>7650.5</v>
      </c>
      <c r="I1925" s="1039"/>
      <c r="J1925" s="2159" t="s">
        <v>6430</v>
      </c>
      <c r="K1925" s="2160" t="str">
        <f>VLOOKUP(J1925,'FICHE RATIOS'!C:D,2,FALSE)</f>
        <v>Appareils &amp; Accessoires Sanitaires</v>
      </c>
    </row>
    <row r="1926" spans="1:11" s="1012" customFormat="1" ht="12">
      <c r="A1926" s="1040"/>
      <c r="B1926" s="1053"/>
      <c r="C1926" s="1054"/>
      <c r="D1926" s="1067" t="s">
        <v>3711</v>
      </c>
      <c r="E1926" s="555" t="s">
        <v>66</v>
      </c>
      <c r="F1926" s="555">
        <v>110</v>
      </c>
      <c r="G1926" s="1052">
        <v>119.27</v>
      </c>
      <c r="H1926" s="1059">
        <f t="shared" si="30"/>
        <v>13119.699999999999</v>
      </c>
      <c r="I1926" s="1039"/>
      <c r="J1926" s="2159" t="s">
        <v>6430</v>
      </c>
      <c r="K1926" s="2160" t="str">
        <f>VLOOKUP(J1926,'FICHE RATIOS'!C:D,2,FALSE)</f>
        <v>Appareils &amp; Accessoires Sanitaires</v>
      </c>
    </row>
    <row r="1927" spans="1:11" s="1012" customFormat="1" ht="12">
      <c r="A1927" s="1040"/>
      <c r="B1927" s="1090"/>
      <c r="C1927" s="1091"/>
      <c r="D1927" s="1067" t="s">
        <v>3712</v>
      </c>
      <c r="E1927" s="555"/>
      <c r="F1927" s="1094"/>
      <c r="G1927" s="1081"/>
      <c r="H1927" s="1059">
        <f t="shared" si="30"/>
        <v>0</v>
      </c>
      <c r="I1927" s="1039"/>
      <c r="J1927" s="2159" t="s">
        <v>6430</v>
      </c>
      <c r="K1927" s="2160" t="str">
        <f>VLOOKUP(J1927,'FICHE RATIOS'!C:D,2,FALSE)</f>
        <v>Appareils &amp; Accessoires Sanitaires</v>
      </c>
    </row>
    <row r="1928" spans="1:11" s="1012" customFormat="1" ht="12">
      <c r="A1928" s="1040"/>
      <c r="B1928" s="1065"/>
      <c r="C1928" s="1066"/>
      <c r="D1928" s="1050"/>
      <c r="E1928" s="1051"/>
      <c r="F1928" s="277"/>
      <c r="G1928" s="1052"/>
      <c r="H1928" s="1059">
        <f t="shared" si="30"/>
        <v>0</v>
      </c>
      <c r="I1928" s="1039"/>
      <c r="J1928" s="2159" t="s">
        <v>6430</v>
      </c>
      <c r="K1928" s="2160" t="str">
        <f>VLOOKUP(J1928,'FICHE RATIOS'!C:D,2,FALSE)</f>
        <v>Appareils &amp; Accessoires Sanitaires</v>
      </c>
    </row>
    <row r="1929" spans="1:11" s="1012" customFormat="1" ht="12">
      <c r="A1929" s="1040"/>
      <c r="B1929" s="1053"/>
      <c r="C1929" s="1054"/>
      <c r="D1929" s="1093" t="s">
        <v>3713</v>
      </c>
      <c r="E1929" s="555"/>
      <c r="F1929" s="555"/>
      <c r="G1929" s="1052"/>
      <c r="H1929" s="1059">
        <f t="shared" si="30"/>
        <v>0</v>
      </c>
      <c r="I1929" s="1039"/>
      <c r="J1929" s="2159" t="s">
        <v>6430</v>
      </c>
      <c r="K1929" s="2160" t="str">
        <f>VLOOKUP(J1929,'FICHE RATIOS'!C:D,2,FALSE)</f>
        <v>Appareils &amp; Accessoires Sanitaires</v>
      </c>
    </row>
    <row r="1930" spans="1:11" s="1012" customFormat="1" ht="12">
      <c r="A1930" s="1040"/>
      <c r="B1930" s="1053"/>
      <c r="C1930" s="1054"/>
      <c r="D1930" s="1067" t="s">
        <v>3706</v>
      </c>
      <c r="E1930" s="555" t="s">
        <v>66</v>
      </c>
      <c r="F1930" s="555">
        <v>64</v>
      </c>
      <c r="G1930" s="1052">
        <v>251.67</v>
      </c>
      <c r="H1930" s="1059">
        <f t="shared" si="30"/>
        <v>16106.88</v>
      </c>
      <c r="I1930" s="1039"/>
      <c r="J1930" s="2159" t="s">
        <v>6430</v>
      </c>
      <c r="K1930" s="2160" t="str">
        <f>VLOOKUP(J1930,'FICHE RATIOS'!C:D,2,FALSE)</f>
        <v>Appareils &amp; Accessoires Sanitaires</v>
      </c>
    </row>
    <row r="1931" spans="1:11" s="1012" customFormat="1" ht="12">
      <c r="A1931" s="1040"/>
      <c r="B1931" s="1090"/>
      <c r="C1931" s="1091"/>
      <c r="D1931" s="1067" t="s">
        <v>3707</v>
      </c>
      <c r="E1931" s="555"/>
      <c r="F1931" s="1094"/>
      <c r="G1931" s="1081"/>
      <c r="H1931" s="1059">
        <f t="shared" si="30"/>
        <v>0</v>
      </c>
      <c r="I1931" s="1039"/>
      <c r="J1931" s="2159" t="s">
        <v>6430</v>
      </c>
      <c r="K1931" s="2160" t="str">
        <f>VLOOKUP(J1931,'FICHE RATIOS'!C:D,2,FALSE)</f>
        <v>Appareils &amp; Accessoires Sanitaires</v>
      </c>
    </row>
    <row r="1932" spans="1:11" s="1012" customFormat="1" ht="12">
      <c r="A1932" s="1040"/>
      <c r="B1932" s="1053"/>
      <c r="C1932" s="1054"/>
      <c r="D1932" s="1067" t="s">
        <v>3708</v>
      </c>
      <c r="E1932" s="555" t="s">
        <v>66</v>
      </c>
      <c r="F1932" s="555">
        <v>64</v>
      </c>
      <c r="G1932" s="1052">
        <v>160.25</v>
      </c>
      <c r="H1932" s="1059">
        <f t="shared" si="30"/>
        <v>10256</v>
      </c>
      <c r="I1932" s="1039"/>
      <c r="J1932" s="2159" t="s">
        <v>6430</v>
      </c>
      <c r="K1932" s="2160" t="str">
        <f>VLOOKUP(J1932,'FICHE RATIOS'!C:D,2,FALSE)</f>
        <v>Appareils &amp; Accessoires Sanitaires</v>
      </c>
    </row>
    <row r="1933" spans="1:11" s="1012" customFormat="1" ht="12">
      <c r="A1933" s="1040"/>
      <c r="B1933" s="1090"/>
      <c r="C1933" s="1091"/>
      <c r="D1933" s="1067" t="s">
        <v>3709</v>
      </c>
      <c r="E1933" s="555"/>
      <c r="F1933" s="1094"/>
      <c r="G1933" s="1081"/>
      <c r="H1933" s="1059">
        <f t="shared" si="30"/>
        <v>0</v>
      </c>
      <c r="I1933" s="1039"/>
      <c r="J1933" s="2159" t="s">
        <v>6430</v>
      </c>
      <c r="K1933" s="2160" t="str">
        <f>VLOOKUP(J1933,'FICHE RATIOS'!C:D,2,FALSE)</f>
        <v>Appareils &amp; Accessoires Sanitaires</v>
      </c>
    </row>
    <row r="1934" spans="1:11" s="1012" customFormat="1" ht="24">
      <c r="A1934" s="1040"/>
      <c r="B1934" s="1053"/>
      <c r="C1934" s="1054"/>
      <c r="D1934" s="1067" t="s">
        <v>3710</v>
      </c>
      <c r="E1934" s="555" t="s">
        <v>66</v>
      </c>
      <c r="F1934" s="555">
        <v>64</v>
      </c>
      <c r="G1934" s="1052">
        <v>69.55</v>
      </c>
      <c r="H1934" s="1059">
        <f t="shared" si="30"/>
        <v>4451.2</v>
      </c>
      <c r="I1934" s="1039"/>
      <c r="J1934" s="2159" t="s">
        <v>6430</v>
      </c>
      <c r="K1934" s="2160" t="str">
        <f>VLOOKUP(J1934,'FICHE RATIOS'!C:D,2,FALSE)</f>
        <v>Appareils &amp; Accessoires Sanitaires</v>
      </c>
    </row>
    <row r="1935" spans="1:11" s="1012" customFormat="1" ht="12">
      <c r="A1935" s="1040"/>
      <c r="B1935" s="1053"/>
      <c r="C1935" s="1054"/>
      <c r="D1935" s="1067" t="s">
        <v>3711</v>
      </c>
      <c r="E1935" s="555" t="s">
        <v>66</v>
      </c>
      <c r="F1935" s="555">
        <v>64</v>
      </c>
      <c r="G1935" s="1052">
        <v>119.27</v>
      </c>
      <c r="H1935" s="1059">
        <f t="shared" si="30"/>
        <v>7633.28</v>
      </c>
      <c r="I1935" s="1039"/>
      <c r="J1935" s="2159" t="s">
        <v>6430</v>
      </c>
      <c r="K1935" s="2160" t="str">
        <f>VLOOKUP(J1935,'FICHE RATIOS'!C:D,2,FALSE)</f>
        <v>Appareils &amp; Accessoires Sanitaires</v>
      </c>
    </row>
    <row r="1936" spans="1:11" s="1012" customFormat="1" ht="12">
      <c r="A1936" s="1040"/>
      <c r="B1936" s="1090"/>
      <c r="C1936" s="1091"/>
      <c r="D1936" s="1067" t="s">
        <v>3712</v>
      </c>
      <c r="E1936" s="555"/>
      <c r="F1936" s="1094"/>
      <c r="G1936" s="1081"/>
      <c r="H1936" s="1059">
        <f t="shared" si="30"/>
        <v>0</v>
      </c>
      <c r="I1936" s="1039"/>
      <c r="J1936" s="2159" t="s">
        <v>6430</v>
      </c>
      <c r="K1936" s="2160" t="str">
        <f>VLOOKUP(J1936,'FICHE RATIOS'!C:D,2,FALSE)</f>
        <v>Appareils &amp; Accessoires Sanitaires</v>
      </c>
    </row>
    <row r="1937" spans="1:11" s="1012" customFormat="1" ht="12">
      <c r="A1937" s="1040"/>
      <c r="B1937" s="1065"/>
      <c r="C1937" s="1066"/>
      <c r="D1937" s="1050"/>
      <c r="E1937" s="1051"/>
      <c r="F1937" s="277"/>
      <c r="G1937" s="1052"/>
      <c r="H1937" s="1059">
        <f t="shared" si="30"/>
        <v>0</v>
      </c>
      <c r="I1937" s="1039"/>
      <c r="J1937" s="2159" t="s">
        <v>6430</v>
      </c>
      <c r="K1937" s="2160" t="str">
        <f>VLOOKUP(J1937,'FICHE RATIOS'!C:D,2,FALSE)</f>
        <v>Appareils &amp; Accessoires Sanitaires</v>
      </c>
    </row>
    <row r="1938" spans="1:11" s="1012" customFormat="1" ht="12">
      <c r="A1938" s="1040"/>
      <c r="B1938" s="1053"/>
      <c r="C1938" s="1054"/>
      <c r="D1938" s="1055" t="s">
        <v>3714</v>
      </c>
      <c r="E1938" s="555"/>
      <c r="F1938" s="555"/>
      <c r="G1938" s="1052"/>
      <c r="H1938" s="1059">
        <f t="shared" si="30"/>
        <v>0</v>
      </c>
      <c r="I1938" s="1039"/>
      <c r="J1938" s="2159" t="s">
        <v>6430</v>
      </c>
      <c r="K1938" s="2160" t="str">
        <f>VLOOKUP(J1938,'FICHE RATIOS'!C:D,2,FALSE)</f>
        <v>Appareils &amp; Accessoires Sanitaires</v>
      </c>
    </row>
    <row r="1939" spans="1:11" s="1012" customFormat="1" ht="12">
      <c r="A1939" s="1040"/>
      <c r="B1939" s="1053"/>
      <c r="C1939" s="1054"/>
      <c r="D1939" s="1067" t="s">
        <v>3715</v>
      </c>
      <c r="E1939" s="555" t="s">
        <v>66</v>
      </c>
      <c r="F1939" s="555">
        <v>30</v>
      </c>
      <c r="G1939" s="1052">
        <v>836.51</v>
      </c>
      <c r="H1939" s="1059">
        <f t="shared" si="30"/>
        <v>25095.3</v>
      </c>
      <c r="I1939" s="1039"/>
      <c r="J1939" s="2159" t="s">
        <v>6430</v>
      </c>
      <c r="K1939" s="2160" t="str">
        <f>VLOOKUP(J1939,'FICHE RATIOS'!C:D,2,FALSE)</f>
        <v>Appareils &amp; Accessoires Sanitaires</v>
      </c>
    </row>
    <row r="1940" spans="1:11" s="1012" customFormat="1" ht="12">
      <c r="A1940" s="1040"/>
      <c r="B1940" s="1053"/>
      <c r="C1940" s="1054"/>
      <c r="D1940" s="1067" t="s">
        <v>3716</v>
      </c>
      <c r="E1940" s="555" t="s">
        <v>66</v>
      </c>
      <c r="F1940" s="555">
        <v>30</v>
      </c>
      <c r="G1940" s="1052">
        <v>135.41999999999999</v>
      </c>
      <c r="H1940" s="1059">
        <f t="shared" si="30"/>
        <v>4062.5999999999995</v>
      </c>
      <c r="I1940" s="1039"/>
      <c r="J1940" s="2159" t="s">
        <v>6430</v>
      </c>
      <c r="K1940" s="2160" t="str">
        <f>VLOOKUP(J1940,'FICHE RATIOS'!C:D,2,FALSE)</f>
        <v>Appareils &amp; Accessoires Sanitaires</v>
      </c>
    </row>
    <row r="1941" spans="1:11" s="1012" customFormat="1" ht="12">
      <c r="A1941" s="1040"/>
      <c r="B1941" s="1053"/>
      <c r="C1941" s="1054"/>
      <c r="D1941" s="1067" t="s">
        <v>3717</v>
      </c>
      <c r="E1941" s="555" t="s">
        <v>66</v>
      </c>
      <c r="F1941" s="555">
        <v>30</v>
      </c>
      <c r="G1941" s="1052">
        <v>160.97</v>
      </c>
      <c r="H1941" s="1059">
        <f t="shared" si="30"/>
        <v>4829.1000000000004</v>
      </c>
      <c r="I1941" s="1039"/>
      <c r="J1941" s="2159" t="s">
        <v>6430</v>
      </c>
      <c r="K1941" s="2160" t="str">
        <f>VLOOKUP(J1941,'FICHE RATIOS'!C:D,2,FALSE)</f>
        <v>Appareils &amp; Accessoires Sanitaires</v>
      </c>
    </row>
    <row r="1942" spans="1:11" s="1012" customFormat="1" ht="12">
      <c r="A1942" s="1040"/>
      <c r="B1942" s="1053"/>
      <c r="C1942" s="1054"/>
      <c r="D1942" s="1095" t="s">
        <v>3718</v>
      </c>
      <c r="E1942" s="555" t="s">
        <v>66</v>
      </c>
      <c r="F1942" s="555">
        <v>15</v>
      </c>
      <c r="G1942" s="1052">
        <v>469.61</v>
      </c>
      <c r="H1942" s="1059">
        <f t="shared" si="30"/>
        <v>7044.1500000000005</v>
      </c>
      <c r="I1942" s="1039"/>
      <c r="J1942" s="2159" t="s">
        <v>6430</v>
      </c>
      <c r="K1942" s="2160" t="str">
        <f>VLOOKUP(J1942,'FICHE RATIOS'!C:D,2,FALSE)</f>
        <v>Appareils &amp; Accessoires Sanitaires</v>
      </c>
    </row>
    <row r="1943" spans="1:11" s="1012" customFormat="1" ht="12">
      <c r="A1943" s="1040"/>
      <c r="B1943" s="1065"/>
      <c r="C1943" s="1066"/>
      <c r="D1943" s="1050"/>
      <c r="E1943" s="1051"/>
      <c r="F1943" s="277"/>
      <c r="G1943" s="1052"/>
      <c r="H1943" s="1059">
        <f t="shared" si="30"/>
        <v>0</v>
      </c>
      <c r="I1943" s="1039"/>
      <c r="J1943" s="2159" t="s">
        <v>6430</v>
      </c>
      <c r="K1943" s="2160" t="str">
        <f>VLOOKUP(J1943,'FICHE RATIOS'!C:D,2,FALSE)</f>
        <v>Appareils &amp; Accessoires Sanitaires</v>
      </c>
    </row>
    <row r="1944" spans="1:11" s="1012" customFormat="1" ht="12">
      <c r="A1944" s="1040"/>
      <c r="B1944" s="1053"/>
      <c r="C1944" s="1054"/>
      <c r="D1944" s="1070" t="s">
        <v>3974</v>
      </c>
      <c r="E1944" s="555"/>
      <c r="F1944" s="555"/>
      <c r="G1944" s="1052"/>
      <c r="H1944" s="1059">
        <f t="shared" si="30"/>
        <v>0</v>
      </c>
      <c r="I1944" s="1039"/>
      <c r="J1944" s="2159" t="s">
        <v>6430</v>
      </c>
      <c r="K1944" s="2160" t="str">
        <f>VLOOKUP(J1944,'FICHE RATIOS'!C:D,2,FALSE)</f>
        <v>Appareils &amp; Accessoires Sanitaires</v>
      </c>
    </row>
    <row r="1945" spans="1:11" s="1012" customFormat="1" ht="12">
      <c r="A1945" s="1040"/>
      <c r="B1945" s="1053"/>
      <c r="C1945" s="1054"/>
      <c r="D1945" s="1067" t="s">
        <v>3720</v>
      </c>
      <c r="E1945" s="555" t="s">
        <v>66</v>
      </c>
      <c r="F1945" s="555">
        <v>62</v>
      </c>
      <c r="G1945" s="1052">
        <v>313.95999999999998</v>
      </c>
      <c r="H1945" s="1059">
        <f t="shared" si="30"/>
        <v>19465.52</v>
      </c>
      <c r="I1945" s="1039"/>
      <c r="J1945" s="2159" t="s">
        <v>6430</v>
      </c>
      <c r="K1945" s="2160" t="str">
        <f>VLOOKUP(J1945,'FICHE RATIOS'!C:D,2,FALSE)</f>
        <v>Appareils &amp; Accessoires Sanitaires</v>
      </c>
    </row>
    <row r="1946" spans="1:11" s="1012" customFormat="1" ht="24">
      <c r="A1946" s="1040"/>
      <c r="B1946" s="1053"/>
      <c r="C1946" s="1054"/>
      <c r="D1946" s="1067" t="s">
        <v>3721</v>
      </c>
      <c r="E1946" s="555" t="s">
        <v>66</v>
      </c>
      <c r="F1946" s="555">
        <v>31</v>
      </c>
      <c r="G1946" s="1052">
        <v>100.81</v>
      </c>
      <c r="H1946" s="1059">
        <f t="shared" si="30"/>
        <v>3125.11</v>
      </c>
      <c r="I1946" s="1039"/>
      <c r="J1946" s="2159" t="s">
        <v>6430</v>
      </c>
      <c r="K1946" s="2160" t="str">
        <f>VLOOKUP(J1946,'FICHE RATIOS'!C:D,2,FALSE)</f>
        <v>Appareils &amp; Accessoires Sanitaires</v>
      </c>
    </row>
    <row r="1947" spans="1:11" s="1012" customFormat="1" ht="12">
      <c r="A1947" s="1040"/>
      <c r="B1947" s="1053"/>
      <c r="C1947" s="1054"/>
      <c r="D1947" s="1067" t="s">
        <v>3722</v>
      </c>
      <c r="E1947" s="555" t="s">
        <v>66</v>
      </c>
      <c r="F1947" s="555">
        <v>31</v>
      </c>
      <c r="G1947" s="1052">
        <v>42.07</v>
      </c>
      <c r="H1947" s="1059">
        <f t="shared" si="30"/>
        <v>1304.17</v>
      </c>
      <c r="I1947" s="1039"/>
      <c r="J1947" s="2159" t="s">
        <v>6430</v>
      </c>
      <c r="K1947" s="2160" t="str">
        <f>VLOOKUP(J1947,'FICHE RATIOS'!C:D,2,FALSE)</f>
        <v>Appareils &amp; Accessoires Sanitaires</v>
      </c>
    </row>
    <row r="1948" spans="1:11" s="1012" customFormat="1" ht="12">
      <c r="A1948" s="1040"/>
      <c r="B1948" s="1053"/>
      <c r="C1948" s="1054"/>
      <c r="D1948" s="1067" t="s">
        <v>3723</v>
      </c>
      <c r="E1948" s="555" t="s">
        <v>66</v>
      </c>
      <c r="F1948" s="555">
        <v>31</v>
      </c>
      <c r="G1948" s="1052">
        <v>112.42</v>
      </c>
      <c r="H1948" s="1059">
        <f t="shared" si="30"/>
        <v>3485.02</v>
      </c>
      <c r="I1948" s="1039"/>
      <c r="J1948" s="2159" t="s">
        <v>6430</v>
      </c>
      <c r="K1948" s="2160" t="str">
        <f>VLOOKUP(J1948,'FICHE RATIOS'!C:D,2,FALSE)</f>
        <v>Appareils &amp; Accessoires Sanitaires</v>
      </c>
    </row>
    <row r="1949" spans="1:11" s="1012" customFormat="1" ht="12">
      <c r="A1949" s="1040"/>
      <c r="B1949" s="1065"/>
      <c r="C1949" s="1066"/>
      <c r="D1949" s="1050"/>
      <c r="E1949" s="1051"/>
      <c r="F1949" s="277"/>
      <c r="G1949" s="1052"/>
      <c r="H1949" s="1059">
        <f t="shared" si="30"/>
        <v>0</v>
      </c>
      <c r="I1949" s="1039"/>
      <c r="J1949" s="2159" t="s">
        <v>6430</v>
      </c>
      <c r="K1949" s="2160" t="str">
        <f>VLOOKUP(J1949,'FICHE RATIOS'!C:D,2,FALSE)</f>
        <v>Appareils &amp; Accessoires Sanitaires</v>
      </c>
    </row>
    <row r="1950" spans="1:11" s="1012" customFormat="1" ht="12">
      <c r="A1950" s="1040"/>
      <c r="B1950" s="1053"/>
      <c r="C1950" s="1054"/>
      <c r="D1950" s="1070" t="s">
        <v>3975</v>
      </c>
      <c r="E1950" s="555"/>
      <c r="F1950" s="555"/>
      <c r="G1950" s="1052"/>
      <c r="H1950" s="1059">
        <f t="shared" si="30"/>
        <v>0</v>
      </c>
      <c r="I1950" s="1039"/>
      <c r="J1950" s="2159" t="s">
        <v>6430</v>
      </c>
      <c r="K1950" s="2160" t="str">
        <f>VLOOKUP(J1950,'FICHE RATIOS'!C:D,2,FALSE)</f>
        <v>Appareils &amp; Accessoires Sanitaires</v>
      </c>
    </row>
    <row r="1951" spans="1:11" s="1012" customFormat="1" ht="12">
      <c r="A1951" s="1040"/>
      <c r="B1951" s="1053"/>
      <c r="C1951" s="1054"/>
      <c r="D1951" s="1067" t="s">
        <v>3720</v>
      </c>
      <c r="E1951" s="555" t="s">
        <v>66</v>
      </c>
      <c r="F1951" s="555">
        <v>96</v>
      </c>
      <c r="G1951" s="1052">
        <v>313.95999999999998</v>
      </c>
      <c r="H1951" s="1059">
        <f t="shared" si="30"/>
        <v>30140.159999999996</v>
      </c>
      <c r="I1951" s="1039"/>
      <c r="J1951" s="2159" t="s">
        <v>6430</v>
      </c>
      <c r="K1951" s="2160" t="str">
        <f>VLOOKUP(J1951,'FICHE RATIOS'!C:D,2,FALSE)</f>
        <v>Appareils &amp; Accessoires Sanitaires</v>
      </c>
    </row>
    <row r="1952" spans="1:11" s="1012" customFormat="1" ht="24">
      <c r="A1952" s="1040"/>
      <c r="B1952" s="1053"/>
      <c r="C1952" s="1054"/>
      <c r="D1952" s="1067" t="s">
        <v>3721</v>
      </c>
      <c r="E1952" s="555" t="s">
        <v>66</v>
      </c>
      <c r="F1952" s="555">
        <v>32</v>
      </c>
      <c r="G1952" s="1052">
        <v>100.81</v>
      </c>
      <c r="H1952" s="1059">
        <f t="shared" si="30"/>
        <v>3225.92</v>
      </c>
      <c r="I1952" s="1039"/>
      <c r="J1952" s="2159" t="s">
        <v>6430</v>
      </c>
      <c r="K1952" s="2160" t="str">
        <f>VLOOKUP(J1952,'FICHE RATIOS'!C:D,2,FALSE)</f>
        <v>Appareils &amp; Accessoires Sanitaires</v>
      </c>
    </row>
    <row r="1953" spans="1:11" s="1012" customFormat="1" ht="12">
      <c r="A1953" s="1040"/>
      <c r="B1953" s="1053"/>
      <c r="C1953" s="1054"/>
      <c r="D1953" s="1067" t="s">
        <v>3722</v>
      </c>
      <c r="E1953" s="555" t="s">
        <v>66</v>
      </c>
      <c r="F1953" s="555">
        <v>64</v>
      </c>
      <c r="G1953" s="1052">
        <v>42.07</v>
      </c>
      <c r="H1953" s="1059">
        <f t="shared" si="30"/>
        <v>2692.48</v>
      </c>
      <c r="I1953" s="1039"/>
      <c r="J1953" s="2159" t="s">
        <v>6430</v>
      </c>
      <c r="K1953" s="2160" t="str">
        <f>VLOOKUP(J1953,'FICHE RATIOS'!C:D,2,FALSE)</f>
        <v>Appareils &amp; Accessoires Sanitaires</v>
      </c>
    </row>
    <row r="1954" spans="1:11" s="1012" customFormat="1" ht="12">
      <c r="A1954" s="1040"/>
      <c r="B1954" s="1053"/>
      <c r="C1954" s="1054"/>
      <c r="D1954" s="1067" t="s">
        <v>3723</v>
      </c>
      <c r="E1954" s="555" t="s">
        <v>66</v>
      </c>
      <c r="F1954" s="555">
        <v>64</v>
      </c>
      <c r="G1954" s="1052">
        <v>112.42</v>
      </c>
      <c r="H1954" s="1059">
        <f t="shared" si="30"/>
        <v>7194.88</v>
      </c>
      <c r="I1954" s="1039"/>
      <c r="J1954" s="2159" t="s">
        <v>6430</v>
      </c>
      <c r="K1954" s="2160" t="str">
        <f>VLOOKUP(J1954,'FICHE RATIOS'!C:D,2,FALSE)</f>
        <v>Appareils &amp; Accessoires Sanitaires</v>
      </c>
    </row>
    <row r="1955" spans="1:11" s="1012" customFormat="1" ht="12">
      <c r="A1955" s="1040"/>
      <c r="B1955" s="1065"/>
      <c r="C1955" s="1066"/>
      <c r="D1955" s="1050"/>
      <c r="E1955" s="1051"/>
      <c r="F1955" s="277"/>
      <c r="G1955" s="1052"/>
      <c r="H1955" s="1059">
        <f t="shared" si="30"/>
        <v>0</v>
      </c>
      <c r="I1955" s="1039"/>
      <c r="J1955" s="2159" t="s">
        <v>6430</v>
      </c>
      <c r="K1955" s="2160" t="str">
        <f>VLOOKUP(J1955,'FICHE RATIOS'!C:D,2,FALSE)</f>
        <v>Appareils &amp; Accessoires Sanitaires</v>
      </c>
    </row>
    <row r="1956" spans="1:11" s="1012" customFormat="1" ht="12">
      <c r="A1956" s="1040"/>
      <c r="B1956" s="1053"/>
      <c r="C1956" s="1054"/>
      <c r="D1956" s="1072" t="s">
        <v>3725</v>
      </c>
      <c r="E1956" s="555"/>
      <c r="F1956" s="555"/>
      <c r="G1956" s="1052"/>
      <c r="H1956" s="1059">
        <f t="shared" si="30"/>
        <v>0</v>
      </c>
      <c r="I1956" s="1039"/>
      <c r="J1956" s="2159" t="s">
        <v>6430</v>
      </c>
      <c r="K1956" s="2160" t="str">
        <f>VLOOKUP(J1956,'FICHE RATIOS'!C:D,2,FALSE)</f>
        <v>Appareils &amp; Accessoires Sanitaires</v>
      </c>
    </row>
    <row r="1957" spans="1:11" s="1012" customFormat="1" ht="24">
      <c r="A1957" s="1040"/>
      <c r="B1957" s="1053"/>
      <c r="C1957" s="1054"/>
      <c r="D1957" s="1067" t="s">
        <v>3726</v>
      </c>
      <c r="E1957" s="555" t="s">
        <v>66</v>
      </c>
      <c r="F1957" s="555">
        <v>64</v>
      </c>
      <c r="G1957" s="1052">
        <v>126.64</v>
      </c>
      <c r="H1957" s="1059">
        <f t="shared" si="30"/>
        <v>8104.96</v>
      </c>
      <c r="I1957" s="1039"/>
      <c r="J1957" s="2159" t="s">
        <v>6430</v>
      </c>
      <c r="K1957" s="2160" t="str">
        <f>VLOOKUP(J1957,'FICHE RATIOS'!C:D,2,FALSE)</f>
        <v>Appareils &amp; Accessoires Sanitaires</v>
      </c>
    </row>
    <row r="1958" spans="1:11" s="1012" customFormat="1" ht="12">
      <c r="A1958" s="1040"/>
      <c r="B1958" s="1053"/>
      <c r="C1958" s="1054"/>
      <c r="D1958" s="1067" t="s">
        <v>3727</v>
      </c>
      <c r="E1958" s="555" t="s">
        <v>66</v>
      </c>
      <c r="F1958" s="555">
        <v>64</v>
      </c>
      <c r="G1958" s="1052">
        <v>267.66000000000003</v>
      </c>
      <c r="H1958" s="1059">
        <f t="shared" si="30"/>
        <v>17130.240000000002</v>
      </c>
      <c r="I1958" s="1039"/>
      <c r="J1958" s="2159" t="s">
        <v>6430</v>
      </c>
      <c r="K1958" s="2160" t="str">
        <f>VLOOKUP(J1958,'FICHE RATIOS'!C:D,2,FALSE)</f>
        <v>Appareils &amp; Accessoires Sanitaires</v>
      </c>
    </row>
    <row r="1959" spans="1:11" s="1012" customFormat="1" ht="24">
      <c r="A1959" s="1040"/>
      <c r="B1959" s="1053"/>
      <c r="C1959" s="1054"/>
      <c r="D1959" s="1067" t="s">
        <v>3721</v>
      </c>
      <c r="E1959" s="555" t="s">
        <v>66</v>
      </c>
      <c r="F1959" s="555">
        <v>64</v>
      </c>
      <c r="G1959" s="1052">
        <v>100.81</v>
      </c>
      <c r="H1959" s="1059">
        <f t="shared" si="30"/>
        <v>6451.84</v>
      </c>
      <c r="I1959" s="1039"/>
      <c r="J1959" s="2159" t="s">
        <v>6430</v>
      </c>
      <c r="K1959" s="2160" t="str">
        <f>VLOOKUP(J1959,'FICHE RATIOS'!C:D,2,FALSE)</f>
        <v>Appareils &amp; Accessoires Sanitaires</v>
      </c>
    </row>
    <row r="1960" spans="1:11" s="1012" customFormat="1" ht="12">
      <c r="A1960" s="1040"/>
      <c r="B1960" s="1053"/>
      <c r="C1960" s="1054"/>
      <c r="D1960" s="1067" t="s">
        <v>3722</v>
      </c>
      <c r="E1960" s="555" t="s">
        <v>66</v>
      </c>
      <c r="F1960" s="555">
        <v>64</v>
      </c>
      <c r="G1960" s="1052">
        <v>42.07</v>
      </c>
      <c r="H1960" s="1059">
        <f t="shared" si="30"/>
        <v>2692.48</v>
      </c>
      <c r="I1960" s="1039"/>
      <c r="J1960" s="2159" t="s">
        <v>6430</v>
      </c>
      <c r="K1960" s="2160" t="str">
        <f>VLOOKUP(J1960,'FICHE RATIOS'!C:D,2,FALSE)</f>
        <v>Appareils &amp; Accessoires Sanitaires</v>
      </c>
    </row>
    <row r="1961" spans="1:11" s="1012" customFormat="1" ht="12">
      <c r="A1961" s="1040"/>
      <c r="B1961" s="1053"/>
      <c r="C1961" s="1054"/>
      <c r="D1961" s="1067" t="s">
        <v>3723</v>
      </c>
      <c r="E1961" s="555" t="s">
        <v>66</v>
      </c>
      <c r="F1961" s="555">
        <v>64</v>
      </c>
      <c r="G1961" s="1052">
        <v>112.42</v>
      </c>
      <c r="H1961" s="1059">
        <f t="shared" si="30"/>
        <v>7194.88</v>
      </c>
      <c r="I1961" s="1039"/>
      <c r="J1961" s="2159" t="s">
        <v>6430</v>
      </c>
      <c r="K1961" s="2160" t="str">
        <f>VLOOKUP(J1961,'FICHE RATIOS'!C:D,2,FALSE)</f>
        <v>Appareils &amp; Accessoires Sanitaires</v>
      </c>
    </row>
    <row r="1962" spans="1:11" s="1012" customFormat="1" ht="12">
      <c r="A1962" s="1040"/>
      <c r="B1962" s="1065"/>
      <c r="C1962" s="1066"/>
      <c r="D1962" s="1050"/>
      <c r="E1962" s="1051"/>
      <c r="F1962" s="277"/>
      <c r="G1962" s="1052"/>
      <c r="H1962" s="1059">
        <f t="shared" si="30"/>
        <v>0</v>
      </c>
      <c r="I1962" s="1039"/>
      <c r="J1962" s="2159" t="s">
        <v>6430</v>
      </c>
      <c r="K1962" s="2160" t="str">
        <f>VLOOKUP(J1962,'FICHE RATIOS'!C:D,2,FALSE)</f>
        <v>Appareils &amp; Accessoires Sanitaires</v>
      </c>
    </row>
    <row r="1963" spans="1:11" s="1012" customFormat="1" ht="12">
      <c r="A1963" s="1040"/>
      <c r="B1963" s="1065"/>
      <c r="C1963" s="1066"/>
      <c r="D1963" s="1050"/>
      <c r="E1963" s="1051"/>
      <c r="F1963" s="277"/>
      <c r="G1963" s="1052"/>
      <c r="H1963" s="1059">
        <f t="shared" si="30"/>
        <v>0</v>
      </c>
      <c r="I1963" s="1039"/>
      <c r="J1963" s="2159" t="s">
        <v>6430</v>
      </c>
      <c r="K1963" s="2160" t="str">
        <f>VLOOKUP(J1963,'FICHE RATIOS'!C:D,2,FALSE)</f>
        <v>Appareils &amp; Accessoires Sanitaires</v>
      </c>
    </row>
    <row r="1964" spans="1:11" s="1012" customFormat="1" ht="12">
      <c r="A1964" s="1040"/>
      <c r="B1964" s="1065"/>
      <c r="C1964" s="1066"/>
      <c r="D1964" s="1050"/>
      <c r="E1964" s="1051"/>
      <c r="F1964" s="277"/>
      <c r="G1964" s="1052"/>
      <c r="H1964" s="1059">
        <f t="shared" si="30"/>
        <v>0</v>
      </c>
      <c r="I1964" s="1039"/>
      <c r="J1964" s="2159" t="s">
        <v>6430</v>
      </c>
      <c r="K1964" s="2160" t="str">
        <f>VLOOKUP(J1964,'FICHE RATIOS'!C:D,2,FALSE)</f>
        <v>Appareils &amp; Accessoires Sanitaires</v>
      </c>
    </row>
    <row r="1965" spans="1:11" s="1012" customFormat="1" ht="12">
      <c r="A1965" s="1040"/>
      <c r="B1965" s="1053"/>
      <c r="C1965" s="1054"/>
      <c r="D1965" s="1070" t="s">
        <v>3728</v>
      </c>
      <c r="E1965" s="555"/>
      <c r="F1965" s="555"/>
      <c r="G1965" s="1052"/>
      <c r="H1965" s="1059">
        <f t="shared" si="30"/>
        <v>0</v>
      </c>
      <c r="I1965" s="1039"/>
      <c r="J1965" s="2159" t="s">
        <v>6430</v>
      </c>
      <c r="K1965" s="2160" t="str">
        <f>VLOOKUP(J1965,'FICHE RATIOS'!C:D,2,FALSE)</f>
        <v>Appareils &amp; Accessoires Sanitaires</v>
      </c>
    </row>
    <row r="1966" spans="1:11" s="1012" customFormat="1" ht="24">
      <c r="A1966" s="1040"/>
      <c r="B1966" s="1053"/>
      <c r="C1966" s="1054"/>
      <c r="D1966" s="1067" t="s">
        <v>3729</v>
      </c>
      <c r="E1966" s="555" t="s">
        <v>66</v>
      </c>
      <c r="F1966" s="555">
        <v>14</v>
      </c>
      <c r="G1966" s="1052">
        <v>299.25</v>
      </c>
      <c r="H1966" s="1059">
        <f t="shared" si="30"/>
        <v>4189.5</v>
      </c>
      <c r="I1966" s="1039"/>
      <c r="J1966" s="2159" t="s">
        <v>6430</v>
      </c>
      <c r="K1966" s="2160" t="str">
        <f>VLOOKUP(J1966,'FICHE RATIOS'!C:D,2,FALSE)</f>
        <v>Appareils &amp; Accessoires Sanitaires</v>
      </c>
    </row>
    <row r="1967" spans="1:11" s="1012" customFormat="1" ht="12">
      <c r="A1967" s="1040"/>
      <c r="B1967" s="1053"/>
      <c r="C1967" s="1054"/>
      <c r="D1967" s="1067" t="s">
        <v>3730</v>
      </c>
      <c r="E1967" s="555" t="s">
        <v>66</v>
      </c>
      <c r="F1967" s="555">
        <v>14</v>
      </c>
      <c r="G1967" s="1052">
        <v>266.79000000000002</v>
      </c>
      <c r="H1967" s="1059">
        <f t="shared" si="30"/>
        <v>3735.0600000000004</v>
      </c>
      <c r="I1967" s="1039"/>
      <c r="J1967" s="2159" t="s">
        <v>6430</v>
      </c>
      <c r="K1967" s="2160" t="str">
        <f>VLOOKUP(J1967,'FICHE RATIOS'!C:D,2,FALSE)</f>
        <v>Appareils &amp; Accessoires Sanitaires</v>
      </c>
    </row>
    <row r="1968" spans="1:11" s="1012" customFormat="1" ht="12">
      <c r="A1968" s="1040"/>
      <c r="B1968" s="1053"/>
      <c r="C1968" s="1054"/>
      <c r="D1968" s="1067" t="s">
        <v>3731</v>
      </c>
      <c r="E1968" s="555" t="s">
        <v>66</v>
      </c>
      <c r="F1968" s="555">
        <v>14</v>
      </c>
      <c r="G1968" s="1052">
        <v>34.04</v>
      </c>
      <c r="H1968" s="1059">
        <f t="shared" si="30"/>
        <v>476.56</v>
      </c>
      <c r="I1968" s="1039"/>
      <c r="J1968" s="2159" t="s">
        <v>6430</v>
      </c>
      <c r="K1968" s="2160" t="str">
        <f>VLOOKUP(J1968,'FICHE RATIOS'!C:D,2,FALSE)</f>
        <v>Appareils &amp; Accessoires Sanitaires</v>
      </c>
    </row>
    <row r="1969" spans="1:11" s="1012" customFormat="1" ht="12">
      <c r="A1969" s="1040"/>
      <c r="B1969" s="1053"/>
      <c r="C1969" s="1054"/>
      <c r="D1969" s="1067" t="s">
        <v>3732</v>
      </c>
      <c r="E1969" s="555" t="s">
        <v>66</v>
      </c>
      <c r="F1969" s="555">
        <v>14</v>
      </c>
      <c r="G1969" s="1052">
        <v>24.52</v>
      </c>
      <c r="H1969" s="1059">
        <f t="shared" si="30"/>
        <v>343.28</v>
      </c>
      <c r="I1969" s="1039"/>
      <c r="J1969" s="2159" t="s">
        <v>6430</v>
      </c>
      <c r="K1969" s="2160" t="str">
        <f>VLOOKUP(J1969,'FICHE RATIOS'!C:D,2,FALSE)</f>
        <v>Appareils &amp; Accessoires Sanitaires</v>
      </c>
    </row>
    <row r="1970" spans="1:11" s="1012" customFormat="1" ht="12">
      <c r="A1970" s="1040"/>
      <c r="B1970" s="1053"/>
      <c r="C1970" s="1054"/>
      <c r="D1970" s="1067" t="s">
        <v>3733</v>
      </c>
      <c r="E1970" s="555" t="s">
        <v>66</v>
      </c>
      <c r="F1970" s="555">
        <v>14</v>
      </c>
      <c r="G1970" s="1052">
        <v>36.82</v>
      </c>
      <c r="H1970" s="1059">
        <f t="shared" si="30"/>
        <v>515.48</v>
      </c>
      <c r="I1970" s="1039"/>
      <c r="J1970" s="2159" t="s">
        <v>6430</v>
      </c>
      <c r="K1970" s="2160" t="str">
        <f>VLOOKUP(J1970,'FICHE RATIOS'!C:D,2,FALSE)</f>
        <v>Appareils &amp; Accessoires Sanitaires</v>
      </c>
    </row>
    <row r="1971" spans="1:11" s="1012" customFormat="1" ht="12">
      <c r="A1971" s="1040"/>
      <c r="B1971" s="1060"/>
      <c r="C1971" s="1040"/>
      <c r="D1971" s="1062" t="s">
        <v>3734</v>
      </c>
      <c r="E1971" s="276" t="s">
        <v>66</v>
      </c>
      <c r="F1971" s="1051">
        <v>14</v>
      </c>
      <c r="G1971" s="1052">
        <v>137.97</v>
      </c>
      <c r="H1971" s="1059">
        <f t="shared" si="30"/>
        <v>1931.58</v>
      </c>
      <c r="I1971" s="1039"/>
      <c r="J1971" s="2159" t="s">
        <v>6430</v>
      </c>
      <c r="K1971" s="2160" t="str">
        <f>VLOOKUP(J1971,'FICHE RATIOS'!C:D,2,FALSE)</f>
        <v>Appareils &amp; Accessoires Sanitaires</v>
      </c>
    </row>
    <row r="1972" spans="1:11" s="1012" customFormat="1" ht="12">
      <c r="A1972" s="1040"/>
      <c r="B1972" s="1053"/>
      <c r="C1972" s="1054"/>
      <c r="D1972" s="1067" t="s">
        <v>3735</v>
      </c>
      <c r="E1972" s="555" t="s">
        <v>66</v>
      </c>
      <c r="F1972" s="555">
        <v>14</v>
      </c>
      <c r="G1972" s="1052">
        <v>59.53</v>
      </c>
      <c r="H1972" s="1059">
        <f t="shared" si="30"/>
        <v>833.42000000000007</v>
      </c>
      <c r="I1972" s="1039"/>
      <c r="J1972" s="2159" t="s">
        <v>6430</v>
      </c>
      <c r="K1972" s="2160" t="str">
        <f>VLOOKUP(J1972,'FICHE RATIOS'!C:D,2,FALSE)</f>
        <v>Appareils &amp; Accessoires Sanitaires</v>
      </c>
    </row>
    <row r="1973" spans="1:11" s="1012" customFormat="1" ht="12">
      <c r="A1973" s="1040"/>
      <c r="B1973" s="1065"/>
      <c r="C1973" s="1066"/>
      <c r="D1973" s="1050"/>
      <c r="E1973" s="1051"/>
      <c r="F1973" s="277"/>
      <c r="G1973" s="1052"/>
      <c r="H1973" s="1059">
        <f t="shared" si="30"/>
        <v>0</v>
      </c>
      <c r="I1973" s="1039"/>
      <c r="J1973" s="2159" t="s">
        <v>6430</v>
      </c>
      <c r="K1973" s="2160" t="str">
        <f>VLOOKUP(J1973,'FICHE RATIOS'!C:D,2,FALSE)</f>
        <v>Appareils &amp; Accessoires Sanitaires</v>
      </c>
    </row>
    <row r="1974" spans="1:11" s="1012" customFormat="1" ht="12">
      <c r="A1974" s="1040"/>
      <c r="B1974" s="1053"/>
      <c r="C1974" s="1054"/>
      <c r="D1974" s="1072" t="s">
        <v>3736</v>
      </c>
      <c r="E1974" s="555"/>
      <c r="F1974" s="555"/>
      <c r="G1974" s="1052"/>
      <c r="H1974" s="1059">
        <f t="shared" si="30"/>
        <v>0</v>
      </c>
      <c r="I1974" s="1039"/>
      <c r="J1974" s="2159" t="s">
        <v>6430</v>
      </c>
      <c r="K1974" s="2160" t="str">
        <f>VLOOKUP(J1974,'FICHE RATIOS'!C:D,2,FALSE)</f>
        <v>Appareils &amp; Accessoires Sanitaires</v>
      </c>
    </row>
    <row r="1975" spans="1:11" s="1012" customFormat="1" ht="12">
      <c r="A1975" s="1040"/>
      <c r="B1975" s="1053"/>
      <c r="C1975" s="1054"/>
      <c r="D1975" s="1067" t="s">
        <v>3737</v>
      </c>
      <c r="E1975" s="555" t="s">
        <v>66</v>
      </c>
      <c r="F1975" s="555">
        <v>1</v>
      </c>
      <c r="G1975" s="1052">
        <v>99.38</v>
      </c>
      <c r="H1975" s="1059">
        <f t="shared" si="30"/>
        <v>99.38</v>
      </c>
      <c r="I1975" s="1039"/>
      <c r="J1975" s="2159" t="s">
        <v>6430</v>
      </c>
      <c r="K1975" s="2160" t="str">
        <f>VLOOKUP(J1975,'FICHE RATIOS'!C:D,2,FALSE)</f>
        <v>Appareils &amp; Accessoires Sanitaires</v>
      </c>
    </row>
    <row r="1976" spans="1:11" s="1012" customFormat="1" ht="12">
      <c r="A1976" s="1040"/>
      <c r="B1976" s="1053"/>
      <c r="C1976" s="1054"/>
      <c r="D1976" s="1067" t="s">
        <v>3738</v>
      </c>
      <c r="E1976" s="555" t="s">
        <v>66</v>
      </c>
      <c r="F1976" s="555">
        <v>1</v>
      </c>
      <c r="G1976" s="1052">
        <v>65.010000000000005</v>
      </c>
      <c r="H1976" s="1059">
        <f t="shared" si="30"/>
        <v>65.010000000000005</v>
      </c>
      <c r="I1976" s="1039"/>
      <c r="J1976" s="2159" t="s">
        <v>6430</v>
      </c>
      <c r="K1976" s="2160" t="str">
        <f>VLOOKUP(J1976,'FICHE RATIOS'!C:D,2,FALSE)</f>
        <v>Appareils &amp; Accessoires Sanitaires</v>
      </c>
    </row>
    <row r="1977" spans="1:11" s="1012" customFormat="1" ht="12">
      <c r="A1977" s="1040"/>
      <c r="B1977" s="1053"/>
      <c r="C1977" s="1054"/>
      <c r="D1977" s="1067" t="s">
        <v>3727</v>
      </c>
      <c r="E1977" s="555" t="s">
        <v>66</v>
      </c>
      <c r="F1977" s="555">
        <v>1</v>
      </c>
      <c r="G1977" s="1052">
        <v>267.66000000000003</v>
      </c>
      <c r="H1977" s="1059">
        <f t="shared" si="30"/>
        <v>267.66000000000003</v>
      </c>
      <c r="I1977" s="1039"/>
      <c r="J1977" s="2159" t="s">
        <v>6430</v>
      </c>
      <c r="K1977" s="2160" t="str">
        <f>VLOOKUP(J1977,'FICHE RATIOS'!C:D,2,FALSE)</f>
        <v>Appareils &amp; Accessoires Sanitaires</v>
      </c>
    </row>
    <row r="1978" spans="1:11" s="1012" customFormat="1" ht="24">
      <c r="A1978" s="1040"/>
      <c r="B1978" s="1053"/>
      <c r="C1978" s="1054"/>
      <c r="D1978" s="1067" t="s">
        <v>3721</v>
      </c>
      <c r="E1978" s="555" t="s">
        <v>66</v>
      </c>
      <c r="F1978" s="555">
        <v>1</v>
      </c>
      <c r="G1978" s="1052">
        <v>100.81</v>
      </c>
      <c r="H1978" s="1059">
        <f t="shared" si="30"/>
        <v>100.81</v>
      </c>
      <c r="I1978" s="1039"/>
      <c r="J1978" s="2159" t="s">
        <v>6430</v>
      </c>
      <c r="K1978" s="2160" t="str">
        <f>VLOOKUP(J1978,'FICHE RATIOS'!C:D,2,FALSE)</f>
        <v>Appareils &amp; Accessoires Sanitaires</v>
      </c>
    </row>
    <row r="1979" spans="1:11" s="1012" customFormat="1" ht="12">
      <c r="A1979" s="1040"/>
      <c r="B1979" s="1053"/>
      <c r="C1979" s="1054"/>
      <c r="D1979" s="1067" t="s">
        <v>3739</v>
      </c>
      <c r="E1979" s="555" t="s">
        <v>66</v>
      </c>
      <c r="F1979" s="555">
        <v>1</v>
      </c>
      <c r="G1979" s="1052">
        <v>42.16</v>
      </c>
      <c r="H1979" s="1059">
        <f t="shared" si="30"/>
        <v>42.16</v>
      </c>
      <c r="I1979" s="1039"/>
      <c r="J1979" s="2159" t="s">
        <v>6430</v>
      </c>
      <c r="K1979" s="2160" t="str">
        <f>VLOOKUP(J1979,'FICHE RATIOS'!C:D,2,FALSE)</f>
        <v>Appareils &amp; Accessoires Sanitaires</v>
      </c>
    </row>
    <row r="1980" spans="1:11" s="1012" customFormat="1" ht="12">
      <c r="A1980" s="1040"/>
      <c r="B1980" s="1065"/>
      <c r="C1980" s="1066"/>
      <c r="D1980" s="1050"/>
      <c r="E1980" s="1051"/>
      <c r="F1980" s="277"/>
      <c r="G1980" s="1052"/>
      <c r="H1980" s="1059">
        <f t="shared" si="30"/>
        <v>0</v>
      </c>
      <c r="I1980" s="1039"/>
      <c r="J1980" s="2159" t="s">
        <v>6430</v>
      </c>
      <c r="K1980" s="2160" t="str">
        <f>VLOOKUP(J1980,'FICHE RATIOS'!C:D,2,FALSE)</f>
        <v>Appareils &amp; Accessoires Sanitaires</v>
      </c>
    </row>
    <row r="1981" spans="1:11" s="1012" customFormat="1" ht="12">
      <c r="A1981" s="1040"/>
      <c r="B1981" s="1053"/>
      <c r="C1981" s="1054"/>
      <c r="D1981" s="1072" t="s">
        <v>3976</v>
      </c>
      <c r="E1981" s="555"/>
      <c r="F1981" s="555"/>
      <c r="G1981" s="1052"/>
      <c r="H1981" s="1059">
        <f t="shared" si="30"/>
        <v>0</v>
      </c>
      <c r="I1981" s="1039"/>
      <c r="J1981" s="2159" t="s">
        <v>6430</v>
      </c>
      <c r="K1981" s="2160" t="str">
        <f>VLOOKUP(J1981,'FICHE RATIOS'!C:D,2,FALSE)</f>
        <v>Appareils &amp; Accessoires Sanitaires</v>
      </c>
    </row>
    <row r="1982" spans="1:11" s="1012" customFormat="1" ht="12">
      <c r="A1982" s="1040"/>
      <c r="B1982" s="1053"/>
      <c r="C1982" s="1054"/>
      <c r="D1982" s="1067" t="s">
        <v>3977</v>
      </c>
      <c r="E1982" s="555" t="s">
        <v>66</v>
      </c>
      <c r="F1982" s="555">
        <v>9</v>
      </c>
      <c r="G1982" s="1052">
        <v>310.05</v>
      </c>
      <c r="H1982" s="1059">
        <f t="shared" si="30"/>
        <v>2790.4500000000003</v>
      </c>
      <c r="I1982" s="1039"/>
      <c r="J1982" s="2159" t="s">
        <v>6430</v>
      </c>
      <c r="K1982" s="2160" t="str">
        <f>VLOOKUP(J1982,'FICHE RATIOS'!C:D,2,FALSE)</f>
        <v>Appareils &amp; Accessoires Sanitaires</v>
      </c>
    </row>
    <row r="1983" spans="1:11" s="1012" customFormat="1" ht="24">
      <c r="A1983" s="1040"/>
      <c r="B1983" s="1053"/>
      <c r="C1983" s="1054"/>
      <c r="D1983" s="1067" t="s">
        <v>3978</v>
      </c>
      <c r="E1983" s="555" t="s">
        <v>66</v>
      </c>
      <c r="F1983" s="555">
        <v>9</v>
      </c>
      <c r="G1983" s="1052">
        <v>327.83</v>
      </c>
      <c r="H1983" s="1059">
        <f t="shared" ref="H1983:H2046" si="31">+IF(F1983=0,0,F1983*G1983)</f>
        <v>2950.47</v>
      </c>
      <c r="I1983" s="1039"/>
      <c r="J1983" s="2159" t="s">
        <v>6430</v>
      </c>
      <c r="K1983" s="2160" t="str">
        <f>VLOOKUP(J1983,'FICHE RATIOS'!C:D,2,FALSE)</f>
        <v>Appareils &amp; Accessoires Sanitaires</v>
      </c>
    </row>
    <row r="1984" spans="1:11" s="1012" customFormat="1" ht="12">
      <c r="A1984" s="1040"/>
      <c r="B1984" s="1053"/>
      <c r="C1984" s="1054"/>
      <c r="D1984" s="1067" t="s">
        <v>3979</v>
      </c>
      <c r="E1984" s="555" t="s">
        <v>66</v>
      </c>
      <c r="F1984" s="555">
        <v>9</v>
      </c>
      <c r="G1984" s="1052">
        <v>57.49</v>
      </c>
      <c r="H1984" s="1059">
        <f t="shared" si="31"/>
        <v>517.41</v>
      </c>
      <c r="I1984" s="1039"/>
      <c r="J1984" s="2159" t="s">
        <v>6430</v>
      </c>
      <c r="K1984" s="2160" t="str">
        <f>VLOOKUP(J1984,'FICHE RATIOS'!C:D,2,FALSE)</f>
        <v>Appareils &amp; Accessoires Sanitaires</v>
      </c>
    </row>
    <row r="1985" spans="1:11" s="1012" customFormat="1" ht="12">
      <c r="A1985" s="1040"/>
      <c r="B1985" s="1053"/>
      <c r="C1985" s="1054"/>
      <c r="D1985" s="1067" t="s">
        <v>3980</v>
      </c>
      <c r="E1985" s="555" t="s">
        <v>66</v>
      </c>
      <c r="F1985" s="555">
        <v>9</v>
      </c>
      <c r="G1985" s="1052">
        <v>112.42</v>
      </c>
      <c r="H1985" s="1059">
        <f t="shared" si="31"/>
        <v>1011.78</v>
      </c>
      <c r="I1985" s="1039"/>
      <c r="J1985" s="2159" t="s">
        <v>6430</v>
      </c>
      <c r="K1985" s="2160" t="str">
        <f>VLOOKUP(J1985,'FICHE RATIOS'!C:D,2,FALSE)</f>
        <v>Appareils &amp; Accessoires Sanitaires</v>
      </c>
    </row>
    <row r="1986" spans="1:11" s="1012" customFormat="1" ht="12">
      <c r="A1986" s="1040"/>
      <c r="B1986" s="1065"/>
      <c r="C1986" s="1066"/>
      <c r="D1986" s="1050"/>
      <c r="E1986" s="1051"/>
      <c r="F1986" s="277"/>
      <c r="G1986" s="1052"/>
      <c r="H1986" s="1059">
        <f t="shared" si="31"/>
        <v>0</v>
      </c>
      <c r="I1986" s="1039"/>
      <c r="J1986" s="2159" t="s">
        <v>6430</v>
      </c>
      <c r="K1986" s="2160" t="str">
        <f>VLOOKUP(J1986,'FICHE RATIOS'!C:D,2,FALSE)</f>
        <v>Appareils &amp; Accessoires Sanitaires</v>
      </c>
    </row>
    <row r="1987" spans="1:11" s="1012" customFormat="1" ht="12">
      <c r="A1987" s="1040"/>
      <c r="B1987" s="1053"/>
      <c r="C1987" s="1054"/>
      <c r="D1987" s="1072" t="s">
        <v>3981</v>
      </c>
      <c r="E1987" s="555"/>
      <c r="F1987" s="555"/>
      <c r="G1987" s="1052"/>
      <c r="H1987" s="1059">
        <f t="shared" si="31"/>
        <v>0</v>
      </c>
      <c r="I1987" s="1039"/>
      <c r="J1987" s="2159" t="s">
        <v>6430</v>
      </c>
      <c r="K1987" s="2160" t="str">
        <f>VLOOKUP(J1987,'FICHE RATIOS'!C:D,2,FALSE)</f>
        <v>Appareils &amp; Accessoires Sanitaires</v>
      </c>
    </row>
    <row r="1988" spans="1:11" s="1012" customFormat="1" ht="12">
      <c r="A1988" s="1040"/>
      <c r="B1988" s="1053"/>
      <c r="C1988" s="1054"/>
      <c r="D1988" s="1067" t="s">
        <v>3982</v>
      </c>
      <c r="E1988" s="555" t="s">
        <v>66</v>
      </c>
      <c r="F1988" s="555">
        <v>2</v>
      </c>
      <c r="G1988" s="1052">
        <v>370.67</v>
      </c>
      <c r="H1988" s="1059">
        <f t="shared" si="31"/>
        <v>741.34</v>
      </c>
      <c r="I1988" s="1039"/>
      <c r="J1988" s="2159" t="s">
        <v>6430</v>
      </c>
      <c r="K1988" s="2160" t="str">
        <f>VLOOKUP(J1988,'FICHE RATIOS'!C:D,2,FALSE)</f>
        <v>Appareils &amp; Accessoires Sanitaires</v>
      </c>
    </row>
    <row r="1989" spans="1:11" s="1012" customFormat="1" ht="24">
      <c r="A1989" s="1040"/>
      <c r="B1989" s="1053"/>
      <c r="C1989" s="1054"/>
      <c r="D1989" s="1067" t="s">
        <v>3978</v>
      </c>
      <c r="E1989" s="555" t="s">
        <v>66</v>
      </c>
      <c r="F1989" s="555">
        <v>2</v>
      </c>
      <c r="G1989" s="1052">
        <v>357.73</v>
      </c>
      <c r="H1989" s="1059">
        <f t="shared" si="31"/>
        <v>715.46</v>
      </c>
      <c r="I1989" s="1039"/>
      <c r="J1989" s="2159" t="s">
        <v>6430</v>
      </c>
      <c r="K1989" s="2160" t="str">
        <f>VLOOKUP(J1989,'FICHE RATIOS'!C:D,2,FALSE)</f>
        <v>Appareils &amp; Accessoires Sanitaires</v>
      </c>
    </row>
    <row r="1990" spans="1:11" s="1012" customFormat="1" ht="12">
      <c r="A1990" s="1040"/>
      <c r="B1990" s="1053"/>
      <c r="C1990" s="1054"/>
      <c r="D1990" s="1067" t="s">
        <v>3979</v>
      </c>
      <c r="E1990" s="555" t="s">
        <v>66</v>
      </c>
      <c r="F1990" s="555">
        <v>2</v>
      </c>
      <c r="G1990" s="1052">
        <v>57.49</v>
      </c>
      <c r="H1990" s="1059">
        <f t="shared" si="31"/>
        <v>114.98</v>
      </c>
      <c r="I1990" s="1039"/>
      <c r="J1990" s="2159" t="s">
        <v>6430</v>
      </c>
      <c r="K1990" s="2160" t="str">
        <f>VLOOKUP(J1990,'FICHE RATIOS'!C:D,2,FALSE)</f>
        <v>Appareils &amp; Accessoires Sanitaires</v>
      </c>
    </row>
    <row r="1991" spans="1:11" s="1012" customFormat="1" ht="12">
      <c r="A1991" s="1040"/>
      <c r="B1991" s="1053"/>
      <c r="C1991" s="1054"/>
      <c r="D1991" s="1067" t="s">
        <v>3980</v>
      </c>
      <c r="E1991" s="555" t="s">
        <v>66</v>
      </c>
      <c r="F1991" s="555">
        <v>2</v>
      </c>
      <c r="G1991" s="1052">
        <v>112.42</v>
      </c>
      <c r="H1991" s="1059">
        <f t="shared" si="31"/>
        <v>224.84</v>
      </c>
      <c r="I1991" s="1039"/>
      <c r="J1991" s="2159" t="s">
        <v>6430</v>
      </c>
      <c r="K1991" s="2160" t="str">
        <f>VLOOKUP(J1991,'FICHE RATIOS'!C:D,2,FALSE)</f>
        <v>Appareils &amp; Accessoires Sanitaires</v>
      </c>
    </row>
    <row r="1992" spans="1:11" s="1012" customFormat="1" ht="12">
      <c r="A1992" s="1040"/>
      <c r="B1992" s="1065"/>
      <c r="C1992" s="1066"/>
      <c r="D1992" s="1050"/>
      <c r="E1992" s="1051"/>
      <c r="F1992" s="277"/>
      <c r="G1992" s="1052"/>
      <c r="H1992" s="1059">
        <f t="shared" si="31"/>
        <v>0</v>
      </c>
      <c r="I1992" s="1039"/>
      <c r="J1992" s="2159" t="s">
        <v>6430</v>
      </c>
      <c r="K1992" s="2160" t="str">
        <f>VLOOKUP(J1992,'FICHE RATIOS'!C:D,2,FALSE)</f>
        <v>Appareils &amp; Accessoires Sanitaires</v>
      </c>
    </row>
    <row r="1993" spans="1:11" s="1012" customFormat="1" ht="12">
      <c r="A1993" s="1040"/>
      <c r="B1993" s="1096"/>
      <c r="C1993" s="1097"/>
      <c r="D1993" s="1067" t="s">
        <v>3740</v>
      </c>
      <c r="E1993" s="555"/>
      <c r="F1993" s="555"/>
      <c r="G1993" s="1052"/>
      <c r="H1993" s="1059">
        <f t="shared" si="31"/>
        <v>0</v>
      </c>
      <c r="I1993" s="1039"/>
      <c r="J1993" s="2159" t="s">
        <v>6430</v>
      </c>
      <c r="K1993" s="2160" t="str">
        <f>VLOOKUP(J1993,'FICHE RATIOS'!C:D,2,FALSE)</f>
        <v>Appareils &amp; Accessoires Sanitaires</v>
      </c>
    </row>
    <row r="1994" spans="1:11" s="1012" customFormat="1" ht="24">
      <c r="A1994" s="1040"/>
      <c r="B1994" s="1053"/>
      <c r="C1994" s="1054"/>
      <c r="D1994" s="1067" t="s">
        <v>3741</v>
      </c>
      <c r="E1994" s="555" t="s">
        <v>66</v>
      </c>
      <c r="F1994" s="555">
        <v>17</v>
      </c>
      <c r="G1994" s="1052">
        <v>140.53</v>
      </c>
      <c r="H1994" s="1059">
        <f t="shared" si="31"/>
        <v>2389.0100000000002</v>
      </c>
      <c r="I1994" s="1039"/>
      <c r="J1994" s="2159" t="s">
        <v>6430</v>
      </c>
      <c r="K1994" s="2160" t="str">
        <f>VLOOKUP(J1994,'FICHE RATIOS'!C:D,2,FALSE)</f>
        <v>Appareils &amp; Accessoires Sanitaires</v>
      </c>
    </row>
    <row r="1995" spans="1:11" s="1012" customFormat="1" ht="12">
      <c r="A1995" s="1040"/>
      <c r="B1995" s="1053"/>
      <c r="C1995" s="1054"/>
      <c r="D1995" s="1067" t="s">
        <v>3742</v>
      </c>
      <c r="E1995" s="555" t="s">
        <v>66</v>
      </c>
      <c r="F1995" s="555">
        <v>17</v>
      </c>
      <c r="G1995" s="1052">
        <v>149.47</v>
      </c>
      <c r="H1995" s="1059">
        <f t="shared" si="31"/>
        <v>2540.9899999999998</v>
      </c>
      <c r="I1995" s="1039"/>
      <c r="J1995" s="2159" t="s">
        <v>6430</v>
      </c>
      <c r="K1995" s="2160" t="str">
        <f>VLOOKUP(J1995,'FICHE RATIOS'!C:D,2,FALSE)</f>
        <v>Appareils &amp; Accessoires Sanitaires</v>
      </c>
    </row>
    <row r="1996" spans="1:11" s="1012" customFormat="1" ht="12">
      <c r="A1996" s="1040"/>
      <c r="B1996" s="1053"/>
      <c r="C1996" s="1054"/>
      <c r="D1996" s="1067" t="s">
        <v>3739</v>
      </c>
      <c r="E1996" s="555" t="s">
        <v>66</v>
      </c>
      <c r="F1996" s="555">
        <v>17</v>
      </c>
      <c r="G1996" s="1052">
        <v>33.22</v>
      </c>
      <c r="H1996" s="1059">
        <f t="shared" si="31"/>
        <v>564.74</v>
      </c>
      <c r="I1996" s="1039"/>
      <c r="J1996" s="2159" t="s">
        <v>6430</v>
      </c>
      <c r="K1996" s="2160" t="str">
        <f>VLOOKUP(J1996,'FICHE RATIOS'!C:D,2,FALSE)</f>
        <v>Appareils &amp; Accessoires Sanitaires</v>
      </c>
    </row>
    <row r="1997" spans="1:11" s="1012" customFormat="1" ht="12">
      <c r="A1997" s="1040"/>
      <c r="B1997" s="1065"/>
      <c r="C1997" s="1066"/>
      <c r="D1997" s="1061"/>
      <c r="E1997" s="1051"/>
      <c r="F1997" s="1051"/>
      <c r="G1997" s="1052"/>
      <c r="H1997" s="1059">
        <f t="shared" si="31"/>
        <v>0</v>
      </c>
      <c r="I1997" s="1039"/>
      <c r="J1997" s="2159" t="s">
        <v>6430</v>
      </c>
      <c r="K1997" s="2160" t="str">
        <f>VLOOKUP(J1997,'FICHE RATIOS'!C:D,2,FALSE)</f>
        <v>Appareils &amp; Accessoires Sanitaires</v>
      </c>
    </row>
    <row r="1998" spans="1:11" s="1012" customFormat="1" ht="12">
      <c r="A1998" s="1040"/>
      <c r="B1998" s="1065"/>
      <c r="C1998" s="1066"/>
      <c r="D1998" s="1061"/>
      <c r="E1998" s="1051"/>
      <c r="F1998" s="1051"/>
      <c r="G1998" s="1052"/>
      <c r="H1998" s="1059">
        <f t="shared" si="31"/>
        <v>0</v>
      </c>
      <c r="I1998" s="1039"/>
      <c r="J1998" s="2159" t="s">
        <v>6430</v>
      </c>
      <c r="K1998" s="2160" t="str">
        <f>VLOOKUP(J1998,'FICHE RATIOS'!C:D,2,FALSE)</f>
        <v>Appareils &amp; Accessoires Sanitaires</v>
      </c>
    </row>
    <row r="1999" spans="1:11" s="1012" customFormat="1" ht="12">
      <c r="A1999" s="1040"/>
      <c r="B1999" s="1065" t="s">
        <v>1148</v>
      </c>
      <c r="C1999" s="1066"/>
      <c r="D1999" s="1074" t="s">
        <v>3743</v>
      </c>
      <c r="E1999" s="1051"/>
      <c r="F1999" s="1051"/>
      <c r="G1999" s="1052"/>
      <c r="H1999" s="1059">
        <f t="shared" si="31"/>
        <v>0</v>
      </c>
      <c r="I1999" s="1039"/>
      <c r="J1999" s="2159" t="s">
        <v>6430</v>
      </c>
      <c r="K1999" s="2160" t="str">
        <f>VLOOKUP(J1999,'FICHE RATIOS'!C:D,2,FALSE)</f>
        <v>Appareils &amp; Accessoires Sanitaires</v>
      </c>
    </row>
    <row r="2000" spans="1:11" s="1012" customFormat="1" ht="12">
      <c r="A2000" s="1040"/>
      <c r="B2000" s="1065"/>
      <c r="C2000" s="1066"/>
      <c r="D2000" s="1073"/>
      <c r="E2000" s="1051"/>
      <c r="F2000" s="1051"/>
      <c r="G2000" s="1052"/>
      <c r="H2000" s="1059">
        <f t="shared" si="31"/>
        <v>0</v>
      </c>
      <c r="I2000" s="1039"/>
      <c r="J2000" s="2159" t="s">
        <v>6430</v>
      </c>
      <c r="K2000" s="2160" t="str">
        <f>VLOOKUP(J2000,'FICHE RATIOS'!C:D,2,FALSE)</f>
        <v>Appareils &amp; Accessoires Sanitaires</v>
      </c>
    </row>
    <row r="2001" spans="1:11" s="1012" customFormat="1" ht="12">
      <c r="A2001" s="1040"/>
      <c r="B2001" s="1053"/>
      <c r="C2001" s="1054"/>
      <c r="D2001" s="1078" t="s">
        <v>3744</v>
      </c>
      <c r="E2001" s="555" t="s">
        <v>66</v>
      </c>
      <c r="F2001" s="555">
        <v>64</v>
      </c>
      <c r="G2001" s="1052">
        <v>121.65</v>
      </c>
      <c r="H2001" s="1059">
        <f t="shared" si="31"/>
        <v>7785.6</v>
      </c>
      <c r="I2001" s="1039"/>
      <c r="J2001" s="2159" t="s">
        <v>6430</v>
      </c>
      <c r="K2001" s="2160" t="str">
        <f>VLOOKUP(J2001,'FICHE RATIOS'!C:D,2,FALSE)</f>
        <v>Appareils &amp; Accessoires Sanitaires</v>
      </c>
    </row>
    <row r="2002" spans="1:11" s="1012" customFormat="1" ht="24">
      <c r="A2002" s="1040"/>
      <c r="B2002" s="1079"/>
      <c r="C2002" s="1080"/>
      <c r="D2002" s="1067" t="s">
        <v>3745</v>
      </c>
      <c r="E2002" s="456"/>
      <c r="F2002" s="1094"/>
      <c r="G2002" s="1081"/>
      <c r="H2002" s="1059">
        <f t="shared" si="31"/>
        <v>0</v>
      </c>
      <c r="I2002" s="1039"/>
      <c r="J2002" s="2159" t="s">
        <v>6430</v>
      </c>
      <c r="K2002" s="2160" t="str">
        <f>VLOOKUP(J2002,'FICHE RATIOS'!C:D,2,FALSE)</f>
        <v>Appareils &amp; Accessoires Sanitaires</v>
      </c>
    </row>
    <row r="2003" spans="1:11" s="1012" customFormat="1" ht="12">
      <c r="A2003" s="1040"/>
      <c r="B2003" s="1065"/>
      <c r="C2003" s="1066"/>
      <c r="D2003" s="1062"/>
      <c r="E2003" s="276"/>
      <c r="F2003" s="277"/>
      <c r="G2003" s="1052"/>
      <c r="H2003" s="1059">
        <f t="shared" si="31"/>
        <v>0</v>
      </c>
      <c r="I2003" s="1039"/>
      <c r="J2003" s="2159" t="s">
        <v>6430</v>
      </c>
      <c r="K2003" s="2160" t="str">
        <f>VLOOKUP(J2003,'FICHE RATIOS'!C:D,2,FALSE)</f>
        <v>Appareils &amp; Accessoires Sanitaires</v>
      </c>
    </row>
    <row r="2004" spans="1:11" s="1012" customFormat="1" ht="12">
      <c r="A2004" s="1040"/>
      <c r="B2004" s="1053"/>
      <c r="C2004" s="1054"/>
      <c r="D2004" s="1078" t="s">
        <v>3746</v>
      </c>
      <c r="E2004" s="555" t="s">
        <v>66</v>
      </c>
      <c r="F2004" s="555">
        <v>14</v>
      </c>
      <c r="G2004" s="1052">
        <v>316.89999999999998</v>
      </c>
      <c r="H2004" s="1059">
        <f t="shared" si="31"/>
        <v>4436.5999999999995</v>
      </c>
      <c r="I2004" s="1039"/>
      <c r="J2004" s="2159" t="s">
        <v>6430</v>
      </c>
      <c r="K2004" s="2160" t="str">
        <f>VLOOKUP(J2004,'FICHE RATIOS'!C:D,2,FALSE)</f>
        <v>Appareils &amp; Accessoires Sanitaires</v>
      </c>
    </row>
    <row r="2005" spans="1:11" s="1012" customFormat="1" ht="24">
      <c r="A2005" s="1040"/>
      <c r="B2005" s="1079"/>
      <c r="C2005" s="1080"/>
      <c r="D2005" s="1078" t="s">
        <v>3747</v>
      </c>
      <c r="E2005" s="456"/>
      <c r="F2005" s="1094"/>
      <c r="G2005" s="1081"/>
      <c r="H2005" s="1059">
        <f t="shared" si="31"/>
        <v>0</v>
      </c>
      <c r="I2005" s="1039"/>
      <c r="J2005" s="2159" t="s">
        <v>6430</v>
      </c>
      <c r="K2005" s="2160" t="str">
        <f>VLOOKUP(J2005,'FICHE RATIOS'!C:D,2,FALSE)</f>
        <v>Appareils &amp; Accessoires Sanitaires</v>
      </c>
    </row>
    <row r="2006" spans="1:11" s="1012" customFormat="1" ht="12">
      <c r="A2006" s="1040"/>
      <c r="B2006" s="1065"/>
      <c r="C2006" s="1066"/>
      <c r="D2006" s="1062"/>
      <c r="E2006" s="276"/>
      <c r="F2006" s="277"/>
      <c r="G2006" s="1052"/>
      <c r="H2006" s="1059">
        <f t="shared" si="31"/>
        <v>0</v>
      </c>
      <c r="I2006" s="1039"/>
      <c r="J2006" s="2159" t="s">
        <v>6430</v>
      </c>
      <c r="K2006" s="2160" t="str">
        <f>VLOOKUP(J2006,'FICHE RATIOS'!C:D,2,FALSE)</f>
        <v>Appareils &amp; Accessoires Sanitaires</v>
      </c>
    </row>
    <row r="2007" spans="1:11" s="1012" customFormat="1" ht="12">
      <c r="A2007" s="1040"/>
      <c r="B2007" s="1053"/>
      <c r="C2007" s="1054"/>
      <c r="D2007" s="1078" t="s">
        <v>3748</v>
      </c>
      <c r="E2007" s="555" t="s">
        <v>66</v>
      </c>
      <c r="F2007" s="555">
        <v>14</v>
      </c>
      <c r="G2007" s="1052">
        <v>523.82000000000005</v>
      </c>
      <c r="H2007" s="1059">
        <f t="shared" si="31"/>
        <v>7333.4800000000005</v>
      </c>
      <c r="I2007" s="1039"/>
      <c r="J2007" s="2159" t="s">
        <v>6430</v>
      </c>
      <c r="K2007" s="2160" t="str">
        <f>VLOOKUP(J2007,'FICHE RATIOS'!C:D,2,FALSE)</f>
        <v>Appareils &amp; Accessoires Sanitaires</v>
      </c>
    </row>
    <row r="2008" spans="1:11" s="1012" customFormat="1" ht="12">
      <c r="A2008" s="1040"/>
      <c r="B2008" s="1079"/>
      <c r="C2008" s="1080"/>
      <c r="D2008" s="1078" t="s">
        <v>3749</v>
      </c>
      <c r="E2008" s="456"/>
      <c r="F2008" s="1094"/>
      <c r="G2008" s="1081"/>
      <c r="H2008" s="1059">
        <f t="shared" si="31"/>
        <v>0</v>
      </c>
      <c r="I2008" s="1039"/>
      <c r="J2008" s="2159" t="s">
        <v>6430</v>
      </c>
      <c r="K2008" s="2160" t="str">
        <f>VLOOKUP(J2008,'FICHE RATIOS'!C:D,2,FALSE)</f>
        <v>Appareils &amp; Accessoires Sanitaires</v>
      </c>
    </row>
    <row r="2009" spans="1:11" s="1012" customFormat="1" ht="12">
      <c r="A2009" s="1040"/>
      <c r="B2009" s="1065"/>
      <c r="C2009" s="1066"/>
      <c r="D2009" s="1061"/>
      <c r="E2009" s="1051"/>
      <c r="F2009" s="1051"/>
      <c r="G2009" s="1052"/>
      <c r="H2009" s="1059">
        <f t="shared" si="31"/>
        <v>0</v>
      </c>
      <c r="I2009" s="1039"/>
      <c r="J2009" s="2159"/>
      <c r="K2009" s="2160" t="e">
        <f>VLOOKUP(J2009,'FICHE RATIOS'!C:D,2,FALSE)</f>
        <v>#N/A</v>
      </c>
    </row>
    <row r="2010" spans="1:11" s="1012" customFormat="1" ht="12">
      <c r="A2010" s="1040"/>
      <c r="B2010" s="1065"/>
      <c r="C2010" s="1066"/>
      <c r="D2010" s="1061"/>
      <c r="E2010" s="1051"/>
      <c r="F2010" s="1051"/>
      <c r="G2010" s="1052"/>
      <c r="H2010" s="1059">
        <f t="shared" si="31"/>
        <v>0</v>
      </c>
      <c r="I2010" s="1039"/>
      <c r="J2010" s="2159"/>
      <c r="K2010" s="2160" t="e">
        <f>VLOOKUP(J2010,'FICHE RATIOS'!C:D,2,FALSE)</f>
        <v>#N/A</v>
      </c>
    </row>
    <row r="2011" spans="1:11" s="1012" customFormat="1" ht="12">
      <c r="A2011" s="1040"/>
      <c r="B2011" s="1065" t="s">
        <v>2007</v>
      </c>
      <c r="C2011" s="1066"/>
      <c r="D2011" s="1074" t="s">
        <v>3750</v>
      </c>
      <c r="E2011" s="1051"/>
      <c r="F2011" s="1051"/>
      <c r="G2011" s="1052"/>
      <c r="H2011" s="1059">
        <f t="shared" si="31"/>
        <v>0</v>
      </c>
      <c r="I2011" s="1039"/>
      <c r="J2011" s="2159" t="s">
        <v>6431</v>
      </c>
      <c r="K2011" s="2160" t="str">
        <f>VLOOKUP(J2011,'FICHE RATIOS'!C:D,2,FALSE)</f>
        <v>Evacuations EP</v>
      </c>
    </row>
    <row r="2012" spans="1:11" s="1012" customFormat="1" ht="12">
      <c r="A2012" s="1040"/>
      <c r="B2012" s="1065"/>
      <c r="C2012" s="1066"/>
      <c r="D2012" s="1073"/>
      <c r="E2012" s="277"/>
      <c r="F2012" s="1051"/>
      <c r="G2012" s="1052"/>
      <c r="H2012" s="1059">
        <f t="shared" si="31"/>
        <v>0</v>
      </c>
      <c r="I2012" s="1039"/>
      <c r="J2012" s="2159" t="s">
        <v>6431</v>
      </c>
      <c r="K2012" s="2160" t="str">
        <f>VLOOKUP(J2012,'FICHE RATIOS'!C:D,2,FALSE)</f>
        <v>Evacuations EP</v>
      </c>
    </row>
    <row r="2013" spans="1:11" s="1012" customFormat="1" ht="12">
      <c r="A2013" s="1040"/>
      <c r="B2013" s="1053"/>
      <c r="C2013" s="1054"/>
      <c r="D2013" s="1085" t="s">
        <v>3751</v>
      </c>
      <c r="E2013" s="555"/>
      <c r="F2013" s="555"/>
      <c r="G2013" s="1052"/>
      <c r="H2013" s="1059">
        <f t="shared" si="31"/>
        <v>0</v>
      </c>
      <c r="I2013" s="1039"/>
      <c r="J2013" s="2159" t="s">
        <v>6431</v>
      </c>
      <c r="K2013" s="2160" t="str">
        <f>VLOOKUP(J2013,'FICHE RATIOS'!C:D,2,FALSE)</f>
        <v>Evacuations EP</v>
      </c>
    </row>
    <row r="2014" spans="1:11" s="1012" customFormat="1" ht="12">
      <c r="A2014" s="1040"/>
      <c r="B2014" s="1053"/>
      <c r="C2014" s="1054"/>
      <c r="D2014" s="1070" t="s">
        <v>3752</v>
      </c>
      <c r="E2014" s="555"/>
      <c r="F2014" s="311"/>
      <c r="G2014" s="1052"/>
      <c r="H2014" s="1059">
        <f t="shared" si="31"/>
        <v>0</v>
      </c>
      <c r="I2014" s="1039"/>
      <c r="J2014" s="2159" t="s">
        <v>6431</v>
      </c>
      <c r="K2014" s="2160" t="str">
        <f>VLOOKUP(J2014,'FICHE RATIOS'!C:D,2,FALSE)</f>
        <v>Evacuations EP</v>
      </c>
    </row>
    <row r="2015" spans="1:11" s="1012" customFormat="1" ht="12">
      <c r="A2015" s="1040"/>
      <c r="B2015" s="1053"/>
      <c r="C2015" s="1054"/>
      <c r="D2015" s="1067" t="s">
        <v>3753</v>
      </c>
      <c r="E2015" s="555"/>
      <c r="F2015" s="555"/>
      <c r="G2015" s="1052"/>
      <c r="H2015" s="1059">
        <f t="shared" si="31"/>
        <v>0</v>
      </c>
      <c r="I2015" s="1039"/>
      <c r="J2015" s="2159" t="s">
        <v>6431</v>
      </c>
      <c r="K2015" s="2160" t="str">
        <f>VLOOKUP(J2015,'FICHE RATIOS'!C:D,2,FALSE)</f>
        <v>Evacuations EP</v>
      </c>
    </row>
    <row r="2016" spans="1:11" s="1012" customFormat="1" ht="12">
      <c r="A2016" s="1040"/>
      <c r="B2016" s="1053"/>
      <c r="C2016" s="1054"/>
      <c r="D2016" s="1067" t="s">
        <v>3754</v>
      </c>
      <c r="E2016" s="555" t="s">
        <v>66</v>
      </c>
      <c r="F2016" s="555">
        <v>44</v>
      </c>
      <c r="G2016" s="1052">
        <v>7.92</v>
      </c>
      <c r="H2016" s="1059">
        <f t="shared" si="31"/>
        <v>348.48</v>
      </c>
      <c r="I2016" s="1039"/>
      <c r="J2016" s="2159" t="s">
        <v>6431</v>
      </c>
      <c r="K2016" s="2160" t="str">
        <f>VLOOKUP(J2016,'FICHE RATIOS'!C:D,2,FALSE)</f>
        <v>Evacuations EP</v>
      </c>
    </row>
    <row r="2017" spans="1:11" s="1012" customFormat="1" ht="12">
      <c r="A2017" s="1040"/>
      <c r="B2017" s="1053"/>
      <c r="C2017" s="1054"/>
      <c r="D2017" s="1067"/>
      <c r="E2017" s="555"/>
      <c r="F2017" s="311"/>
      <c r="G2017" s="1052"/>
      <c r="H2017" s="1059">
        <f t="shared" si="31"/>
        <v>0</v>
      </c>
      <c r="I2017" s="1039"/>
      <c r="J2017" s="2159" t="s">
        <v>6431</v>
      </c>
      <c r="K2017" s="2160" t="str">
        <f>VLOOKUP(J2017,'FICHE RATIOS'!C:D,2,FALSE)</f>
        <v>Evacuations EP</v>
      </c>
    </row>
    <row r="2018" spans="1:11" s="1012" customFormat="1" ht="12">
      <c r="A2018" s="1040"/>
      <c r="B2018" s="1053"/>
      <c r="C2018" s="1054"/>
      <c r="D2018" s="1067" t="s">
        <v>3755</v>
      </c>
      <c r="E2018" s="555" t="s">
        <v>235</v>
      </c>
      <c r="F2018" s="555">
        <v>1213</v>
      </c>
      <c r="G2018" s="1052">
        <v>20.68</v>
      </c>
      <c r="H2018" s="1059">
        <f t="shared" si="31"/>
        <v>25084.84</v>
      </c>
      <c r="I2018" s="1039"/>
      <c r="J2018" s="2159" t="s">
        <v>6431</v>
      </c>
      <c r="K2018" s="2160" t="str">
        <f>VLOOKUP(J2018,'FICHE RATIOS'!C:D,2,FALSE)</f>
        <v>Evacuations EP</v>
      </c>
    </row>
    <row r="2019" spans="1:11" s="1012" customFormat="1" ht="12">
      <c r="A2019" s="1040"/>
      <c r="B2019" s="1060"/>
      <c r="C2019" s="1040"/>
      <c r="D2019" s="1061" t="s">
        <v>3756</v>
      </c>
      <c r="E2019" s="1051" t="s">
        <v>235</v>
      </c>
      <c r="F2019" s="1051">
        <v>258</v>
      </c>
      <c r="G2019" s="1052">
        <v>47.96</v>
      </c>
      <c r="H2019" s="1059">
        <f t="shared" si="31"/>
        <v>12373.68</v>
      </c>
      <c r="I2019" s="1039"/>
      <c r="J2019" s="2159" t="s">
        <v>6431</v>
      </c>
      <c r="K2019" s="2160" t="str">
        <f>VLOOKUP(J2019,'FICHE RATIOS'!C:D,2,FALSE)</f>
        <v>Evacuations EP</v>
      </c>
    </row>
    <row r="2020" spans="1:11" s="1012" customFormat="1" ht="12">
      <c r="A2020" s="1040"/>
      <c r="B2020" s="1053"/>
      <c r="C2020" s="1054"/>
      <c r="D2020" s="1067"/>
      <c r="E2020" s="555"/>
      <c r="F2020" s="311"/>
      <c r="G2020" s="1052"/>
      <c r="H2020" s="1059">
        <f t="shared" si="31"/>
        <v>0</v>
      </c>
      <c r="I2020" s="1039"/>
      <c r="J2020" s="2159" t="s">
        <v>6431</v>
      </c>
      <c r="K2020" s="2160" t="str">
        <f>VLOOKUP(J2020,'FICHE RATIOS'!C:D,2,FALSE)</f>
        <v>Evacuations EP</v>
      </c>
    </row>
    <row r="2021" spans="1:11" s="1012" customFormat="1" ht="24">
      <c r="A2021" s="1040"/>
      <c r="B2021" s="1053"/>
      <c r="C2021" s="1054"/>
      <c r="D2021" s="1067" t="s">
        <v>3757</v>
      </c>
      <c r="E2021" s="555"/>
      <c r="F2021" s="555"/>
      <c r="G2021" s="1052"/>
      <c r="H2021" s="1059">
        <f t="shared" si="31"/>
        <v>0</v>
      </c>
      <c r="I2021" s="1039"/>
      <c r="J2021" s="2159" t="s">
        <v>6431</v>
      </c>
      <c r="K2021" s="2160" t="str">
        <f>VLOOKUP(J2021,'FICHE RATIOS'!C:D,2,FALSE)</f>
        <v>Evacuations EP</v>
      </c>
    </row>
    <row r="2022" spans="1:11" s="1012" customFormat="1" ht="12">
      <c r="A2022" s="1040"/>
      <c r="B2022" s="1060"/>
      <c r="C2022" s="1040"/>
      <c r="D2022" s="1073" t="s">
        <v>3758</v>
      </c>
      <c r="E2022" s="1051" t="s">
        <v>70</v>
      </c>
      <c r="F2022" s="1051">
        <v>70</v>
      </c>
      <c r="G2022" s="1052">
        <v>19.100000000000001</v>
      </c>
      <c r="H2022" s="1059">
        <f t="shared" si="31"/>
        <v>1337</v>
      </c>
      <c r="I2022" s="1039"/>
      <c r="J2022" s="2159" t="s">
        <v>6431</v>
      </c>
      <c r="K2022" s="2160" t="str">
        <f>VLOOKUP(J2022,'FICHE RATIOS'!C:D,2,FALSE)</f>
        <v>Evacuations EP</v>
      </c>
    </row>
    <row r="2023" spans="1:11" s="1012" customFormat="1" ht="12">
      <c r="A2023" s="1040"/>
      <c r="B2023" s="1060"/>
      <c r="C2023" s="1040"/>
      <c r="D2023" s="1073"/>
      <c r="E2023" s="1051"/>
      <c r="F2023" s="555"/>
      <c r="G2023" s="1052"/>
      <c r="H2023" s="1059">
        <f t="shared" si="31"/>
        <v>0</v>
      </c>
      <c r="I2023" s="1039"/>
      <c r="J2023" s="2159" t="s">
        <v>6431</v>
      </c>
      <c r="K2023" s="2160" t="str">
        <f>VLOOKUP(J2023,'FICHE RATIOS'!C:D,2,FALSE)</f>
        <v>Evacuations EP</v>
      </c>
    </row>
    <row r="2024" spans="1:11" s="1012" customFormat="1" ht="12">
      <c r="A2024" s="1040"/>
      <c r="B2024" s="1060"/>
      <c r="C2024" s="1040"/>
      <c r="D2024" s="1061" t="s">
        <v>3759</v>
      </c>
      <c r="E2024" s="1051"/>
      <c r="F2024" s="1051"/>
      <c r="G2024" s="1052"/>
      <c r="H2024" s="1059">
        <f t="shared" si="31"/>
        <v>0</v>
      </c>
      <c r="I2024" s="1039"/>
      <c r="J2024" s="2159" t="s">
        <v>6431</v>
      </c>
      <c r="K2024" s="2160" t="str">
        <f>VLOOKUP(J2024,'FICHE RATIOS'!C:D,2,FALSE)</f>
        <v>Evacuations EP</v>
      </c>
    </row>
    <row r="2025" spans="1:11" s="1012" customFormat="1" ht="12">
      <c r="A2025" s="1040"/>
      <c r="B2025" s="1060"/>
      <c r="C2025" s="1040"/>
      <c r="D2025" s="1062" t="s">
        <v>3760</v>
      </c>
      <c r="E2025" s="1051" t="s">
        <v>70</v>
      </c>
      <c r="F2025" s="1051">
        <v>130</v>
      </c>
      <c r="G2025" s="1052">
        <v>107.16</v>
      </c>
      <c r="H2025" s="1059">
        <f t="shared" si="31"/>
        <v>13930.8</v>
      </c>
      <c r="I2025" s="1039"/>
      <c r="J2025" s="2159" t="s">
        <v>6431</v>
      </c>
      <c r="K2025" s="2160" t="str">
        <f>VLOOKUP(J2025,'FICHE RATIOS'!C:D,2,FALSE)</f>
        <v>Evacuations EP</v>
      </c>
    </row>
    <row r="2026" spans="1:11" s="1012" customFormat="1" ht="12">
      <c r="A2026" s="1040"/>
      <c r="B2026" s="1053"/>
      <c r="C2026" s="1054"/>
      <c r="D2026" s="1067"/>
      <c r="E2026" s="555"/>
      <c r="F2026" s="555"/>
      <c r="G2026" s="1052"/>
      <c r="H2026" s="1059">
        <f t="shared" si="31"/>
        <v>0</v>
      </c>
      <c r="I2026" s="1039"/>
      <c r="J2026" s="2159" t="s">
        <v>6431</v>
      </c>
      <c r="K2026" s="2160" t="str">
        <f>VLOOKUP(J2026,'FICHE RATIOS'!C:D,2,FALSE)</f>
        <v>Evacuations EP</v>
      </c>
    </row>
    <row r="2027" spans="1:11" s="1012" customFormat="1" ht="12">
      <c r="A2027" s="1040"/>
      <c r="B2027" s="1053"/>
      <c r="C2027" s="1054"/>
      <c r="D2027" s="1070" t="s">
        <v>3762</v>
      </c>
      <c r="E2027" s="555"/>
      <c r="F2027" s="311"/>
      <c r="G2027" s="1052"/>
      <c r="H2027" s="1059">
        <f t="shared" si="31"/>
        <v>0</v>
      </c>
      <c r="I2027" s="1039"/>
      <c r="J2027" s="2159" t="s">
        <v>6431</v>
      </c>
      <c r="K2027" s="2160" t="str">
        <f>VLOOKUP(J2027,'FICHE RATIOS'!C:D,2,FALSE)</f>
        <v>Evacuations EP</v>
      </c>
    </row>
    <row r="2028" spans="1:11" s="1012" customFormat="1" ht="12">
      <c r="A2028" s="1040"/>
      <c r="B2028" s="1060"/>
      <c r="C2028" s="1040"/>
      <c r="D2028" s="1061" t="s">
        <v>3763</v>
      </c>
      <c r="E2028" s="1051" t="s">
        <v>66</v>
      </c>
      <c r="F2028" s="1051">
        <v>12</v>
      </c>
      <c r="G2028" s="1052">
        <v>59.21</v>
      </c>
      <c r="H2028" s="1059">
        <f t="shared" si="31"/>
        <v>710.52</v>
      </c>
      <c r="I2028" s="1039"/>
      <c r="J2028" s="2159" t="s">
        <v>6431</v>
      </c>
      <c r="K2028" s="2160" t="str">
        <f>VLOOKUP(J2028,'FICHE RATIOS'!C:D,2,FALSE)</f>
        <v>Evacuations EP</v>
      </c>
    </row>
    <row r="2029" spans="1:11" s="1012" customFormat="1" ht="12">
      <c r="A2029" s="1040"/>
      <c r="B2029" s="1060"/>
      <c r="C2029" s="1040"/>
      <c r="D2029" s="1061" t="s">
        <v>3764</v>
      </c>
      <c r="E2029" s="1051" t="s">
        <v>66</v>
      </c>
      <c r="F2029" s="1051">
        <v>85</v>
      </c>
      <c r="G2029" s="1052">
        <v>72.7</v>
      </c>
      <c r="H2029" s="1059">
        <f t="shared" si="31"/>
        <v>6179.5</v>
      </c>
      <c r="I2029" s="1039"/>
      <c r="J2029" s="2159" t="s">
        <v>6431</v>
      </c>
      <c r="K2029" s="2160" t="str">
        <f>VLOOKUP(J2029,'FICHE RATIOS'!C:D,2,FALSE)</f>
        <v>Evacuations EP</v>
      </c>
    </row>
    <row r="2030" spans="1:11" s="1012" customFormat="1" ht="12">
      <c r="A2030" s="1040"/>
      <c r="B2030" s="1053"/>
      <c r="C2030" s="1054"/>
      <c r="D2030" s="1070"/>
      <c r="E2030" s="555"/>
      <c r="F2030" s="311"/>
      <c r="G2030" s="1052"/>
      <c r="H2030" s="1059">
        <f t="shared" si="31"/>
        <v>0</v>
      </c>
      <c r="I2030" s="1039"/>
      <c r="J2030" s="2159" t="s">
        <v>6431</v>
      </c>
      <c r="K2030" s="2160" t="str">
        <f>VLOOKUP(J2030,'FICHE RATIOS'!C:D,2,FALSE)</f>
        <v>Evacuations EP</v>
      </c>
    </row>
    <row r="2031" spans="1:11" s="1012" customFormat="1" ht="12">
      <c r="A2031" s="1040"/>
      <c r="B2031" s="1053"/>
      <c r="C2031" s="1054"/>
      <c r="D2031" s="1067" t="s">
        <v>3755</v>
      </c>
      <c r="E2031" s="555" t="s">
        <v>235</v>
      </c>
      <c r="F2031" s="555">
        <v>66</v>
      </c>
      <c r="G2031" s="1052">
        <v>46.97</v>
      </c>
      <c r="H2031" s="1059">
        <f t="shared" si="31"/>
        <v>3100.02</v>
      </c>
      <c r="I2031" s="1039"/>
      <c r="J2031" s="2159" t="s">
        <v>6431</v>
      </c>
      <c r="K2031" s="2160" t="str">
        <f>VLOOKUP(J2031,'FICHE RATIOS'!C:D,2,FALSE)</f>
        <v>Evacuations EP</v>
      </c>
    </row>
    <row r="2032" spans="1:11" s="1012" customFormat="1" ht="12">
      <c r="A2032" s="1040"/>
      <c r="B2032" s="1053"/>
      <c r="C2032" s="1054"/>
      <c r="D2032" s="1067" t="s">
        <v>3765</v>
      </c>
      <c r="E2032" s="555" t="s">
        <v>235</v>
      </c>
      <c r="F2032" s="555">
        <v>41</v>
      </c>
      <c r="G2032" s="1052">
        <v>57.65</v>
      </c>
      <c r="H2032" s="1059">
        <f t="shared" si="31"/>
        <v>2363.65</v>
      </c>
      <c r="I2032" s="1039"/>
      <c r="J2032" s="2159" t="s">
        <v>6431</v>
      </c>
      <c r="K2032" s="2160" t="str">
        <f>VLOOKUP(J2032,'FICHE RATIOS'!C:D,2,FALSE)</f>
        <v>Evacuations EP</v>
      </c>
    </row>
    <row r="2033" spans="1:11" s="1012" customFormat="1" ht="12">
      <c r="A2033" s="1040"/>
      <c r="B2033" s="1060"/>
      <c r="C2033" s="1040"/>
      <c r="D2033" s="1061" t="s">
        <v>3811</v>
      </c>
      <c r="E2033" s="555" t="s">
        <v>235</v>
      </c>
      <c r="F2033" s="555">
        <v>97</v>
      </c>
      <c r="G2033" s="1052">
        <v>83.45</v>
      </c>
      <c r="H2033" s="1059">
        <f t="shared" si="31"/>
        <v>8094.6500000000005</v>
      </c>
      <c r="I2033" s="1039"/>
      <c r="J2033" s="2159" t="s">
        <v>6431</v>
      </c>
      <c r="K2033" s="2160" t="str">
        <f>VLOOKUP(J2033,'FICHE RATIOS'!C:D,2,FALSE)</f>
        <v>Evacuations EP</v>
      </c>
    </row>
    <row r="2034" spans="1:11" s="1012" customFormat="1" ht="12">
      <c r="A2034" s="1040"/>
      <c r="B2034" s="1053"/>
      <c r="C2034" s="1054"/>
      <c r="D2034" s="1067" t="s">
        <v>3766</v>
      </c>
      <c r="E2034" s="555" t="s">
        <v>235</v>
      </c>
      <c r="F2034" s="555">
        <v>61</v>
      </c>
      <c r="G2034" s="1052">
        <v>116.29</v>
      </c>
      <c r="H2034" s="1059">
        <f t="shared" si="31"/>
        <v>7093.6900000000005</v>
      </c>
      <c r="I2034" s="1039"/>
      <c r="J2034" s="2159" t="s">
        <v>6431</v>
      </c>
      <c r="K2034" s="2160" t="str">
        <f>VLOOKUP(J2034,'FICHE RATIOS'!C:D,2,FALSE)</f>
        <v>Evacuations EP</v>
      </c>
    </row>
    <row r="2035" spans="1:11" s="1012" customFormat="1" ht="12">
      <c r="A2035" s="1040"/>
      <c r="B2035" s="1053"/>
      <c r="C2035" s="1054"/>
      <c r="D2035" s="1067" t="s">
        <v>3767</v>
      </c>
      <c r="E2035" s="555" t="s">
        <v>235</v>
      </c>
      <c r="F2035" s="555">
        <v>65</v>
      </c>
      <c r="G2035" s="1052">
        <v>173.94</v>
      </c>
      <c r="H2035" s="1059">
        <f t="shared" si="31"/>
        <v>11306.1</v>
      </c>
      <c r="I2035" s="1039"/>
      <c r="J2035" s="2159" t="s">
        <v>6431</v>
      </c>
      <c r="K2035" s="2160" t="str">
        <f>VLOOKUP(J2035,'FICHE RATIOS'!C:D,2,FALSE)</f>
        <v>Evacuations EP</v>
      </c>
    </row>
    <row r="2036" spans="1:11" s="1012" customFormat="1" ht="12">
      <c r="A2036" s="1040"/>
      <c r="B2036" s="1053"/>
      <c r="C2036" s="1054"/>
      <c r="D2036" s="1067" t="s">
        <v>3768</v>
      </c>
      <c r="E2036" s="555" t="s">
        <v>235</v>
      </c>
      <c r="F2036" s="555">
        <v>84</v>
      </c>
      <c r="G2036" s="1052">
        <v>222.66</v>
      </c>
      <c r="H2036" s="1059">
        <f t="shared" si="31"/>
        <v>18703.439999999999</v>
      </c>
      <c r="I2036" s="1039"/>
      <c r="J2036" s="2159" t="s">
        <v>6431</v>
      </c>
      <c r="K2036" s="2160" t="str">
        <f>VLOOKUP(J2036,'FICHE RATIOS'!C:D,2,FALSE)</f>
        <v>Evacuations EP</v>
      </c>
    </row>
    <row r="2037" spans="1:11" s="1012" customFormat="1" ht="12">
      <c r="A2037" s="1040"/>
      <c r="B2037" s="1053"/>
      <c r="C2037" s="1054"/>
      <c r="D2037" s="1067"/>
      <c r="E2037" s="555"/>
      <c r="F2037" s="555"/>
      <c r="G2037" s="1052"/>
      <c r="H2037" s="1059">
        <f t="shared" si="31"/>
        <v>0</v>
      </c>
      <c r="I2037" s="1039"/>
      <c r="J2037" s="2159" t="s">
        <v>6431</v>
      </c>
      <c r="K2037" s="2160" t="str">
        <f>VLOOKUP(J2037,'FICHE RATIOS'!C:D,2,FALSE)</f>
        <v>Evacuations EP</v>
      </c>
    </row>
    <row r="2038" spans="1:11" s="1012" customFormat="1" ht="12">
      <c r="A2038" s="1040"/>
      <c r="B2038" s="1053"/>
      <c r="C2038" s="1054"/>
      <c r="D2038" s="1067" t="s">
        <v>3769</v>
      </c>
      <c r="E2038" s="555"/>
      <c r="F2038" s="555"/>
      <c r="G2038" s="1052"/>
      <c r="H2038" s="1059">
        <f t="shared" si="31"/>
        <v>0</v>
      </c>
      <c r="I2038" s="1039"/>
      <c r="J2038" s="2159" t="s">
        <v>6431</v>
      </c>
      <c r="K2038" s="2160" t="str">
        <f>VLOOKUP(J2038,'FICHE RATIOS'!C:D,2,FALSE)</f>
        <v>Evacuations EP</v>
      </c>
    </row>
    <row r="2039" spans="1:11" s="1012" customFormat="1" ht="12">
      <c r="A2039" s="1040"/>
      <c r="B2039" s="1053"/>
      <c r="C2039" s="1054"/>
      <c r="D2039" s="1067" t="s">
        <v>3770</v>
      </c>
      <c r="E2039" s="555"/>
      <c r="F2039" s="555"/>
      <c r="G2039" s="1052"/>
      <c r="H2039" s="1059">
        <f t="shared" si="31"/>
        <v>0</v>
      </c>
      <c r="I2039" s="1039"/>
      <c r="J2039" s="2159" t="s">
        <v>6431</v>
      </c>
      <c r="K2039" s="2160" t="str">
        <f>VLOOKUP(J2039,'FICHE RATIOS'!C:D,2,FALSE)</f>
        <v>Evacuations EP</v>
      </c>
    </row>
    <row r="2040" spans="1:11" s="1012" customFormat="1" ht="12">
      <c r="A2040" s="1040"/>
      <c r="B2040" s="1053"/>
      <c r="C2040" s="1054"/>
      <c r="D2040" s="1067" t="s">
        <v>3818</v>
      </c>
      <c r="E2040" s="555" t="s">
        <v>66</v>
      </c>
      <c r="F2040" s="555">
        <v>2</v>
      </c>
      <c r="G2040" s="1052">
        <v>151.91999999999999</v>
      </c>
      <c r="H2040" s="1059">
        <f t="shared" si="31"/>
        <v>303.83999999999997</v>
      </c>
      <c r="I2040" s="1039"/>
      <c r="J2040" s="2159" t="s">
        <v>6431</v>
      </c>
      <c r="K2040" s="2160" t="str">
        <f>VLOOKUP(J2040,'FICHE RATIOS'!C:D,2,FALSE)</f>
        <v>Evacuations EP</v>
      </c>
    </row>
    <row r="2041" spans="1:11" s="1012" customFormat="1" ht="12">
      <c r="A2041" s="1040"/>
      <c r="B2041" s="1053"/>
      <c r="C2041" s="1054"/>
      <c r="D2041" s="1067" t="s">
        <v>3983</v>
      </c>
      <c r="E2041" s="555" t="s">
        <v>66</v>
      </c>
      <c r="F2041" s="555">
        <v>3</v>
      </c>
      <c r="G2041" s="1052">
        <v>334.58</v>
      </c>
      <c r="H2041" s="1059">
        <f t="shared" si="31"/>
        <v>1003.74</v>
      </c>
      <c r="I2041" s="1039"/>
      <c r="J2041" s="2159" t="s">
        <v>6431</v>
      </c>
      <c r="K2041" s="2160" t="str">
        <f>VLOOKUP(J2041,'FICHE RATIOS'!C:D,2,FALSE)</f>
        <v>Evacuations EP</v>
      </c>
    </row>
    <row r="2042" spans="1:11" s="1012" customFormat="1" ht="12">
      <c r="A2042" s="1040"/>
      <c r="B2042" s="1053"/>
      <c r="C2042" s="1054"/>
      <c r="D2042" s="1067" t="s">
        <v>3771</v>
      </c>
      <c r="E2042" s="555" t="s">
        <v>66</v>
      </c>
      <c r="F2042" s="555">
        <v>4</v>
      </c>
      <c r="G2042" s="1052">
        <v>475.23</v>
      </c>
      <c r="H2042" s="1059">
        <f t="shared" si="31"/>
        <v>1900.92</v>
      </c>
      <c r="I2042" s="1039"/>
      <c r="J2042" s="2159" t="s">
        <v>6431</v>
      </c>
      <c r="K2042" s="2160" t="str">
        <f>VLOOKUP(J2042,'FICHE RATIOS'!C:D,2,FALSE)</f>
        <v>Evacuations EP</v>
      </c>
    </row>
    <row r="2043" spans="1:11" s="1012" customFormat="1" ht="12">
      <c r="A2043" s="1040"/>
      <c r="B2043" s="1053"/>
      <c r="C2043" s="1054"/>
      <c r="D2043" s="1067" t="s">
        <v>3772</v>
      </c>
      <c r="E2043" s="555" t="s">
        <v>66</v>
      </c>
      <c r="F2043" s="555">
        <v>5</v>
      </c>
      <c r="G2043" s="1052">
        <v>780.04</v>
      </c>
      <c r="H2043" s="1059">
        <f t="shared" si="31"/>
        <v>3900.2</v>
      </c>
      <c r="I2043" s="1039"/>
      <c r="J2043" s="2159" t="s">
        <v>6431</v>
      </c>
      <c r="K2043" s="2160" t="str">
        <f>VLOOKUP(J2043,'FICHE RATIOS'!C:D,2,FALSE)</f>
        <v>Evacuations EP</v>
      </c>
    </row>
    <row r="2044" spans="1:11" s="1012" customFormat="1" ht="12">
      <c r="A2044" s="1040"/>
      <c r="B2044" s="1123"/>
      <c r="C2044" s="1124"/>
      <c r="D2044" s="1062"/>
      <c r="E2044" s="276"/>
      <c r="F2044" s="1125"/>
      <c r="G2044" s="1081"/>
      <c r="H2044" s="1082">
        <f t="shared" si="31"/>
        <v>0</v>
      </c>
      <c r="I2044" s="1039"/>
      <c r="J2044" s="2159" t="s">
        <v>6431</v>
      </c>
      <c r="K2044" s="2160" t="str">
        <f>VLOOKUP(J2044,'FICHE RATIOS'!C:D,2,FALSE)</f>
        <v>Evacuations EP</v>
      </c>
    </row>
    <row r="2045" spans="1:11" s="1012" customFormat="1" ht="12">
      <c r="A2045" s="1040"/>
      <c r="B2045" s="1123"/>
      <c r="C2045" s="1124"/>
      <c r="D2045" s="1062"/>
      <c r="E2045" s="276"/>
      <c r="F2045" s="1125"/>
      <c r="G2045" s="1081"/>
      <c r="H2045" s="1082">
        <f t="shared" si="31"/>
        <v>0</v>
      </c>
      <c r="I2045" s="1039"/>
      <c r="J2045" s="2159" t="s">
        <v>6431</v>
      </c>
      <c r="K2045" s="2160" t="str">
        <f>VLOOKUP(J2045,'FICHE RATIOS'!C:D,2,FALSE)</f>
        <v>Evacuations EP</v>
      </c>
    </row>
    <row r="2046" spans="1:11" s="1012" customFormat="1" ht="12">
      <c r="A2046" s="1040"/>
      <c r="B2046" s="1053"/>
      <c r="C2046" s="1054"/>
      <c r="D2046" s="1070" t="s">
        <v>3773</v>
      </c>
      <c r="E2046" s="555"/>
      <c r="F2046" s="555"/>
      <c r="G2046" s="1052"/>
      <c r="H2046" s="1059">
        <f t="shared" si="31"/>
        <v>0</v>
      </c>
      <c r="I2046" s="1039"/>
      <c r="J2046" s="2159" t="s">
        <v>6431</v>
      </c>
      <c r="K2046" s="2160" t="str">
        <f>VLOOKUP(J2046,'FICHE RATIOS'!C:D,2,FALSE)</f>
        <v>Evacuations EP</v>
      </c>
    </row>
    <row r="2047" spans="1:11" s="1012" customFormat="1" ht="12">
      <c r="A2047" s="1040"/>
      <c r="B2047" s="1053"/>
      <c r="C2047" s="1054"/>
      <c r="D2047" s="1088" t="s">
        <v>3774</v>
      </c>
      <c r="E2047" s="311"/>
      <c r="F2047" s="555"/>
      <c r="G2047" s="1052"/>
      <c r="H2047" s="1059">
        <f t="shared" ref="H2047:H2110" si="32">+IF(F2047=0,0,F2047*G2047)</f>
        <v>0</v>
      </c>
      <c r="I2047" s="1039"/>
      <c r="J2047" s="2159" t="s">
        <v>6431</v>
      </c>
      <c r="K2047" s="2160" t="str">
        <f>VLOOKUP(J2047,'FICHE RATIOS'!C:D,2,FALSE)</f>
        <v>Evacuations EP</v>
      </c>
    </row>
    <row r="2048" spans="1:11" s="1012" customFormat="1" ht="12">
      <c r="A2048" s="1040"/>
      <c r="B2048" s="1053"/>
      <c r="C2048" s="1054"/>
      <c r="D2048" s="1067" t="s">
        <v>3768</v>
      </c>
      <c r="E2048" s="555" t="s">
        <v>235</v>
      </c>
      <c r="F2048" s="555">
        <v>3</v>
      </c>
      <c r="G2048" s="1052">
        <v>222.66</v>
      </c>
      <c r="H2048" s="1059">
        <f t="shared" si="32"/>
        <v>667.98</v>
      </c>
      <c r="I2048" s="1039"/>
      <c r="J2048" s="2159" t="s">
        <v>6431</v>
      </c>
      <c r="K2048" s="2160" t="str">
        <f>VLOOKUP(J2048,'FICHE RATIOS'!C:D,2,FALSE)</f>
        <v>Evacuations EP</v>
      </c>
    </row>
    <row r="2049" spans="1:11" s="1012" customFormat="1" ht="12">
      <c r="A2049" s="1040"/>
      <c r="B2049" s="1053"/>
      <c r="C2049" s="1054"/>
      <c r="D2049" s="1067"/>
      <c r="E2049" s="555"/>
      <c r="F2049" s="555"/>
      <c r="G2049" s="1052"/>
      <c r="H2049" s="1059">
        <f t="shared" si="32"/>
        <v>0</v>
      </c>
      <c r="I2049" s="1039"/>
      <c r="J2049" s="2159" t="s">
        <v>6431</v>
      </c>
      <c r="K2049" s="2160" t="str">
        <f>VLOOKUP(J2049,'FICHE RATIOS'!C:D,2,FALSE)</f>
        <v>Evacuations EP</v>
      </c>
    </row>
    <row r="2050" spans="1:11" s="1012" customFormat="1" ht="12">
      <c r="A2050" s="1040"/>
      <c r="B2050" s="1053"/>
      <c r="C2050" s="1054"/>
      <c r="D2050" s="1070" t="s">
        <v>3775</v>
      </c>
      <c r="E2050" s="555"/>
      <c r="F2050" s="555"/>
      <c r="G2050" s="1052"/>
      <c r="H2050" s="1059">
        <f t="shared" si="32"/>
        <v>0</v>
      </c>
      <c r="I2050" s="1039"/>
      <c r="J2050" s="2159" t="s">
        <v>6431</v>
      </c>
      <c r="K2050" s="2160" t="str">
        <f>VLOOKUP(J2050,'FICHE RATIOS'!C:D,2,FALSE)</f>
        <v>Evacuations EP</v>
      </c>
    </row>
    <row r="2051" spans="1:11" s="1012" customFormat="1" ht="12">
      <c r="A2051" s="1040"/>
      <c r="B2051" s="1053"/>
      <c r="C2051" s="1054"/>
      <c r="D2051" s="1067" t="s">
        <v>3600</v>
      </c>
      <c r="E2051" s="555" t="s">
        <v>66</v>
      </c>
      <c r="F2051" s="555">
        <v>2</v>
      </c>
      <c r="G2051" s="1052">
        <v>53.73</v>
      </c>
      <c r="H2051" s="1059">
        <f t="shared" si="32"/>
        <v>107.46</v>
      </c>
      <c r="I2051" s="1039"/>
      <c r="J2051" s="2159" t="s">
        <v>6431</v>
      </c>
      <c r="K2051" s="2160" t="str">
        <f>VLOOKUP(J2051,'FICHE RATIOS'!C:D,2,FALSE)</f>
        <v>Evacuations EP</v>
      </c>
    </row>
    <row r="2052" spans="1:11" s="1012" customFormat="1" ht="12">
      <c r="A2052" s="1040"/>
      <c r="B2052" s="1053"/>
      <c r="C2052" s="1054"/>
      <c r="D2052" s="1064" t="s">
        <v>3776</v>
      </c>
      <c r="E2052" s="456" t="s">
        <v>66</v>
      </c>
      <c r="F2052" s="555">
        <v>1</v>
      </c>
      <c r="G2052" s="1052">
        <v>50.31</v>
      </c>
      <c r="H2052" s="1059">
        <f t="shared" si="32"/>
        <v>50.31</v>
      </c>
      <c r="I2052" s="1039"/>
      <c r="J2052" s="2159" t="s">
        <v>6431</v>
      </c>
      <c r="K2052" s="2160" t="str">
        <f>VLOOKUP(J2052,'FICHE RATIOS'!C:D,2,FALSE)</f>
        <v>Evacuations EP</v>
      </c>
    </row>
    <row r="2053" spans="1:11" s="1012" customFormat="1" ht="12">
      <c r="A2053" s="1040"/>
      <c r="B2053" s="1053"/>
      <c r="C2053" s="1054"/>
      <c r="D2053" s="1064" t="s">
        <v>3777</v>
      </c>
      <c r="E2053" s="456" t="s">
        <v>66</v>
      </c>
      <c r="F2053" s="555">
        <v>1</v>
      </c>
      <c r="G2053" s="1052">
        <v>50.63</v>
      </c>
      <c r="H2053" s="1059">
        <f t="shared" si="32"/>
        <v>50.63</v>
      </c>
      <c r="I2053" s="1039"/>
      <c r="J2053" s="2159" t="s">
        <v>6431</v>
      </c>
      <c r="K2053" s="2160" t="str">
        <f>VLOOKUP(J2053,'FICHE RATIOS'!C:D,2,FALSE)</f>
        <v>Evacuations EP</v>
      </c>
    </row>
    <row r="2054" spans="1:11" s="1012" customFormat="1" ht="12">
      <c r="A2054" s="1040"/>
      <c r="B2054" s="1053"/>
      <c r="C2054" s="1054"/>
      <c r="D2054" s="1067" t="s">
        <v>3778</v>
      </c>
      <c r="E2054" s="555" t="s">
        <v>66</v>
      </c>
      <c r="F2054" s="555">
        <v>1</v>
      </c>
      <c r="G2054" s="1052">
        <v>157.13</v>
      </c>
      <c r="H2054" s="1059">
        <f t="shared" si="32"/>
        <v>157.13</v>
      </c>
      <c r="I2054" s="1039"/>
      <c r="J2054" s="2159" t="s">
        <v>6431</v>
      </c>
      <c r="K2054" s="2160" t="str">
        <f>VLOOKUP(J2054,'FICHE RATIOS'!C:D,2,FALSE)</f>
        <v>Evacuations EP</v>
      </c>
    </row>
    <row r="2055" spans="1:11" s="1012" customFormat="1" ht="12">
      <c r="A2055" s="1040"/>
      <c r="B2055" s="1053"/>
      <c r="C2055" s="1054"/>
      <c r="D2055" s="1067"/>
      <c r="E2055" s="555"/>
      <c r="F2055" s="555"/>
      <c r="G2055" s="1052"/>
      <c r="H2055" s="1059">
        <f t="shared" si="32"/>
        <v>0</v>
      </c>
      <c r="I2055" s="1039"/>
      <c r="J2055" s="2159" t="s">
        <v>6431</v>
      </c>
      <c r="K2055" s="2160" t="str">
        <f>VLOOKUP(J2055,'FICHE RATIOS'!C:D,2,FALSE)</f>
        <v>Evacuations EP</v>
      </c>
    </row>
    <row r="2056" spans="1:11" s="1012" customFormat="1" ht="12">
      <c r="A2056" s="1040"/>
      <c r="B2056" s="1053"/>
      <c r="C2056" s="1054"/>
      <c r="D2056" s="1067" t="s">
        <v>3574</v>
      </c>
      <c r="E2056" s="555" t="s">
        <v>235</v>
      </c>
      <c r="F2056" s="555">
        <v>10</v>
      </c>
      <c r="G2056" s="1052">
        <v>49.77</v>
      </c>
      <c r="H2056" s="1059">
        <f t="shared" si="32"/>
        <v>497.70000000000005</v>
      </c>
      <c r="I2056" s="1039"/>
      <c r="J2056" s="2159" t="s">
        <v>6431</v>
      </c>
      <c r="K2056" s="2160" t="str">
        <f>VLOOKUP(J2056,'FICHE RATIOS'!C:D,2,FALSE)</f>
        <v>Evacuations EP</v>
      </c>
    </row>
    <row r="2057" spans="1:11" s="1012" customFormat="1" ht="12">
      <c r="A2057" s="1040"/>
      <c r="B2057" s="1060"/>
      <c r="C2057" s="1040"/>
      <c r="D2057" s="1062" t="s">
        <v>3506</v>
      </c>
      <c r="E2057" s="276" t="s">
        <v>70</v>
      </c>
      <c r="F2057" s="277">
        <v>7</v>
      </c>
      <c r="G2057" s="1052">
        <v>68.989999999999995</v>
      </c>
      <c r="H2057" s="1059">
        <f t="shared" si="32"/>
        <v>482.92999999999995</v>
      </c>
      <c r="I2057" s="1039"/>
      <c r="J2057" s="2159" t="s">
        <v>6431</v>
      </c>
      <c r="K2057" s="2160" t="str">
        <f>VLOOKUP(J2057,'FICHE RATIOS'!C:D,2,FALSE)</f>
        <v>Evacuations EP</v>
      </c>
    </row>
    <row r="2058" spans="1:11" s="1012" customFormat="1" ht="12">
      <c r="A2058" s="1040"/>
      <c r="B2058" s="1053"/>
      <c r="C2058" s="1054"/>
      <c r="D2058" s="1067"/>
      <c r="E2058" s="555"/>
      <c r="F2058" s="555"/>
      <c r="G2058" s="1052"/>
      <c r="H2058" s="1059">
        <f t="shared" si="32"/>
        <v>0</v>
      </c>
      <c r="I2058" s="1039"/>
      <c r="J2058" s="2159" t="s">
        <v>6431</v>
      </c>
      <c r="K2058" s="2160" t="str">
        <f>VLOOKUP(J2058,'FICHE RATIOS'!C:D,2,FALSE)</f>
        <v>Evacuations EP</v>
      </c>
    </row>
    <row r="2059" spans="1:11" s="1012" customFormat="1" ht="12">
      <c r="A2059" s="1040"/>
      <c r="B2059" s="1053"/>
      <c r="C2059" s="1054"/>
      <c r="D2059" s="1067"/>
      <c r="E2059" s="555"/>
      <c r="F2059" s="555"/>
      <c r="G2059" s="1052"/>
      <c r="H2059" s="1059">
        <f t="shared" si="32"/>
        <v>0</v>
      </c>
      <c r="I2059" s="1039"/>
      <c r="J2059" s="2159" t="s">
        <v>6431</v>
      </c>
      <c r="K2059" s="2160" t="str">
        <f>VLOOKUP(J2059,'FICHE RATIOS'!C:D,2,FALSE)</f>
        <v>Evacuations EP</v>
      </c>
    </row>
    <row r="2060" spans="1:11" s="1012" customFormat="1" ht="12">
      <c r="A2060" s="1040"/>
      <c r="B2060" s="1053"/>
      <c r="C2060" s="1054"/>
      <c r="D2060" s="1067"/>
      <c r="E2060" s="555"/>
      <c r="F2060" s="555"/>
      <c r="G2060" s="1052"/>
      <c r="H2060" s="1059">
        <f t="shared" si="32"/>
        <v>0</v>
      </c>
      <c r="I2060" s="1039"/>
      <c r="J2060" s="2159" t="s">
        <v>6431</v>
      </c>
      <c r="K2060" s="2160" t="str">
        <f>VLOOKUP(J2060,'FICHE RATIOS'!C:D,2,FALSE)</f>
        <v>Evacuations EP</v>
      </c>
    </row>
    <row r="2061" spans="1:11" s="1012" customFormat="1" ht="12">
      <c r="A2061" s="1040"/>
      <c r="B2061" s="1053"/>
      <c r="C2061" s="1054"/>
      <c r="D2061" s="1055" t="s">
        <v>3779</v>
      </c>
      <c r="E2061" s="456"/>
      <c r="F2061" s="555"/>
      <c r="G2061" s="1052"/>
      <c r="H2061" s="1059">
        <f t="shared" si="32"/>
        <v>0</v>
      </c>
      <c r="I2061" s="1039"/>
      <c r="J2061" s="2159" t="s">
        <v>6431</v>
      </c>
      <c r="K2061" s="2160" t="str">
        <f>VLOOKUP(J2061,'FICHE RATIOS'!C:D,2,FALSE)</f>
        <v>Evacuations EP</v>
      </c>
    </row>
    <row r="2062" spans="1:11" s="1012" customFormat="1" ht="12">
      <c r="A2062" s="1040"/>
      <c r="B2062" s="1053"/>
      <c r="C2062" s="1054"/>
      <c r="D2062" s="1067" t="s">
        <v>3545</v>
      </c>
      <c r="E2062" s="555" t="s">
        <v>66</v>
      </c>
      <c r="F2062" s="555">
        <v>2</v>
      </c>
      <c r="G2062" s="1052">
        <v>71.22</v>
      </c>
      <c r="H2062" s="1059">
        <f t="shared" si="32"/>
        <v>142.44</v>
      </c>
      <c r="I2062" s="1039"/>
      <c r="J2062" s="2159" t="s">
        <v>6431</v>
      </c>
      <c r="K2062" s="2160" t="str">
        <f>VLOOKUP(J2062,'FICHE RATIOS'!C:D,2,FALSE)</f>
        <v>Evacuations EP</v>
      </c>
    </row>
    <row r="2063" spans="1:11" s="1012" customFormat="1" ht="12">
      <c r="A2063" s="1040"/>
      <c r="B2063" s="1053"/>
      <c r="C2063" s="1054"/>
      <c r="D2063" s="1067" t="s">
        <v>3546</v>
      </c>
      <c r="E2063" s="555" t="s">
        <v>66</v>
      </c>
      <c r="F2063" s="555">
        <v>1</v>
      </c>
      <c r="G2063" s="1052">
        <v>441.02</v>
      </c>
      <c r="H2063" s="1059">
        <f t="shared" si="32"/>
        <v>441.02</v>
      </c>
      <c r="I2063" s="1039"/>
      <c r="J2063" s="2159" t="s">
        <v>6431</v>
      </c>
      <c r="K2063" s="2160" t="str">
        <f>VLOOKUP(J2063,'FICHE RATIOS'!C:D,2,FALSE)</f>
        <v>Evacuations EP</v>
      </c>
    </row>
    <row r="2064" spans="1:11" s="1012" customFormat="1" ht="12">
      <c r="A2064" s="1040"/>
      <c r="B2064" s="1053"/>
      <c r="C2064" s="1054"/>
      <c r="D2064" s="1064" t="s">
        <v>3547</v>
      </c>
      <c r="E2064" s="456" t="s">
        <v>66</v>
      </c>
      <c r="F2064" s="555">
        <v>1</v>
      </c>
      <c r="G2064" s="1052">
        <v>65.92</v>
      </c>
      <c r="H2064" s="1059">
        <f t="shared" si="32"/>
        <v>65.92</v>
      </c>
      <c r="I2064" s="1039"/>
      <c r="J2064" s="2159" t="s">
        <v>6431</v>
      </c>
      <c r="K2064" s="2160" t="str">
        <f>VLOOKUP(J2064,'FICHE RATIOS'!C:D,2,FALSE)</f>
        <v>Evacuations EP</v>
      </c>
    </row>
    <row r="2065" spans="1:11" s="1012" customFormat="1" ht="12">
      <c r="A2065" s="1040"/>
      <c r="B2065" s="1053"/>
      <c r="C2065" s="1054"/>
      <c r="D2065" s="1067" t="s">
        <v>3780</v>
      </c>
      <c r="E2065" s="555" t="s">
        <v>66</v>
      </c>
      <c r="F2065" s="555">
        <v>1</v>
      </c>
      <c r="G2065" s="1052">
        <v>269.81</v>
      </c>
      <c r="H2065" s="1059">
        <f t="shared" si="32"/>
        <v>269.81</v>
      </c>
      <c r="I2065" s="1039"/>
      <c r="J2065" s="2159" t="s">
        <v>6431</v>
      </c>
      <c r="K2065" s="2160" t="str">
        <f>VLOOKUP(J2065,'FICHE RATIOS'!C:D,2,FALSE)</f>
        <v>Evacuations EP</v>
      </c>
    </row>
    <row r="2066" spans="1:11" s="1012" customFormat="1" ht="12">
      <c r="A2066" s="1040"/>
      <c r="B2066" s="1053"/>
      <c r="C2066" s="1054"/>
      <c r="D2066" s="1064" t="s">
        <v>3536</v>
      </c>
      <c r="E2066" s="456" t="s">
        <v>66</v>
      </c>
      <c r="F2066" s="555">
        <v>1</v>
      </c>
      <c r="G2066" s="1052">
        <v>15.78</v>
      </c>
      <c r="H2066" s="1059">
        <f t="shared" si="32"/>
        <v>15.78</v>
      </c>
      <c r="I2066" s="1039"/>
      <c r="J2066" s="2159" t="s">
        <v>6431</v>
      </c>
      <c r="K2066" s="2160" t="str">
        <f>VLOOKUP(J2066,'FICHE RATIOS'!C:D,2,FALSE)</f>
        <v>Evacuations EP</v>
      </c>
    </row>
    <row r="2067" spans="1:11" s="1012" customFormat="1" ht="12">
      <c r="A2067" s="1040"/>
      <c r="B2067" s="1053"/>
      <c r="C2067" s="1054"/>
      <c r="D2067" s="1064"/>
      <c r="E2067" s="456"/>
      <c r="F2067" s="311"/>
      <c r="G2067" s="1052"/>
      <c r="H2067" s="1059">
        <f t="shared" si="32"/>
        <v>0</v>
      </c>
      <c r="I2067" s="1039"/>
      <c r="J2067" s="2159" t="s">
        <v>6431</v>
      </c>
      <c r="K2067" s="2160" t="str">
        <f>VLOOKUP(J2067,'FICHE RATIOS'!C:D,2,FALSE)</f>
        <v>Evacuations EP</v>
      </c>
    </row>
    <row r="2068" spans="1:11" s="1012" customFormat="1" ht="12">
      <c r="A2068" s="1040"/>
      <c r="B2068" s="1053"/>
      <c r="C2068" s="1054"/>
      <c r="D2068" s="1067" t="s">
        <v>3503</v>
      </c>
      <c r="E2068" s="555"/>
      <c r="F2068" s="555"/>
      <c r="G2068" s="1052"/>
      <c r="H2068" s="1059">
        <f t="shared" si="32"/>
        <v>0</v>
      </c>
      <c r="I2068" s="1039"/>
      <c r="J2068" s="2159" t="s">
        <v>6431</v>
      </c>
      <c r="K2068" s="2160" t="str">
        <f>VLOOKUP(J2068,'FICHE RATIOS'!C:D,2,FALSE)</f>
        <v>Evacuations EP</v>
      </c>
    </row>
    <row r="2069" spans="1:11" s="1012" customFormat="1" ht="12">
      <c r="A2069" s="1040"/>
      <c r="B2069" s="1053"/>
      <c r="C2069" s="1054"/>
      <c r="D2069" s="1067" t="s">
        <v>3504</v>
      </c>
      <c r="E2069" s="555" t="s">
        <v>66</v>
      </c>
      <c r="F2069" s="555">
        <v>1</v>
      </c>
      <c r="G2069" s="1052">
        <v>10.02</v>
      </c>
      <c r="H2069" s="1059">
        <f t="shared" si="32"/>
        <v>10.02</v>
      </c>
      <c r="I2069" s="1039"/>
      <c r="J2069" s="2159" t="s">
        <v>6431</v>
      </c>
      <c r="K2069" s="2160" t="str">
        <f>VLOOKUP(J2069,'FICHE RATIOS'!C:D,2,FALSE)</f>
        <v>Evacuations EP</v>
      </c>
    </row>
    <row r="2070" spans="1:11" s="1012" customFormat="1" ht="12">
      <c r="A2070" s="1040"/>
      <c r="B2070" s="1053"/>
      <c r="C2070" s="1054"/>
      <c r="D2070" s="1067"/>
      <c r="E2070" s="555"/>
      <c r="F2070" s="555"/>
      <c r="G2070" s="1052"/>
      <c r="H2070" s="1059">
        <f t="shared" si="32"/>
        <v>0</v>
      </c>
      <c r="I2070" s="1039"/>
      <c r="J2070" s="2159" t="s">
        <v>6431</v>
      </c>
      <c r="K2070" s="2160" t="str">
        <f>VLOOKUP(J2070,'FICHE RATIOS'!C:D,2,FALSE)</f>
        <v>Evacuations EP</v>
      </c>
    </row>
    <row r="2071" spans="1:11" s="1012" customFormat="1" ht="12">
      <c r="A2071" s="1040"/>
      <c r="B2071" s="1053"/>
      <c r="C2071" s="1054"/>
      <c r="D2071" s="1064" t="s">
        <v>3527</v>
      </c>
      <c r="E2071" s="456"/>
      <c r="F2071" s="311"/>
      <c r="G2071" s="1052"/>
      <c r="H2071" s="1059">
        <f t="shared" si="32"/>
        <v>0</v>
      </c>
      <c r="I2071" s="1039"/>
      <c r="J2071" s="2159" t="s">
        <v>6431</v>
      </c>
      <c r="K2071" s="2160" t="str">
        <f>VLOOKUP(J2071,'FICHE RATIOS'!C:D,2,FALSE)</f>
        <v>Evacuations EP</v>
      </c>
    </row>
    <row r="2072" spans="1:11" s="1012" customFormat="1" ht="12">
      <c r="A2072" s="1040"/>
      <c r="B2072" s="1053"/>
      <c r="C2072" s="1054"/>
      <c r="D2072" s="1064" t="s">
        <v>3502</v>
      </c>
      <c r="E2072" s="456" t="s">
        <v>51</v>
      </c>
      <c r="F2072" s="555">
        <v>1</v>
      </c>
      <c r="G2072" s="1052">
        <v>41.7</v>
      </c>
      <c r="H2072" s="1059">
        <f t="shared" si="32"/>
        <v>41.7</v>
      </c>
      <c r="I2072" s="1039"/>
      <c r="J2072" s="2159" t="s">
        <v>6431</v>
      </c>
      <c r="K2072" s="2160" t="str">
        <f>VLOOKUP(J2072,'FICHE RATIOS'!C:D,2,FALSE)</f>
        <v>Evacuations EP</v>
      </c>
    </row>
    <row r="2073" spans="1:11" s="1012" customFormat="1" ht="12">
      <c r="A2073" s="1040"/>
      <c r="B2073" s="1053"/>
      <c r="C2073" s="1054"/>
      <c r="D2073" s="1064"/>
      <c r="E2073" s="456"/>
      <c r="F2073" s="555"/>
      <c r="G2073" s="1052"/>
      <c r="H2073" s="1059">
        <f t="shared" si="32"/>
        <v>0</v>
      </c>
      <c r="I2073" s="1039"/>
      <c r="J2073" s="2159" t="s">
        <v>6431</v>
      </c>
      <c r="K2073" s="2160" t="str">
        <f>VLOOKUP(J2073,'FICHE RATIOS'!C:D,2,FALSE)</f>
        <v>Evacuations EP</v>
      </c>
    </row>
    <row r="2074" spans="1:11" s="1012" customFormat="1" ht="12">
      <c r="A2074" s="1040"/>
      <c r="B2074" s="1053"/>
      <c r="C2074" s="1054"/>
      <c r="D2074" s="1067" t="s">
        <v>3555</v>
      </c>
      <c r="E2074" s="555" t="s">
        <v>235</v>
      </c>
      <c r="F2074" s="555">
        <v>5</v>
      </c>
      <c r="G2074" s="1052">
        <v>63.9</v>
      </c>
      <c r="H2074" s="1059">
        <f t="shared" si="32"/>
        <v>319.5</v>
      </c>
      <c r="I2074" s="1039"/>
      <c r="J2074" s="2159" t="s">
        <v>6431</v>
      </c>
      <c r="K2074" s="2160" t="str">
        <f>VLOOKUP(J2074,'FICHE RATIOS'!C:D,2,FALSE)</f>
        <v>Evacuations EP</v>
      </c>
    </row>
    <row r="2075" spans="1:11" s="1012" customFormat="1" ht="12">
      <c r="A2075" s="1040"/>
      <c r="B2075" s="1060"/>
      <c r="C2075" s="1040"/>
      <c r="D2075" s="1062" t="s">
        <v>3506</v>
      </c>
      <c r="E2075" s="276" t="s">
        <v>70</v>
      </c>
      <c r="F2075" s="277">
        <v>7</v>
      </c>
      <c r="G2075" s="1052">
        <v>68.989999999999995</v>
      </c>
      <c r="H2075" s="1059">
        <f t="shared" si="32"/>
        <v>482.92999999999995</v>
      </c>
      <c r="I2075" s="1039"/>
      <c r="J2075" s="2159" t="s">
        <v>6431</v>
      </c>
      <c r="K2075" s="2160" t="str">
        <f>VLOOKUP(J2075,'FICHE RATIOS'!C:D,2,FALSE)</f>
        <v>Evacuations EP</v>
      </c>
    </row>
    <row r="2076" spans="1:11" s="1012" customFormat="1" ht="12">
      <c r="A2076" s="1040"/>
      <c r="B2076" s="1065"/>
      <c r="C2076" s="1066"/>
      <c r="D2076" s="1062"/>
      <c r="E2076" s="276"/>
      <c r="F2076" s="277"/>
      <c r="G2076" s="1052"/>
      <c r="H2076" s="1059">
        <f t="shared" si="32"/>
        <v>0</v>
      </c>
      <c r="I2076" s="1039"/>
      <c r="J2076" s="2159" t="s">
        <v>6431</v>
      </c>
      <c r="K2076" s="2160" t="str">
        <f>VLOOKUP(J2076,'FICHE RATIOS'!C:D,2,FALSE)</f>
        <v>Evacuations EP</v>
      </c>
    </row>
    <row r="2077" spans="1:11" s="1012" customFormat="1" ht="12">
      <c r="A2077" s="1040"/>
      <c r="B2077" s="1065"/>
      <c r="C2077" s="1066"/>
      <c r="D2077" s="1062"/>
      <c r="E2077" s="276"/>
      <c r="F2077" s="277"/>
      <c r="G2077" s="1052"/>
      <c r="H2077" s="1059">
        <f t="shared" si="32"/>
        <v>0</v>
      </c>
      <c r="I2077" s="1039"/>
      <c r="J2077" s="2159" t="s">
        <v>6431</v>
      </c>
      <c r="K2077" s="2160" t="str">
        <f>VLOOKUP(J2077,'FICHE RATIOS'!C:D,2,FALSE)</f>
        <v>Evacuations EP</v>
      </c>
    </row>
    <row r="2078" spans="1:11" s="1012" customFormat="1" ht="12">
      <c r="A2078" s="1040"/>
      <c r="B2078" s="1053"/>
      <c r="C2078" s="1054"/>
      <c r="D2078" s="1088" t="s">
        <v>3781</v>
      </c>
      <c r="E2078" s="555"/>
      <c r="F2078" s="555"/>
      <c r="G2078" s="1052"/>
      <c r="H2078" s="1059">
        <f t="shared" si="32"/>
        <v>0</v>
      </c>
      <c r="I2078" s="1039"/>
      <c r="J2078" s="2159" t="s">
        <v>6431</v>
      </c>
      <c r="K2078" s="2160" t="str">
        <f>VLOOKUP(J2078,'FICHE RATIOS'!C:D,2,FALSE)</f>
        <v>Evacuations EP</v>
      </c>
    </row>
    <row r="2079" spans="1:11" s="1012" customFormat="1" ht="12">
      <c r="A2079" s="1040"/>
      <c r="B2079" s="1053"/>
      <c r="C2079" s="1054"/>
      <c r="D2079" s="1088" t="s">
        <v>3782</v>
      </c>
      <c r="E2079" s="555"/>
      <c r="F2079" s="555"/>
      <c r="G2079" s="1052"/>
      <c r="H2079" s="1059">
        <f t="shared" si="32"/>
        <v>0</v>
      </c>
      <c r="I2079" s="1039"/>
      <c r="J2079" s="2159" t="s">
        <v>6431</v>
      </c>
      <c r="K2079" s="2160" t="str">
        <f>VLOOKUP(J2079,'FICHE RATIOS'!C:D,2,FALSE)</f>
        <v>Evacuations EP</v>
      </c>
    </row>
    <row r="2080" spans="1:11" s="1012" customFormat="1" ht="24">
      <c r="A2080" s="1040"/>
      <c r="B2080" s="1053"/>
      <c r="C2080" s="1054"/>
      <c r="D2080" s="1088" t="s">
        <v>3783</v>
      </c>
      <c r="E2080" s="555"/>
      <c r="F2080" s="555"/>
      <c r="G2080" s="1052"/>
      <c r="H2080" s="1059">
        <f t="shared" si="32"/>
        <v>0</v>
      </c>
      <c r="I2080" s="1039"/>
      <c r="J2080" s="2159" t="s">
        <v>6431</v>
      </c>
      <c r="K2080" s="2160" t="str">
        <f>VLOOKUP(J2080,'FICHE RATIOS'!C:D,2,FALSE)</f>
        <v>Evacuations EP</v>
      </c>
    </row>
    <row r="2081" spans="1:11" s="1012" customFormat="1" ht="24">
      <c r="A2081" s="1040"/>
      <c r="B2081" s="1053"/>
      <c r="C2081" s="1054"/>
      <c r="D2081" s="1067" t="s">
        <v>3784</v>
      </c>
      <c r="E2081" s="555"/>
      <c r="F2081" s="555"/>
      <c r="G2081" s="1052"/>
      <c r="H2081" s="1059">
        <f t="shared" si="32"/>
        <v>0</v>
      </c>
      <c r="I2081" s="1039"/>
      <c r="J2081" s="2159" t="s">
        <v>6431</v>
      </c>
      <c r="K2081" s="2160" t="str">
        <f>VLOOKUP(J2081,'FICHE RATIOS'!C:D,2,FALSE)</f>
        <v>Evacuations EP</v>
      </c>
    </row>
    <row r="2082" spans="1:11" s="1012" customFormat="1" ht="24">
      <c r="A2082" s="1040"/>
      <c r="B2082" s="1053"/>
      <c r="C2082" s="1054"/>
      <c r="D2082" s="1067" t="s">
        <v>3785</v>
      </c>
      <c r="E2082" s="555"/>
      <c r="F2082" s="555"/>
      <c r="G2082" s="1052"/>
      <c r="H2082" s="1059">
        <f t="shared" si="32"/>
        <v>0</v>
      </c>
      <c r="I2082" s="1039"/>
      <c r="J2082" s="2159" t="s">
        <v>6431</v>
      </c>
      <c r="K2082" s="2160" t="str">
        <f>VLOOKUP(J2082,'FICHE RATIOS'!C:D,2,FALSE)</f>
        <v>Evacuations EP</v>
      </c>
    </row>
    <row r="2083" spans="1:11" s="1012" customFormat="1" ht="12">
      <c r="A2083" s="1040"/>
      <c r="B2083" s="1053"/>
      <c r="C2083" s="1054"/>
      <c r="D2083" s="1067" t="s">
        <v>3786</v>
      </c>
      <c r="E2083" s="555" t="s">
        <v>51</v>
      </c>
      <c r="F2083" s="555">
        <v>1</v>
      </c>
      <c r="G2083" s="1052">
        <v>27687.26</v>
      </c>
      <c r="H2083" s="1059">
        <f t="shared" si="32"/>
        <v>27687.26</v>
      </c>
      <c r="I2083" s="1039"/>
      <c r="J2083" s="2159" t="s">
        <v>6431</v>
      </c>
      <c r="K2083" s="2160" t="str">
        <f>VLOOKUP(J2083,'FICHE RATIOS'!C:D,2,FALSE)</f>
        <v>Evacuations EP</v>
      </c>
    </row>
    <row r="2084" spans="1:11" s="1012" customFormat="1" ht="12">
      <c r="A2084" s="1040"/>
      <c r="B2084" s="1053"/>
      <c r="C2084" s="1054"/>
      <c r="D2084" s="1067"/>
      <c r="E2084" s="555"/>
      <c r="F2084" s="555"/>
      <c r="G2084" s="1052"/>
      <c r="H2084" s="1059">
        <f t="shared" si="32"/>
        <v>0</v>
      </c>
      <c r="I2084" s="1039"/>
      <c r="J2084" s="2159" t="s">
        <v>6431</v>
      </c>
      <c r="K2084" s="2160" t="str">
        <f>VLOOKUP(J2084,'FICHE RATIOS'!C:D,2,FALSE)</f>
        <v>Evacuations EP</v>
      </c>
    </row>
    <row r="2085" spans="1:11" s="1012" customFormat="1" ht="12">
      <c r="A2085" s="1040"/>
      <c r="B2085" s="1053"/>
      <c r="C2085" s="1054"/>
      <c r="D2085" s="1067"/>
      <c r="E2085" s="555"/>
      <c r="F2085" s="555"/>
      <c r="G2085" s="1052"/>
      <c r="H2085" s="1059">
        <f t="shared" si="32"/>
        <v>0</v>
      </c>
      <c r="I2085" s="1039"/>
      <c r="J2085" s="2159" t="s">
        <v>6431</v>
      </c>
      <c r="K2085" s="2160" t="str">
        <f>VLOOKUP(J2085,'FICHE RATIOS'!C:D,2,FALSE)</f>
        <v>Evacuations EP</v>
      </c>
    </row>
    <row r="2086" spans="1:11" s="1012" customFormat="1" ht="12">
      <c r="A2086" s="1040"/>
      <c r="B2086" s="1053"/>
      <c r="C2086" s="1054"/>
      <c r="D2086" s="1072" t="s">
        <v>3544</v>
      </c>
      <c r="E2086" s="555"/>
      <c r="F2086" s="555"/>
      <c r="G2086" s="1052"/>
      <c r="H2086" s="1059">
        <f t="shared" si="32"/>
        <v>0</v>
      </c>
      <c r="I2086" s="1039"/>
      <c r="J2086" s="2159" t="s">
        <v>6431</v>
      </c>
      <c r="K2086" s="2160" t="str">
        <f>VLOOKUP(J2086,'FICHE RATIOS'!C:D,2,FALSE)</f>
        <v>Evacuations EP</v>
      </c>
    </row>
    <row r="2087" spans="1:11" s="1012" customFormat="1" ht="12">
      <c r="A2087" s="1040"/>
      <c r="B2087" s="1053"/>
      <c r="C2087" s="1054"/>
      <c r="D2087" s="1067" t="s">
        <v>3545</v>
      </c>
      <c r="E2087" s="555" t="s">
        <v>66</v>
      </c>
      <c r="F2087" s="555">
        <v>6</v>
      </c>
      <c r="G2087" s="1052">
        <v>71.22</v>
      </c>
      <c r="H2087" s="1059">
        <f t="shared" si="32"/>
        <v>427.32</v>
      </c>
      <c r="I2087" s="1039"/>
      <c r="J2087" s="2159" t="s">
        <v>6431</v>
      </c>
      <c r="K2087" s="2160" t="str">
        <f>VLOOKUP(J2087,'FICHE RATIOS'!C:D,2,FALSE)</f>
        <v>Evacuations EP</v>
      </c>
    </row>
    <row r="2088" spans="1:11" s="1012" customFormat="1" ht="12">
      <c r="A2088" s="1040"/>
      <c r="B2088" s="1053"/>
      <c r="C2088" s="1054"/>
      <c r="D2088" s="1067" t="s">
        <v>3546</v>
      </c>
      <c r="E2088" s="555" t="s">
        <v>66</v>
      </c>
      <c r="F2088" s="555">
        <v>1</v>
      </c>
      <c r="G2088" s="1052">
        <v>441.02</v>
      </c>
      <c r="H2088" s="1059">
        <f t="shared" si="32"/>
        <v>441.02</v>
      </c>
      <c r="I2088" s="1039"/>
      <c r="J2088" s="2159" t="s">
        <v>6431</v>
      </c>
      <c r="K2088" s="2160" t="str">
        <f>VLOOKUP(J2088,'FICHE RATIOS'!C:D,2,FALSE)</f>
        <v>Evacuations EP</v>
      </c>
    </row>
    <row r="2089" spans="1:11" s="1012" customFormat="1" ht="12">
      <c r="A2089" s="1040"/>
      <c r="B2089" s="1053"/>
      <c r="C2089" s="1054"/>
      <c r="D2089" s="1064" t="s">
        <v>3547</v>
      </c>
      <c r="E2089" s="456" t="s">
        <v>66</v>
      </c>
      <c r="F2089" s="555">
        <v>1</v>
      </c>
      <c r="G2089" s="1052">
        <v>65.92</v>
      </c>
      <c r="H2089" s="1059">
        <f t="shared" si="32"/>
        <v>65.92</v>
      </c>
      <c r="I2089" s="1039"/>
      <c r="J2089" s="2159" t="s">
        <v>6431</v>
      </c>
      <c r="K2089" s="2160" t="str">
        <f>VLOOKUP(J2089,'FICHE RATIOS'!C:D,2,FALSE)</f>
        <v>Evacuations EP</v>
      </c>
    </row>
    <row r="2090" spans="1:11" s="1012" customFormat="1" ht="12">
      <c r="A2090" s="1040"/>
      <c r="B2090" s="1053"/>
      <c r="C2090" s="1054"/>
      <c r="D2090" s="1067" t="s">
        <v>3548</v>
      </c>
      <c r="E2090" s="555" t="s">
        <v>66</v>
      </c>
      <c r="F2090" s="555">
        <v>1</v>
      </c>
      <c r="G2090" s="1052">
        <v>183.18</v>
      </c>
      <c r="H2090" s="1059">
        <f t="shared" si="32"/>
        <v>183.18</v>
      </c>
      <c r="I2090" s="1039"/>
      <c r="J2090" s="2159" t="s">
        <v>6431</v>
      </c>
      <c r="K2090" s="2160" t="str">
        <f>VLOOKUP(J2090,'FICHE RATIOS'!C:D,2,FALSE)</f>
        <v>Evacuations EP</v>
      </c>
    </row>
    <row r="2091" spans="1:11" s="1012" customFormat="1" ht="12">
      <c r="A2091" s="1040"/>
      <c r="B2091" s="1053"/>
      <c r="C2091" s="1054"/>
      <c r="D2091" s="1067" t="s">
        <v>3549</v>
      </c>
      <c r="E2091" s="555" t="s">
        <v>66</v>
      </c>
      <c r="F2091" s="555">
        <v>1</v>
      </c>
      <c r="G2091" s="1052">
        <v>37.020000000000003</v>
      </c>
      <c r="H2091" s="1059">
        <f t="shared" si="32"/>
        <v>37.020000000000003</v>
      </c>
      <c r="I2091" s="1039"/>
      <c r="J2091" s="2159" t="s">
        <v>6431</v>
      </c>
      <c r="K2091" s="2160" t="str">
        <f>VLOOKUP(J2091,'FICHE RATIOS'!C:D,2,FALSE)</f>
        <v>Evacuations EP</v>
      </c>
    </row>
    <row r="2092" spans="1:11" s="1012" customFormat="1" ht="12">
      <c r="A2092" s="1040"/>
      <c r="B2092" s="1053"/>
      <c r="C2092" s="1054"/>
      <c r="D2092" s="1064" t="s">
        <v>3536</v>
      </c>
      <c r="E2092" s="456" t="s">
        <v>66</v>
      </c>
      <c r="F2092" s="555">
        <v>1</v>
      </c>
      <c r="G2092" s="1052">
        <v>15.78</v>
      </c>
      <c r="H2092" s="1059">
        <f t="shared" si="32"/>
        <v>15.78</v>
      </c>
      <c r="I2092" s="1039"/>
      <c r="J2092" s="2159" t="s">
        <v>6431</v>
      </c>
      <c r="K2092" s="2160" t="str">
        <f>VLOOKUP(J2092,'FICHE RATIOS'!C:D,2,FALSE)</f>
        <v>Evacuations EP</v>
      </c>
    </row>
    <row r="2093" spans="1:11" s="1012" customFormat="1" ht="12">
      <c r="A2093" s="1040"/>
      <c r="B2093" s="1053"/>
      <c r="C2093" s="1054"/>
      <c r="D2093" s="1064"/>
      <c r="E2093" s="456"/>
      <c r="F2093" s="311"/>
      <c r="G2093" s="1052"/>
      <c r="H2093" s="1059">
        <f t="shared" si="32"/>
        <v>0</v>
      </c>
      <c r="I2093" s="1039"/>
      <c r="J2093" s="2159" t="s">
        <v>6431</v>
      </c>
      <c r="K2093" s="2160" t="str">
        <f>VLOOKUP(J2093,'FICHE RATIOS'!C:D,2,FALSE)</f>
        <v>Evacuations EP</v>
      </c>
    </row>
    <row r="2094" spans="1:11" s="1012" customFormat="1" ht="12">
      <c r="A2094" s="1040"/>
      <c r="B2094" s="1053"/>
      <c r="C2094" s="1054"/>
      <c r="D2094" s="1064" t="s">
        <v>3527</v>
      </c>
      <c r="E2094" s="456"/>
      <c r="F2094" s="311"/>
      <c r="G2094" s="1052"/>
      <c r="H2094" s="1059">
        <f t="shared" si="32"/>
        <v>0</v>
      </c>
      <c r="I2094" s="1039"/>
      <c r="J2094" s="2159" t="s">
        <v>6431</v>
      </c>
      <c r="K2094" s="2160" t="str">
        <f>VLOOKUP(J2094,'FICHE RATIOS'!C:D,2,FALSE)</f>
        <v>Evacuations EP</v>
      </c>
    </row>
    <row r="2095" spans="1:11" s="1012" customFormat="1" ht="12">
      <c r="A2095" s="1040"/>
      <c r="B2095" s="1053"/>
      <c r="C2095" s="1054"/>
      <c r="D2095" s="1064" t="s">
        <v>3502</v>
      </c>
      <c r="E2095" s="456" t="s">
        <v>51</v>
      </c>
      <c r="F2095" s="555">
        <v>1</v>
      </c>
      <c r="G2095" s="1052">
        <v>41.7</v>
      </c>
      <c r="H2095" s="1059">
        <f t="shared" si="32"/>
        <v>41.7</v>
      </c>
      <c r="I2095" s="1039"/>
      <c r="J2095" s="2159" t="s">
        <v>6431</v>
      </c>
      <c r="K2095" s="2160" t="str">
        <f>VLOOKUP(J2095,'FICHE RATIOS'!C:D,2,FALSE)</f>
        <v>Evacuations EP</v>
      </c>
    </row>
    <row r="2096" spans="1:11" s="1012" customFormat="1" ht="12">
      <c r="A2096" s="1040"/>
      <c r="B2096" s="1053"/>
      <c r="C2096" s="1054"/>
      <c r="D2096" s="1067"/>
      <c r="E2096" s="555"/>
      <c r="F2096" s="311"/>
      <c r="G2096" s="1052"/>
      <c r="H2096" s="1059">
        <f t="shared" si="32"/>
        <v>0</v>
      </c>
      <c r="I2096" s="1039"/>
      <c r="J2096" s="2159" t="s">
        <v>6431</v>
      </c>
      <c r="K2096" s="2160" t="str">
        <f>VLOOKUP(J2096,'FICHE RATIOS'!C:D,2,FALSE)</f>
        <v>Evacuations EP</v>
      </c>
    </row>
    <row r="2097" spans="1:11" s="1012" customFormat="1" ht="12">
      <c r="A2097" s="1040"/>
      <c r="B2097" s="1060"/>
      <c r="C2097" s="1040"/>
      <c r="D2097" s="1061" t="s">
        <v>3589</v>
      </c>
      <c r="E2097" s="1051"/>
      <c r="F2097" s="1051"/>
      <c r="G2097" s="1052"/>
      <c r="H2097" s="1059">
        <f t="shared" si="32"/>
        <v>0</v>
      </c>
      <c r="I2097" s="1039"/>
      <c r="J2097" s="2159" t="s">
        <v>6431</v>
      </c>
      <c r="K2097" s="2160" t="str">
        <f>VLOOKUP(J2097,'FICHE RATIOS'!C:D,2,FALSE)</f>
        <v>Evacuations EP</v>
      </c>
    </row>
    <row r="2098" spans="1:11" s="1012" customFormat="1" ht="12">
      <c r="A2098" s="1040"/>
      <c r="B2098" s="1060"/>
      <c r="C2098" s="1040"/>
      <c r="D2098" s="1061" t="s">
        <v>3590</v>
      </c>
      <c r="E2098" s="1051"/>
      <c r="F2098" s="1051"/>
      <c r="G2098" s="1052"/>
      <c r="H2098" s="1059">
        <f t="shared" si="32"/>
        <v>0</v>
      </c>
      <c r="I2098" s="1039"/>
      <c r="J2098" s="2159" t="s">
        <v>6431</v>
      </c>
      <c r="K2098" s="2160" t="str">
        <f>VLOOKUP(J2098,'FICHE RATIOS'!C:D,2,FALSE)</f>
        <v>Evacuations EP</v>
      </c>
    </row>
    <row r="2099" spans="1:11" s="1012" customFormat="1" ht="12">
      <c r="A2099" s="1040"/>
      <c r="B2099" s="1060"/>
      <c r="C2099" s="1040"/>
      <c r="D2099" s="1061" t="s">
        <v>3509</v>
      </c>
      <c r="E2099" s="1051"/>
      <c r="F2099" s="1051"/>
      <c r="G2099" s="1052"/>
      <c r="H2099" s="1059">
        <f t="shared" si="32"/>
        <v>0</v>
      </c>
      <c r="I2099" s="1039"/>
      <c r="J2099" s="2159" t="s">
        <v>6431</v>
      </c>
      <c r="K2099" s="2160" t="str">
        <f>VLOOKUP(J2099,'FICHE RATIOS'!C:D,2,FALSE)</f>
        <v>Evacuations EP</v>
      </c>
    </row>
    <row r="2100" spans="1:11" s="1012" customFormat="1" ht="12">
      <c r="A2100" s="1040"/>
      <c r="B2100" s="1060"/>
      <c r="C2100" s="1040"/>
      <c r="D2100" s="1061" t="s">
        <v>3510</v>
      </c>
      <c r="E2100" s="1051"/>
      <c r="F2100" s="1051"/>
      <c r="G2100" s="1052"/>
      <c r="H2100" s="1059">
        <f t="shared" si="32"/>
        <v>0</v>
      </c>
      <c r="I2100" s="1039"/>
      <c r="J2100" s="2159" t="s">
        <v>6431</v>
      </c>
      <c r="K2100" s="2160" t="str">
        <f>VLOOKUP(J2100,'FICHE RATIOS'!C:D,2,FALSE)</f>
        <v>Evacuations EP</v>
      </c>
    </row>
    <row r="2101" spans="1:11" s="1012" customFormat="1" ht="12">
      <c r="A2101" s="1040"/>
      <c r="B2101" s="1060"/>
      <c r="C2101" s="1040"/>
      <c r="D2101" s="1061" t="s">
        <v>3639</v>
      </c>
      <c r="E2101" s="1051" t="s">
        <v>66</v>
      </c>
      <c r="F2101" s="1051">
        <v>1</v>
      </c>
      <c r="G2101" s="1052">
        <v>267.51</v>
      </c>
      <c r="H2101" s="1059">
        <f t="shared" si="32"/>
        <v>267.51</v>
      </c>
      <c r="I2101" s="1039"/>
      <c r="J2101" s="2159" t="s">
        <v>6431</v>
      </c>
      <c r="K2101" s="2160" t="str">
        <f>VLOOKUP(J2101,'FICHE RATIOS'!C:D,2,FALSE)</f>
        <v>Evacuations EP</v>
      </c>
    </row>
    <row r="2102" spans="1:11" s="1012" customFormat="1" ht="12">
      <c r="A2102" s="1040"/>
      <c r="B2102" s="1053"/>
      <c r="C2102" s="1054"/>
      <c r="D2102" s="1067"/>
      <c r="E2102" s="555"/>
      <c r="F2102" s="555"/>
      <c r="G2102" s="1052"/>
      <c r="H2102" s="1059">
        <f t="shared" si="32"/>
        <v>0</v>
      </c>
      <c r="I2102" s="1039"/>
      <c r="J2102" s="2159" t="s">
        <v>6431</v>
      </c>
      <c r="K2102" s="2160" t="str">
        <f>VLOOKUP(J2102,'FICHE RATIOS'!C:D,2,FALSE)</f>
        <v>Evacuations EP</v>
      </c>
    </row>
    <row r="2103" spans="1:11" s="1012" customFormat="1" ht="12">
      <c r="A2103" s="1040"/>
      <c r="B2103" s="1053"/>
      <c r="C2103" s="1054"/>
      <c r="D2103" s="1067" t="s">
        <v>3555</v>
      </c>
      <c r="E2103" s="555" t="s">
        <v>235</v>
      </c>
      <c r="F2103" s="555">
        <v>5</v>
      </c>
      <c r="G2103" s="1052">
        <v>63.9</v>
      </c>
      <c r="H2103" s="1059">
        <f t="shared" si="32"/>
        <v>319.5</v>
      </c>
      <c r="I2103" s="1039"/>
      <c r="J2103" s="2159" t="s">
        <v>6431</v>
      </c>
      <c r="K2103" s="2160" t="str">
        <f>VLOOKUP(J2103,'FICHE RATIOS'!C:D,2,FALSE)</f>
        <v>Evacuations EP</v>
      </c>
    </row>
    <row r="2104" spans="1:11" s="1012" customFormat="1" ht="12">
      <c r="A2104" s="1040"/>
      <c r="B2104" s="1060"/>
      <c r="C2104" s="1040"/>
      <c r="D2104" s="1062" t="s">
        <v>3506</v>
      </c>
      <c r="E2104" s="276" t="s">
        <v>70</v>
      </c>
      <c r="F2104" s="277">
        <v>4</v>
      </c>
      <c r="G2104" s="1052">
        <v>68.989999999999995</v>
      </c>
      <c r="H2104" s="1059">
        <f t="shared" si="32"/>
        <v>275.95999999999998</v>
      </c>
      <c r="I2104" s="1039"/>
      <c r="J2104" s="2159" t="s">
        <v>6431</v>
      </c>
      <c r="K2104" s="2160" t="str">
        <f>VLOOKUP(J2104,'FICHE RATIOS'!C:D,2,FALSE)</f>
        <v>Evacuations EP</v>
      </c>
    </row>
    <row r="2105" spans="1:11" s="1012" customFormat="1" ht="12">
      <c r="A2105" s="1040"/>
      <c r="B2105" s="1053"/>
      <c r="C2105" s="1054"/>
      <c r="D2105" s="1067"/>
      <c r="E2105" s="555"/>
      <c r="F2105" s="555"/>
      <c r="G2105" s="1052"/>
      <c r="H2105" s="1059">
        <f t="shared" si="32"/>
        <v>0</v>
      </c>
      <c r="I2105" s="1039"/>
      <c r="J2105" s="2159" t="s">
        <v>6431</v>
      </c>
      <c r="K2105" s="2160" t="str">
        <f>VLOOKUP(J2105,'FICHE RATIOS'!C:D,2,FALSE)</f>
        <v>Evacuations EP</v>
      </c>
    </row>
    <row r="2106" spans="1:11" s="1012" customFormat="1" ht="12">
      <c r="A2106" s="1040"/>
      <c r="B2106" s="1053"/>
      <c r="C2106" s="1054"/>
      <c r="D2106" s="1067" t="s">
        <v>3556</v>
      </c>
      <c r="E2106" s="555"/>
      <c r="F2106" s="555"/>
      <c r="G2106" s="1052"/>
      <c r="H2106" s="1059">
        <f t="shared" si="32"/>
        <v>0</v>
      </c>
      <c r="I2106" s="1039"/>
      <c r="J2106" s="2159" t="s">
        <v>6431</v>
      </c>
      <c r="K2106" s="2160" t="str">
        <f>VLOOKUP(J2106,'FICHE RATIOS'!C:D,2,FALSE)</f>
        <v>Evacuations EP</v>
      </c>
    </row>
    <row r="2107" spans="1:11" s="1012" customFormat="1" ht="12">
      <c r="A2107" s="1040"/>
      <c r="B2107" s="1053"/>
      <c r="C2107" s="1054"/>
      <c r="D2107" s="1067" t="s">
        <v>3557</v>
      </c>
      <c r="E2107" s="555" t="s">
        <v>235</v>
      </c>
      <c r="F2107" s="555">
        <v>3</v>
      </c>
      <c r="G2107" s="1052">
        <v>31.18</v>
      </c>
      <c r="H2107" s="1059">
        <f t="shared" si="32"/>
        <v>93.539999999999992</v>
      </c>
      <c r="I2107" s="1039"/>
      <c r="J2107" s="2159" t="s">
        <v>6431</v>
      </c>
      <c r="K2107" s="2160" t="str">
        <f>VLOOKUP(J2107,'FICHE RATIOS'!C:D,2,FALSE)</f>
        <v>Evacuations EP</v>
      </c>
    </row>
    <row r="2108" spans="1:11" s="1012" customFormat="1" ht="12">
      <c r="A2108" s="1040"/>
      <c r="B2108" s="1053"/>
      <c r="C2108" s="1054"/>
      <c r="D2108" s="1067"/>
      <c r="E2108" s="555"/>
      <c r="F2108" s="555"/>
      <c r="G2108" s="1052"/>
      <c r="H2108" s="1059">
        <f t="shared" si="32"/>
        <v>0</v>
      </c>
      <c r="I2108" s="1039"/>
      <c r="J2108" s="2159" t="s">
        <v>6431</v>
      </c>
      <c r="K2108" s="2160" t="str">
        <f>VLOOKUP(J2108,'FICHE RATIOS'!C:D,2,FALSE)</f>
        <v>Evacuations EP</v>
      </c>
    </row>
    <row r="2109" spans="1:11" s="1012" customFormat="1" ht="12">
      <c r="A2109" s="1040"/>
      <c r="B2109" s="1053"/>
      <c r="C2109" s="1054"/>
      <c r="D2109" s="1067"/>
      <c r="E2109" s="555"/>
      <c r="F2109" s="555"/>
      <c r="G2109" s="1052"/>
      <c r="H2109" s="1059">
        <f t="shared" si="32"/>
        <v>0</v>
      </c>
      <c r="I2109" s="1039"/>
      <c r="J2109" s="2159" t="s">
        <v>6431</v>
      </c>
      <c r="K2109" s="2160" t="str">
        <f>VLOOKUP(J2109,'FICHE RATIOS'!C:D,2,FALSE)</f>
        <v>Evacuations EP</v>
      </c>
    </row>
    <row r="2110" spans="1:11" s="1012" customFormat="1" ht="12">
      <c r="A2110" s="1040"/>
      <c r="B2110" s="1053"/>
      <c r="C2110" s="1054"/>
      <c r="D2110" s="1067"/>
      <c r="E2110" s="555"/>
      <c r="F2110" s="555"/>
      <c r="G2110" s="1052"/>
      <c r="H2110" s="1059">
        <f t="shared" si="32"/>
        <v>0</v>
      </c>
      <c r="I2110" s="1039"/>
      <c r="J2110" s="2159" t="s">
        <v>6431</v>
      </c>
      <c r="K2110" s="2160" t="str">
        <f>VLOOKUP(J2110,'FICHE RATIOS'!C:D,2,FALSE)</f>
        <v>Evacuations EP</v>
      </c>
    </row>
    <row r="2111" spans="1:11" s="1012" customFormat="1" ht="12">
      <c r="A2111" s="1040"/>
      <c r="B2111" s="1053"/>
      <c r="C2111" s="1054"/>
      <c r="D2111" s="1064" t="s">
        <v>3787</v>
      </c>
      <c r="E2111" s="456"/>
      <c r="F2111" s="311"/>
      <c r="G2111" s="1052"/>
      <c r="H2111" s="1059">
        <f t="shared" ref="H2111:H2174" si="33">+IF(F2111=0,0,F2111*G2111)</f>
        <v>0</v>
      </c>
      <c r="I2111" s="1039"/>
      <c r="J2111" s="2159" t="s">
        <v>6431</v>
      </c>
      <c r="K2111" s="2160" t="str">
        <f>VLOOKUP(J2111,'FICHE RATIOS'!C:D,2,FALSE)</f>
        <v>Evacuations EP</v>
      </c>
    </row>
    <row r="2112" spans="1:11" s="1012" customFormat="1" ht="12">
      <c r="A2112" s="1040"/>
      <c r="B2112" s="1053"/>
      <c r="C2112" s="1054"/>
      <c r="D2112" s="1064" t="s">
        <v>3788</v>
      </c>
      <c r="E2112" s="456"/>
      <c r="F2112" s="311"/>
      <c r="G2112" s="1052"/>
      <c r="H2112" s="1059">
        <f t="shared" si="33"/>
        <v>0</v>
      </c>
      <c r="I2112" s="1039"/>
      <c r="J2112" s="2159" t="s">
        <v>6431</v>
      </c>
      <c r="K2112" s="2160" t="str">
        <f>VLOOKUP(J2112,'FICHE RATIOS'!C:D,2,FALSE)</f>
        <v>Evacuations EP</v>
      </c>
    </row>
    <row r="2113" spans="1:11" s="1012" customFormat="1" ht="12">
      <c r="A2113" s="1040"/>
      <c r="B2113" s="1053"/>
      <c r="C2113" s="1054"/>
      <c r="D2113" s="1064" t="s">
        <v>3789</v>
      </c>
      <c r="E2113" s="456"/>
      <c r="F2113" s="311"/>
      <c r="G2113" s="1052"/>
      <c r="H2113" s="1059">
        <f t="shared" si="33"/>
        <v>0</v>
      </c>
      <c r="I2113" s="1039"/>
      <c r="J2113" s="2159" t="s">
        <v>6431</v>
      </c>
      <c r="K2113" s="2160" t="str">
        <f>VLOOKUP(J2113,'FICHE RATIOS'!C:D,2,FALSE)</f>
        <v>Evacuations EP</v>
      </c>
    </row>
    <row r="2114" spans="1:11" s="1012" customFormat="1" ht="12">
      <c r="A2114" s="1040"/>
      <c r="B2114" s="1053"/>
      <c r="C2114" s="1054"/>
      <c r="D2114" s="1064" t="s">
        <v>3790</v>
      </c>
      <c r="E2114" s="456"/>
      <c r="F2114" s="311"/>
      <c r="G2114" s="1052"/>
      <c r="H2114" s="1059">
        <f t="shared" si="33"/>
        <v>0</v>
      </c>
      <c r="I2114" s="1039"/>
      <c r="J2114" s="2159" t="s">
        <v>6431</v>
      </c>
      <c r="K2114" s="2160" t="str">
        <f>VLOOKUP(J2114,'FICHE RATIOS'!C:D,2,FALSE)</f>
        <v>Evacuations EP</v>
      </c>
    </row>
    <row r="2115" spans="1:11" s="1012" customFormat="1" ht="12">
      <c r="A2115" s="1040"/>
      <c r="B2115" s="1053"/>
      <c r="C2115" s="1054"/>
      <c r="D2115" s="1064" t="s">
        <v>3791</v>
      </c>
      <c r="E2115" s="456"/>
      <c r="F2115" s="311"/>
      <c r="G2115" s="1052"/>
      <c r="H2115" s="1059">
        <f t="shared" si="33"/>
        <v>0</v>
      </c>
      <c r="I2115" s="1039"/>
      <c r="J2115" s="2159" t="s">
        <v>6431</v>
      </c>
      <c r="K2115" s="2160" t="str">
        <f>VLOOKUP(J2115,'FICHE RATIOS'!C:D,2,FALSE)</f>
        <v>Evacuations EP</v>
      </c>
    </row>
    <row r="2116" spans="1:11" s="1012" customFormat="1" ht="12">
      <c r="A2116" s="1040"/>
      <c r="B2116" s="1053"/>
      <c r="C2116" s="1054"/>
      <c r="D2116" s="1064" t="s">
        <v>3792</v>
      </c>
      <c r="E2116" s="456"/>
      <c r="F2116" s="311"/>
      <c r="G2116" s="1052"/>
      <c r="H2116" s="1059">
        <f t="shared" si="33"/>
        <v>0</v>
      </c>
      <c r="I2116" s="1039"/>
      <c r="J2116" s="2159" t="s">
        <v>6431</v>
      </c>
      <c r="K2116" s="2160" t="str">
        <f>VLOOKUP(J2116,'FICHE RATIOS'!C:D,2,FALSE)</f>
        <v>Evacuations EP</v>
      </c>
    </row>
    <row r="2117" spans="1:11" s="1012" customFormat="1" ht="12">
      <c r="A2117" s="1040"/>
      <c r="B2117" s="1053"/>
      <c r="C2117" s="1054"/>
      <c r="D2117" s="1064" t="s">
        <v>3793</v>
      </c>
      <c r="E2117" s="456"/>
      <c r="F2117" s="311"/>
      <c r="G2117" s="1052"/>
      <c r="H2117" s="1059">
        <f t="shared" si="33"/>
        <v>0</v>
      </c>
      <c r="I2117" s="1039"/>
      <c r="J2117" s="2159" t="s">
        <v>6431</v>
      </c>
      <c r="K2117" s="2160" t="str">
        <f>VLOOKUP(J2117,'FICHE RATIOS'!C:D,2,FALSE)</f>
        <v>Evacuations EP</v>
      </c>
    </row>
    <row r="2118" spans="1:11" s="1012" customFormat="1" ht="12">
      <c r="A2118" s="1040"/>
      <c r="B2118" s="1053"/>
      <c r="C2118" s="1054"/>
      <c r="D2118" s="1064" t="s">
        <v>3794</v>
      </c>
      <c r="E2118" s="456"/>
      <c r="F2118" s="311"/>
      <c r="G2118" s="1052"/>
      <c r="H2118" s="1059">
        <f t="shared" si="33"/>
        <v>0</v>
      </c>
      <c r="I2118" s="1039"/>
      <c r="J2118" s="2159" t="s">
        <v>6431</v>
      </c>
      <c r="K2118" s="2160" t="str">
        <f>VLOOKUP(J2118,'FICHE RATIOS'!C:D,2,FALSE)</f>
        <v>Evacuations EP</v>
      </c>
    </row>
    <row r="2119" spans="1:11" s="1012" customFormat="1" ht="12">
      <c r="A2119" s="1040"/>
      <c r="B2119" s="1053"/>
      <c r="C2119" s="1054"/>
      <c r="D2119" s="1064" t="s">
        <v>3795</v>
      </c>
      <c r="E2119" s="456"/>
      <c r="F2119" s="311"/>
      <c r="G2119" s="1052"/>
      <c r="H2119" s="1059">
        <f t="shared" si="33"/>
        <v>0</v>
      </c>
      <c r="I2119" s="1039"/>
      <c r="J2119" s="2159" t="s">
        <v>6431</v>
      </c>
      <c r="K2119" s="2160" t="str">
        <f>VLOOKUP(J2119,'FICHE RATIOS'!C:D,2,FALSE)</f>
        <v>Evacuations EP</v>
      </c>
    </row>
    <row r="2120" spans="1:11" s="1012" customFormat="1" ht="12">
      <c r="A2120" s="1040"/>
      <c r="B2120" s="1053"/>
      <c r="C2120" s="1054"/>
      <c r="D2120" s="1064" t="s">
        <v>3796</v>
      </c>
      <c r="E2120" s="456"/>
      <c r="F2120" s="311"/>
      <c r="G2120" s="1052"/>
      <c r="H2120" s="1059">
        <f t="shared" si="33"/>
        <v>0</v>
      </c>
      <c r="I2120" s="1039"/>
      <c r="J2120" s="2159" t="s">
        <v>6431</v>
      </c>
      <c r="K2120" s="2160" t="str">
        <f>VLOOKUP(J2120,'FICHE RATIOS'!C:D,2,FALSE)</f>
        <v>Evacuations EP</v>
      </c>
    </row>
    <row r="2121" spans="1:11" s="1012" customFormat="1" ht="12">
      <c r="A2121" s="1040"/>
      <c r="B2121" s="1053"/>
      <c r="C2121" s="1054"/>
      <c r="D2121" s="1067" t="s">
        <v>3797</v>
      </c>
      <c r="E2121" s="456"/>
      <c r="F2121" s="311"/>
      <c r="G2121" s="1052"/>
      <c r="H2121" s="1059">
        <f t="shared" si="33"/>
        <v>0</v>
      </c>
      <c r="I2121" s="1039"/>
      <c r="J2121" s="2159" t="s">
        <v>6431</v>
      </c>
      <c r="K2121" s="2160" t="str">
        <f>VLOOKUP(J2121,'FICHE RATIOS'!C:D,2,FALSE)</f>
        <v>Evacuations EP</v>
      </c>
    </row>
    <row r="2122" spans="1:11" s="1012" customFormat="1" ht="12">
      <c r="A2122" s="1040"/>
      <c r="B2122" s="1053"/>
      <c r="C2122" s="1054"/>
      <c r="D2122" s="1067" t="s">
        <v>3798</v>
      </c>
      <c r="E2122" s="555" t="s">
        <v>51</v>
      </c>
      <c r="F2122" s="555">
        <v>1</v>
      </c>
      <c r="G2122" s="1052">
        <v>3685.59</v>
      </c>
      <c r="H2122" s="1059">
        <f t="shared" si="33"/>
        <v>3685.59</v>
      </c>
      <c r="I2122" s="1039"/>
      <c r="J2122" s="2159" t="s">
        <v>6431</v>
      </c>
      <c r="K2122" s="2160" t="str">
        <f>VLOOKUP(J2122,'FICHE RATIOS'!C:D,2,FALSE)</f>
        <v>Evacuations EP</v>
      </c>
    </row>
    <row r="2123" spans="1:11" s="1012" customFormat="1" ht="12">
      <c r="A2123" s="1040"/>
      <c r="B2123" s="1123"/>
      <c r="C2123" s="1124"/>
      <c r="D2123" s="1062"/>
      <c r="E2123" s="276"/>
      <c r="F2123" s="1125"/>
      <c r="G2123" s="1081"/>
      <c r="H2123" s="1082">
        <f t="shared" si="33"/>
        <v>0</v>
      </c>
      <c r="I2123" s="1039"/>
      <c r="J2123" s="2159" t="s">
        <v>6431</v>
      </c>
      <c r="K2123" s="2160" t="str">
        <f>VLOOKUP(J2123,'FICHE RATIOS'!C:D,2,FALSE)</f>
        <v>Evacuations EP</v>
      </c>
    </row>
    <row r="2124" spans="1:11" s="1012" customFormat="1" ht="12">
      <c r="A2124" s="1040"/>
      <c r="B2124" s="1123"/>
      <c r="C2124" s="1124"/>
      <c r="D2124" s="1062"/>
      <c r="E2124" s="276"/>
      <c r="F2124" s="1125"/>
      <c r="G2124" s="1081"/>
      <c r="H2124" s="1082">
        <f t="shared" si="33"/>
        <v>0</v>
      </c>
      <c r="I2124" s="1039"/>
      <c r="J2124" s="2159"/>
      <c r="K2124" s="2160" t="e">
        <f>VLOOKUP(J2124,'FICHE RATIOS'!C:D,2,FALSE)</f>
        <v>#N/A</v>
      </c>
    </row>
    <row r="2125" spans="1:11" s="1012" customFormat="1" ht="12">
      <c r="A2125" s="1040"/>
      <c r="B2125" s="1053"/>
      <c r="C2125" s="1054"/>
      <c r="D2125" s="1070" t="s">
        <v>3799</v>
      </c>
      <c r="E2125" s="555"/>
      <c r="F2125" s="555"/>
      <c r="G2125" s="1052"/>
      <c r="H2125" s="1059">
        <f t="shared" si="33"/>
        <v>0</v>
      </c>
      <c r="I2125" s="1039"/>
      <c r="J2125" s="2159"/>
      <c r="K2125" s="2160" t="e">
        <f>VLOOKUP(J2125,'FICHE RATIOS'!C:D,2,FALSE)</f>
        <v>#N/A</v>
      </c>
    </row>
    <row r="2126" spans="1:11" s="1012" customFormat="1" ht="12">
      <c r="A2126" s="1040"/>
      <c r="B2126" s="1053"/>
      <c r="C2126" s="1054"/>
      <c r="D2126" s="1067" t="s">
        <v>3800</v>
      </c>
      <c r="E2126" s="555"/>
      <c r="F2126" s="555"/>
      <c r="G2126" s="1052"/>
      <c r="H2126" s="1059">
        <f t="shared" si="33"/>
        <v>0</v>
      </c>
      <c r="I2126" s="1039"/>
      <c r="J2126" s="2159"/>
      <c r="K2126" s="2160" t="e">
        <f>VLOOKUP(J2126,'FICHE RATIOS'!C:D,2,FALSE)</f>
        <v>#N/A</v>
      </c>
    </row>
    <row r="2127" spans="1:11" s="1012" customFormat="1" ht="12">
      <c r="A2127" s="1040"/>
      <c r="B2127" s="1053"/>
      <c r="C2127" s="1054"/>
      <c r="D2127" s="1067" t="s">
        <v>3557</v>
      </c>
      <c r="E2127" s="555" t="s">
        <v>235</v>
      </c>
      <c r="F2127" s="555">
        <v>159</v>
      </c>
      <c r="G2127" s="1052">
        <v>31.18</v>
      </c>
      <c r="H2127" s="1059">
        <f t="shared" si="33"/>
        <v>4957.62</v>
      </c>
      <c r="I2127" s="1039"/>
      <c r="J2127" s="2159" t="s">
        <v>6432</v>
      </c>
      <c r="K2127" s="2160" t="str">
        <f>VLOOKUP(J2127,'FICHE RATIOS'!C:D,2,FALSE)</f>
        <v>Evacuations EU / EV</v>
      </c>
    </row>
    <row r="2128" spans="1:11" s="1012" customFormat="1" ht="12">
      <c r="A2128" s="1040"/>
      <c r="B2128" s="1053"/>
      <c r="C2128" s="1054"/>
      <c r="D2128" s="1067" t="s">
        <v>3801</v>
      </c>
      <c r="E2128" s="555" t="s">
        <v>235</v>
      </c>
      <c r="F2128" s="555">
        <v>355</v>
      </c>
      <c r="G2128" s="1052">
        <v>59.77</v>
      </c>
      <c r="H2128" s="1059">
        <f t="shared" si="33"/>
        <v>21218.350000000002</v>
      </c>
      <c r="I2128" s="1039"/>
      <c r="J2128" s="2159" t="s">
        <v>6432</v>
      </c>
      <c r="K2128" s="2160" t="str">
        <f>VLOOKUP(J2128,'FICHE RATIOS'!C:D,2,FALSE)</f>
        <v>Evacuations EU / EV</v>
      </c>
    </row>
    <row r="2129" spans="1:11" s="1012" customFormat="1" ht="12">
      <c r="A2129" s="1040"/>
      <c r="B2129" s="1123"/>
      <c r="C2129" s="1124"/>
      <c r="D2129" s="1062"/>
      <c r="E2129" s="276"/>
      <c r="F2129" s="1125"/>
      <c r="G2129" s="1081"/>
      <c r="H2129" s="1082">
        <f t="shared" si="33"/>
        <v>0</v>
      </c>
      <c r="I2129" s="1039"/>
      <c r="J2129" s="2159" t="s">
        <v>6432</v>
      </c>
      <c r="K2129" s="2160" t="str">
        <f>VLOOKUP(J2129,'FICHE RATIOS'!C:D,2,FALSE)</f>
        <v>Evacuations EU / EV</v>
      </c>
    </row>
    <row r="2130" spans="1:11" s="1012" customFormat="1" ht="12">
      <c r="A2130" s="1040"/>
      <c r="B2130" s="1053"/>
      <c r="C2130" s="1054"/>
      <c r="D2130" s="1067" t="s">
        <v>3802</v>
      </c>
      <c r="E2130" s="555"/>
      <c r="F2130" s="555"/>
      <c r="G2130" s="1052"/>
      <c r="H2130" s="1059">
        <f t="shared" si="33"/>
        <v>0</v>
      </c>
      <c r="I2130" s="1039"/>
      <c r="J2130" s="2159" t="s">
        <v>6432</v>
      </c>
      <c r="K2130" s="2160" t="str">
        <f>VLOOKUP(J2130,'FICHE RATIOS'!C:D,2,FALSE)</f>
        <v>Evacuations EU / EV</v>
      </c>
    </row>
    <row r="2131" spans="1:11" s="1012" customFormat="1" ht="12">
      <c r="A2131" s="1040"/>
      <c r="B2131" s="1053"/>
      <c r="C2131" s="1054"/>
      <c r="D2131" s="1064" t="s">
        <v>3803</v>
      </c>
      <c r="E2131" s="555" t="s">
        <v>70</v>
      </c>
      <c r="F2131" s="555">
        <v>104</v>
      </c>
      <c r="G2131" s="1052">
        <v>19.100000000000001</v>
      </c>
      <c r="H2131" s="1059">
        <f t="shared" si="33"/>
        <v>1986.4</v>
      </c>
      <c r="I2131" s="1039"/>
      <c r="J2131" s="2159" t="s">
        <v>6432</v>
      </c>
      <c r="K2131" s="2160" t="str">
        <f>VLOOKUP(J2131,'FICHE RATIOS'!C:D,2,FALSE)</f>
        <v>Evacuations EU / EV</v>
      </c>
    </row>
    <row r="2132" spans="1:11" s="1012" customFormat="1" ht="12">
      <c r="A2132" s="1040"/>
      <c r="B2132" s="1123"/>
      <c r="C2132" s="1124"/>
      <c r="D2132" s="1062"/>
      <c r="E2132" s="276"/>
      <c r="F2132" s="1125"/>
      <c r="G2132" s="1081"/>
      <c r="H2132" s="1082">
        <f t="shared" si="33"/>
        <v>0</v>
      </c>
      <c r="I2132" s="1039"/>
      <c r="J2132" s="2159" t="s">
        <v>6432</v>
      </c>
      <c r="K2132" s="2160" t="str">
        <f>VLOOKUP(J2132,'FICHE RATIOS'!C:D,2,FALSE)</f>
        <v>Evacuations EU / EV</v>
      </c>
    </row>
    <row r="2133" spans="1:11" s="1012" customFormat="1" ht="12">
      <c r="A2133" s="1040"/>
      <c r="B2133" s="1053"/>
      <c r="C2133" s="1054"/>
      <c r="D2133" s="1085" t="s">
        <v>3804</v>
      </c>
      <c r="E2133" s="555"/>
      <c r="F2133" s="555"/>
      <c r="G2133" s="1052"/>
      <c r="H2133" s="1059">
        <f t="shared" si="33"/>
        <v>0</v>
      </c>
      <c r="I2133" s="1039"/>
      <c r="J2133" s="2159" t="s">
        <v>6432</v>
      </c>
      <c r="K2133" s="2160" t="str">
        <f>VLOOKUP(J2133,'FICHE RATIOS'!C:D,2,FALSE)</f>
        <v>Evacuations EU / EV</v>
      </c>
    </row>
    <row r="2134" spans="1:11" s="1012" customFormat="1" ht="12">
      <c r="A2134" s="1040"/>
      <c r="B2134" s="1053"/>
      <c r="C2134" s="1054"/>
      <c r="D2134" s="1070" t="s">
        <v>3805</v>
      </c>
      <c r="E2134" s="555"/>
      <c r="F2134" s="555"/>
      <c r="G2134" s="1052"/>
      <c r="H2134" s="1059">
        <f t="shared" si="33"/>
        <v>0</v>
      </c>
      <c r="I2134" s="1039"/>
      <c r="J2134" s="2159" t="s">
        <v>6432</v>
      </c>
      <c r="K2134" s="2160" t="str">
        <f>VLOOKUP(J2134,'FICHE RATIOS'!C:D,2,FALSE)</f>
        <v>Evacuations EU / EV</v>
      </c>
    </row>
    <row r="2135" spans="1:11" s="1012" customFormat="1" ht="12">
      <c r="A2135" s="1040"/>
      <c r="B2135" s="1053"/>
      <c r="C2135" s="1054"/>
      <c r="D2135" s="1067" t="s">
        <v>3806</v>
      </c>
      <c r="E2135" s="555" t="s">
        <v>66</v>
      </c>
      <c r="F2135" s="555">
        <v>6</v>
      </c>
      <c r="G2135" s="1052">
        <v>16.399999999999999</v>
      </c>
      <c r="H2135" s="1059">
        <f t="shared" si="33"/>
        <v>98.399999999999991</v>
      </c>
      <c r="I2135" s="1039"/>
      <c r="J2135" s="2159" t="s">
        <v>6432</v>
      </c>
      <c r="K2135" s="2160" t="str">
        <f>VLOOKUP(J2135,'FICHE RATIOS'!C:D,2,FALSE)</f>
        <v>Evacuations EU / EV</v>
      </c>
    </row>
    <row r="2136" spans="1:11" s="1012" customFormat="1" ht="12">
      <c r="A2136" s="1040"/>
      <c r="B2136" s="1053"/>
      <c r="C2136" s="1054"/>
      <c r="D2136" s="1070"/>
      <c r="E2136" s="555"/>
      <c r="F2136" s="555"/>
      <c r="G2136" s="1052"/>
      <c r="H2136" s="1059">
        <f t="shared" si="33"/>
        <v>0</v>
      </c>
      <c r="I2136" s="1039"/>
      <c r="J2136" s="2159" t="s">
        <v>6432</v>
      </c>
      <c r="K2136" s="2160" t="str">
        <f>VLOOKUP(J2136,'FICHE RATIOS'!C:D,2,FALSE)</f>
        <v>Evacuations EU / EV</v>
      </c>
    </row>
    <row r="2137" spans="1:11" s="1012" customFormat="1" ht="12">
      <c r="A2137" s="1040"/>
      <c r="B2137" s="1053"/>
      <c r="C2137" s="1054"/>
      <c r="D2137" s="1067" t="s">
        <v>3830</v>
      </c>
      <c r="E2137" s="555"/>
      <c r="F2137" s="555"/>
      <c r="G2137" s="1052"/>
      <c r="H2137" s="1059">
        <f t="shared" si="33"/>
        <v>0</v>
      </c>
      <c r="I2137" s="1039"/>
      <c r="J2137" s="2159" t="s">
        <v>6432</v>
      </c>
      <c r="K2137" s="2160" t="str">
        <f>VLOOKUP(J2137,'FICHE RATIOS'!C:D,2,FALSE)</f>
        <v>Evacuations EU / EV</v>
      </c>
    </row>
    <row r="2138" spans="1:11" s="1012" customFormat="1" ht="12">
      <c r="A2138" s="1040"/>
      <c r="B2138" s="1053"/>
      <c r="C2138" s="1054"/>
      <c r="D2138" s="1067" t="s">
        <v>3831</v>
      </c>
      <c r="E2138" s="555" t="s">
        <v>66</v>
      </c>
      <c r="F2138" s="555">
        <v>6</v>
      </c>
      <c r="G2138" s="1052">
        <v>7.92</v>
      </c>
      <c r="H2138" s="1059">
        <f t="shared" si="33"/>
        <v>47.519999999999996</v>
      </c>
      <c r="I2138" s="1039"/>
      <c r="J2138" s="2159" t="s">
        <v>6432</v>
      </c>
      <c r="K2138" s="2160" t="str">
        <f>VLOOKUP(J2138,'FICHE RATIOS'!C:D,2,FALSE)</f>
        <v>Evacuations EU / EV</v>
      </c>
    </row>
    <row r="2139" spans="1:11" s="1012" customFormat="1" ht="12">
      <c r="A2139" s="1040"/>
      <c r="B2139" s="1053"/>
      <c r="C2139" s="1054"/>
      <c r="D2139" s="1070"/>
      <c r="E2139" s="555"/>
      <c r="F2139" s="555"/>
      <c r="G2139" s="1052"/>
      <c r="H2139" s="1059">
        <f t="shared" si="33"/>
        <v>0</v>
      </c>
      <c r="I2139" s="1039"/>
      <c r="J2139" s="2159" t="s">
        <v>6432</v>
      </c>
      <c r="K2139" s="2160" t="str">
        <f>VLOOKUP(J2139,'FICHE RATIOS'!C:D,2,FALSE)</f>
        <v>Evacuations EU / EV</v>
      </c>
    </row>
    <row r="2140" spans="1:11" s="1012" customFormat="1" ht="12">
      <c r="A2140" s="1040"/>
      <c r="B2140" s="1053"/>
      <c r="C2140" s="1054"/>
      <c r="D2140" s="1067" t="s">
        <v>3755</v>
      </c>
      <c r="E2140" s="555" t="s">
        <v>235</v>
      </c>
      <c r="F2140" s="555">
        <v>4</v>
      </c>
      <c r="G2140" s="1052">
        <v>23.98</v>
      </c>
      <c r="H2140" s="1059">
        <f t="shared" si="33"/>
        <v>95.92</v>
      </c>
      <c r="I2140" s="1039"/>
      <c r="J2140" s="2159" t="s">
        <v>6432</v>
      </c>
      <c r="K2140" s="2160" t="str">
        <f>VLOOKUP(J2140,'FICHE RATIOS'!C:D,2,FALSE)</f>
        <v>Evacuations EU / EV</v>
      </c>
    </row>
    <row r="2141" spans="1:11" s="1012" customFormat="1" ht="12">
      <c r="A2141" s="1040"/>
      <c r="B2141" s="1053"/>
      <c r="C2141" s="1054"/>
      <c r="D2141" s="1067" t="s">
        <v>3765</v>
      </c>
      <c r="E2141" s="555" t="s">
        <v>235</v>
      </c>
      <c r="F2141" s="555">
        <v>18</v>
      </c>
      <c r="G2141" s="1052">
        <v>30.06</v>
      </c>
      <c r="H2141" s="1059">
        <f t="shared" si="33"/>
        <v>541.07999999999993</v>
      </c>
      <c r="I2141" s="1039"/>
      <c r="J2141" s="2159" t="s">
        <v>6432</v>
      </c>
      <c r="K2141" s="2160" t="str">
        <f>VLOOKUP(J2141,'FICHE RATIOS'!C:D,2,FALSE)</f>
        <v>Evacuations EU / EV</v>
      </c>
    </row>
    <row r="2142" spans="1:11" s="1012" customFormat="1" ht="12">
      <c r="A2142" s="1040"/>
      <c r="B2142" s="1053"/>
      <c r="C2142" s="1054"/>
      <c r="D2142" s="1067"/>
      <c r="E2142" s="555"/>
      <c r="F2142" s="555"/>
      <c r="G2142" s="1052"/>
      <c r="H2142" s="1059">
        <f t="shared" si="33"/>
        <v>0</v>
      </c>
      <c r="I2142" s="1039"/>
      <c r="J2142" s="2159" t="s">
        <v>6432</v>
      </c>
      <c r="K2142" s="2160" t="str">
        <f>VLOOKUP(J2142,'FICHE RATIOS'!C:D,2,FALSE)</f>
        <v>Evacuations EU / EV</v>
      </c>
    </row>
    <row r="2143" spans="1:11" s="1012" customFormat="1" ht="12">
      <c r="A2143" s="1040"/>
      <c r="B2143" s="1053"/>
      <c r="C2143" s="1054"/>
      <c r="D2143" s="1067" t="s">
        <v>3809</v>
      </c>
      <c r="E2143" s="555" t="s">
        <v>235</v>
      </c>
      <c r="F2143" s="555">
        <v>15</v>
      </c>
      <c r="G2143" s="1052">
        <v>47.96</v>
      </c>
      <c r="H2143" s="1059">
        <f t="shared" si="33"/>
        <v>719.4</v>
      </c>
      <c r="I2143" s="1039"/>
      <c r="J2143" s="2159" t="s">
        <v>6432</v>
      </c>
      <c r="K2143" s="2160" t="str">
        <f>VLOOKUP(J2143,'FICHE RATIOS'!C:D,2,FALSE)</f>
        <v>Evacuations EU / EV</v>
      </c>
    </row>
    <row r="2144" spans="1:11" s="1012" customFormat="1" ht="12">
      <c r="A2144" s="1040"/>
      <c r="B2144" s="1053"/>
      <c r="C2144" s="1054"/>
      <c r="D2144" s="1078"/>
      <c r="E2144" s="311"/>
      <c r="F2144" s="555"/>
      <c r="G2144" s="1052"/>
      <c r="H2144" s="1059">
        <f t="shared" si="33"/>
        <v>0</v>
      </c>
      <c r="I2144" s="1039"/>
      <c r="J2144" s="2159" t="s">
        <v>6432</v>
      </c>
      <c r="K2144" s="2160" t="str">
        <f>VLOOKUP(J2144,'FICHE RATIOS'!C:D,2,FALSE)</f>
        <v>Evacuations EU / EV</v>
      </c>
    </row>
    <row r="2145" spans="1:11" s="1012" customFormat="1" ht="12">
      <c r="A2145" s="1040"/>
      <c r="B2145" s="1053"/>
      <c r="C2145" s="1054"/>
      <c r="D2145" s="1070" t="s">
        <v>3810</v>
      </c>
      <c r="E2145" s="555"/>
      <c r="F2145" s="555"/>
      <c r="G2145" s="1052"/>
      <c r="H2145" s="1059">
        <f t="shared" si="33"/>
        <v>0</v>
      </c>
      <c r="I2145" s="1039"/>
      <c r="J2145" s="2159" t="s">
        <v>6432</v>
      </c>
      <c r="K2145" s="2160" t="str">
        <f>VLOOKUP(J2145,'FICHE RATIOS'!C:D,2,FALSE)</f>
        <v>Evacuations EU / EV</v>
      </c>
    </row>
    <row r="2146" spans="1:11" s="1012" customFormat="1" ht="12">
      <c r="A2146" s="1040"/>
      <c r="B2146" s="1053"/>
      <c r="C2146" s="1054"/>
      <c r="D2146" s="1067" t="s">
        <v>3755</v>
      </c>
      <c r="E2146" s="555" t="s">
        <v>235</v>
      </c>
      <c r="F2146" s="555">
        <v>460</v>
      </c>
      <c r="G2146" s="1052">
        <v>32.119999999999997</v>
      </c>
      <c r="H2146" s="1059">
        <f t="shared" si="33"/>
        <v>14775.199999999999</v>
      </c>
      <c r="I2146" s="1039"/>
      <c r="J2146" s="2159" t="s">
        <v>6432</v>
      </c>
      <c r="K2146" s="2160" t="str">
        <f>VLOOKUP(J2146,'FICHE RATIOS'!C:D,2,FALSE)</f>
        <v>Evacuations EU / EV</v>
      </c>
    </row>
    <row r="2147" spans="1:11" s="1012" customFormat="1" ht="12">
      <c r="A2147" s="1040"/>
      <c r="B2147" s="1053"/>
      <c r="C2147" s="1054"/>
      <c r="D2147" s="1067" t="s">
        <v>3765</v>
      </c>
      <c r="E2147" s="555" t="s">
        <v>235</v>
      </c>
      <c r="F2147" s="555">
        <v>25</v>
      </c>
      <c r="G2147" s="1052">
        <v>38.15</v>
      </c>
      <c r="H2147" s="1059">
        <f t="shared" si="33"/>
        <v>953.75</v>
      </c>
      <c r="I2147" s="1039"/>
      <c r="J2147" s="2159" t="s">
        <v>6432</v>
      </c>
      <c r="K2147" s="2160" t="str">
        <f>VLOOKUP(J2147,'FICHE RATIOS'!C:D,2,FALSE)</f>
        <v>Evacuations EU / EV</v>
      </c>
    </row>
    <row r="2148" spans="1:11" s="1012" customFormat="1" ht="12">
      <c r="A2148" s="1040"/>
      <c r="B2148" s="1053"/>
      <c r="C2148" s="1054"/>
      <c r="D2148" s="1067" t="s">
        <v>3984</v>
      </c>
      <c r="E2148" s="555" t="s">
        <v>235</v>
      </c>
      <c r="F2148" s="555">
        <v>17</v>
      </c>
      <c r="G2148" s="1052">
        <v>48.62</v>
      </c>
      <c r="H2148" s="1059">
        <f t="shared" si="33"/>
        <v>826.54</v>
      </c>
      <c r="I2148" s="1039"/>
      <c r="J2148" s="2159" t="s">
        <v>6432</v>
      </c>
      <c r="K2148" s="2160" t="str">
        <f>VLOOKUP(J2148,'FICHE RATIOS'!C:D,2,FALSE)</f>
        <v>Evacuations EU / EV</v>
      </c>
    </row>
    <row r="2149" spans="1:11" s="1012" customFormat="1" ht="12">
      <c r="A2149" s="1040"/>
      <c r="B2149" s="1053"/>
      <c r="C2149" s="1054"/>
      <c r="D2149" s="1078"/>
      <c r="E2149" s="311"/>
      <c r="F2149" s="555"/>
      <c r="G2149" s="1052"/>
      <c r="H2149" s="1059">
        <f t="shared" si="33"/>
        <v>0</v>
      </c>
      <c r="I2149" s="1039"/>
      <c r="J2149" s="2159" t="s">
        <v>6432</v>
      </c>
      <c r="K2149" s="2160" t="str">
        <f>VLOOKUP(J2149,'FICHE RATIOS'!C:D,2,FALSE)</f>
        <v>Evacuations EU / EV</v>
      </c>
    </row>
    <row r="2150" spans="1:11" s="1012" customFormat="1" ht="12">
      <c r="A2150" s="1040"/>
      <c r="B2150" s="1053"/>
      <c r="C2150" s="1054"/>
      <c r="D2150" s="1067" t="s">
        <v>3812</v>
      </c>
      <c r="E2150" s="555" t="s">
        <v>235</v>
      </c>
      <c r="F2150" s="555">
        <v>8</v>
      </c>
      <c r="G2150" s="1052">
        <v>54.65</v>
      </c>
      <c r="H2150" s="1059">
        <f t="shared" si="33"/>
        <v>437.2</v>
      </c>
      <c r="I2150" s="1039"/>
      <c r="J2150" s="2159" t="s">
        <v>6432</v>
      </c>
      <c r="K2150" s="2160" t="str">
        <f>VLOOKUP(J2150,'FICHE RATIOS'!C:D,2,FALSE)</f>
        <v>Evacuations EU / EV</v>
      </c>
    </row>
    <row r="2151" spans="1:11" s="1012" customFormat="1" ht="12">
      <c r="A2151" s="1040"/>
      <c r="B2151" s="1053"/>
      <c r="C2151" s="1054"/>
      <c r="D2151" s="1067" t="s">
        <v>3813</v>
      </c>
      <c r="E2151" s="555" t="s">
        <v>235</v>
      </c>
      <c r="F2151" s="555">
        <v>59</v>
      </c>
      <c r="G2151" s="1052">
        <v>64.55</v>
      </c>
      <c r="H2151" s="1059">
        <f t="shared" si="33"/>
        <v>3808.45</v>
      </c>
      <c r="I2151" s="1039"/>
      <c r="J2151" s="2159" t="s">
        <v>6432</v>
      </c>
      <c r="K2151" s="2160" t="str">
        <f>VLOOKUP(J2151,'FICHE RATIOS'!C:D,2,FALSE)</f>
        <v>Evacuations EU / EV</v>
      </c>
    </row>
    <row r="2152" spans="1:11" s="1012" customFormat="1" ht="12">
      <c r="A2152" s="1040"/>
      <c r="B2152" s="1053"/>
      <c r="C2152" s="1054"/>
      <c r="D2152" s="1067" t="s">
        <v>3814</v>
      </c>
      <c r="E2152" s="555" t="s">
        <v>235</v>
      </c>
      <c r="F2152" s="555">
        <v>20</v>
      </c>
      <c r="G2152" s="1052">
        <v>82.59</v>
      </c>
      <c r="H2152" s="1059">
        <f t="shared" si="33"/>
        <v>1651.8000000000002</v>
      </c>
      <c r="I2152" s="1039"/>
      <c r="J2152" s="2159" t="s">
        <v>6432</v>
      </c>
      <c r="K2152" s="2160" t="str">
        <f>VLOOKUP(J2152,'FICHE RATIOS'!C:D,2,FALSE)</f>
        <v>Evacuations EU / EV</v>
      </c>
    </row>
    <row r="2153" spans="1:11" s="1012" customFormat="1" ht="12">
      <c r="A2153" s="1040"/>
      <c r="B2153" s="1053"/>
      <c r="C2153" s="1054"/>
      <c r="D2153" s="1067"/>
      <c r="E2153" s="555"/>
      <c r="F2153" s="555"/>
      <c r="G2153" s="1052"/>
      <c r="H2153" s="1059">
        <f t="shared" si="33"/>
        <v>0</v>
      </c>
      <c r="I2153" s="1039"/>
      <c r="J2153" s="2159" t="s">
        <v>6432</v>
      </c>
      <c r="K2153" s="2160" t="str">
        <f>VLOOKUP(J2153,'FICHE RATIOS'!C:D,2,FALSE)</f>
        <v>Evacuations EU / EV</v>
      </c>
    </row>
    <row r="2154" spans="1:11" s="1012" customFormat="1" ht="12">
      <c r="A2154" s="1040"/>
      <c r="B2154" s="1060"/>
      <c r="C2154" s="1040"/>
      <c r="D2154" s="1061" t="s">
        <v>3759</v>
      </c>
      <c r="E2154" s="555"/>
      <c r="F2154" s="555"/>
      <c r="G2154" s="1052"/>
      <c r="H2154" s="1059">
        <f t="shared" si="33"/>
        <v>0</v>
      </c>
      <c r="I2154" s="1039"/>
      <c r="J2154" s="2159" t="s">
        <v>6432</v>
      </c>
      <c r="K2154" s="2160" t="str">
        <f>VLOOKUP(J2154,'FICHE RATIOS'!C:D,2,FALSE)</f>
        <v>Evacuations EU / EV</v>
      </c>
    </row>
    <row r="2155" spans="1:11" s="1012" customFormat="1" ht="12">
      <c r="A2155" s="1040"/>
      <c r="B2155" s="1060"/>
      <c r="C2155" s="1040"/>
      <c r="D2155" s="1062" t="s">
        <v>3760</v>
      </c>
      <c r="E2155" s="555" t="s">
        <v>70</v>
      </c>
      <c r="F2155" s="555">
        <v>56</v>
      </c>
      <c r="G2155" s="1052">
        <v>107.16</v>
      </c>
      <c r="H2155" s="1059">
        <f t="shared" si="33"/>
        <v>6000.96</v>
      </c>
      <c r="I2155" s="1039"/>
      <c r="J2155" s="2159" t="s">
        <v>6432</v>
      </c>
      <c r="K2155" s="2160" t="str">
        <f>VLOOKUP(J2155,'FICHE RATIOS'!C:D,2,FALSE)</f>
        <v>Evacuations EU / EV</v>
      </c>
    </row>
    <row r="2156" spans="1:11" s="1012" customFormat="1" ht="12">
      <c r="A2156" s="1040"/>
      <c r="B2156" s="1053"/>
      <c r="C2156" s="1054"/>
      <c r="D2156" s="1064"/>
      <c r="E2156" s="555"/>
      <c r="F2156" s="555"/>
      <c r="G2156" s="1052"/>
      <c r="H2156" s="1059">
        <f t="shared" si="33"/>
        <v>0</v>
      </c>
      <c r="I2156" s="1039"/>
      <c r="J2156" s="2159" t="s">
        <v>6432</v>
      </c>
      <c r="K2156" s="2160" t="str">
        <f>VLOOKUP(J2156,'FICHE RATIOS'!C:D,2,FALSE)</f>
        <v>Evacuations EU / EV</v>
      </c>
    </row>
    <row r="2157" spans="1:11" s="1012" customFormat="1" ht="12">
      <c r="A2157" s="1040"/>
      <c r="B2157" s="1053"/>
      <c r="C2157" s="1054"/>
      <c r="D2157" s="1067" t="s">
        <v>3769</v>
      </c>
      <c r="E2157" s="555"/>
      <c r="F2157" s="555"/>
      <c r="G2157" s="1052"/>
      <c r="H2157" s="1059">
        <f t="shared" si="33"/>
        <v>0</v>
      </c>
      <c r="I2157" s="1039"/>
      <c r="J2157" s="2159" t="s">
        <v>6432</v>
      </c>
      <c r="K2157" s="2160" t="str">
        <f>VLOOKUP(J2157,'FICHE RATIOS'!C:D,2,FALSE)</f>
        <v>Evacuations EU / EV</v>
      </c>
    </row>
    <row r="2158" spans="1:11" s="1012" customFormat="1" ht="12">
      <c r="A2158" s="1040"/>
      <c r="B2158" s="1053"/>
      <c r="C2158" s="1054"/>
      <c r="D2158" s="1067" t="s">
        <v>3816</v>
      </c>
      <c r="E2158" s="555"/>
      <c r="F2158" s="555"/>
      <c r="G2158" s="1052"/>
      <c r="H2158" s="1059">
        <f t="shared" si="33"/>
        <v>0</v>
      </c>
      <c r="I2158" s="1039"/>
      <c r="J2158" s="2159" t="s">
        <v>6432</v>
      </c>
      <c r="K2158" s="2160" t="str">
        <f>VLOOKUP(J2158,'FICHE RATIOS'!C:D,2,FALSE)</f>
        <v>Evacuations EU / EV</v>
      </c>
    </row>
    <row r="2159" spans="1:11" s="1012" customFormat="1" ht="12">
      <c r="A2159" s="1040"/>
      <c r="B2159" s="1053"/>
      <c r="C2159" s="1054"/>
      <c r="D2159" s="1067" t="s">
        <v>3817</v>
      </c>
      <c r="E2159" s="555" t="s">
        <v>66</v>
      </c>
      <c r="F2159" s="555">
        <v>11</v>
      </c>
      <c r="G2159" s="1052">
        <v>66.34</v>
      </c>
      <c r="H2159" s="1059">
        <f t="shared" si="33"/>
        <v>729.74</v>
      </c>
      <c r="I2159" s="1039"/>
      <c r="J2159" s="2159" t="s">
        <v>6432</v>
      </c>
      <c r="K2159" s="2160" t="str">
        <f>VLOOKUP(J2159,'FICHE RATIOS'!C:D,2,FALSE)</f>
        <v>Evacuations EU / EV</v>
      </c>
    </row>
    <row r="2160" spans="1:11" s="1012" customFormat="1" ht="12">
      <c r="A2160" s="1040"/>
      <c r="B2160" s="1053"/>
      <c r="C2160" s="1054"/>
      <c r="D2160" s="1067" t="s">
        <v>3818</v>
      </c>
      <c r="E2160" s="555" t="s">
        <v>66</v>
      </c>
      <c r="F2160" s="555">
        <v>4</v>
      </c>
      <c r="G2160" s="1052">
        <v>75.959999999999994</v>
      </c>
      <c r="H2160" s="1059">
        <f t="shared" si="33"/>
        <v>303.83999999999997</v>
      </c>
      <c r="I2160" s="1039"/>
      <c r="J2160" s="2159" t="s">
        <v>6432</v>
      </c>
      <c r="K2160" s="2160" t="str">
        <f>VLOOKUP(J2160,'FICHE RATIOS'!C:D,2,FALSE)</f>
        <v>Evacuations EU / EV</v>
      </c>
    </row>
    <row r="2161" spans="1:11" s="1012" customFormat="1" ht="12">
      <c r="A2161" s="1040"/>
      <c r="B2161" s="1053"/>
      <c r="C2161" s="1054"/>
      <c r="D2161" s="1067"/>
      <c r="E2161" s="555"/>
      <c r="F2161" s="555"/>
      <c r="G2161" s="1052"/>
      <c r="H2161" s="1059">
        <f t="shared" si="33"/>
        <v>0</v>
      </c>
      <c r="I2161" s="1039"/>
      <c r="J2161" s="2159" t="s">
        <v>6432</v>
      </c>
      <c r="K2161" s="2160" t="str">
        <f>VLOOKUP(J2161,'FICHE RATIOS'!C:D,2,FALSE)</f>
        <v>Evacuations EU / EV</v>
      </c>
    </row>
    <row r="2162" spans="1:11" s="1012" customFormat="1" ht="12">
      <c r="A2162" s="1040"/>
      <c r="B2162" s="1053"/>
      <c r="C2162" s="1054"/>
      <c r="D2162" s="1067" t="s">
        <v>3769</v>
      </c>
      <c r="E2162" s="555"/>
      <c r="F2162" s="555"/>
      <c r="G2162" s="1052"/>
      <c r="H2162" s="1059">
        <f t="shared" si="33"/>
        <v>0</v>
      </c>
      <c r="I2162" s="1039"/>
      <c r="J2162" s="2159" t="s">
        <v>6432</v>
      </c>
      <c r="K2162" s="2160" t="str">
        <f>VLOOKUP(J2162,'FICHE RATIOS'!C:D,2,FALSE)</f>
        <v>Evacuations EU / EV</v>
      </c>
    </row>
    <row r="2163" spans="1:11" s="1012" customFormat="1" ht="12">
      <c r="A2163" s="1040"/>
      <c r="B2163" s="1053"/>
      <c r="C2163" s="1054"/>
      <c r="D2163" s="1067" t="s">
        <v>3770</v>
      </c>
      <c r="E2163" s="555"/>
      <c r="F2163" s="555"/>
      <c r="G2163" s="1052"/>
      <c r="H2163" s="1059">
        <f t="shared" si="33"/>
        <v>0</v>
      </c>
      <c r="I2163" s="1039"/>
      <c r="J2163" s="2159" t="s">
        <v>6432</v>
      </c>
      <c r="K2163" s="2160" t="str">
        <f>VLOOKUP(J2163,'FICHE RATIOS'!C:D,2,FALSE)</f>
        <v>Evacuations EU / EV</v>
      </c>
    </row>
    <row r="2164" spans="1:11" s="1012" customFormat="1" ht="12">
      <c r="A2164" s="1040"/>
      <c r="B2164" s="1053"/>
      <c r="C2164" s="1054"/>
      <c r="D2164" s="1067" t="s">
        <v>3818</v>
      </c>
      <c r="E2164" s="555" t="s">
        <v>66</v>
      </c>
      <c r="F2164" s="555">
        <v>5</v>
      </c>
      <c r="G2164" s="1052">
        <v>151.91999999999999</v>
      </c>
      <c r="H2164" s="1059">
        <f t="shared" si="33"/>
        <v>759.59999999999991</v>
      </c>
      <c r="I2164" s="1039"/>
      <c r="J2164" s="2159" t="s">
        <v>6432</v>
      </c>
      <c r="K2164" s="2160" t="str">
        <f>VLOOKUP(J2164,'FICHE RATIOS'!C:D,2,FALSE)</f>
        <v>Evacuations EU / EV</v>
      </c>
    </row>
    <row r="2165" spans="1:11" s="1012" customFormat="1" ht="12">
      <c r="A2165" s="1040"/>
      <c r="B2165" s="1127"/>
      <c r="C2165" s="1128"/>
      <c r="D2165" s="1064"/>
      <c r="E2165" s="276"/>
      <c r="F2165" s="1125"/>
      <c r="G2165" s="1081"/>
      <c r="H2165" s="1082">
        <f t="shared" si="33"/>
        <v>0</v>
      </c>
      <c r="I2165" s="1039"/>
      <c r="J2165" s="2159" t="s">
        <v>6432</v>
      </c>
      <c r="K2165" s="2160" t="str">
        <f>VLOOKUP(J2165,'FICHE RATIOS'!C:D,2,FALSE)</f>
        <v>Evacuations EU / EV</v>
      </c>
    </row>
    <row r="2166" spans="1:11" s="1012" customFormat="1" ht="12">
      <c r="A2166" s="1040"/>
      <c r="B2166" s="1127"/>
      <c r="C2166" s="1128"/>
      <c r="D2166" s="1064"/>
      <c r="E2166" s="276"/>
      <c r="F2166" s="1125"/>
      <c r="G2166" s="1081"/>
      <c r="H2166" s="1082">
        <f t="shared" si="33"/>
        <v>0</v>
      </c>
      <c r="I2166" s="1039"/>
      <c r="J2166" s="2159" t="s">
        <v>6432</v>
      </c>
      <c r="K2166" s="2160" t="str">
        <f>VLOOKUP(J2166,'FICHE RATIOS'!C:D,2,FALSE)</f>
        <v>Evacuations EU / EV</v>
      </c>
    </row>
    <row r="2167" spans="1:11" s="1012" customFormat="1" ht="12">
      <c r="A2167" s="1040"/>
      <c r="B2167" s="1127"/>
      <c r="C2167" s="1128"/>
      <c r="D2167" s="1064"/>
      <c r="E2167" s="276"/>
      <c r="F2167" s="1125"/>
      <c r="G2167" s="1081"/>
      <c r="H2167" s="1082">
        <f t="shared" si="33"/>
        <v>0</v>
      </c>
      <c r="I2167" s="1039"/>
      <c r="J2167" s="2159" t="s">
        <v>6432</v>
      </c>
      <c r="K2167" s="2160" t="str">
        <f>VLOOKUP(J2167,'FICHE RATIOS'!C:D,2,FALSE)</f>
        <v>Evacuations EU / EV</v>
      </c>
    </row>
    <row r="2168" spans="1:11" s="1012" customFormat="1" ht="12">
      <c r="A2168" s="1040"/>
      <c r="B2168" s="1053"/>
      <c r="C2168" s="1054"/>
      <c r="D2168" s="1070" t="s">
        <v>3819</v>
      </c>
      <c r="E2168" s="555"/>
      <c r="F2168" s="555"/>
      <c r="G2168" s="1052"/>
      <c r="H2168" s="1059">
        <f t="shared" si="33"/>
        <v>0</v>
      </c>
      <c r="I2168" s="1039"/>
      <c r="J2168" s="2159" t="s">
        <v>6432</v>
      </c>
      <c r="K2168" s="2160" t="str">
        <f>VLOOKUP(J2168,'FICHE RATIOS'!C:D,2,FALSE)</f>
        <v>Evacuations EU / EV</v>
      </c>
    </row>
    <row r="2169" spans="1:11" s="1012" customFormat="1" ht="12">
      <c r="A2169" s="1040"/>
      <c r="B2169" s="1053"/>
      <c r="C2169" s="1054"/>
      <c r="D2169" s="1067" t="s">
        <v>3763</v>
      </c>
      <c r="E2169" s="555" t="s">
        <v>66</v>
      </c>
      <c r="F2169" s="555">
        <v>8</v>
      </c>
      <c r="G2169" s="1052">
        <v>59.21</v>
      </c>
      <c r="H2169" s="1059">
        <f t="shared" si="33"/>
        <v>473.68</v>
      </c>
      <c r="I2169" s="1039"/>
      <c r="J2169" s="2159" t="s">
        <v>6432</v>
      </c>
      <c r="K2169" s="2160" t="str">
        <f>VLOOKUP(J2169,'FICHE RATIOS'!C:D,2,FALSE)</f>
        <v>Evacuations EU / EV</v>
      </c>
    </row>
    <row r="2170" spans="1:11" s="1012" customFormat="1" ht="12">
      <c r="A2170" s="1040"/>
      <c r="B2170" s="1053"/>
      <c r="C2170" s="1054"/>
      <c r="D2170" s="1067" t="s">
        <v>3820</v>
      </c>
      <c r="E2170" s="555" t="s">
        <v>66</v>
      </c>
      <c r="F2170" s="555">
        <v>2</v>
      </c>
      <c r="G2170" s="1052">
        <v>101.47</v>
      </c>
      <c r="H2170" s="1059">
        <f t="shared" si="33"/>
        <v>202.94</v>
      </c>
      <c r="I2170" s="1039"/>
      <c r="J2170" s="2159" t="s">
        <v>6432</v>
      </c>
      <c r="K2170" s="2160" t="str">
        <f>VLOOKUP(J2170,'FICHE RATIOS'!C:D,2,FALSE)</f>
        <v>Evacuations EU / EV</v>
      </c>
    </row>
    <row r="2171" spans="1:11" s="1012" customFormat="1" ht="12">
      <c r="A2171" s="1040"/>
      <c r="B2171" s="1053"/>
      <c r="C2171" s="1054"/>
      <c r="D2171" s="1067"/>
      <c r="E2171" s="555"/>
      <c r="F2171" s="555"/>
      <c r="G2171" s="1052"/>
      <c r="H2171" s="1059">
        <f t="shared" si="33"/>
        <v>0</v>
      </c>
      <c r="I2171" s="1039"/>
      <c r="J2171" s="2159" t="s">
        <v>6432</v>
      </c>
      <c r="K2171" s="2160" t="str">
        <f>VLOOKUP(J2171,'FICHE RATIOS'!C:D,2,FALSE)</f>
        <v>Evacuations EU / EV</v>
      </c>
    </row>
    <row r="2172" spans="1:11" s="1012" customFormat="1" ht="12">
      <c r="A2172" s="1040"/>
      <c r="B2172" s="1053"/>
      <c r="C2172" s="1054"/>
      <c r="D2172" s="1067" t="s">
        <v>3755</v>
      </c>
      <c r="E2172" s="555" t="s">
        <v>235</v>
      </c>
      <c r="F2172" s="555">
        <v>24</v>
      </c>
      <c r="G2172" s="1052">
        <v>46.97</v>
      </c>
      <c r="H2172" s="1059">
        <f t="shared" si="33"/>
        <v>1127.28</v>
      </c>
      <c r="I2172" s="1039"/>
      <c r="J2172" s="2159" t="s">
        <v>6432</v>
      </c>
      <c r="K2172" s="2160" t="str">
        <f>VLOOKUP(J2172,'FICHE RATIOS'!C:D,2,FALSE)</f>
        <v>Evacuations EU / EV</v>
      </c>
    </row>
    <row r="2173" spans="1:11" s="1012" customFormat="1" ht="12">
      <c r="A2173" s="1040"/>
      <c r="B2173" s="1053"/>
      <c r="C2173" s="1054"/>
      <c r="D2173" s="1067" t="s">
        <v>3765</v>
      </c>
      <c r="E2173" s="555" t="s">
        <v>235</v>
      </c>
      <c r="F2173" s="555">
        <v>87</v>
      </c>
      <c r="G2173" s="1052">
        <v>57.65</v>
      </c>
      <c r="H2173" s="1059">
        <f t="shared" si="33"/>
        <v>5015.55</v>
      </c>
      <c r="I2173" s="1039"/>
      <c r="J2173" s="2159" t="s">
        <v>6432</v>
      </c>
      <c r="K2173" s="2160" t="str">
        <f>VLOOKUP(J2173,'FICHE RATIOS'!C:D,2,FALSE)</f>
        <v>Evacuations EU / EV</v>
      </c>
    </row>
    <row r="2174" spans="1:11" s="1012" customFormat="1" ht="12">
      <c r="A2174" s="1040"/>
      <c r="B2174" s="1053"/>
      <c r="C2174" s="1054"/>
      <c r="D2174" s="1067" t="s">
        <v>3811</v>
      </c>
      <c r="E2174" s="555" t="s">
        <v>235</v>
      </c>
      <c r="F2174" s="555">
        <v>131</v>
      </c>
      <c r="G2174" s="1052">
        <v>83.45</v>
      </c>
      <c r="H2174" s="1059">
        <f t="shared" si="33"/>
        <v>10931.95</v>
      </c>
      <c r="I2174" s="1039"/>
      <c r="J2174" s="2159" t="s">
        <v>6432</v>
      </c>
      <c r="K2174" s="2160" t="str">
        <f>VLOOKUP(J2174,'FICHE RATIOS'!C:D,2,FALSE)</f>
        <v>Evacuations EU / EV</v>
      </c>
    </row>
    <row r="2175" spans="1:11" s="1012" customFormat="1" ht="12">
      <c r="A2175" s="1040"/>
      <c r="B2175" s="1053"/>
      <c r="C2175" s="1054"/>
      <c r="D2175" s="1067" t="s">
        <v>3766</v>
      </c>
      <c r="E2175" s="555" t="s">
        <v>235</v>
      </c>
      <c r="F2175" s="555">
        <v>25</v>
      </c>
      <c r="G2175" s="1052">
        <v>116.29</v>
      </c>
      <c r="H2175" s="1059">
        <f t="shared" ref="H2175:H2193" si="34">+IF(F2175=0,0,F2175*G2175)</f>
        <v>2907.25</v>
      </c>
      <c r="I2175" s="1039"/>
      <c r="J2175" s="2159" t="s">
        <v>6432</v>
      </c>
      <c r="K2175" s="2160" t="str">
        <f>VLOOKUP(J2175,'FICHE RATIOS'!C:D,2,FALSE)</f>
        <v>Evacuations EU / EV</v>
      </c>
    </row>
    <row r="2176" spans="1:11" s="1012" customFormat="1" ht="12">
      <c r="A2176" s="1040"/>
      <c r="B2176" s="1060"/>
      <c r="C2176" s="1040"/>
      <c r="D2176" s="1061"/>
      <c r="E2176" s="1051"/>
      <c r="F2176" s="1051"/>
      <c r="G2176" s="1052"/>
      <c r="H2176" s="1059">
        <f t="shared" si="34"/>
        <v>0</v>
      </c>
      <c r="I2176" s="1039"/>
      <c r="J2176" s="2159" t="s">
        <v>6432</v>
      </c>
      <c r="K2176" s="2160" t="str">
        <f>VLOOKUP(J2176,'FICHE RATIOS'!C:D,2,FALSE)</f>
        <v>Evacuations EU / EV</v>
      </c>
    </row>
    <row r="2177" spans="1:11" s="1012" customFormat="1" ht="12">
      <c r="A2177" s="1040"/>
      <c r="B2177" s="1053"/>
      <c r="C2177" s="1054"/>
      <c r="D2177" s="1067" t="s">
        <v>3821</v>
      </c>
      <c r="E2177" s="555" t="s">
        <v>66</v>
      </c>
      <c r="F2177" s="555">
        <v>29</v>
      </c>
      <c r="G2177" s="1052">
        <v>107.71</v>
      </c>
      <c r="H2177" s="1059">
        <f t="shared" si="34"/>
        <v>3123.5899999999997</v>
      </c>
      <c r="I2177" s="1039"/>
      <c r="J2177" s="2159" t="s">
        <v>6432</v>
      </c>
      <c r="K2177" s="2160" t="str">
        <f>VLOOKUP(J2177,'FICHE RATIOS'!C:D,2,FALSE)</f>
        <v>Evacuations EU / EV</v>
      </c>
    </row>
    <row r="2178" spans="1:11" s="1012" customFormat="1" ht="12">
      <c r="A2178" s="1040"/>
      <c r="B2178" s="1123"/>
      <c r="C2178" s="1124"/>
      <c r="D2178" s="1062"/>
      <c r="E2178" s="276"/>
      <c r="F2178" s="1125"/>
      <c r="G2178" s="1081"/>
      <c r="H2178" s="1082">
        <f t="shared" si="34"/>
        <v>0</v>
      </c>
      <c r="I2178" s="1039"/>
      <c r="J2178" s="2159" t="s">
        <v>6432</v>
      </c>
      <c r="K2178" s="2160" t="str">
        <f>VLOOKUP(J2178,'FICHE RATIOS'!C:D,2,FALSE)</f>
        <v>Evacuations EU / EV</v>
      </c>
    </row>
    <row r="2179" spans="1:11" s="1012" customFormat="1" ht="12">
      <c r="A2179" s="1040"/>
      <c r="B2179" s="1123"/>
      <c r="C2179" s="1124"/>
      <c r="D2179" s="1062"/>
      <c r="E2179" s="276"/>
      <c r="F2179" s="1125"/>
      <c r="G2179" s="1081"/>
      <c r="H2179" s="1082">
        <f t="shared" si="34"/>
        <v>0</v>
      </c>
      <c r="I2179" s="1039"/>
      <c r="J2179" s="2159" t="s">
        <v>6432</v>
      </c>
      <c r="K2179" s="2160" t="str">
        <f>VLOOKUP(J2179,'FICHE RATIOS'!C:D,2,FALSE)</f>
        <v>Evacuations EU / EV</v>
      </c>
    </row>
    <row r="2180" spans="1:11" s="1012" customFormat="1" ht="12">
      <c r="A2180" s="1040"/>
      <c r="B2180" s="1053"/>
      <c r="C2180" s="1054"/>
      <c r="D2180" s="1070" t="s">
        <v>3822</v>
      </c>
      <c r="E2180" s="555"/>
      <c r="F2180" s="555"/>
      <c r="G2180" s="1052"/>
      <c r="H2180" s="1059">
        <f t="shared" si="34"/>
        <v>0</v>
      </c>
      <c r="I2180" s="1039"/>
      <c r="J2180" s="2159" t="s">
        <v>6432</v>
      </c>
      <c r="K2180" s="2160" t="str">
        <f>VLOOKUP(J2180,'FICHE RATIOS'!C:D,2,FALSE)</f>
        <v>Evacuations EU / EV</v>
      </c>
    </row>
    <row r="2181" spans="1:11" s="1012" customFormat="1" ht="12">
      <c r="A2181" s="1040"/>
      <c r="B2181" s="1060"/>
      <c r="C2181" s="1040"/>
      <c r="D2181" s="1061" t="s">
        <v>3823</v>
      </c>
      <c r="E2181" s="1051" t="s">
        <v>235</v>
      </c>
      <c r="F2181" s="1051">
        <v>40</v>
      </c>
      <c r="G2181" s="1052">
        <v>29.42</v>
      </c>
      <c r="H2181" s="1059">
        <f t="shared" si="34"/>
        <v>1176.8000000000002</v>
      </c>
      <c r="I2181" s="1039"/>
      <c r="J2181" s="2159" t="s">
        <v>6432</v>
      </c>
      <c r="K2181" s="2160" t="str">
        <f>VLOOKUP(J2181,'FICHE RATIOS'!C:D,2,FALSE)</f>
        <v>Evacuations EU / EV</v>
      </c>
    </row>
    <row r="2182" spans="1:11" s="1012" customFormat="1" ht="12">
      <c r="A2182" s="1040"/>
      <c r="B2182" s="1060"/>
      <c r="C2182" s="1040"/>
      <c r="D2182" s="1061" t="s">
        <v>3824</v>
      </c>
      <c r="E2182" s="1051" t="s">
        <v>235</v>
      </c>
      <c r="F2182" s="1051">
        <v>48</v>
      </c>
      <c r="G2182" s="1052">
        <v>52.61</v>
      </c>
      <c r="H2182" s="1059">
        <f t="shared" si="34"/>
        <v>2525.2799999999997</v>
      </c>
      <c r="I2182" s="1039"/>
      <c r="J2182" s="2159" t="s">
        <v>6432</v>
      </c>
      <c r="K2182" s="2160" t="str">
        <f>VLOOKUP(J2182,'FICHE RATIOS'!C:D,2,FALSE)</f>
        <v>Evacuations EU / EV</v>
      </c>
    </row>
    <row r="2183" spans="1:11" s="1012" customFormat="1" ht="12">
      <c r="A2183" s="1040"/>
      <c r="B2183" s="1060"/>
      <c r="C2183" s="1040"/>
      <c r="D2183" s="1061" t="s">
        <v>3763</v>
      </c>
      <c r="E2183" s="1051" t="s">
        <v>66</v>
      </c>
      <c r="F2183" s="1051">
        <v>16</v>
      </c>
      <c r="G2183" s="1052">
        <v>57.49</v>
      </c>
      <c r="H2183" s="1059">
        <f t="shared" si="34"/>
        <v>919.84</v>
      </c>
      <c r="I2183" s="1039"/>
      <c r="J2183" s="2159" t="s">
        <v>6432</v>
      </c>
      <c r="K2183" s="2160" t="str">
        <f>VLOOKUP(J2183,'FICHE RATIOS'!C:D,2,FALSE)</f>
        <v>Evacuations EU / EV</v>
      </c>
    </row>
    <row r="2184" spans="1:11" s="1012" customFormat="1" ht="12">
      <c r="A2184" s="1040"/>
      <c r="B2184" s="1053"/>
      <c r="C2184" s="1054"/>
      <c r="D2184" s="1064"/>
      <c r="E2184" s="456"/>
      <c r="F2184" s="311"/>
      <c r="G2184" s="1052"/>
      <c r="H2184" s="1059">
        <f t="shared" si="34"/>
        <v>0</v>
      </c>
      <c r="I2184" s="1039"/>
      <c r="J2184" s="2159" t="s">
        <v>6432</v>
      </c>
      <c r="K2184" s="2160" t="str">
        <f>VLOOKUP(J2184,'FICHE RATIOS'!C:D,2,FALSE)</f>
        <v>Evacuations EU / EV</v>
      </c>
    </row>
    <row r="2185" spans="1:11" s="1012" customFormat="1" ht="12">
      <c r="A2185" s="1040"/>
      <c r="B2185" s="1053"/>
      <c r="C2185" s="1054"/>
      <c r="D2185" s="1067" t="s">
        <v>3825</v>
      </c>
      <c r="E2185" s="555" t="s">
        <v>66</v>
      </c>
      <c r="F2185" s="555">
        <v>52</v>
      </c>
      <c r="G2185" s="1052">
        <v>85.84</v>
      </c>
      <c r="H2185" s="1059">
        <f t="shared" si="34"/>
        <v>4463.68</v>
      </c>
      <c r="I2185" s="1039"/>
      <c r="J2185" s="2159" t="s">
        <v>6432</v>
      </c>
      <c r="K2185" s="2160" t="str">
        <f>VLOOKUP(J2185,'FICHE RATIOS'!C:D,2,FALSE)</f>
        <v>Evacuations EU / EV</v>
      </c>
    </row>
    <row r="2186" spans="1:11" s="1012" customFormat="1" ht="12">
      <c r="A2186" s="1040"/>
      <c r="B2186" s="1053"/>
      <c r="C2186" s="1054"/>
      <c r="D2186" s="1067"/>
      <c r="E2186" s="555"/>
      <c r="F2186" s="555"/>
      <c r="G2186" s="1052"/>
      <c r="H2186" s="1059">
        <f t="shared" si="34"/>
        <v>0</v>
      </c>
      <c r="I2186" s="1039"/>
      <c r="J2186" s="2159" t="s">
        <v>6432</v>
      </c>
      <c r="K2186" s="2160" t="str">
        <f>VLOOKUP(J2186,'FICHE RATIOS'!C:D,2,FALSE)</f>
        <v>Evacuations EU / EV</v>
      </c>
    </row>
    <row r="2187" spans="1:11" s="1012" customFormat="1" ht="12">
      <c r="A2187" s="1040"/>
      <c r="B2187" s="1053"/>
      <c r="C2187" s="1054"/>
      <c r="D2187" s="1067" t="s">
        <v>3826</v>
      </c>
      <c r="E2187" s="555" t="s">
        <v>66</v>
      </c>
      <c r="F2187" s="555">
        <v>2</v>
      </c>
      <c r="G2187" s="1052">
        <v>29.38</v>
      </c>
      <c r="H2187" s="1059">
        <f t="shared" si="34"/>
        <v>58.76</v>
      </c>
      <c r="I2187" s="1039"/>
      <c r="J2187" s="2159" t="s">
        <v>6432</v>
      </c>
      <c r="K2187" s="2160" t="str">
        <f>VLOOKUP(J2187,'FICHE RATIOS'!C:D,2,FALSE)</f>
        <v>Evacuations EU / EV</v>
      </c>
    </row>
    <row r="2188" spans="1:11" s="1012" customFormat="1" ht="12">
      <c r="A2188" s="1040"/>
      <c r="B2188" s="1053"/>
      <c r="C2188" s="1054"/>
      <c r="D2188" s="1067"/>
      <c r="E2188" s="555"/>
      <c r="F2188" s="555"/>
      <c r="G2188" s="1052"/>
      <c r="H2188" s="1059">
        <f t="shared" si="34"/>
        <v>0</v>
      </c>
      <c r="I2188" s="1039"/>
      <c r="J2188" s="2159" t="s">
        <v>6432</v>
      </c>
      <c r="K2188" s="2160" t="str">
        <f>VLOOKUP(J2188,'FICHE RATIOS'!C:D,2,FALSE)</f>
        <v>Evacuations EU / EV</v>
      </c>
    </row>
    <row r="2189" spans="1:11" s="1012" customFormat="1" ht="12">
      <c r="A2189" s="1040"/>
      <c r="B2189" s="1053"/>
      <c r="C2189" s="1054"/>
      <c r="D2189" s="1067" t="s">
        <v>3827</v>
      </c>
      <c r="E2189" s="555"/>
      <c r="F2189" s="555"/>
      <c r="G2189" s="1052"/>
      <c r="H2189" s="1059">
        <f t="shared" si="34"/>
        <v>0</v>
      </c>
      <c r="I2189" s="1039"/>
      <c r="J2189" s="2159" t="s">
        <v>6432</v>
      </c>
      <c r="K2189" s="2160" t="str">
        <f>VLOOKUP(J2189,'FICHE RATIOS'!C:D,2,FALSE)</f>
        <v>Evacuations EU / EV</v>
      </c>
    </row>
    <row r="2190" spans="1:11" s="1012" customFormat="1" ht="12">
      <c r="A2190" s="1040"/>
      <c r="B2190" s="1053"/>
      <c r="C2190" s="1054"/>
      <c r="D2190" s="1067" t="s">
        <v>3828</v>
      </c>
      <c r="E2190" s="555" t="s">
        <v>235</v>
      </c>
      <c r="F2190" s="555">
        <v>8</v>
      </c>
      <c r="G2190" s="1052">
        <v>122.44</v>
      </c>
      <c r="H2190" s="1059">
        <f t="shared" si="34"/>
        <v>979.52</v>
      </c>
      <c r="I2190" s="1039"/>
      <c r="J2190" s="2159" t="s">
        <v>6432</v>
      </c>
      <c r="K2190" s="2160" t="str">
        <f>VLOOKUP(J2190,'FICHE RATIOS'!C:D,2,FALSE)</f>
        <v>Evacuations EU / EV</v>
      </c>
    </row>
    <row r="2191" spans="1:11" s="1012" customFormat="1" ht="12">
      <c r="A2191" s="1040"/>
      <c r="B2191" s="1123"/>
      <c r="C2191" s="1124"/>
      <c r="D2191" s="1062"/>
      <c r="E2191" s="276"/>
      <c r="F2191" s="1125"/>
      <c r="G2191" s="1081"/>
      <c r="H2191" s="1082">
        <f t="shared" si="34"/>
        <v>0</v>
      </c>
      <c r="I2191" s="1039"/>
      <c r="J2191" s="2159" t="s">
        <v>6432</v>
      </c>
      <c r="K2191" s="2160" t="str">
        <f>VLOOKUP(J2191,'FICHE RATIOS'!C:D,2,FALSE)</f>
        <v>Evacuations EU / EV</v>
      </c>
    </row>
    <row r="2192" spans="1:11" s="1012" customFormat="1" ht="12">
      <c r="A2192" s="1040"/>
      <c r="B2192" s="1123"/>
      <c r="C2192" s="1124"/>
      <c r="D2192" s="1062"/>
      <c r="E2192" s="276"/>
      <c r="F2192" s="1125"/>
      <c r="G2192" s="1081"/>
      <c r="H2192" s="1082">
        <f t="shared" si="34"/>
        <v>0</v>
      </c>
      <c r="I2192" s="1039"/>
      <c r="J2192" s="2159" t="s">
        <v>6432</v>
      </c>
      <c r="K2192" s="2160" t="str">
        <f>VLOOKUP(J2192,'FICHE RATIOS'!C:D,2,FALSE)</f>
        <v>Evacuations EU / EV</v>
      </c>
    </row>
    <row r="2193" spans="1:11" s="1012" customFormat="1" ht="12">
      <c r="A2193" s="1040"/>
      <c r="B2193" s="1053"/>
      <c r="C2193" s="1054"/>
      <c r="D2193" s="1070" t="s">
        <v>3985</v>
      </c>
      <c r="E2193" s="555"/>
      <c r="F2193" s="555"/>
      <c r="G2193" s="1052"/>
      <c r="H2193" s="1059">
        <f t="shared" si="34"/>
        <v>0</v>
      </c>
      <c r="I2193" s="1039"/>
      <c r="J2193" s="2159" t="s">
        <v>6432</v>
      </c>
      <c r="K2193" s="2160" t="str">
        <f>VLOOKUP(J2193,'FICHE RATIOS'!C:D,2,FALSE)</f>
        <v>Evacuations EU / EV</v>
      </c>
    </row>
    <row r="2194" spans="1:11" s="1012" customFormat="1" ht="12">
      <c r="A2194" s="1040"/>
      <c r="B2194" s="1053"/>
      <c r="C2194" s="1054"/>
      <c r="D2194" s="1067" t="s">
        <v>3986</v>
      </c>
      <c r="E2194" s="1051" t="s">
        <v>66</v>
      </c>
      <c r="F2194" s="1051">
        <v>2</v>
      </c>
      <c r="G2194" s="1052"/>
      <c r="H2194" s="1052" t="s">
        <v>3987</v>
      </c>
      <c r="I2194" s="1039"/>
      <c r="J2194" s="2159" t="s">
        <v>6432</v>
      </c>
      <c r="K2194" s="2160" t="str">
        <f>VLOOKUP(J2194,'FICHE RATIOS'!C:D,2,FALSE)</f>
        <v>Evacuations EU / EV</v>
      </c>
    </row>
    <row r="2195" spans="1:11" s="1012" customFormat="1" ht="12">
      <c r="A2195" s="1040"/>
      <c r="B2195" s="1053"/>
      <c r="C2195" s="1054"/>
      <c r="D2195" s="1067"/>
      <c r="E2195" s="1051"/>
      <c r="F2195" s="1051"/>
      <c r="G2195" s="1052"/>
      <c r="H2195" s="312"/>
      <c r="I2195" s="1039"/>
      <c r="J2195" s="2159" t="s">
        <v>6432</v>
      </c>
      <c r="K2195" s="2160" t="str">
        <f>VLOOKUP(J2195,'FICHE RATIOS'!C:D,2,FALSE)</f>
        <v>Evacuations EU / EV</v>
      </c>
    </row>
    <row r="2196" spans="1:11" s="1012" customFormat="1" ht="12">
      <c r="A2196" s="1040"/>
      <c r="B2196" s="1060"/>
      <c r="C2196" s="1040"/>
      <c r="D2196" s="1061" t="s">
        <v>3496</v>
      </c>
      <c r="E2196" s="1051" t="s">
        <v>66</v>
      </c>
      <c r="F2196" s="1051">
        <v>4</v>
      </c>
      <c r="G2196" s="1052">
        <v>223.46</v>
      </c>
      <c r="H2196" s="1059">
        <f t="shared" ref="H2196:H2259" si="35">+IF(F2196=0,0,F2196*G2196)</f>
        <v>893.84</v>
      </c>
      <c r="I2196" s="1039"/>
      <c r="J2196" s="2159" t="s">
        <v>6432</v>
      </c>
      <c r="K2196" s="2160" t="str">
        <f>VLOOKUP(J2196,'FICHE RATIOS'!C:D,2,FALSE)</f>
        <v>Evacuations EU / EV</v>
      </c>
    </row>
    <row r="2197" spans="1:11" s="1012" customFormat="1" ht="12">
      <c r="A2197" s="1040"/>
      <c r="B2197" s="1123"/>
      <c r="C2197" s="1124"/>
      <c r="D2197" s="1062"/>
      <c r="E2197" s="276"/>
      <c r="F2197" s="1125"/>
      <c r="G2197" s="1081"/>
      <c r="H2197" s="1082">
        <f t="shared" si="35"/>
        <v>0</v>
      </c>
      <c r="I2197" s="1039"/>
      <c r="J2197" s="2159" t="s">
        <v>6432</v>
      </c>
      <c r="K2197" s="2160" t="str">
        <f>VLOOKUP(J2197,'FICHE RATIOS'!C:D,2,FALSE)</f>
        <v>Evacuations EU / EV</v>
      </c>
    </row>
    <row r="2198" spans="1:11" s="1012" customFormat="1" ht="12">
      <c r="A2198" s="1040"/>
      <c r="B2198" s="1123"/>
      <c r="C2198" s="1124"/>
      <c r="D2198" s="1062"/>
      <c r="E2198" s="276"/>
      <c r="F2198" s="1125"/>
      <c r="G2198" s="1081"/>
      <c r="H2198" s="1082">
        <f t="shared" si="35"/>
        <v>0</v>
      </c>
      <c r="I2198" s="1039"/>
      <c r="J2198" s="2159" t="s">
        <v>6432</v>
      </c>
      <c r="K2198" s="2160" t="str">
        <f>VLOOKUP(J2198,'FICHE RATIOS'!C:D,2,FALSE)</f>
        <v>Evacuations EU / EV</v>
      </c>
    </row>
    <row r="2199" spans="1:11" s="1012" customFormat="1" ht="12">
      <c r="A2199" s="1040"/>
      <c r="B2199" s="1053"/>
      <c r="C2199" s="1054"/>
      <c r="D2199" s="1070" t="s">
        <v>3805</v>
      </c>
      <c r="E2199" s="555"/>
      <c r="F2199" s="555"/>
      <c r="G2199" s="1052"/>
      <c r="H2199" s="1059">
        <f t="shared" si="35"/>
        <v>0</v>
      </c>
      <c r="I2199" s="1039"/>
      <c r="J2199" s="2159" t="s">
        <v>6432</v>
      </c>
      <c r="K2199" s="2160" t="str">
        <f>VLOOKUP(J2199,'FICHE RATIOS'!C:D,2,FALSE)</f>
        <v>Evacuations EU / EV</v>
      </c>
    </row>
    <row r="2200" spans="1:11" s="1012" customFormat="1" ht="12">
      <c r="A2200" s="1040"/>
      <c r="B2200" s="1053"/>
      <c r="C2200" s="1054"/>
      <c r="D2200" s="1067" t="s">
        <v>3806</v>
      </c>
      <c r="E2200" s="555" t="s">
        <v>66</v>
      </c>
      <c r="F2200" s="555">
        <v>2</v>
      </c>
      <c r="G2200" s="1052">
        <v>16.399999999999999</v>
      </c>
      <c r="H2200" s="1059">
        <f t="shared" si="35"/>
        <v>32.799999999999997</v>
      </c>
      <c r="I2200" s="1039"/>
      <c r="J2200" s="2159" t="s">
        <v>6432</v>
      </c>
      <c r="K2200" s="2160" t="str">
        <f>VLOOKUP(J2200,'FICHE RATIOS'!C:D,2,FALSE)</f>
        <v>Evacuations EU / EV</v>
      </c>
    </row>
    <row r="2201" spans="1:11" s="1012" customFormat="1" ht="12">
      <c r="A2201" s="1040"/>
      <c r="B2201" s="1053"/>
      <c r="C2201" s="1054"/>
      <c r="D2201" s="1070"/>
      <c r="E2201" s="555"/>
      <c r="F2201" s="555"/>
      <c r="G2201" s="1052"/>
      <c r="H2201" s="1059">
        <f t="shared" si="35"/>
        <v>0</v>
      </c>
      <c r="I2201" s="1039"/>
      <c r="J2201" s="2159" t="s">
        <v>6432</v>
      </c>
      <c r="K2201" s="2160" t="str">
        <f>VLOOKUP(J2201,'FICHE RATIOS'!C:D,2,FALSE)</f>
        <v>Evacuations EU / EV</v>
      </c>
    </row>
    <row r="2202" spans="1:11" s="1012" customFormat="1" ht="12">
      <c r="A2202" s="1040"/>
      <c r="B2202" s="1053"/>
      <c r="C2202" s="1054"/>
      <c r="D2202" s="1067" t="s">
        <v>3830</v>
      </c>
      <c r="E2202" s="555"/>
      <c r="F2202" s="555"/>
      <c r="G2202" s="1052"/>
      <c r="H2202" s="1059">
        <f t="shared" si="35"/>
        <v>0</v>
      </c>
      <c r="I2202" s="1039"/>
      <c r="J2202" s="2159" t="s">
        <v>6432</v>
      </c>
      <c r="K2202" s="2160" t="str">
        <f>VLOOKUP(J2202,'FICHE RATIOS'!C:D,2,FALSE)</f>
        <v>Evacuations EU / EV</v>
      </c>
    </row>
    <row r="2203" spans="1:11" s="1012" customFormat="1" ht="12">
      <c r="A2203" s="1040"/>
      <c r="B2203" s="1053"/>
      <c r="C2203" s="1054"/>
      <c r="D2203" s="1067" t="s">
        <v>3831</v>
      </c>
      <c r="E2203" s="555" t="s">
        <v>66</v>
      </c>
      <c r="F2203" s="555">
        <v>2</v>
      </c>
      <c r="G2203" s="1052">
        <v>7.92</v>
      </c>
      <c r="H2203" s="1059">
        <f t="shared" si="35"/>
        <v>15.84</v>
      </c>
      <c r="I2203" s="1039"/>
      <c r="J2203" s="2159" t="s">
        <v>6432</v>
      </c>
      <c r="K2203" s="2160" t="str">
        <f>VLOOKUP(J2203,'FICHE RATIOS'!C:D,2,FALSE)</f>
        <v>Evacuations EU / EV</v>
      </c>
    </row>
    <row r="2204" spans="1:11" s="1012" customFormat="1" ht="12">
      <c r="A2204" s="1040"/>
      <c r="B2204" s="1053"/>
      <c r="C2204" s="1054"/>
      <c r="D2204" s="1067"/>
      <c r="E2204" s="555"/>
      <c r="F2204" s="555"/>
      <c r="G2204" s="1052"/>
      <c r="H2204" s="1059">
        <f t="shared" si="35"/>
        <v>0</v>
      </c>
      <c r="I2204" s="1039"/>
      <c r="J2204" s="2159" t="s">
        <v>6432</v>
      </c>
      <c r="K2204" s="2160" t="str">
        <f>VLOOKUP(J2204,'FICHE RATIOS'!C:D,2,FALSE)</f>
        <v>Evacuations EU / EV</v>
      </c>
    </row>
    <row r="2205" spans="1:11" s="1012" customFormat="1" ht="12">
      <c r="A2205" s="1040"/>
      <c r="B2205" s="1053"/>
      <c r="C2205" s="1054"/>
      <c r="D2205" s="1067" t="s">
        <v>3755</v>
      </c>
      <c r="E2205" s="555" t="s">
        <v>235</v>
      </c>
      <c r="F2205" s="555">
        <v>40</v>
      </c>
      <c r="G2205" s="1052">
        <v>23.98</v>
      </c>
      <c r="H2205" s="1059">
        <f t="shared" si="35"/>
        <v>959.2</v>
      </c>
      <c r="I2205" s="1039"/>
      <c r="J2205" s="2159" t="s">
        <v>6432</v>
      </c>
      <c r="K2205" s="2160" t="str">
        <f>VLOOKUP(J2205,'FICHE RATIOS'!C:D,2,FALSE)</f>
        <v>Evacuations EU / EV</v>
      </c>
    </row>
    <row r="2206" spans="1:11" s="1012" customFormat="1" ht="12">
      <c r="A2206" s="1040"/>
      <c r="B2206" s="1123"/>
      <c r="C2206" s="1124"/>
      <c r="D2206" s="1062"/>
      <c r="E2206" s="276"/>
      <c r="F2206" s="1125"/>
      <c r="G2206" s="1081"/>
      <c r="H2206" s="1082">
        <f t="shared" si="35"/>
        <v>0</v>
      </c>
      <c r="I2206" s="1039"/>
      <c r="J2206" s="2159" t="s">
        <v>6432</v>
      </c>
      <c r="K2206" s="2160" t="str">
        <f>VLOOKUP(J2206,'FICHE RATIOS'!C:D,2,FALSE)</f>
        <v>Evacuations EU / EV</v>
      </c>
    </row>
    <row r="2207" spans="1:11" s="1012" customFormat="1" ht="12">
      <c r="A2207" s="1040"/>
      <c r="B2207" s="1123"/>
      <c r="C2207" s="1124"/>
      <c r="D2207" s="1062"/>
      <c r="E2207" s="276"/>
      <c r="F2207" s="1125"/>
      <c r="G2207" s="1081"/>
      <c r="H2207" s="1082">
        <f t="shared" si="35"/>
        <v>0</v>
      </c>
      <c r="I2207" s="1039"/>
      <c r="J2207" s="2159" t="s">
        <v>6432</v>
      </c>
      <c r="K2207" s="2160" t="str">
        <f>VLOOKUP(J2207,'FICHE RATIOS'!C:D,2,FALSE)</f>
        <v>Evacuations EU / EV</v>
      </c>
    </row>
    <row r="2208" spans="1:11" s="1012" customFormat="1" ht="12">
      <c r="A2208" s="1040"/>
      <c r="B2208" s="1123"/>
      <c r="C2208" s="1124"/>
      <c r="D2208" s="1062"/>
      <c r="E2208" s="276"/>
      <c r="F2208" s="1125"/>
      <c r="G2208" s="1081"/>
      <c r="H2208" s="1082">
        <f t="shared" si="35"/>
        <v>0</v>
      </c>
      <c r="I2208" s="1039"/>
      <c r="J2208" s="2159" t="s">
        <v>6432</v>
      </c>
      <c r="K2208" s="2160" t="str">
        <f>VLOOKUP(J2208,'FICHE RATIOS'!C:D,2,FALSE)</f>
        <v>Evacuations EU / EV</v>
      </c>
    </row>
    <row r="2209" spans="1:11" s="1012" customFormat="1" ht="12">
      <c r="A2209" s="1040"/>
      <c r="B2209" s="1053"/>
      <c r="C2209" s="1054"/>
      <c r="D2209" s="1070" t="s">
        <v>3832</v>
      </c>
      <c r="E2209" s="555"/>
      <c r="F2209" s="555"/>
      <c r="G2209" s="1052"/>
      <c r="H2209" s="1059">
        <f t="shared" si="35"/>
        <v>0</v>
      </c>
      <c r="I2209" s="1039"/>
      <c r="J2209" s="2159" t="s">
        <v>6432</v>
      </c>
      <c r="K2209" s="2160" t="str">
        <f>VLOOKUP(J2209,'FICHE RATIOS'!C:D,2,FALSE)</f>
        <v>Evacuations EU / EV</v>
      </c>
    </row>
    <row r="2210" spans="1:11" s="1012" customFormat="1" ht="12">
      <c r="A2210" s="1040"/>
      <c r="B2210" s="1053"/>
      <c r="C2210" s="1054"/>
      <c r="D2210" s="1070" t="s">
        <v>3598</v>
      </c>
      <c r="E2210" s="311"/>
      <c r="F2210" s="555"/>
      <c r="G2210" s="1052"/>
      <c r="H2210" s="1059">
        <f t="shared" si="35"/>
        <v>0</v>
      </c>
      <c r="I2210" s="1039"/>
      <c r="J2210" s="2159" t="s">
        <v>6432</v>
      </c>
      <c r="K2210" s="2160" t="str">
        <f>VLOOKUP(J2210,'FICHE RATIOS'!C:D,2,FALSE)</f>
        <v>Evacuations EU / EV</v>
      </c>
    </row>
    <row r="2211" spans="1:11" s="1012" customFormat="1" ht="12">
      <c r="A2211" s="1040"/>
      <c r="B2211" s="1053"/>
      <c r="C2211" s="1054"/>
      <c r="D2211" s="1067" t="s">
        <v>3833</v>
      </c>
      <c r="E2211" s="555" t="s">
        <v>66</v>
      </c>
      <c r="F2211" s="555">
        <v>4</v>
      </c>
      <c r="G2211" s="1052">
        <v>27.16</v>
      </c>
      <c r="H2211" s="1059">
        <f t="shared" si="35"/>
        <v>108.64</v>
      </c>
      <c r="I2211" s="1039"/>
      <c r="J2211" s="2159" t="s">
        <v>6432</v>
      </c>
      <c r="K2211" s="2160" t="str">
        <f>VLOOKUP(J2211,'FICHE RATIOS'!C:D,2,FALSE)</f>
        <v>Evacuations EU / EV</v>
      </c>
    </row>
    <row r="2212" spans="1:11" s="1012" customFormat="1" ht="12">
      <c r="A2212" s="1040"/>
      <c r="B2212" s="1053"/>
      <c r="C2212" s="1054"/>
      <c r="D2212" s="1067" t="s">
        <v>3834</v>
      </c>
      <c r="E2212" s="555" t="s">
        <v>66</v>
      </c>
      <c r="F2212" s="555">
        <v>39</v>
      </c>
      <c r="G2212" s="1052">
        <v>52.62</v>
      </c>
      <c r="H2212" s="1059">
        <f t="shared" si="35"/>
        <v>2052.1799999999998</v>
      </c>
      <c r="I2212" s="1039"/>
      <c r="J2212" s="2159" t="s">
        <v>6432</v>
      </c>
      <c r="K2212" s="2160" t="str">
        <f>VLOOKUP(J2212,'FICHE RATIOS'!C:D,2,FALSE)</f>
        <v>Evacuations EU / EV</v>
      </c>
    </row>
    <row r="2213" spans="1:11" s="1012" customFormat="1" ht="12">
      <c r="A2213" s="1040"/>
      <c r="B2213" s="1053"/>
      <c r="C2213" s="1054"/>
      <c r="D2213" s="1067" t="s">
        <v>3835</v>
      </c>
      <c r="E2213" s="555" t="s">
        <v>66</v>
      </c>
      <c r="F2213" s="555">
        <v>56</v>
      </c>
      <c r="G2213" s="1052">
        <v>63.38</v>
      </c>
      <c r="H2213" s="1059">
        <f t="shared" si="35"/>
        <v>3549.28</v>
      </c>
      <c r="I2213" s="1039"/>
      <c r="J2213" s="2159" t="s">
        <v>6432</v>
      </c>
      <c r="K2213" s="2160" t="str">
        <f>VLOOKUP(J2213,'FICHE RATIOS'!C:D,2,FALSE)</f>
        <v>Evacuations EU / EV</v>
      </c>
    </row>
    <row r="2214" spans="1:11" s="1012" customFormat="1" ht="12">
      <c r="A2214" s="1040"/>
      <c r="B2214" s="1053"/>
      <c r="C2214" s="1054"/>
      <c r="D2214" s="1067" t="s">
        <v>3836</v>
      </c>
      <c r="E2214" s="555" t="s">
        <v>66</v>
      </c>
      <c r="F2214" s="555">
        <v>16</v>
      </c>
      <c r="G2214" s="1052">
        <v>73.16</v>
      </c>
      <c r="H2214" s="1059">
        <f t="shared" si="35"/>
        <v>1170.56</v>
      </c>
      <c r="I2214" s="1039"/>
      <c r="J2214" s="2159" t="s">
        <v>6432</v>
      </c>
      <c r="K2214" s="2160" t="str">
        <f>VLOOKUP(J2214,'FICHE RATIOS'!C:D,2,FALSE)</f>
        <v>Evacuations EU / EV</v>
      </c>
    </row>
    <row r="2215" spans="1:11" s="1012" customFormat="1" ht="12">
      <c r="A2215" s="1040"/>
      <c r="B2215" s="1053"/>
      <c r="C2215" s="1054"/>
      <c r="D2215" s="1070"/>
      <c r="E2215" s="555"/>
      <c r="F2215" s="555"/>
      <c r="G2215" s="1052"/>
      <c r="H2215" s="1059">
        <f t="shared" si="35"/>
        <v>0</v>
      </c>
      <c r="I2215" s="1039"/>
      <c r="J2215" s="2159" t="s">
        <v>6432</v>
      </c>
      <c r="K2215" s="2160" t="str">
        <f>VLOOKUP(J2215,'FICHE RATIOS'!C:D,2,FALSE)</f>
        <v>Evacuations EU / EV</v>
      </c>
    </row>
    <row r="2216" spans="1:11" s="1012" customFormat="1" ht="12">
      <c r="A2216" s="1040"/>
      <c r="B2216" s="1053"/>
      <c r="C2216" s="1054"/>
      <c r="D2216" s="1099" t="s">
        <v>3837</v>
      </c>
      <c r="E2216" s="555" t="s">
        <v>235</v>
      </c>
      <c r="F2216" s="555">
        <v>55</v>
      </c>
      <c r="G2216" s="1052">
        <v>105.25</v>
      </c>
      <c r="H2216" s="1059">
        <f t="shared" si="35"/>
        <v>5788.75</v>
      </c>
      <c r="I2216" s="1039"/>
      <c r="J2216" s="2159" t="s">
        <v>6432</v>
      </c>
      <c r="K2216" s="2160" t="str">
        <f>VLOOKUP(J2216,'FICHE RATIOS'!C:D,2,FALSE)</f>
        <v>Evacuations EU / EV</v>
      </c>
    </row>
    <row r="2217" spans="1:11" s="1012" customFormat="1" ht="12">
      <c r="A2217" s="1040"/>
      <c r="B2217" s="1053"/>
      <c r="C2217" s="1054"/>
      <c r="D2217" s="1099" t="s">
        <v>3838</v>
      </c>
      <c r="E2217" s="555" t="s">
        <v>235</v>
      </c>
      <c r="F2217" s="555">
        <v>60</v>
      </c>
      <c r="G2217" s="1052">
        <v>126.77</v>
      </c>
      <c r="H2217" s="1059">
        <f t="shared" si="35"/>
        <v>7606.2</v>
      </c>
      <c r="I2217" s="1039"/>
      <c r="J2217" s="2159" t="s">
        <v>6432</v>
      </c>
      <c r="K2217" s="2160" t="str">
        <f>VLOOKUP(J2217,'FICHE RATIOS'!C:D,2,FALSE)</f>
        <v>Evacuations EU / EV</v>
      </c>
    </row>
    <row r="2218" spans="1:11" s="1012" customFormat="1" ht="12">
      <c r="A2218" s="1040"/>
      <c r="B2218" s="1053"/>
      <c r="C2218" s="1054"/>
      <c r="D2218" s="1099" t="s">
        <v>3839</v>
      </c>
      <c r="E2218" s="555" t="s">
        <v>235</v>
      </c>
      <c r="F2218" s="555">
        <v>102</v>
      </c>
      <c r="G2218" s="1052">
        <v>146.31</v>
      </c>
      <c r="H2218" s="1059">
        <f t="shared" si="35"/>
        <v>14923.62</v>
      </c>
      <c r="I2218" s="1039"/>
      <c r="J2218" s="2159" t="s">
        <v>6432</v>
      </c>
      <c r="K2218" s="2160" t="str">
        <f>VLOOKUP(J2218,'FICHE RATIOS'!C:D,2,FALSE)</f>
        <v>Evacuations EU / EV</v>
      </c>
    </row>
    <row r="2219" spans="1:11" s="1012" customFormat="1" ht="12">
      <c r="A2219" s="1040"/>
      <c r="B2219" s="1053"/>
      <c r="C2219" s="1054"/>
      <c r="D2219" s="1099" t="s">
        <v>3840</v>
      </c>
      <c r="E2219" s="555" t="s">
        <v>235</v>
      </c>
      <c r="F2219" s="555">
        <v>62</v>
      </c>
      <c r="G2219" s="1052">
        <v>186.77</v>
      </c>
      <c r="H2219" s="1059">
        <f t="shared" si="35"/>
        <v>11579.74</v>
      </c>
      <c r="I2219" s="1039"/>
      <c r="J2219" s="2159" t="s">
        <v>6432</v>
      </c>
      <c r="K2219" s="2160" t="str">
        <f>VLOOKUP(J2219,'FICHE RATIOS'!C:D,2,FALSE)</f>
        <v>Evacuations EU / EV</v>
      </c>
    </row>
    <row r="2220" spans="1:11" s="1012" customFormat="1" ht="12">
      <c r="A2220" s="1040"/>
      <c r="B2220" s="1053"/>
      <c r="C2220" s="1054"/>
      <c r="D2220" s="1099" t="s">
        <v>3841</v>
      </c>
      <c r="E2220" s="555" t="s">
        <v>235</v>
      </c>
      <c r="F2220" s="555">
        <v>50</v>
      </c>
      <c r="G2220" s="1052">
        <v>235.96</v>
      </c>
      <c r="H2220" s="1059">
        <f t="shared" si="35"/>
        <v>11798</v>
      </c>
      <c r="I2220" s="1039"/>
      <c r="J2220" s="2159" t="s">
        <v>6432</v>
      </c>
      <c r="K2220" s="2160" t="str">
        <f>VLOOKUP(J2220,'FICHE RATIOS'!C:D,2,FALSE)</f>
        <v>Evacuations EU / EV</v>
      </c>
    </row>
    <row r="2221" spans="1:11" s="1012" customFormat="1" ht="12">
      <c r="A2221" s="1040"/>
      <c r="B2221" s="1053"/>
      <c r="C2221" s="1054"/>
      <c r="D2221" s="1067"/>
      <c r="E2221" s="555"/>
      <c r="F2221" s="555"/>
      <c r="G2221" s="1052"/>
      <c r="H2221" s="1059">
        <f t="shared" si="35"/>
        <v>0</v>
      </c>
      <c r="I2221" s="1039"/>
      <c r="J2221" s="2159" t="s">
        <v>6432</v>
      </c>
      <c r="K2221" s="2160" t="str">
        <f>VLOOKUP(J2221,'FICHE RATIOS'!C:D,2,FALSE)</f>
        <v>Evacuations EU / EV</v>
      </c>
    </row>
    <row r="2222" spans="1:11" s="1012" customFormat="1" ht="12">
      <c r="A2222" s="1040"/>
      <c r="B2222" s="1053"/>
      <c r="C2222" s="1054"/>
      <c r="D2222" s="1067" t="s">
        <v>3842</v>
      </c>
      <c r="E2222" s="311"/>
      <c r="F2222" s="555"/>
      <c r="G2222" s="1052"/>
      <c r="H2222" s="1059">
        <f t="shared" si="35"/>
        <v>0</v>
      </c>
      <c r="I2222" s="1039"/>
      <c r="J2222" s="2159" t="s">
        <v>6432</v>
      </c>
      <c r="K2222" s="2160" t="str">
        <f>VLOOKUP(J2222,'FICHE RATIOS'!C:D,2,FALSE)</f>
        <v>Evacuations EU / EV</v>
      </c>
    </row>
    <row r="2223" spans="1:11" s="1012" customFormat="1" ht="12">
      <c r="A2223" s="1040"/>
      <c r="B2223" s="1053"/>
      <c r="C2223" s="1054"/>
      <c r="D2223" s="1067" t="s">
        <v>3843</v>
      </c>
      <c r="E2223" s="555" t="s">
        <v>235</v>
      </c>
      <c r="F2223" s="555">
        <v>329</v>
      </c>
      <c r="G2223" s="1052">
        <v>25.98</v>
      </c>
      <c r="H2223" s="1059">
        <f t="shared" si="35"/>
        <v>8547.42</v>
      </c>
      <c r="I2223" s="1039"/>
      <c r="J2223" s="2159" t="s">
        <v>6432</v>
      </c>
      <c r="K2223" s="2160" t="str">
        <f>VLOOKUP(J2223,'FICHE RATIOS'!C:D,2,FALSE)</f>
        <v>Evacuations EU / EV</v>
      </c>
    </row>
    <row r="2224" spans="1:11" s="1012" customFormat="1" ht="12">
      <c r="A2224" s="1040"/>
      <c r="B2224" s="1053"/>
      <c r="C2224" s="1054"/>
      <c r="D2224" s="1067"/>
      <c r="E2224" s="555"/>
      <c r="F2224" s="555"/>
      <c r="G2224" s="1052"/>
      <c r="H2224" s="1059">
        <f t="shared" si="35"/>
        <v>0</v>
      </c>
      <c r="I2224" s="1039"/>
      <c r="J2224" s="2159" t="s">
        <v>6432</v>
      </c>
      <c r="K2224" s="2160" t="str">
        <f>VLOOKUP(J2224,'FICHE RATIOS'!C:D,2,FALSE)</f>
        <v>Evacuations EU / EV</v>
      </c>
    </row>
    <row r="2225" spans="1:11" s="1012" customFormat="1" ht="12">
      <c r="A2225" s="1040"/>
      <c r="B2225" s="1053"/>
      <c r="C2225" s="1054"/>
      <c r="D2225" s="1064" t="s">
        <v>3844</v>
      </c>
      <c r="E2225" s="456" t="s">
        <v>70</v>
      </c>
      <c r="F2225" s="555">
        <v>189</v>
      </c>
      <c r="G2225" s="1052">
        <v>38.18</v>
      </c>
      <c r="H2225" s="1059">
        <f t="shared" si="35"/>
        <v>7216.0199999999995</v>
      </c>
      <c r="I2225" s="1039"/>
      <c r="J2225" s="2159" t="s">
        <v>6432</v>
      </c>
      <c r="K2225" s="2160" t="str">
        <f>VLOOKUP(J2225,'FICHE RATIOS'!C:D,2,FALSE)</f>
        <v>Evacuations EU / EV</v>
      </c>
    </row>
    <row r="2226" spans="1:11" s="1012" customFormat="1" ht="12">
      <c r="A2226" s="1040"/>
      <c r="B2226" s="1053"/>
      <c r="C2226" s="1054"/>
      <c r="D2226" s="1067"/>
      <c r="E2226" s="555"/>
      <c r="F2226" s="555"/>
      <c r="G2226" s="1052"/>
      <c r="H2226" s="1059">
        <f t="shared" si="35"/>
        <v>0</v>
      </c>
      <c r="I2226" s="1039"/>
      <c r="J2226" s="2159" t="s">
        <v>6432</v>
      </c>
      <c r="K2226" s="2160" t="str">
        <f>VLOOKUP(J2226,'FICHE RATIOS'!C:D,2,FALSE)</f>
        <v>Evacuations EU / EV</v>
      </c>
    </row>
    <row r="2227" spans="1:11" s="1012" customFormat="1" ht="12">
      <c r="A2227" s="1040"/>
      <c r="B2227" s="1053"/>
      <c r="C2227" s="1054"/>
      <c r="D2227" s="1067" t="s">
        <v>3845</v>
      </c>
      <c r="E2227" s="311"/>
      <c r="F2227" s="555"/>
      <c r="G2227" s="1052"/>
      <c r="H2227" s="1059">
        <f t="shared" si="35"/>
        <v>0</v>
      </c>
      <c r="I2227" s="1039"/>
      <c r="J2227" s="2159" t="s">
        <v>6432</v>
      </c>
      <c r="K2227" s="2160" t="str">
        <f>VLOOKUP(J2227,'FICHE RATIOS'!C:D,2,FALSE)</f>
        <v>Evacuations EU / EV</v>
      </c>
    </row>
    <row r="2228" spans="1:11" s="1012" customFormat="1" ht="12">
      <c r="A2228" s="1040"/>
      <c r="B2228" s="1053"/>
      <c r="C2228" s="1054"/>
      <c r="D2228" s="1067" t="s">
        <v>3846</v>
      </c>
      <c r="E2228" s="311"/>
      <c r="F2228" s="555"/>
      <c r="G2228" s="1052"/>
      <c r="H2228" s="1059">
        <f t="shared" si="35"/>
        <v>0</v>
      </c>
      <c r="I2228" s="1039"/>
      <c r="J2228" s="2159" t="s">
        <v>6432</v>
      </c>
      <c r="K2228" s="2160" t="str">
        <f>VLOOKUP(J2228,'FICHE RATIOS'!C:D,2,FALSE)</f>
        <v>Evacuations EU / EV</v>
      </c>
    </row>
    <row r="2229" spans="1:11" s="1012" customFormat="1" ht="12">
      <c r="A2229" s="1040"/>
      <c r="B2229" s="1053"/>
      <c r="C2229" s="1054"/>
      <c r="D2229" s="1067" t="s">
        <v>3847</v>
      </c>
      <c r="E2229" s="555" t="s">
        <v>51</v>
      </c>
      <c r="F2229" s="555">
        <v>3</v>
      </c>
      <c r="G2229" s="1052">
        <v>236.34</v>
      </c>
      <c r="H2229" s="1059">
        <f t="shared" si="35"/>
        <v>709.02</v>
      </c>
      <c r="I2229" s="1039"/>
      <c r="J2229" s="2159" t="s">
        <v>6432</v>
      </c>
      <c r="K2229" s="2160" t="str">
        <f>VLOOKUP(J2229,'FICHE RATIOS'!C:D,2,FALSE)</f>
        <v>Evacuations EU / EV</v>
      </c>
    </row>
    <row r="2230" spans="1:11" s="1012" customFormat="1" ht="12">
      <c r="A2230" s="1040"/>
      <c r="B2230" s="1123"/>
      <c r="C2230" s="1124"/>
      <c r="D2230" s="1062"/>
      <c r="E2230" s="276"/>
      <c r="F2230" s="1125"/>
      <c r="G2230" s="1081"/>
      <c r="H2230" s="1082">
        <f t="shared" si="35"/>
        <v>0</v>
      </c>
      <c r="I2230" s="1039"/>
      <c r="J2230" s="2159" t="s">
        <v>6432</v>
      </c>
      <c r="K2230" s="2160" t="str">
        <f>VLOOKUP(J2230,'FICHE RATIOS'!C:D,2,FALSE)</f>
        <v>Evacuations EU / EV</v>
      </c>
    </row>
    <row r="2231" spans="1:11" s="1012" customFormat="1" ht="12">
      <c r="A2231" s="1040"/>
      <c r="B2231" s="1060"/>
      <c r="C2231" s="1040"/>
      <c r="D2231" s="1061" t="s">
        <v>3848</v>
      </c>
      <c r="E2231" s="277"/>
      <c r="F2231" s="1051"/>
      <c r="G2231" s="1052"/>
      <c r="H2231" s="1059">
        <f t="shared" si="35"/>
        <v>0</v>
      </c>
      <c r="I2231" s="1039"/>
      <c r="J2231" s="2159" t="s">
        <v>6432</v>
      </c>
      <c r="K2231" s="2160" t="str">
        <f>VLOOKUP(J2231,'FICHE RATIOS'!C:D,2,FALSE)</f>
        <v>Evacuations EU / EV</v>
      </c>
    </row>
    <row r="2232" spans="1:11" s="1012" customFormat="1" ht="24">
      <c r="A2232" s="1040"/>
      <c r="B2232" s="1060"/>
      <c r="C2232" s="1040"/>
      <c r="D2232" s="1061" t="s">
        <v>3849</v>
      </c>
      <c r="E2232" s="1051" t="s">
        <v>66</v>
      </c>
      <c r="F2232" s="1051">
        <v>27</v>
      </c>
      <c r="G2232" s="1052">
        <v>241.53</v>
      </c>
      <c r="H2232" s="1059">
        <f t="shared" si="35"/>
        <v>6521.31</v>
      </c>
      <c r="I2232" s="1039"/>
      <c r="J2232" s="2159" t="s">
        <v>6432</v>
      </c>
      <c r="K2232" s="2160" t="str">
        <f>VLOOKUP(J2232,'FICHE RATIOS'!C:D,2,FALSE)</f>
        <v>Evacuations EU / EV</v>
      </c>
    </row>
    <row r="2233" spans="1:11" s="1012" customFormat="1" ht="12">
      <c r="A2233" s="1040"/>
      <c r="B2233" s="1053"/>
      <c r="C2233" s="1054"/>
      <c r="D2233" s="1067"/>
      <c r="E2233" s="555"/>
      <c r="F2233" s="555"/>
      <c r="G2233" s="1052"/>
      <c r="H2233" s="1059">
        <f t="shared" si="35"/>
        <v>0</v>
      </c>
      <c r="I2233" s="1039"/>
      <c r="J2233" s="2159" t="s">
        <v>6432</v>
      </c>
      <c r="K2233" s="2160" t="str">
        <f>VLOOKUP(J2233,'FICHE RATIOS'!C:D,2,FALSE)</f>
        <v>Evacuations EU / EV</v>
      </c>
    </row>
    <row r="2234" spans="1:11" s="1012" customFormat="1" ht="12">
      <c r="A2234" s="1040"/>
      <c r="B2234" s="1123"/>
      <c r="C2234" s="1124"/>
      <c r="D2234" s="1062"/>
      <c r="E2234" s="276"/>
      <c r="F2234" s="1125"/>
      <c r="G2234" s="1081"/>
      <c r="H2234" s="1082">
        <f t="shared" si="35"/>
        <v>0</v>
      </c>
      <c r="I2234" s="1039"/>
      <c r="J2234" s="2159" t="s">
        <v>6432</v>
      </c>
      <c r="K2234" s="2160" t="str">
        <f>VLOOKUP(J2234,'FICHE RATIOS'!C:D,2,FALSE)</f>
        <v>Evacuations EU / EV</v>
      </c>
    </row>
    <row r="2235" spans="1:11" s="1012" customFormat="1" ht="12">
      <c r="A2235" s="1040"/>
      <c r="B2235" s="1053"/>
      <c r="C2235" s="1054"/>
      <c r="D2235" s="1067" t="s">
        <v>3850</v>
      </c>
      <c r="E2235" s="311"/>
      <c r="F2235" s="555"/>
      <c r="G2235" s="1052"/>
      <c r="H2235" s="1059">
        <f t="shared" si="35"/>
        <v>0</v>
      </c>
      <c r="I2235" s="1039"/>
      <c r="J2235" s="2159" t="s">
        <v>6432</v>
      </c>
      <c r="K2235" s="2160" t="str">
        <f>VLOOKUP(J2235,'FICHE RATIOS'!C:D,2,FALSE)</f>
        <v>Evacuations EU / EV</v>
      </c>
    </row>
    <row r="2236" spans="1:11" s="1012" customFormat="1" ht="12">
      <c r="A2236" s="1040"/>
      <c r="B2236" s="1053"/>
      <c r="C2236" s="1054"/>
      <c r="D2236" s="1067" t="s">
        <v>3988</v>
      </c>
      <c r="E2236" s="311"/>
      <c r="F2236" s="555"/>
      <c r="G2236" s="1052"/>
      <c r="H2236" s="1059">
        <f t="shared" si="35"/>
        <v>0</v>
      </c>
      <c r="I2236" s="1039"/>
      <c r="J2236" s="2159" t="s">
        <v>6432</v>
      </c>
      <c r="K2236" s="2160" t="str">
        <f>VLOOKUP(J2236,'FICHE RATIOS'!C:D,2,FALSE)</f>
        <v>Evacuations EU / EV</v>
      </c>
    </row>
    <row r="2237" spans="1:11" s="1012" customFormat="1" ht="12">
      <c r="A2237" s="1040"/>
      <c r="B2237" s="1053"/>
      <c r="C2237" s="1054"/>
      <c r="D2237" s="1067" t="s">
        <v>3851</v>
      </c>
      <c r="E2237" s="311"/>
      <c r="F2237" s="555"/>
      <c r="G2237" s="1052"/>
      <c r="H2237" s="1059">
        <f t="shared" si="35"/>
        <v>0</v>
      </c>
      <c r="I2237" s="1039"/>
      <c r="J2237" s="2159" t="s">
        <v>6432</v>
      </c>
      <c r="K2237" s="2160" t="str">
        <f>VLOOKUP(J2237,'FICHE RATIOS'!C:D,2,FALSE)</f>
        <v>Evacuations EU / EV</v>
      </c>
    </row>
    <row r="2238" spans="1:11" s="1012" customFormat="1" ht="12">
      <c r="A2238" s="1040"/>
      <c r="B2238" s="1053"/>
      <c r="C2238" s="1054"/>
      <c r="D2238" s="1067" t="s">
        <v>3989</v>
      </c>
      <c r="E2238" s="555" t="s">
        <v>51</v>
      </c>
      <c r="F2238" s="555">
        <v>1</v>
      </c>
      <c r="G2238" s="1052">
        <v>7898.53</v>
      </c>
      <c r="H2238" s="1059">
        <f t="shared" si="35"/>
        <v>7898.53</v>
      </c>
      <c r="I2238" s="1039"/>
      <c r="J2238" s="2159" t="s">
        <v>6432</v>
      </c>
      <c r="K2238" s="2160" t="str">
        <f>VLOOKUP(J2238,'FICHE RATIOS'!C:D,2,FALSE)</f>
        <v>Evacuations EU / EV</v>
      </c>
    </row>
    <row r="2239" spans="1:11" s="1012" customFormat="1" ht="12">
      <c r="A2239" s="1040"/>
      <c r="B2239" s="1053"/>
      <c r="C2239" s="1054"/>
      <c r="D2239" s="1067"/>
      <c r="E2239" s="555"/>
      <c r="F2239" s="555"/>
      <c r="G2239" s="1052"/>
      <c r="H2239" s="1059">
        <f t="shared" si="35"/>
        <v>0</v>
      </c>
      <c r="I2239" s="1039"/>
      <c r="J2239" s="2159" t="s">
        <v>6432</v>
      </c>
      <c r="K2239" s="2160" t="str">
        <f>VLOOKUP(J2239,'FICHE RATIOS'!C:D,2,FALSE)</f>
        <v>Evacuations EU / EV</v>
      </c>
    </row>
    <row r="2240" spans="1:11" s="1012" customFormat="1" ht="12">
      <c r="A2240" s="1040"/>
      <c r="B2240" s="1053"/>
      <c r="C2240" s="1054"/>
      <c r="D2240" s="1067" t="s">
        <v>3854</v>
      </c>
      <c r="E2240" s="555"/>
      <c r="F2240" s="555"/>
      <c r="G2240" s="1052"/>
      <c r="H2240" s="1059">
        <f t="shared" si="35"/>
        <v>0</v>
      </c>
      <c r="I2240" s="1039"/>
      <c r="J2240" s="2159" t="s">
        <v>6432</v>
      </c>
      <c r="K2240" s="2160" t="str">
        <f>VLOOKUP(J2240,'FICHE RATIOS'!C:D,2,FALSE)</f>
        <v>Evacuations EU / EV</v>
      </c>
    </row>
    <row r="2241" spans="1:11" s="1012" customFormat="1" ht="12">
      <c r="A2241" s="1040"/>
      <c r="B2241" s="1053"/>
      <c r="C2241" s="1054"/>
      <c r="D2241" s="1067" t="s">
        <v>3855</v>
      </c>
      <c r="E2241" s="555" t="s">
        <v>51</v>
      </c>
      <c r="F2241" s="555">
        <v>1</v>
      </c>
      <c r="G2241" s="1052">
        <v>1451.24</v>
      </c>
      <c r="H2241" s="1059">
        <f t="shared" si="35"/>
        <v>1451.24</v>
      </c>
      <c r="I2241" s="1039"/>
      <c r="J2241" s="2159" t="s">
        <v>6432</v>
      </c>
      <c r="K2241" s="2160" t="str">
        <f>VLOOKUP(J2241,'FICHE RATIOS'!C:D,2,FALSE)</f>
        <v>Evacuations EU / EV</v>
      </c>
    </row>
    <row r="2242" spans="1:11" s="1012" customFormat="1" ht="12">
      <c r="A2242" s="1040"/>
      <c r="B2242" s="1053"/>
      <c r="C2242" s="1054"/>
      <c r="D2242" s="1067"/>
      <c r="E2242" s="555"/>
      <c r="F2242" s="555"/>
      <c r="G2242" s="1052"/>
      <c r="H2242" s="1059">
        <f t="shared" si="35"/>
        <v>0</v>
      </c>
      <c r="I2242" s="1039"/>
      <c r="J2242" s="2159" t="s">
        <v>6432</v>
      </c>
      <c r="K2242" s="2160" t="str">
        <f>VLOOKUP(J2242,'FICHE RATIOS'!C:D,2,FALSE)</f>
        <v>Evacuations EU / EV</v>
      </c>
    </row>
    <row r="2243" spans="1:11" s="1012" customFormat="1" ht="12">
      <c r="A2243" s="1040"/>
      <c r="B2243" s="1053"/>
      <c r="C2243" s="1054"/>
      <c r="D2243" s="1067" t="s">
        <v>3856</v>
      </c>
      <c r="E2243" s="555"/>
      <c r="F2243" s="555"/>
      <c r="G2243" s="1052"/>
      <c r="H2243" s="1059">
        <f t="shared" si="35"/>
        <v>0</v>
      </c>
      <c r="I2243" s="1039"/>
      <c r="J2243" s="2159" t="s">
        <v>6432</v>
      </c>
      <c r="K2243" s="2160" t="str">
        <f>VLOOKUP(J2243,'FICHE RATIOS'!C:D,2,FALSE)</f>
        <v>Evacuations EU / EV</v>
      </c>
    </row>
    <row r="2244" spans="1:11" s="1012" customFormat="1" ht="12">
      <c r="A2244" s="1040"/>
      <c r="B2244" s="1053"/>
      <c r="C2244" s="1054"/>
      <c r="D2244" s="1067" t="s">
        <v>3857</v>
      </c>
      <c r="E2244" s="555" t="s">
        <v>51</v>
      </c>
      <c r="F2244" s="555">
        <v>1</v>
      </c>
      <c r="G2244" s="1052">
        <v>442.4</v>
      </c>
      <c r="H2244" s="1059">
        <f t="shared" si="35"/>
        <v>442.4</v>
      </c>
      <c r="I2244" s="1039"/>
      <c r="J2244" s="2159" t="s">
        <v>6432</v>
      </c>
      <c r="K2244" s="2160" t="str">
        <f>VLOOKUP(J2244,'FICHE RATIOS'!C:D,2,FALSE)</f>
        <v>Evacuations EU / EV</v>
      </c>
    </row>
    <row r="2245" spans="1:11" s="1012" customFormat="1" ht="12">
      <c r="A2245" s="1040"/>
      <c r="B2245" s="1053"/>
      <c r="C2245" s="1054"/>
      <c r="D2245" s="1067" t="s">
        <v>3599</v>
      </c>
      <c r="E2245" s="555" t="s">
        <v>66</v>
      </c>
      <c r="F2245" s="555">
        <v>1</v>
      </c>
      <c r="G2245" s="1052">
        <v>47.46</v>
      </c>
      <c r="H2245" s="1059">
        <f t="shared" si="35"/>
        <v>47.46</v>
      </c>
      <c r="I2245" s="1039"/>
      <c r="J2245" s="2159" t="s">
        <v>6432</v>
      </c>
      <c r="K2245" s="2160" t="str">
        <f>VLOOKUP(J2245,'FICHE RATIOS'!C:D,2,FALSE)</f>
        <v>Evacuations EU / EV</v>
      </c>
    </row>
    <row r="2246" spans="1:11" s="1012" customFormat="1" ht="12">
      <c r="A2246" s="1040"/>
      <c r="B2246" s="1053"/>
      <c r="C2246" s="1054"/>
      <c r="D2246" s="1099" t="s">
        <v>3858</v>
      </c>
      <c r="E2246" s="555" t="s">
        <v>66</v>
      </c>
      <c r="F2246" s="555">
        <v>1</v>
      </c>
      <c r="G2246" s="1052">
        <v>272.31</v>
      </c>
      <c r="H2246" s="1059">
        <f t="shared" si="35"/>
        <v>272.31</v>
      </c>
      <c r="I2246" s="1039"/>
      <c r="J2246" s="2159" t="s">
        <v>6432</v>
      </c>
      <c r="K2246" s="2160" t="str">
        <f>VLOOKUP(J2246,'FICHE RATIOS'!C:D,2,FALSE)</f>
        <v>Evacuations EU / EV</v>
      </c>
    </row>
    <row r="2247" spans="1:11" s="1012" customFormat="1" ht="12">
      <c r="A2247" s="1040"/>
      <c r="B2247" s="1053"/>
      <c r="C2247" s="1054"/>
      <c r="D2247" s="1064" t="s">
        <v>3859</v>
      </c>
      <c r="E2247" s="555" t="s">
        <v>66</v>
      </c>
      <c r="F2247" s="555">
        <v>1</v>
      </c>
      <c r="G2247" s="1052">
        <v>31.09</v>
      </c>
      <c r="H2247" s="1059">
        <f t="shared" si="35"/>
        <v>31.09</v>
      </c>
      <c r="I2247" s="1039"/>
      <c r="J2247" s="2159" t="s">
        <v>6432</v>
      </c>
      <c r="K2247" s="2160" t="str">
        <f>VLOOKUP(J2247,'FICHE RATIOS'!C:D,2,FALSE)</f>
        <v>Evacuations EU / EV</v>
      </c>
    </row>
    <row r="2248" spans="1:11" s="1012" customFormat="1" ht="12">
      <c r="A2248" s="1040"/>
      <c r="B2248" s="1053"/>
      <c r="C2248" s="1054"/>
      <c r="D2248" s="1064"/>
      <c r="E2248" s="555"/>
      <c r="F2248" s="555"/>
      <c r="G2248" s="1052"/>
      <c r="H2248" s="1059">
        <f t="shared" si="35"/>
        <v>0</v>
      </c>
      <c r="I2248" s="1039"/>
      <c r="J2248" s="2159" t="s">
        <v>6432</v>
      </c>
      <c r="K2248" s="2160" t="str">
        <f>VLOOKUP(J2248,'FICHE RATIOS'!C:D,2,FALSE)</f>
        <v>Evacuations EU / EV</v>
      </c>
    </row>
    <row r="2249" spans="1:11" s="1012" customFormat="1" ht="12">
      <c r="A2249" s="1040"/>
      <c r="B2249" s="1053"/>
      <c r="C2249" s="1054"/>
      <c r="D2249" s="1067" t="s">
        <v>3556</v>
      </c>
      <c r="E2249" s="555"/>
      <c r="F2249" s="555"/>
      <c r="G2249" s="1052"/>
      <c r="H2249" s="1059">
        <f t="shared" si="35"/>
        <v>0</v>
      </c>
      <c r="I2249" s="1039"/>
      <c r="J2249" s="2159" t="s">
        <v>6432</v>
      </c>
      <c r="K2249" s="2160" t="str">
        <f>VLOOKUP(J2249,'FICHE RATIOS'!C:D,2,FALSE)</f>
        <v>Evacuations EU / EV</v>
      </c>
    </row>
    <row r="2250" spans="1:11" s="1012" customFormat="1" ht="12">
      <c r="A2250" s="1040"/>
      <c r="B2250" s="1053"/>
      <c r="C2250" s="1054"/>
      <c r="D2250" s="1067" t="s">
        <v>3557</v>
      </c>
      <c r="E2250" s="555" t="s">
        <v>235</v>
      </c>
      <c r="F2250" s="555">
        <v>3</v>
      </c>
      <c r="G2250" s="1052">
        <v>28.41</v>
      </c>
      <c r="H2250" s="1059">
        <f t="shared" si="35"/>
        <v>85.23</v>
      </c>
      <c r="I2250" s="1039"/>
      <c r="J2250" s="2159" t="s">
        <v>6432</v>
      </c>
      <c r="K2250" s="2160" t="str">
        <f>VLOOKUP(J2250,'FICHE RATIOS'!C:D,2,FALSE)</f>
        <v>Evacuations EU / EV</v>
      </c>
    </row>
    <row r="2251" spans="1:11" s="1012" customFormat="1" ht="12">
      <c r="A2251" s="1040"/>
      <c r="B2251" s="1053"/>
      <c r="C2251" s="1054"/>
      <c r="D2251" s="1088"/>
      <c r="E2251" s="555"/>
      <c r="F2251" s="555"/>
      <c r="G2251" s="1052"/>
      <c r="H2251" s="1059">
        <f t="shared" si="35"/>
        <v>0</v>
      </c>
      <c r="I2251" s="1039"/>
      <c r="J2251" s="2159" t="s">
        <v>6432</v>
      </c>
      <c r="K2251" s="2160" t="str">
        <f>VLOOKUP(J2251,'FICHE RATIOS'!C:D,2,FALSE)</f>
        <v>Evacuations EU / EV</v>
      </c>
    </row>
    <row r="2252" spans="1:11" s="1012" customFormat="1" ht="12">
      <c r="A2252" s="1040"/>
      <c r="B2252" s="1053"/>
      <c r="C2252" s="1054"/>
      <c r="D2252" s="1067" t="s">
        <v>3618</v>
      </c>
      <c r="E2252" s="555" t="s">
        <v>235</v>
      </c>
      <c r="F2252" s="555">
        <v>15</v>
      </c>
      <c r="G2252" s="1052">
        <v>25.16</v>
      </c>
      <c r="H2252" s="1059">
        <f t="shared" si="35"/>
        <v>377.4</v>
      </c>
      <c r="I2252" s="1039"/>
      <c r="J2252" s="2159" t="s">
        <v>6432</v>
      </c>
      <c r="K2252" s="2160" t="str">
        <f>VLOOKUP(J2252,'FICHE RATIOS'!C:D,2,FALSE)</f>
        <v>Evacuations EU / EV</v>
      </c>
    </row>
    <row r="2253" spans="1:11" s="1012" customFormat="1" ht="12">
      <c r="A2253" s="1040"/>
      <c r="B2253" s="1053"/>
      <c r="C2253" s="1054"/>
      <c r="D2253" s="1067" t="s">
        <v>3621</v>
      </c>
      <c r="E2253" s="555" t="s">
        <v>235</v>
      </c>
      <c r="F2253" s="555">
        <v>15</v>
      </c>
      <c r="G2253" s="1052">
        <v>6.02</v>
      </c>
      <c r="H2253" s="1059">
        <f t="shared" si="35"/>
        <v>90.3</v>
      </c>
      <c r="I2253" s="1039"/>
      <c r="J2253" s="2159" t="s">
        <v>6432</v>
      </c>
      <c r="K2253" s="2160" t="str">
        <f>VLOOKUP(J2253,'FICHE RATIOS'!C:D,2,FALSE)</f>
        <v>Evacuations EU / EV</v>
      </c>
    </row>
    <row r="2254" spans="1:11" s="1012" customFormat="1" ht="12">
      <c r="A2254" s="1040"/>
      <c r="B2254" s="1053"/>
      <c r="C2254" s="1054"/>
      <c r="D2254" s="1067"/>
      <c r="E2254" s="555"/>
      <c r="F2254" s="555"/>
      <c r="G2254" s="1052"/>
      <c r="H2254" s="1059">
        <f t="shared" si="35"/>
        <v>0</v>
      </c>
      <c r="I2254" s="1039"/>
      <c r="J2254" s="2159" t="s">
        <v>6432</v>
      </c>
      <c r="K2254" s="2160" t="str">
        <f>VLOOKUP(J2254,'FICHE RATIOS'!C:D,2,FALSE)</f>
        <v>Evacuations EU / EV</v>
      </c>
    </row>
    <row r="2255" spans="1:11" s="1012" customFormat="1" ht="12">
      <c r="A2255" s="1040"/>
      <c r="B2255" s="1053"/>
      <c r="C2255" s="1054"/>
      <c r="D2255" s="1067" t="s">
        <v>3860</v>
      </c>
      <c r="E2255" s="555"/>
      <c r="F2255" s="555"/>
      <c r="G2255" s="1052"/>
      <c r="H2255" s="1059">
        <f t="shared" si="35"/>
        <v>0</v>
      </c>
      <c r="I2255" s="1039"/>
      <c r="J2255" s="2159" t="s">
        <v>6432</v>
      </c>
      <c r="K2255" s="2160" t="str">
        <f>VLOOKUP(J2255,'FICHE RATIOS'!C:D,2,FALSE)</f>
        <v>Evacuations EU / EV</v>
      </c>
    </row>
    <row r="2256" spans="1:11" s="1012" customFormat="1" ht="12">
      <c r="A2256" s="1040"/>
      <c r="B2256" s="1053"/>
      <c r="C2256" s="1054"/>
      <c r="D2256" s="1067" t="s">
        <v>3861</v>
      </c>
      <c r="E2256" s="555"/>
      <c r="F2256" s="555"/>
      <c r="G2256" s="1052"/>
      <c r="H2256" s="1059">
        <f t="shared" si="35"/>
        <v>0</v>
      </c>
      <c r="I2256" s="1039"/>
      <c r="J2256" s="2159" t="s">
        <v>6432</v>
      </c>
      <c r="K2256" s="2160" t="str">
        <f>VLOOKUP(J2256,'FICHE RATIOS'!C:D,2,FALSE)</f>
        <v>Evacuations EU / EV</v>
      </c>
    </row>
    <row r="2257" spans="1:11" s="1012" customFormat="1" ht="12">
      <c r="A2257" s="1040"/>
      <c r="B2257" s="1053"/>
      <c r="C2257" s="1054"/>
      <c r="D2257" s="1067" t="s">
        <v>3862</v>
      </c>
      <c r="E2257" s="555" t="s">
        <v>51</v>
      </c>
      <c r="F2257" s="555">
        <v>1</v>
      </c>
      <c r="G2257" s="1052">
        <v>683.46</v>
      </c>
      <c r="H2257" s="1059">
        <f t="shared" si="35"/>
        <v>683.46</v>
      </c>
      <c r="I2257" s="1039"/>
      <c r="J2257" s="2159" t="s">
        <v>6432</v>
      </c>
      <c r="K2257" s="2160" t="str">
        <f>VLOOKUP(J2257,'FICHE RATIOS'!C:D,2,FALSE)</f>
        <v>Evacuations EU / EV</v>
      </c>
    </row>
    <row r="2258" spans="1:11" s="1012" customFormat="1" ht="12">
      <c r="A2258" s="1040"/>
      <c r="B2258" s="1065"/>
      <c r="C2258" s="1066"/>
      <c r="D2258" s="1062"/>
      <c r="E2258" s="276"/>
      <c r="F2258" s="277"/>
      <c r="G2258" s="1052"/>
      <c r="H2258" s="1059">
        <f t="shared" si="35"/>
        <v>0</v>
      </c>
      <c r="I2258" s="1039"/>
      <c r="J2258" s="2159" t="s">
        <v>6432</v>
      </c>
      <c r="K2258" s="2160" t="str">
        <f>VLOOKUP(J2258,'FICHE RATIOS'!C:D,2,FALSE)</f>
        <v>Evacuations EU / EV</v>
      </c>
    </row>
    <row r="2259" spans="1:11" s="1012" customFormat="1" ht="12">
      <c r="A2259" s="1040"/>
      <c r="B2259" s="1123"/>
      <c r="C2259" s="1124"/>
      <c r="D2259" s="1062"/>
      <c r="E2259" s="276"/>
      <c r="F2259" s="1125"/>
      <c r="G2259" s="1081"/>
      <c r="H2259" s="1082">
        <f t="shared" si="35"/>
        <v>0</v>
      </c>
      <c r="I2259" s="1039"/>
      <c r="J2259" s="2159" t="s">
        <v>6432</v>
      </c>
      <c r="K2259" s="2160" t="str">
        <f>VLOOKUP(J2259,'FICHE RATIOS'!C:D,2,FALSE)</f>
        <v>Evacuations EU / EV</v>
      </c>
    </row>
    <row r="2260" spans="1:11" s="1012" customFormat="1" ht="12">
      <c r="A2260" s="1040"/>
      <c r="B2260" s="1123"/>
      <c r="C2260" s="1124"/>
      <c r="D2260" s="1062"/>
      <c r="E2260" s="276"/>
      <c r="F2260" s="1125"/>
      <c r="G2260" s="1081"/>
      <c r="H2260" s="1082">
        <f t="shared" ref="H2260:H2323" si="36">+IF(F2260=0,0,F2260*G2260)</f>
        <v>0</v>
      </c>
      <c r="I2260" s="1039"/>
      <c r="J2260" s="2159" t="s">
        <v>6432</v>
      </c>
      <c r="K2260" s="2160" t="str">
        <f>VLOOKUP(J2260,'FICHE RATIOS'!C:D,2,FALSE)</f>
        <v>Evacuations EU / EV</v>
      </c>
    </row>
    <row r="2261" spans="1:11" s="1012" customFormat="1" ht="12">
      <c r="A2261" s="1040"/>
      <c r="B2261" s="1053"/>
      <c r="C2261" s="1054"/>
      <c r="D2261" s="1070" t="s">
        <v>3805</v>
      </c>
      <c r="E2261" s="555"/>
      <c r="F2261" s="555"/>
      <c r="G2261" s="1052"/>
      <c r="H2261" s="1059">
        <f t="shared" si="36"/>
        <v>0</v>
      </c>
      <c r="I2261" s="1039"/>
      <c r="J2261" s="2159" t="s">
        <v>6432</v>
      </c>
      <c r="K2261" s="2160" t="str">
        <f>VLOOKUP(J2261,'FICHE RATIOS'!C:D,2,FALSE)</f>
        <v>Evacuations EU / EV</v>
      </c>
    </row>
    <row r="2262" spans="1:11" s="1012" customFormat="1" ht="12">
      <c r="A2262" s="1040"/>
      <c r="B2262" s="1053"/>
      <c r="C2262" s="1054"/>
      <c r="D2262" s="1067" t="s">
        <v>3806</v>
      </c>
      <c r="E2262" s="555" t="s">
        <v>66</v>
      </c>
      <c r="F2262" s="555">
        <v>1</v>
      </c>
      <c r="G2262" s="1052">
        <v>16.399999999999999</v>
      </c>
      <c r="H2262" s="1059">
        <f t="shared" si="36"/>
        <v>16.399999999999999</v>
      </c>
      <c r="I2262" s="1039"/>
      <c r="J2262" s="2159" t="s">
        <v>6432</v>
      </c>
      <c r="K2262" s="2160" t="str">
        <f>VLOOKUP(J2262,'FICHE RATIOS'!C:D,2,FALSE)</f>
        <v>Evacuations EU / EV</v>
      </c>
    </row>
    <row r="2263" spans="1:11" s="1012" customFormat="1" ht="12">
      <c r="A2263" s="1040"/>
      <c r="B2263" s="1053"/>
      <c r="C2263" s="1054"/>
      <c r="D2263" s="1070"/>
      <c r="E2263" s="555"/>
      <c r="F2263" s="555"/>
      <c r="G2263" s="1052"/>
      <c r="H2263" s="1059">
        <f t="shared" si="36"/>
        <v>0</v>
      </c>
      <c r="I2263" s="1039"/>
      <c r="J2263" s="2159" t="s">
        <v>6432</v>
      </c>
      <c r="K2263" s="2160" t="str">
        <f>VLOOKUP(J2263,'FICHE RATIOS'!C:D,2,FALSE)</f>
        <v>Evacuations EU / EV</v>
      </c>
    </row>
    <row r="2264" spans="1:11" s="1012" customFormat="1" ht="12">
      <c r="A2264" s="1040"/>
      <c r="B2264" s="1053"/>
      <c r="C2264" s="1054"/>
      <c r="D2264" s="1067" t="s">
        <v>3830</v>
      </c>
      <c r="E2264" s="555"/>
      <c r="F2264" s="555"/>
      <c r="G2264" s="1052"/>
      <c r="H2264" s="1059">
        <f t="shared" si="36"/>
        <v>0</v>
      </c>
      <c r="I2264" s="1039"/>
      <c r="J2264" s="2159" t="s">
        <v>6432</v>
      </c>
      <c r="K2264" s="2160" t="str">
        <f>VLOOKUP(J2264,'FICHE RATIOS'!C:D,2,FALSE)</f>
        <v>Evacuations EU / EV</v>
      </c>
    </row>
    <row r="2265" spans="1:11" s="1012" customFormat="1" ht="12">
      <c r="A2265" s="1040"/>
      <c r="B2265" s="1053"/>
      <c r="C2265" s="1054"/>
      <c r="D2265" s="1067" t="s">
        <v>3831</v>
      </c>
      <c r="E2265" s="555" t="s">
        <v>66</v>
      </c>
      <c r="F2265" s="555">
        <v>1</v>
      </c>
      <c r="G2265" s="1052">
        <v>7.92</v>
      </c>
      <c r="H2265" s="1059">
        <f t="shared" si="36"/>
        <v>7.92</v>
      </c>
      <c r="I2265" s="1039"/>
      <c r="J2265" s="2159" t="s">
        <v>6432</v>
      </c>
      <c r="K2265" s="2160" t="str">
        <f>VLOOKUP(J2265,'FICHE RATIOS'!C:D,2,FALSE)</f>
        <v>Evacuations EU / EV</v>
      </c>
    </row>
    <row r="2266" spans="1:11" s="1012" customFormat="1" ht="12">
      <c r="A2266" s="1040"/>
      <c r="B2266" s="1053"/>
      <c r="C2266" s="1054"/>
      <c r="D2266" s="1067"/>
      <c r="E2266" s="555"/>
      <c r="F2266" s="555"/>
      <c r="G2266" s="1052"/>
      <c r="H2266" s="1059">
        <f t="shared" si="36"/>
        <v>0</v>
      </c>
      <c r="I2266" s="1039"/>
      <c r="J2266" s="2159" t="s">
        <v>6432</v>
      </c>
      <c r="K2266" s="2160" t="str">
        <f>VLOOKUP(J2266,'FICHE RATIOS'!C:D,2,FALSE)</f>
        <v>Evacuations EU / EV</v>
      </c>
    </row>
    <row r="2267" spans="1:11" s="1012" customFormat="1" ht="12">
      <c r="A2267" s="1040"/>
      <c r="B2267" s="1053"/>
      <c r="C2267" s="1054"/>
      <c r="D2267" s="1067" t="s">
        <v>3755</v>
      </c>
      <c r="E2267" s="555" t="s">
        <v>235</v>
      </c>
      <c r="F2267" s="555">
        <v>20</v>
      </c>
      <c r="G2267" s="1052">
        <v>23.98</v>
      </c>
      <c r="H2267" s="1059">
        <f t="shared" si="36"/>
        <v>479.6</v>
      </c>
      <c r="I2267" s="1039"/>
      <c r="J2267" s="2159" t="s">
        <v>6432</v>
      </c>
      <c r="K2267" s="2160" t="str">
        <f>VLOOKUP(J2267,'FICHE RATIOS'!C:D,2,FALSE)</f>
        <v>Evacuations EU / EV</v>
      </c>
    </row>
    <row r="2268" spans="1:11" s="1012" customFormat="1" ht="12">
      <c r="A2268" s="1040"/>
      <c r="B2268" s="1053"/>
      <c r="C2268" s="1054"/>
      <c r="D2268" s="1067"/>
      <c r="E2268" s="555"/>
      <c r="F2268" s="555"/>
      <c r="G2268" s="1052"/>
      <c r="H2268" s="1059">
        <f t="shared" si="36"/>
        <v>0</v>
      </c>
      <c r="I2268" s="1039"/>
      <c r="J2268" s="2159" t="s">
        <v>6432</v>
      </c>
      <c r="K2268" s="2160" t="str">
        <f>VLOOKUP(J2268,'FICHE RATIOS'!C:D,2,FALSE)</f>
        <v>Evacuations EU / EV</v>
      </c>
    </row>
    <row r="2269" spans="1:11" s="1012" customFormat="1" ht="12">
      <c r="A2269" s="1040"/>
      <c r="B2269" s="1123"/>
      <c r="C2269" s="1124"/>
      <c r="D2269" s="1062"/>
      <c r="E2269" s="276"/>
      <c r="F2269" s="1125"/>
      <c r="G2269" s="1081"/>
      <c r="H2269" s="1082">
        <f t="shared" si="36"/>
        <v>0</v>
      </c>
      <c r="I2269" s="1039"/>
      <c r="J2269" s="2159"/>
      <c r="K2269" s="2160" t="e">
        <f>VLOOKUP(J2269,'FICHE RATIOS'!C:D,2,FALSE)</f>
        <v>#N/A</v>
      </c>
    </row>
    <row r="2270" spans="1:11" s="1012" customFormat="1" ht="12">
      <c r="A2270" s="1040"/>
      <c r="B2270" s="1123"/>
      <c r="C2270" s="1124"/>
      <c r="D2270" s="1100" t="s">
        <v>3863</v>
      </c>
      <c r="E2270" s="276"/>
      <c r="F2270" s="1125"/>
      <c r="G2270" s="1081"/>
      <c r="H2270" s="1082">
        <f t="shared" si="36"/>
        <v>0</v>
      </c>
      <c r="I2270" s="1039"/>
      <c r="J2270" s="2159"/>
      <c r="K2270" s="2160" t="e">
        <f>VLOOKUP(J2270,'FICHE RATIOS'!C:D,2,FALSE)</f>
        <v>#N/A</v>
      </c>
    </row>
    <row r="2271" spans="1:11" s="1012" customFormat="1" ht="12">
      <c r="A2271" s="1040"/>
      <c r="B2271" s="1079"/>
      <c r="C2271" s="1080"/>
      <c r="D2271" s="1067" t="s">
        <v>3990</v>
      </c>
      <c r="E2271" s="456"/>
      <c r="F2271" s="1094"/>
      <c r="G2271" s="1081"/>
      <c r="H2271" s="1082">
        <f t="shared" si="36"/>
        <v>0</v>
      </c>
      <c r="I2271" s="1039"/>
      <c r="J2271" s="2159" t="s">
        <v>6431</v>
      </c>
      <c r="K2271" s="2160" t="str">
        <f>VLOOKUP(J2271,'FICHE RATIOS'!C:D,2,FALSE)</f>
        <v>Evacuations EP</v>
      </c>
    </row>
    <row r="2272" spans="1:11" s="1012" customFormat="1" ht="12">
      <c r="A2272" s="1040"/>
      <c r="B2272" s="1079"/>
      <c r="C2272" s="1080"/>
      <c r="D2272" s="1057" t="s">
        <v>3991</v>
      </c>
      <c r="E2272" s="456"/>
      <c r="F2272" s="1094"/>
      <c r="G2272" s="1081"/>
      <c r="H2272" s="1082">
        <f t="shared" si="36"/>
        <v>0</v>
      </c>
      <c r="I2272" s="1039"/>
      <c r="J2272" s="2159" t="s">
        <v>6431</v>
      </c>
      <c r="K2272" s="2160" t="str">
        <f>VLOOKUP(J2272,'FICHE RATIOS'!C:D,2,FALSE)</f>
        <v>Evacuations EP</v>
      </c>
    </row>
    <row r="2273" spans="1:11" s="1012" customFormat="1" ht="12">
      <c r="A2273" s="1040"/>
      <c r="B2273" s="1079"/>
      <c r="C2273" s="1080"/>
      <c r="D2273" s="1061" t="s">
        <v>3866</v>
      </c>
      <c r="E2273" s="456"/>
      <c r="F2273" s="1094"/>
      <c r="G2273" s="1081"/>
      <c r="H2273" s="1082">
        <f t="shared" si="36"/>
        <v>0</v>
      </c>
      <c r="I2273" s="1039"/>
      <c r="J2273" s="2159" t="s">
        <v>6431</v>
      </c>
      <c r="K2273" s="2160" t="str">
        <f>VLOOKUP(J2273,'FICHE RATIOS'!C:D,2,FALSE)</f>
        <v>Evacuations EP</v>
      </c>
    </row>
    <row r="2274" spans="1:11" s="1012" customFormat="1" ht="12">
      <c r="A2274" s="1040"/>
      <c r="B2274" s="1101"/>
      <c r="C2274" s="1102"/>
      <c r="D2274" s="1061" t="s">
        <v>3867</v>
      </c>
      <c r="E2274" s="555" t="s">
        <v>66</v>
      </c>
      <c r="F2274" s="555">
        <v>2</v>
      </c>
      <c r="G2274" s="1081">
        <v>1604.28</v>
      </c>
      <c r="H2274" s="1082">
        <f t="shared" si="36"/>
        <v>3208.56</v>
      </c>
      <c r="I2274" s="1039"/>
      <c r="J2274" s="2159" t="s">
        <v>6431</v>
      </c>
      <c r="K2274" s="2160" t="str">
        <f>VLOOKUP(J2274,'FICHE RATIOS'!C:D,2,FALSE)</f>
        <v>Evacuations EP</v>
      </c>
    </row>
    <row r="2275" spans="1:11" s="1012" customFormat="1" ht="12">
      <c r="A2275" s="1040"/>
      <c r="B2275" s="1053"/>
      <c r="C2275" s="1054"/>
      <c r="D2275" s="1067" t="s">
        <v>3868</v>
      </c>
      <c r="E2275" s="555"/>
      <c r="F2275" s="555"/>
      <c r="G2275" s="1052"/>
      <c r="H2275" s="1059">
        <f t="shared" si="36"/>
        <v>0</v>
      </c>
      <c r="I2275" s="1039"/>
      <c r="J2275" s="2159" t="s">
        <v>6431</v>
      </c>
      <c r="K2275" s="2160" t="str">
        <f>VLOOKUP(J2275,'FICHE RATIOS'!C:D,2,FALSE)</f>
        <v>Evacuations EP</v>
      </c>
    </row>
    <row r="2276" spans="1:11" s="1012" customFormat="1" ht="12">
      <c r="A2276" s="1040"/>
      <c r="B2276" s="1053"/>
      <c r="C2276" s="1054"/>
      <c r="D2276" s="1067" t="s">
        <v>3869</v>
      </c>
      <c r="E2276" s="555"/>
      <c r="F2276" s="555"/>
      <c r="G2276" s="1052"/>
      <c r="H2276" s="1059">
        <f t="shared" si="36"/>
        <v>0</v>
      </c>
      <c r="I2276" s="1039"/>
      <c r="J2276" s="2159" t="s">
        <v>6431</v>
      </c>
      <c r="K2276" s="2160" t="str">
        <f>VLOOKUP(J2276,'FICHE RATIOS'!C:D,2,FALSE)</f>
        <v>Evacuations EP</v>
      </c>
    </row>
    <row r="2277" spans="1:11" s="1012" customFormat="1" ht="12">
      <c r="A2277" s="1040"/>
      <c r="B2277" s="1053"/>
      <c r="C2277" s="1054"/>
      <c r="D2277" s="1067" t="s">
        <v>3870</v>
      </c>
      <c r="E2277" s="555" t="s">
        <v>51</v>
      </c>
      <c r="F2277" s="555">
        <v>1</v>
      </c>
      <c r="G2277" s="1052">
        <v>1943.49</v>
      </c>
      <c r="H2277" s="1059">
        <f t="shared" si="36"/>
        <v>1943.49</v>
      </c>
      <c r="I2277" s="1039"/>
      <c r="J2277" s="2159" t="s">
        <v>6431</v>
      </c>
      <c r="K2277" s="2160" t="str">
        <f>VLOOKUP(J2277,'FICHE RATIOS'!C:D,2,FALSE)</f>
        <v>Evacuations EP</v>
      </c>
    </row>
    <row r="2278" spans="1:11" s="1012" customFormat="1" ht="12">
      <c r="A2278" s="1040"/>
      <c r="B2278" s="1065"/>
      <c r="C2278" s="1066"/>
      <c r="D2278" s="1062"/>
      <c r="E2278" s="276"/>
      <c r="F2278" s="277"/>
      <c r="G2278" s="1052"/>
      <c r="H2278" s="1059">
        <f t="shared" si="36"/>
        <v>0</v>
      </c>
      <c r="I2278" s="1039"/>
      <c r="J2278" s="2159" t="s">
        <v>6431</v>
      </c>
      <c r="K2278" s="2160" t="str">
        <f>VLOOKUP(J2278,'FICHE RATIOS'!C:D,2,FALSE)</f>
        <v>Evacuations EP</v>
      </c>
    </row>
    <row r="2279" spans="1:11" s="1012" customFormat="1" ht="12">
      <c r="A2279" s="1040"/>
      <c r="B2279" s="1060"/>
      <c r="C2279" s="1040"/>
      <c r="D2279" s="1061" t="s">
        <v>3531</v>
      </c>
      <c r="E2279" s="555" t="s">
        <v>66</v>
      </c>
      <c r="F2279" s="555">
        <v>2</v>
      </c>
      <c r="G2279" s="1052">
        <v>151.22999999999999</v>
      </c>
      <c r="H2279" s="1059">
        <f t="shared" si="36"/>
        <v>302.45999999999998</v>
      </c>
      <c r="I2279" s="1039"/>
      <c r="J2279" s="2159" t="s">
        <v>6431</v>
      </c>
      <c r="K2279" s="2160" t="str">
        <f>VLOOKUP(J2279,'FICHE RATIOS'!C:D,2,FALSE)</f>
        <v>Evacuations EP</v>
      </c>
    </row>
    <row r="2280" spans="1:11" s="1012" customFormat="1" ht="12">
      <c r="A2280" s="1040"/>
      <c r="B2280" s="1060"/>
      <c r="C2280" s="1040"/>
      <c r="D2280" s="1061" t="s">
        <v>3879</v>
      </c>
      <c r="E2280" s="555" t="s">
        <v>66</v>
      </c>
      <c r="F2280" s="555">
        <v>2</v>
      </c>
      <c r="G2280" s="1052">
        <v>356.93</v>
      </c>
      <c r="H2280" s="1059">
        <f t="shared" si="36"/>
        <v>713.86</v>
      </c>
      <c r="I2280" s="1039"/>
      <c r="J2280" s="2159" t="s">
        <v>6431</v>
      </c>
      <c r="K2280" s="2160" t="str">
        <f>VLOOKUP(J2280,'FICHE RATIOS'!C:D,2,FALSE)</f>
        <v>Evacuations EP</v>
      </c>
    </row>
    <row r="2281" spans="1:11" s="1012" customFormat="1" ht="12">
      <c r="A2281" s="1040"/>
      <c r="B2281" s="1060"/>
      <c r="C2281" s="1040"/>
      <c r="D2281" s="1062" t="s">
        <v>3634</v>
      </c>
      <c r="E2281" s="276" t="s">
        <v>66</v>
      </c>
      <c r="F2281" s="277">
        <v>1</v>
      </c>
      <c r="G2281" s="1052">
        <v>265.41000000000003</v>
      </c>
      <c r="H2281" s="1059">
        <f t="shared" si="36"/>
        <v>265.41000000000003</v>
      </c>
      <c r="I2281" s="1039"/>
      <c r="J2281" s="2159" t="s">
        <v>6431</v>
      </c>
      <c r="K2281" s="2160" t="str">
        <f>VLOOKUP(J2281,'FICHE RATIOS'!C:D,2,FALSE)</f>
        <v>Evacuations EP</v>
      </c>
    </row>
    <row r="2282" spans="1:11" s="1012" customFormat="1" ht="12">
      <c r="A2282" s="1040"/>
      <c r="B2282" s="1053"/>
      <c r="C2282" s="1054"/>
      <c r="D2282" s="1067"/>
      <c r="E2282" s="555"/>
      <c r="F2282" s="555"/>
      <c r="G2282" s="1052"/>
      <c r="H2282" s="1059">
        <f t="shared" si="36"/>
        <v>0</v>
      </c>
      <c r="I2282" s="1039"/>
      <c r="J2282" s="2159" t="s">
        <v>6431</v>
      </c>
      <c r="K2282" s="2160" t="str">
        <f>VLOOKUP(J2282,'FICHE RATIOS'!C:D,2,FALSE)</f>
        <v>Evacuations EP</v>
      </c>
    </row>
    <row r="2283" spans="1:11" s="1012" customFormat="1" ht="12">
      <c r="A2283" s="1040"/>
      <c r="B2283" s="1079"/>
      <c r="C2283" s="1080"/>
      <c r="D2283" s="1067" t="s">
        <v>3873</v>
      </c>
      <c r="E2283" s="555"/>
      <c r="F2283" s="555"/>
      <c r="G2283" s="1081"/>
      <c r="H2283" s="1082">
        <f t="shared" si="36"/>
        <v>0</v>
      </c>
      <c r="I2283" s="1039"/>
      <c r="J2283" s="2159" t="s">
        <v>6431</v>
      </c>
      <c r="K2283" s="2160" t="str">
        <f>VLOOKUP(J2283,'FICHE RATIOS'!C:D,2,FALSE)</f>
        <v>Evacuations EP</v>
      </c>
    </row>
    <row r="2284" spans="1:11" s="1012" customFormat="1" ht="12">
      <c r="A2284" s="1040"/>
      <c r="B2284" s="1060"/>
      <c r="C2284" s="1040"/>
      <c r="D2284" s="1061" t="s">
        <v>3542</v>
      </c>
      <c r="E2284" s="1051" t="s">
        <v>235</v>
      </c>
      <c r="F2284" s="1051">
        <v>112</v>
      </c>
      <c r="G2284" s="1052">
        <v>57.17</v>
      </c>
      <c r="H2284" s="1059">
        <f t="shared" si="36"/>
        <v>6403.04</v>
      </c>
      <c r="I2284" s="1039"/>
      <c r="J2284" s="2159" t="s">
        <v>6431</v>
      </c>
      <c r="K2284" s="2160" t="str">
        <f>VLOOKUP(J2284,'FICHE RATIOS'!C:D,2,FALSE)</f>
        <v>Evacuations EP</v>
      </c>
    </row>
    <row r="2285" spans="1:11" s="1012" customFormat="1" ht="12">
      <c r="A2285" s="1040"/>
      <c r="B2285" s="1123"/>
      <c r="C2285" s="1124"/>
      <c r="D2285" s="1062"/>
      <c r="E2285" s="276"/>
      <c r="F2285" s="1125"/>
      <c r="G2285" s="1081"/>
      <c r="H2285" s="1082">
        <f t="shared" si="36"/>
        <v>0</v>
      </c>
      <c r="I2285" s="1039"/>
      <c r="J2285" s="2159" t="s">
        <v>6431</v>
      </c>
      <c r="K2285" s="2160" t="str">
        <f>VLOOKUP(J2285,'FICHE RATIOS'!C:D,2,FALSE)</f>
        <v>Evacuations EP</v>
      </c>
    </row>
    <row r="2286" spans="1:11" s="1012" customFormat="1" ht="12">
      <c r="A2286" s="1040"/>
      <c r="B2286" s="1123"/>
      <c r="C2286" s="1124"/>
      <c r="D2286" s="1062"/>
      <c r="E2286" s="276"/>
      <c r="F2286" s="1125"/>
      <c r="G2286" s="1081"/>
      <c r="H2286" s="1082">
        <f t="shared" si="36"/>
        <v>0</v>
      </c>
      <c r="I2286" s="1039"/>
      <c r="J2286" s="2159" t="s">
        <v>6431</v>
      </c>
      <c r="K2286" s="2160" t="str">
        <f>VLOOKUP(J2286,'FICHE RATIOS'!C:D,2,FALSE)</f>
        <v>Evacuations EP</v>
      </c>
    </row>
    <row r="2287" spans="1:11" s="1012" customFormat="1" ht="12">
      <c r="A2287" s="1040"/>
      <c r="B2287" s="1079"/>
      <c r="C2287" s="1080"/>
      <c r="D2287" s="1067" t="s">
        <v>3992</v>
      </c>
      <c r="E2287" s="456"/>
      <c r="F2287" s="1094"/>
      <c r="G2287" s="1081"/>
      <c r="H2287" s="1082">
        <f t="shared" si="36"/>
        <v>0</v>
      </c>
      <c r="I2287" s="1039"/>
      <c r="J2287" s="2159" t="s">
        <v>6431</v>
      </c>
      <c r="K2287" s="2160" t="str">
        <f>VLOOKUP(J2287,'FICHE RATIOS'!C:D,2,FALSE)</f>
        <v>Evacuations EP</v>
      </c>
    </row>
    <row r="2288" spans="1:11" s="1012" customFormat="1" ht="12">
      <c r="A2288" s="1040"/>
      <c r="B2288" s="1079"/>
      <c r="C2288" s="1080"/>
      <c r="D2288" s="1057" t="s">
        <v>3993</v>
      </c>
      <c r="E2288" s="456"/>
      <c r="F2288" s="1094"/>
      <c r="G2288" s="1081"/>
      <c r="H2288" s="1082">
        <f t="shared" si="36"/>
        <v>0</v>
      </c>
      <c r="I2288" s="1039"/>
      <c r="J2288" s="2159" t="s">
        <v>6431</v>
      </c>
      <c r="K2288" s="2160" t="str">
        <f>VLOOKUP(J2288,'FICHE RATIOS'!C:D,2,FALSE)</f>
        <v>Evacuations EP</v>
      </c>
    </row>
    <row r="2289" spans="1:11" s="1012" customFormat="1" ht="12">
      <c r="A2289" s="1040"/>
      <c r="B2289" s="1079"/>
      <c r="C2289" s="1080"/>
      <c r="D2289" s="1061" t="s">
        <v>3866</v>
      </c>
      <c r="E2289" s="456"/>
      <c r="F2289" s="1094"/>
      <c r="G2289" s="1081"/>
      <c r="H2289" s="1082">
        <f t="shared" si="36"/>
        <v>0</v>
      </c>
      <c r="I2289" s="1039"/>
      <c r="J2289" s="2159" t="s">
        <v>6431</v>
      </c>
      <c r="K2289" s="2160" t="str">
        <f>VLOOKUP(J2289,'FICHE RATIOS'!C:D,2,FALSE)</f>
        <v>Evacuations EP</v>
      </c>
    </row>
    <row r="2290" spans="1:11" s="1012" customFormat="1" ht="12">
      <c r="A2290" s="1040"/>
      <c r="B2290" s="1101"/>
      <c r="C2290" s="1102"/>
      <c r="D2290" s="1061" t="s">
        <v>3994</v>
      </c>
      <c r="E2290" s="555" t="s">
        <v>66</v>
      </c>
      <c r="F2290" s="555">
        <v>2</v>
      </c>
      <c r="G2290" s="1081">
        <v>1432.67</v>
      </c>
      <c r="H2290" s="1082">
        <f t="shared" si="36"/>
        <v>2865.34</v>
      </c>
      <c r="I2290" s="1039"/>
      <c r="J2290" s="2159" t="s">
        <v>6431</v>
      </c>
      <c r="K2290" s="2160" t="str">
        <f>VLOOKUP(J2290,'FICHE RATIOS'!C:D,2,FALSE)</f>
        <v>Evacuations EP</v>
      </c>
    </row>
    <row r="2291" spans="1:11" s="1012" customFormat="1" ht="12">
      <c r="A2291" s="1040"/>
      <c r="B2291" s="1053"/>
      <c r="C2291" s="1054"/>
      <c r="D2291" s="1067" t="s">
        <v>3868</v>
      </c>
      <c r="E2291" s="555"/>
      <c r="F2291" s="555"/>
      <c r="G2291" s="1052"/>
      <c r="H2291" s="1059">
        <f t="shared" si="36"/>
        <v>0</v>
      </c>
      <c r="I2291" s="1039"/>
      <c r="J2291" s="2159" t="s">
        <v>6431</v>
      </c>
      <c r="K2291" s="2160" t="str">
        <f>VLOOKUP(J2291,'FICHE RATIOS'!C:D,2,FALSE)</f>
        <v>Evacuations EP</v>
      </c>
    </row>
    <row r="2292" spans="1:11" s="1012" customFormat="1" ht="12">
      <c r="A2292" s="1040"/>
      <c r="B2292" s="1053"/>
      <c r="C2292" s="1054"/>
      <c r="D2292" s="1067" t="s">
        <v>3869</v>
      </c>
      <c r="E2292" s="555"/>
      <c r="F2292" s="555"/>
      <c r="G2292" s="1052"/>
      <c r="H2292" s="1059">
        <f t="shared" si="36"/>
        <v>0</v>
      </c>
      <c r="I2292" s="1039"/>
      <c r="J2292" s="2159" t="s">
        <v>6431</v>
      </c>
      <c r="K2292" s="2160" t="str">
        <f>VLOOKUP(J2292,'FICHE RATIOS'!C:D,2,FALSE)</f>
        <v>Evacuations EP</v>
      </c>
    </row>
    <row r="2293" spans="1:11" s="1012" customFormat="1" ht="12">
      <c r="A2293" s="1040"/>
      <c r="B2293" s="1053"/>
      <c r="C2293" s="1054"/>
      <c r="D2293" s="1067" t="s">
        <v>3870</v>
      </c>
      <c r="E2293" s="555" t="s">
        <v>51</v>
      </c>
      <c r="F2293" s="555">
        <v>1</v>
      </c>
      <c r="G2293" s="1052">
        <v>1943.49</v>
      </c>
      <c r="H2293" s="1059">
        <f t="shared" si="36"/>
        <v>1943.49</v>
      </c>
      <c r="I2293" s="1039"/>
      <c r="J2293" s="2159" t="s">
        <v>6431</v>
      </c>
      <c r="K2293" s="2160" t="str">
        <f>VLOOKUP(J2293,'FICHE RATIOS'!C:D,2,FALSE)</f>
        <v>Evacuations EP</v>
      </c>
    </row>
    <row r="2294" spans="1:11" s="1012" customFormat="1" ht="12">
      <c r="A2294" s="1040"/>
      <c r="B2294" s="1065"/>
      <c r="C2294" s="1066"/>
      <c r="D2294" s="1062"/>
      <c r="E2294" s="276"/>
      <c r="F2294" s="277"/>
      <c r="G2294" s="1052"/>
      <c r="H2294" s="1059">
        <f t="shared" si="36"/>
        <v>0</v>
      </c>
      <c r="I2294" s="1039"/>
      <c r="J2294" s="2159" t="s">
        <v>6431</v>
      </c>
      <c r="K2294" s="2160" t="str">
        <f>VLOOKUP(J2294,'FICHE RATIOS'!C:D,2,FALSE)</f>
        <v>Evacuations EP</v>
      </c>
    </row>
    <row r="2295" spans="1:11" s="1012" customFormat="1" ht="12">
      <c r="A2295" s="1040"/>
      <c r="B2295" s="1060"/>
      <c r="C2295" s="1040"/>
      <c r="D2295" s="1061" t="s">
        <v>3531</v>
      </c>
      <c r="E2295" s="555" t="s">
        <v>66</v>
      </c>
      <c r="F2295" s="555">
        <v>2</v>
      </c>
      <c r="G2295" s="1052">
        <v>151.22999999999999</v>
      </c>
      <c r="H2295" s="1059">
        <f t="shared" si="36"/>
        <v>302.45999999999998</v>
      </c>
      <c r="I2295" s="1039"/>
      <c r="J2295" s="2159" t="s">
        <v>6431</v>
      </c>
      <c r="K2295" s="2160" t="str">
        <f>VLOOKUP(J2295,'FICHE RATIOS'!C:D,2,FALSE)</f>
        <v>Evacuations EP</v>
      </c>
    </row>
    <row r="2296" spans="1:11" s="1012" customFormat="1" ht="12">
      <c r="A2296" s="1040"/>
      <c r="B2296" s="1060"/>
      <c r="C2296" s="1040"/>
      <c r="D2296" s="1061" t="s">
        <v>3879</v>
      </c>
      <c r="E2296" s="555" t="s">
        <v>66</v>
      </c>
      <c r="F2296" s="555">
        <v>2</v>
      </c>
      <c r="G2296" s="1052">
        <v>356.93</v>
      </c>
      <c r="H2296" s="1059">
        <f t="shared" si="36"/>
        <v>713.86</v>
      </c>
      <c r="I2296" s="1039"/>
      <c r="J2296" s="2159" t="s">
        <v>6431</v>
      </c>
      <c r="K2296" s="2160" t="str">
        <f>VLOOKUP(J2296,'FICHE RATIOS'!C:D,2,FALSE)</f>
        <v>Evacuations EP</v>
      </c>
    </row>
    <row r="2297" spans="1:11" s="1012" customFormat="1" ht="12">
      <c r="A2297" s="1040"/>
      <c r="B2297" s="1060"/>
      <c r="C2297" s="1040"/>
      <c r="D2297" s="1062" t="s">
        <v>3634</v>
      </c>
      <c r="E2297" s="276" t="s">
        <v>66</v>
      </c>
      <c r="F2297" s="277">
        <v>1</v>
      </c>
      <c r="G2297" s="1052">
        <v>265.41000000000003</v>
      </c>
      <c r="H2297" s="1059">
        <f t="shared" si="36"/>
        <v>265.41000000000003</v>
      </c>
      <c r="I2297" s="1039"/>
      <c r="J2297" s="2159" t="s">
        <v>6431</v>
      </c>
      <c r="K2297" s="2160" t="str">
        <f>VLOOKUP(J2297,'FICHE RATIOS'!C:D,2,FALSE)</f>
        <v>Evacuations EP</v>
      </c>
    </row>
    <row r="2298" spans="1:11" s="1012" customFormat="1" ht="12">
      <c r="A2298" s="1040"/>
      <c r="B2298" s="1053"/>
      <c r="C2298" s="1054"/>
      <c r="D2298" s="1067"/>
      <c r="E2298" s="555"/>
      <c r="F2298" s="555"/>
      <c r="G2298" s="1052"/>
      <c r="H2298" s="1059">
        <f t="shared" si="36"/>
        <v>0</v>
      </c>
      <c r="I2298" s="1039"/>
      <c r="J2298" s="2159" t="s">
        <v>6431</v>
      </c>
      <c r="K2298" s="2160" t="str">
        <f>VLOOKUP(J2298,'FICHE RATIOS'!C:D,2,FALSE)</f>
        <v>Evacuations EP</v>
      </c>
    </row>
    <row r="2299" spans="1:11" s="1012" customFormat="1" ht="12">
      <c r="A2299" s="1040"/>
      <c r="B2299" s="1079"/>
      <c r="C2299" s="1080"/>
      <c r="D2299" s="1067" t="s">
        <v>3873</v>
      </c>
      <c r="E2299" s="555"/>
      <c r="F2299" s="555"/>
      <c r="G2299" s="1081"/>
      <c r="H2299" s="1082">
        <f t="shared" si="36"/>
        <v>0</v>
      </c>
      <c r="I2299" s="1039"/>
      <c r="J2299" s="2159" t="s">
        <v>6431</v>
      </c>
      <c r="K2299" s="2160" t="str">
        <f>VLOOKUP(J2299,'FICHE RATIOS'!C:D,2,FALSE)</f>
        <v>Evacuations EP</v>
      </c>
    </row>
    <row r="2300" spans="1:11" s="1012" customFormat="1" ht="12">
      <c r="A2300" s="1040"/>
      <c r="B2300" s="1060"/>
      <c r="C2300" s="1040"/>
      <c r="D2300" s="1061" t="s">
        <v>3542</v>
      </c>
      <c r="E2300" s="1051" t="s">
        <v>235</v>
      </c>
      <c r="F2300" s="1051">
        <v>160</v>
      </c>
      <c r="G2300" s="1052">
        <v>57.17</v>
      </c>
      <c r="H2300" s="1059">
        <f t="shared" si="36"/>
        <v>9147.2000000000007</v>
      </c>
      <c r="I2300" s="1039"/>
      <c r="J2300" s="2159" t="s">
        <v>6431</v>
      </c>
      <c r="K2300" s="2160" t="str">
        <f>VLOOKUP(J2300,'FICHE RATIOS'!C:D,2,FALSE)</f>
        <v>Evacuations EP</v>
      </c>
    </row>
    <row r="2301" spans="1:11" s="1012" customFormat="1" ht="12">
      <c r="A2301" s="1040"/>
      <c r="B2301" s="1123"/>
      <c r="C2301" s="1124"/>
      <c r="D2301" s="1062"/>
      <c r="E2301" s="276"/>
      <c r="F2301" s="1125"/>
      <c r="G2301" s="1081"/>
      <c r="H2301" s="1082">
        <f t="shared" si="36"/>
        <v>0</v>
      </c>
      <c r="I2301" s="1039"/>
      <c r="J2301" s="2159" t="s">
        <v>6431</v>
      </c>
      <c r="K2301" s="2160" t="str">
        <f>VLOOKUP(J2301,'FICHE RATIOS'!C:D,2,FALSE)</f>
        <v>Evacuations EP</v>
      </c>
    </row>
    <row r="2302" spans="1:11" s="1012" customFormat="1" ht="12">
      <c r="A2302" s="1040"/>
      <c r="B2302" s="1123"/>
      <c r="C2302" s="1124"/>
      <c r="D2302" s="1062"/>
      <c r="E2302" s="276"/>
      <c r="F2302" s="1125"/>
      <c r="G2302" s="1081"/>
      <c r="H2302" s="1082">
        <f t="shared" si="36"/>
        <v>0</v>
      </c>
      <c r="I2302" s="1039"/>
      <c r="J2302" s="2159" t="s">
        <v>6431</v>
      </c>
      <c r="K2302" s="2160" t="str">
        <f>VLOOKUP(J2302,'FICHE RATIOS'!C:D,2,FALSE)</f>
        <v>Evacuations EP</v>
      </c>
    </row>
    <row r="2303" spans="1:11" s="1012" customFormat="1" ht="12">
      <c r="A2303" s="1040"/>
      <c r="B2303" s="1123"/>
      <c r="C2303" s="1124"/>
      <c r="D2303" s="1062"/>
      <c r="E2303" s="276"/>
      <c r="F2303" s="1125"/>
      <c r="G2303" s="1081"/>
      <c r="H2303" s="1082">
        <f t="shared" si="36"/>
        <v>0</v>
      </c>
      <c r="I2303" s="1039"/>
      <c r="J2303" s="2159" t="s">
        <v>6431</v>
      </c>
      <c r="K2303" s="2160" t="str">
        <f>VLOOKUP(J2303,'FICHE RATIOS'!C:D,2,FALSE)</f>
        <v>Evacuations EP</v>
      </c>
    </row>
    <row r="2304" spans="1:11" s="1012" customFormat="1" ht="12">
      <c r="A2304" s="1040"/>
      <c r="B2304" s="1079"/>
      <c r="C2304" s="1080"/>
      <c r="D2304" s="1067" t="s">
        <v>3995</v>
      </c>
      <c r="E2304" s="456"/>
      <c r="F2304" s="1094"/>
      <c r="G2304" s="1081"/>
      <c r="H2304" s="1082">
        <f t="shared" si="36"/>
        <v>0</v>
      </c>
      <c r="I2304" s="1039"/>
      <c r="J2304" s="2159" t="s">
        <v>6431</v>
      </c>
      <c r="K2304" s="2160" t="str">
        <f>VLOOKUP(J2304,'FICHE RATIOS'!C:D,2,FALSE)</f>
        <v>Evacuations EP</v>
      </c>
    </row>
    <row r="2305" spans="1:11" s="1012" customFormat="1" ht="12">
      <c r="A2305" s="1040"/>
      <c r="B2305" s="1079"/>
      <c r="C2305" s="1080"/>
      <c r="D2305" s="1057" t="s">
        <v>3996</v>
      </c>
      <c r="E2305" s="456"/>
      <c r="F2305" s="1094"/>
      <c r="G2305" s="1081"/>
      <c r="H2305" s="1082">
        <f t="shared" si="36"/>
        <v>0</v>
      </c>
      <c r="I2305" s="1039"/>
      <c r="J2305" s="2159" t="s">
        <v>6431</v>
      </c>
      <c r="K2305" s="2160" t="str">
        <f>VLOOKUP(J2305,'FICHE RATIOS'!C:D,2,FALSE)</f>
        <v>Evacuations EP</v>
      </c>
    </row>
    <row r="2306" spans="1:11" s="1012" customFormat="1" ht="12">
      <c r="A2306" s="1040"/>
      <c r="B2306" s="1079"/>
      <c r="C2306" s="1080"/>
      <c r="D2306" s="1061" t="s">
        <v>3866</v>
      </c>
      <c r="E2306" s="456"/>
      <c r="F2306" s="1094"/>
      <c r="G2306" s="1081"/>
      <c r="H2306" s="1082">
        <f t="shared" si="36"/>
        <v>0</v>
      </c>
      <c r="I2306" s="1039"/>
      <c r="J2306" s="2159" t="s">
        <v>6431</v>
      </c>
      <c r="K2306" s="2160" t="str">
        <f>VLOOKUP(J2306,'FICHE RATIOS'!C:D,2,FALSE)</f>
        <v>Evacuations EP</v>
      </c>
    </row>
    <row r="2307" spans="1:11" s="1012" customFormat="1" ht="12">
      <c r="A2307" s="1040"/>
      <c r="B2307" s="1079"/>
      <c r="C2307" s="1080"/>
      <c r="D2307" s="1061" t="s">
        <v>3997</v>
      </c>
      <c r="E2307" s="1051" t="s">
        <v>66</v>
      </c>
      <c r="F2307" s="1051">
        <v>2</v>
      </c>
      <c r="G2307" s="1044">
        <v>3296.19</v>
      </c>
      <c r="H2307" s="1117">
        <f t="shared" si="36"/>
        <v>6592.38</v>
      </c>
      <c r="I2307" s="1039"/>
      <c r="J2307" s="2159" t="s">
        <v>6431</v>
      </c>
      <c r="K2307" s="2160" t="str">
        <f>VLOOKUP(J2307,'FICHE RATIOS'!C:D,2,FALSE)</f>
        <v>Evacuations EP</v>
      </c>
    </row>
    <row r="2308" spans="1:11" s="1012" customFormat="1" ht="12">
      <c r="A2308" s="1040"/>
      <c r="B2308" s="1053"/>
      <c r="C2308" s="1054"/>
      <c r="D2308" s="1067" t="s">
        <v>3868</v>
      </c>
      <c r="E2308" s="555"/>
      <c r="F2308" s="555"/>
      <c r="G2308" s="1052"/>
      <c r="H2308" s="1059">
        <f t="shared" si="36"/>
        <v>0</v>
      </c>
      <c r="I2308" s="1039"/>
      <c r="J2308" s="2159" t="s">
        <v>6431</v>
      </c>
      <c r="K2308" s="2160" t="str">
        <f>VLOOKUP(J2308,'FICHE RATIOS'!C:D,2,FALSE)</f>
        <v>Evacuations EP</v>
      </c>
    </row>
    <row r="2309" spans="1:11" s="1012" customFormat="1" ht="12">
      <c r="A2309" s="1040"/>
      <c r="B2309" s="1053"/>
      <c r="C2309" s="1054"/>
      <c r="D2309" s="1067" t="s">
        <v>3869</v>
      </c>
      <c r="E2309" s="555"/>
      <c r="F2309" s="555"/>
      <c r="G2309" s="1052"/>
      <c r="H2309" s="1059">
        <f t="shared" si="36"/>
        <v>0</v>
      </c>
      <c r="I2309" s="1039"/>
      <c r="J2309" s="2159" t="s">
        <v>6431</v>
      </c>
      <c r="K2309" s="2160" t="str">
        <f>VLOOKUP(J2309,'FICHE RATIOS'!C:D,2,FALSE)</f>
        <v>Evacuations EP</v>
      </c>
    </row>
    <row r="2310" spans="1:11" s="1012" customFormat="1" ht="12">
      <c r="A2310" s="1040"/>
      <c r="B2310" s="1053"/>
      <c r="C2310" s="1054"/>
      <c r="D2310" s="1067" t="s">
        <v>3870</v>
      </c>
      <c r="E2310" s="555" t="s">
        <v>51</v>
      </c>
      <c r="F2310" s="555">
        <v>1</v>
      </c>
      <c r="G2310" s="1052">
        <v>1943.49</v>
      </c>
      <c r="H2310" s="1059">
        <f t="shared" si="36"/>
        <v>1943.49</v>
      </c>
      <c r="I2310" s="1039"/>
      <c r="J2310" s="2159" t="s">
        <v>6431</v>
      </c>
      <c r="K2310" s="2160" t="str">
        <f>VLOOKUP(J2310,'FICHE RATIOS'!C:D,2,FALSE)</f>
        <v>Evacuations EP</v>
      </c>
    </row>
    <row r="2311" spans="1:11" s="1012" customFormat="1" ht="12">
      <c r="A2311" s="1040"/>
      <c r="B2311" s="1053"/>
      <c r="C2311" s="1054"/>
      <c r="D2311" s="1057"/>
      <c r="E2311" s="1058"/>
      <c r="F2311" s="555"/>
      <c r="G2311" s="1052"/>
      <c r="H2311" s="1059">
        <f t="shared" si="36"/>
        <v>0</v>
      </c>
      <c r="I2311" s="1039"/>
      <c r="J2311" s="2159" t="s">
        <v>6431</v>
      </c>
      <c r="K2311" s="2160" t="str">
        <f>VLOOKUP(J2311,'FICHE RATIOS'!C:D,2,FALSE)</f>
        <v>Evacuations EP</v>
      </c>
    </row>
    <row r="2312" spans="1:11" s="1012" customFormat="1" ht="12">
      <c r="A2312" s="1040"/>
      <c r="B2312" s="1053"/>
      <c r="C2312" s="1054"/>
      <c r="D2312" s="1067" t="s">
        <v>3901</v>
      </c>
      <c r="E2312" s="555" t="s">
        <v>66</v>
      </c>
      <c r="F2312" s="555">
        <v>2</v>
      </c>
      <c r="G2312" s="1052">
        <v>304.25</v>
      </c>
      <c r="H2312" s="1059">
        <f t="shared" si="36"/>
        <v>608.5</v>
      </c>
      <c r="I2312" s="1039"/>
      <c r="J2312" s="2159" t="s">
        <v>6431</v>
      </c>
      <c r="K2312" s="2160" t="str">
        <f>VLOOKUP(J2312,'FICHE RATIOS'!C:D,2,FALSE)</f>
        <v>Evacuations EP</v>
      </c>
    </row>
    <row r="2313" spans="1:11" s="1012" customFormat="1" ht="12">
      <c r="A2313" s="1040"/>
      <c r="B2313" s="1053"/>
      <c r="C2313" s="1054"/>
      <c r="D2313" s="1067" t="s">
        <v>3902</v>
      </c>
      <c r="E2313" s="555" t="s">
        <v>66</v>
      </c>
      <c r="F2313" s="555">
        <v>2</v>
      </c>
      <c r="G2313" s="1052">
        <v>384.53</v>
      </c>
      <c r="H2313" s="1059">
        <f t="shared" si="36"/>
        <v>769.06</v>
      </c>
      <c r="I2313" s="1039"/>
      <c r="J2313" s="2159" t="s">
        <v>6431</v>
      </c>
      <c r="K2313" s="2160" t="str">
        <f>VLOOKUP(J2313,'FICHE RATIOS'!C:D,2,FALSE)</f>
        <v>Evacuations EP</v>
      </c>
    </row>
    <row r="2314" spans="1:11" s="1012" customFormat="1" ht="12">
      <c r="A2314" s="1040"/>
      <c r="B2314" s="1053"/>
      <c r="C2314" s="1054"/>
      <c r="D2314" s="1067"/>
      <c r="E2314" s="555"/>
      <c r="F2314" s="555"/>
      <c r="G2314" s="1052"/>
      <c r="H2314" s="1059">
        <f t="shared" si="36"/>
        <v>0</v>
      </c>
      <c r="I2314" s="1039"/>
      <c r="J2314" s="2159" t="s">
        <v>6431</v>
      </c>
      <c r="K2314" s="2160" t="str">
        <f>VLOOKUP(J2314,'FICHE RATIOS'!C:D,2,FALSE)</f>
        <v>Evacuations EP</v>
      </c>
    </row>
    <row r="2315" spans="1:11" s="1012" customFormat="1" ht="12">
      <c r="A2315" s="1040"/>
      <c r="B2315" s="1079"/>
      <c r="C2315" s="1080"/>
      <c r="D2315" s="1067" t="s">
        <v>3873</v>
      </c>
      <c r="E2315" s="555"/>
      <c r="F2315" s="555"/>
      <c r="G2315" s="1081"/>
      <c r="H2315" s="1082">
        <f t="shared" si="36"/>
        <v>0</v>
      </c>
      <c r="I2315" s="1039"/>
      <c r="J2315" s="2159" t="s">
        <v>6431</v>
      </c>
      <c r="K2315" s="2160" t="str">
        <f>VLOOKUP(J2315,'FICHE RATIOS'!C:D,2,FALSE)</f>
        <v>Evacuations EP</v>
      </c>
    </row>
    <row r="2316" spans="1:11" s="1012" customFormat="1" ht="12">
      <c r="A2316" s="1040"/>
      <c r="B2316" s="1060"/>
      <c r="C2316" s="1040"/>
      <c r="D2316" s="1061" t="s">
        <v>3903</v>
      </c>
      <c r="E2316" s="555" t="s">
        <v>235</v>
      </c>
      <c r="F2316" s="555">
        <v>148</v>
      </c>
      <c r="G2316" s="1052">
        <v>114.24</v>
      </c>
      <c r="H2316" s="1059">
        <f t="shared" si="36"/>
        <v>16907.52</v>
      </c>
      <c r="I2316" s="1039"/>
      <c r="J2316" s="2159" t="s">
        <v>6431</v>
      </c>
      <c r="K2316" s="2160" t="str">
        <f>VLOOKUP(J2316,'FICHE RATIOS'!C:D,2,FALSE)</f>
        <v>Evacuations EP</v>
      </c>
    </row>
    <row r="2317" spans="1:11" s="1012" customFormat="1" ht="12">
      <c r="A2317" s="1040"/>
      <c r="B2317" s="1123"/>
      <c r="C2317" s="1124"/>
      <c r="D2317" s="1062"/>
      <c r="E2317" s="276"/>
      <c r="F2317" s="1125"/>
      <c r="G2317" s="1081"/>
      <c r="H2317" s="1082">
        <f t="shared" si="36"/>
        <v>0</v>
      </c>
      <c r="I2317" s="1039"/>
      <c r="J2317" s="2159"/>
      <c r="K2317" s="2160" t="e">
        <f>VLOOKUP(J2317,'FICHE RATIOS'!C:D,2,FALSE)</f>
        <v>#N/A</v>
      </c>
    </row>
    <row r="2318" spans="1:11" s="1012" customFormat="1" ht="12">
      <c r="A2318" s="1040"/>
      <c r="B2318" s="1123"/>
      <c r="C2318" s="1124"/>
      <c r="D2318" s="1062"/>
      <c r="E2318" s="276"/>
      <c r="F2318" s="1125"/>
      <c r="G2318" s="1081"/>
      <c r="H2318" s="1082">
        <f t="shared" si="36"/>
        <v>0</v>
      </c>
      <c r="I2318" s="1039"/>
      <c r="J2318" s="2159"/>
      <c r="K2318" s="2160" t="e">
        <f>VLOOKUP(J2318,'FICHE RATIOS'!C:D,2,FALSE)</f>
        <v>#N/A</v>
      </c>
    </row>
    <row r="2319" spans="1:11" s="1012" customFormat="1" ht="12">
      <c r="A2319" s="1040"/>
      <c r="B2319" s="1103"/>
      <c r="C2319" s="1104"/>
      <c r="D2319" s="1067" t="s">
        <v>3998</v>
      </c>
      <c r="E2319" s="456"/>
      <c r="F2319" s="1094"/>
      <c r="G2319" s="1081"/>
      <c r="H2319" s="1082">
        <f t="shared" si="36"/>
        <v>0</v>
      </c>
      <c r="I2319" s="1039"/>
      <c r="J2319" s="2159"/>
      <c r="K2319" s="2160" t="e">
        <f>VLOOKUP(J2319,'FICHE RATIOS'!C:D,2,FALSE)</f>
        <v>#N/A</v>
      </c>
    </row>
    <row r="2320" spans="1:11" s="1012" customFormat="1" ht="12">
      <c r="A2320" s="1040"/>
      <c r="B2320" s="1103"/>
      <c r="C2320" s="1104"/>
      <c r="D2320" s="1057" t="s">
        <v>3999</v>
      </c>
      <c r="E2320" s="456"/>
      <c r="F2320" s="1094"/>
      <c r="G2320" s="1081"/>
      <c r="H2320" s="1082">
        <f t="shared" si="36"/>
        <v>0</v>
      </c>
      <c r="I2320" s="1039"/>
      <c r="J2320" s="2159" t="s">
        <v>6432</v>
      </c>
      <c r="K2320" s="2160" t="str">
        <f>VLOOKUP(J2320,'FICHE RATIOS'!C:D,2,FALSE)</f>
        <v>Evacuations EU / EV</v>
      </c>
    </row>
    <row r="2321" spans="1:11" s="1012" customFormat="1" ht="12">
      <c r="A2321" s="1040"/>
      <c r="B2321" s="1103"/>
      <c r="C2321" s="1104"/>
      <c r="D2321" s="1061" t="s">
        <v>3866</v>
      </c>
      <c r="E2321" s="456"/>
      <c r="F2321" s="1094"/>
      <c r="G2321" s="1081"/>
      <c r="H2321" s="1082">
        <f t="shared" si="36"/>
        <v>0</v>
      </c>
      <c r="I2321" s="1039"/>
      <c r="J2321" s="2159" t="s">
        <v>6432</v>
      </c>
      <c r="K2321" s="2160" t="str">
        <f>VLOOKUP(J2321,'FICHE RATIOS'!C:D,2,FALSE)</f>
        <v>Evacuations EU / EV</v>
      </c>
    </row>
    <row r="2322" spans="1:11" s="1012" customFormat="1" ht="12">
      <c r="A2322" s="1040"/>
      <c r="B2322" s="1105"/>
      <c r="C2322" s="1106"/>
      <c r="D2322" s="1061" t="s">
        <v>3885</v>
      </c>
      <c r="E2322" s="555" t="s">
        <v>66</v>
      </c>
      <c r="F2322" s="555">
        <v>2</v>
      </c>
      <c r="G2322" s="1081">
        <v>776.37</v>
      </c>
      <c r="H2322" s="1082">
        <f t="shared" si="36"/>
        <v>1552.74</v>
      </c>
      <c r="I2322" s="1039"/>
      <c r="J2322" s="2159" t="s">
        <v>6432</v>
      </c>
      <c r="K2322" s="2160" t="str">
        <f>VLOOKUP(J2322,'FICHE RATIOS'!C:D,2,FALSE)</f>
        <v>Evacuations EU / EV</v>
      </c>
    </row>
    <row r="2323" spans="1:11" s="1012" customFormat="1" ht="12">
      <c r="A2323" s="1040"/>
      <c r="B2323" s="1107"/>
      <c r="C2323" s="1108"/>
      <c r="D2323" s="1067" t="s">
        <v>3868</v>
      </c>
      <c r="E2323" s="555"/>
      <c r="F2323" s="555"/>
      <c r="G2323" s="1052"/>
      <c r="H2323" s="1059">
        <f t="shared" si="36"/>
        <v>0</v>
      </c>
      <c r="I2323" s="1039"/>
      <c r="J2323" s="2159" t="s">
        <v>6432</v>
      </c>
      <c r="K2323" s="2160" t="str">
        <f>VLOOKUP(J2323,'FICHE RATIOS'!C:D,2,FALSE)</f>
        <v>Evacuations EU / EV</v>
      </c>
    </row>
    <row r="2324" spans="1:11" s="1012" customFormat="1" ht="12">
      <c r="A2324" s="1040"/>
      <c r="B2324" s="1107"/>
      <c r="C2324" s="1108"/>
      <c r="D2324" s="1067" t="s">
        <v>3869</v>
      </c>
      <c r="E2324" s="555"/>
      <c r="F2324" s="555"/>
      <c r="G2324" s="1052"/>
      <c r="H2324" s="1059">
        <f t="shared" ref="H2324:H2387" si="37">+IF(F2324=0,0,F2324*G2324)</f>
        <v>0</v>
      </c>
      <c r="I2324" s="1039"/>
      <c r="J2324" s="2159" t="s">
        <v>6432</v>
      </c>
      <c r="K2324" s="2160" t="str">
        <f>VLOOKUP(J2324,'FICHE RATIOS'!C:D,2,FALSE)</f>
        <v>Evacuations EU / EV</v>
      </c>
    </row>
    <row r="2325" spans="1:11" s="1012" customFormat="1" ht="12">
      <c r="A2325" s="1040"/>
      <c r="B2325" s="1107"/>
      <c r="C2325" s="1108"/>
      <c r="D2325" s="1067" t="s">
        <v>3870</v>
      </c>
      <c r="E2325" s="555" t="s">
        <v>51</v>
      </c>
      <c r="F2325" s="555">
        <v>1</v>
      </c>
      <c r="G2325" s="1052">
        <v>1943.49</v>
      </c>
      <c r="H2325" s="1059">
        <f t="shared" si="37"/>
        <v>1943.49</v>
      </c>
      <c r="I2325" s="1039"/>
      <c r="J2325" s="2159" t="s">
        <v>6432</v>
      </c>
      <c r="K2325" s="2160" t="str">
        <f>VLOOKUP(J2325,'FICHE RATIOS'!C:D,2,FALSE)</f>
        <v>Evacuations EU / EV</v>
      </c>
    </row>
    <row r="2326" spans="1:11" s="1012" customFormat="1" ht="12">
      <c r="A2326" s="1040"/>
      <c r="B2326" s="1109"/>
      <c r="C2326" s="1110"/>
      <c r="D2326" s="1062"/>
      <c r="E2326" s="276"/>
      <c r="F2326" s="277"/>
      <c r="G2326" s="1052"/>
      <c r="H2326" s="1059">
        <f t="shared" si="37"/>
        <v>0</v>
      </c>
      <c r="I2326" s="1039"/>
      <c r="J2326" s="2159" t="s">
        <v>6432</v>
      </c>
      <c r="K2326" s="2160" t="str">
        <f>VLOOKUP(J2326,'FICHE RATIOS'!C:D,2,FALSE)</f>
        <v>Evacuations EU / EV</v>
      </c>
    </row>
    <row r="2327" spans="1:11" s="1012" customFormat="1" ht="12">
      <c r="A2327" s="1040"/>
      <c r="B2327" s="1111"/>
      <c r="C2327" s="1112"/>
      <c r="D2327" s="1061" t="s">
        <v>3531</v>
      </c>
      <c r="E2327" s="555" t="s">
        <v>66</v>
      </c>
      <c r="F2327" s="555">
        <v>2</v>
      </c>
      <c r="G2327" s="1052">
        <v>151.22999999999999</v>
      </c>
      <c r="H2327" s="1059">
        <f t="shared" si="37"/>
        <v>302.45999999999998</v>
      </c>
      <c r="I2327" s="1039"/>
      <c r="J2327" s="2159" t="s">
        <v>6432</v>
      </c>
      <c r="K2327" s="2160" t="str">
        <f>VLOOKUP(J2327,'FICHE RATIOS'!C:D,2,FALSE)</f>
        <v>Evacuations EU / EV</v>
      </c>
    </row>
    <row r="2328" spans="1:11" s="1012" customFormat="1" ht="12">
      <c r="A2328" s="1040"/>
      <c r="B2328" s="1111"/>
      <c r="C2328" s="1112"/>
      <c r="D2328" s="1061" t="s">
        <v>3879</v>
      </c>
      <c r="E2328" s="555" t="s">
        <v>66</v>
      </c>
      <c r="F2328" s="555">
        <v>2</v>
      </c>
      <c r="G2328" s="1052">
        <v>356.93</v>
      </c>
      <c r="H2328" s="1059">
        <f t="shared" si="37"/>
        <v>713.86</v>
      </c>
      <c r="I2328" s="1039"/>
      <c r="J2328" s="2159" t="s">
        <v>6432</v>
      </c>
      <c r="K2328" s="2160" t="str">
        <f>VLOOKUP(J2328,'FICHE RATIOS'!C:D,2,FALSE)</f>
        <v>Evacuations EU / EV</v>
      </c>
    </row>
    <row r="2329" spans="1:11" s="1012" customFormat="1" ht="12">
      <c r="A2329" s="1040"/>
      <c r="B2329" s="1111"/>
      <c r="C2329" s="1112"/>
      <c r="D2329" s="1062" t="s">
        <v>3634</v>
      </c>
      <c r="E2329" s="276" t="s">
        <v>66</v>
      </c>
      <c r="F2329" s="277">
        <v>1</v>
      </c>
      <c r="G2329" s="1052">
        <v>265.41000000000003</v>
      </c>
      <c r="H2329" s="1059">
        <f t="shared" si="37"/>
        <v>265.41000000000003</v>
      </c>
      <c r="I2329" s="1039"/>
      <c r="J2329" s="2159" t="s">
        <v>6432</v>
      </c>
      <c r="K2329" s="2160" t="str">
        <f>VLOOKUP(J2329,'FICHE RATIOS'!C:D,2,FALSE)</f>
        <v>Evacuations EU / EV</v>
      </c>
    </row>
    <row r="2330" spans="1:11" s="1012" customFormat="1" ht="12">
      <c r="A2330" s="1040"/>
      <c r="B2330" s="1107"/>
      <c r="C2330" s="1108"/>
      <c r="D2330" s="1067"/>
      <c r="E2330" s="555"/>
      <c r="F2330" s="555"/>
      <c r="G2330" s="1052"/>
      <c r="H2330" s="1059">
        <f t="shared" si="37"/>
        <v>0</v>
      </c>
      <c r="I2330" s="1039"/>
      <c r="J2330" s="2159" t="s">
        <v>6432</v>
      </c>
      <c r="K2330" s="2160" t="str">
        <f>VLOOKUP(J2330,'FICHE RATIOS'!C:D,2,FALSE)</f>
        <v>Evacuations EU / EV</v>
      </c>
    </row>
    <row r="2331" spans="1:11" s="1012" customFormat="1" ht="12">
      <c r="A2331" s="1040"/>
      <c r="B2331" s="1103"/>
      <c r="C2331" s="1104"/>
      <c r="D2331" s="1067" t="s">
        <v>3873</v>
      </c>
      <c r="E2331" s="555"/>
      <c r="F2331" s="555"/>
      <c r="G2331" s="1081"/>
      <c r="H2331" s="1082">
        <f t="shared" si="37"/>
        <v>0</v>
      </c>
      <c r="I2331" s="1039"/>
      <c r="J2331" s="2159" t="s">
        <v>6432</v>
      </c>
      <c r="K2331" s="2160" t="str">
        <f>VLOOKUP(J2331,'FICHE RATIOS'!C:D,2,FALSE)</f>
        <v>Evacuations EU / EV</v>
      </c>
    </row>
    <row r="2332" spans="1:11" s="1012" customFormat="1" ht="12">
      <c r="A2332" s="1040"/>
      <c r="B2332" s="1111"/>
      <c r="C2332" s="1112"/>
      <c r="D2332" s="1061" t="s">
        <v>3542</v>
      </c>
      <c r="E2332" s="1051" t="s">
        <v>235</v>
      </c>
      <c r="F2332" s="1051">
        <v>102</v>
      </c>
      <c r="G2332" s="1052">
        <v>57.17</v>
      </c>
      <c r="H2332" s="1059">
        <f t="shared" si="37"/>
        <v>5831.34</v>
      </c>
      <c r="I2332" s="1039"/>
      <c r="J2332" s="2159" t="s">
        <v>6432</v>
      </c>
      <c r="K2332" s="2160" t="str">
        <f>VLOOKUP(J2332,'FICHE RATIOS'!C:D,2,FALSE)</f>
        <v>Evacuations EU / EV</v>
      </c>
    </row>
    <row r="2333" spans="1:11" s="1012" customFormat="1" ht="12">
      <c r="A2333" s="1040"/>
      <c r="B2333" s="1123"/>
      <c r="C2333" s="1124"/>
      <c r="D2333" s="1062"/>
      <c r="E2333" s="276"/>
      <c r="F2333" s="1125"/>
      <c r="G2333" s="1081"/>
      <c r="H2333" s="1082">
        <f t="shared" si="37"/>
        <v>0</v>
      </c>
      <c r="I2333" s="1039"/>
      <c r="J2333" s="2159" t="s">
        <v>6432</v>
      </c>
      <c r="K2333" s="2160" t="str">
        <f>VLOOKUP(J2333,'FICHE RATIOS'!C:D,2,FALSE)</f>
        <v>Evacuations EU / EV</v>
      </c>
    </row>
    <row r="2334" spans="1:11" s="1012" customFormat="1" ht="12">
      <c r="A2334" s="1040"/>
      <c r="B2334" s="1123"/>
      <c r="C2334" s="1124"/>
      <c r="D2334" s="1062"/>
      <c r="E2334" s="276"/>
      <c r="F2334" s="1125"/>
      <c r="G2334" s="1081"/>
      <c r="H2334" s="1082">
        <f t="shared" si="37"/>
        <v>0</v>
      </c>
      <c r="I2334" s="1039"/>
      <c r="J2334" s="2159" t="s">
        <v>6432</v>
      </c>
      <c r="K2334" s="2160" t="str">
        <f>VLOOKUP(J2334,'FICHE RATIOS'!C:D,2,FALSE)</f>
        <v>Evacuations EU / EV</v>
      </c>
    </row>
    <row r="2335" spans="1:11" s="1012" customFormat="1" ht="12">
      <c r="A2335" s="1040"/>
      <c r="B2335" s="1103"/>
      <c r="C2335" s="1104"/>
      <c r="D2335" s="1067" t="s">
        <v>4000</v>
      </c>
      <c r="E2335" s="456"/>
      <c r="F2335" s="1094"/>
      <c r="G2335" s="1081"/>
      <c r="H2335" s="1082">
        <f t="shared" si="37"/>
        <v>0</v>
      </c>
      <c r="I2335" s="1039"/>
      <c r="J2335" s="2159" t="s">
        <v>6432</v>
      </c>
      <c r="K2335" s="2160" t="str">
        <f>VLOOKUP(J2335,'FICHE RATIOS'!C:D,2,FALSE)</f>
        <v>Evacuations EU / EV</v>
      </c>
    </row>
    <row r="2336" spans="1:11" s="1012" customFormat="1" ht="12">
      <c r="A2336" s="1040"/>
      <c r="B2336" s="1103"/>
      <c r="C2336" s="1104"/>
      <c r="D2336" s="1057" t="s">
        <v>3884</v>
      </c>
      <c r="E2336" s="456"/>
      <c r="F2336" s="1094"/>
      <c r="G2336" s="1081"/>
      <c r="H2336" s="1082">
        <f t="shared" si="37"/>
        <v>0</v>
      </c>
      <c r="I2336" s="1039"/>
      <c r="J2336" s="2159" t="s">
        <v>6432</v>
      </c>
      <c r="K2336" s="2160" t="str">
        <f>VLOOKUP(J2336,'FICHE RATIOS'!C:D,2,FALSE)</f>
        <v>Evacuations EU / EV</v>
      </c>
    </row>
    <row r="2337" spans="1:11" s="1012" customFormat="1" ht="12">
      <c r="A2337" s="1040"/>
      <c r="B2337" s="1103"/>
      <c r="C2337" s="1104"/>
      <c r="D2337" s="1061" t="s">
        <v>3866</v>
      </c>
      <c r="E2337" s="456"/>
      <c r="F2337" s="1094"/>
      <c r="G2337" s="1081"/>
      <c r="H2337" s="1082">
        <f t="shared" si="37"/>
        <v>0</v>
      </c>
      <c r="I2337" s="1039"/>
      <c r="J2337" s="2159" t="s">
        <v>6432</v>
      </c>
      <c r="K2337" s="2160" t="str">
        <f>VLOOKUP(J2337,'FICHE RATIOS'!C:D,2,FALSE)</f>
        <v>Evacuations EU / EV</v>
      </c>
    </row>
    <row r="2338" spans="1:11" s="1012" customFormat="1" ht="12">
      <c r="A2338" s="1040"/>
      <c r="B2338" s="1105"/>
      <c r="C2338" s="1106"/>
      <c r="D2338" s="1061" t="s">
        <v>3885</v>
      </c>
      <c r="E2338" s="555" t="s">
        <v>66</v>
      </c>
      <c r="F2338" s="555">
        <v>2</v>
      </c>
      <c r="G2338" s="1081">
        <v>776.37</v>
      </c>
      <c r="H2338" s="1082">
        <f t="shared" si="37"/>
        <v>1552.74</v>
      </c>
      <c r="I2338" s="1039"/>
      <c r="J2338" s="2159" t="s">
        <v>6432</v>
      </c>
      <c r="K2338" s="2160" t="str">
        <f>VLOOKUP(J2338,'FICHE RATIOS'!C:D,2,FALSE)</f>
        <v>Evacuations EU / EV</v>
      </c>
    </row>
    <row r="2339" spans="1:11" s="1012" customFormat="1" ht="12">
      <c r="A2339" s="1040"/>
      <c r="B2339" s="1107"/>
      <c r="C2339" s="1108"/>
      <c r="D2339" s="1067" t="s">
        <v>3868</v>
      </c>
      <c r="E2339" s="555"/>
      <c r="F2339" s="555"/>
      <c r="G2339" s="1052"/>
      <c r="H2339" s="1059">
        <f t="shared" si="37"/>
        <v>0</v>
      </c>
      <c r="I2339" s="1039"/>
      <c r="J2339" s="2159" t="s">
        <v>6432</v>
      </c>
      <c r="K2339" s="2160" t="str">
        <f>VLOOKUP(J2339,'FICHE RATIOS'!C:D,2,FALSE)</f>
        <v>Evacuations EU / EV</v>
      </c>
    </row>
    <row r="2340" spans="1:11" s="1012" customFormat="1" ht="12">
      <c r="A2340" s="1040"/>
      <c r="B2340" s="1107"/>
      <c r="C2340" s="1108"/>
      <c r="D2340" s="1067" t="s">
        <v>3869</v>
      </c>
      <c r="E2340" s="555"/>
      <c r="F2340" s="555"/>
      <c r="G2340" s="1052"/>
      <c r="H2340" s="1059">
        <f t="shared" si="37"/>
        <v>0</v>
      </c>
      <c r="I2340" s="1039"/>
      <c r="J2340" s="2159" t="s">
        <v>6432</v>
      </c>
      <c r="K2340" s="2160" t="str">
        <f>VLOOKUP(J2340,'FICHE RATIOS'!C:D,2,FALSE)</f>
        <v>Evacuations EU / EV</v>
      </c>
    </row>
    <row r="2341" spans="1:11" s="1012" customFormat="1" ht="12">
      <c r="A2341" s="1040"/>
      <c r="B2341" s="1107"/>
      <c r="C2341" s="1108"/>
      <c r="D2341" s="1067" t="s">
        <v>3870</v>
      </c>
      <c r="E2341" s="555" t="s">
        <v>51</v>
      </c>
      <c r="F2341" s="555">
        <v>1</v>
      </c>
      <c r="G2341" s="1052">
        <v>1943.49</v>
      </c>
      <c r="H2341" s="1059">
        <f t="shared" si="37"/>
        <v>1943.49</v>
      </c>
      <c r="I2341" s="1039"/>
      <c r="J2341" s="2159" t="s">
        <v>6432</v>
      </c>
      <c r="K2341" s="2160" t="str">
        <f>VLOOKUP(J2341,'FICHE RATIOS'!C:D,2,FALSE)</f>
        <v>Evacuations EU / EV</v>
      </c>
    </row>
    <row r="2342" spans="1:11" s="1012" customFormat="1" ht="12">
      <c r="A2342" s="1040"/>
      <c r="B2342" s="1109"/>
      <c r="C2342" s="1110"/>
      <c r="D2342" s="1062"/>
      <c r="E2342" s="276"/>
      <c r="F2342" s="277"/>
      <c r="G2342" s="1052"/>
      <c r="H2342" s="1059">
        <f t="shared" si="37"/>
        <v>0</v>
      </c>
      <c r="I2342" s="1039"/>
      <c r="J2342" s="2159" t="s">
        <v>6432</v>
      </c>
      <c r="K2342" s="2160" t="str">
        <f>VLOOKUP(J2342,'FICHE RATIOS'!C:D,2,FALSE)</f>
        <v>Evacuations EU / EV</v>
      </c>
    </row>
    <row r="2343" spans="1:11" s="1012" customFormat="1" ht="12">
      <c r="A2343" s="1040"/>
      <c r="B2343" s="1111"/>
      <c r="C2343" s="1112"/>
      <c r="D2343" s="1061" t="s">
        <v>3531</v>
      </c>
      <c r="E2343" s="555" t="s">
        <v>66</v>
      </c>
      <c r="F2343" s="555">
        <v>2</v>
      </c>
      <c r="G2343" s="1052">
        <v>151.22999999999999</v>
      </c>
      <c r="H2343" s="1059">
        <f t="shared" si="37"/>
        <v>302.45999999999998</v>
      </c>
      <c r="I2343" s="1039"/>
      <c r="J2343" s="2159" t="s">
        <v>6432</v>
      </c>
      <c r="K2343" s="2160" t="str">
        <f>VLOOKUP(J2343,'FICHE RATIOS'!C:D,2,FALSE)</f>
        <v>Evacuations EU / EV</v>
      </c>
    </row>
    <row r="2344" spans="1:11" s="1012" customFormat="1" ht="12">
      <c r="A2344" s="1040"/>
      <c r="B2344" s="1111"/>
      <c r="C2344" s="1112"/>
      <c r="D2344" s="1061" t="s">
        <v>3879</v>
      </c>
      <c r="E2344" s="555" t="s">
        <v>66</v>
      </c>
      <c r="F2344" s="555">
        <v>2</v>
      </c>
      <c r="G2344" s="1052">
        <v>356.93</v>
      </c>
      <c r="H2344" s="1059">
        <f t="shared" si="37"/>
        <v>713.86</v>
      </c>
      <c r="I2344" s="1039"/>
      <c r="J2344" s="2159" t="s">
        <v>6432</v>
      </c>
      <c r="K2344" s="2160" t="str">
        <f>VLOOKUP(J2344,'FICHE RATIOS'!C:D,2,FALSE)</f>
        <v>Evacuations EU / EV</v>
      </c>
    </row>
    <row r="2345" spans="1:11" s="1012" customFormat="1" ht="12">
      <c r="A2345" s="1040"/>
      <c r="B2345" s="1111"/>
      <c r="C2345" s="1112"/>
      <c r="D2345" s="1062" t="s">
        <v>3634</v>
      </c>
      <c r="E2345" s="276" t="s">
        <v>66</v>
      </c>
      <c r="F2345" s="277">
        <v>1</v>
      </c>
      <c r="G2345" s="1052">
        <v>265.41000000000003</v>
      </c>
      <c r="H2345" s="1059">
        <f t="shared" si="37"/>
        <v>265.41000000000003</v>
      </c>
      <c r="I2345" s="1039"/>
      <c r="J2345" s="2159" t="s">
        <v>6432</v>
      </c>
      <c r="K2345" s="2160" t="str">
        <f>VLOOKUP(J2345,'FICHE RATIOS'!C:D,2,FALSE)</f>
        <v>Evacuations EU / EV</v>
      </c>
    </row>
    <row r="2346" spans="1:11" s="1012" customFormat="1" ht="12">
      <c r="A2346" s="1040"/>
      <c r="B2346" s="1107"/>
      <c r="C2346" s="1108"/>
      <c r="D2346" s="1067"/>
      <c r="E2346" s="555"/>
      <c r="F2346" s="555"/>
      <c r="G2346" s="1052"/>
      <c r="H2346" s="1059">
        <f t="shared" si="37"/>
        <v>0</v>
      </c>
      <c r="I2346" s="1039"/>
      <c r="J2346" s="2159" t="s">
        <v>6432</v>
      </c>
      <c r="K2346" s="2160" t="str">
        <f>VLOOKUP(J2346,'FICHE RATIOS'!C:D,2,FALSE)</f>
        <v>Evacuations EU / EV</v>
      </c>
    </row>
    <row r="2347" spans="1:11" s="1012" customFormat="1" ht="12">
      <c r="A2347" s="1040"/>
      <c r="B2347" s="1103"/>
      <c r="C2347" s="1104"/>
      <c r="D2347" s="1067" t="s">
        <v>3873</v>
      </c>
      <c r="E2347" s="555"/>
      <c r="F2347" s="555"/>
      <c r="G2347" s="1081"/>
      <c r="H2347" s="1082">
        <f t="shared" si="37"/>
        <v>0</v>
      </c>
      <c r="I2347" s="1039"/>
      <c r="J2347" s="2159" t="s">
        <v>6432</v>
      </c>
      <c r="K2347" s="2160" t="str">
        <f>VLOOKUP(J2347,'FICHE RATIOS'!C:D,2,FALSE)</f>
        <v>Evacuations EU / EV</v>
      </c>
    </row>
    <row r="2348" spans="1:11" s="1012" customFormat="1" ht="12">
      <c r="A2348" s="1040"/>
      <c r="B2348" s="1111"/>
      <c r="C2348" s="1112"/>
      <c r="D2348" s="1061" t="s">
        <v>3542</v>
      </c>
      <c r="E2348" s="1051" t="s">
        <v>235</v>
      </c>
      <c r="F2348" s="1051">
        <v>160</v>
      </c>
      <c r="G2348" s="1052">
        <v>57.17</v>
      </c>
      <c r="H2348" s="1059">
        <f t="shared" si="37"/>
        <v>9147.2000000000007</v>
      </c>
      <c r="I2348" s="1039"/>
      <c r="J2348" s="2159" t="s">
        <v>6432</v>
      </c>
      <c r="K2348" s="2160" t="str">
        <f>VLOOKUP(J2348,'FICHE RATIOS'!C:D,2,FALSE)</f>
        <v>Evacuations EU / EV</v>
      </c>
    </row>
    <row r="2349" spans="1:11" s="1012" customFormat="1" ht="12">
      <c r="A2349" s="1040"/>
      <c r="B2349" s="1123"/>
      <c r="C2349" s="1124"/>
      <c r="D2349" s="1062"/>
      <c r="E2349" s="276"/>
      <c r="F2349" s="1125"/>
      <c r="G2349" s="1081"/>
      <c r="H2349" s="1082">
        <f t="shared" si="37"/>
        <v>0</v>
      </c>
      <c r="I2349" s="1039"/>
      <c r="J2349" s="2159" t="s">
        <v>6432</v>
      </c>
      <c r="K2349" s="2160" t="str">
        <f>VLOOKUP(J2349,'FICHE RATIOS'!C:D,2,FALSE)</f>
        <v>Evacuations EU / EV</v>
      </c>
    </row>
    <row r="2350" spans="1:11" s="1012" customFormat="1" ht="12">
      <c r="A2350" s="1040"/>
      <c r="B2350" s="1123"/>
      <c r="C2350" s="1124"/>
      <c r="D2350" s="1062"/>
      <c r="E2350" s="276"/>
      <c r="F2350" s="1125"/>
      <c r="G2350" s="1081"/>
      <c r="H2350" s="1082">
        <f t="shared" si="37"/>
        <v>0</v>
      </c>
      <c r="I2350" s="1039"/>
      <c r="J2350" s="2159" t="s">
        <v>6432</v>
      </c>
      <c r="K2350" s="2160" t="str">
        <f>VLOOKUP(J2350,'FICHE RATIOS'!C:D,2,FALSE)</f>
        <v>Evacuations EU / EV</v>
      </c>
    </row>
    <row r="2351" spans="1:11" s="1012" customFormat="1" ht="12">
      <c r="A2351" s="1040"/>
      <c r="B2351" s="1123"/>
      <c r="C2351" s="1124"/>
      <c r="D2351" s="1062"/>
      <c r="E2351" s="276"/>
      <c r="F2351" s="1125"/>
      <c r="G2351" s="1081"/>
      <c r="H2351" s="1082">
        <f t="shared" si="37"/>
        <v>0</v>
      </c>
      <c r="I2351" s="1039"/>
      <c r="J2351" s="2159" t="s">
        <v>6432</v>
      </c>
      <c r="K2351" s="2160" t="str">
        <f>VLOOKUP(J2351,'FICHE RATIOS'!C:D,2,FALSE)</f>
        <v>Evacuations EU / EV</v>
      </c>
    </row>
    <row r="2352" spans="1:11" s="1012" customFormat="1" ht="12">
      <c r="A2352" s="1040"/>
      <c r="B2352" s="1053"/>
      <c r="C2352" s="1054"/>
      <c r="D2352" s="1113" t="s">
        <v>4001</v>
      </c>
      <c r="E2352" s="1058"/>
      <c r="F2352" s="555"/>
      <c r="G2352" s="1052"/>
      <c r="H2352" s="1059">
        <f t="shared" si="37"/>
        <v>0</v>
      </c>
      <c r="I2352" s="1039"/>
      <c r="J2352" s="2159" t="s">
        <v>6432</v>
      </c>
      <c r="K2352" s="2160" t="str">
        <f>VLOOKUP(J2352,'FICHE RATIOS'!C:D,2,FALSE)</f>
        <v>Evacuations EU / EV</v>
      </c>
    </row>
    <row r="2353" spans="1:11" s="1012" customFormat="1" ht="12">
      <c r="A2353" s="1040"/>
      <c r="B2353" s="1053"/>
      <c r="C2353" s="1054"/>
      <c r="D2353" s="1113" t="s">
        <v>3887</v>
      </c>
      <c r="E2353" s="1058"/>
      <c r="F2353" s="555"/>
      <c r="G2353" s="1052"/>
      <c r="H2353" s="1059">
        <f t="shared" si="37"/>
        <v>0</v>
      </c>
      <c r="I2353" s="1039"/>
      <c r="J2353" s="2159" t="s">
        <v>6432</v>
      </c>
      <c r="K2353" s="2160" t="str">
        <f>VLOOKUP(J2353,'FICHE RATIOS'!C:D,2,FALSE)</f>
        <v>Evacuations EU / EV</v>
      </c>
    </row>
    <row r="2354" spans="1:11" s="1012" customFormat="1" ht="12">
      <c r="A2354" s="1040"/>
      <c r="B2354" s="1053"/>
      <c r="C2354" s="1054"/>
      <c r="D2354" s="1113" t="s">
        <v>3888</v>
      </c>
      <c r="E2354" s="1058"/>
      <c r="F2354" s="555"/>
      <c r="G2354" s="1052"/>
      <c r="H2354" s="1059">
        <f t="shared" si="37"/>
        <v>0</v>
      </c>
      <c r="I2354" s="1039"/>
      <c r="J2354" s="2159" t="s">
        <v>6432</v>
      </c>
      <c r="K2354" s="2160" t="str">
        <f>VLOOKUP(J2354,'FICHE RATIOS'!C:D,2,FALSE)</f>
        <v>Evacuations EU / EV</v>
      </c>
    </row>
    <row r="2355" spans="1:11" s="1012" customFormat="1" ht="12">
      <c r="A2355" s="1040"/>
      <c r="B2355" s="1114"/>
      <c r="C2355" s="1115"/>
      <c r="D2355" s="1113" t="s">
        <v>3889</v>
      </c>
      <c r="E2355" s="1058"/>
      <c r="F2355" s="555"/>
      <c r="G2355" s="1081"/>
      <c r="H2355" s="1082">
        <f t="shared" si="37"/>
        <v>0</v>
      </c>
      <c r="I2355" s="1039"/>
      <c r="J2355" s="2159" t="s">
        <v>6432</v>
      </c>
      <c r="K2355" s="2160" t="str">
        <f>VLOOKUP(J2355,'FICHE RATIOS'!C:D,2,FALSE)</f>
        <v>Evacuations EU / EV</v>
      </c>
    </row>
    <row r="2356" spans="1:11" s="1012" customFormat="1" ht="12">
      <c r="A2356" s="1040"/>
      <c r="B2356" s="1079"/>
      <c r="C2356" s="1080"/>
      <c r="D2356" s="1057" t="s">
        <v>3890</v>
      </c>
      <c r="E2356" s="1058"/>
      <c r="F2356" s="555"/>
      <c r="G2356" s="1081"/>
      <c r="H2356" s="1082">
        <f t="shared" si="37"/>
        <v>0</v>
      </c>
      <c r="I2356" s="1039"/>
      <c r="J2356" s="2159" t="s">
        <v>6432</v>
      </c>
      <c r="K2356" s="2160" t="str">
        <f>VLOOKUP(J2356,'FICHE RATIOS'!C:D,2,FALSE)</f>
        <v>Evacuations EU / EV</v>
      </c>
    </row>
    <row r="2357" spans="1:11" s="1012" customFormat="1" ht="12">
      <c r="A2357" s="1040"/>
      <c r="B2357" s="1079"/>
      <c r="C2357" s="1080"/>
      <c r="D2357" s="1057" t="s">
        <v>4002</v>
      </c>
      <c r="E2357" s="1058" t="s">
        <v>66</v>
      </c>
      <c r="F2357" s="555">
        <v>1</v>
      </c>
      <c r="G2357" s="1081">
        <v>16963.32</v>
      </c>
      <c r="H2357" s="1082">
        <f t="shared" si="37"/>
        <v>16963.32</v>
      </c>
      <c r="I2357" s="1039"/>
      <c r="J2357" s="2159" t="s">
        <v>6432</v>
      </c>
      <c r="K2357" s="2160" t="str">
        <f>VLOOKUP(J2357,'FICHE RATIOS'!C:D,2,FALSE)</f>
        <v>Evacuations EU / EV</v>
      </c>
    </row>
    <row r="2358" spans="1:11" s="1012" customFormat="1" ht="12">
      <c r="A2358" s="1040"/>
      <c r="B2358" s="1079"/>
      <c r="C2358" s="1080"/>
      <c r="D2358" s="1061" t="s">
        <v>3892</v>
      </c>
      <c r="E2358" s="276" t="s">
        <v>66</v>
      </c>
      <c r="F2358" s="1116">
        <v>1</v>
      </c>
      <c r="G2358" s="1044">
        <v>2046.56</v>
      </c>
      <c r="H2358" s="1117">
        <f t="shared" si="37"/>
        <v>2046.56</v>
      </c>
      <c r="I2358" s="1039"/>
      <c r="J2358" s="2159" t="s">
        <v>6432</v>
      </c>
      <c r="K2358" s="2160" t="str">
        <f>VLOOKUP(J2358,'FICHE RATIOS'!C:D,2,FALSE)</f>
        <v>Evacuations EU / EV</v>
      </c>
    </row>
    <row r="2359" spans="1:11" s="1012" customFormat="1" ht="12">
      <c r="A2359" s="1040"/>
      <c r="B2359" s="1079"/>
      <c r="C2359" s="1080"/>
      <c r="D2359" s="1057"/>
      <c r="E2359" s="1058"/>
      <c r="F2359" s="555"/>
      <c r="G2359" s="1081"/>
      <c r="H2359" s="1082">
        <f t="shared" si="37"/>
        <v>0</v>
      </c>
      <c r="I2359" s="1039"/>
      <c r="J2359" s="2159" t="s">
        <v>6432</v>
      </c>
      <c r="K2359" s="2160" t="str">
        <f>VLOOKUP(J2359,'FICHE RATIOS'!C:D,2,FALSE)</f>
        <v>Evacuations EU / EV</v>
      </c>
    </row>
    <row r="2360" spans="1:11" s="1012" customFormat="1" ht="12">
      <c r="A2360" s="1040"/>
      <c r="B2360" s="1077"/>
      <c r="C2360" s="1089"/>
      <c r="D2360" s="1067" t="s">
        <v>3893</v>
      </c>
      <c r="E2360" s="555"/>
      <c r="F2360" s="555"/>
      <c r="G2360" s="1081"/>
      <c r="H2360" s="1082">
        <f t="shared" si="37"/>
        <v>0</v>
      </c>
      <c r="I2360" s="1039"/>
      <c r="J2360" s="2159" t="s">
        <v>6432</v>
      </c>
      <c r="K2360" s="2160" t="str">
        <f>VLOOKUP(J2360,'FICHE RATIOS'!C:D,2,FALSE)</f>
        <v>Evacuations EU / EV</v>
      </c>
    </row>
    <row r="2361" spans="1:11" s="1012" customFormat="1" ht="12">
      <c r="A2361" s="1040"/>
      <c r="B2361" s="1077"/>
      <c r="C2361" s="1089"/>
      <c r="D2361" s="1067" t="s">
        <v>3894</v>
      </c>
      <c r="E2361" s="555"/>
      <c r="F2361" s="555"/>
      <c r="G2361" s="1081"/>
      <c r="H2361" s="1082">
        <f t="shared" si="37"/>
        <v>0</v>
      </c>
      <c r="I2361" s="1039"/>
      <c r="J2361" s="2159" t="s">
        <v>6432</v>
      </c>
      <c r="K2361" s="2160" t="str">
        <f>VLOOKUP(J2361,'FICHE RATIOS'!C:D,2,FALSE)</f>
        <v>Evacuations EU / EV</v>
      </c>
    </row>
    <row r="2362" spans="1:11" s="1012" customFormat="1" ht="12">
      <c r="A2362" s="1040"/>
      <c r="B2362" s="1079"/>
      <c r="C2362" s="1080"/>
      <c r="D2362" s="1067" t="s">
        <v>3895</v>
      </c>
      <c r="E2362" s="555" t="s">
        <v>51</v>
      </c>
      <c r="F2362" s="555">
        <v>2</v>
      </c>
      <c r="G2362" s="1081">
        <v>549.33000000000004</v>
      </c>
      <c r="H2362" s="1082">
        <f t="shared" si="37"/>
        <v>1098.6600000000001</v>
      </c>
      <c r="I2362" s="1039"/>
      <c r="J2362" s="2159" t="s">
        <v>6432</v>
      </c>
      <c r="K2362" s="2160" t="str">
        <f>VLOOKUP(J2362,'FICHE RATIOS'!C:D,2,FALSE)</f>
        <v>Evacuations EU / EV</v>
      </c>
    </row>
    <row r="2363" spans="1:11" s="1012" customFormat="1" ht="12">
      <c r="A2363" s="1040"/>
      <c r="B2363" s="1053"/>
      <c r="C2363" s="1054"/>
      <c r="D2363" s="1057"/>
      <c r="E2363" s="1058"/>
      <c r="F2363" s="555"/>
      <c r="G2363" s="1052"/>
      <c r="H2363" s="1059">
        <f t="shared" si="37"/>
        <v>0</v>
      </c>
      <c r="I2363" s="1039"/>
      <c r="J2363" s="2159" t="s">
        <v>6432</v>
      </c>
      <c r="K2363" s="2160" t="str">
        <f>VLOOKUP(J2363,'FICHE RATIOS'!C:D,2,FALSE)</f>
        <v>Evacuations EU / EV</v>
      </c>
    </row>
    <row r="2364" spans="1:11" s="1012" customFormat="1" ht="12">
      <c r="A2364" s="1040"/>
      <c r="B2364" s="1053"/>
      <c r="C2364" s="1054"/>
      <c r="D2364" s="1067" t="s">
        <v>3901</v>
      </c>
      <c r="E2364" s="555" t="s">
        <v>66</v>
      </c>
      <c r="F2364" s="555">
        <v>2</v>
      </c>
      <c r="G2364" s="1052">
        <v>304.25</v>
      </c>
      <c r="H2364" s="1059">
        <f t="shared" si="37"/>
        <v>608.5</v>
      </c>
      <c r="I2364" s="1039"/>
      <c r="J2364" s="2159" t="s">
        <v>6432</v>
      </c>
      <c r="K2364" s="2160" t="str">
        <f>VLOOKUP(J2364,'FICHE RATIOS'!C:D,2,FALSE)</f>
        <v>Evacuations EU / EV</v>
      </c>
    </row>
    <row r="2365" spans="1:11" s="1012" customFormat="1" ht="12">
      <c r="A2365" s="1040"/>
      <c r="B2365" s="1060"/>
      <c r="C2365" s="1040"/>
      <c r="D2365" s="1061" t="s">
        <v>3582</v>
      </c>
      <c r="E2365" s="1051" t="s">
        <v>66</v>
      </c>
      <c r="F2365" s="1051">
        <v>1</v>
      </c>
      <c r="G2365" s="1052">
        <v>60.54</v>
      </c>
      <c r="H2365" s="1059">
        <f t="shared" si="37"/>
        <v>60.54</v>
      </c>
      <c r="I2365" s="1039"/>
      <c r="J2365" s="2159" t="s">
        <v>6432</v>
      </c>
      <c r="K2365" s="2160" t="str">
        <f>VLOOKUP(J2365,'FICHE RATIOS'!C:D,2,FALSE)</f>
        <v>Evacuations EU / EV</v>
      </c>
    </row>
    <row r="2366" spans="1:11" s="1012" customFormat="1" ht="12">
      <c r="A2366" s="1040"/>
      <c r="B2366" s="1053"/>
      <c r="C2366" s="1054"/>
      <c r="D2366" s="1067" t="s">
        <v>3902</v>
      </c>
      <c r="E2366" s="555" t="s">
        <v>66</v>
      </c>
      <c r="F2366" s="555">
        <v>2</v>
      </c>
      <c r="G2366" s="1052">
        <v>384.53</v>
      </c>
      <c r="H2366" s="1059">
        <f t="shared" si="37"/>
        <v>769.06</v>
      </c>
      <c r="I2366" s="1039"/>
      <c r="J2366" s="2159" t="s">
        <v>6432</v>
      </c>
      <c r="K2366" s="2160" t="str">
        <f>VLOOKUP(J2366,'FICHE RATIOS'!C:D,2,FALSE)</f>
        <v>Evacuations EU / EV</v>
      </c>
    </row>
    <row r="2367" spans="1:11" s="1012" customFormat="1" ht="12">
      <c r="A2367" s="1040"/>
      <c r="B2367" s="1060"/>
      <c r="C2367" s="1040"/>
      <c r="D2367" s="1061" t="s">
        <v>3898</v>
      </c>
      <c r="E2367" s="1051" t="s">
        <v>66</v>
      </c>
      <c r="F2367" s="1051">
        <v>1</v>
      </c>
      <c r="G2367" s="1052">
        <v>89.37</v>
      </c>
      <c r="H2367" s="1059">
        <f t="shared" si="37"/>
        <v>89.37</v>
      </c>
      <c r="I2367" s="1039"/>
      <c r="J2367" s="2159" t="s">
        <v>6432</v>
      </c>
      <c r="K2367" s="2160" t="str">
        <f>VLOOKUP(J2367,'FICHE RATIOS'!C:D,2,FALSE)</f>
        <v>Evacuations EU / EV</v>
      </c>
    </row>
    <row r="2368" spans="1:11" s="1012" customFormat="1" ht="12">
      <c r="A2368" s="1040"/>
      <c r="B2368" s="1053"/>
      <c r="C2368" s="1054"/>
      <c r="D2368" s="1067"/>
      <c r="E2368" s="555"/>
      <c r="F2368" s="555"/>
      <c r="G2368" s="1052"/>
      <c r="H2368" s="1059">
        <f t="shared" si="37"/>
        <v>0</v>
      </c>
      <c r="I2368" s="1039"/>
      <c r="J2368" s="2159" t="s">
        <v>6432</v>
      </c>
      <c r="K2368" s="2160" t="str">
        <f>VLOOKUP(J2368,'FICHE RATIOS'!C:D,2,FALSE)</f>
        <v>Evacuations EU / EV</v>
      </c>
    </row>
    <row r="2369" spans="1:11" s="1012" customFormat="1" ht="12">
      <c r="A2369" s="1040"/>
      <c r="B2369" s="1079"/>
      <c r="C2369" s="1080"/>
      <c r="D2369" s="1067" t="s">
        <v>3873</v>
      </c>
      <c r="E2369" s="555"/>
      <c r="F2369" s="555"/>
      <c r="G2369" s="1081"/>
      <c r="H2369" s="1082">
        <f t="shared" si="37"/>
        <v>0</v>
      </c>
      <c r="I2369" s="1039"/>
      <c r="J2369" s="2159" t="s">
        <v>6432</v>
      </c>
      <c r="K2369" s="2160" t="str">
        <f>VLOOKUP(J2369,'FICHE RATIOS'!C:D,2,FALSE)</f>
        <v>Evacuations EU / EV</v>
      </c>
    </row>
    <row r="2370" spans="1:11" s="1012" customFormat="1" ht="12">
      <c r="A2370" s="1040"/>
      <c r="B2370" s="1060"/>
      <c r="C2370" s="1040"/>
      <c r="D2370" s="1067" t="s">
        <v>3903</v>
      </c>
      <c r="E2370" s="555" t="s">
        <v>235</v>
      </c>
      <c r="F2370" s="555">
        <v>112</v>
      </c>
      <c r="G2370" s="1052">
        <v>114.24</v>
      </c>
      <c r="H2370" s="1059">
        <f t="shared" si="37"/>
        <v>12794.88</v>
      </c>
      <c r="I2370" s="1039"/>
      <c r="J2370" s="2159" t="s">
        <v>6432</v>
      </c>
      <c r="K2370" s="2160" t="str">
        <f>VLOOKUP(J2370,'FICHE RATIOS'!C:D,2,FALSE)</f>
        <v>Evacuations EU / EV</v>
      </c>
    </row>
    <row r="2371" spans="1:11" s="1012" customFormat="1" ht="12">
      <c r="A2371" s="1040"/>
      <c r="B2371" s="1060"/>
      <c r="C2371" s="1040"/>
      <c r="D2371" s="1061"/>
      <c r="E2371" s="1051"/>
      <c r="F2371" s="1051"/>
      <c r="G2371" s="1052"/>
      <c r="H2371" s="1059">
        <f t="shared" si="37"/>
        <v>0</v>
      </c>
      <c r="I2371" s="1039"/>
      <c r="J2371" s="2159" t="s">
        <v>6432</v>
      </c>
      <c r="K2371" s="2160" t="str">
        <f>VLOOKUP(J2371,'FICHE RATIOS'!C:D,2,FALSE)</f>
        <v>Evacuations EU / EV</v>
      </c>
    </row>
    <row r="2372" spans="1:11" s="1012" customFormat="1" ht="12">
      <c r="A2372" s="1040"/>
      <c r="B2372" s="1053"/>
      <c r="C2372" s="1054"/>
      <c r="D2372" s="1070" t="s">
        <v>3805</v>
      </c>
      <c r="E2372" s="555"/>
      <c r="F2372" s="555"/>
      <c r="G2372" s="1052"/>
      <c r="H2372" s="1059">
        <f t="shared" si="37"/>
        <v>0</v>
      </c>
      <c r="I2372" s="1039"/>
      <c r="J2372" s="2159" t="s">
        <v>6432</v>
      </c>
      <c r="K2372" s="2160" t="str">
        <f>VLOOKUP(J2372,'FICHE RATIOS'!C:D,2,FALSE)</f>
        <v>Evacuations EU / EV</v>
      </c>
    </row>
    <row r="2373" spans="1:11" s="1012" customFormat="1" ht="12">
      <c r="A2373" s="1040"/>
      <c r="B2373" s="1053"/>
      <c r="C2373" s="1054"/>
      <c r="D2373" s="1067" t="s">
        <v>3806</v>
      </c>
      <c r="E2373" s="555" t="s">
        <v>66</v>
      </c>
      <c r="F2373" s="555">
        <v>1</v>
      </c>
      <c r="G2373" s="1052">
        <v>16.399999999999999</v>
      </c>
      <c r="H2373" s="1059">
        <f t="shared" si="37"/>
        <v>16.399999999999999</v>
      </c>
      <c r="I2373" s="1039"/>
      <c r="J2373" s="2159" t="s">
        <v>6432</v>
      </c>
      <c r="K2373" s="2160" t="str">
        <f>VLOOKUP(J2373,'FICHE RATIOS'!C:D,2,FALSE)</f>
        <v>Evacuations EU / EV</v>
      </c>
    </row>
    <row r="2374" spans="1:11" s="1012" customFormat="1" ht="12">
      <c r="A2374" s="1040"/>
      <c r="B2374" s="1053"/>
      <c r="C2374" s="1054"/>
      <c r="D2374" s="1070"/>
      <c r="E2374" s="555"/>
      <c r="F2374" s="555"/>
      <c r="G2374" s="1052"/>
      <c r="H2374" s="1059">
        <f t="shared" si="37"/>
        <v>0</v>
      </c>
      <c r="I2374" s="1039"/>
      <c r="J2374" s="2159" t="s">
        <v>6432</v>
      </c>
      <c r="K2374" s="2160" t="str">
        <f>VLOOKUP(J2374,'FICHE RATIOS'!C:D,2,FALSE)</f>
        <v>Evacuations EU / EV</v>
      </c>
    </row>
    <row r="2375" spans="1:11" s="1012" customFormat="1" ht="12">
      <c r="A2375" s="1040"/>
      <c r="B2375" s="1053"/>
      <c r="C2375" s="1054"/>
      <c r="D2375" s="1067" t="s">
        <v>3830</v>
      </c>
      <c r="E2375" s="555"/>
      <c r="F2375" s="555"/>
      <c r="G2375" s="1052"/>
      <c r="H2375" s="1059">
        <f t="shared" si="37"/>
        <v>0</v>
      </c>
      <c r="I2375" s="1039"/>
      <c r="J2375" s="2159" t="s">
        <v>6432</v>
      </c>
      <c r="K2375" s="2160" t="str">
        <f>VLOOKUP(J2375,'FICHE RATIOS'!C:D,2,FALSE)</f>
        <v>Evacuations EU / EV</v>
      </c>
    </row>
    <row r="2376" spans="1:11" s="1012" customFormat="1" ht="12">
      <c r="A2376" s="1040"/>
      <c r="B2376" s="1053"/>
      <c r="C2376" s="1054"/>
      <c r="D2376" s="1067" t="s">
        <v>3831</v>
      </c>
      <c r="E2376" s="555" t="s">
        <v>66</v>
      </c>
      <c r="F2376" s="555">
        <v>1</v>
      </c>
      <c r="G2376" s="1052">
        <v>7.92</v>
      </c>
      <c r="H2376" s="1059">
        <f t="shared" si="37"/>
        <v>7.92</v>
      </c>
      <c r="I2376" s="1039"/>
      <c r="J2376" s="2159" t="s">
        <v>6432</v>
      </c>
      <c r="K2376" s="2160" t="str">
        <f>VLOOKUP(J2376,'FICHE RATIOS'!C:D,2,FALSE)</f>
        <v>Evacuations EU / EV</v>
      </c>
    </row>
    <row r="2377" spans="1:11" s="1012" customFormat="1" ht="12">
      <c r="A2377" s="1040"/>
      <c r="B2377" s="1053"/>
      <c r="C2377" s="1054"/>
      <c r="D2377" s="1067"/>
      <c r="E2377" s="555"/>
      <c r="F2377" s="555"/>
      <c r="G2377" s="1052"/>
      <c r="H2377" s="1059">
        <f t="shared" si="37"/>
        <v>0</v>
      </c>
      <c r="I2377" s="1039"/>
      <c r="J2377" s="2159" t="s">
        <v>6432</v>
      </c>
      <c r="K2377" s="2160" t="str">
        <f>VLOOKUP(J2377,'FICHE RATIOS'!C:D,2,FALSE)</f>
        <v>Evacuations EU / EV</v>
      </c>
    </row>
    <row r="2378" spans="1:11" s="1012" customFormat="1" ht="12">
      <c r="A2378" s="1040"/>
      <c r="B2378" s="1053"/>
      <c r="C2378" s="1054"/>
      <c r="D2378" s="1067" t="s">
        <v>3755</v>
      </c>
      <c r="E2378" s="555" t="s">
        <v>235</v>
      </c>
      <c r="F2378" s="555">
        <v>40</v>
      </c>
      <c r="G2378" s="1052">
        <v>23.98</v>
      </c>
      <c r="H2378" s="1059">
        <f t="shared" si="37"/>
        <v>959.2</v>
      </c>
      <c r="I2378" s="1039"/>
      <c r="J2378" s="2159" t="s">
        <v>6432</v>
      </c>
      <c r="K2378" s="2160" t="str">
        <f>VLOOKUP(J2378,'FICHE RATIOS'!C:D,2,FALSE)</f>
        <v>Evacuations EU / EV</v>
      </c>
    </row>
    <row r="2379" spans="1:11" s="1012" customFormat="1" ht="12">
      <c r="A2379" s="1040"/>
      <c r="B2379" s="1123"/>
      <c r="C2379" s="1124"/>
      <c r="D2379" s="1062"/>
      <c r="E2379" s="276"/>
      <c r="F2379" s="1125"/>
      <c r="G2379" s="1081"/>
      <c r="H2379" s="1082">
        <f t="shared" si="37"/>
        <v>0</v>
      </c>
      <c r="I2379" s="1039"/>
      <c r="J2379" s="2159" t="s">
        <v>6432</v>
      </c>
      <c r="K2379" s="2160" t="str">
        <f>VLOOKUP(J2379,'FICHE RATIOS'!C:D,2,FALSE)</f>
        <v>Evacuations EU / EV</v>
      </c>
    </row>
    <row r="2380" spans="1:11" s="1012" customFormat="1" ht="12">
      <c r="A2380" s="1040"/>
      <c r="B2380" s="1123"/>
      <c r="C2380" s="1124"/>
      <c r="D2380" s="1062"/>
      <c r="E2380" s="276"/>
      <c r="F2380" s="1125"/>
      <c r="G2380" s="1081"/>
      <c r="H2380" s="1082">
        <f t="shared" si="37"/>
        <v>0</v>
      </c>
      <c r="I2380" s="1039"/>
      <c r="J2380" s="2159" t="s">
        <v>6432</v>
      </c>
      <c r="K2380" s="2160" t="str">
        <f>VLOOKUP(J2380,'FICHE RATIOS'!C:D,2,FALSE)</f>
        <v>Evacuations EU / EV</v>
      </c>
    </row>
    <row r="2381" spans="1:11" s="1012" customFormat="1" ht="12">
      <c r="A2381" s="1040"/>
      <c r="B2381" s="1123"/>
      <c r="C2381" s="1124"/>
      <c r="D2381" s="1062"/>
      <c r="E2381" s="276"/>
      <c r="F2381" s="1125"/>
      <c r="G2381" s="1081"/>
      <c r="H2381" s="1082">
        <f t="shared" si="37"/>
        <v>0</v>
      </c>
      <c r="I2381" s="1039"/>
      <c r="J2381" s="2159" t="s">
        <v>6432</v>
      </c>
      <c r="K2381" s="2160" t="str">
        <f>VLOOKUP(J2381,'FICHE RATIOS'!C:D,2,FALSE)</f>
        <v>Evacuations EU / EV</v>
      </c>
    </row>
    <row r="2382" spans="1:11" s="1012" customFormat="1" ht="12">
      <c r="A2382" s="1040"/>
      <c r="B2382" s="1053"/>
      <c r="C2382" s="1054"/>
      <c r="D2382" s="1113" t="s">
        <v>4003</v>
      </c>
      <c r="E2382" s="1058"/>
      <c r="F2382" s="555"/>
      <c r="G2382" s="1052"/>
      <c r="H2382" s="1059">
        <f t="shared" si="37"/>
        <v>0</v>
      </c>
      <c r="I2382" s="1039"/>
      <c r="J2382" s="2159" t="s">
        <v>6432</v>
      </c>
      <c r="K2382" s="2160" t="str">
        <f>VLOOKUP(J2382,'FICHE RATIOS'!C:D,2,FALSE)</f>
        <v>Evacuations EU / EV</v>
      </c>
    </row>
    <row r="2383" spans="1:11" s="1012" customFormat="1" ht="12">
      <c r="A2383" s="1040"/>
      <c r="B2383" s="1053"/>
      <c r="C2383" s="1054"/>
      <c r="D2383" s="1113" t="s">
        <v>3887</v>
      </c>
      <c r="E2383" s="1058"/>
      <c r="F2383" s="555"/>
      <c r="G2383" s="1052"/>
      <c r="H2383" s="1059">
        <f t="shared" si="37"/>
        <v>0</v>
      </c>
      <c r="I2383" s="1039"/>
      <c r="J2383" s="2159" t="s">
        <v>6432</v>
      </c>
      <c r="K2383" s="2160" t="str">
        <f>VLOOKUP(J2383,'FICHE RATIOS'!C:D,2,FALSE)</f>
        <v>Evacuations EU / EV</v>
      </c>
    </row>
    <row r="2384" spans="1:11" s="1012" customFormat="1" ht="12">
      <c r="A2384" s="1040"/>
      <c r="B2384" s="1053"/>
      <c r="C2384" s="1054"/>
      <c r="D2384" s="1113" t="s">
        <v>3888</v>
      </c>
      <c r="E2384" s="1058"/>
      <c r="F2384" s="555"/>
      <c r="G2384" s="1052"/>
      <c r="H2384" s="1059">
        <f t="shared" si="37"/>
        <v>0</v>
      </c>
      <c r="I2384" s="1039"/>
      <c r="J2384" s="2159" t="s">
        <v>6432</v>
      </c>
      <c r="K2384" s="2160" t="str">
        <f>VLOOKUP(J2384,'FICHE RATIOS'!C:D,2,FALSE)</f>
        <v>Evacuations EU / EV</v>
      </c>
    </row>
    <row r="2385" spans="1:11" s="1012" customFormat="1" ht="12">
      <c r="A2385" s="1040"/>
      <c r="B2385" s="1114"/>
      <c r="C2385" s="1115"/>
      <c r="D2385" s="1113" t="s">
        <v>3889</v>
      </c>
      <c r="E2385" s="1058"/>
      <c r="F2385" s="555"/>
      <c r="G2385" s="1081"/>
      <c r="H2385" s="1082">
        <f t="shared" si="37"/>
        <v>0</v>
      </c>
      <c r="I2385" s="1039"/>
      <c r="J2385" s="2159" t="s">
        <v>6432</v>
      </c>
      <c r="K2385" s="2160" t="str">
        <f>VLOOKUP(J2385,'FICHE RATIOS'!C:D,2,FALSE)</f>
        <v>Evacuations EU / EV</v>
      </c>
    </row>
    <row r="2386" spans="1:11" s="1012" customFormat="1" ht="12">
      <c r="A2386" s="1040"/>
      <c r="B2386" s="1079"/>
      <c r="C2386" s="1080"/>
      <c r="D2386" s="1057" t="s">
        <v>3890</v>
      </c>
      <c r="E2386" s="1058"/>
      <c r="F2386" s="555"/>
      <c r="G2386" s="1081"/>
      <c r="H2386" s="1082">
        <f t="shared" si="37"/>
        <v>0</v>
      </c>
      <c r="I2386" s="1039"/>
      <c r="J2386" s="2159" t="s">
        <v>6432</v>
      </c>
      <c r="K2386" s="2160" t="str">
        <f>VLOOKUP(J2386,'FICHE RATIOS'!C:D,2,FALSE)</f>
        <v>Evacuations EU / EV</v>
      </c>
    </row>
    <row r="2387" spans="1:11" s="1012" customFormat="1" ht="12">
      <c r="A2387" s="1040"/>
      <c r="B2387" s="1079"/>
      <c r="C2387" s="1080"/>
      <c r="D2387" s="1057" t="s">
        <v>4004</v>
      </c>
      <c r="E2387" s="1058" t="s">
        <v>66</v>
      </c>
      <c r="F2387" s="555">
        <v>1</v>
      </c>
      <c r="G2387" s="1081">
        <v>18860.14</v>
      </c>
      <c r="H2387" s="1082">
        <f t="shared" si="37"/>
        <v>18860.14</v>
      </c>
      <c r="I2387" s="1039"/>
      <c r="J2387" s="2159" t="s">
        <v>6432</v>
      </c>
      <c r="K2387" s="2160" t="str">
        <f>VLOOKUP(J2387,'FICHE RATIOS'!C:D,2,FALSE)</f>
        <v>Evacuations EU / EV</v>
      </c>
    </row>
    <row r="2388" spans="1:11" s="1012" customFormat="1" ht="12">
      <c r="A2388" s="1040"/>
      <c r="B2388" s="1079"/>
      <c r="C2388" s="1080"/>
      <c r="D2388" s="1061" t="s">
        <v>3892</v>
      </c>
      <c r="E2388" s="276" t="s">
        <v>66</v>
      </c>
      <c r="F2388" s="1116">
        <v>1</v>
      </c>
      <c r="G2388" s="1044">
        <v>2046.56</v>
      </c>
      <c r="H2388" s="1117">
        <f t="shared" ref="H2388:H2451" si="38">+IF(F2388=0,0,F2388*G2388)</f>
        <v>2046.56</v>
      </c>
      <c r="I2388" s="1039"/>
      <c r="J2388" s="2159" t="s">
        <v>6432</v>
      </c>
      <c r="K2388" s="2160" t="str">
        <f>VLOOKUP(J2388,'FICHE RATIOS'!C:D,2,FALSE)</f>
        <v>Evacuations EU / EV</v>
      </c>
    </row>
    <row r="2389" spans="1:11" s="1012" customFormat="1" ht="12">
      <c r="A2389" s="1040"/>
      <c r="B2389" s="1079"/>
      <c r="C2389" s="1080"/>
      <c r="D2389" s="1057"/>
      <c r="E2389" s="1058"/>
      <c r="F2389" s="555"/>
      <c r="G2389" s="1081"/>
      <c r="H2389" s="1082">
        <f t="shared" si="38"/>
        <v>0</v>
      </c>
      <c r="I2389" s="1039"/>
      <c r="J2389" s="2159" t="s">
        <v>6432</v>
      </c>
      <c r="K2389" s="2160" t="str">
        <f>VLOOKUP(J2389,'FICHE RATIOS'!C:D,2,FALSE)</f>
        <v>Evacuations EU / EV</v>
      </c>
    </row>
    <row r="2390" spans="1:11" s="1012" customFormat="1" ht="12">
      <c r="A2390" s="1040"/>
      <c r="B2390" s="1077"/>
      <c r="C2390" s="1089"/>
      <c r="D2390" s="1067" t="s">
        <v>3893</v>
      </c>
      <c r="E2390" s="555"/>
      <c r="F2390" s="555"/>
      <c r="G2390" s="1081"/>
      <c r="H2390" s="1082">
        <f t="shared" si="38"/>
        <v>0</v>
      </c>
      <c r="I2390" s="1039"/>
      <c r="J2390" s="2159" t="s">
        <v>6432</v>
      </c>
      <c r="K2390" s="2160" t="str">
        <f>VLOOKUP(J2390,'FICHE RATIOS'!C:D,2,FALSE)</f>
        <v>Evacuations EU / EV</v>
      </c>
    </row>
    <row r="2391" spans="1:11" s="1012" customFormat="1" ht="12">
      <c r="A2391" s="1040"/>
      <c r="B2391" s="1077"/>
      <c r="C2391" s="1089"/>
      <c r="D2391" s="1067" t="s">
        <v>3894</v>
      </c>
      <c r="E2391" s="555"/>
      <c r="F2391" s="555"/>
      <c r="G2391" s="1081"/>
      <c r="H2391" s="1082">
        <f t="shared" si="38"/>
        <v>0</v>
      </c>
      <c r="I2391" s="1039"/>
      <c r="J2391" s="2159" t="s">
        <v>6432</v>
      </c>
      <c r="K2391" s="2160" t="str">
        <f>VLOOKUP(J2391,'FICHE RATIOS'!C:D,2,FALSE)</f>
        <v>Evacuations EU / EV</v>
      </c>
    </row>
    <row r="2392" spans="1:11" s="1012" customFormat="1" ht="12">
      <c r="A2392" s="1040"/>
      <c r="B2392" s="1079"/>
      <c r="C2392" s="1080"/>
      <c r="D2392" s="1067" t="s">
        <v>3895</v>
      </c>
      <c r="E2392" s="555" t="s">
        <v>51</v>
      </c>
      <c r="F2392" s="555">
        <v>2</v>
      </c>
      <c r="G2392" s="1081">
        <v>549.33000000000004</v>
      </c>
      <c r="H2392" s="1082">
        <f t="shared" si="38"/>
        <v>1098.6600000000001</v>
      </c>
      <c r="I2392" s="1039"/>
      <c r="J2392" s="2159" t="s">
        <v>6432</v>
      </c>
      <c r="K2392" s="2160" t="str">
        <f>VLOOKUP(J2392,'FICHE RATIOS'!C:D,2,FALSE)</f>
        <v>Evacuations EU / EV</v>
      </c>
    </row>
    <row r="2393" spans="1:11" s="1012" customFormat="1" ht="12">
      <c r="A2393" s="1040"/>
      <c r="B2393" s="1053"/>
      <c r="C2393" s="1054"/>
      <c r="D2393" s="1057"/>
      <c r="E2393" s="1058"/>
      <c r="F2393" s="555"/>
      <c r="G2393" s="1052"/>
      <c r="H2393" s="1059">
        <f t="shared" si="38"/>
        <v>0</v>
      </c>
      <c r="I2393" s="1039"/>
      <c r="J2393" s="2159" t="s">
        <v>6432</v>
      </c>
      <c r="K2393" s="2160" t="str">
        <f>VLOOKUP(J2393,'FICHE RATIOS'!C:D,2,FALSE)</f>
        <v>Evacuations EU / EV</v>
      </c>
    </row>
    <row r="2394" spans="1:11" s="1012" customFormat="1" ht="12">
      <c r="A2394" s="1040"/>
      <c r="B2394" s="1053"/>
      <c r="C2394" s="1054"/>
      <c r="D2394" s="1067" t="s">
        <v>3901</v>
      </c>
      <c r="E2394" s="555" t="s">
        <v>66</v>
      </c>
      <c r="F2394" s="555">
        <v>2</v>
      </c>
      <c r="G2394" s="1052">
        <v>304.25</v>
      </c>
      <c r="H2394" s="1059">
        <f t="shared" si="38"/>
        <v>608.5</v>
      </c>
      <c r="I2394" s="1039"/>
      <c r="J2394" s="2159" t="s">
        <v>6432</v>
      </c>
      <c r="K2394" s="2160" t="str">
        <f>VLOOKUP(J2394,'FICHE RATIOS'!C:D,2,FALSE)</f>
        <v>Evacuations EU / EV</v>
      </c>
    </row>
    <row r="2395" spans="1:11" s="1012" customFormat="1" ht="12">
      <c r="A2395" s="1040"/>
      <c r="B2395" s="1060"/>
      <c r="C2395" s="1040"/>
      <c r="D2395" s="1061" t="s">
        <v>3582</v>
      </c>
      <c r="E2395" s="1051" t="s">
        <v>66</v>
      </c>
      <c r="F2395" s="1051">
        <v>1</v>
      </c>
      <c r="G2395" s="1052">
        <v>60.54</v>
      </c>
      <c r="H2395" s="1059">
        <f t="shared" si="38"/>
        <v>60.54</v>
      </c>
      <c r="I2395" s="1039"/>
      <c r="J2395" s="2159" t="s">
        <v>6432</v>
      </c>
      <c r="K2395" s="2160" t="str">
        <f>VLOOKUP(J2395,'FICHE RATIOS'!C:D,2,FALSE)</f>
        <v>Evacuations EU / EV</v>
      </c>
    </row>
    <row r="2396" spans="1:11" s="1012" customFormat="1" ht="12">
      <c r="A2396" s="1040"/>
      <c r="B2396" s="1053"/>
      <c r="C2396" s="1054"/>
      <c r="D2396" s="1067" t="s">
        <v>3902</v>
      </c>
      <c r="E2396" s="555" t="s">
        <v>66</v>
      </c>
      <c r="F2396" s="555">
        <v>2</v>
      </c>
      <c r="G2396" s="1052">
        <v>384.53</v>
      </c>
      <c r="H2396" s="1059">
        <f t="shared" si="38"/>
        <v>769.06</v>
      </c>
      <c r="I2396" s="1039"/>
      <c r="J2396" s="2159" t="s">
        <v>6432</v>
      </c>
      <c r="K2396" s="2160" t="str">
        <f>VLOOKUP(J2396,'FICHE RATIOS'!C:D,2,FALSE)</f>
        <v>Evacuations EU / EV</v>
      </c>
    </row>
    <row r="2397" spans="1:11" s="1012" customFormat="1" ht="12">
      <c r="A2397" s="1040"/>
      <c r="B2397" s="1060"/>
      <c r="C2397" s="1040"/>
      <c r="D2397" s="1061" t="s">
        <v>3898</v>
      </c>
      <c r="E2397" s="1051" t="s">
        <v>66</v>
      </c>
      <c r="F2397" s="1051">
        <v>1</v>
      </c>
      <c r="G2397" s="1052">
        <v>89.37</v>
      </c>
      <c r="H2397" s="1059">
        <f t="shared" si="38"/>
        <v>89.37</v>
      </c>
      <c r="I2397" s="1039"/>
      <c r="J2397" s="2159" t="s">
        <v>6432</v>
      </c>
      <c r="K2397" s="2160" t="str">
        <f>VLOOKUP(J2397,'FICHE RATIOS'!C:D,2,FALSE)</f>
        <v>Evacuations EU / EV</v>
      </c>
    </row>
    <row r="2398" spans="1:11" s="1012" customFormat="1" ht="12">
      <c r="A2398" s="1040"/>
      <c r="B2398" s="1053"/>
      <c r="C2398" s="1054"/>
      <c r="D2398" s="1067"/>
      <c r="E2398" s="555"/>
      <c r="F2398" s="555"/>
      <c r="G2398" s="1052"/>
      <c r="H2398" s="1059">
        <f t="shared" si="38"/>
        <v>0</v>
      </c>
      <c r="I2398" s="1039"/>
      <c r="J2398" s="2159" t="s">
        <v>6432</v>
      </c>
      <c r="K2398" s="2160" t="str">
        <f>VLOOKUP(J2398,'FICHE RATIOS'!C:D,2,FALSE)</f>
        <v>Evacuations EU / EV</v>
      </c>
    </row>
    <row r="2399" spans="1:11" s="1012" customFormat="1" ht="12">
      <c r="A2399" s="1040"/>
      <c r="B2399" s="1079"/>
      <c r="C2399" s="1080"/>
      <c r="D2399" s="1067" t="s">
        <v>3873</v>
      </c>
      <c r="E2399" s="555"/>
      <c r="F2399" s="555"/>
      <c r="G2399" s="1081"/>
      <c r="H2399" s="1082">
        <f t="shared" si="38"/>
        <v>0</v>
      </c>
      <c r="I2399" s="1039"/>
      <c r="J2399" s="2159" t="s">
        <v>6432</v>
      </c>
      <c r="K2399" s="2160" t="str">
        <f>VLOOKUP(J2399,'FICHE RATIOS'!C:D,2,FALSE)</f>
        <v>Evacuations EU / EV</v>
      </c>
    </row>
    <row r="2400" spans="1:11" s="1012" customFormat="1" ht="12">
      <c r="A2400" s="1040"/>
      <c r="B2400" s="1060"/>
      <c r="C2400" s="1040"/>
      <c r="D2400" s="1067" t="s">
        <v>3903</v>
      </c>
      <c r="E2400" s="555" t="s">
        <v>235</v>
      </c>
      <c r="F2400" s="555">
        <v>164</v>
      </c>
      <c r="G2400" s="1052">
        <v>114.24</v>
      </c>
      <c r="H2400" s="1059">
        <f t="shared" si="38"/>
        <v>18735.36</v>
      </c>
      <c r="I2400" s="1039"/>
      <c r="J2400" s="2159" t="s">
        <v>6432</v>
      </c>
      <c r="K2400" s="2160" t="str">
        <f>VLOOKUP(J2400,'FICHE RATIOS'!C:D,2,FALSE)</f>
        <v>Evacuations EU / EV</v>
      </c>
    </row>
    <row r="2401" spans="1:11" s="1012" customFormat="1" ht="12">
      <c r="A2401" s="1040"/>
      <c r="B2401" s="1060"/>
      <c r="C2401" s="1040"/>
      <c r="D2401" s="1061"/>
      <c r="E2401" s="555"/>
      <c r="F2401" s="555"/>
      <c r="G2401" s="1052"/>
      <c r="H2401" s="1059">
        <f t="shared" si="38"/>
        <v>0</v>
      </c>
      <c r="I2401" s="1039"/>
      <c r="J2401" s="2159" t="s">
        <v>6432</v>
      </c>
      <c r="K2401" s="2160" t="str">
        <f>VLOOKUP(J2401,'FICHE RATIOS'!C:D,2,FALSE)</f>
        <v>Evacuations EU / EV</v>
      </c>
    </row>
    <row r="2402" spans="1:11" s="1012" customFormat="1" ht="12">
      <c r="A2402" s="1040"/>
      <c r="B2402" s="1053"/>
      <c r="C2402" s="1054"/>
      <c r="D2402" s="1070" t="s">
        <v>3805</v>
      </c>
      <c r="E2402" s="555"/>
      <c r="F2402" s="555"/>
      <c r="G2402" s="1052"/>
      <c r="H2402" s="1059">
        <f t="shared" si="38"/>
        <v>0</v>
      </c>
      <c r="I2402" s="1039"/>
      <c r="J2402" s="2159" t="s">
        <v>6432</v>
      </c>
      <c r="K2402" s="2160" t="str">
        <f>VLOOKUP(J2402,'FICHE RATIOS'!C:D,2,FALSE)</f>
        <v>Evacuations EU / EV</v>
      </c>
    </row>
    <row r="2403" spans="1:11" s="1012" customFormat="1" ht="12">
      <c r="A2403" s="1040"/>
      <c r="B2403" s="1053"/>
      <c r="C2403" s="1054"/>
      <c r="D2403" s="1067" t="s">
        <v>3806</v>
      </c>
      <c r="E2403" s="555" t="s">
        <v>66</v>
      </c>
      <c r="F2403" s="555">
        <v>1</v>
      </c>
      <c r="G2403" s="1052">
        <v>16.399999999999999</v>
      </c>
      <c r="H2403" s="1059">
        <f t="shared" si="38"/>
        <v>16.399999999999999</v>
      </c>
      <c r="I2403" s="1039"/>
      <c r="J2403" s="2159" t="s">
        <v>6432</v>
      </c>
      <c r="K2403" s="2160" t="str">
        <f>VLOOKUP(J2403,'FICHE RATIOS'!C:D,2,FALSE)</f>
        <v>Evacuations EU / EV</v>
      </c>
    </row>
    <row r="2404" spans="1:11" s="1012" customFormat="1" ht="12">
      <c r="A2404" s="1040"/>
      <c r="B2404" s="1053"/>
      <c r="C2404" s="1054"/>
      <c r="D2404" s="1070"/>
      <c r="E2404" s="555"/>
      <c r="F2404" s="555"/>
      <c r="G2404" s="1052"/>
      <c r="H2404" s="1059">
        <f t="shared" si="38"/>
        <v>0</v>
      </c>
      <c r="I2404" s="1039"/>
      <c r="J2404" s="2159" t="s">
        <v>6432</v>
      </c>
      <c r="K2404" s="2160" t="str">
        <f>VLOOKUP(J2404,'FICHE RATIOS'!C:D,2,FALSE)</f>
        <v>Evacuations EU / EV</v>
      </c>
    </row>
    <row r="2405" spans="1:11" s="1012" customFormat="1" ht="12">
      <c r="A2405" s="1040"/>
      <c r="B2405" s="1053"/>
      <c r="C2405" s="1054"/>
      <c r="D2405" s="1067" t="s">
        <v>3830</v>
      </c>
      <c r="E2405" s="555"/>
      <c r="F2405" s="555"/>
      <c r="G2405" s="1052"/>
      <c r="H2405" s="1059">
        <f t="shared" si="38"/>
        <v>0</v>
      </c>
      <c r="I2405" s="1039"/>
      <c r="J2405" s="2159" t="s">
        <v>6432</v>
      </c>
      <c r="K2405" s="2160" t="str">
        <f>VLOOKUP(J2405,'FICHE RATIOS'!C:D,2,FALSE)</f>
        <v>Evacuations EU / EV</v>
      </c>
    </row>
    <row r="2406" spans="1:11" s="1012" customFormat="1" ht="12">
      <c r="A2406" s="1040"/>
      <c r="B2406" s="1053"/>
      <c r="C2406" s="1054"/>
      <c r="D2406" s="1067" t="s">
        <v>3831</v>
      </c>
      <c r="E2406" s="555" t="s">
        <v>66</v>
      </c>
      <c r="F2406" s="555">
        <v>1</v>
      </c>
      <c r="G2406" s="1052">
        <v>7.92</v>
      </c>
      <c r="H2406" s="1059">
        <f t="shared" si="38"/>
        <v>7.92</v>
      </c>
      <c r="I2406" s="1039"/>
      <c r="J2406" s="2159" t="s">
        <v>6432</v>
      </c>
      <c r="K2406" s="2160" t="str">
        <f>VLOOKUP(J2406,'FICHE RATIOS'!C:D,2,FALSE)</f>
        <v>Evacuations EU / EV</v>
      </c>
    </row>
    <row r="2407" spans="1:11" s="1012" customFormat="1" ht="12">
      <c r="A2407" s="1040"/>
      <c r="B2407" s="1053"/>
      <c r="C2407" s="1054"/>
      <c r="D2407" s="1067"/>
      <c r="E2407" s="555"/>
      <c r="F2407" s="555"/>
      <c r="G2407" s="1052"/>
      <c r="H2407" s="1059">
        <f t="shared" si="38"/>
        <v>0</v>
      </c>
      <c r="I2407" s="1039"/>
      <c r="J2407" s="2159" t="s">
        <v>6432</v>
      </c>
      <c r="K2407" s="2160" t="str">
        <f>VLOOKUP(J2407,'FICHE RATIOS'!C:D,2,FALSE)</f>
        <v>Evacuations EU / EV</v>
      </c>
    </row>
    <row r="2408" spans="1:11" s="1012" customFormat="1" ht="12">
      <c r="A2408" s="1040"/>
      <c r="B2408" s="1053"/>
      <c r="C2408" s="1054"/>
      <c r="D2408" s="1067" t="s">
        <v>3755</v>
      </c>
      <c r="E2408" s="555" t="s">
        <v>235</v>
      </c>
      <c r="F2408" s="555">
        <v>40</v>
      </c>
      <c r="G2408" s="1052">
        <v>23.98</v>
      </c>
      <c r="H2408" s="1059">
        <f t="shared" si="38"/>
        <v>959.2</v>
      </c>
      <c r="I2408" s="1039"/>
      <c r="J2408" s="2159" t="s">
        <v>6432</v>
      </c>
      <c r="K2408" s="2160" t="str">
        <f>VLOOKUP(J2408,'FICHE RATIOS'!C:D,2,FALSE)</f>
        <v>Evacuations EU / EV</v>
      </c>
    </row>
    <row r="2409" spans="1:11" s="1012" customFormat="1" ht="12">
      <c r="A2409" s="1040"/>
      <c r="B2409" s="1065"/>
      <c r="C2409" s="1066"/>
      <c r="D2409" s="1061"/>
      <c r="E2409" s="1051"/>
      <c r="F2409" s="1051"/>
      <c r="G2409" s="1052"/>
      <c r="H2409" s="1059">
        <f t="shared" si="38"/>
        <v>0</v>
      </c>
      <c r="I2409" s="1039"/>
      <c r="J2409" s="2159" t="s">
        <v>6432</v>
      </c>
      <c r="K2409" s="2160" t="str">
        <f>VLOOKUP(J2409,'FICHE RATIOS'!C:D,2,FALSE)</f>
        <v>Evacuations EU / EV</v>
      </c>
    </row>
    <row r="2410" spans="1:11" s="1012" customFormat="1" ht="12">
      <c r="A2410" s="1040"/>
      <c r="B2410" s="1065"/>
      <c r="C2410" s="1066"/>
      <c r="D2410" s="1061"/>
      <c r="E2410" s="1051"/>
      <c r="F2410" s="1051"/>
      <c r="G2410" s="1052"/>
      <c r="H2410" s="1059">
        <f t="shared" si="38"/>
        <v>0</v>
      </c>
      <c r="I2410" s="1039"/>
      <c r="J2410" s="2159"/>
      <c r="K2410" s="2160" t="e">
        <f>VLOOKUP(J2410,'FICHE RATIOS'!C:D,2,FALSE)</f>
        <v>#N/A</v>
      </c>
    </row>
    <row r="2411" spans="1:11" s="1012" customFormat="1" ht="12">
      <c r="A2411" s="1040"/>
      <c r="B2411" s="1065" t="s">
        <v>2016</v>
      </c>
      <c r="C2411" s="1066"/>
      <c r="D2411" s="1074" t="s">
        <v>3914</v>
      </c>
      <c r="E2411" s="277"/>
      <c r="F2411" s="1051"/>
      <c r="G2411" s="1052"/>
      <c r="H2411" s="1059">
        <f t="shared" si="38"/>
        <v>0</v>
      </c>
      <c r="I2411" s="1039"/>
      <c r="J2411" s="2159"/>
      <c r="K2411" s="2160" t="e">
        <f>VLOOKUP(J2411,'FICHE RATIOS'!C:D,2,FALSE)</f>
        <v>#N/A</v>
      </c>
    </row>
    <row r="2412" spans="1:11" s="1012" customFormat="1" ht="12">
      <c r="A2412" s="1040"/>
      <c r="B2412" s="1065"/>
      <c r="C2412" s="1066"/>
      <c r="D2412" s="1073"/>
      <c r="E2412" s="1051"/>
      <c r="F2412" s="1051"/>
      <c r="G2412" s="1052"/>
      <c r="H2412" s="1059">
        <f t="shared" si="38"/>
        <v>0</v>
      </c>
      <c r="I2412" s="1039"/>
      <c r="J2412" s="2159"/>
      <c r="K2412" s="2160" t="e">
        <f>VLOOKUP(J2412,'FICHE RATIOS'!C:D,2,FALSE)</f>
        <v>#N/A</v>
      </c>
    </row>
    <row r="2413" spans="1:11" s="1012" customFormat="1" ht="12">
      <c r="A2413" s="1040"/>
      <c r="B2413" s="1053"/>
      <c r="C2413" s="1054"/>
      <c r="D2413" s="1067" t="s">
        <v>3915</v>
      </c>
      <c r="E2413" s="555" t="s">
        <v>51</v>
      </c>
      <c r="F2413" s="555">
        <v>1</v>
      </c>
      <c r="G2413" s="1052">
        <v>1821.72</v>
      </c>
      <c r="H2413" s="1059">
        <f t="shared" si="38"/>
        <v>1821.72</v>
      </c>
      <c r="I2413" s="1039"/>
      <c r="J2413" s="2159" t="s">
        <v>6429</v>
      </c>
      <c r="K2413" s="2160" t="str">
        <f>VLOOKUP(J2413,'FICHE RATIOS'!C:D,2,FALSE)</f>
        <v>Eau Chaude</v>
      </c>
    </row>
    <row r="2414" spans="1:11" s="1012" customFormat="1" ht="12">
      <c r="A2414" s="1040"/>
      <c r="B2414" s="1129"/>
      <c r="C2414" s="1130"/>
      <c r="D2414" s="1073"/>
      <c r="E2414" s="277"/>
      <c r="F2414" s="277"/>
      <c r="G2414" s="1052"/>
      <c r="H2414" s="932">
        <f t="shared" si="38"/>
        <v>0</v>
      </c>
      <c r="I2414" s="1039"/>
      <c r="J2414" s="2159"/>
      <c r="K2414" s="2160" t="e">
        <f>VLOOKUP(J2414,'FICHE RATIOS'!C:D,2,FALSE)</f>
        <v>#N/A</v>
      </c>
    </row>
    <row r="2415" spans="1:11" s="1012" customFormat="1" ht="12">
      <c r="A2415" s="1040"/>
      <c r="B2415" s="1129"/>
      <c r="C2415" s="1130"/>
      <c r="D2415" s="1073"/>
      <c r="E2415" s="277"/>
      <c r="F2415" s="277"/>
      <c r="G2415" s="1052"/>
      <c r="H2415" s="932">
        <f t="shared" si="38"/>
        <v>0</v>
      </c>
      <c r="I2415" s="1039"/>
      <c r="J2415" s="2159"/>
      <c r="K2415" s="2160" t="e">
        <f>VLOOKUP(J2415,'FICHE RATIOS'!C:D,2,FALSE)</f>
        <v>#N/A</v>
      </c>
    </row>
    <row r="2416" spans="1:11" s="1012" customFormat="1" ht="12">
      <c r="A2416" s="1040"/>
      <c r="B2416" s="1129"/>
      <c r="C2416" s="1130"/>
      <c r="D2416" s="1073"/>
      <c r="E2416" s="277"/>
      <c r="F2416" s="277"/>
      <c r="G2416" s="1052"/>
      <c r="H2416" s="932">
        <f t="shared" si="38"/>
        <v>0</v>
      </c>
      <c r="I2416" s="1039"/>
      <c r="J2416" s="2159"/>
      <c r="K2416" s="2160" t="e">
        <f>VLOOKUP(J2416,'FICHE RATIOS'!C:D,2,FALSE)</f>
        <v>#N/A</v>
      </c>
    </row>
    <row r="2417" spans="1:11" s="1012" customFormat="1" ht="12">
      <c r="A2417" s="1040"/>
      <c r="B2417" s="1065" t="s">
        <v>2517</v>
      </c>
      <c r="C2417" s="1066"/>
      <c r="D2417" s="1043" t="s">
        <v>3916</v>
      </c>
      <c r="E2417" s="277"/>
      <c r="F2417" s="1051"/>
      <c r="G2417" s="1052"/>
      <c r="H2417" s="932">
        <f t="shared" si="38"/>
        <v>0</v>
      </c>
      <c r="I2417" s="1039"/>
      <c r="J2417" s="2159"/>
      <c r="K2417" s="2160" t="e">
        <f>VLOOKUP(J2417,'FICHE RATIOS'!C:D,2,FALSE)</f>
        <v>#N/A</v>
      </c>
    </row>
    <row r="2418" spans="1:11" s="1012" customFormat="1" ht="12">
      <c r="A2418" s="1040"/>
      <c r="B2418" s="1065"/>
      <c r="C2418" s="1066"/>
      <c r="D2418" s="1131"/>
      <c r="E2418" s="1051"/>
      <c r="F2418" s="1051"/>
      <c r="G2418" s="1052"/>
      <c r="H2418" s="932">
        <f t="shared" si="38"/>
        <v>0</v>
      </c>
      <c r="I2418" s="1039"/>
      <c r="J2418" s="2159"/>
      <c r="K2418" s="2160" t="e">
        <f>VLOOKUP(J2418,'FICHE RATIOS'!C:D,2,FALSE)</f>
        <v>#N/A</v>
      </c>
    </row>
    <row r="2419" spans="1:11" s="1012" customFormat="1" ht="12">
      <c r="A2419" s="1040"/>
      <c r="B2419" s="1129"/>
      <c r="C2419" s="1130"/>
      <c r="D2419" s="1073"/>
      <c r="E2419" s="277"/>
      <c r="F2419" s="277"/>
      <c r="G2419" s="1052"/>
      <c r="H2419" s="932">
        <f t="shared" si="38"/>
        <v>0</v>
      </c>
      <c r="I2419" s="1039"/>
      <c r="J2419" s="2159"/>
      <c r="K2419" s="2160" t="e">
        <f>VLOOKUP(J2419,'FICHE RATIOS'!C:D,2,FALSE)</f>
        <v>#N/A</v>
      </c>
    </row>
    <row r="2420" spans="1:11" s="1012" customFormat="1" ht="12">
      <c r="A2420" s="1040"/>
      <c r="B2420" s="1129"/>
      <c r="C2420" s="1130"/>
      <c r="D2420" s="1073"/>
      <c r="E2420" s="277"/>
      <c r="F2420" s="277"/>
      <c r="G2420" s="1052"/>
      <c r="H2420" s="932">
        <f t="shared" si="38"/>
        <v>0</v>
      </c>
      <c r="I2420" s="1039"/>
      <c r="J2420" s="2159"/>
      <c r="K2420" s="2160" t="e">
        <f>VLOOKUP(J2420,'FICHE RATIOS'!C:D,2,FALSE)</f>
        <v>#N/A</v>
      </c>
    </row>
    <row r="2421" spans="1:11" s="1012" customFormat="1" ht="12">
      <c r="A2421" s="1040"/>
      <c r="B2421" s="1065" t="s">
        <v>2520</v>
      </c>
      <c r="C2421" s="1066"/>
      <c r="D2421" s="2417" t="s">
        <v>3917</v>
      </c>
      <c r="E2421" s="1051"/>
      <c r="F2421" s="1051"/>
      <c r="G2421" s="1052"/>
      <c r="H2421" s="1059">
        <f t="shared" si="38"/>
        <v>0</v>
      </c>
      <c r="I2421" s="1039"/>
      <c r="J2421" s="2159"/>
      <c r="K2421" s="2160" t="e">
        <f>VLOOKUP(J2421,'FICHE RATIOS'!C:D,2,FALSE)</f>
        <v>#N/A</v>
      </c>
    </row>
    <row r="2422" spans="1:11" s="1012" customFormat="1" ht="12">
      <c r="A2422" s="1040"/>
      <c r="B2422" s="1065"/>
      <c r="C2422" s="1066"/>
      <c r="D2422" s="1073"/>
      <c r="E2422" s="1051"/>
      <c r="F2422" s="1051"/>
      <c r="G2422" s="1052"/>
      <c r="H2422" s="1059">
        <f t="shared" si="38"/>
        <v>0</v>
      </c>
      <c r="I2422" s="1039"/>
      <c r="J2422" s="2159"/>
      <c r="K2422" s="2160" t="e">
        <f>VLOOKUP(J2422,'FICHE RATIOS'!C:D,2,FALSE)</f>
        <v>#N/A</v>
      </c>
    </row>
    <row r="2423" spans="1:11" s="1012" customFormat="1" ht="12">
      <c r="A2423" s="1040"/>
      <c r="B2423" s="1053"/>
      <c r="C2423" s="1054"/>
      <c r="D2423" s="1067" t="s">
        <v>3918</v>
      </c>
      <c r="E2423" s="456" t="s">
        <v>51</v>
      </c>
      <c r="F2423" s="311">
        <v>1</v>
      </c>
      <c r="G2423" s="1052">
        <v>9044.7000000000007</v>
      </c>
      <c r="H2423" s="1059">
        <f t="shared" si="38"/>
        <v>9044.7000000000007</v>
      </c>
      <c r="I2423" s="1039"/>
      <c r="J2423" s="2159" t="s">
        <v>6430</v>
      </c>
      <c r="K2423" s="2160" t="str">
        <f>VLOOKUP(J2423,'FICHE RATIOS'!C:D,2,FALSE)</f>
        <v>Appareils &amp; Accessoires Sanitaires</v>
      </c>
    </row>
    <row r="2424" spans="1:11" s="1012" customFormat="1" ht="12">
      <c r="A2424" s="1040"/>
      <c r="B2424" s="1065"/>
      <c r="C2424" s="1066"/>
      <c r="D2424" s="1073"/>
      <c r="E2424" s="277"/>
      <c r="F2424" s="277"/>
      <c r="G2424" s="1052"/>
      <c r="H2424" s="932">
        <f t="shared" si="38"/>
        <v>0</v>
      </c>
      <c r="I2424" s="1039"/>
      <c r="J2424" s="2159"/>
      <c r="K2424" s="2160" t="e">
        <f>VLOOKUP(J2424,'FICHE RATIOS'!C:D,2,FALSE)</f>
        <v>#N/A</v>
      </c>
    </row>
    <row r="2425" spans="1:11" s="1012" customFormat="1" ht="12">
      <c r="A2425" s="1040"/>
      <c r="B2425" s="1065"/>
      <c r="C2425" s="1066"/>
      <c r="D2425" s="1061"/>
      <c r="E2425" s="1051"/>
      <c r="F2425" s="1051"/>
      <c r="G2425" s="1052"/>
      <c r="H2425" s="1059">
        <f t="shared" si="38"/>
        <v>0</v>
      </c>
      <c r="I2425" s="1039"/>
      <c r="J2425" s="2159"/>
      <c r="K2425" s="2160" t="e">
        <f>VLOOKUP(J2425,'FICHE RATIOS'!C:D,2,FALSE)</f>
        <v>#N/A</v>
      </c>
    </row>
    <row r="2426" spans="1:11" s="1012" customFormat="1" ht="12">
      <c r="A2426" s="1040"/>
      <c r="B2426" s="1065" t="s">
        <v>2520</v>
      </c>
      <c r="C2426" s="1066"/>
      <c r="D2426" s="1074" t="s">
        <v>3919</v>
      </c>
      <c r="E2426" s="277"/>
      <c r="F2426" s="1051"/>
      <c r="G2426" s="1052"/>
      <c r="H2426" s="1059">
        <f t="shared" si="38"/>
        <v>0</v>
      </c>
      <c r="I2426" s="1039"/>
      <c r="J2426" s="2159"/>
      <c r="K2426" s="2160" t="e">
        <f>VLOOKUP(J2426,'FICHE RATIOS'!C:D,2,FALSE)</f>
        <v>#N/A</v>
      </c>
    </row>
    <row r="2427" spans="1:11" s="1012" customFormat="1" ht="12">
      <c r="A2427" s="1040"/>
      <c r="B2427" s="1065"/>
      <c r="C2427" s="1066"/>
      <c r="D2427" s="1061"/>
      <c r="E2427" s="1051"/>
      <c r="F2427" s="1051"/>
      <c r="G2427" s="1052"/>
      <c r="H2427" s="1059">
        <f t="shared" si="38"/>
        <v>0</v>
      </c>
      <c r="I2427" s="1039"/>
      <c r="J2427" s="2159"/>
      <c r="K2427" s="2160" t="e">
        <f>VLOOKUP(J2427,'FICHE RATIOS'!C:D,2,FALSE)</f>
        <v>#N/A</v>
      </c>
    </row>
    <row r="2428" spans="1:11" s="1012" customFormat="1" ht="12">
      <c r="A2428" s="1040"/>
      <c r="B2428" s="1053"/>
      <c r="C2428" s="1054"/>
      <c r="D2428" s="1067" t="s">
        <v>3920</v>
      </c>
      <c r="E2428" s="311"/>
      <c r="F2428" s="555"/>
      <c r="G2428" s="1052"/>
      <c r="H2428" s="1059">
        <f t="shared" si="38"/>
        <v>0</v>
      </c>
      <c r="I2428" s="1039"/>
      <c r="J2428" s="2159" t="s">
        <v>6412</v>
      </c>
      <c r="K2428" s="2160" t="str">
        <f>VLOOKUP(J2428,'FICHE RATIOS'!C:D,2,FALSE)</f>
        <v>Equipements contre le feu (hors sprinklage)</v>
      </c>
    </row>
    <row r="2429" spans="1:11" s="1012" customFormat="1" ht="12">
      <c r="A2429" s="1040"/>
      <c r="B2429" s="1053"/>
      <c r="C2429" s="1054"/>
      <c r="D2429" s="1067" t="s">
        <v>3921</v>
      </c>
      <c r="E2429" s="555" t="s">
        <v>66</v>
      </c>
      <c r="F2429" s="555">
        <v>17</v>
      </c>
      <c r="G2429" s="1052">
        <v>95.81</v>
      </c>
      <c r="H2429" s="1059">
        <f t="shared" si="38"/>
        <v>1628.77</v>
      </c>
      <c r="I2429" s="1039"/>
      <c r="J2429" s="2159" t="s">
        <v>6412</v>
      </c>
      <c r="K2429" s="2160" t="str">
        <f>VLOOKUP(J2429,'FICHE RATIOS'!C:D,2,FALSE)</f>
        <v>Equipements contre le feu (hors sprinklage)</v>
      </c>
    </row>
    <row r="2430" spans="1:11" s="1012" customFormat="1" ht="12">
      <c r="A2430" s="1040"/>
      <c r="B2430" s="1053"/>
      <c r="C2430" s="1054"/>
      <c r="D2430" s="1078"/>
      <c r="E2430" s="311"/>
      <c r="F2430" s="555"/>
      <c r="G2430" s="1052"/>
      <c r="H2430" s="1059">
        <f t="shared" si="38"/>
        <v>0</v>
      </c>
      <c r="I2430" s="1039"/>
      <c r="J2430" s="2159" t="s">
        <v>6412</v>
      </c>
      <c r="K2430" s="2160" t="str">
        <f>VLOOKUP(J2430,'FICHE RATIOS'!C:D,2,FALSE)</f>
        <v>Equipements contre le feu (hors sprinklage)</v>
      </c>
    </row>
    <row r="2431" spans="1:11" s="1012" customFormat="1" ht="12">
      <c r="A2431" s="1040"/>
      <c r="B2431" s="1053"/>
      <c r="C2431" s="1054"/>
      <c r="D2431" s="1067" t="s">
        <v>3922</v>
      </c>
      <c r="E2431" s="555"/>
      <c r="F2431" s="555"/>
      <c r="G2431" s="1052"/>
      <c r="H2431" s="1059">
        <f t="shared" si="38"/>
        <v>0</v>
      </c>
      <c r="I2431" s="1039"/>
      <c r="J2431" s="2159" t="s">
        <v>6412</v>
      </c>
      <c r="K2431" s="2160" t="str">
        <f>VLOOKUP(J2431,'FICHE RATIOS'!C:D,2,FALSE)</f>
        <v>Equipements contre le feu (hors sprinklage)</v>
      </c>
    </row>
    <row r="2432" spans="1:11" s="1012" customFormat="1" ht="12">
      <c r="A2432" s="1040"/>
      <c r="B2432" s="1053"/>
      <c r="C2432" s="1054"/>
      <c r="D2432" s="1067" t="s">
        <v>3923</v>
      </c>
      <c r="E2432" s="555" t="s">
        <v>66</v>
      </c>
      <c r="F2432" s="555">
        <v>14</v>
      </c>
      <c r="G2432" s="1052">
        <v>112.55</v>
      </c>
      <c r="H2432" s="1059">
        <f t="shared" si="38"/>
        <v>1575.7</v>
      </c>
      <c r="I2432" s="1039"/>
      <c r="J2432" s="2159" t="s">
        <v>6412</v>
      </c>
      <c r="K2432" s="2160" t="str">
        <f>VLOOKUP(J2432,'FICHE RATIOS'!C:D,2,FALSE)</f>
        <v>Equipements contre le feu (hors sprinklage)</v>
      </c>
    </row>
    <row r="2433" spans="1:11" s="1012" customFormat="1" ht="12">
      <c r="A2433" s="1040"/>
      <c r="B2433" s="1053"/>
      <c r="C2433" s="1054"/>
      <c r="D2433" s="1078"/>
      <c r="E2433" s="311"/>
      <c r="F2433" s="555"/>
      <c r="G2433" s="1052"/>
      <c r="H2433" s="1059">
        <f t="shared" si="38"/>
        <v>0</v>
      </c>
      <c r="I2433" s="1039"/>
      <c r="J2433" s="2159" t="s">
        <v>6412</v>
      </c>
      <c r="K2433" s="2160" t="str">
        <f>VLOOKUP(J2433,'FICHE RATIOS'!C:D,2,FALSE)</f>
        <v>Equipements contre le feu (hors sprinklage)</v>
      </c>
    </row>
    <row r="2434" spans="1:11" s="1012" customFormat="1" ht="12">
      <c r="A2434" s="1040"/>
      <c r="B2434" s="1053"/>
      <c r="C2434" s="1054"/>
      <c r="D2434" s="1067" t="s">
        <v>3924</v>
      </c>
      <c r="E2434" s="555"/>
      <c r="F2434" s="555"/>
      <c r="G2434" s="1052"/>
      <c r="H2434" s="1059">
        <f t="shared" si="38"/>
        <v>0</v>
      </c>
      <c r="I2434" s="1039"/>
      <c r="J2434" s="2159" t="s">
        <v>6412</v>
      </c>
      <c r="K2434" s="2160" t="str">
        <f>VLOOKUP(J2434,'FICHE RATIOS'!C:D,2,FALSE)</f>
        <v>Equipements contre le feu (hors sprinklage)</v>
      </c>
    </row>
    <row r="2435" spans="1:11" s="1012" customFormat="1" ht="12">
      <c r="A2435" s="1040"/>
      <c r="B2435" s="1053"/>
      <c r="C2435" s="1054"/>
      <c r="D2435" s="1067" t="s">
        <v>3925</v>
      </c>
      <c r="E2435" s="555" t="s">
        <v>66</v>
      </c>
      <c r="F2435" s="555">
        <v>20</v>
      </c>
      <c r="G2435" s="1052">
        <v>182.04</v>
      </c>
      <c r="H2435" s="1059">
        <f t="shared" si="38"/>
        <v>3640.7999999999997</v>
      </c>
      <c r="I2435" s="1039"/>
      <c r="J2435" s="2159" t="s">
        <v>6412</v>
      </c>
      <c r="K2435" s="2160" t="str">
        <f>VLOOKUP(J2435,'FICHE RATIOS'!C:D,2,FALSE)</f>
        <v>Equipements contre le feu (hors sprinklage)</v>
      </c>
    </row>
    <row r="2436" spans="1:11" s="1012" customFormat="1" ht="12">
      <c r="A2436" s="1040"/>
      <c r="B2436" s="1053"/>
      <c r="C2436" s="1054"/>
      <c r="D2436" s="1078"/>
      <c r="E2436" s="311"/>
      <c r="F2436" s="555"/>
      <c r="G2436" s="1052"/>
      <c r="H2436" s="1059">
        <f t="shared" si="38"/>
        <v>0</v>
      </c>
      <c r="I2436" s="1039"/>
      <c r="J2436" s="2159" t="s">
        <v>6412</v>
      </c>
      <c r="K2436" s="2160" t="str">
        <f>VLOOKUP(J2436,'FICHE RATIOS'!C:D,2,FALSE)</f>
        <v>Equipements contre le feu (hors sprinklage)</v>
      </c>
    </row>
    <row r="2437" spans="1:11" s="1012" customFormat="1" ht="12">
      <c r="A2437" s="1040"/>
      <c r="B2437" s="1053"/>
      <c r="C2437" s="1054"/>
      <c r="D2437" s="1067" t="s">
        <v>3926</v>
      </c>
      <c r="E2437" s="555"/>
      <c r="F2437" s="555"/>
      <c r="G2437" s="1052"/>
      <c r="H2437" s="1059">
        <f t="shared" si="38"/>
        <v>0</v>
      </c>
      <c r="I2437" s="1039"/>
      <c r="J2437" s="2159" t="s">
        <v>6412</v>
      </c>
      <c r="K2437" s="2160" t="str">
        <f>VLOOKUP(J2437,'FICHE RATIOS'!C:D,2,FALSE)</f>
        <v>Equipements contre le feu (hors sprinklage)</v>
      </c>
    </row>
    <row r="2438" spans="1:11" s="1012" customFormat="1" ht="12">
      <c r="A2438" s="1040"/>
      <c r="B2438" s="1053"/>
      <c r="C2438" s="1054"/>
      <c r="D2438" s="1067" t="s">
        <v>3927</v>
      </c>
      <c r="E2438" s="555" t="s">
        <v>66</v>
      </c>
      <c r="F2438" s="555">
        <v>48</v>
      </c>
      <c r="G2438" s="1052">
        <v>71.540000000000006</v>
      </c>
      <c r="H2438" s="1059">
        <f t="shared" si="38"/>
        <v>3433.92</v>
      </c>
      <c r="I2438" s="1039"/>
      <c r="J2438" s="2159" t="s">
        <v>6412</v>
      </c>
      <c r="K2438" s="2160" t="str">
        <f>VLOOKUP(J2438,'FICHE RATIOS'!C:D,2,FALSE)</f>
        <v>Equipements contre le feu (hors sprinklage)</v>
      </c>
    </row>
    <row r="2439" spans="1:11" s="1012" customFormat="1" ht="12">
      <c r="A2439" s="1040"/>
      <c r="B2439" s="1053"/>
      <c r="C2439" s="1054"/>
      <c r="D2439" s="1078"/>
      <c r="E2439" s="555"/>
      <c r="F2439" s="555"/>
      <c r="G2439" s="1052"/>
      <c r="H2439" s="1059">
        <f t="shared" si="38"/>
        <v>0</v>
      </c>
      <c r="I2439" s="1039"/>
      <c r="J2439" s="2159" t="s">
        <v>6412</v>
      </c>
      <c r="K2439" s="2160" t="str">
        <f>VLOOKUP(J2439,'FICHE RATIOS'!C:D,2,FALSE)</f>
        <v>Equipements contre le feu (hors sprinklage)</v>
      </c>
    </row>
    <row r="2440" spans="1:11" s="1012" customFormat="1" ht="12">
      <c r="A2440" s="1040"/>
      <c r="B2440" s="1053"/>
      <c r="C2440" s="1054"/>
      <c r="D2440" s="1067" t="s">
        <v>3928</v>
      </c>
      <c r="E2440" s="555"/>
      <c r="F2440" s="555"/>
      <c r="G2440" s="1052"/>
      <c r="H2440" s="1059">
        <f t="shared" si="38"/>
        <v>0</v>
      </c>
      <c r="I2440" s="1039"/>
      <c r="J2440" s="2159" t="s">
        <v>6412</v>
      </c>
      <c r="K2440" s="2160" t="str">
        <f>VLOOKUP(J2440,'FICHE RATIOS'!C:D,2,FALSE)</f>
        <v>Equipements contre le feu (hors sprinklage)</v>
      </c>
    </row>
    <row r="2441" spans="1:11" s="1012" customFormat="1" ht="12">
      <c r="A2441" s="1040"/>
      <c r="B2441" s="1053"/>
      <c r="C2441" s="1054"/>
      <c r="D2441" s="1067" t="s">
        <v>3929</v>
      </c>
      <c r="E2441" s="555"/>
      <c r="F2441" s="555"/>
      <c r="G2441" s="1052"/>
      <c r="H2441" s="1059">
        <f t="shared" si="38"/>
        <v>0</v>
      </c>
      <c r="I2441" s="1039"/>
      <c r="J2441" s="2159" t="s">
        <v>6412</v>
      </c>
      <c r="K2441" s="2160" t="str">
        <f>VLOOKUP(J2441,'FICHE RATIOS'!C:D,2,FALSE)</f>
        <v>Equipements contre le feu (hors sprinklage)</v>
      </c>
    </row>
    <row r="2442" spans="1:11" s="1012" customFormat="1" ht="12">
      <c r="A2442" s="1040"/>
      <c r="B2442" s="1053"/>
      <c r="C2442" s="1054"/>
      <c r="D2442" s="1067" t="s">
        <v>3930</v>
      </c>
      <c r="E2442" s="555" t="s">
        <v>66</v>
      </c>
      <c r="F2442" s="555">
        <v>2</v>
      </c>
      <c r="G2442" s="1052">
        <v>242.83</v>
      </c>
      <c r="H2442" s="1059">
        <f t="shared" si="38"/>
        <v>485.66</v>
      </c>
      <c r="I2442" s="1039"/>
      <c r="J2442" s="2159" t="s">
        <v>6412</v>
      </c>
      <c r="K2442" s="2160" t="str">
        <f>VLOOKUP(J2442,'FICHE RATIOS'!C:D,2,FALSE)</f>
        <v>Equipements contre le feu (hors sprinklage)</v>
      </c>
    </row>
    <row r="2443" spans="1:11" s="1012" customFormat="1" ht="12">
      <c r="A2443" s="1040"/>
      <c r="B2443" s="1053"/>
      <c r="C2443" s="1054"/>
      <c r="D2443" s="1078"/>
      <c r="E2443" s="555"/>
      <c r="F2443" s="555"/>
      <c r="G2443" s="1052"/>
      <c r="H2443" s="1059">
        <f t="shared" si="38"/>
        <v>0</v>
      </c>
      <c r="I2443" s="1039"/>
      <c r="J2443" s="2159" t="s">
        <v>6412</v>
      </c>
      <c r="K2443" s="2160" t="str">
        <f>VLOOKUP(J2443,'FICHE RATIOS'!C:D,2,FALSE)</f>
        <v>Equipements contre le feu (hors sprinklage)</v>
      </c>
    </row>
    <row r="2444" spans="1:11" s="1012" customFormat="1" ht="12">
      <c r="A2444" s="1040"/>
      <c r="B2444" s="1053"/>
      <c r="C2444" s="1054"/>
      <c r="D2444" s="1067" t="s">
        <v>3931</v>
      </c>
      <c r="E2444" s="311"/>
      <c r="F2444" s="555"/>
      <c r="G2444" s="1052"/>
      <c r="H2444" s="1059">
        <f t="shared" si="38"/>
        <v>0</v>
      </c>
      <c r="I2444" s="1039"/>
      <c r="J2444" s="2159" t="s">
        <v>6412</v>
      </c>
      <c r="K2444" s="2160" t="str">
        <f>VLOOKUP(J2444,'FICHE RATIOS'!C:D,2,FALSE)</f>
        <v>Equipements contre le feu (hors sprinklage)</v>
      </c>
    </row>
    <row r="2445" spans="1:11" s="1012" customFormat="1" ht="12">
      <c r="A2445" s="1040"/>
      <c r="B2445" s="1053"/>
      <c r="C2445" s="1054"/>
      <c r="D2445" s="1067" t="s">
        <v>3932</v>
      </c>
      <c r="E2445" s="555" t="s">
        <v>66</v>
      </c>
      <c r="F2445" s="555">
        <v>4</v>
      </c>
      <c r="G2445" s="1052">
        <v>233.78</v>
      </c>
      <c r="H2445" s="1059">
        <f t="shared" si="38"/>
        <v>935.12</v>
      </c>
      <c r="I2445" s="1039"/>
      <c r="J2445" s="2159" t="s">
        <v>6412</v>
      </c>
      <c r="K2445" s="2160" t="str">
        <f>VLOOKUP(J2445,'FICHE RATIOS'!C:D,2,FALSE)</f>
        <v>Equipements contre le feu (hors sprinklage)</v>
      </c>
    </row>
    <row r="2446" spans="1:11" s="1012" customFormat="1" ht="12">
      <c r="A2446" s="1040"/>
      <c r="B2446" s="1053"/>
      <c r="C2446" s="1054"/>
      <c r="D2446" s="1067"/>
      <c r="E2446" s="555"/>
      <c r="F2446" s="555"/>
      <c r="G2446" s="1052"/>
      <c r="H2446" s="1059">
        <f t="shared" si="38"/>
        <v>0</v>
      </c>
      <c r="I2446" s="1039"/>
      <c r="J2446" s="2159" t="s">
        <v>6412</v>
      </c>
      <c r="K2446" s="2160" t="str">
        <f>VLOOKUP(J2446,'FICHE RATIOS'!C:D,2,FALSE)</f>
        <v>Equipements contre le feu (hors sprinklage)</v>
      </c>
    </row>
    <row r="2447" spans="1:11" s="1012" customFormat="1" ht="12">
      <c r="A2447" s="1040"/>
      <c r="B2447" s="1053"/>
      <c r="C2447" s="1054"/>
      <c r="D2447" s="1067" t="s">
        <v>3933</v>
      </c>
      <c r="E2447" s="555"/>
      <c r="F2447" s="555"/>
      <c r="G2447" s="1052"/>
      <c r="H2447" s="1059">
        <f t="shared" si="38"/>
        <v>0</v>
      </c>
      <c r="I2447" s="1039"/>
      <c r="J2447" s="2159" t="s">
        <v>6412</v>
      </c>
      <c r="K2447" s="2160" t="str">
        <f>VLOOKUP(J2447,'FICHE RATIOS'!C:D,2,FALSE)</f>
        <v>Equipements contre le feu (hors sprinklage)</v>
      </c>
    </row>
    <row r="2448" spans="1:11" s="1012" customFormat="1" ht="12">
      <c r="A2448" s="1040"/>
      <c r="B2448" s="1053"/>
      <c r="C2448" s="1054"/>
      <c r="D2448" s="1067" t="s">
        <v>3934</v>
      </c>
      <c r="E2448" s="555" t="s">
        <v>66</v>
      </c>
      <c r="F2448" s="555">
        <v>40</v>
      </c>
      <c r="G2448" s="1052">
        <v>157.13</v>
      </c>
      <c r="H2448" s="1059">
        <f t="shared" si="38"/>
        <v>6285.2</v>
      </c>
      <c r="I2448" s="1039"/>
      <c r="J2448" s="2159" t="s">
        <v>6412</v>
      </c>
      <c r="K2448" s="2160" t="str">
        <f>VLOOKUP(J2448,'FICHE RATIOS'!C:D,2,FALSE)</f>
        <v>Equipements contre le feu (hors sprinklage)</v>
      </c>
    </row>
    <row r="2449" spans="1:11" s="1012" customFormat="1" ht="12">
      <c r="A2449" s="1040"/>
      <c r="B2449" s="1053"/>
      <c r="C2449" s="1054"/>
      <c r="D2449" s="1078"/>
      <c r="E2449" s="555"/>
      <c r="F2449" s="555"/>
      <c r="G2449" s="1052"/>
      <c r="H2449" s="1059">
        <f t="shared" si="38"/>
        <v>0</v>
      </c>
      <c r="I2449" s="1039"/>
      <c r="J2449" s="2159" t="s">
        <v>6412</v>
      </c>
      <c r="K2449" s="2160" t="str">
        <f>VLOOKUP(J2449,'FICHE RATIOS'!C:D,2,FALSE)</f>
        <v>Equipements contre le feu (hors sprinklage)</v>
      </c>
    </row>
    <row r="2450" spans="1:11" s="1012" customFormat="1" ht="12">
      <c r="A2450" s="1040"/>
      <c r="B2450" s="1053"/>
      <c r="C2450" s="1054"/>
      <c r="D2450" s="1078"/>
      <c r="E2450" s="555"/>
      <c r="F2450" s="555"/>
      <c r="G2450" s="1052"/>
      <c r="H2450" s="1059">
        <f t="shared" si="38"/>
        <v>0</v>
      </c>
      <c r="I2450" s="1039"/>
      <c r="J2450" s="2159" t="s">
        <v>6412</v>
      </c>
      <c r="K2450" s="2160" t="str">
        <f>VLOOKUP(J2450,'FICHE RATIOS'!C:D,2,FALSE)</f>
        <v>Equipements contre le feu (hors sprinklage)</v>
      </c>
    </row>
    <row r="2451" spans="1:11" s="1012" customFormat="1" ht="12">
      <c r="A2451" s="1040"/>
      <c r="B2451" s="1053"/>
      <c r="C2451" s="1054"/>
      <c r="D2451" s="1085" t="s">
        <v>3935</v>
      </c>
      <c r="E2451" s="555"/>
      <c r="F2451" s="555"/>
      <c r="G2451" s="1052"/>
      <c r="H2451" s="1059">
        <f t="shared" si="38"/>
        <v>0</v>
      </c>
      <c r="I2451" s="1039"/>
      <c r="J2451" s="2159" t="s">
        <v>6412</v>
      </c>
      <c r="K2451" s="2160" t="str">
        <f>VLOOKUP(J2451,'FICHE RATIOS'!C:D,2,FALSE)</f>
        <v>Equipements contre le feu (hors sprinklage)</v>
      </c>
    </row>
    <row r="2452" spans="1:11" s="1012" customFormat="1" ht="12">
      <c r="A2452" s="1040"/>
      <c r="B2452" s="1053"/>
      <c r="C2452" s="1054"/>
      <c r="D2452" s="1070" t="s">
        <v>704</v>
      </c>
      <c r="E2452" s="555"/>
      <c r="F2452" s="555"/>
      <c r="G2452" s="1052"/>
      <c r="H2452" s="1059">
        <f t="shared" ref="H2452:H2477" si="39">+IF(F2452=0,0,F2452*G2452)</f>
        <v>0</v>
      </c>
      <c r="I2452" s="1039"/>
      <c r="J2452" s="2159" t="s">
        <v>6412</v>
      </c>
      <c r="K2452" s="2160" t="str">
        <f>VLOOKUP(J2452,'FICHE RATIOS'!C:D,2,FALSE)</f>
        <v>Equipements contre le feu (hors sprinklage)</v>
      </c>
    </row>
    <row r="2453" spans="1:11" s="1012" customFormat="1" ht="12">
      <c r="A2453" s="1040"/>
      <c r="B2453" s="1053"/>
      <c r="C2453" s="1054"/>
      <c r="D2453" s="1067" t="s">
        <v>3936</v>
      </c>
      <c r="E2453" s="555" t="s">
        <v>235</v>
      </c>
      <c r="F2453" s="555">
        <v>186</v>
      </c>
      <c r="G2453" s="1052">
        <v>49.09</v>
      </c>
      <c r="H2453" s="1059">
        <f t="shared" si="39"/>
        <v>9130.74</v>
      </c>
      <c r="I2453" s="1039"/>
      <c r="J2453" s="2159" t="s">
        <v>6412</v>
      </c>
      <c r="K2453" s="2160" t="str">
        <f>VLOOKUP(J2453,'FICHE RATIOS'!C:D,2,FALSE)</f>
        <v>Equipements contre le feu (hors sprinklage)</v>
      </c>
    </row>
    <row r="2454" spans="1:11" s="1012" customFormat="1" ht="12">
      <c r="A2454" s="1040"/>
      <c r="B2454" s="1053"/>
      <c r="C2454" s="1054"/>
      <c r="D2454" s="1067" t="s">
        <v>3937</v>
      </c>
      <c r="E2454" s="555" t="s">
        <v>235</v>
      </c>
      <c r="F2454" s="555">
        <v>311</v>
      </c>
      <c r="G2454" s="1052">
        <v>79.69</v>
      </c>
      <c r="H2454" s="1059">
        <f t="shared" si="39"/>
        <v>24783.59</v>
      </c>
      <c r="I2454" s="1039"/>
      <c r="J2454" s="2159" t="s">
        <v>6412</v>
      </c>
      <c r="K2454" s="2160" t="str">
        <f>VLOOKUP(J2454,'FICHE RATIOS'!C:D,2,FALSE)</f>
        <v>Equipements contre le feu (hors sprinklage)</v>
      </c>
    </row>
    <row r="2455" spans="1:11" s="1012" customFormat="1" ht="12">
      <c r="A2455" s="1040"/>
      <c r="B2455" s="1053"/>
      <c r="C2455" s="1054"/>
      <c r="D2455" s="1067"/>
      <c r="E2455" s="555"/>
      <c r="F2455" s="555"/>
      <c r="G2455" s="1052"/>
      <c r="H2455" s="1059">
        <f t="shared" si="39"/>
        <v>0</v>
      </c>
      <c r="I2455" s="1039"/>
      <c r="J2455" s="2159" t="s">
        <v>6412</v>
      </c>
      <c r="K2455" s="2160" t="str">
        <f>VLOOKUP(J2455,'FICHE RATIOS'!C:D,2,FALSE)</f>
        <v>Equipements contre le feu (hors sprinklage)</v>
      </c>
    </row>
    <row r="2456" spans="1:11" s="1012" customFormat="1" ht="12">
      <c r="A2456" s="1040"/>
      <c r="B2456" s="1053"/>
      <c r="C2456" s="1054"/>
      <c r="D2456" s="1064" t="s">
        <v>3938</v>
      </c>
      <c r="E2456" s="456" t="s">
        <v>70</v>
      </c>
      <c r="F2456" s="555">
        <v>167</v>
      </c>
      <c r="G2456" s="1052">
        <v>50.64</v>
      </c>
      <c r="H2456" s="1059">
        <f t="shared" si="39"/>
        <v>8456.8799999999992</v>
      </c>
      <c r="I2456" s="1039"/>
      <c r="J2456" s="2159" t="s">
        <v>6412</v>
      </c>
      <c r="K2456" s="2160" t="str">
        <f>VLOOKUP(J2456,'FICHE RATIOS'!C:D,2,FALSE)</f>
        <v>Equipements contre le feu (hors sprinklage)</v>
      </c>
    </row>
    <row r="2457" spans="1:11" s="1012" customFormat="1" ht="12">
      <c r="A2457" s="1040"/>
      <c r="B2457" s="1053"/>
      <c r="C2457" s="1054"/>
      <c r="D2457" s="1078"/>
      <c r="E2457" s="555"/>
      <c r="F2457" s="555"/>
      <c r="G2457" s="1052"/>
      <c r="H2457" s="1059">
        <f t="shared" si="39"/>
        <v>0</v>
      </c>
      <c r="I2457" s="1039"/>
      <c r="J2457" s="2159" t="s">
        <v>6412</v>
      </c>
      <c r="K2457" s="2160" t="str">
        <f>VLOOKUP(J2457,'FICHE RATIOS'!C:D,2,FALSE)</f>
        <v>Equipements contre le feu (hors sprinklage)</v>
      </c>
    </row>
    <row r="2458" spans="1:11" s="1012" customFormat="1" ht="12">
      <c r="A2458" s="1040"/>
      <c r="B2458" s="1053"/>
      <c r="C2458" s="1054"/>
      <c r="D2458" s="1067" t="s">
        <v>3939</v>
      </c>
      <c r="E2458" s="555" t="s">
        <v>66</v>
      </c>
      <c r="F2458" s="555">
        <v>92</v>
      </c>
      <c r="G2458" s="1052">
        <v>67.819999999999993</v>
      </c>
      <c r="H2458" s="1059">
        <f t="shared" si="39"/>
        <v>6239.44</v>
      </c>
      <c r="I2458" s="1039"/>
      <c r="J2458" s="2159" t="s">
        <v>6412</v>
      </c>
      <c r="K2458" s="2160" t="str">
        <f>VLOOKUP(J2458,'FICHE RATIOS'!C:D,2,FALSE)</f>
        <v>Equipements contre le feu (hors sprinklage)</v>
      </c>
    </row>
    <row r="2459" spans="1:11" s="1012" customFormat="1" ht="12">
      <c r="A2459" s="1040"/>
      <c r="B2459" s="1053"/>
      <c r="C2459" s="1054"/>
      <c r="D2459" s="1067"/>
      <c r="E2459" s="555"/>
      <c r="F2459" s="555"/>
      <c r="G2459" s="1052"/>
      <c r="H2459" s="1059">
        <f t="shared" si="39"/>
        <v>0</v>
      </c>
      <c r="I2459" s="1039"/>
      <c r="J2459" s="2159" t="s">
        <v>6412</v>
      </c>
      <c r="K2459" s="2160" t="str">
        <f>VLOOKUP(J2459,'FICHE RATIOS'!C:D,2,FALSE)</f>
        <v>Equipements contre le feu (hors sprinklage)</v>
      </c>
    </row>
    <row r="2460" spans="1:11" s="1012" customFormat="1" ht="12">
      <c r="A2460" s="1040"/>
      <c r="B2460" s="1053"/>
      <c r="C2460" s="1054"/>
      <c r="D2460" s="1067" t="s">
        <v>3940</v>
      </c>
      <c r="E2460" s="555" t="s">
        <v>66</v>
      </c>
      <c r="F2460" s="555">
        <v>7</v>
      </c>
      <c r="G2460" s="1052">
        <v>93.85</v>
      </c>
      <c r="H2460" s="1059">
        <f t="shared" si="39"/>
        <v>656.94999999999993</v>
      </c>
      <c r="I2460" s="1039"/>
      <c r="J2460" s="2159" t="s">
        <v>6412</v>
      </c>
      <c r="K2460" s="2160" t="str">
        <f>VLOOKUP(J2460,'FICHE RATIOS'!C:D,2,FALSE)</f>
        <v>Equipements contre le feu (hors sprinklage)</v>
      </c>
    </row>
    <row r="2461" spans="1:11" s="1012" customFormat="1" ht="12">
      <c r="A2461" s="1040"/>
      <c r="B2461" s="1053"/>
      <c r="C2461" s="1054"/>
      <c r="D2461" s="1064" t="s">
        <v>3536</v>
      </c>
      <c r="E2461" s="456" t="s">
        <v>66</v>
      </c>
      <c r="F2461" s="555">
        <v>7</v>
      </c>
      <c r="G2461" s="1052">
        <v>27.34</v>
      </c>
      <c r="H2461" s="1059">
        <f t="shared" si="39"/>
        <v>191.38</v>
      </c>
      <c r="I2461" s="1039"/>
      <c r="J2461" s="2159" t="s">
        <v>6412</v>
      </c>
      <c r="K2461" s="2160" t="str">
        <f>VLOOKUP(J2461,'FICHE RATIOS'!C:D,2,FALSE)</f>
        <v>Equipements contre le feu (hors sprinklage)</v>
      </c>
    </row>
    <row r="2462" spans="1:11" s="1012" customFormat="1" ht="12">
      <c r="A2462" s="1040"/>
      <c r="B2462" s="1053"/>
      <c r="C2462" s="1054"/>
      <c r="D2462" s="1078"/>
      <c r="E2462" s="555"/>
      <c r="F2462" s="555"/>
      <c r="G2462" s="1052"/>
      <c r="H2462" s="1059">
        <f t="shared" si="39"/>
        <v>0</v>
      </c>
      <c r="I2462" s="1039"/>
      <c r="J2462" s="2159" t="s">
        <v>6412</v>
      </c>
      <c r="K2462" s="2160" t="str">
        <f>VLOOKUP(J2462,'FICHE RATIOS'!C:D,2,FALSE)</f>
        <v>Equipements contre le feu (hors sprinklage)</v>
      </c>
    </row>
    <row r="2463" spans="1:11" s="1012" customFormat="1" ht="12">
      <c r="A2463" s="1040"/>
      <c r="B2463" s="1053"/>
      <c r="C2463" s="1054"/>
      <c r="D2463" s="1070" t="s">
        <v>701</v>
      </c>
      <c r="E2463" s="555"/>
      <c r="F2463" s="555"/>
      <c r="G2463" s="1052"/>
      <c r="H2463" s="1059">
        <f t="shared" si="39"/>
        <v>0</v>
      </c>
      <c r="I2463" s="1039"/>
      <c r="J2463" s="2159" t="s">
        <v>6412</v>
      </c>
      <c r="K2463" s="2160" t="str">
        <f>VLOOKUP(J2463,'FICHE RATIOS'!C:D,2,FALSE)</f>
        <v>Equipements contre le feu (hors sprinklage)</v>
      </c>
    </row>
    <row r="2464" spans="1:11" s="1012" customFormat="1" ht="12">
      <c r="A2464" s="1040"/>
      <c r="B2464" s="1053"/>
      <c r="C2464" s="1054"/>
      <c r="D2464" s="1067" t="s">
        <v>3936</v>
      </c>
      <c r="E2464" s="555" t="s">
        <v>235</v>
      </c>
      <c r="F2464" s="555">
        <v>28</v>
      </c>
      <c r="G2464" s="1052">
        <v>49.09</v>
      </c>
      <c r="H2464" s="1059">
        <f t="shared" si="39"/>
        <v>1374.52</v>
      </c>
      <c r="I2464" s="1039"/>
      <c r="J2464" s="2159" t="s">
        <v>6412</v>
      </c>
      <c r="K2464" s="2160" t="str">
        <f>VLOOKUP(J2464,'FICHE RATIOS'!C:D,2,FALSE)</f>
        <v>Equipements contre le feu (hors sprinklage)</v>
      </c>
    </row>
    <row r="2465" spans="1:11" s="1012" customFormat="1" ht="12">
      <c r="A2465" s="1040"/>
      <c r="B2465" s="1053"/>
      <c r="C2465" s="1054"/>
      <c r="D2465" s="1067" t="s">
        <v>3937</v>
      </c>
      <c r="E2465" s="555" t="s">
        <v>235</v>
      </c>
      <c r="F2465" s="555">
        <v>322</v>
      </c>
      <c r="G2465" s="1052">
        <v>79.69</v>
      </c>
      <c r="H2465" s="1059">
        <f t="shared" si="39"/>
        <v>25660.18</v>
      </c>
      <c r="I2465" s="1039"/>
      <c r="J2465" s="2159" t="s">
        <v>6412</v>
      </c>
      <c r="K2465" s="2160" t="str">
        <f>VLOOKUP(J2465,'FICHE RATIOS'!C:D,2,FALSE)</f>
        <v>Equipements contre le feu (hors sprinklage)</v>
      </c>
    </row>
    <row r="2466" spans="1:11" s="1012" customFormat="1" ht="12">
      <c r="A2466" s="1040"/>
      <c r="B2466" s="1053"/>
      <c r="C2466" s="1054"/>
      <c r="D2466" s="1067"/>
      <c r="E2466" s="555"/>
      <c r="F2466" s="555"/>
      <c r="G2466" s="1052"/>
      <c r="H2466" s="1059">
        <f t="shared" si="39"/>
        <v>0</v>
      </c>
      <c r="I2466" s="1039"/>
      <c r="J2466" s="2159" t="s">
        <v>6412</v>
      </c>
      <c r="K2466" s="2160" t="str">
        <f>VLOOKUP(J2466,'FICHE RATIOS'!C:D,2,FALSE)</f>
        <v>Equipements contre le feu (hors sprinklage)</v>
      </c>
    </row>
    <row r="2467" spans="1:11" s="1012" customFormat="1" ht="12">
      <c r="A2467" s="1040"/>
      <c r="B2467" s="1053"/>
      <c r="C2467" s="1054"/>
      <c r="D2467" s="1064" t="s">
        <v>3938</v>
      </c>
      <c r="E2467" s="456" t="s">
        <v>70</v>
      </c>
      <c r="F2467" s="555">
        <v>174</v>
      </c>
      <c r="G2467" s="1052">
        <v>50.64</v>
      </c>
      <c r="H2467" s="1059">
        <f t="shared" si="39"/>
        <v>8811.36</v>
      </c>
      <c r="I2467" s="1039"/>
      <c r="J2467" s="2159" t="s">
        <v>6412</v>
      </c>
      <c r="K2467" s="2160" t="str">
        <f>VLOOKUP(J2467,'FICHE RATIOS'!C:D,2,FALSE)</f>
        <v>Equipements contre le feu (hors sprinklage)</v>
      </c>
    </row>
    <row r="2468" spans="1:11" s="1012" customFormat="1" ht="12">
      <c r="A2468" s="1040"/>
      <c r="B2468" s="1053"/>
      <c r="C2468" s="1054"/>
      <c r="D2468" s="1078"/>
      <c r="E2468" s="555"/>
      <c r="F2468" s="555"/>
      <c r="G2468" s="1052"/>
      <c r="H2468" s="1059">
        <f t="shared" si="39"/>
        <v>0</v>
      </c>
      <c r="I2468" s="1039"/>
      <c r="J2468" s="2159" t="s">
        <v>6412</v>
      </c>
      <c r="K2468" s="2160" t="str">
        <f>VLOOKUP(J2468,'FICHE RATIOS'!C:D,2,FALSE)</f>
        <v>Equipements contre le feu (hors sprinklage)</v>
      </c>
    </row>
    <row r="2469" spans="1:11" s="1012" customFormat="1" ht="12">
      <c r="A2469" s="1040"/>
      <c r="B2469" s="1053"/>
      <c r="C2469" s="1054"/>
      <c r="D2469" s="1067" t="s">
        <v>3939</v>
      </c>
      <c r="E2469" s="555" t="s">
        <v>66</v>
      </c>
      <c r="F2469" s="555">
        <v>20</v>
      </c>
      <c r="G2469" s="1052">
        <v>67.819999999999993</v>
      </c>
      <c r="H2469" s="1059">
        <f t="shared" si="39"/>
        <v>1356.3999999999999</v>
      </c>
      <c r="I2469" s="1039"/>
      <c r="J2469" s="2159" t="s">
        <v>6412</v>
      </c>
      <c r="K2469" s="2160" t="str">
        <f>VLOOKUP(J2469,'FICHE RATIOS'!C:D,2,FALSE)</f>
        <v>Equipements contre le feu (hors sprinklage)</v>
      </c>
    </row>
    <row r="2470" spans="1:11" s="1012" customFormat="1" ht="12">
      <c r="A2470" s="1040"/>
      <c r="B2470" s="1053"/>
      <c r="C2470" s="1054"/>
      <c r="D2470" s="1067" t="s">
        <v>3941</v>
      </c>
      <c r="E2470" s="555" t="s">
        <v>66</v>
      </c>
      <c r="F2470" s="555">
        <v>10</v>
      </c>
      <c r="G2470" s="1052">
        <v>134.74</v>
      </c>
      <c r="H2470" s="1059">
        <f t="shared" si="39"/>
        <v>1347.4</v>
      </c>
      <c r="I2470" s="1039"/>
      <c r="J2470" s="2159" t="s">
        <v>6412</v>
      </c>
      <c r="K2470" s="2160" t="str">
        <f>VLOOKUP(J2470,'FICHE RATIOS'!C:D,2,FALSE)</f>
        <v>Equipements contre le feu (hors sprinklage)</v>
      </c>
    </row>
    <row r="2471" spans="1:11" s="1012" customFormat="1" ht="12">
      <c r="A2471" s="1040"/>
      <c r="B2471" s="1053"/>
      <c r="C2471" s="1054"/>
      <c r="D2471" s="1067"/>
      <c r="E2471" s="555"/>
      <c r="F2471" s="555"/>
      <c r="G2471" s="1052"/>
      <c r="H2471" s="1059">
        <f t="shared" si="39"/>
        <v>0</v>
      </c>
      <c r="I2471" s="1039"/>
      <c r="J2471" s="2159" t="s">
        <v>6412</v>
      </c>
      <c r="K2471" s="2160" t="str">
        <f>VLOOKUP(J2471,'FICHE RATIOS'!C:D,2,FALSE)</f>
        <v>Equipements contre le feu (hors sprinklage)</v>
      </c>
    </row>
    <row r="2472" spans="1:11" s="1012" customFormat="1" ht="12">
      <c r="A2472" s="1040"/>
      <c r="B2472" s="1053"/>
      <c r="C2472" s="1054"/>
      <c r="D2472" s="1067" t="s">
        <v>3940</v>
      </c>
      <c r="E2472" s="555" t="s">
        <v>66</v>
      </c>
      <c r="F2472" s="555">
        <v>6</v>
      </c>
      <c r="G2472" s="1052">
        <v>93.85</v>
      </c>
      <c r="H2472" s="1059">
        <f t="shared" si="39"/>
        <v>563.09999999999991</v>
      </c>
      <c r="I2472" s="1039"/>
      <c r="J2472" s="2159" t="s">
        <v>6412</v>
      </c>
      <c r="K2472" s="2160" t="str">
        <f>VLOOKUP(J2472,'FICHE RATIOS'!C:D,2,FALSE)</f>
        <v>Equipements contre le feu (hors sprinklage)</v>
      </c>
    </row>
    <row r="2473" spans="1:11" s="1012" customFormat="1" ht="12">
      <c r="A2473" s="1040"/>
      <c r="B2473" s="1053"/>
      <c r="C2473" s="1054"/>
      <c r="D2473" s="1064" t="s">
        <v>3536</v>
      </c>
      <c r="E2473" s="456" t="s">
        <v>66</v>
      </c>
      <c r="F2473" s="555">
        <v>6</v>
      </c>
      <c r="G2473" s="1052">
        <v>27.34</v>
      </c>
      <c r="H2473" s="1059">
        <f t="shared" si="39"/>
        <v>164.04</v>
      </c>
      <c r="I2473" s="1039"/>
      <c r="J2473" s="2159" t="s">
        <v>6412</v>
      </c>
      <c r="K2473" s="2160" t="str">
        <f>VLOOKUP(J2473,'FICHE RATIOS'!C:D,2,FALSE)</f>
        <v>Equipements contre le feu (hors sprinklage)</v>
      </c>
    </row>
    <row r="2474" spans="1:11" s="1012" customFormat="1" ht="12">
      <c r="A2474" s="1040"/>
      <c r="B2474" s="1065"/>
      <c r="C2474" s="1066"/>
      <c r="D2474" s="1061"/>
      <c r="E2474" s="1051"/>
      <c r="F2474" s="1051"/>
      <c r="G2474" s="1052"/>
      <c r="H2474" s="1059">
        <f t="shared" si="39"/>
        <v>0</v>
      </c>
      <c r="I2474" s="1039"/>
      <c r="J2474" s="2159"/>
      <c r="K2474" s="2160" t="e">
        <f>VLOOKUP(J2474,'FICHE RATIOS'!C:D,2,FALSE)</f>
        <v>#N/A</v>
      </c>
    </row>
    <row r="2475" spans="1:11" s="1012" customFormat="1" ht="12">
      <c r="A2475" s="1040"/>
      <c r="B2475" s="1065"/>
      <c r="C2475" s="1066"/>
      <c r="D2475" s="1061"/>
      <c r="E2475" s="1051"/>
      <c r="F2475" s="1051"/>
      <c r="G2475" s="1052"/>
      <c r="H2475" s="1059">
        <f t="shared" si="39"/>
        <v>0</v>
      </c>
      <c r="I2475" s="1039"/>
      <c r="J2475" s="2159"/>
      <c r="K2475" s="2160" t="e">
        <f>VLOOKUP(J2475,'FICHE RATIOS'!C:D,2,FALSE)</f>
        <v>#N/A</v>
      </c>
    </row>
    <row r="2476" spans="1:11" s="1012" customFormat="1" ht="12">
      <c r="A2476" s="1040"/>
      <c r="B2476" s="1065" t="s">
        <v>2520</v>
      </c>
      <c r="C2476" s="1066"/>
      <c r="D2476" s="1074" t="s">
        <v>3942</v>
      </c>
      <c r="E2476" s="1051"/>
      <c r="F2476" s="1051"/>
      <c r="G2476" s="1052"/>
      <c r="H2476" s="1059">
        <f t="shared" si="39"/>
        <v>0</v>
      </c>
      <c r="I2476" s="1039"/>
      <c r="J2476" s="2159"/>
      <c r="K2476" s="2160" t="e">
        <f>VLOOKUP(J2476,'FICHE RATIOS'!C:D,2,FALSE)</f>
        <v>#N/A</v>
      </c>
    </row>
    <row r="2477" spans="1:11" s="1012" customFormat="1" ht="12">
      <c r="A2477" s="1040"/>
      <c r="B2477" s="1065"/>
      <c r="C2477" s="1066"/>
      <c r="D2477" s="1061"/>
      <c r="E2477" s="1051"/>
      <c r="F2477" s="1051"/>
      <c r="G2477" s="1052"/>
      <c r="H2477" s="1059">
        <f t="shared" si="39"/>
        <v>0</v>
      </c>
      <c r="I2477" s="1039"/>
      <c r="J2477" s="2159"/>
      <c r="K2477" s="2160" t="e">
        <f>VLOOKUP(J2477,'FICHE RATIOS'!C:D,2,FALSE)</f>
        <v>#N/A</v>
      </c>
    </row>
    <row r="2478" spans="1:11" s="1012" customFormat="1" ht="12">
      <c r="A2478" s="1040"/>
      <c r="B2478" s="1053"/>
      <c r="C2478" s="1054"/>
      <c r="D2478" s="1067" t="s">
        <v>3943</v>
      </c>
      <c r="E2478" s="555" t="s">
        <v>51</v>
      </c>
      <c r="F2478" s="555" t="s">
        <v>3944</v>
      </c>
      <c r="G2478" s="1121"/>
      <c r="H2478" s="1120"/>
      <c r="I2478" s="1039"/>
      <c r="J2478" s="2159"/>
      <c r="K2478" s="2160" t="e">
        <f>VLOOKUP(J2478,'FICHE RATIOS'!C:D,2,FALSE)</f>
        <v>#N/A</v>
      </c>
    </row>
    <row r="2479" spans="1:11" s="1012" customFormat="1" ht="12">
      <c r="A2479" s="1040"/>
      <c r="B2479" s="1053"/>
      <c r="C2479" s="1054"/>
      <c r="D2479" s="1067"/>
      <c r="E2479" s="555"/>
      <c r="F2479" s="555"/>
      <c r="G2479" s="1052"/>
      <c r="H2479" s="1059">
        <f t="shared" ref="H2479:H2493" si="40">+IF(F2479=0,0,F2479*G2479)</f>
        <v>0</v>
      </c>
      <c r="I2479" s="1039"/>
      <c r="J2479" s="2159"/>
      <c r="K2479" s="2160" t="e">
        <f>VLOOKUP(J2479,'FICHE RATIOS'!C:D,2,FALSE)</f>
        <v>#N/A</v>
      </c>
    </row>
    <row r="2480" spans="1:11" s="1012" customFormat="1" ht="12">
      <c r="A2480" s="1040"/>
      <c r="B2480" s="1053"/>
      <c r="C2480" s="1054"/>
      <c r="D2480" s="1067" t="s">
        <v>3945</v>
      </c>
      <c r="E2480" s="555" t="s">
        <v>51</v>
      </c>
      <c r="F2480" s="555">
        <v>1</v>
      </c>
      <c r="G2480" s="1052">
        <v>1328.6</v>
      </c>
      <c r="H2480" s="312">
        <f t="shared" si="40"/>
        <v>1328.6</v>
      </c>
      <c r="I2480" s="1039"/>
      <c r="J2480" s="2159" t="s">
        <v>6846</v>
      </c>
      <c r="K2480" s="2160" t="str">
        <f>VLOOKUP(J2480,'FICHE RATIOS'!C:D,2,FALSE)</f>
        <v>Etudes, Essais &amp; Mise En Service</v>
      </c>
    </row>
    <row r="2481" spans="1:14" s="1012" customFormat="1" ht="12">
      <c r="A2481" s="1040"/>
      <c r="B2481" s="1053"/>
      <c r="C2481" s="1054"/>
      <c r="D2481" s="1067"/>
      <c r="E2481" s="555"/>
      <c r="F2481" s="555"/>
      <c r="G2481" s="1052"/>
      <c r="H2481" s="312">
        <f t="shared" si="40"/>
        <v>0</v>
      </c>
      <c r="I2481" s="1039"/>
      <c r="J2481" s="2159"/>
      <c r="K2481" s="2160" t="e">
        <f>VLOOKUP(J2481,'FICHE RATIOS'!C:D,2,FALSE)</f>
        <v>#N/A</v>
      </c>
    </row>
    <row r="2482" spans="1:14" s="1012" customFormat="1" ht="12">
      <c r="A2482" s="1040"/>
      <c r="B2482" s="1053"/>
      <c r="C2482" s="1054"/>
      <c r="D2482" s="1067" t="s">
        <v>3946</v>
      </c>
      <c r="E2482" s="555" t="s">
        <v>51</v>
      </c>
      <c r="F2482" s="555">
        <v>1</v>
      </c>
      <c r="G2482" s="1052">
        <v>9504.6</v>
      </c>
      <c r="H2482" s="312">
        <f t="shared" si="40"/>
        <v>9504.6</v>
      </c>
      <c r="I2482" s="1039"/>
      <c r="J2482" s="2159" t="s">
        <v>6846</v>
      </c>
      <c r="K2482" s="2160" t="str">
        <f>VLOOKUP(J2482,'FICHE RATIOS'!C:D,2,FALSE)</f>
        <v>Etudes, Essais &amp; Mise En Service</v>
      </c>
    </row>
    <row r="2483" spans="1:14" s="1012" customFormat="1" ht="12">
      <c r="A2483" s="1040"/>
      <c r="B2483" s="1053"/>
      <c r="C2483" s="1054"/>
      <c r="D2483" s="1067" t="s">
        <v>3947</v>
      </c>
      <c r="E2483" s="555"/>
      <c r="F2483" s="555"/>
      <c r="G2483" s="1052"/>
      <c r="H2483" s="312">
        <f t="shared" si="40"/>
        <v>0</v>
      </c>
      <c r="I2483" s="1039"/>
      <c r="J2483" s="2159"/>
      <c r="K2483" s="2160" t="e">
        <f>VLOOKUP(J2483,'FICHE RATIOS'!C:D,2,FALSE)</f>
        <v>#N/A</v>
      </c>
    </row>
    <row r="2484" spans="1:14" s="1012" customFormat="1" ht="12">
      <c r="A2484" s="1040"/>
      <c r="B2484" s="1053"/>
      <c r="C2484" s="1054"/>
      <c r="D2484" s="1067"/>
      <c r="E2484" s="555"/>
      <c r="F2484" s="555"/>
      <c r="G2484" s="1052"/>
      <c r="H2484" s="312">
        <f t="shared" si="40"/>
        <v>0</v>
      </c>
      <c r="I2484" s="1039"/>
      <c r="J2484" s="2159"/>
      <c r="K2484" s="2160" t="e">
        <f>VLOOKUP(J2484,'FICHE RATIOS'!C:D,2,FALSE)</f>
        <v>#N/A</v>
      </c>
    </row>
    <row r="2485" spans="1:14" s="1012" customFormat="1" ht="12">
      <c r="A2485" s="1040"/>
      <c r="B2485" s="1053"/>
      <c r="C2485" s="1054"/>
      <c r="D2485" s="1067" t="s">
        <v>3948</v>
      </c>
      <c r="E2485" s="555"/>
      <c r="F2485" s="555"/>
      <c r="G2485" s="1052"/>
      <c r="H2485" s="312">
        <f t="shared" si="40"/>
        <v>0</v>
      </c>
      <c r="I2485" s="1039"/>
      <c r="J2485" s="2159"/>
      <c r="K2485" s="2160" t="e">
        <f>VLOOKUP(J2485,'FICHE RATIOS'!C:D,2,FALSE)</f>
        <v>#N/A</v>
      </c>
    </row>
    <row r="2486" spans="1:14" s="1012" customFormat="1" ht="12">
      <c r="A2486" s="1040"/>
      <c r="B2486" s="1053"/>
      <c r="C2486" s="1054"/>
      <c r="D2486" s="1067" t="s">
        <v>3949</v>
      </c>
      <c r="E2486" s="555"/>
      <c r="F2486" s="555"/>
      <c r="G2486" s="1052"/>
      <c r="H2486" s="312">
        <f t="shared" si="40"/>
        <v>0</v>
      </c>
      <c r="I2486" s="1039"/>
      <c r="J2486" s="2159"/>
      <c r="K2486" s="2160" t="e">
        <f>VLOOKUP(J2486,'FICHE RATIOS'!C:D,2,FALSE)</f>
        <v>#N/A</v>
      </c>
    </row>
    <row r="2487" spans="1:14" s="1012" customFormat="1" ht="12">
      <c r="A2487" s="1040"/>
      <c r="B2487" s="1053"/>
      <c r="C2487" s="1054"/>
      <c r="D2487" s="1067" t="s">
        <v>3950</v>
      </c>
      <c r="E2487" s="555"/>
      <c r="F2487" s="555"/>
      <c r="G2487" s="1052"/>
      <c r="H2487" s="312">
        <f t="shared" si="40"/>
        <v>0</v>
      </c>
      <c r="I2487" s="1039"/>
      <c r="J2487" s="2159"/>
      <c r="K2487" s="2160" t="e">
        <f>VLOOKUP(J2487,'FICHE RATIOS'!C:D,2,FALSE)</f>
        <v>#N/A</v>
      </c>
    </row>
    <row r="2488" spans="1:14" s="1012" customFormat="1" ht="12">
      <c r="A2488" s="1040"/>
      <c r="B2488" s="1053"/>
      <c r="C2488" s="1054"/>
      <c r="D2488" s="1067" t="s">
        <v>3951</v>
      </c>
      <c r="E2488" s="555"/>
      <c r="F2488" s="555"/>
      <c r="G2488" s="1052"/>
      <c r="H2488" s="312">
        <f t="shared" si="40"/>
        <v>0</v>
      </c>
      <c r="I2488" s="1039"/>
      <c r="J2488" s="2159"/>
      <c r="K2488" s="2160" t="e">
        <f>VLOOKUP(J2488,'FICHE RATIOS'!C:D,2,FALSE)</f>
        <v>#N/A</v>
      </c>
    </row>
    <row r="2489" spans="1:14" s="1012" customFormat="1" ht="12">
      <c r="A2489" s="1040"/>
      <c r="B2489" s="1053"/>
      <c r="C2489" s="1054"/>
      <c r="D2489" s="1067" t="s">
        <v>3952</v>
      </c>
      <c r="E2489" s="555" t="s">
        <v>51</v>
      </c>
      <c r="F2489" s="555">
        <v>1</v>
      </c>
      <c r="G2489" s="1052">
        <v>101900.33</v>
      </c>
      <c r="H2489" s="312">
        <f t="shared" si="40"/>
        <v>101900.33</v>
      </c>
      <c r="I2489" s="1039"/>
      <c r="J2489" s="2159" t="s">
        <v>6846</v>
      </c>
      <c r="K2489" s="2160" t="str">
        <f>VLOOKUP(J2489,'FICHE RATIOS'!C:D,2,FALSE)</f>
        <v>Etudes, Essais &amp; Mise En Service</v>
      </c>
    </row>
    <row r="2490" spans="1:14" s="1012" customFormat="1" ht="12">
      <c r="A2490" s="1040"/>
      <c r="B2490" s="1053"/>
      <c r="C2490" s="1054"/>
      <c r="D2490" s="1067"/>
      <c r="E2490" s="555"/>
      <c r="F2490" s="555"/>
      <c r="G2490" s="1052"/>
      <c r="H2490" s="1059">
        <f t="shared" si="40"/>
        <v>0</v>
      </c>
      <c r="I2490" s="1039"/>
      <c r="J2490" s="2159"/>
      <c r="K2490" s="2160" t="e">
        <f>VLOOKUP(J2490,'FICHE RATIOS'!C:D,2,FALSE)</f>
        <v>#N/A</v>
      </c>
    </row>
    <row r="2491" spans="1:14" s="1012" customFormat="1" ht="12">
      <c r="A2491" s="1040"/>
      <c r="B2491" s="1053"/>
      <c r="C2491" s="1054"/>
      <c r="D2491" s="1067"/>
      <c r="E2491" s="555"/>
      <c r="F2491" s="555"/>
      <c r="G2491" s="1052"/>
      <c r="H2491" s="1059">
        <f t="shared" si="40"/>
        <v>0</v>
      </c>
      <c r="I2491" s="1039"/>
      <c r="J2491" s="2159"/>
      <c r="K2491" s="2160" t="e">
        <f>VLOOKUP(J2491,'FICHE RATIOS'!C:D,2,FALSE)</f>
        <v>#N/A</v>
      </c>
      <c r="N2491" s="2418"/>
    </row>
    <row r="2492" spans="1:14" s="261" customFormat="1" ht="15">
      <c r="A2492" s="440"/>
      <c r="B2492" s="1132"/>
      <c r="C2492" s="1133"/>
      <c r="D2492" s="1134"/>
      <c r="E2492" s="1135"/>
      <c r="F2492" s="1136"/>
      <c r="G2492" s="1137"/>
      <c r="H2492" s="1138">
        <f t="shared" si="40"/>
        <v>0</v>
      </c>
      <c r="J2492" s="2061"/>
      <c r="K2492" s="2160" t="e">
        <f>VLOOKUP(J2492,'FICHE RATIOS'!C:D,2,FALSE)</f>
        <v>#N/A</v>
      </c>
    </row>
    <row r="2493" spans="1:14" s="331" customFormat="1" ht="12">
      <c r="A2493" s="274"/>
      <c r="B2493" s="982" t="s">
        <v>179</v>
      </c>
      <c r="C2493" s="1139"/>
      <c r="D2493" s="1140" t="s">
        <v>3490</v>
      </c>
      <c r="E2493" s="1141" t="s">
        <v>51</v>
      </c>
      <c r="F2493" s="1142">
        <v>1</v>
      </c>
      <c r="G2493" s="1143">
        <f>+SUM(H4:H2490)*0.07</f>
        <v>234094.00000000006</v>
      </c>
      <c r="H2493" s="1059">
        <f t="shared" si="40"/>
        <v>234094.00000000006</v>
      </c>
      <c r="J2493" s="2058" t="s">
        <v>6678</v>
      </c>
      <c r="K2493" s="2160" t="str">
        <f>VLOOKUP(J2493,'FICHE RATIOS'!C:D,2,FALSE)</f>
        <v>Assurances, Aléas, Risques &amp; Marge</v>
      </c>
    </row>
    <row r="2494" spans="1:14" s="261" customFormat="1" ht="15.75" thickBot="1">
      <c r="A2494" s="1144"/>
      <c r="B2494" s="1145"/>
      <c r="C2494" s="1146"/>
      <c r="D2494" s="1147"/>
      <c r="E2494" s="1148"/>
      <c r="F2494" s="1149"/>
      <c r="G2494" s="1150"/>
      <c r="H2494" s="1151"/>
      <c r="J2494" s="2061"/>
      <c r="K2494" s="2160" t="e">
        <f>VLOOKUP(J2494,'FICHE RATIOS'!C:D,2,FALSE)</f>
        <v>#N/A</v>
      </c>
    </row>
    <row r="2495" spans="1:14" s="1158" customFormat="1" ht="15" thickBot="1">
      <c r="A2495" s="1152" t="s">
        <v>278</v>
      </c>
      <c r="B2495" s="1153"/>
      <c r="C2495" s="1154"/>
      <c r="D2495" s="1155"/>
      <c r="E2495" s="626"/>
      <c r="F2495" s="626"/>
      <c r="G2495" s="1156"/>
      <c r="H2495" s="229">
        <f>+SUM(H2493,H4:H2490)</f>
        <v>3578294.0000000009</v>
      </c>
      <c r="I2495" s="1157"/>
      <c r="J2495" s="2162"/>
      <c r="K2495" s="2160" t="e">
        <f>VLOOKUP(J2495,'FICHE RATIOS'!C:D,2,FALSE)</f>
        <v>#N/A</v>
      </c>
    </row>
    <row r="2496" spans="1:14" s="1012" customFormat="1" ht="12" hidden="1">
      <c r="A2496" s="1040"/>
      <c r="B2496" s="1065"/>
      <c r="C2496" s="1066"/>
      <c r="D2496" s="1061"/>
      <c r="E2496" s="1051"/>
      <c r="F2496" s="1051"/>
      <c r="G2496" s="1052"/>
      <c r="H2496" s="312"/>
      <c r="I2496" s="1039"/>
      <c r="J2496" s="2159"/>
      <c r="K2496" s="2160" t="e">
        <f>VLOOKUP(J2496,'FICHE RATIOS'!C:D,2,FALSE)</f>
        <v>#N/A</v>
      </c>
    </row>
    <row r="2497" spans="1:11" s="1012" customFormat="1" ht="12">
      <c r="A2497" s="1040"/>
      <c r="B2497" s="1065"/>
      <c r="C2497" s="1066"/>
      <c r="D2497" s="1061"/>
      <c r="E2497" s="1051"/>
      <c r="F2497" s="1051"/>
      <c r="G2497" s="1052"/>
      <c r="H2497" s="312"/>
      <c r="I2497" s="1039"/>
      <c r="J2497" s="2159"/>
      <c r="K2497" s="2160" t="e">
        <f>VLOOKUP(J2497,'FICHE RATIOS'!C:D,2,FALSE)</f>
        <v>#N/A</v>
      </c>
    </row>
    <row r="2498" spans="1:11" s="1012" customFormat="1" ht="12">
      <c r="A2498" s="1040"/>
      <c r="B2498" s="1065"/>
      <c r="C2498" s="1066"/>
      <c r="D2498" s="1074" t="s">
        <v>4005</v>
      </c>
      <c r="E2498" s="1051"/>
      <c r="F2498" s="1051"/>
      <c r="G2498" s="1052"/>
      <c r="H2498" s="312"/>
      <c r="I2498" s="1039"/>
      <c r="J2498" s="2159"/>
      <c r="K2498" s="2160" t="e">
        <f>VLOOKUP(J2498,'FICHE RATIOS'!C:D,2,FALSE)</f>
        <v>#N/A</v>
      </c>
    </row>
    <row r="2499" spans="1:11" s="1012" customFormat="1" ht="12">
      <c r="A2499" s="1040"/>
      <c r="B2499" s="1065"/>
      <c r="C2499" s="1066"/>
      <c r="D2499" s="1061"/>
      <c r="E2499" s="1051"/>
      <c r="F2499" s="1051"/>
      <c r="G2499" s="1052"/>
      <c r="H2499" s="312"/>
      <c r="I2499" s="1039"/>
      <c r="J2499" s="2159"/>
      <c r="K2499" s="2160" t="e">
        <f>VLOOKUP(J2499,'FICHE RATIOS'!C:D,2,FALSE)</f>
        <v>#N/A</v>
      </c>
    </row>
    <row r="2500" spans="1:11" s="1012" customFormat="1" ht="24">
      <c r="A2500" s="1040"/>
      <c r="B2500" s="1065"/>
      <c r="C2500" s="1159"/>
      <c r="D2500" s="1160" t="s">
        <v>4006</v>
      </c>
      <c r="E2500" s="1161"/>
      <c r="F2500" s="1162"/>
      <c r="G2500" s="1163"/>
      <c r="H2500" s="1164">
        <v>12000</v>
      </c>
      <c r="I2500" s="1039"/>
      <c r="J2500" s="2159"/>
      <c r="K2500" s="2160" t="e">
        <f>VLOOKUP(J2500,'FICHE RATIOS'!C:D,2,FALSE)</f>
        <v>#N/A</v>
      </c>
    </row>
    <row r="2501" spans="1:11" s="1012" customFormat="1" ht="12">
      <c r="A2501" s="1040"/>
      <c r="B2501" s="1065"/>
      <c r="C2501" s="1066"/>
      <c r="D2501" s="1061"/>
      <c r="E2501" s="1051"/>
      <c r="F2501" s="1051"/>
      <c r="G2501" s="1052"/>
      <c r="H2501" s="312"/>
      <c r="I2501" s="1039"/>
      <c r="J2501" s="2159"/>
      <c r="K2501" s="2160" t="e">
        <f>VLOOKUP(J2501,'FICHE RATIOS'!C:D,2,FALSE)</f>
        <v>#N/A</v>
      </c>
    </row>
    <row r="2502" spans="1:11" s="1012" customFormat="1" ht="12">
      <c r="A2502" s="1040"/>
      <c r="B2502" s="1065"/>
      <c r="C2502" s="1066"/>
      <c r="D2502" s="1061"/>
      <c r="E2502" s="1051"/>
      <c r="F2502" s="1051"/>
      <c r="G2502" s="1052"/>
      <c r="H2502" s="312"/>
      <c r="I2502" s="1039"/>
      <c r="J2502" s="2159"/>
      <c r="K2502" s="2160" t="e">
        <f>VLOOKUP(J2502,'FICHE RATIOS'!C:D,2,FALSE)</f>
        <v>#N/A</v>
      </c>
    </row>
    <row r="2503" spans="1:11" s="1012" customFormat="1" ht="12">
      <c r="A2503" s="1040"/>
      <c r="B2503" s="1065"/>
      <c r="C2503" s="1066"/>
      <c r="D2503" s="1074" t="s">
        <v>4007</v>
      </c>
      <c r="E2503" s="1051"/>
      <c r="F2503" s="1051"/>
      <c r="G2503" s="1052"/>
      <c r="H2503" s="312"/>
      <c r="I2503" s="1039"/>
      <c r="J2503" s="2159"/>
      <c r="K2503" s="2160" t="e">
        <f>VLOOKUP(J2503,'FICHE RATIOS'!C:D,2,FALSE)</f>
        <v>#N/A</v>
      </c>
    </row>
    <row r="2504" spans="1:11" s="1012" customFormat="1" ht="12">
      <c r="A2504" s="1040"/>
      <c r="B2504" s="1065"/>
      <c r="C2504" s="1066"/>
      <c r="D2504" s="1061"/>
      <c r="E2504" s="1051"/>
      <c r="F2504" s="1051"/>
      <c r="G2504" s="1052"/>
      <c r="H2504" s="312"/>
      <c r="I2504" s="1039"/>
      <c r="J2504" s="2159"/>
      <c r="K2504" s="2160" t="e">
        <f>VLOOKUP(J2504,'FICHE RATIOS'!C:D,2,FALSE)</f>
        <v>#N/A</v>
      </c>
    </row>
    <row r="2505" spans="1:11" s="1012" customFormat="1" ht="12">
      <c r="A2505" s="1040"/>
      <c r="B2505" s="1065"/>
      <c r="C2505" s="1066"/>
      <c r="D2505" s="1165" t="s">
        <v>3494</v>
      </c>
      <c r="E2505" s="1166"/>
      <c r="F2505" s="1167"/>
      <c r="G2505" s="1168"/>
      <c r="H2505" s="1169"/>
      <c r="I2505" s="1039"/>
      <c r="J2505" s="2159"/>
      <c r="K2505" s="2160" t="e">
        <f>VLOOKUP(J2505,'FICHE RATIOS'!C:D,2,FALSE)</f>
        <v>#N/A</v>
      </c>
    </row>
    <row r="2506" spans="1:11" s="1012" customFormat="1" ht="12">
      <c r="A2506" s="1040"/>
      <c r="B2506" s="1065"/>
      <c r="C2506" s="1066"/>
      <c r="D2506" s="1170" t="s">
        <v>3495</v>
      </c>
      <c r="E2506" s="1171" t="s">
        <v>51</v>
      </c>
      <c r="F2506" s="1172">
        <v>1</v>
      </c>
      <c r="G2506" s="1168">
        <v>271.10000000000002</v>
      </c>
      <c r="H2506" s="1169">
        <v>271.10000000000002</v>
      </c>
      <c r="I2506" s="1039"/>
      <c r="J2506" s="2159"/>
      <c r="K2506" s="2160" t="e">
        <f>VLOOKUP(J2506,'FICHE RATIOS'!C:D,2,FALSE)</f>
        <v>#N/A</v>
      </c>
    </row>
    <row r="2507" spans="1:11" s="1012" customFormat="1" ht="12">
      <c r="A2507" s="1040"/>
      <c r="B2507" s="1065"/>
      <c r="C2507" s="1066"/>
      <c r="D2507" s="1170"/>
      <c r="E2507" s="1171"/>
      <c r="F2507" s="1172"/>
      <c r="G2507" s="1168"/>
      <c r="H2507" s="1169"/>
      <c r="I2507" s="1039"/>
      <c r="J2507" s="2159"/>
      <c r="K2507" s="2160" t="e">
        <f>VLOOKUP(J2507,'FICHE RATIOS'!C:D,2,FALSE)</f>
        <v>#N/A</v>
      </c>
    </row>
    <row r="2508" spans="1:11" s="1012" customFormat="1" ht="12">
      <c r="A2508" s="1040"/>
      <c r="B2508" s="1065"/>
      <c r="C2508" s="1066"/>
      <c r="D2508" s="1173" t="s">
        <v>4008</v>
      </c>
      <c r="E2508" s="1171" t="s">
        <v>66</v>
      </c>
      <c r="F2508" s="1172">
        <v>12</v>
      </c>
      <c r="G2508" s="1168">
        <v>271.10000000000002</v>
      </c>
      <c r="H2508" s="1169">
        <v>3253.2000000000003</v>
      </c>
      <c r="I2508" s="1039"/>
      <c r="J2508" s="2159"/>
      <c r="K2508" s="2160" t="e">
        <f>VLOOKUP(J2508,'FICHE RATIOS'!C:D,2,FALSE)</f>
        <v>#N/A</v>
      </c>
    </row>
    <row r="2509" spans="1:11" s="1012" customFormat="1" ht="12">
      <c r="A2509" s="1040"/>
      <c r="B2509" s="1065"/>
      <c r="C2509" s="1066"/>
      <c r="D2509" s="1173" t="s">
        <v>4009</v>
      </c>
      <c r="E2509" s="1171" t="s">
        <v>66</v>
      </c>
      <c r="F2509" s="1172">
        <v>1</v>
      </c>
      <c r="G2509" s="1168">
        <v>1707.13</v>
      </c>
      <c r="H2509" s="1169">
        <v>1707.13</v>
      </c>
      <c r="I2509" s="1039"/>
      <c r="J2509" s="2159"/>
      <c r="K2509" s="2160" t="e">
        <f>VLOOKUP(J2509,'FICHE RATIOS'!C:D,2,FALSE)</f>
        <v>#N/A</v>
      </c>
    </row>
    <row r="2510" spans="1:11" s="1012" customFormat="1" ht="12">
      <c r="A2510" s="1040"/>
      <c r="B2510" s="1065"/>
      <c r="C2510" s="1066"/>
      <c r="D2510" s="1173" t="s">
        <v>4010</v>
      </c>
      <c r="E2510" s="1171" t="s">
        <v>66</v>
      </c>
      <c r="F2510" s="1172">
        <v>1</v>
      </c>
      <c r="G2510" s="1168">
        <v>118.47</v>
      </c>
      <c r="H2510" s="1169">
        <v>118.47</v>
      </c>
      <c r="I2510" s="1039"/>
      <c r="J2510" s="2159"/>
      <c r="K2510" s="2160" t="e">
        <f>VLOOKUP(J2510,'FICHE RATIOS'!C:D,2,FALSE)</f>
        <v>#N/A</v>
      </c>
    </row>
    <row r="2511" spans="1:11" s="1012" customFormat="1" ht="12">
      <c r="A2511" s="1040"/>
      <c r="B2511" s="1065"/>
      <c r="C2511" s="1066"/>
      <c r="D2511" s="1174" t="s">
        <v>4011</v>
      </c>
      <c r="E2511" s="1175" t="s">
        <v>66</v>
      </c>
      <c r="F2511" s="1172">
        <v>1</v>
      </c>
      <c r="G2511" s="1168">
        <v>20.68</v>
      </c>
      <c r="H2511" s="1169">
        <v>20.68</v>
      </c>
      <c r="I2511" s="1039"/>
      <c r="J2511" s="2159"/>
      <c r="K2511" s="2160" t="e">
        <f>VLOOKUP(J2511,'FICHE RATIOS'!C:D,2,FALSE)</f>
        <v>#N/A</v>
      </c>
    </row>
    <row r="2512" spans="1:11" s="1012" customFormat="1" ht="12">
      <c r="A2512" s="1040"/>
      <c r="B2512" s="1065"/>
      <c r="C2512" s="1066"/>
      <c r="D2512" s="1176"/>
      <c r="E2512" s="1175"/>
      <c r="F2512" s="1167"/>
      <c r="G2512" s="1168"/>
      <c r="H2512" s="1169"/>
      <c r="I2512" s="1039"/>
      <c r="J2512" s="2159"/>
      <c r="K2512" s="2160" t="e">
        <f>VLOOKUP(J2512,'FICHE RATIOS'!C:D,2,FALSE)</f>
        <v>#N/A</v>
      </c>
    </row>
    <row r="2513" spans="1:11" s="1012" customFormat="1" ht="12">
      <c r="A2513" s="1040"/>
      <c r="B2513" s="1065"/>
      <c r="C2513" s="1066"/>
      <c r="D2513" s="1176" t="s">
        <v>3527</v>
      </c>
      <c r="E2513" s="1175"/>
      <c r="F2513" s="1167"/>
      <c r="G2513" s="1168"/>
      <c r="H2513" s="1169"/>
      <c r="I2513" s="1039"/>
      <c r="J2513" s="2159"/>
      <c r="K2513" s="2160" t="e">
        <f>VLOOKUP(J2513,'FICHE RATIOS'!C:D,2,FALSE)</f>
        <v>#N/A</v>
      </c>
    </row>
    <row r="2514" spans="1:11" s="1012" customFormat="1" ht="12">
      <c r="A2514" s="1040"/>
      <c r="B2514" s="1065"/>
      <c r="C2514" s="1066"/>
      <c r="D2514" s="1176" t="s">
        <v>3502</v>
      </c>
      <c r="E2514" s="1175" t="s">
        <v>51</v>
      </c>
      <c r="F2514" s="1172">
        <v>5</v>
      </c>
      <c r="G2514" s="1168">
        <v>42.92</v>
      </c>
      <c r="H2514" s="1169">
        <v>214.60000000000002</v>
      </c>
      <c r="I2514" s="1039"/>
      <c r="J2514" s="2159"/>
      <c r="K2514" s="2160" t="e">
        <f>VLOOKUP(J2514,'FICHE RATIOS'!C:D,2,FALSE)</f>
        <v>#N/A</v>
      </c>
    </row>
    <row r="2515" spans="1:11" s="1012" customFormat="1" ht="12">
      <c r="A2515" s="1040"/>
      <c r="B2515" s="1065"/>
      <c r="C2515" s="1066"/>
      <c r="D2515" s="1176"/>
      <c r="E2515" s="1175"/>
      <c r="F2515" s="1172"/>
      <c r="G2515" s="1168"/>
      <c r="H2515" s="1169"/>
      <c r="I2515" s="1039"/>
      <c r="J2515" s="2159"/>
      <c r="K2515" s="2160" t="e">
        <f>VLOOKUP(J2515,'FICHE RATIOS'!C:D,2,FALSE)</f>
        <v>#N/A</v>
      </c>
    </row>
    <row r="2516" spans="1:11" s="1012" customFormat="1" ht="12">
      <c r="A2516" s="1040"/>
      <c r="B2516" s="1065"/>
      <c r="C2516" s="1066"/>
      <c r="D2516" s="1170" t="s">
        <v>3503</v>
      </c>
      <c r="E2516" s="1171"/>
      <c r="F2516" s="1172"/>
      <c r="G2516" s="1168"/>
      <c r="H2516" s="1169"/>
      <c r="I2516" s="1039"/>
      <c r="J2516" s="2159"/>
      <c r="K2516" s="2160" t="e">
        <f>VLOOKUP(J2516,'FICHE RATIOS'!C:D,2,FALSE)</f>
        <v>#N/A</v>
      </c>
    </row>
    <row r="2517" spans="1:11" s="1012" customFormat="1" ht="12">
      <c r="A2517" s="1040"/>
      <c r="B2517" s="1065"/>
      <c r="C2517" s="1066"/>
      <c r="D2517" s="1170" t="s">
        <v>3504</v>
      </c>
      <c r="E2517" s="1171" t="s">
        <v>66</v>
      </c>
      <c r="F2517" s="1172">
        <v>2</v>
      </c>
      <c r="G2517" s="1168">
        <v>10.35</v>
      </c>
      <c r="H2517" s="1169">
        <v>20.7</v>
      </c>
      <c r="I2517" s="1039"/>
      <c r="J2517" s="2159"/>
      <c r="K2517" s="2160" t="e">
        <f>VLOOKUP(J2517,'FICHE RATIOS'!C:D,2,FALSE)</f>
        <v>#N/A</v>
      </c>
    </row>
    <row r="2518" spans="1:11" s="1012" customFormat="1" ht="12">
      <c r="A2518" s="1040"/>
      <c r="B2518" s="1065"/>
      <c r="C2518" s="1066"/>
      <c r="D2518" s="1170"/>
      <c r="E2518" s="1171"/>
      <c r="F2518" s="1167"/>
      <c r="G2518" s="1168"/>
      <c r="H2518" s="1169"/>
      <c r="I2518" s="1039"/>
      <c r="J2518" s="2159"/>
      <c r="K2518" s="2160" t="e">
        <f>VLOOKUP(J2518,'FICHE RATIOS'!C:D,2,FALSE)</f>
        <v>#N/A</v>
      </c>
    </row>
    <row r="2519" spans="1:11" s="1012" customFormat="1" ht="12">
      <c r="A2519" s="1040"/>
      <c r="B2519" s="1065"/>
      <c r="C2519" s="1066"/>
      <c r="D2519" s="1173" t="s">
        <v>3903</v>
      </c>
      <c r="E2519" s="1177" t="s">
        <v>235</v>
      </c>
      <c r="F2519" s="1172">
        <v>5</v>
      </c>
      <c r="G2519" s="1168">
        <v>168.97</v>
      </c>
      <c r="H2519" s="1169">
        <v>844.85</v>
      </c>
      <c r="I2519" s="1039"/>
      <c r="J2519" s="2159"/>
      <c r="K2519" s="2160" t="e">
        <f>VLOOKUP(J2519,'FICHE RATIOS'!C:D,2,FALSE)</f>
        <v>#N/A</v>
      </c>
    </row>
    <row r="2520" spans="1:11" s="1012" customFormat="1" ht="12">
      <c r="A2520" s="1040"/>
      <c r="B2520" s="1065"/>
      <c r="C2520" s="1066"/>
      <c r="D2520" s="1174" t="s">
        <v>3506</v>
      </c>
      <c r="E2520" s="1178" t="s">
        <v>70</v>
      </c>
      <c r="F2520" s="1179">
        <v>4</v>
      </c>
      <c r="G2520" s="1168">
        <v>69.930000000000007</v>
      </c>
      <c r="H2520" s="1169">
        <v>279.72000000000003</v>
      </c>
      <c r="I2520" s="1039"/>
      <c r="J2520" s="2159"/>
      <c r="K2520" s="2160" t="e">
        <f>VLOOKUP(J2520,'FICHE RATIOS'!C:D,2,FALSE)</f>
        <v>#N/A</v>
      </c>
    </row>
    <row r="2521" spans="1:11" s="1012" customFormat="1" ht="12">
      <c r="A2521" s="1040"/>
      <c r="B2521" s="1065"/>
      <c r="C2521" s="1066"/>
      <c r="D2521" s="1173"/>
      <c r="E2521" s="1177"/>
      <c r="F2521" s="1177"/>
      <c r="G2521" s="1168"/>
      <c r="H2521" s="1169"/>
      <c r="I2521" s="1039"/>
      <c r="J2521" s="2159"/>
      <c r="K2521" s="2160" t="e">
        <f>VLOOKUP(J2521,'FICHE RATIOS'!C:D,2,FALSE)</f>
        <v>#N/A</v>
      </c>
    </row>
    <row r="2522" spans="1:11" s="1012" customFormat="1" ht="12">
      <c r="A2522" s="1040"/>
      <c r="B2522" s="1065"/>
      <c r="C2522" s="1066"/>
      <c r="D2522" s="1173" t="s">
        <v>3507</v>
      </c>
      <c r="E2522" s="1177"/>
      <c r="F2522" s="1172"/>
      <c r="G2522" s="1168"/>
      <c r="H2522" s="1169"/>
      <c r="I2522" s="1039"/>
      <c r="J2522" s="2159"/>
      <c r="K2522" s="2160" t="e">
        <f>VLOOKUP(J2522,'FICHE RATIOS'!C:D,2,FALSE)</f>
        <v>#N/A</v>
      </c>
    </row>
    <row r="2523" spans="1:11" s="1012" customFormat="1" ht="12">
      <c r="A2523" s="1040"/>
      <c r="B2523" s="1065"/>
      <c r="C2523" s="1066"/>
      <c r="D2523" s="1173" t="s">
        <v>3508</v>
      </c>
      <c r="E2523" s="1177"/>
      <c r="F2523" s="1172"/>
      <c r="G2523" s="1168"/>
      <c r="H2523" s="1169"/>
      <c r="I2523" s="1039"/>
      <c r="J2523" s="2159"/>
      <c r="K2523" s="2160" t="e">
        <f>VLOOKUP(J2523,'FICHE RATIOS'!C:D,2,FALSE)</f>
        <v>#N/A</v>
      </c>
    </row>
    <row r="2524" spans="1:11" s="1012" customFormat="1" ht="12">
      <c r="A2524" s="1040"/>
      <c r="B2524" s="1065"/>
      <c r="C2524" s="1066"/>
      <c r="D2524" s="1173" t="s">
        <v>3509</v>
      </c>
      <c r="E2524" s="1177"/>
      <c r="F2524" s="1172"/>
      <c r="G2524" s="1168"/>
      <c r="H2524" s="1169"/>
      <c r="I2524" s="1039"/>
      <c r="J2524" s="2159"/>
      <c r="K2524" s="2160" t="e">
        <f>VLOOKUP(J2524,'FICHE RATIOS'!C:D,2,FALSE)</f>
        <v>#N/A</v>
      </c>
    </row>
    <row r="2525" spans="1:11" s="1012" customFormat="1" ht="12">
      <c r="A2525" s="1040"/>
      <c r="B2525" s="1065"/>
      <c r="C2525" s="1066"/>
      <c r="D2525" s="1173" t="s">
        <v>3510</v>
      </c>
      <c r="E2525" s="1177"/>
      <c r="F2525" s="1172"/>
      <c r="G2525" s="1168"/>
      <c r="H2525" s="1169"/>
      <c r="I2525" s="1039"/>
      <c r="J2525" s="2159"/>
      <c r="K2525" s="2160" t="e">
        <f>VLOOKUP(J2525,'FICHE RATIOS'!C:D,2,FALSE)</f>
        <v>#N/A</v>
      </c>
    </row>
    <row r="2526" spans="1:11" s="1012" customFormat="1" ht="12">
      <c r="A2526" s="1040"/>
      <c r="B2526" s="1065"/>
      <c r="C2526" s="1066"/>
      <c r="D2526" s="1173" t="s">
        <v>4012</v>
      </c>
      <c r="E2526" s="1177" t="s">
        <v>66</v>
      </c>
      <c r="F2526" s="1172">
        <v>1</v>
      </c>
      <c r="G2526" s="1168">
        <v>1048.3800000000001</v>
      </c>
      <c r="H2526" s="1169">
        <v>1048.3800000000001</v>
      </c>
      <c r="I2526" s="1039"/>
      <c r="J2526" s="2159"/>
      <c r="K2526" s="2160" t="e">
        <f>VLOOKUP(J2526,'FICHE RATIOS'!C:D,2,FALSE)</f>
        <v>#N/A</v>
      </c>
    </row>
    <row r="2527" spans="1:11" s="1012" customFormat="1" ht="12">
      <c r="A2527" s="1040"/>
      <c r="B2527" s="1065"/>
      <c r="C2527" s="1066"/>
      <c r="D2527" s="1173"/>
      <c r="E2527" s="1177"/>
      <c r="F2527" s="1177"/>
      <c r="G2527" s="1168"/>
      <c r="H2527" s="1169"/>
      <c r="I2527" s="1039"/>
      <c r="J2527" s="2159"/>
      <c r="K2527" s="2160" t="e">
        <f>VLOOKUP(J2527,'FICHE RATIOS'!C:D,2,FALSE)</f>
        <v>#N/A</v>
      </c>
    </row>
    <row r="2528" spans="1:11" s="1012" customFormat="1" ht="12">
      <c r="A2528" s="1040"/>
      <c r="B2528" s="1065"/>
      <c r="C2528" s="1066"/>
      <c r="D2528" s="1180" t="s">
        <v>3512</v>
      </c>
      <c r="E2528" s="1172"/>
      <c r="F2528" s="1172"/>
      <c r="G2528" s="1168"/>
      <c r="H2528" s="1169"/>
      <c r="I2528" s="1039"/>
      <c r="J2528" s="2159"/>
      <c r="K2528" s="2160" t="e">
        <f>VLOOKUP(J2528,'FICHE RATIOS'!C:D,2,FALSE)</f>
        <v>#N/A</v>
      </c>
    </row>
    <row r="2529" spans="1:11" s="1012" customFormat="1" ht="12">
      <c r="A2529" s="1040"/>
      <c r="B2529" s="1065"/>
      <c r="C2529" s="1066"/>
      <c r="D2529" s="1180" t="s">
        <v>3513</v>
      </c>
      <c r="E2529" s="1172" t="s">
        <v>51</v>
      </c>
      <c r="F2529" s="1172">
        <v>1</v>
      </c>
      <c r="G2529" s="1168">
        <v>259</v>
      </c>
      <c r="H2529" s="1169">
        <v>259</v>
      </c>
      <c r="I2529" s="1039"/>
      <c r="J2529" s="2159"/>
      <c r="K2529" s="2160" t="e">
        <f>VLOOKUP(J2529,'FICHE RATIOS'!C:D,2,FALSE)</f>
        <v>#N/A</v>
      </c>
    </row>
    <row r="2530" spans="1:11" s="1012" customFormat="1" ht="12">
      <c r="A2530" s="1040"/>
      <c r="B2530" s="1065"/>
      <c r="C2530" s="1066"/>
      <c r="D2530" s="1180"/>
      <c r="E2530" s="1172"/>
      <c r="F2530" s="1172"/>
      <c r="G2530" s="1168"/>
      <c r="H2530" s="1169"/>
      <c r="I2530" s="1039"/>
      <c r="J2530" s="2159"/>
      <c r="K2530" s="2160" t="e">
        <f>VLOOKUP(J2530,'FICHE RATIOS'!C:D,2,FALSE)</f>
        <v>#N/A</v>
      </c>
    </row>
    <row r="2531" spans="1:11" s="1012" customFormat="1" ht="12">
      <c r="A2531" s="1040"/>
      <c r="B2531" s="1065"/>
      <c r="C2531" s="1066"/>
      <c r="D2531" s="1165" t="s">
        <v>3515</v>
      </c>
      <c r="E2531" s="1172"/>
      <c r="F2531" s="1172"/>
      <c r="G2531" s="1168"/>
      <c r="H2531" s="1169"/>
      <c r="I2531" s="1039"/>
      <c r="J2531" s="2159"/>
      <c r="K2531" s="2160" t="e">
        <f>VLOOKUP(J2531,'FICHE RATIOS'!C:D,2,FALSE)</f>
        <v>#N/A</v>
      </c>
    </row>
    <row r="2532" spans="1:11" s="1012" customFormat="1" ht="12">
      <c r="A2532" s="1040"/>
      <c r="B2532" s="1065"/>
      <c r="C2532" s="1066"/>
      <c r="D2532" s="1180" t="s">
        <v>3517</v>
      </c>
      <c r="E2532" s="1172"/>
      <c r="F2532" s="1172"/>
      <c r="G2532" s="1168"/>
      <c r="H2532" s="1169"/>
      <c r="I2532" s="1039"/>
      <c r="J2532" s="2159"/>
      <c r="K2532" s="2160" t="e">
        <f>VLOOKUP(J2532,'FICHE RATIOS'!C:D,2,FALSE)</f>
        <v>#N/A</v>
      </c>
    </row>
    <row r="2533" spans="1:11" s="1012" customFormat="1" ht="12">
      <c r="A2533" s="1040"/>
      <c r="B2533" s="1065"/>
      <c r="C2533" s="1066"/>
      <c r="D2533" s="1180" t="s">
        <v>3518</v>
      </c>
      <c r="E2533" s="1172"/>
      <c r="F2533" s="1172"/>
      <c r="G2533" s="1168"/>
      <c r="H2533" s="1169"/>
      <c r="I2533" s="1039"/>
      <c r="J2533" s="2159"/>
      <c r="K2533" s="2160" t="e">
        <f>VLOOKUP(J2533,'FICHE RATIOS'!C:D,2,FALSE)</f>
        <v>#N/A</v>
      </c>
    </row>
    <row r="2534" spans="1:11" s="1012" customFormat="1" ht="12">
      <c r="A2534" s="1040"/>
      <c r="B2534" s="1065"/>
      <c r="C2534" s="1066"/>
      <c r="D2534" s="1180" t="s">
        <v>4013</v>
      </c>
      <c r="E2534" s="1172" t="s">
        <v>51</v>
      </c>
      <c r="F2534" s="1172">
        <v>1</v>
      </c>
      <c r="G2534" s="1168">
        <v>36752.429999999993</v>
      </c>
      <c r="H2534" s="1168">
        <v>36752.429999999993</v>
      </c>
      <c r="I2534" s="1039"/>
      <c r="J2534" s="2159"/>
      <c r="K2534" s="2160" t="e">
        <f>VLOOKUP(J2534,'FICHE RATIOS'!C:D,2,FALSE)</f>
        <v>#N/A</v>
      </c>
    </row>
    <row r="2535" spans="1:11" s="1012" customFormat="1" ht="12">
      <c r="A2535" s="1040"/>
      <c r="B2535" s="1065"/>
      <c r="C2535" s="1066"/>
      <c r="D2535" s="1180" t="s">
        <v>3520</v>
      </c>
      <c r="E2535" s="1172"/>
      <c r="F2535" s="1172"/>
      <c r="G2535" s="1168"/>
      <c r="H2535" s="1169"/>
      <c r="I2535" s="1039"/>
      <c r="J2535" s="2159"/>
      <c r="K2535" s="2160" t="e">
        <f>VLOOKUP(J2535,'FICHE RATIOS'!C:D,2,FALSE)</f>
        <v>#N/A</v>
      </c>
    </row>
    <row r="2536" spans="1:11" s="1012" customFormat="1" ht="12">
      <c r="A2536" s="1040"/>
      <c r="B2536" s="1065"/>
      <c r="C2536" s="1066"/>
      <c r="D2536" s="1180" t="s">
        <v>3521</v>
      </c>
      <c r="E2536" s="1172" t="s">
        <v>51</v>
      </c>
      <c r="F2536" s="1172">
        <v>1</v>
      </c>
      <c r="G2536" s="1168">
        <v>209.74</v>
      </c>
      <c r="H2536" s="1169">
        <v>209.74</v>
      </c>
      <c r="I2536" s="1039"/>
      <c r="J2536" s="2159"/>
      <c r="K2536" s="2160" t="e">
        <f>VLOOKUP(J2536,'FICHE RATIOS'!C:D,2,FALSE)</f>
        <v>#N/A</v>
      </c>
    </row>
    <row r="2537" spans="1:11" s="1012" customFormat="1" ht="12">
      <c r="A2537" s="1040"/>
      <c r="B2537" s="1065"/>
      <c r="C2537" s="1066"/>
      <c r="D2537" s="1061"/>
      <c r="E2537" s="1051"/>
      <c r="F2537" s="1051"/>
      <c r="G2537" s="1052"/>
      <c r="H2537" s="312"/>
      <c r="I2537" s="1039"/>
      <c r="J2537" s="2159"/>
      <c r="K2537" s="2160" t="e">
        <f>VLOOKUP(J2537,'FICHE RATIOS'!C:D,2,FALSE)</f>
        <v>#N/A</v>
      </c>
    </row>
    <row r="2538" spans="1:11" s="1012" customFormat="1" ht="12">
      <c r="A2538" s="1040"/>
      <c r="B2538" s="1065"/>
      <c r="C2538" s="1159"/>
      <c r="D2538" s="1181" t="s">
        <v>4014</v>
      </c>
      <c r="E2538" s="1161"/>
      <c r="F2538" s="1162"/>
      <c r="G2538" s="1163"/>
      <c r="H2538" s="1164">
        <v>44999.999999999993</v>
      </c>
      <c r="I2538" s="1039"/>
      <c r="J2538" s="2159"/>
      <c r="K2538" s="2160" t="e">
        <f>VLOOKUP(J2538,'FICHE RATIOS'!C:D,2,FALSE)</f>
        <v>#N/A</v>
      </c>
    </row>
    <row r="2539" spans="1:11" s="1012" customFormat="1" ht="12">
      <c r="A2539" s="1040"/>
      <c r="B2539" s="1065"/>
      <c r="C2539" s="1066"/>
      <c r="D2539" s="1061"/>
      <c r="E2539" s="1051"/>
      <c r="F2539" s="1051"/>
      <c r="G2539" s="1052"/>
      <c r="H2539" s="312"/>
      <c r="I2539" s="1039"/>
      <c r="J2539" s="2159"/>
      <c r="K2539" s="2160" t="e">
        <f>VLOOKUP(J2539,'FICHE RATIOS'!C:D,2,FALSE)</f>
        <v>#N/A</v>
      </c>
    </row>
    <row r="2540" spans="1:11" s="1012" customFormat="1" ht="12">
      <c r="A2540" s="1040"/>
      <c r="B2540" s="1065"/>
      <c r="C2540" s="1066"/>
      <c r="D2540" s="1061"/>
      <c r="E2540" s="1051"/>
      <c r="F2540" s="1051"/>
      <c r="G2540" s="1052"/>
      <c r="H2540" s="312"/>
      <c r="I2540" s="1039"/>
      <c r="J2540" s="2159"/>
      <c r="K2540" s="2160" t="e">
        <f>VLOOKUP(J2540,'FICHE RATIOS'!C:D,2,FALSE)</f>
        <v>#N/A</v>
      </c>
    </row>
    <row r="2541" spans="1:11" s="1012" customFormat="1" ht="12">
      <c r="A2541" s="1040"/>
      <c r="B2541" s="1065"/>
      <c r="C2541" s="1066"/>
      <c r="D2541" s="1061"/>
      <c r="E2541" s="1051"/>
      <c r="F2541" s="1051"/>
      <c r="G2541" s="1052"/>
      <c r="H2541" s="312"/>
      <c r="I2541" s="1039"/>
      <c r="J2541" s="2159"/>
      <c r="K2541" s="2160" t="e">
        <f>VLOOKUP(J2541,'FICHE RATIOS'!C:D,2,FALSE)</f>
        <v>#N/A</v>
      </c>
    </row>
    <row r="2542" spans="1:11" s="1012" customFormat="1" ht="12">
      <c r="A2542" s="1040"/>
      <c r="B2542" s="1065"/>
      <c r="C2542" s="1066"/>
      <c r="D2542" s="1182" t="s">
        <v>4015</v>
      </c>
      <c r="E2542" s="1183"/>
      <c r="F2542" s="1183"/>
      <c r="G2542" s="1184"/>
      <c r="H2542" s="1184"/>
      <c r="I2542" s="1039"/>
      <c r="J2542" s="2159"/>
      <c r="K2542" s="2160" t="e">
        <f>VLOOKUP(J2542,'FICHE RATIOS'!C:D,2,FALSE)</f>
        <v>#N/A</v>
      </c>
    </row>
    <row r="2543" spans="1:11" s="1012" customFormat="1" ht="12">
      <c r="A2543" s="1040"/>
      <c r="B2543" s="1065"/>
      <c r="C2543" s="1066"/>
      <c r="D2543" s="1061"/>
      <c r="E2543" s="1051"/>
      <c r="F2543" s="1051"/>
      <c r="G2543" s="1052"/>
      <c r="H2543" s="312"/>
      <c r="I2543" s="1039"/>
      <c r="J2543" s="2159"/>
      <c r="K2543" s="2160" t="e">
        <f>VLOOKUP(J2543,'FICHE RATIOS'!C:D,2,FALSE)</f>
        <v>#N/A</v>
      </c>
    </row>
    <row r="2544" spans="1:11" s="1012" customFormat="1" ht="12">
      <c r="A2544" s="1040"/>
      <c r="B2544" s="1065"/>
      <c r="C2544" s="1066"/>
      <c r="D2544" s="1185" t="s">
        <v>3492</v>
      </c>
      <c r="E2544" s="1172"/>
      <c r="F2544" s="1172"/>
      <c r="G2544" s="1168"/>
      <c r="H2544" s="1169"/>
      <c r="I2544" s="1039"/>
      <c r="J2544" s="2159"/>
      <c r="K2544" s="2160" t="e">
        <f>VLOOKUP(J2544,'FICHE RATIOS'!C:D,2,FALSE)</f>
        <v>#N/A</v>
      </c>
    </row>
    <row r="2545" spans="1:11" s="1012" customFormat="1" ht="12">
      <c r="A2545" s="1040"/>
      <c r="B2545" s="1065"/>
      <c r="C2545" s="1066"/>
      <c r="D2545" s="1186" t="s">
        <v>3985</v>
      </c>
      <c r="E2545" s="1175"/>
      <c r="F2545" s="1172"/>
      <c r="G2545" s="1168"/>
      <c r="H2545" s="1169"/>
      <c r="I2545" s="1039"/>
      <c r="J2545" s="2159"/>
      <c r="K2545" s="2160" t="e">
        <f>VLOOKUP(J2545,'FICHE RATIOS'!C:D,2,FALSE)</f>
        <v>#N/A</v>
      </c>
    </row>
    <row r="2546" spans="1:11" s="1012" customFormat="1" ht="12">
      <c r="A2546" s="1040"/>
      <c r="B2546" s="1065"/>
      <c r="C2546" s="1066"/>
      <c r="D2546" s="1173" t="s">
        <v>4016</v>
      </c>
      <c r="E2546" s="1177"/>
      <c r="F2546" s="1177"/>
      <c r="G2546" s="1168"/>
      <c r="H2546" s="1169"/>
      <c r="I2546" s="1039"/>
      <c r="J2546" s="2159"/>
      <c r="K2546" s="2160" t="e">
        <f>VLOOKUP(J2546,'FICHE RATIOS'!C:D,2,FALSE)</f>
        <v>#N/A</v>
      </c>
    </row>
    <row r="2547" spans="1:11" s="1012" customFormat="1" ht="12">
      <c r="A2547" s="1040"/>
      <c r="B2547" s="1065"/>
      <c r="C2547" s="1066"/>
      <c r="D2547" s="1173" t="s">
        <v>4017</v>
      </c>
      <c r="E2547" s="1177" t="s">
        <v>66</v>
      </c>
      <c r="F2547" s="1177">
        <v>6</v>
      </c>
      <c r="G2547" s="1168">
        <v>1350.43</v>
      </c>
      <c r="H2547" s="1169">
        <v>8102.58</v>
      </c>
      <c r="I2547" s="1039"/>
      <c r="J2547" s="2159"/>
      <c r="K2547" s="2160" t="e">
        <f>VLOOKUP(J2547,'FICHE RATIOS'!C:D,2,FALSE)</f>
        <v>#N/A</v>
      </c>
    </row>
    <row r="2548" spans="1:11" s="1012" customFormat="1" ht="12">
      <c r="A2548" s="1040"/>
      <c r="B2548" s="1065"/>
      <c r="C2548" s="1066"/>
      <c r="D2548" s="1174"/>
      <c r="E2548" s="1178"/>
      <c r="F2548" s="1179"/>
      <c r="G2548" s="1168"/>
      <c r="H2548" s="1169"/>
      <c r="I2548" s="1039"/>
      <c r="J2548" s="2159"/>
      <c r="K2548" s="2160" t="e">
        <f>VLOOKUP(J2548,'FICHE RATIOS'!C:D,2,FALSE)</f>
        <v>#N/A</v>
      </c>
    </row>
    <row r="2549" spans="1:11" s="1012" customFormat="1" ht="12">
      <c r="A2549" s="1040"/>
      <c r="B2549" s="1065"/>
      <c r="C2549" s="1066"/>
      <c r="D2549" s="1180" t="s">
        <v>3860</v>
      </c>
      <c r="E2549" s="1172"/>
      <c r="F2549" s="1172"/>
      <c r="G2549" s="1168"/>
      <c r="H2549" s="1169"/>
      <c r="I2549" s="1039"/>
      <c r="J2549" s="2159"/>
      <c r="K2549" s="2160" t="e">
        <f>VLOOKUP(J2549,'FICHE RATIOS'!C:D,2,FALSE)</f>
        <v>#N/A</v>
      </c>
    </row>
    <row r="2550" spans="1:11" s="1012" customFormat="1" ht="12">
      <c r="A2550" s="1040"/>
      <c r="B2550" s="1065"/>
      <c r="C2550" s="1066"/>
      <c r="D2550" s="1180" t="s">
        <v>4018</v>
      </c>
      <c r="E2550" s="1172"/>
      <c r="F2550" s="1172"/>
      <c r="G2550" s="1168"/>
      <c r="H2550" s="1169"/>
      <c r="I2550" s="1039"/>
      <c r="J2550" s="2159"/>
      <c r="K2550" s="2160" t="e">
        <f>VLOOKUP(J2550,'FICHE RATIOS'!C:D,2,FALSE)</f>
        <v>#N/A</v>
      </c>
    </row>
    <row r="2551" spans="1:11" s="1012" customFormat="1" ht="12">
      <c r="A2551" s="1040"/>
      <c r="B2551" s="1065"/>
      <c r="C2551" s="1066"/>
      <c r="D2551" s="1180" t="s">
        <v>3862</v>
      </c>
      <c r="E2551" s="1172" t="s">
        <v>51</v>
      </c>
      <c r="F2551" s="1172">
        <v>3</v>
      </c>
      <c r="G2551" s="1168">
        <v>692.83</v>
      </c>
      <c r="H2551" s="1169">
        <v>2078.4900000000002</v>
      </c>
      <c r="I2551" s="1039"/>
      <c r="J2551" s="2159"/>
      <c r="K2551" s="2160" t="e">
        <f>VLOOKUP(J2551,'FICHE RATIOS'!C:D,2,FALSE)</f>
        <v>#N/A</v>
      </c>
    </row>
    <row r="2552" spans="1:11" s="1012" customFormat="1" ht="12">
      <c r="A2552" s="1040"/>
      <c r="B2552" s="1065"/>
      <c r="C2552" s="1066"/>
      <c r="D2552" s="1185"/>
      <c r="E2552" s="1175"/>
      <c r="F2552" s="1172"/>
      <c r="G2552" s="1168"/>
      <c r="H2552" s="1169"/>
      <c r="I2552" s="1039"/>
      <c r="J2552" s="2159"/>
      <c r="K2552" s="2160" t="e">
        <f>VLOOKUP(J2552,'FICHE RATIOS'!C:D,2,FALSE)</f>
        <v>#N/A</v>
      </c>
    </row>
    <row r="2553" spans="1:11" s="1012" customFormat="1" ht="12">
      <c r="A2553" s="1040"/>
      <c r="B2553" s="1065"/>
      <c r="C2553" s="1066"/>
      <c r="D2553" s="1185"/>
      <c r="E2553" s="1175"/>
      <c r="F2553" s="1172"/>
      <c r="G2553" s="1168"/>
      <c r="H2553" s="1169"/>
      <c r="I2553" s="1039"/>
      <c r="J2553" s="2159"/>
      <c r="K2553" s="2160" t="e">
        <f>VLOOKUP(J2553,'FICHE RATIOS'!C:D,2,FALSE)</f>
        <v>#N/A</v>
      </c>
    </row>
    <row r="2554" spans="1:11" s="1012" customFormat="1" ht="12">
      <c r="A2554" s="1040"/>
      <c r="B2554" s="1065"/>
      <c r="C2554" s="1066"/>
      <c r="D2554" s="1185" t="s">
        <v>3953</v>
      </c>
      <c r="E2554" s="1175"/>
      <c r="F2554" s="1172"/>
      <c r="G2554" s="1168"/>
      <c r="H2554" s="1169"/>
      <c r="I2554" s="1039"/>
      <c r="J2554" s="2159"/>
      <c r="K2554" s="2160" t="e">
        <f>VLOOKUP(J2554,'FICHE RATIOS'!C:D,2,FALSE)</f>
        <v>#N/A</v>
      </c>
    </row>
    <row r="2555" spans="1:11" s="1012" customFormat="1" ht="12">
      <c r="A2555" s="1040"/>
      <c r="B2555" s="1065"/>
      <c r="C2555" s="1066"/>
      <c r="D2555" s="1186" t="s">
        <v>3985</v>
      </c>
      <c r="E2555" s="1175"/>
      <c r="F2555" s="1172"/>
      <c r="G2555" s="1168"/>
      <c r="H2555" s="1169"/>
      <c r="I2555" s="1039"/>
      <c r="J2555" s="2159"/>
      <c r="K2555" s="2160" t="e">
        <f>VLOOKUP(J2555,'FICHE RATIOS'!C:D,2,FALSE)</f>
        <v>#N/A</v>
      </c>
    </row>
    <row r="2556" spans="1:11" s="1012" customFormat="1" ht="12">
      <c r="A2556" s="1040"/>
      <c r="B2556" s="1065"/>
      <c r="C2556" s="1066"/>
      <c r="D2556" s="1173" t="s">
        <v>4016</v>
      </c>
      <c r="E2556" s="1177"/>
      <c r="F2556" s="1177"/>
      <c r="G2556" s="1168"/>
      <c r="H2556" s="1169"/>
      <c r="I2556" s="1039"/>
      <c r="J2556" s="2159"/>
      <c r="K2556" s="2160" t="e">
        <f>VLOOKUP(J2556,'FICHE RATIOS'!C:D,2,FALSE)</f>
        <v>#N/A</v>
      </c>
    </row>
    <row r="2557" spans="1:11" s="1012" customFormat="1" ht="12">
      <c r="A2557" s="1040"/>
      <c r="B2557" s="1065"/>
      <c r="C2557" s="1066"/>
      <c r="D2557" s="1173" t="s">
        <v>4017</v>
      </c>
      <c r="E2557" s="1177" t="s">
        <v>66</v>
      </c>
      <c r="F2557" s="1177">
        <v>4</v>
      </c>
      <c r="G2557" s="1168">
        <v>1350.43</v>
      </c>
      <c r="H2557" s="1169">
        <v>5401.72</v>
      </c>
      <c r="I2557" s="1039"/>
      <c r="J2557" s="2159"/>
      <c r="K2557" s="2160" t="e">
        <f>VLOOKUP(J2557,'FICHE RATIOS'!C:D,2,FALSE)</f>
        <v>#N/A</v>
      </c>
    </row>
    <row r="2558" spans="1:11" s="1012" customFormat="1" ht="12">
      <c r="A2558" s="1040"/>
      <c r="B2558" s="1065"/>
      <c r="C2558" s="1066"/>
      <c r="D2558" s="1174"/>
      <c r="E2558" s="1178"/>
      <c r="F2558" s="1187"/>
      <c r="G2558" s="1188"/>
      <c r="H2558" s="1188"/>
      <c r="I2558" s="1039"/>
      <c r="J2558" s="2159"/>
      <c r="K2558" s="2160" t="e">
        <f>VLOOKUP(J2558,'FICHE RATIOS'!C:D,2,FALSE)</f>
        <v>#N/A</v>
      </c>
    </row>
    <row r="2559" spans="1:11" s="1012" customFormat="1" ht="12">
      <c r="A2559" s="1040"/>
      <c r="B2559" s="1065"/>
      <c r="C2559" s="1066"/>
      <c r="D2559" s="1180" t="s">
        <v>3860</v>
      </c>
      <c r="E2559" s="1172"/>
      <c r="F2559" s="1172"/>
      <c r="G2559" s="1168"/>
      <c r="H2559" s="1169"/>
      <c r="I2559" s="1039"/>
      <c r="J2559" s="2159"/>
      <c r="K2559" s="2160" t="e">
        <f>VLOOKUP(J2559,'FICHE RATIOS'!C:D,2,FALSE)</f>
        <v>#N/A</v>
      </c>
    </row>
    <row r="2560" spans="1:11" s="1012" customFormat="1" ht="12">
      <c r="A2560" s="1040"/>
      <c r="B2560" s="1065"/>
      <c r="C2560" s="1066"/>
      <c r="D2560" s="1180" t="s">
        <v>4018</v>
      </c>
      <c r="E2560" s="1172"/>
      <c r="F2560" s="1172"/>
      <c r="G2560" s="1168"/>
      <c r="H2560" s="1169"/>
      <c r="I2560" s="1039"/>
      <c r="J2560" s="2159"/>
      <c r="K2560" s="2160" t="e">
        <f>VLOOKUP(J2560,'FICHE RATIOS'!C:D,2,FALSE)</f>
        <v>#N/A</v>
      </c>
    </row>
    <row r="2561" spans="1:11" s="1012" customFormat="1" ht="12">
      <c r="A2561" s="1040"/>
      <c r="B2561" s="1065"/>
      <c r="C2561" s="1066"/>
      <c r="D2561" s="1180" t="s">
        <v>3862</v>
      </c>
      <c r="E2561" s="1172" t="s">
        <v>51</v>
      </c>
      <c r="F2561" s="1172">
        <v>2</v>
      </c>
      <c r="G2561" s="1168">
        <v>692.83</v>
      </c>
      <c r="H2561" s="1169">
        <v>1385.66</v>
      </c>
      <c r="I2561" s="1039"/>
      <c r="J2561" s="2159"/>
      <c r="K2561" s="2160" t="e">
        <f>VLOOKUP(J2561,'FICHE RATIOS'!C:D,2,FALSE)</f>
        <v>#N/A</v>
      </c>
    </row>
    <row r="2562" spans="1:11" s="1012" customFormat="1" ht="12.75" thickBot="1">
      <c r="A2562" s="1189"/>
      <c r="B2562" s="1190"/>
      <c r="C2562" s="1159"/>
      <c r="D2562" s="1181" t="s">
        <v>4019</v>
      </c>
      <c r="E2562" s="1161"/>
      <c r="F2562" s="1162"/>
      <c r="G2562" s="1163"/>
      <c r="H2562" s="1164">
        <v>16968.45</v>
      </c>
      <c r="I2562" s="1039"/>
      <c r="J2562" s="2163"/>
      <c r="K2562" s="2164" t="e">
        <f>VLOOKUP(J2562,'FICHE RATIOS'!C:D,2,FALSE)</f>
        <v>#N/A</v>
      </c>
    </row>
    <row r="2563" spans="1:11">
      <c r="A2563" s="1191"/>
      <c r="B2563" s="1060"/>
      <c r="C2563" s="1192"/>
      <c r="D2563" s="1193"/>
      <c r="E2563" s="1194"/>
      <c r="F2563" s="616"/>
      <c r="G2563" s="278"/>
      <c r="H2563" s="187"/>
    </row>
    <row r="2564" spans="1:11">
      <c r="A2564" s="1191"/>
      <c r="B2564" s="1060"/>
      <c r="C2564" s="1158"/>
      <c r="D2564" s="1195"/>
      <c r="E2564" s="1194"/>
      <c r="F2564" s="616"/>
      <c r="G2564" s="278"/>
      <c r="H2564" s="187"/>
    </row>
    <row r="2565" spans="1:11">
      <c r="A2565" s="1191"/>
      <c r="B2565" s="1060"/>
      <c r="C2565" s="1158"/>
      <c r="D2565" s="1195"/>
      <c r="E2565" s="1194"/>
      <c r="F2565" s="616"/>
      <c r="G2565" s="278"/>
      <c r="H2565" s="187"/>
    </row>
    <row r="2566" spans="1:11">
      <c r="A2566" s="1191"/>
      <c r="B2566" s="1060"/>
      <c r="C2566" s="1158"/>
      <c r="D2566" s="1195"/>
      <c r="E2566" s="1194"/>
      <c r="F2566" s="616"/>
      <c r="G2566" s="278"/>
      <c r="H2566" s="187"/>
    </row>
    <row r="2567" spans="1:11">
      <c r="A2567" s="1191"/>
      <c r="B2567" s="1060"/>
      <c r="C2567" s="1158"/>
      <c r="D2567" s="1195"/>
      <c r="E2567" s="1194"/>
      <c r="F2567" s="616"/>
      <c r="G2567" s="278"/>
      <c r="H2567" s="187"/>
    </row>
    <row r="2568" spans="1:11">
      <c r="A2568" s="1191"/>
      <c r="B2568" s="1060"/>
      <c r="C2568" s="1158"/>
      <c r="D2568" s="1195"/>
      <c r="E2568" s="1194"/>
      <c r="F2568" s="616"/>
      <c r="G2568" s="278"/>
      <c r="H2568" s="187"/>
    </row>
    <row r="2569" spans="1:11">
      <c r="A2569" s="1191"/>
      <c r="B2569" s="1060"/>
      <c r="C2569" s="1158"/>
      <c r="D2569" s="1195"/>
      <c r="E2569" s="1194"/>
      <c r="F2569" s="616"/>
      <c r="G2569" s="278"/>
      <c r="H2569" s="187"/>
    </row>
    <row r="2570" spans="1:11">
      <c r="A2570" s="1191"/>
      <c r="B2570" s="1060"/>
      <c r="C2570" s="1158"/>
      <c r="D2570" s="1195"/>
      <c r="E2570" s="1194"/>
      <c r="F2570" s="616"/>
      <c r="G2570" s="278"/>
      <c r="H2570" s="187"/>
    </row>
    <row r="2571" spans="1:11">
      <c r="A2571" s="1191"/>
      <c r="B2571" s="1060"/>
      <c r="C2571" s="1158"/>
      <c r="D2571" s="1195"/>
      <c r="E2571" s="1194"/>
      <c r="F2571" s="616"/>
      <c r="G2571" s="278"/>
      <c r="H2571" s="187"/>
    </row>
    <row r="2572" spans="1:11">
      <c r="A2572" s="1191"/>
      <c r="B2572" s="1060"/>
      <c r="C2572" s="1158"/>
      <c r="D2572" s="1195"/>
      <c r="E2572" s="1194"/>
      <c r="F2572" s="616"/>
      <c r="G2572" s="278"/>
      <c r="H2572" s="187"/>
    </row>
    <row r="2573" spans="1:11">
      <c r="A2573" s="1191"/>
      <c r="B2573" s="1060"/>
      <c r="C2573" s="1158"/>
      <c r="D2573" s="1195"/>
      <c r="E2573" s="1194"/>
      <c r="F2573" s="616"/>
      <c r="G2573" s="278"/>
      <c r="H2573" s="187"/>
    </row>
    <row r="2574" spans="1:11">
      <c r="A2574" s="1191"/>
      <c r="B2574" s="1060"/>
      <c r="C2574" s="1158"/>
      <c r="D2574" s="1195"/>
      <c r="E2574" s="1194"/>
      <c r="F2574" s="616"/>
      <c r="G2574" s="278"/>
      <c r="H2574" s="187"/>
    </row>
    <row r="2575" spans="1:11">
      <c r="A2575" s="1191"/>
      <c r="B2575" s="1060"/>
      <c r="C2575" s="1158"/>
      <c r="D2575" s="1195"/>
      <c r="E2575" s="1194"/>
      <c r="F2575" s="616"/>
      <c r="G2575" s="278"/>
      <c r="H2575" s="187"/>
    </row>
    <row r="2576" spans="1:11">
      <c r="A2576" s="1191"/>
      <c r="B2576" s="1060"/>
      <c r="C2576" s="1158"/>
      <c r="D2576" s="1195"/>
      <c r="E2576" s="1194"/>
      <c r="F2576" s="616"/>
      <c r="G2576" s="278"/>
      <c r="H2576" s="187"/>
    </row>
    <row r="2577" spans="1:8">
      <c r="A2577" s="1191"/>
      <c r="B2577" s="1060"/>
      <c r="C2577" s="1158"/>
      <c r="D2577" s="1195"/>
      <c r="E2577" s="1194"/>
      <c r="F2577" s="616"/>
      <c r="G2577" s="278"/>
      <c r="H2577" s="187"/>
    </row>
    <row r="2578" spans="1:8">
      <c r="A2578" s="1191"/>
      <c r="B2578" s="1060"/>
      <c r="C2578" s="1158"/>
      <c r="D2578" s="1195"/>
      <c r="E2578" s="1194"/>
      <c r="F2578" s="616"/>
      <c r="G2578" s="278"/>
      <c r="H2578" s="187"/>
    </row>
    <row r="2579" spans="1:8">
      <c r="A2579" s="1191"/>
      <c r="B2579" s="1060"/>
      <c r="C2579" s="1158"/>
      <c r="D2579" s="1195"/>
      <c r="E2579" s="1194"/>
      <c r="F2579" s="616"/>
      <c r="G2579" s="278"/>
      <c r="H2579" s="187"/>
    </row>
    <row r="2580" spans="1:8">
      <c r="A2580" s="1191"/>
      <c r="B2580" s="1060"/>
      <c r="C2580" s="1158"/>
      <c r="D2580" s="1195"/>
      <c r="E2580" s="1194"/>
      <c r="F2580" s="616"/>
      <c r="G2580" s="278"/>
      <c r="H2580" s="187"/>
    </row>
    <row r="2581" spans="1:8">
      <c r="A2581" s="1191"/>
      <c r="B2581" s="1060"/>
      <c r="C2581" s="1158"/>
      <c r="D2581" s="1195"/>
      <c r="E2581" s="1194"/>
      <c r="F2581" s="616"/>
      <c r="G2581" s="278"/>
      <c r="H2581" s="187"/>
    </row>
    <row r="2582" spans="1:8">
      <c r="A2582" s="1191"/>
      <c r="B2582" s="1060"/>
      <c r="C2582" s="1158"/>
      <c r="D2582" s="1195"/>
      <c r="E2582" s="1194"/>
      <c r="F2582" s="616"/>
      <c r="G2582" s="278"/>
      <c r="H2582" s="187"/>
    </row>
    <row r="2583" spans="1:8">
      <c r="A2583" s="1191"/>
      <c r="B2583" s="1060"/>
      <c r="C2583" s="1158"/>
      <c r="D2583" s="1195"/>
      <c r="E2583" s="1194"/>
      <c r="F2583" s="616"/>
      <c r="G2583" s="278"/>
      <c r="H2583" s="187"/>
    </row>
    <row r="2584" spans="1:8">
      <c r="A2584" s="1191"/>
      <c r="B2584" s="1060"/>
      <c r="C2584" s="1158"/>
      <c r="D2584" s="1195"/>
      <c r="E2584" s="1194"/>
      <c r="F2584" s="616"/>
      <c r="G2584" s="278"/>
      <c r="H2584" s="187"/>
    </row>
    <row r="2585" spans="1:8">
      <c r="A2585" s="1191"/>
      <c r="B2585" s="1060"/>
      <c r="C2585" s="1158"/>
      <c r="D2585" s="1195"/>
      <c r="E2585" s="1194"/>
      <c r="F2585" s="616"/>
      <c r="G2585" s="278"/>
      <c r="H2585" s="187"/>
    </row>
    <row r="2586" spans="1:8">
      <c r="A2586" s="1191"/>
      <c r="B2586" s="1060"/>
      <c r="C2586" s="1158"/>
      <c r="D2586" s="1195"/>
      <c r="E2586" s="1194"/>
      <c r="F2586" s="616"/>
      <c r="G2586" s="278"/>
      <c r="H2586" s="187"/>
    </row>
    <row r="2587" spans="1:8">
      <c r="A2587" s="1191"/>
      <c r="B2587" s="1060"/>
      <c r="C2587" s="1158"/>
      <c r="D2587" s="1195"/>
      <c r="E2587" s="1194"/>
      <c r="F2587" s="616"/>
      <c r="G2587" s="278"/>
      <c r="H2587" s="187"/>
    </row>
    <row r="2588" spans="1:8">
      <c r="A2588" s="1191"/>
      <c r="B2588" s="1060"/>
      <c r="C2588" s="1158"/>
      <c r="D2588" s="1195"/>
      <c r="E2588" s="1194"/>
      <c r="F2588" s="616"/>
      <c r="G2588" s="278"/>
      <c r="H2588" s="187"/>
    </row>
    <row r="2589" spans="1:8">
      <c r="A2589" s="1191"/>
      <c r="B2589" s="1060"/>
      <c r="C2589" s="1158"/>
      <c r="D2589" s="1195"/>
      <c r="E2589" s="1194"/>
      <c r="F2589" s="616"/>
      <c r="G2589" s="278"/>
      <c r="H2589" s="187"/>
    </row>
    <row r="2590" spans="1:8">
      <c r="A2590" s="1191"/>
      <c r="B2590" s="1060"/>
      <c r="C2590" s="1158"/>
      <c r="D2590" s="1195"/>
      <c r="E2590" s="1194"/>
      <c r="F2590" s="616"/>
      <c r="G2590" s="278"/>
      <c r="H2590" s="187"/>
    </row>
    <row r="2591" spans="1:8">
      <c r="A2591" s="1191"/>
      <c r="B2591" s="1060"/>
      <c r="C2591" s="1158"/>
      <c r="D2591" s="1195"/>
      <c r="E2591" s="1194"/>
      <c r="F2591" s="616"/>
      <c r="G2591" s="278"/>
      <c r="H2591" s="187"/>
    </row>
    <row r="2592" spans="1:8">
      <c r="A2592" s="1191"/>
      <c r="B2592" s="1060"/>
      <c r="C2592" s="1158"/>
      <c r="D2592" s="1195"/>
      <c r="E2592" s="1194"/>
      <c r="F2592" s="616"/>
      <c r="G2592" s="278"/>
      <c r="H2592" s="187"/>
    </row>
    <row r="2593" spans="1:8">
      <c r="A2593" s="1191"/>
      <c r="B2593" s="1060"/>
      <c r="C2593" s="1158"/>
      <c r="D2593" s="1195"/>
      <c r="E2593" s="1194"/>
      <c r="F2593" s="616"/>
      <c r="G2593" s="278"/>
      <c r="H2593" s="187"/>
    </row>
    <row r="2594" spans="1:8">
      <c r="A2594" s="1191"/>
      <c r="B2594" s="1060"/>
      <c r="C2594" s="1158"/>
      <c r="D2594" s="1195"/>
      <c r="E2594" s="1194"/>
      <c r="F2594" s="616"/>
      <c r="G2594" s="278"/>
      <c r="H2594" s="187"/>
    </row>
    <row r="2595" spans="1:8">
      <c r="A2595" s="1191"/>
      <c r="B2595" s="1060"/>
      <c r="C2595" s="1158"/>
      <c r="D2595" s="1195"/>
      <c r="E2595" s="1194"/>
      <c r="F2595" s="616"/>
      <c r="G2595" s="278"/>
      <c r="H2595" s="187"/>
    </row>
    <row r="2596" spans="1:8">
      <c r="A2596" s="1191"/>
      <c r="B2596" s="1060"/>
      <c r="C2596" s="1158"/>
      <c r="D2596" s="1195"/>
      <c r="E2596" s="1194"/>
      <c r="F2596" s="616"/>
      <c r="G2596" s="278"/>
      <c r="H2596" s="187"/>
    </row>
    <row r="2597" spans="1:8">
      <c r="A2597" s="1191"/>
      <c r="B2597" s="1060"/>
      <c r="C2597" s="1158"/>
      <c r="D2597" s="1195"/>
      <c r="E2597" s="1194"/>
      <c r="F2597" s="616"/>
      <c r="G2597" s="278"/>
      <c r="H2597" s="187"/>
    </row>
    <row r="2598" spans="1:8">
      <c r="A2598" s="1191"/>
      <c r="B2598" s="1060"/>
      <c r="C2598" s="1158"/>
      <c r="D2598" s="1195"/>
      <c r="E2598" s="1194"/>
      <c r="F2598" s="616"/>
      <c r="G2598" s="278"/>
      <c r="H2598" s="187"/>
    </row>
    <row r="2599" spans="1:8">
      <c r="A2599" s="1191"/>
      <c r="B2599" s="1060"/>
      <c r="C2599" s="1158"/>
      <c r="D2599" s="1195"/>
      <c r="E2599" s="1194"/>
      <c r="F2599" s="616"/>
      <c r="G2599" s="278"/>
      <c r="H2599" s="187"/>
    </row>
    <row r="2600" spans="1:8">
      <c r="A2600" s="1191"/>
      <c r="B2600" s="1060"/>
      <c r="C2600" s="1158"/>
      <c r="D2600" s="1195"/>
      <c r="E2600" s="1194"/>
      <c r="F2600" s="616"/>
      <c r="G2600" s="278"/>
      <c r="H2600" s="187"/>
    </row>
    <row r="2601" spans="1:8">
      <c r="A2601" s="1191"/>
      <c r="B2601" s="1060"/>
      <c r="C2601" s="1158"/>
      <c r="D2601" s="1195"/>
      <c r="E2601" s="1194"/>
      <c r="F2601" s="616"/>
      <c r="G2601" s="278"/>
      <c r="H2601" s="187"/>
    </row>
    <row r="2602" spans="1:8">
      <c r="A2602" s="1191"/>
      <c r="B2602" s="1060"/>
      <c r="C2602" s="1158"/>
      <c r="D2602" s="1195"/>
      <c r="E2602" s="1194"/>
      <c r="F2602" s="616"/>
      <c r="G2602" s="278"/>
      <c r="H2602" s="187"/>
    </row>
    <row r="2603" spans="1:8">
      <c r="A2603" s="1191"/>
      <c r="B2603" s="1060"/>
      <c r="C2603" s="1158"/>
      <c r="D2603" s="1195"/>
      <c r="E2603" s="1194"/>
      <c r="F2603" s="616"/>
      <c r="G2603" s="278"/>
      <c r="H2603" s="187"/>
    </row>
    <row r="2604" spans="1:8">
      <c r="A2604" s="1191"/>
      <c r="B2604" s="1060"/>
      <c r="C2604" s="1158"/>
      <c r="D2604" s="1195"/>
      <c r="E2604" s="1194"/>
      <c r="F2604" s="616"/>
      <c r="G2604" s="278"/>
      <c r="H2604" s="187"/>
    </row>
    <row r="2605" spans="1:8">
      <c r="A2605" s="1191"/>
      <c r="B2605" s="1060"/>
      <c r="C2605" s="1158"/>
      <c r="D2605" s="1195"/>
      <c r="E2605" s="1194"/>
      <c r="F2605" s="616"/>
      <c r="G2605" s="278"/>
      <c r="H2605" s="187"/>
    </row>
    <row r="2606" spans="1:8">
      <c r="A2606" s="1191"/>
      <c r="B2606" s="1060"/>
      <c r="C2606" s="1158"/>
      <c r="D2606" s="1195"/>
      <c r="E2606" s="1194"/>
      <c r="F2606" s="616"/>
      <c r="G2606" s="278"/>
      <c r="H2606" s="187"/>
    </row>
    <row r="2607" spans="1:8">
      <c r="A2607" s="1191"/>
      <c r="B2607" s="1060"/>
      <c r="C2607" s="1158"/>
      <c r="D2607" s="1195"/>
      <c r="E2607" s="1194"/>
      <c r="F2607" s="616"/>
      <c r="G2607" s="278"/>
      <c r="H2607" s="187"/>
    </row>
    <row r="2608" spans="1:8">
      <c r="A2608" s="1191"/>
      <c r="B2608" s="1060"/>
      <c r="C2608" s="1158"/>
      <c r="D2608" s="1195"/>
      <c r="E2608" s="1194"/>
      <c r="F2608" s="616"/>
      <c r="G2608" s="278"/>
      <c r="H2608" s="187"/>
    </row>
    <row r="2609" spans="1:8">
      <c r="A2609" s="1191"/>
      <c r="B2609" s="1060"/>
      <c r="C2609" s="1158"/>
      <c r="D2609" s="1195"/>
      <c r="E2609" s="1194"/>
      <c r="F2609" s="616"/>
      <c r="G2609" s="278"/>
      <c r="H2609" s="187"/>
    </row>
    <row r="2610" spans="1:8">
      <c r="A2610" s="1191"/>
      <c r="B2610" s="1060"/>
      <c r="C2610" s="1158"/>
      <c r="D2610" s="1195"/>
      <c r="E2610" s="1194"/>
      <c r="F2610" s="616"/>
      <c r="G2610" s="278"/>
      <c r="H2610" s="187"/>
    </row>
    <row r="2611" spans="1:8">
      <c r="A2611" s="1191"/>
      <c r="B2611" s="1060"/>
      <c r="C2611" s="1158"/>
      <c r="D2611" s="1195"/>
      <c r="E2611" s="1194"/>
      <c r="F2611" s="616"/>
      <c r="G2611" s="278"/>
      <c r="H2611" s="187"/>
    </row>
    <row r="2612" spans="1:8">
      <c r="A2612" s="1191"/>
      <c r="B2612" s="1060"/>
      <c r="C2612" s="1158"/>
      <c r="D2612" s="1195"/>
      <c r="E2612" s="1194"/>
      <c r="F2612" s="616"/>
      <c r="G2612" s="278"/>
      <c r="H2612" s="187"/>
    </row>
    <row r="2613" spans="1:8">
      <c r="A2613" s="1191"/>
      <c r="B2613" s="1060"/>
      <c r="C2613" s="1158"/>
      <c r="D2613" s="1195"/>
      <c r="E2613" s="1194"/>
      <c r="F2613" s="616"/>
      <c r="G2613" s="278"/>
      <c r="H2613" s="187"/>
    </row>
    <row r="2614" spans="1:8">
      <c r="A2614" s="1191"/>
      <c r="B2614" s="1060"/>
      <c r="C2614" s="1158"/>
      <c r="D2614" s="1195"/>
      <c r="E2614" s="1194"/>
      <c r="F2614" s="616"/>
      <c r="G2614" s="278"/>
      <c r="H2614" s="187"/>
    </row>
    <row r="2615" spans="1:8">
      <c r="A2615" s="1191"/>
      <c r="B2615" s="1060"/>
      <c r="C2615" s="1158"/>
      <c r="D2615" s="1195"/>
      <c r="E2615" s="1194"/>
      <c r="F2615" s="616"/>
      <c r="G2615" s="278"/>
      <c r="H2615" s="187"/>
    </row>
    <row r="2616" spans="1:8">
      <c r="A2616" s="1191"/>
      <c r="B2616" s="1060"/>
      <c r="C2616" s="1158"/>
      <c r="D2616" s="1195"/>
      <c r="E2616" s="1194"/>
      <c r="F2616" s="616"/>
      <c r="G2616" s="278"/>
      <c r="H2616" s="187"/>
    </row>
    <row r="2617" spans="1:8">
      <c r="A2617" s="1191"/>
      <c r="B2617" s="1060"/>
      <c r="C2617" s="1158"/>
      <c r="D2617" s="1195"/>
      <c r="E2617" s="1194"/>
      <c r="F2617" s="616"/>
      <c r="G2617" s="278"/>
      <c r="H2617" s="187"/>
    </row>
    <row r="2618" spans="1:8">
      <c r="A2618" s="1191"/>
      <c r="B2618" s="1060"/>
      <c r="C2618" s="1158"/>
      <c r="D2618" s="1195"/>
      <c r="E2618" s="1194"/>
      <c r="F2618" s="616"/>
      <c r="G2618" s="278"/>
      <c r="H2618" s="187"/>
    </row>
    <row r="2619" spans="1:8">
      <c r="A2619" s="1191"/>
      <c r="B2619" s="1060"/>
      <c r="C2619" s="1158"/>
      <c r="D2619" s="1195"/>
      <c r="E2619" s="1194"/>
      <c r="F2619" s="616"/>
      <c r="G2619" s="278"/>
      <c r="H2619" s="187"/>
    </row>
    <row r="2620" spans="1:8">
      <c r="A2620" s="1191"/>
      <c r="B2620" s="1060"/>
      <c r="C2620" s="1158"/>
      <c r="D2620" s="1195"/>
      <c r="E2620" s="1194"/>
      <c r="F2620" s="616"/>
      <c r="G2620" s="278"/>
      <c r="H2620" s="187"/>
    </row>
    <row r="2621" spans="1:8">
      <c r="A2621" s="1191"/>
      <c r="B2621" s="1060"/>
      <c r="C2621" s="1158"/>
      <c r="D2621" s="1195"/>
      <c r="E2621" s="1194"/>
      <c r="F2621" s="616"/>
      <c r="G2621" s="278"/>
      <c r="H2621" s="187"/>
    </row>
    <row r="2622" spans="1:8">
      <c r="A2622" s="1191"/>
      <c r="B2622" s="1060"/>
      <c r="C2622" s="1158"/>
      <c r="D2622" s="1195"/>
      <c r="E2622" s="1194"/>
      <c r="F2622" s="616"/>
      <c r="G2622" s="278"/>
      <c r="H2622" s="187"/>
    </row>
    <row r="2623" spans="1:8">
      <c r="A2623" s="1191"/>
      <c r="B2623" s="1060"/>
      <c r="C2623" s="1158"/>
      <c r="D2623" s="1195"/>
      <c r="E2623" s="1194"/>
      <c r="F2623" s="616"/>
      <c r="G2623" s="278"/>
      <c r="H2623" s="187"/>
    </row>
    <row r="2624" spans="1:8">
      <c r="A2624" s="1191"/>
      <c r="B2624" s="1060"/>
      <c r="C2624" s="1158"/>
      <c r="D2624" s="1195"/>
      <c r="E2624" s="1194"/>
      <c r="F2624" s="616"/>
      <c r="G2624" s="278"/>
      <c r="H2624" s="187"/>
    </row>
    <row r="2625" spans="1:8">
      <c r="A2625" s="1191"/>
      <c r="B2625" s="1060"/>
      <c r="C2625" s="1158"/>
      <c r="D2625" s="1195"/>
      <c r="E2625" s="1194"/>
      <c r="F2625" s="616"/>
      <c r="G2625" s="278"/>
      <c r="H2625" s="187"/>
    </row>
    <row r="2626" spans="1:8">
      <c r="A2626" s="1191"/>
      <c r="B2626" s="1060"/>
      <c r="C2626" s="1158"/>
      <c r="D2626" s="1195"/>
      <c r="E2626" s="1194"/>
      <c r="F2626" s="616"/>
      <c r="G2626" s="278"/>
      <c r="H2626" s="187"/>
    </row>
    <row r="2627" spans="1:8">
      <c r="A2627" s="1191"/>
      <c r="B2627" s="1060"/>
      <c r="C2627" s="1158"/>
      <c r="D2627" s="1195"/>
      <c r="E2627" s="1194"/>
      <c r="F2627" s="616"/>
      <c r="G2627" s="278"/>
      <c r="H2627" s="187"/>
    </row>
    <row r="2628" spans="1:8">
      <c r="A2628" s="1191"/>
      <c r="B2628" s="1060"/>
      <c r="C2628" s="1158"/>
      <c r="D2628" s="1195"/>
      <c r="E2628" s="1194"/>
      <c r="F2628" s="616"/>
      <c r="G2628" s="278"/>
      <c r="H2628" s="187"/>
    </row>
    <row r="2629" spans="1:8">
      <c r="A2629" s="1191"/>
      <c r="B2629" s="1060"/>
      <c r="C2629" s="1158"/>
      <c r="D2629" s="1195"/>
      <c r="E2629" s="1194"/>
      <c r="F2629" s="616"/>
      <c r="G2629" s="278"/>
      <c r="H2629" s="187"/>
    </row>
    <row r="2630" spans="1:8">
      <c r="A2630" s="1191"/>
      <c r="B2630" s="1060"/>
      <c r="C2630" s="1158"/>
      <c r="D2630" s="1195"/>
      <c r="E2630" s="1194"/>
      <c r="F2630" s="616"/>
      <c r="G2630" s="278"/>
      <c r="H2630" s="187"/>
    </row>
    <row r="2631" spans="1:8">
      <c r="A2631" s="1191"/>
      <c r="B2631" s="1060"/>
      <c r="C2631" s="1158"/>
      <c r="D2631" s="1195"/>
      <c r="E2631" s="1194"/>
      <c r="F2631" s="616"/>
      <c r="G2631" s="278"/>
      <c r="H2631" s="187"/>
    </row>
    <row r="2632" spans="1:8">
      <c r="A2632" s="1191"/>
      <c r="B2632" s="1060"/>
      <c r="C2632" s="1158"/>
      <c r="D2632" s="1195"/>
      <c r="E2632" s="1194"/>
      <c r="F2632" s="616"/>
      <c r="G2632" s="278"/>
      <c r="H2632" s="187"/>
    </row>
    <row r="2633" spans="1:8">
      <c r="A2633" s="1191"/>
      <c r="B2633" s="1060"/>
      <c r="C2633" s="1158"/>
      <c r="D2633" s="1195"/>
      <c r="E2633" s="1194"/>
      <c r="F2633" s="616"/>
      <c r="G2633" s="278"/>
      <c r="H2633" s="187"/>
    </row>
    <row r="2634" spans="1:8">
      <c r="A2634" s="1191"/>
      <c r="B2634" s="1060"/>
      <c r="C2634" s="1158"/>
      <c r="D2634" s="1195"/>
      <c r="E2634" s="1194"/>
      <c r="F2634" s="616"/>
      <c r="G2634" s="278"/>
      <c r="H2634" s="187"/>
    </row>
    <row r="2635" spans="1:8">
      <c r="A2635" s="1191"/>
      <c r="B2635" s="1060"/>
      <c r="C2635" s="1158"/>
      <c r="D2635" s="1195"/>
      <c r="E2635" s="1194"/>
      <c r="F2635" s="616"/>
      <c r="G2635" s="278"/>
      <c r="H2635" s="187"/>
    </row>
    <row r="2636" spans="1:8">
      <c r="A2636" s="1191"/>
      <c r="B2636" s="1060"/>
      <c r="C2636" s="1158"/>
      <c r="D2636" s="1195"/>
      <c r="E2636" s="1194"/>
      <c r="F2636" s="616"/>
      <c r="G2636" s="278"/>
      <c r="H2636" s="187"/>
    </row>
    <row r="2637" spans="1:8">
      <c r="A2637" s="1191"/>
      <c r="B2637" s="1060"/>
      <c r="C2637" s="1158"/>
      <c r="D2637" s="1195"/>
      <c r="E2637" s="1194"/>
      <c r="F2637" s="616"/>
      <c r="G2637" s="278"/>
      <c r="H2637" s="187"/>
    </row>
    <row r="2638" spans="1:8">
      <c r="A2638" s="1191"/>
      <c r="B2638" s="1060"/>
      <c r="C2638" s="1158"/>
      <c r="D2638" s="1195"/>
      <c r="E2638" s="1194"/>
      <c r="F2638" s="616"/>
      <c r="G2638" s="278"/>
      <c r="H2638" s="187"/>
    </row>
    <row r="2639" spans="1:8">
      <c r="A2639" s="1191"/>
      <c r="B2639" s="1060"/>
      <c r="C2639" s="1158"/>
      <c r="D2639" s="1195"/>
      <c r="E2639" s="1194"/>
      <c r="F2639" s="616"/>
      <c r="G2639" s="278"/>
      <c r="H2639" s="187"/>
    </row>
    <row r="2640" spans="1:8">
      <c r="A2640" s="1191"/>
      <c r="B2640" s="1060"/>
      <c r="C2640" s="1158"/>
      <c r="D2640" s="1195"/>
      <c r="E2640" s="1194"/>
      <c r="F2640" s="616"/>
      <c r="G2640" s="278"/>
      <c r="H2640" s="187"/>
    </row>
    <row r="2641" spans="1:8">
      <c r="A2641" s="1191"/>
      <c r="B2641" s="1060"/>
      <c r="C2641" s="1158"/>
      <c r="D2641" s="1195"/>
      <c r="E2641" s="1194"/>
      <c r="F2641" s="616"/>
      <c r="G2641" s="278"/>
      <c r="H2641" s="187"/>
    </row>
    <row r="2642" spans="1:8">
      <c r="A2642" s="1191"/>
      <c r="B2642" s="1060"/>
      <c r="C2642" s="1158"/>
      <c r="D2642" s="1195"/>
      <c r="E2642" s="1194"/>
      <c r="F2642" s="616"/>
      <c r="G2642" s="278"/>
      <c r="H2642" s="187"/>
    </row>
    <row r="2643" spans="1:8">
      <c r="A2643" s="1191"/>
      <c r="B2643" s="1060"/>
      <c r="C2643" s="1158"/>
      <c r="D2643" s="1195"/>
      <c r="E2643" s="1194"/>
      <c r="F2643" s="616"/>
      <c r="G2643" s="278"/>
      <c r="H2643" s="187"/>
    </row>
    <row r="2644" spans="1:8">
      <c r="A2644" s="1191"/>
      <c r="B2644" s="1060"/>
      <c r="C2644" s="1158"/>
      <c r="D2644" s="1195"/>
      <c r="E2644" s="1194"/>
      <c r="F2644" s="616"/>
      <c r="G2644" s="278"/>
      <c r="H2644" s="187"/>
    </row>
    <row r="2645" spans="1:8">
      <c r="A2645" s="1191"/>
      <c r="B2645" s="1060"/>
      <c r="C2645" s="1158"/>
      <c r="D2645" s="1195"/>
      <c r="E2645" s="1194"/>
      <c r="F2645" s="616"/>
      <c r="G2645" s="278"/>
      <c r="H2645" s="187"/>
    </row>
    <row r="2646" spans="1:8">
      <c r="A2646" s="1191"/>
      <c r="B2646" s="1060"/>
      <c r="C2646" s="1158"/>
      <c r="D2646" s="1195"/>
      <c r="E2646" s="1194"/>
      <c r="F2646" s="616"/>
      <c r="G2646" s="278"/>
      <c r="H2646" s="187"/>
    </row>
    <row r="2647" spans="1:8" ht="15" thickBot="1">
      <c r="A2647" s="1191"/>
      <c r="B2647" s="1060"/>
      <c r="C2647" s="1158"/>
      <c r="D2647" s="1195"/>
      <c r="E2647" s="1194"/>
      <c r="F2647" s="616"/>
      <c r="G2647" s="278"/>
      <c r="H2647" s="187"/>
    </row>
    <row r="2648" spans="1:8" ht="15" thickBot="1">
      <c r="A2648" s="1191"/>
      <c r="B2648" s="1060"/>
      <c r="C2648" s="1158"/>
      <c r="D2648" s="1195"/>
      <c r="E2648" s="1194"/>
      <c r="F2648" s="616"/>
      <c r="G2648" s="1196"/>
      <c r="H2648" s="229"/>
    </row>
    <row r="2649" spans="1:8">
      <c r="A2649" s="1191"/>
      <c r="B2649" s="1060"/>
      <c r="C2649" s="1158"/>
      <c r="D2649" s="1195"/>
      <c r="E2649" s="1194"/>
      <c r="F2649" s="616"/>
      <c r="G2649" s="278"/>
      <c r="H2649" s="187"/>
    </row>
    <row r="2650" spans="1:8">
      <c r="A2650" s="1191"/>
      <c r="B2650" s="1060"/>
      <c r="C2650" s="1158"/>
      <c r="D2650" s="1195"/>
      <c r="E2650" s="1194"/>
      <c r="F2650" s="616"/>
      <c r="G2650" s="278"/>
      <c r="H2650" s="187"/>
    </row>
    <row r="2651" spans="1:8">
      <c r="A2651" s="1191"/>
      <c r="B2651" s="1060"/>
      <c r="C2651" s="1192"/>
      <c r="D2651" s="1193"/>
      <c r="E2651" s="1194"/>
      <c r="F2651" s="616"/>
      <c r="G2651" s="278"/>
      <c r="H2651" s="187"/>
    </row>
    <row r="2652" spans="1:8">
      <c r="A2652" s="1191"/>
      <c r="B2652" s="1060"/>
      <c r="C2652" s="1158"/>
      <c r="D2652" s="1195"/>
      <c r="E2652" s="1194"/>
      <c r="F2652" s="616"/>
      <c r="G2652" s="278"/>
      <c r="H2652" s="187"/>
    </row>
    <row r="2653" spans="1:8">
      <c r="A2653" s="1191"/>
      <c r="B2653" s="1060"/>
      <c r="C2653" s="1158"/>
      <c r="D2653" s="1195"/>
      <c r="E2653" s="1194"/>
      <c r="F2653" s="616"/>
      <c r="G2653" s="278"/>
      <c r="H2653" s="187"/>
    </row>
    <row r="2654" spans="1:8">
      <c r="A2654" s="1191"/>
      <c r="B2654" s="1060"/>
      <c r="C2654" s="1158"/>
      <c r="D2654" s="1195"/>
      <c r="E2654" s="1194"/>
      <c r="F2654" s="616"/>
      <c r="G2654" s="278"/>
      <c r="H2654" s="187"/>
    </row>
    <row r="2655" spans="1:8">
      <c r="A2655" s="1191"/>
      <c r="B2655" s="1060"/>
      <c r="C2655" s="1158"/>
      <c r="D2655" s="1195"/>
      <c r="E2655" s="1194"/>
      <c r="F2655" s="616"/>
      <c r="G2655" s="278"/>
      <c r="H2655" s="187"/>
    </row>
    <row r="2656" spans="1:8">
      <c r="A2656" s="1191"/>
      <c r="B2656" s="1060"/>
      <c r="C2656" s="1158"/>
      <c r="D2656" s="1195"/>
      <c r="E2656" s="1194"/>
      <c r="F2656" s="616"/>
      <c r="G2656" s="278"/>
      <c r="H2656" s="187"/>
    </row>
    <row r="2657" spans="1:8">
      <c r="A2657" s="1191"/>
      <c r="B2657" s="1060"/>
      <c r="C2657" s="1158"/>
      <c r="D2657" s="1195"/>
      <c r="E2657" s="1194"/>
      <c r="F2657" s="616"/>
      <c r="G2657" s="278"/>
      <c r="H2657" s="187"/>
    </row>
    <row r="2658" spans="1:8">
      <c r="A2658" s="1191"/>
      <c r="B2658" s="1060"/>
      <c r="C2658" s="1158"/>
      <c r="D2658" s="1195"/>
      <c r="E2658" s="1194"/>
      <c r="F2658" s="616"/>
      <c r="G2658" s="278"/>
      <c r="H2658" s="187"/>
    </row>
    <row r="2659" spans="1:8">
      <c r="A2659" s="1191"/>
      <c r="B2659" s="1060"/>
      <c r="C2659" s="1158"/>
      <c r="D2659" s="1195"/>
      <c r="E2659" s="1194"/>
      <c r="F2659" s="616"/>
      <c r="G2659" s="278"/>
      <c r="H2659" s="187"/>
    </row>
    <row r="2660" spans="1:8">
      <c r="A2660" s="1191"/>
      <c r="B2660" s="1060"/>
      <c r="C2660" s="1158"/>
      <c r="D2660" s="1195"/>
      <c r="E2660" s="1194"/>
      <c r="F2660" s="616"/>
      <c r="G2660" s="278"/>
      <c r="H2660" s="187"/>
    </row>
    <row r="2661" spans="1:8">
      <c r="A2661" s="1191"/>
      <c r="B2661" s="1060"/>
      <c r="C2661" s="1158"/>
      <c r="D2661" s="1195"/>
      <c r="E2661" s="1194"/>
      <c r="F2661" s="616"/>
      <c r="G2661" s="278"/>
      <c r="H2661" s="187"/>
    </row>
    <row r="2662" spans="1:8">
      <c r="A2662" s="1191"/>
      <c r="B2662" s="1060"/>
      <c r="C2662" s="1158"/>
      <c r="D2662" s="1195"/>
      <c r="E2662" s="1194"/>
      <c r="F2662" s="616"/>
      <c r="G2662" s="278"/>
      <c r="H2662" s="187"/>
    </row>
    <row r="2663" spans="1:8">
      <c r="A2663" s="1191"/>
      <c r="B2663" s="1060"/>
      <c r="C2663" s="1158"/>
      <c r="D2663" s="1195"/>
      <c r="E2663" s="1194"/>
      <c r="F2663" s="616"/>
      <c r="G2663" s="278"/>
      <c r="H2663" s="187"/>
    </row>
    <row r="2664" spans="1:8">
      <c r="A2664" s="1191"/>
      <c r="B2664" s="1060"/>
      <c r="C2664" s="1158"/>
      <c r="D2664" s="1195"/>
      <c r="E2664" s="1194"/>
      <c r="F2664" s="616"/>
      <c r="G2664" s="278"/>
      <c r="H2664" s="187"/>
    </row>
    <row r="2665" spans="1:8">
      <c r="A2665" s="1191"/>
      <c r="B2665" s="1060"/>
      <c r="C2665" s="1158"/>
      <c r="D2665" s="1195"/>
      <c r="E2665" s="1194"/>
      <c r="F2665" s="616"/>
      <c r="G2665" s="278"/>
      <c r="H2665" s="187"/>
    </row>
    <row r="2666" spans="1:8">
      <c r="A2666" s="1191"/>
      <c r="B2666" s="1060"/>
      <c r="C2666" s="1158"/>
      <c r="D2666" s="1195"/>
      <c r="E2666" s="1194"/>
      <c r="F2666" s="616"/>
      <c r="G2666" s="278"/>
      <c r="H2666" s="187"/>
    </row>
    <row r="2667" spans="1:8">
      <c r="A2667" s="1191"/>
      <c r="B2667" s="1060"/>
      <c r="C2667" s="1158"/>
      <c r="D2667" s="1195"/>
      <c r="E2667" s="1194"/>
      <c r="F2667" s="616"/>
      <c r="G2667" s="278"/>
      <c r="H2667" s="187"/>
    </row>
    <row r="2668" spans="1:8">
      <c r="A2668" s="1191"/>
      <c r="B2668" s="1060"/>
      <c r="C2668" s="1158"/>
      <c r="D2668" s="1195"/>
      <c r="E2668" s="1194"/>
      <c r="F2668" s="616"/>
      <c r="G2668" s="278"/>
      <c r="H2668" s="187"/>
    </row>
    <row r="2669" spans="1:8">
      <c r="A2669" s="1191"/>
      <c r="B2669" s="1060"/>
      <c r="C2669" s="1158"/>
      <c r="D2669" s="1195"/>
      <c r="E2669" s="1194"/>
      <c r="F2669" s="616"/>
      <c r="G2669" s="278"/>
      <c r="H2669" s="187"/>
    </row>
    <row r="2670" spans="1:8" ht="15" thickBot="1">
      <c r="A2670" s="1191"/>
      <c r="B2670" s="1060"/>
      <c r="C2670" s="1158"/>
      <c r="D2670" s="1195"/>
      <c r="E2670" s="1194"/>
      <c r="F2670" s="616"/>
      <c r="G2670" s="278"/>
      <c r="H2670" s="187"/>
    </row>
    <row r="2671" spans="1:8" ht="15" thickBot="1">
      <c r="A2671" s="1191"/>
      <c r="B2671" s="1060"/>
      <c r="C2671" s="1158"/>
      <c r="D2671" s="1195"/>
      <c r="E2671" s="1194"/>
      <c r="F2671" s="616"/>
      <c r="G2671" s="1196"/>
      <c r="H2671" s="229"/>
    </row>
    <row r="2672" spans="1:8">
      <c r="A2672" s="1191"/>
      <c r="B2672" s="1060"/>
      <c r="C2672" s="1158"/>
      <c r="D2672" s="1195"/>
      <c r="E2672" s="1194"/>
      <c r="F2672" s="616"/>
      <c r="G2672" s="278"/>
      <c r="H2672" s="187"/>
    </row>
    <row r="2673" spans="1:8">
      <c r="A2673" s="1191"/>
      <c r="B2673" s="1060"/>
      <c r="C2673" s="1158"/>
      <c r="D2673" s="1195"/>
      <c r="E2673" s="1194"/>
      <c r="F2673" s="730"/>
      <c r="G2673" s="485"/>
      <c r="H2673" s="187"/>
    </row>
    <row r="2674" spans="1:8">
      <c r="A2674" s="1191"/>
      <c r="B2674" s="1060"/>
      <c r="C2674" s="1158"/>
      <c r="D2674" s="1195"/>
      <c r="E2674" s="1194"/>
      <c r="F2674" s="730"/>
      <c r="G2674" s="485"/>
      <c r="H2674" s="187"/>
    </row>
    <row r="2675" spans="1:8">
      <c r="A2675" s="1191"/>
      <c r="B2675" s="1060"/>
      <c r="C2675" s="1158"/>
      <c r="D2675" s="1195"/>
      <c r="E2675" s="1194"/>
      <c r="F2675" s="730"/>
      <c r="G2675" s="485"/>
      <c r="H2675" s="187"/>
    </row>
    <row r="2676" spans="1:8">
      <c r="A2676" s="1191"/>
      <c r="B2676" s="1060"/>
      <c r="C2676" s="1158"/>
      <c r="D2676" s="1195"/>
      <c r="E2676" s="1194"/>
      <c r="F2676" s="730"/>
      <c r="G2676" s="485"/>
      <c r="H2676" s="187"/>
    </row>
    <row r="2677" spans="1:8">
      <c r="A2677" s="1191"/>
      <c r="B2677" s="1060"/>
      <c r="C2677" s="1158"/>
      <c r="D2677" s="1195"/>
      <c r="E2677" s="1194"/>
      <c r="F2677" s="730"/>
      <c r="G2677" s="485"/>
      <c r="H2677" s="187"/>
    </row>
    <row r="2678" spans="1:8">
      <c r="A2678" s="1191"/>
      <c r="B2678" s="1060"/>
      <c r="C2678" s="1158"/>
      <c r="D2678" s="1195"/>
      <c r="E2678" s="1194"/>
      <c r="F2678" s="730"/>
      <c r="G2678" s="485"/>
      <c r="H2678" s="187"/>
    </row>
    <row r="2679" spans="1:8">
      <c r="A2679" s="1191"/>
      <c r="B2679" s="1060"/>
      <c r="C2679" s="1158"/>
      <c r="D2679" s="1195"/>
      <c r="E2679" s="1194"/>
      <c r="F2679" s="730"/>
      <c r="G2679" s="485"/>
      <c r="H2679" s="187"/>
    </row>
    <row r="2680" spans="1:8">
      <c r="A2680" s="1191"/>
      <c r="B2680" s="1060"/>
      <c r="C2680" s="1158"/>
      <c r="D2680" s="1195"/>
      <c r="E2680" s="1194"/>
      <c r="F2680" s="730"/>
      <c r="G2680" s="485"/>
      <c r="H2680" s="187"/>
    </row>
    <row r="2681" spans="1:8">
      <c r="A2681" s="1191"/>
      <c r="B2681" s="1060"/>
      <c r="C2681" s="1158"/>
      <c r="D2681" s="1195"/>
      <c r="E2681" s="1194"/>
      <c r="F2681" s="730"/>
      <c r="G2681" s="485"/>
      <c r="H2681" s="187"/>
    </row>
    <row r="2682" spans="1:8">
      <c r="A2682" s="1191"/>
      <c r="B2682" s="1060"/>
      <c r="C2682" s="1158"/>
      <c r="D2682" s="1195"/>
      <c r="E2682" s="1194"/>
      <c r="F2682" s="730"/>
      <c r="G2682" s="485"/>
      <c r="H2682" s="187"/>
    </row>
    <row r="2683" spans="1:8">
      <c r="A2683" s="1191"/>
      <c r="B2683" s="1060"/>
      <c r="C2683" s="1158"/>
      <c r="D2683" s="1195"/>
      <c r="E2683" s="1194"/>
      <c r="F2683" s="730"/>
      <c r="G2683" s="485"/>
      <c r="H2683" s="187"/>
    </row>
    <row r="2684" spans="1:8">
      <c r="A2684" s="1191"/>
      <c r="B2684" s="1060"/>
      <c r="C2684" s="1158"/>
      <c r="D2684" s="1195"/>
      <c r="E2684" s="1194"/>
      <c r="F2684" s="730"/>
      <c r="G2684" s="485"/>
      <c r="H2684" s="187"/>
    </row>
    <row r="2685" spans="1:8">
      <c r="A2685" s="1191"/>
      <c r="B2685" s="1060"/>
      <c r="C2685" s="1158"/>
      <c r="D2685" s="1195"/>
      <c r="E2685" s="1194"/>
      <c r="F2685" s="730"/>
      <c r="G2685" s="485"/>
      <c r="H2685" s="187"/>
    </row>
    <row r="2686" spans="1:8">
      <c r="A2686" s="1191"/>
      <c r="B2686" s="1060"/>
      <c r="C2686" s="1158"/>
      <c r="D2686" s="1195"/>
      <c r="E2686" s="1194"/>
      <c r="F2686" s="730"/>
      <c r="G2686" s="485"/>
      <c r="H2686" s="187"/>
    </row>
    <row r="2687" spans="1:8">
      <c r="A2687" s="1191"/>
      <c r="B2687" s="1060"/>
      <c r="C2687" s="1158"/>
      <c r="D2687" s="1195"/>
      <c r="E2687" s="1194"/>
      <c r="F2687" s="730"/>
      <c r="G2687" s="485"/>
      <c r="H2687" s="187"/>
    </row>
    <row r="2688" spans="1:8">
      <c r="A2688" s="1191"/>
      <c r="B2688" s="1060"/>
      <c r="C2688" s="1158"/>
      <c r="D2688" s="1195"/>
      <c r="E2688" s="1194"/>
      <c r="F2688" s="730"/>
      <c r="G2688" s="485"/>
      <c r="H2688" s="187"/>
    </row>
    <row r="2689" spans="1:8">
      <c r="A2689" s="1191"/>
      <c r="B2689" s="1060"/>
      <c r="C2689" s="1158"/>
      <c r="D2689" s="1195"/>
      <c r="E2689" s="1194"/>
      <c r="F2689" s="730"/>
      <c r="G2689" s="485"/>
      <c r="H2689" s="187"/>
    </row>
    <row r="2690" spans="1:8">
      <c r="A2690" s="1191"/>
      <c r="B2690" s="1060"/>
      <c r="C2690" s="1158"/>
      <c r="D2690" s="1195"/>
      <c r="E2690" s="1194"/>
      <c r="F2690" s="730"/>
      <c r="G2690" s="485"/>
      <c r="H2690" s="187"/>
    </row>
    <row r="2691" spans="1:8">
      <c r="A2691" s="1191"/>
      <c r="B2691" s="1060"/>
      <c r="C2691" s="1158"/>
      <c r="D2691" s="1195"/>
      <c r="E2691" s="1194"/>
      <c r="F2691" s="730"/>
      <c r="G2691" s="485"/>
      <c r="H2691" s="187"/>
    </row>
    <row r="2692" spans="1:8">
      <c r="A2692" s="1191"/>
      <c r="B2692" s="1060"/>
      <c r="C2692" s="1158"/>
      <c r="D2692" s="1195"/>
      <c r="E2692" s="1194"/>
      <c r="F2692" s="730"/>
      <c r="G2692" s="485"/>
      <c r="H2692" s="187"/>
    </row>
    <row r="2693" spans="1:8">
      <c r="A2693" s="1191"/>
      <c r="B2693" s="1060"/>
      <c r="C2693" s="1158"/>
      <c r="D2693" s="1195"/>
      <c r="E2693" s="1194"/>
      <c r="F2693" s="730"/>
      <c r="G2693" s="485"/>
      <c r="H2693" s="187"/>
    </row>
    <row r="2694" spans="1:8">
      <c r="A2694" s="1191"/>
      <c r="B2694" s="1060"/>
      <c r="C2694" s="1158"/>
      <c r="D2694" s="1195"/>
      <c r="E2694" s="1194"/>
      <c r="F2694" s="730"/>
      <c r="G2694" s="485"/>
      <c r="H2694" s="187"/>
    </row>
    <row r="2695" spans="1:8">
      <c r="A2695" s="1191"/>
      <c r="B2695" s="1060"/>
      <c r="C2695" s="1158"/>
      <c r="D2695" s="1195"/>
      <c r="E2695" s="1194"/>
      <c r="F2695" s="730"/>
      <c r="G2695" s="485"/>
      <c r="H2695" s="187"/>
    </row>
    <row r="2696" spans="1:8">
      <c r="A2696" s="1191"/>
      <c r="B2696" s="1060"/>
      <c r="C2696" s="1158"/>
      <c r="D2696" s="1195"/>
      <c r="E2696" s="1194"/>
      <c r="F2696" s="730"/>
      <c r="G2696" s="485"/>
      <c r="H2696" s="187"/>
    </row>
    <row r="2697" spans="1:8">
      <c r="A2697" s="1191"/>
      <c r="B2697" s="1060"/>
      <c r="C2697" s="1158"/>
      <c r="D2697" s="1195"/>
      <c r="E2697" s="1194"/>
      <c r="F2697" s="730"/>
      <c r="G2697" s="485"/>
      <c r="H2697" s="187"/>
    </row>
    <row r="2698" spans="1:8">
      <c r="A2698" s="1191"/>
      <c r="B2698" s="1060"/>
      <c r="C2698" s="1158"/>
      <c r="D2698" s="1195"/>
      <c r="E2698" s="1194"/>
      <c r="F2698" s="730"/>
      <c r="G2698" s="485"/>
      <c r="H2698" s="187"/>
    </row>
    <row r="2699" spans="1:8">
      <c r="A2699" s="1191"/>
      <c r="B2699" s="1060"/>
      <c r="C2699" s="1158"/>
      <c r="D2699" s="1195"/>
      <c r="E2699" s="1194"/>
      <c r="F2699" s="730"/>
      <c r="G2699" s="485"/>
      <c r="H2699" s="187"/>
    </row>
    <row r="2700" spans="1:8">
      <c r="A2700" s="1191"/>
      <c r="B2700" s="1060"/>
      <c r="C2700" s="1158"/>
      <c r="D2700" s="1195"/>
      <c r="E2700" s="1194"/>
      <c r="F2700" s="730"/>
      <c r="G2700" s="485"/>
      <c r="H2700" s="187"/>
    </row>
    <row r="2701" spans="1:8">
      <c r="A2701" s="1191"/>
      <c r="B2701" s="1060"/>
      <c r="C2701" s="1158"/>
      <c r="D2701" s="1195"/>
      <c r="E2701" s="424"/>
      <c r="F2701" s="730"/>
      <c r="G2701" s="485"/>
      <c r="H2701" s="187"/>
    </row>
    <row r="2702" spans="1:8">
      <c r="A2702" s="1191"/>
      <c r="B2702" s="1060"/>
      <c r="C2702" s="1158"/>
      <c r="D2702" s="1195"/>
      <c r="E2702" s="1194"/>
      <c r="F2702" s="730"/>
      <c r="G2702" s="485"/>
      <c r="H2702" s="187"/>
    </row>
    <row r="2703" spans="1:8">
      <c r="A2703" s="1191"/>
      <c r="B2703" s="1060"/>
      <c r="C2703" s="1158"/>
      <c r="D2703" s="1195"/>
      <c r="E2703" s="1194"/>
      <c r="F2703" s="730"/>
      <c r="G2703" s="485"/>
      <c r="H2703" s="187"/>
    </row>
    <row r="2704" spans="1:8">
      <c r="A2704" s="1191"/>
      <c r="B2704" s="1060"/>
      <c r="C2704" s="1158"/>
      <c r="D2704" s="1195"/>
      <c r="E2704" s="1194"/>
      <c r="F2704" s="730"/>
      <c r="G2704" s="485"/>
      <c r="H2704" s="187"/>
    </row>
    <row r="2705" spans="1:8">
      <c r="A2705" s="1191"/>
      <c r="B2705" s="1060"/>
      <c r="C2705" s="1158"/>
      <c r="D2705" s="1195"/>
      <c r="E2705" s="1194"/>
      <c r="F2705" s="730"/>
      <c r="G2705" s="485"/>
      <c r="H2705" s="187"/>
    </row>
    <row r="2706" spans="1:8">
      <c r="A2706" s="1191"/>
      <c r="B2706" s="1060"/>
      <c r="C2706" s="1158"/>
      <c r="D2706" s="1195"/>
      <c r="E2706" s="1194"/>
      <c r="F2706" s="730"/>
      <c r="G2706" s="485"/>
      <c r="H2706" s="187"/>
    </row>
    <row r="2707" spans="1:8">
      <c r="A2707" s="1191"/>
      <c r="B2707" s="1060"/>
      <c r="C2707" s="1158"/>
      <c r="D2707" s="1195"/>
      <c r="E2707" s="1194"/>
      <c r="F2707" s="730"/>
      <c r="G2707" s="485"/>
      <c r="H2707" s="187"/>
    </row>
    <row r="2708" spans="1:8">
      <c r="A2708" s="1191"/>
      <c r="B2708" s="1060"/>
      <c r="C2708" s="1158"/>
      <c r="D2708" s="1195"/>
      <c r="E2708" s="1194"/>
      <c r="F2708" s="730"/>
      <c r="G2708" s="485"/>
      <c r="H2708" s="187"/>
    </row>
    <row r="2709" spans="1:8">
      <c r="A2709" s="1191"/>
      <c r="B2709" s="1060"/>
      <c r="C2709" s="1158"/>
      <c r="D2709" s="1195"/>
      <c r="E2709" s="1194"/>
      <c r="F2709" s="730"/>
      <c r="G2709" s="485"/>
      <c r="H2709" s="187"/>
    </row>
    <row r="2710" spans="1:8">
      <c r="A2710" s="1191"/>
      <c r="B2710" s="1060"/>
      <c r="C2710" s="1158"/>
      <c r="D2710" s="1195"/>
      <c r="E2710" s="1194"/>
      <c r="F2710" s="730"/>
      <c r="G2710" s="485"/>
      <c r="H2710" s="187"/>
    </row>
    <row r="2711" spans="1:8">
      <c r="A2711" s="1191"/>
      <c r="B2711" s="1060"/>
      <c r="C2711" s="1158"/>
      <c r="D2711" s="1195"/>
      <c r="E2711" s="1194"/>
      <c r="F2711" s="730"/>
      <c r="G2711" s="485"/>
      <c r="H2711" s="187"/>
    </row>
    <row r="2712" spans="1:8">
      <c r="A2712" s="1191"/>
      <c r="B2712" s="1060"/>
      <c r="C2712" s="1158"/>
      <c r="D2712" s="1195"/>
      <c r="E2712" s="1194"/>
      <c r="F2712" s="730"/>
      <c r="G2712" s="485"/>
      <c r="H2712" s="187"/>
    </row>
    <row r="2713" spans="1:8">
      <c r="A2713" s="1191"/>
      <c r="B2713" s="1060"/>
      <c r="C2713" s="1158"/>
      <c r="D2713" s="1195"/>
      <c r="E2713" s="1194"/>
      <c r="F2713" s="730"/>
      <c r="G2713" s="485"/>
      <c r="H2713" s="187"/>
    </row>
    <row r="2714" spans="1:8">
      <c r="A2714" s="1191"/>
      <c r="B2714" s="1060"/>
      <c r="C2714" s="1158"/>
      <c r="D2714" s="1195"/>
      <c r="E2714" s="1194"/>
      <c r="F2714" s="730"/>
      <c r="G2714" s="485"/>
      <c r="H2714" s="187"/>
    </row>
    <row r="2715" spans="1:8">
      <c r="A2715" s="1191"/>
      <c r="B2715" s="1060"/>
      <c r="C2715" s="1158"/>
      <c r="D2715" s="1195"/>
      <c r="E2715" s="1194"/>
      <c r="F2715" s="730"/>
      <c r="G2715" s="485"/>
      <c r="H2715" s="187"/>
    </row>
    <row r="2716" spans="1:8">
      <c r="A2716" s="1191"/>
      <c r="B2716" s="1060"/>
      <c r="C2716" s="1158"/>
      <c r="D2716" s="1195"/>
      <c r="E2716" s="1194"/>
      <c r="F2716" s="730"/>
      <c r="G2716" s="485"/>
      <c r="H2716" s="187"/>
    </row>
    <row r="2717" spans="1:8">
      <c r="A2717" s="1191"/>
      <c r="B2717" s="1060"/>
      <c r="C2717" s="1158"/>
      <c r="D2717" s="1195"/>
      <c r="E2717" s="1194"/>
      <c r="F2717" s="730"/>
      <c r="G2717" s="485"/>
      <c r="H2717" s="187"/>
    </row>
    <row r="2718" spans="1:8">
      <c r="A2718" s="1191"/>
      <c r="B2718" s="1060"/>
      <c r="C2718" s="1158"/>
      <c r="D2718" s="1195"/>
      <c r="E2718" s="1194"/>
      <c r="F2718" s="730"/>
      <c r="G2718" s="485"/>
      <c r="H2718" s="187"/>
    </row>
    <row r="2719" spans="1:8">
      <c r="A2719" s="1191"/>
      <c r="B2719" s="1060"/>
      <c r="C2719" s="1158"/>
      <c r="D2719" s="1195"/>
      <c r="E2719" s="1194"/>
      <c r="F2719" s="730"/>
      <c r="G2719" s="485"/>
      <c r="H2719" s="187"/>
    </row>
    <row r="2720" spans="1:8">
      <c r="A2720" s="1191"/>
      <c r="B2720" s="1060"/>
      <c r="C2720" s="1158"/>
      <c r="D2720" s="1195"/>
      <c r="E2720" s="1194"/>
      <c r="F2720" s="730"/>
      <c r="G2720" s="485"/>
      <c r="H2720" s="187"/>
    </row>
    <row r="2721" spans="1:8">
      <c r="A2721" s="1191"/>
      <c r="B2721" s="1060"/>
      <c r="C2721" s="1158"/>
      <c r="D2721" s="1195"/>
      <c r="E2721" s="1194"/>
      <c r="F2721" s="730"/>
      <c r="G2721" s="485"/>
      <c r="H2721" s="187"/>
    </row>
    <row r="2722" spans="1:8">
      <c r="A2722" s="1191"/>
      <c r="B2722" s="1060"/>
      <c r="C2722" s="1158"/>
      <c r="D2722" s="1195"/>
      <c r="E2722" s="1194"/>
      <c r="F2722" s="730"/>
      <c r="G2722" s="485"/>
      <c r="H2722" s="187"/>
    </row>
    <row r="2723" spans="1:8">
      <c r="A2723" s="1191"/>
      <c r="B2723" s="1060"/>
      <c r="C2723" s="1158"/>
      <c r="D2723" s="1195"/>
      <c r="E2723" s="1194"/>
      <c r="F2723" s="730"/>
      <c r="G2723" s="485"/>
      <c r="H2723" s="187"/>
    </row>
    <row r="2724" spans="1:8">
      <c r="A2724" s="1191"/>
      <c r="B2724" s="1060"/>
      <c r="C2724" s="1158"/>
      <c r="D2724" s="1195"/>
      <c r="E2724" s="1194"/>
      <c r="F2724" s="730"/>
      <c r="G2724" s="485"/>
      <c r="H2724" s="187"/>
    </row>
    <row r="2725" spans="1:8">
      <c r="A2725" s="1191"/>
      <c r="B2725" s="1060"/>
      <c r="C2725" s="1158"/>
      <c r="D2725" s="1195"/>
      <c r="E2725" s="1194"/>
      <c r="F2725" s="730"/>
      <c r="G2725" s="485"/>
      <c r="H2725" s="187"/>
    </row>
    <row r="2726" spans="1:8">
      <c r="A2726" s="1191"/>
      <c r="B2726" s="1060"/>
      <c r="C2726" s="1158"/>
      <c r="D2726" s="1195"/>
      <c r="E2726" s="1194"/>
      <c r="F2726" s="730"/>
      <c r="G2726" s="485"/>
      <c r="H2726" s="187"/>
    </row>
    <row r="2727" spans="1:8">
      <c r="A2727" s="1191"/>
      <c r="B2727" s="1060"/>
      <c r="C2727" s="1158"/>
      <c r="D2727" s="1195"/>
      <c r="E2727" s="1194"/>
      <c r="F2727" s="730"/>
      <c r="G2727" s="485"/>
      <c r="H2727" s="187"/>
    </row>
    <row r="2728" spans="1:8">
      <c r="A2728" s="1191"/>
      <c r="B2728" s="1060"/>
      <c r="C2728" s="1158"/>
      <c r="D2728" s="1195"/>
      <c r="E2728" s="1194"/>
      <c r="F2728" s="730"/>
      <c r="G2728" s="485"/>
      <c r="H2728" s="187"/>
    </row>
    <row r="2729" spans="1:8">
      <c r="A2729" s="1191"/>
      <c r="B2729" s="1060"/>
      <c r="C2729" s="1158"/>
      <c r="D2729" s="1195"/>
      <c r="E2729" s="1194"/>
      <c r="F2729" s="730"/>
      <c r="G2729" s="485"/>
      <c r="H2729" s="187"/>
    </row>
    <row r="2730" spans="1:8">
      <c r="A2730" s="1191"/>
      <c r="B2730" s="1060"/>
      <c r="C2730" s="1158"/>
      <c r="D2730" s="1195"/>
      <c r="E2730" s="1194"/>
      <c r="F2730" s="730"/>
      <c r="G2730" s="485"/>
      <c r="H2730" s="187"/>
    </row>
    <row r="2731" spans="1:8">
      <c r="A2731" s="1191"/>
      <c r="B2731" s="1060"/>
      <c r="C2731" s="1158"/>
      <c r="D2731" s="1195"/>
      <c r="E2731" s="424"/>
      <c r="F2731" s="730"/>
      <c r="G2731" s="485"/>
      <c r="H2731" s="187"/>
    </row>
    <row r="2732" spans="1:8">
      <c r="A2732" s="1191"/>
      <c r="B2732" s="1060"/>
      <c r="C2732" s="1158"/>
      <c r="D2732" s="1195"/>
      <c r="E2732" s="424"/>
      <c r="F2732" s="730"/>
      <c r="G2732" s="485"/>
      <c r="H2732" s="187"/>
    </row>
    <row r="2733" spans="1:8">
      <c r="A2733" s="1191"/>
      <c r="B2733" s="1060"/>
      <c r="C2733" s="1158"/>
      <c r="D2733" s="1195"/>
      <c r="E2733" s="424"/>
      <c r="F2733" s="730"/>
      <c r="G2733" s="485"/>
      <c r="H2733" s="187"/>
    </row>
    <row r="2734" spans="1:8">
      <c r="A2734" s="1191"/>
      <c r="B2734" s="1060"/>
      <c r="C2734" s="1158"/>
      <c r="D2734" s="1195"/>
      <c r="E2734" s="424"/>
      <c r="F2734" s="730"/>
      <c r="G2734" s="485"/>
      <c r="H2734" s="187"/>
    </row>
    <row r="2735" spans="1:8">
      <c r="A2735" s="1191"/>
      <c r="B2735" s="1060"/>
      <c r="C2735" s="1158"/>
      <c r="D2735" s="1195"/>
      <c r="E2735" s="424"/>
      <c r="F2735" s="730"/>
      <c r="G2735" s="485"/>
      <c r="H2735" s="187"/>
    </row>
    <row r="2736" spans="1:8">
      <c r="A2736" s="1191"/>
      <c r="B2736" s="1060"/>
      <c r="C2736" s="1158"/>
      <c r="D2736" s="1195"/>
      <c r="E2736" s="424"/>
      <c r="F2736" s="730"/>
      <c r="G2736" s="485"/>
      <c r="H2736" s="187"/>
    </row>
    <row r="2737" spans="1:8">
      <c r="A2737" s="1191"/>
      <c r="B2737" s="1060"/>
      <c r="C2737" s="1158"/>
      <c r="D2737" s="1195"/>
      <c r="E2737" s="1194"/>
      <c r="F2737" s="730"/>
      <c r="G2737" s="485"/>
      <c r="H2737" s="187"/>
    </row>
    <row r="2738" spans="1:8">
      <c r="A2738" s="1191"/>
      <c r="B2738" s="1060"/>
      <c r="C2738" s="1158"/>
      <c r="D2738" s="1195"/>
      <c r="E2738" s="424"/>
      <c r="F2738" s="730"/>
      <c r="G2738" s="485"/>
      <c r="H2738" s="187"/>
    </row>
    <row r="2739" spans="1:8">
      <c r="A2739" s="1191"/>
      <c r="B2739" s="1060"/>
      <c r="C2739" s="1158"/>
      <c r="D2739" s="1195"/>
      <c r="E2739" s="424"/>
      <c r="F2739" s="730"/>
      <c r="G2739" s="485"/>
      <c r="H2739" s="187"/>
    </row>
    <row r="2740" spans="1:8">
      <c r="A2740" s="1191"/>
      <c r="B2740" s="1060"/>
      <c r="C2740" s="1158"/>
      <c r="D2740" s="1195"/>
      <c r="E2740" s="1194"/>
      <c r="F2740" s="730"/>
      <c r="G2740" s="485"/>
      <c r="H2740" s="187"/>
    </row>
    <row r="2741" spans="1:8">
      <c r="A2741" s="1191"/>
      <c r="B2741" s="1060"/>
      <c r="C2741" s="1158"/>
      <c r="D2741" s="1195"/>
      <c r="E2741" s="1194"/>
      <c r="F2741" s="730"/>
      <c r="G2741" s="485"/>
      <c r="H2741" s="187"/>
    </row>
    <row r="2742" spans="1:8">
      <c r="A2742" s="1191"/>
      <c r="B2742" s="1060"/>
      <c r="C2742" s="1158"/>
      <c r="D2742" s="1195"/>
      <c r="E2742" s="1194"/>
      <c r="F2742" s="730"/>
      <c r="G2742" s="485"/>
      <c r="H2742" s="187"/>
    </row>
    <row r="2743" spans="1:8">
      <c r="A2743" s="1191"/>
      <c r="B2743" s="1060"/>
      <c r="C2743" s="1158"/>
      <c r="D2743" s="1195"/>
      <c r="E2743" s="1194"/>
      <c r="F2743" s="730"/>
      <c r="G2743" s="485"/>
      <c r="H2743" s="187"/>
    </row>
    <row r="2744" spans="1:8">
      <c r="A2744" s="1191"/>
      <c r="B2744" s="1060"/>
      <c r="C2744" s="1158"/>
      <c r="D2744" s="1195"/>
      <c r="E2744" s="1194"/>
      <c r="F2744" s="730"/>
      <c r="G2744" s="485"/>
      <c r="H2744" s="187"/>
    </row>
    <row r="2745" spans="1:8">
      <c r="A2745" s="1191"/>
      <c r="B2745" s="1060"/>
      <c r="C2745" s="1158"/>
      <c r="D2745" s="1195"/>
      <c r="E2745" s="1194"/>
      <c r="F2745" s="730"/>
      <c r="G2745" s="485"/>
      <c r="H2745" s="187"/>
    </row>
    <row r="2746" spans="1:8">
      <c r="A2746" s="1191"/>
      <c r="B2746" s="1060"/>
      <c r="C2746" s="1158"/>
      <c r="D2746" s="1195"/>
      <c r="E2746" s="1194"/>
      <c r="F2746" s="730"/>
      <c r="G2746" s="485"/>
      <c r="H2746" s="187"/>
    </row>
    <row r="2747" spans="1:8">
      <c r="A2747" s="1191"/>
      <c r="B2747" s="1060"/>
      <c r="C2747" s="1158"/>
      <c r="D2747" s="1195"/>
      <c r="E2747" s="1194"/>
      <c r="F2747" s="730"/>
      <c r="G2747" s="485"/>
      <c r="H2747" s="187"/>
    </row>
    <row r="2748" spans="1:8">
      <c r="A2748" s="1191"/>
      <c r="B2748" s="1060"/>
      <c r="C2748" s="1158"/>
      <c r="D2748" s="1195"/>
      <c r="E2748" s="1194"/>
      <c r="F2748" s="730"/>
      <c r="G2748" s="485"/>
      <c r="H2748" s="187"/>
    </row>
    <row r="2749" spans="1:8">
      <c r="A2749" s="1191"/>
      <c r="B2749" s="1060"/>
      <c r="C2749" s="1158"/>
      <c r="D2749" s="1195"/>
      <c r="E2749" s="1194"/>
      <c r="F2749" s="730"/>
      <c r="G2749" s="485"/>
      <c r="H2749" s="187"/>
    </row>
    <row r="2750" spans="1:8">
      <c r="A2750" s="1191"/>
      <c r="B2750" s="1060"/>
      <c r="C2750" s="1158"/>
      <c r="D2750" s="1195"/>
      <c r="E2750" s="1194"/>
      <c r="F2750" s="730"/>
      <c r="G2750" s="485"/>
      <c r="H2750" s="187"/>
    </row>
    <row r="2751" spans="1:8">
      <c r="A2751" s="1191"/>
      <c r="B2751" s="1060"/>
      <c r="C2751" s="1158"/>
      <c r="D2751" s="1195"/>
      <c r="E2751" s="1194"/>
      <c r="F2751" s="730"/>
      <c r="G2751" s="485"/>
      <c r="H2751" s="187"/>
    </row>
    <row r="2752" spans="1:8">
      <c r="A2752" s="1191"/>
      <c r="B2752" s="1060"/>
      <c r="C2752" s="1158"/>
      <c r="D2752" s="1195"/>
      <c r="E2752" s="1194"/>
      <c r="F2752" s="730"/>
      <c r="G2752" s="485"/>
      <c r="H2752" s="187"/>
    </row>
    <row r="2753" spans="1:8">
      <c r="A2753" s="1191"/>
      <c r="B2753" s="1060"/>
      <c r="C2753" s="1158"/>
      <c r="D2753" s="1195"/>
      <c r="E2753" s="1194"/>
      <c r="F2753" s="730"/>
      <c r="G2753" s="485"/>
      <c r="H2753" s="187"/>
    </row>
    <row r="2754" spans="1:8">
      <c r="A2754" s="1191"/>
      <c r="B2754" s="1060"/>
      <c r="C2754" s="1158"/>
      <c r="D2754" s="1195"/>
      <c r="E2754" s="1194"/>
      <c r="F2754" s="730"/>
      <c r="G2754" s="485"/>
      <c r="H2754" s="187"/>
    </row>
    <row r="2755" spans="1:8">
      <c r="A2755" s="1191"/>
      <c r="B2755" s="1060"/>
      <c r="C2755" s="1158"/>
      <c r="D2755" s="1195"/>
      <c r="E2755" s="1194"/>
      <c r="F2755" s="730"/>
      <c r="G2755" s="485"/>
      <c r="H2755" s="187"/>
    </row>
    <row r="2756" spans="1:8">
      <c r="A2756" s="1191"/>
      <c r="B2756" s="1060"/>
      <c r="C2756" s="1158"/>
      <c r="D2756" s="1195"/>
      <c r="E2756" s="1194"/>
      <c r="F2756" s="730"/>
      <c r="G2756" s="485"/>
      <c r="H2756" s="187"/>
    </row>
    <row r="2757" spans="1:8">
      <c r="A2757" s="1191"/>
      <c r="B2757" s="1060"/>
      <c r="C2757" s="1158"/>
      <c r="D2757" s="1195"/>
      <c r="E2757" s="1194"/>
      <c r="F2757" s="730"/>
      <c r="G2757" s="485"/>
      <c r="H2757" s="187"/>
    </row>
    <row r="2758" spans="1:8">
      <c r="A2758" s="1191"/>
      <c r="B2758" s="1060"/>
      <c r="C2758" s="1158"/>
      <c r="D2758" s="1195"/>
      <c r="E2758" s="1194"/>
      <c r="F2758" s="730"/>
      <c r="G2758" s="485"/>
      <c r="H2758" s="187"/>
    </row>
    <row r="2759" spans="1:8">
      <c r="A2759" s="1191"/>
      <c r="B2759" s="1060"/>
      <c r="C2759" s="1158"/>
      <c r="D2759" s="1195"/>
      <c r="E2759" s="1194"/>
      <c r="F2759" s="730"/>
      <c r="G2759" s="485"/>
      <c r="H2759" s="187"/>
    </row>
    <row r="2760" spans="1:8">
      <c r="A2760" s="1191"/>
      <c r="B2760" s="1060"/>
      <c r="C2760" s="1158"/>
      <c r="D2760" s="1195"/>
      <c r="E2760" s="1194"/>
      <c r="F2760" s="730"/>
      <c r="G2760" s="485"/>
      <c r="H2760" s="187"/>
    </row>
    <row r="2761" spans="1:8">
      <c r="A2761" s="1191"/>
      <c r="B2761" s="1060"/>
      <c r="C2761" s="1158"/>
      <c r="D2761" s="1195"/>
      <c r="E2761" s="1194"/>
      <c r="F2761" s="730"/>
      <c r="G2761" s="485"/>
      <c r="H2761" s="187"/>
    </row>
    <row r="2762" spans="1:8">
      <c r="A2762" s="1191"/>
      <c r="B2762" s="1060"/>
      <c r="C2762" s="1158"/>
      <c r="D2762" s="1195"/>
      <c r="E2762" s="1194"/>
      <c r="F2762" s="730"/>
      <c r="G2762" s="485"/>
      <c r="H2762" s="187"/>
    </row>
    <row r="2763" spans="1:8">
      <c r="A2763" s="1191"/>
      <c r="B2763" s="1060"/>
      <c r="C2763" s="1158"/>
      <c r="D2763" s="1195"/>
      <c r="E2763" s="1194"/>
      <c r="F2763" s="730"/>
      <c r="G2763" s="485"/>
      <c r="H2763" s="187"/>
    </row>
    <row r="2764" spans="1:8">
      <c r="A2764" s="1191"/>
      <c r="B2764" s="1060"/>
      <c r="C2764" s="1158"/>
      <c r="D2764" s="1195"/>
      <c r="E2764" s="1194"/>
      <c r="F2764" s="730"/>
      <c r="G2764" s="485"/>
      <c r="H2764" s="187"/>
    </row>
    <row r="2765" spans="1:8">
      <c r="A2765" s="1191"/>
      <c r="B2765" s="1060"/>
      <c r="C2765" s="1158"/>
      <c r="D2765" s="1195"/>
      <c r="E2765" s="1194"/>
      <c r="F2765" s="730"/>
      <c r="G2765" s="485"/>
      <c r="H2765" s="187"/>
    </row>
    <row r="2766" spans="1:8">
      <c r="A2766" s="1191"/>
      <c r="B2766" s="1060"/>
      <c r="C2766" s="1158"/>
      <c r="D2766" s="1195"/>
      <c r="E2766" s="1194"/>
      <c r="F2766" s="730"/>
      <c r="G2766" s="485"/>
      <c r="H2766" s="187"/>
    </row>
    <row r="2767" spans="1:8">
      <c r="A2767" s="1191"/>
      <c r="B2767" s="1060"/>
      <c r="C2767" s="1158"/>
      <c r="D2767" s="1195"/>
      <c r="E2767" s="1194"/>
      <c r="F2767" s="730"/>
      <c r="G2767" s="485"/>
      <c r="H2767" s="187"/>
    </row>
    <row r="2768" spans="1:8">
      <c r="A2768" s="1191"/>
      <c r="B2768" s="1060"/>
      <c r="C2768" s="1158"/>
      <c r="D2768" s="1195"/>
      <c r="E2768" s="1194"/>
      <c r="F2768" s="730"/>
      <c r="G2768" s="485"/>
      <c r="H2768" s="187"/>
    </row>
    <row r="2769" spans="1:8">
      <c r="A2769" s="1191"/>
      <c r="B2769" s="1060"/>
      <c r="C2769" s="1158"/>
      <c r="D2769" s="1195"/>
      <c r="E2769" s="424"/>
      <c r="F2769" s="730"/>
      <c r="G2769" s="485"/>
      <c r="H2769" s="187"/>
    </row>
    <row r="2770" spans="1:8">
      <c r="A2770" s="1191"/>
      <c r="B2770" s="1060"/>
      <c r="C2770" s="1158"/>
      <c r="D2770" s="1195"/>
      <c r="E2770" s="1194"/>
      <c r="F2770" s="730"/>
      <c r="G2770" s="485"/>
      <c r="H2770" s="187"/>
    </row>
    <row r="2771" spans="1:8">
      <c r="A2771" s="1191"/>
      <c r="B2771" s="1060"/>
      <c r="C2771" s="1158"/>
      <c r="D2771" s="1195"/>
      <c r="E2771" s="1194"/>
      <c r="F2771" s="730"/>
      <c r="G2771" s="485"/>
      <c r="H2771" s="187"/>
    </row>
    <row r="2772" spans="1:8">
      <c r="A2772" s="1191"/>
      <c r="B2772" s="1060"/>
      <c r="C2772" s="1158"/>
      <c r="D2772" s="1195"/>
      <c r="E2772" s="1194"/>
      <c r="F2772" s="730"/>
      <c r="G2772" s="485"/>
      <c r="H2772" s="187"/>
    </row>
    <row r="2773" spans="1:8">
      <c r="A2773" s="1191"/>
      <c r="B2773" s="1060"/>
      <c r="C2773" s="1158"/>
      <c r="D2773" s="1195"/>
      <c r="E2773" s="1194"/>
      <c r="F2773" s="730"/>
      <c r="G2773" s="485"/>
      <c r="H2773" s="187"/>
    </row>
    <row r="2774" spans="1:8">
      <c r="A2774" s="1191"/>
      <c r="B2774" s="1060"/>
      <c r="C2774" s="1158"/>
      <c r="D2774" s="1195"/>
      <c r="E2774" s="1194"/>
      <c r="F2774" s="730"/>
      <c r="G2774" s="485"/>
      <c r="H2774" s="187"/>
    </row>
    <row r="2775" spans="1:8">
      <c r="A2775" s="1191"/>
      <c r="B2775" s="1060"/>
      <c r="C2775" s="1158"/>
      <c r="D2775" s="1195"/>
      <c r="E2775" s="1194"/>
      <c r="F2775" s="730"/>
      <c r="G2775" s="485"/>
      <c r="H2775" s="187"/>
    </row>
    <row r="2776" spans="1:8">
      <c r="A2776" s="1191"/>
      <c r="B2776" s="1060"/>
      <c r="C2776" s="1158"/>
      <c r="D2776" s="1195"/>
      <c r="E2776" s="1194"/>
      <c r="F2776" s="730"/>
      <c r="G2776" s="485"/>
      <c r="H2776" s="187"/>
    </row>
    <row r="2777" spans="1:8">
      <c r="A2777" s="1191"/>
      <c r="B2777" s="1060"/>
      <c r="C2777" s="1158"/>
      <c r="D2777" s="1195"/>
      <c r="E2777" s="1194"/>
      <c r="F2777" s="730"/>
      <c r="G2777" s="485"/>
      <c r="H2777" s="187"/>
    </row>
    <row r="2778" spans="1:8">
      <c r="A2778" s="1191"/>
      <c r="B2778" s="1060"/>
      <c r="C2778" s="1158"/>
      <c r="D2778" s="1195"/>
      <c r="E2778" s="1194"/>
      <c r="F2778" s="730"/>
      <c r="G2778" s="485"/>
      <c r="H2778" s="187"/>
    </row>
    <row r="2779" spans="1:8">
      <c r="A2779" s="1191"/>
      <c r="B2779" s="1060"/>
      <c r="C2779" s="1158"/>
      <c r="D2779" s="1195"/>
      <c r="E2779" s="1194"/>
      <c r="F2779" s="730"/>
      <c r="G2779" s="485"/>
      <c r="H2779" s="187"/>
    </row>
    <row r="2780" spans="1:8">
      <c r="A2780" s="1191"/>
      <c r="B2780" s="1060"/>
      <c r="C2780" s="1158"/>
      <c r="D2780" s="1195"/>
      <c r="E2780" s="1194"/>
      <c r="F2780" s="730"/>
      <c r="G2780" s="485"/>
      <c r="H2780" s="187"/>
    </row>
    <row r="2781" spans="1:8">
      <c r="A2781" s="1191"/>
      <c r="B2781" s="1060"/>
      <c r="C2781" s="1158"/>
      <c r="D2781" s="1195"/>
      <c r="E2781" s="1194"/>
      <c r="F2781" s="730"/>
      <c r="G2781" s="485"/>
      <c r="H2781" s="187"/>
    </row>
    <row r="2782" spans="1:8">
      <c r="A2782" s="1191"/>
      <c r="B2782" s="1060"/>
      <c r="C2782" s="1158"/>
      <c r="D2782" s="1195"/>
      <c r="E2782" s="1194"/>
      <c r="F2782" s="730"/>
      <c r="G2782" s="485"/>
      <c r="H2782" s="187"/>
    </row>
    <row r="2783" spans="1:8">
      <c r="A2783" s="1191"/>
      <c r="B2783" s="1060"/>
      <c r="C2783" s="1158"/>
      <c r="D2783" s="1195"/>
      <c r="E2783" s="1194"/>
      <c r="F2783" s="730"/>
      <c r="G2783" s="485"/>
      <c r="H2783" s="187"/>
    </row>
    <row r="2784" spans="1:8">
      <c r="A2784" s="1191"/>
      <c r="B2784" s="1060"/>
      <c r="C2784" s="1158"/>
      <c r="D2784" s="1195"/>
      <c r="E2784" s="1194"/>
      <c r="F2784" s="730"/>
      <c r="G2784" s="485"/>
      <c r="H2784" s="187"/>
    </row>
    <row r="2785" spans="1:8">
      <c r="A2785" s="1191"/>
      <c r="B2785" s="1060"/>
      <c r="C2785" s="1158"/>
      <c r="D2785" s="1195"/>
      <c r="E2785" s="1194"/>
      <c r="F2785" s="730"/>
      <c r="G2785" s="485"/>
      <c r="H2785" s="187"/>
    </row>
    <row r="2786" spans="1:8">
      <c r="A2786" s="1191"/>
      <c r="B2786" s="1060"/>
      <c r="C2786" s="1158"/>
      <c r="D2786" s="1195"/>
      <c r="E2786" s="1194"/>
      <c r="F2786" s="730"/>
      <c r="G2786" s="485"/>
      <c r="H2786" s="187"/>
    </row>
    <row r="2787" spans="1:8">
      <c r="A2787" s="1191"/>
      <c r="B2787" s="1060"/>
      <c r="C2787" s="1158"/>
      <c r="D2787" s="1195"/>
      <c r="E2787" s="1194"/>
      <c r="F2787" s="730"/>
      <c r="G2787" s="485"/>
      <c r="H2787" s="187"/>
    </row>
    <row r="2788" spans="1:8">
      <c r="A2788" s="1191"/>
      <c r="B2788" s="1060"/>
      <c r="C2788" s="1158"/>
      <c r="D2788" s="1195"/>
      <c r="E2788" s="1194"/>
      <c r="F2788" s="730"/>
      <c r="G2788" s="485"/>
      <c r="H2788" s="187"/>
    </row>
    <row r="2789" spans="1:8">
      <c r="A2789" s="1191"/>
      <c r="B2789" s="1060"/>
      <c r="C2789" s="1158"/>
      <c r="D2789" s="1195"/>
      <c r="E2789" s="1194"/>
      <c r="F2789" s="730"/>
      <c r="G2789" s="485"/>
      <c r="H2789" s="187"/>
    </row>
    <row r="2790" spans="1:8">
      <c r="A2790" s="1191"/>
      <c r="B2790" s="1060"/>
      <c r="C2790" s="1158"/>
      <c r="D2790" s="1195"/>
      <c r="E2790" s="1194"/>
      <c r="F2790" s="730"/>
      <c r="G2790" s="485"/>
      <c r="H2790" s="187"/>
    </row>
    <row r="2791" spans="1:8">
      <c r="A2791" s="1191"/>
      <c r="B2791" s="1060"/>
      <c r="C2791" s="1158"/>
      <c r="D2791" s="1195"/>
      <c r="E2791" s="1194"/>
      <c r="F2791" s="730"/>
      <c r="G2791" s="485"/>
      <c r="H2791" s="187"/>
    </row>
    <row r="2792" spans="1:8">
      <c r="A2792" s="1191"/>
      <c r="B2792" s="1060"/>
      <c r="C2792" s="1158"/>
      <c r="D2792" s="1195"/>
      <c r="E2792" s="1194"/>
      <c r="F2792" s="730"/>
      <c r="G2792" s="485"/>
      <c r="H2792" s="187"/>
    </row>
    <row r="2793" spans="1:8">
      <c r="A2793" s="1191"/>
      <c r="B2793" s="1060"/>
      <c r="C2793" s="1158"/>
      <c r="D2793" s="1195"/>
      <c r="E2793" s="1194"/>
      <c r="F2793" s="730"/>
      <c r="G2793" s="485"/>
      <c r="H2793" s="187"/>
    </row>
    <row r="2794" spans="1:8">
      <c r="A2794" s="1191"/>
      <c r="B2794" s="1060"/>
      <c r="C2794" s="1158"/>
      <c r="D2794" s="1195"/>
      <c r="E2794" s="1194"/>
      <c r="F2794" s="730"/>
      <c r="G2794" s="485"/>
      <c r="H2794" s="187"/>
    </row>
    <row r="2795" spans="1:8">
      <c r="A2795" s="1191"/>
      <c r="B2795" s="1060"/>
      <c r="C2795" s="1158"/>
      <c r="D2795" s="1195"/>
      <c r="E2795" s="1194"/>
      <c r="F2795" s="730"/>
      <c r="G2795" s="485"/>
      <c r="H2795" s="187"/>
    </row>
    <row r="2796" spans="1:8">
      <c r="A2796" s="1191"/>
      <c r="B2796" s="1060"/>
      <c r="C2796" s="1158"/>
      <c r="D2796" s="1195"/>
      <c r="E2796" s="1194"/>
      <c r="F2796" s="730"/>
      <c r="G2796" s="485"/>
      <c r="H2796" s="187"/>
    </row>
    <row r="2797" spans="1:8">
      <c r="A2797" s="1191"/>
      <c r="B2797" s="1060"/>
      <c r="C2797" s="1158"/>
      <c r="D2797" s="1195"/>
      <c r="E2797" s="1194"/>
      <c r="F2797" s="730"/>
      <c r="G2797" s="485"/>
      <c r="H2797" s="187"/>
    </row>
    <row r="2798" spans="1:8">
      <c r="A2798" s="1191"/>
      <c r="B2798" s="1060"/>
      <c r="C2798" s="1158"/>
      <c r="D2798" s="1195"/>
      <c r="E2798" s="1194"/>
      <c r="F2798" s="730"/>
      <c r="G2798" s="485"/>
      <c r="H2798" s="187"/>
    </row>
    <row r="2799" spans="1:8">
      <c r="A2799" s="1191"/>
      <c r="B2799" s="1060"/>
      <c r="C2799" s="1158"/>
      <c r="D2799" s="1195"/>
      <c r="E2799" s="1194"/>
      <c r="F2799" s="730"/>
      <c r="G2799" s="485"/>
      <c r="H2799" s="187"/>
    </row>
    <row r="2800" spans="1:8">
      <c r="A2800" s="1191"/>
      <c r="B2800" s="1060"/>
      <c r="C2800" s="1158"/>
      <c r="D2800" s="1195"/>
      <c r="E2800" s="1194"/>
      <c r="F2800" s="730"/>
      <c r="G2800" s="485"/>
      <c r="H2800" s="187"/>
    </row>
    <row r="2801" spans="1:8">
      <c r="A2801" s="1191"/>
      <c r="B2801" s="1060"/>
      <c r="C2801" s="1158"/>
      <c r="D2801" s="1195"/>
      <c r="E2801" s="1194"/>
      <c r="F2801" s="730"/>
      <c r="G2801" s="485"/>
      <c r="H2801" s="187"/>
    </row>
    <row r="2802" spans="1:8">
      <c r="A2802" s="1191"/>
      <c r="B2802" s="1060"/>
      <c r="C2802" s="1158"/>
      <c r="D2802" s="1195"/>
      <c r="E2802" s="1194"/>
      <c r="F2802" s="730"/>
      <c r="G2802" s="485"/>
      <c r="H2802" s="187"/>
    </row>
    <row r="2803" spans="1:8">
      <c r="A2803" s="1191"/>
      <c r="B2803" s="1060"/>
      <c r="C2803" s="1158"/>
      <c r="D2803" s="1195"/>
      <c r="E2803" s="1194"/>
      <c r="F2803" s="730"/>
      <c r="G2803" s="485"/>
      <c r="H2803" s="187"/>
    </row>
    <row r="2804" spans="1:8">
      <c r="A2804" s="1191"/>
      <c r="B2804" s="1060"/>
      <c r="C2804" s="1158"/>
      <c r="D2804" s="1195"/>
      <c r="E2804" s="1194"/>
      <c r="F2804" s="730"/>
      <c r="G2804" s="485"/>
      <c r="H2804" s="187"/>
    </row>
    <row r="2805" spans="1:8">
      <c r="A2805" s="1191"/>
      <c r="B2805" s="1060"/>
      <c r="C2805" s="1158"/>
      <c r="D2805" s="1195"/>
      <c r="E2805" s="1194"/>
      <c r="F2805" s="730"/>
      <c r="G2805" s="485"/>
      <c r="H2805" s="187"/>
    </row>
    <row r="2806" spans="1:8">
      <c r="A2806" s="1191"/>
      <c r="B2806" s="1060"/>
      <c r="C2806" s="1158"/>
      <c r="D2806" s="1195"/>
      <c r="E2806" s="1194"/>
      <c r="F2806" s="730"/>
      <c r="G2806" s="485"/>
      <c r="H2806" s="187"/>
    </row>
    <row r="2807" spans="1:8">
      <c r="A2807" s="1191"/>
      <c r="B2807" s="1060"/>
      <c r="C2807" s="1158"/>
      <c r="D2807" s="1195"/>
      <c r="E2807" s="1194"/>
      <c r="F2807" s="730"/>
      <c r="G2807" s="485"/>
      <c r="H2807" s="187"/>
    </row>
    <row r="2808" spans="1:8">
      <c r="A2808" s="1191"/>
      <c r="B2808" s="1060"/>
      <c r="C2808" s="1158"/>
      <c r="D2808" s="1195"/>
      <c r="E2808" s="1194"/>
      <c r="F2808" s="730"/>
      <c r="G2808" s="485"/>
      <c r="H2808" s="187"/>
    </row>
    <row r="2809" spans="1:8">
      <c r="A2809" s="1191"/>
      <c r="B2809" s="1060"/>
      <c r="C2809" s="1158"/>
      <c r="D2809" s="1195"/>
      <c r="E2809" s="1194"/>
      <c r="F2809" s="730"/>
      <c r="G2809" s="485"/>
      <c r="H2809" s="187"/>
    </row>
    <row r="2810" spans="1:8">
      <c r="A2810" s="1191"/>
      <c r="B2810" s="1060"/>
      <c r="C2810" s="1158"/>
      <c r="D2810" s="1195"/>
      <c r="E2810" s="1194"/>
      <c r="F2810" s="730"/>
      <c r="G2810" s="485"/>
      <c r="H2810" s="187"/>
    </row>
    <row r="2811" spans="1:8">
      <c r="A2811" s="1191"/>
      <c r="B2811" s="1060"/>
      <c r="C2811" s="1158"/>
      <c r="D2811" s="1195"/>
      <c r="E2811" s="1194"/>
      <c r="F2811" s="730"/>
      <c r="G2811" s="485"/>
      <c r="H2811" s="187"/>
    </row>
    <row r="2812" spans="1:8">
      <c r="A2812" s="1191"/>
      <c r="B2812" s="1060"/>
      <c r="C2812" s="1158"/>
      <c r="D2812" s="1195"/>
      <c r="E2812" s="1194"/>
      <c r="F2812" s="730"/>
      <c r="G2812" s="485"/>
      <c r="H2812" s="187"/>
    </row>
    <row r="2813" spans="1:8">
      <c r="A2813" s="1191"/>
      <c r="B2813" s="1060"/>
      <c r="C2813" s="1158"/>
      <c r="D2813" s="1195"/>
      <c r="E2813" s="1194"/>
      <c r="F2813" s="730"/>
      <c r="G2813" s="485"/>
      <c r="H2813" s="187"/>
    </row>
    <row r="2814" spans="1:8">
      <c r="A2814" s="1191"/>
      <c r="B2814" s="1060"/>
      <c r="C2814" s="1158"/>
      <c r="D2814" s="1195"/>
      <c r="E2814" s="1194"/>
      <c r="F2814" s="730"/>
      <c r="G2814" s="485"/>
      <c r="H2814" s="187"/>
    </row>
    <row r="2815" spans="1:8">
      <c r="A2815" s="1191"/>
      <c r="B2815" s="1060"/>
      <c r="C2815" s="1158"/>
      <c r="D2815" s="1195"/>
      <c r="E2815" s="1194"/>
      <c r="F2815" s="730"/>
      <c r="G2815" s="485"/>
      <c r="H2815" s="187"/>
    </row>
    <row r="2816" spans="1:8">
      <c r="A2816" s="1191"/>
      <c r="B2816" s="1060"/>
      <c r="C2816" s="1158"/>
      <c r="D2816" s="1195"/>
      <c r="E2816" s="1194"/>
      <c r="F2816" s="730"/>
      <c r="G2816" s="485"/>
      <c r="H2816" s="187"/>
    </row>
    <row r="2817" spans="1:8">
      <c r="A2817" s="1191"/>
      <c r="B2817" s="1060"/>
      <c r="C2817" s="1158"/>
      <c r="D2817" s="1195"/>
      <c r="E2817" s="1194"/>
      <c r="F2817" s="730"/>
      <c r="G2817" s="485"/>
      <c r="H2817" s="187"/>
    </row>
    <row r="2818" spans="1:8">
      <c r="A2818" s="1191"/>
      <c r="B2818" s="1060"/>
      <c r="C2818" s="1158"/>
      <c r="D2818" s="1195"/>
      <c r="E2818" s="1194"/>
      <c r="F2818" s="730"/>
      <c r="G2818" s="485"/>
      <c r="H2818" s="187"/>
    </row>
    <row r="2819" spans="1:8">
      <c r="A2819" s="1191"/>
      <c r="B2819" s="1060"/>
      <c r="C2819" s="1158"/>
      <c r="D2819" s="1195"/>
      <c r="E2819" s="1194"/>
      <c r="F2819" s="730"/>
      <c r="G2819" s="485"/>
      <c r="H2819" s="187"/>
    </row>
    <row r="2820" spans="1:8">
      <c r="A2820" s="1191"/>
      <c r="B2820" s="1060"/>
      <c r="C2820" s="1158"/>
      <c r="D2820" s="1195"/>
      <c r="E2820" s="1194"/>
      <c r="F2820" s="730"/>
      <c r="G2820" s="485"/>
      <c r="H2820" s="187"/>
    </row>
    <row r="2821" spans="1:8">
      <c r="A2821" s="1191"/>
      <c r="B2821" s="1060"/>
      <c r="C2821" s="1158"/>
      <c r="D2821" s="1195"/>
      <c r="E2821" s="1194"/>
      <c r="F2821" s="730"/>
      <c r="G2821" s="485"/>
      <c r="H2821" s="187"/>
    </row>
    <row r="2822" spans="1:8">
      <c r="A2822" s="1191"/>
      <c r="B2822" s="1060"/>
      <c r="C2822" s="1158"/>
      <c r="D2822" s="1195"/>
      <c r="E2822" s="1194"/>
      <c r="F2822" s="730"/>
      <c r="G2822" s="485"/>
      <c r="H2822" s="187"/>
    </row>
    <row r="2823" spans="1:8">
      <c r="A2823" s="1191"/>
      <c r="B2823" s="1060"/>
      <c r="C2823" s="1158"/>
      <c r="D2823" s="1195"/>
      <c r="E2823" s="1194"/>
      <c r="F2823" s="730"/>
      <c r="G2823" s="485"/>
      <c r="H2823" s="187"/>
    </row>
    <row r="2824" spans="1:8">
      <c r="A2824" s="1191"/>
      <c r="B2824" s="1060"/>
      <c r="C2824" s="1158"/>
      <c r="D2824" s="1195"/>
      <c r="E2824" s="1194"/>
      <c r="F2824" s="730"/>
      <c r="G2824" s="485"/>
      <c r="H2824" s="187"/>
    </row>
    <row r="2825" spans="1:8">
      <c r="A2825" s="1191"/>
      <c r="B2825" s="1060"/>
      <c r="C2825" s="1158"/>
      <c r="D2825" s="1195"/>
      <c r="E2825" s="1194"/>
      <c r="F2825" s="730"/>
      <c r="G2825" s="485"/>
      <c r="H2825" s="187"/>
    </row>
    <row r="2826" spans="1:8">
      <c r="A2826" s="1191"/>
      <c r="B2826" s="1060"/>
      <c r="C2826" s="1158"/>
      <c r="D2826" s="1195"/>
      <c r="E2826" s="1194"/>
      <c r="F2826" s="730"/>
      <c r="G2826" s="485"/>
      <c r="H2826" s="187"/>
    </row>
    <row r="2827" spans="1:8">
      <c r="A2827" s="1191"/>
      <c r="B2827" s="1060"/>
      <c r="C2827" s="1158"/>
      <c r="D2827" s="1195"/>
      <c r="E2827" s="1194"/>
      <c r="F2827" s="730"/>
      <c r="G2827" s="485"/>
      <c r="H2827" s="187"/>
    </row>
    <row r="2828" spans="1:8">
      <c r="A2828" s="1191"/>
      <c r="B2828" s="1060"/>
      <c r="C2828" s="1158"/>
      <c r="D2828" s="1195"/>
      <c r="E2828" s="1194"/>
      <c r="F2828" s="730"/>
      <c r="G2828" s="485"/>
      <c r="H2828" s="187"/>
    </row>
    <row r="2829" spans="1:8">
      <c r="A2829" s="1191"/>
      <c r="B2829" s="1060"/>
      <c r="C2829" s="1158"/>
      <c r="D2829" s="1195"/>
      <c r="E2829" s="1194"/>
      <c r="F2829" s="730"/>
      <c r="G2829" s="485"/>
      <c r="H2829" s="187"/>
    </row>
    <row r="2830" spans="1:8">
      <c r="A2830" s="1191"/>
      <c r="B2830" s="1060"/>
      <c r="C2830" s="1158"/>
      <c r="D2830" s="1195"/>
      <c r="E2830" s="1194"/>
      <c r="F2830" s="730"/>
      <c r="G2830" s="485"/>
      <c r="H2830" s="187"/>
    </row>
    <row r="2831" spans="1:8">
      <c r="A2831" s="1191"/>
      <c r="B2831" s="1060"/>
      <c r="C2831" s="1158"/>
      <c r="D2831" s="1195"/>
      <c r="E2831" s="1194"/>
      <c r="F2831" s="730"/>
      <c r="G2831" s="485"/>
      <c r="H2831" s="187"/>
    </row>
    <row r="2832" spans="1:8">
      <c r="A2832" s="1191"/>
      <c r="B2832" s="1060"/>
      <c r="C2832" s="1158"/>
      <c r="D2832" s="1195"/>
      <c r="E2832" s="1194"/>
      <c r="F2832" s="730"/>
      <c r="G2832" s="485"/>
      <c r="H2832" s="187"/>
    </row>
    <row r="2833" spans="1:8">
      <c r="A2833" s="1191"/>
      <c r="B2833" s="1060"/>
      <c r="C2833" s="1158"/>
      <c r="D2833" s="1195"/>
      <c r="E2833" s="1194"/>
      <c r="F2833" s="730"/>
      <c r="G2833" s="485"/>
      <c r="H2833" s="187"/>
    </row>
    <row r="2834" spans="1:8">
      <c r="A2834" s="1191"/>
      <c r="B2834" s="1060"/>
      <c r="C2834" s="1158"/>
      <c r="D2834" s="1195"/>
      <c r="E2834" s="1194"/>
      <c r="F2834" s="730"/>
      <c r="G2834" s="485"/>
      <c r="H2834" s="187"/>
    </row>
    <row r="2835" spans="1:8">
      <c r="A2835" s="1191"/>
      <c r="B2835" s="1060"/>
      <c r="C2835" s="1158"/>
      <c r="D2835" s="1195"/>
      <c r="E2835" s="1194"/>
      <c r="F2835" s="730"/>
      <c r="G2835" s="485"/>
      <c r="H2835" s="187"/>
    </row>
    <row r="2836" spans="1:8">
      <c r="A2836" s="1191"/>
      <c r="B2836" s="1060"/>
      <c r="C2836" s="1158"/>
      <c r="D2836" s="1195"/>
      <c r="E2836" s="1194"/>
      <c r="F2836" s="730"/>
      <c r="G2836" s="485"/>
      <c r="H2836" s="187"/>
    </row>
    <row r="2837" spans="1:8">
      <c r="A2837" s="1191"/>
      <c r="B2837" s="1060"/>
      <c r="C2837" s="1158"/>
      <c r="D2837" s="1195"/>
      <c r="E2837" s="1194"/>
      <c r="F2837" s="730"/>
      <c r="G2837" s="485"/>
      <c r="H2837" s="187"/>
    </row>
    <row r="2838" spans="1:8">
      <c r="A2838" s="1191"/>
      <c r="B2838" s="1060"/>
      <c r="C2838" s="1158"/>
      <c r="D2838" s="1195"/>
      <c r="E2838" s="1194"/>
      <c r="F2838" s="730"/>
      <c r="G2838" s="485"/>
      <c r="H2838" s="187"/>
    </row>
    <row r="2839" spans="1:8">
      <c r="A2839" s="1191"/>
      <c r="B2839" s="1060"/>
      <c r="C2839" s="1158"/>
      <c r="D2839" s="1195"/>
      <c r="E2839" s="1194"/>
      <c r="F2839" s="730"/>
      <c r="G2839" s="485"/>
      <c r="H2839" s="187"/>
    </row>
    <row r="2840" spans="1:8">
      <c r="A2840" s="1191"/>
      <c r="B2840" s="1060"/>
      <c r="C2840" s="1158"/>
      <c r="D2840" s="1195"/>
      <c r="E2840" s="1194"/>
      <c r="F2840" s="730"/>
      <c r="G2840" s="485"/>
      <c r="H2840" s="187"/>
    </row>
    <row r="2841" spans="1:8">
      <c r="A2841" s="1191"/>
      <c r="B2841" s="1060"/>
      <c r="C2841" s="1158"/>
      <c r="D2841" s="1195"/>
      <c r="E2841" s="1194"/>
      <c r="F2841" s="730"/>
      <c r="G2841" s="485"/>
      <c r="H2841" s="187"/>
    </row>
    <row r="2842" spans="1:8">
      <c r="A2842" s="1191"/>
      <c r="B2842" s="1060"/>
      <c r="C2842" s="1158"/>
      <c r="D2842" s="1195"/>
      <c r="E2842" s="1194"/>
      <c r="F2842" s="730"/>
      <c r="G2842" s="485"/>
      <c r="H2842" s="187"/>
    </row>
    <row r="2843" spans="1:8">
      <c r="A2843" s="1191"/>
      <c r="B2843" s="1060"/>
      <c r="C2843" s="1158"/>
      <c r="D2843" s="1195"/>
      <c r="E2843" s="1194"/>
      <c r="F2843" s="730"/>
      <c r="G2843" s="485"/>
      <c r="H2843" s="187"/>
    </row>
    <row r="2844" spans="1:8">
      <c r="A2844" s="1191"/>
      <c r="B2844" s="1060"/>
      <c r="C2844" s="1158"/>
      <c r="D2844" s="1195"/>
      <c r="E2844" s="1194"/>
      <c r="F2844" s="730"/>
      <c r="G2844" s="485"/>
      <c r="H2844" s="187"/>
    </row>
    <row r="2845" spans="1:8">
      <c r="A2845" s="1191"/>
      <c r="B2845" s="1060"/>
      <c r="C2845" s="1158"/>
      <c r="D2845" s="1195"/>
      <c r="E2845" s="1194"/>
      <c r="F2845" s="730"/>
      <c r="G2845" s="485"/>
      <c r="H2845" s="187"/>
    </row>
    <row r="2846" spans="1:8">
      <c r="A2846" s="1191"/>
      <c r="B2846" s="1060"/>
      <c r="C2846" s="1158"/>
      <c r="D2846" s="1195"/>
      <c r="E2846" s="1194"/>
      <c r="F2846" s="730"/>
      <c r="G2846" s="485"/>
      <c r="H2846" s="187"/>
    </row>
    <row r="2847" spans="1:8">
      <c r="A2847" s="1191"/>
      <c r="B2847" s="1060"/>
      <c r="C2847" s="1158"/>
      <c r="D2847" s="1195"/>
      <c r="E2847" s="1194"/>
      <c r="F2847" s="730"/>
      <c r="G2847" s="485"/>
      <c r="H2847" s="187"/>
    </row>
    <row r="2848" spans="1:8">
      <c r="A2848" s="1191"/>
      <c r="B2848" s="1060"/>
      <c r="C2848" s="1158"/>
      <c r="D2848" s="1195"/>
      <c r="E2848" s="1194"/>
      <c r="F2848" s="730"/>
      <c r="G2848" s="485"/>
      <c r="H2848" s="187"/>
    </row>
    <row r="2849" spans="1:8">
      <c r="A2849" s="1191"/>
      <c r="B2849" s="1060"/>
      <c r="C2849" s="1158"/>
      <c r="D2849" s="1195"/>
      <c r="E2849" s="1194"/>
      <c r="F2849" s="730"/>
      <c r="G2849" s="485"/>
      <c r="H2849" s="187"/>
    </row>
    <row r="2850" spans="1:8">
      <c r="A2850" s="1191"/>
      <c r="B2850" s="1060"/>
      <c r="C2850" s="1158"/>
      <c r="D2850" s="1195"/>
      <c r="E2850" s="1194"/>
      <c r="F2850" s="730"/>
      <c r="G2850" s="485"/>
      <c r="H2850" s="187"/>
    </row>
    <row r="2851" spans="1:8">
      <c r="A2851" s="1191"/>
      <c r="B2851" s="1060"/>
      <c r="C2851" s="1158"/>
      <c r="D2851" s="1195"/>
      <c r="E2851" s="1194"/>
      <c r="F2851" s="730"/>
      <c r="G2851" s="485"/>
      <c r="H2851" s="187"/>
    </row>
    <row r="2852" spans="1:8">
      <c r="A2852" s="1191"/>
      <c r="B2852" s="1060"/>
      <c r="C2852" s="1158"/>
      <c r="D2852" s="1195"/>
      <c r="E2852" s="1194"/>
      <c r="F2852" s="730"/>
      <c r="G2852" s="485"/>
      <c r="H2852" s="187"/>
    </row>
    <row r="2853" spans="1:8">
      <c r="A2853" s="1191"/>
      <c r="B2853" s="1060"/>
      <c r="C2853" s="1158"/>
      <c r="D2853" s="1195"/>
      <c r="E2853" s="1194"/>
      <c r="F2853" s="730"/>
      <c r="G2853" s="485"/>
      <c r="H2853" s="187"/>
    </row>
    <row r="2854" spans="1:8">
      <c r="A2854" s="1191"/>
      <c r="B2854" s="1060"/>
      <c r="C2854" s="1158"/>
      <c r="D2854" s="1195"/>
      <c r="E2854" s="1194"/>
      <c r="F2854" s="730"/>
      <c r="G2854" s="485"/>
      <c r="H2854" s="187"/>
    </row>
    <row r="2855" spans="1:8">
      <c r="A2855" s="1191"/>
      <c r="B2855" s="1060"/>
      <c r="C2855" s="1158"/>
      <c r="D2855" s="1195"/>
      <c r="E2855" s="1194"/>
      <c r="F2855" s="730"/>
      <c r="G2855" s="485"/>
      <c r="H2855" s="187"/>
    </row>
    <row r="2856" spans="1:8">
      <c r="A2856" s="1191"/>
      <c r="B2856" s="1060"/>
      <c r="C2856" s="1158"/>
      <c r="D2856" s="1195"/>
      <c r="E2856" s="1194"/>
      <c r="F2856" s="730"/>
      <c r="G2856" s="485"/>
      <c r="H2856" s="187"/>
    </row>
    <row r="2857" spans="1:8">
      <c r="A2857" s="1191"/>
      <c r="B2857" s="1060"/>
      <c r="C2857" s="1158"/>
      <c r="D2857" s="1195"/>
      <c r="E2857" s="1194"/>
      <c r="F2857" s="730"/>
      <c r="G2857" s="485"/>
      <c r="H2857" s="187"/>
    </row>
    <row r="2858" spans="1:8">
      <c r="A2858" s="1191"/>
      <c r="B2858" s="1060"/>
      <c r="C2858" s="1158"/>
      <c r="D2858" s="1195"/>
      <c r="E2858" s="1194"/>
      <c r="F2858" s="730"/>
      <c r="G2858" s="485"/>
      <c r="H2858" s="187"/>
    </row>
    <row r="2859" spans="1:8">
      <c r="A2859" s="1191"/>
      <c r="B2859" s="1060"/>
      <c r="C2859" s="1158"/>
      <c r="D2859" s="1195"/>
      <c r="E2859" s="1194"/>
      <c r="F2859" s="730"/>
      <c r="G2859" s="485"/>
      <c r="H2859" s="187"/>
    </row>
    <row r="2860" spans="1:8">
      <c r="A2860" s="1191"/>
      <c r="B2860" s="1060"/>
      <c r="C2860" s="1158"/>
      <c r="D2860" s="1195"/>
      <c r="E2860" s="1194"/>
      <c r="F2860" s="730"/>
      <c r="G2860" s="485"/>
      <c r="H2860" s="187"/>
    </row>
    <row r="2861" spans="1:8">
      <c r="A2861" s="1191"/>
      <c r="B2861" s="1060"/>
      <c r="C2861" s="1158"/>
      <c r="D2861" s="1195"/>
      <c r="E2861" s="1194"/>
      <c r="F2861" s="730"/>
      <c r="G2861" s="485"/>
      <c r="H2861" s="187"/>
    </row>
    <row r="2862" spans="1:8">
      <c r="A2862" s="1191"/>
      <c r="B2862" s="1060"/>
      <c r="C2862" s="1158"/>
      <c r="D2862" s="1195"/>
      <c r="E2862" s="1194"/>
      <c r="F2862" s="730"/>
      <c r="G2862" s="485"/>
      <c r="H2862" s="187"/>
    </row>
    <row r="2863" spans="1:8">
      <c r="A2863" s="1191"/>
      <c r="B2863" s="1060"/>
      <c r="C2863" s="1158"/>
      <c r="D2863" s="1195"/>
      <c r="E2863" s="1194"/>
      <c r="F2863" s="730"/>
      <c r="G2863" s="485"/>
      <c r="H2863" s="187"/>
    </row>
    <row r="2864" spans="1:8">
      <c r="A2864" s="1191"/>
      <c r="B2864" s="1060"/>
      <c r="C2864" s="1158"/>
      <c r="D2864" s="1195"/>
      <c r="E2864" s="1194"/>
      <c r="F2864" s="730"/>
      <c r="G2864" s="485"/>
      <c r="H2864" s="187"/>
    </row>
    <row r="2865" spans="1:8">
      <c r="A2865" s="1191"/>
      <c r="B2865" s="1060"/>
      <c r="C2865" s="1158"/>
      <c r="D2865" s="1195"/>
      <c r="E2865" s="1194"/>
      <c r="F2865" s="730"/>
      <c r="G2865" s="485"/>
      <c r="H2865" s="187"/>
    </row>
    <row r="2866" spans="1:8">
      <c r="A2866" s="1191"/>
      <c r="B2866" s="1060"/>
      <c r="C2866" s="1158"/>
      <c r="D2866" s="1195"/>
      <c r="E2866" s="1194"/>
      <c r="F2866" s="730"/>
      <c r="G2866" s="485"/>
      <c r="H2866" s="187"/>
    </row>
    <row r="2867" spans="1:8">
      <c r="A2867" s="1191"/>
      <c r="B2867" s="1060"/>
      <c r="C2867" s="1158"/>
      <c r="D2867" s="1195"/>
      <c r="E2867" s="1194"/>
      <c r="F2867" s="730"/>
      <c r="G2867" s="485"/>
      <c r="H2867" s="187"/>
    </row>
    <row r="2868" spans="1:8">
      <c r="A2868" s="1191"/>
      <c r="B2868" s="1060"/>
      <c r="C2868" s="1158"/>
      <c r="D2868" s="1195"/>
      <c r="E2868" s="1194"/>
      <c r="F2868" s="730"/>
      <c r="G2868" s="485"/>
      <c r="H2868" s="187"/>
    </row>
    <row r="2869" spans="1:8">
      <c r="A2869" s="1191"/>
      <c r="B2869" s="1060"/>
      <c r="C2869" s="1158"/>
      <c r="D2869" s="1195"/>
      <c r="E2869" s="1194"/>
      <c r="F2869" s="730"/>
      <c r="G2869" s="485"/>
      <c r="H2869" s="187"/>
    </row>
    <row r="2870" spans="1:8">
      <c r="A2870" s="1191"/>
      <c r="B2870" s="1060"/>
      <c r="C2870" s="1158"/>
      <c r="D2870" s="1195"/>
      <c r="E2870" s="1194"/>
      <c r="F2870" s="730"/>
      <c r="G2870" s="485"/>
      <c r="H2870" s="187"/>
    </row>
    <row r="2871" spans="1:8">
      <c r="A2871" s="1191"/>
      <c r="B2871" s="1060"/>
      <c r="C2871" s="1158"/>
      <c r="D2871" s="1195"/>
      <c r="E2871" s="1194"/>
      <c r="F2871" s="730"/>
      <c r="G2871" s="485"/>
      <c r="H2871" s="187"/>
    </row>
    <row r="2872" spans="1:8">
      <c r="A2872" s="1191"/>
      <c r="B2872" s="1060"/>
      <c r="C2872" s="1158"/>
      <c r="D2872" s="1195"/>
      <c r="E2872" s="1194"/>
      <c r="F2872" s="730"/>
      <c r="G2872" s="485"/>
      <c r="H2872" s="187"/>
    </row>
    <row r="2873" spans="1:8">
      <c r="A2873" s="1191"/>
      <c r="B2873" s="1060"/>
      <c r="C2873" s="1158"/>
      <c r="D2873" s="1195"/>
      <c r="E2873" s="1194"/>
      <c r="F2873" s="730"/>
      <c r="G2873" s="485"/>
      <c r="H2873" s="187"/>
    </row>
    <row r="2874" spans="1:8">
      <c r="A2874" s="1191"/>
      <c r="B2874" s="1060"/>
      <c r="C2874" s="1158"/>
      <c r="D2874" s="1195"/>
      <c r="E2874" s="1194"/>
      <c r="F2874" s="730"/>
      <c r="G2874" s="485"/>
      <c r="H2874" s="187"/>
    </row>
    <row r="2875" spans="1:8">
      <c r="A2875" s="1191"/>
      <c r="B2875" s="1060"/>
      <c r="C2875" s="1158"/>
      <c r="D2875" s="1195"/>
      <c r="E2875" s="1194"/>
      <c r="F2875" s="730"/>
      <c r="G2875" s="485"/>
      <c r="H2875" s="187"/>
    </row>
    <row r="2876" spans="1:8">
      <c r="A2876" s="1191"/>
      <c r="B2876" s="1060"/>
      <c r="C2876" s="1158"/>
      <c r="D2876" s="1195"/>
      <c r="E2876" s="1194"/>
      <c r="F2876" s="730"/>
      <c r="G2876" s="485"/>
      <c r="H2876" s="187"/>
    </row>
    <row r="2877" spans="1:8">
      <c r="A2877" s="1191"/>
      <c r="B2877" s="1060"/>
      <c r="C2877" s="1158"/>
      <c r="D2877" s="1195"/>
      <c r="E2877" s="1194"/>
      <c r="F2877" s="730"/>
      <c r="G2877" s="485"/>
      <c r="H2877" s="187"/>
    </row>
    <row r="2878" spans="1:8">
      <c r="A2878" s="1191"/>
      <c r="B2878" s="1060"/>
      <c r="C2878" s="1158"/>
      <c r="D2878" s="1195"/>
      <c r="E2878" s="1194"/>
      <c r="F2878" s="730"/>
      <c r="G2878" s="485"/>
      <c r="H2878" s="187"/>
    </row>
    <row r="2879" spans="1:8">
      <c r="A2879" s="1191"/>
      <c r="B2879" s="1060"/>
      <c r="C2879" s="1158"/>
      <c r="D2879" s="1195"/>
      <c r="E2879" s="1194"/>
      <c r="F2879" s="730"/>
      <c r="G2879" s="485"/>
      <c r="H2879" s="187"/>
    </row>
    <row r="2880" spans="1:8">
      <c r="A2880" s="1191"/>
      <c r="B2880" s="1060"/>
      <c r="C2880" s="1158"/>
      <c r="D2880" s="1195"/>
      <c r="E2880" s="1194"/>
      <c r="F2880" s="730"/>
      <c r="G2880" s="485"/>
      <c r="H2880" s="187"/>
    </row>
    <row r="2881" spans="1:8">
      <c r="A2881" s="1191"/>
      <c r="B2881" s="1060"/>
      <c r="C2881" s="1158"/>
      <c r="D2881" s="1195"/>
      <c r="E2881" s="1194"/>
      <c r="F2881" s="730"/>
      <c r="G2881" s="485"/>
      <c r="H2881" s="187"/>
    </row>
    <row r="2882" spans="1:8">
      <c r="A2882" s="1191"/>
      <c r="B2882" s="1060"/>
      <c r="C2882" s="1158"/>
      <c r="D2882" s="1195"/>
      <c r="E2882" s="1194"/>
      <c r="F2882" s="730"/>
      <c r="G2882" s="485"/>
      <c r="H2882" s="187"/>
    </row>
    <row r="2883" spans="1:8">
      <c r="A2883" s="1191"/>
      <c r="B2883" s="1060"/>
      <c r="C2883" s="1158"/>
      <c r="D2883" s="1195"/>
      <c r="E2883" s="1194"/>
      <c r="F2883" s="730"/>
      <c r="G2883" s="485"/>
      <c r="H2883" s="187"/>
    </row>
    <row r="2884" spans="1:8">
      <c r="A2884" s="1191"/>
      <c r="B2884" s="1060"/>
      <c r="C2884" s="1158"/>
      <c r="D2884" s="1195"/>
      <c r="E2884" s="1194"/>
      <c r="F2884" s="730"/>
      <c r="G2884" s="485"/>
      <c r="H2884" s="187"/>
    </row>
    <row r="2885" spans="1:8">
      <c r="A2885" s="1191"/>
      <c r="B2885" s="1060"/>
      <c r="C2885" s="1158"/>
      <c r="D2885" s="1195"/>
      <c r="E2885" s="1194"/>
      <c r="F2885" s="730"/>
      <c r="G2885" s="485"/>
      <c r="H2885" s="187"/>
    </row>
    <row r="2886" spans="1:8">
      <c r="A2886" s="1191"/>
      <c r="B2886" s="1060"/>
      <c r="C2886" s="1158"/>
      <c r="D2886" s="1195"/>
      <c r="E2886" s="424"/>
      <c r="F2886" s="730"/>
      <c r="G2886" s="485"/>
      <c r="H2886" s="187"/>
    </row>
    <row r="2887" spans="1:8">
      <c r="A2887" s="1191"/>
      <c r="B2887" s="1060"/>
      <c r="C2887" s="1158"/>
      <c r="D2887" s="1195"/>
      <c r="E2887" s="1194"/>
      <c r="F2887" s="730"/>
      <c r="G2887" s="485"/>
      <c r="H2887" s="187"/>
    </row>
    <row r="2888" spans="1:8">
      <c r="A2888" s="1191"/>
      <c r="B2888" s="1060"/>
      <c r="C2888" s="1158"/>
      <c r="D2888" s="1195"/>
      <c r="E2888" s="1194"/>
      <c r="F2888" s="730"/>
      <c r="G2888" s="485"/>
      <c r="H2888" s="187"/>
    </row>
    <row r="2889" spans="1:8">
      <c r="A2889" s="1191"/>
      <c r="B2889" s="1060"/>
      <c r="C2889" s="1158"/>
      <c r="D2889" s="1195"/>
      <c r="E2889" s="1194"/>
      <c r="F2889" s="730"/>
      <c r="G2889" s="485"/>
      <c r="H2889" s="187"/>
    </row>
    <row r="2890" spans="1:8">
      <c r="A2890" s="1191"/>
      <c r="B2890" s="1060"/>
      <c r="C2890" s="1158"/>
      <c r="D2890" s="1195"/>
      <c r="E2890" s="1194"/>
      <c r="F2890" s="730"/>
      <c r="G2890" s="485"/>
      <c r="H2890" s="187"/>
    </row>
    <row r="2891" spans="1:8">
      <c r="A2891" s="1191"/>
      <c r="B2891" s="1060"/>
      <c r="C2891" s="1158"/>
      <c r="D2891" s="1195"/>
      <c r="E2891" s="1194"/>
      <c r="F2891" s="730"/>
      <c r="G2891" s="485"/>
      <c r="H2891" s="187"/>
    </row>
    <row r="2892" spans="1:8">
      <c r="A2892" s="1191"/>
      <c r="B2892" s="1060"/>
      <c r="C2892" s="1158"/>
      <c r="D2892" s="1195"/>
      <c r="E2892" s="1194"/>
      <c r="F2892" s="730"/>
      <c r="G2892" s="485"/>
      <c r="H2892" s="187"/>
    </row>
    <row r="2893" spans="1:8">
      <c r="A2893" s="1191"/>
      <c r="B2893" s="1060"/>
      <c r="C2893" s="1158"/>
      <c r="D2893" s="1195"/>
      <c r="E2893" s="1194"/>
      <c r="F2893" s="730"/>
      <c r="G2893" s="485"/>
      <c r="H2893" s="187"/>
    </row>
    <row r="2894" spans="1:8">
      <c r="A2894" s="1191"/>
      <c r="B2894" s="1060"/>
      <c r="C2894" s="1158"/>
      <c r="D2894" s="1195"/>
      <c r="E2894" s="1194"/>
      <c r="F2894" s="730"/>
      <c r="G2894" s="485"/>
      <c r="H2894" s="187"/>
    </row>
    <row r="2895" spans="1:8">
      <c r="A2895" s="1191"/>
      <c r="B2895" s="1060"/>
      <c r="C2895" s="1158"/>
      <c r="D2895" s="1195"/>
      <c r="E2895" s="1194"/>
      <c r="F2895" s="730"/>
      <c r="G2895" s="485"/>
      <c r="H2895" s="187"/>
    </row>
    <row r="2896" spans="1:8">
      <c r="A2896" s="1191"/>
      <c r="B2896" s="1060"/>
      <c r="C2896" s="1158"/>
      <c r="D2896" s="1195"/>
      <c r="E2896" s="1194"/>
      <c r="F2896" s="730"/>
      <c r="G2896" s="485"/>
      <c r="H2896" s="187"/>
    </row>
    <row r="2897" spans="1:8">
      <c r="A2897" s="1191"/>
      <c r="B2897" s="1060"/>
      <c r="C2897" s="1158"/>
      <c r="D2897" s="1195"/>
      <c r="E2897" s="1194"/>
      <c r="F2897" s="730"/>
      <c r="G2897" s="485"/>
      <c r="H2897" s="187"/>
    </row>
    <row r="2898" spans="1:8">
      <c r="A2898" s="1191"/>
      <c r="B2898" s="1060"/>
      <c r="C2898" s="1158"/>
      <c r="D2898" s="1195"/>
      <c r="E2898" s="1194"/>
      <c r="F2898" s="730"/>
      <c r="G2898" s="485"/>
      <c r="H2898" s="187"/>
    </row>
    <row r="2899" spans="1:8">
      <c r="A2899" s="1191"/>
      <c r="B2899" s="1060"/>
      <c r="C2899" s="1158"/>
      <c r="D2899" s="1195"/>
      <c r="E2899" s="1194"/>
      <c r="F2899" s="730"/>
      <c r="G2899" s="485"/>
      <c r="H2899" s="187"/>
    </row>
    <row r="2900" spans="1:8">
      <c r="A2900" s="1191"/>
      <c r="B2900" s="1060"/>
      <c r="C2900" s="1158"/>
      <c r="D2900" s="1195"/>
      <c r="E2900" s="424"/>
      <c r="F2900" s="730"/>
      <c r="G2900" s="485"/>
      <c r="H2900" s="187"/>
    </row>
    <row r="2901" spans="1:8">
      <c r="A2901" s="1191"/>
      <c r="B2901" s="1060"/>
      <c r="C2901" s="1158"/>
      <c r="D2901" s="1195"/>
      <c r="E2901" s="1194"/>
      <c r="F2901" s="730"/>
      <c r="G2901" s="485"/>
      <c r="H2901" s="187"/>
    </row>
    <row r="2902" spans="1:8">
      <c r="A2902" s="1191"/>
      <c r="B2902" s="1060"/>
      <c r="C2902" s="1158"/>
      <c r="D2902" s="1195"/>
      <c r="E2902" s="424"/>
      <c r="F2902" s="730"/>
      <c r="G2902" s="485"/>
      <c r="H2902" s="187"/>
    </row>
    <row r="2903" spans="1:8">
      <c r="A2903" s="1191"/>
      <c r="B2903" s="1060"/>
      <c r="C2903" s="1158"/>
      <c r="D2903" s="1195"/>
      <c r="E2903" s="1194"/>
      <c r="F2903" s="730"/>
      <c r="G2903" s="485"/>
      <c r="H2903" s="187"/>
    </row>
    <row r="2904" spans="1:8">
      <c r="A2904" s="1191"/>
      <c r="B2904" s="1060"/>
      <c r="C2904" s="1158"/>
      <c r="D2904" s="1195"/>
      <c r="E2904" s="1194"/>
      <c r="F2904" s="730"/>
      <c r="G2904" s="485"/>
      <c r="H2904" s="187"/>
    </row>
    <row r="2905" spans="1:8">
      <c r="A2905" s="1191"/>
      <c r="B2905" s="1060"/>
      <c r="C2905" s="1158"/>
      <c r="D2905" s="1195"/>
      <c r="E2905" s="1194"/>
      <c r="F2905" s="730"/>
      <c r="G2905" s="485"/>
      <c r="H2905" s="187"/>
    </row>
    <row r="2906" spans="1:8">
      <c r="A2906" s="1191"/>
      <c r="B2906" s="1060"/>
      <c r="C2906" s="1158"/>
      <c r="D2906" s="1195"/>
      <c r="E2906" s="1194"/>
      <c r="F2906" s="730"/>
      <c r="G2906" s="485"/>
      <c r="H2906" s="187"/>
    </row>
    <row r="2907" spans="1:8">
      <c r="A2907" s="1191"/>
      <c r="B2907" s="1060"/>
      <c r="C2907" s="1158"/>
      <c r="D2907" s="1195"/>
      <c r="E2907" s="1194"/>
      <c r="F2907" s="730"/>
      <c r="G2907" s="485"/>
      <c r="H2907" s="187"/>
    </row>
    <row r="2908" spans="1:8">
      <c r="A2908" s="1191"/>
      <c r="B2908" s="1060"/>
      <c r="C2908" s="1158"/>
      <c r="D2908" s="1195"/>
      <c r="E2908" s="1194"/>
      <c r="F2908" s="730"/>
      <c r="G2908" s="485"/>
      <c r="H2908" s="187"/>
    </row>
    <row r="2909" spans="1:8">
      <c r="A2909" s="1191"/>
      <c r="B2909" s="1060"/>
      <c r="C2909" s="1158"/>
      <c r="D2909" s="1195"/>
      <c r="E2909" s="1194"/>
      <c r="F2909" s="730"/>
      <c r="G2909" s="485"/>
      <c r="H2909" s="187"/>
    </row>
    <row r="2910" spans="1:8">
      <c r="A2910" s="1191"/>
      <c r="B2910" s="1060"/>
      <c r="C2910" s="1158"/>
      <c r="D2910" s="1195"/>
      <c r="E2910" s="1194"/>
      <c r="F2910" s="730"/>
      <c r="G2910" s="485"/>
      <c r="H2910" s="187"/>
    </row>
    <row r="2911" spans="1:8">
      <c r="A2911" s="1191"/>
      <c r="B2911" s="1060"/>
      <c r="C2911" s="1158"/>
      <c r="D2911" s="1195"/>
      <c r="E2911" s="1194"/>
      <c r="F2911" s="730"/>
      <c r="G2911" s="485"/>
      <c r="H2911" s="187"/>
    </row>
    <row r="2912" spans="1:8">
      <c r="A2912" s="1191"/>
      <c r="B2912" s="1060"/>
      <c r="C2912" s="1158"/>
      <c r="D2912" s="1195"/>
      <c r="E2912" s="1194"/>
      <c r="F2912" s="730"/>
      <c r="G2912" s="485"/>
      <c r="H2912" s="187"/>
    </row>
    <row r="2913" spans="1:8">
      <c r="A2913" s="1191"/>
      <c r="B2913" s="1060"/>
      <c r="C2913" s="1158"/>
      <c r="D2913" s="1195"/>
      <c r="E2913" s="1194"/>
      <c r="F2913" s="730"/>
      <c r="G2913" s="485"/>
      <c r="H2913" s="187"/>
    </row>
    <row r="2914" spans="1:8">
      <c r="A2914" s="1191"/>
      <c r="B2914" s="1060"/>
      <c r="C2914" s="1158"/>
      <c r="D2914" s="1195"/>
      <c r="E2914" s="1194"/>
      <c r="F2914" s="730"/>
      <c r="G2914" s="485"/>
      <c r="H2914" s="187"/>
    </row>
    <row r="2915" spans="1:8">
      <c r="A2915" s="1191"/>
      <c r="B2915" s="1060"/>
      <c r="C2915" s="1158"/>
      <c r="D2915" s="1195"/>
      <c r="E2915" s="1194"/>
      <c r="F2915" s="730"/>
      <c r="G2915" s="485"/>
      <c r="H2915" s="187"/>
    </row>
    <row r="2916" spans="1:8">
      <c r="A2916" s="1191"/>
      <c r="B2916" s="1060"/>
      <c r="C2916" s="1158"/>
      <c r="D2916" s="1195"/>
      <c r="E2916" s="1194"/>
      <c r="F2916" s="730"/>
      <c r="G2916" s="485"/>
      <c r="H2916" s="187"/>
    </row>
    <row r="2917" spans="1:8">
      <c r="A2917" s="1191"/>
      <c r="B2917" s="1060"/>
      <c r="C2917" s="1158"/>
      <c r="D2917" s="1195"/>
      <c r="E2917" s="1194"/>
      <c r="F2917" s="730"/>
      <c r="G2917" s="485"/>
      <c r="H2917" s="187"/>
    </row>
    <row r="2918" spans="1:8">
      <c r="A2918" s="1191"/>
      <c r="B2918" s="1060"/>
      <c r="C2918" s="1158"/>
      <c r="D2918" s="1195"/>
      <c r="E2918" s="1194"/>
      <c r="F2918" s="730"/>
      <c r="G2918" s="485"/>
      <c r="H2918" s="187"/>
    </row>
    <row r="2919" spans="1:8">
      <c r="A2919" s="1191"/>
      <c r="B2919" s="1060"/>
      <c r="C2919" s="1158"/>
      <c r="D2919" s="1195"/>
      <c r="E2919" s="1194"/>
      <c r="F2919" s="730"/>
      <c r="G2919" s="485"/>
      <c r="H2919" s="187"/>
    </row>
    <row r="2920" spans="1:8">
      <c r="A2920" s="1191"/>
      <c r="B2920" s="1060"/>
      <c r="C2920" s="1158"/>
      <c r="D2920" s="1195"/>
      <c r="E2920" s="1194"/>
      <c r="F2920" s="730"/>
      <c r="G2920" s="485"/>
      <c r="H2920" s="187"/>
    </row>
    <row r="2921" spans="1:8">
      <c r="A2921" s="1191"/>
      <c r="B2921" s="1060"/>
      <c r="C2921" s="1158"/>
      <c r="D2921" s="1195"/>
      <c r="E2921" s="1194"/>
      <c r="F2921" s="730"/>
      <c r="G2921" s="485"/>
      <c r="H2921" s="187"/>
    </row>
    <row r="2922" spans="1:8">
      <c r="A2922" s="1191"/>
      <c r="B2922" s="1060"/>
      <c r="C2922" s="1158"/>
      <c r="D2922" s="1195"/>
      <c r="E2922" s="1194"/>
      <c r="F2922" s="730"/>
      <c r="G2922" s="485"/>
      <c r="H2922" s="187"/>
    </row>
    <row r="2923" spans="1:8">
      <c r="A2923" s="1191"/>
      <c r="B2923" s="1060"/>
      <c r="C2923" s="1158"/>
      <c r="D2923" s="1195"/>
      <c r="E2923" s="1194"/>
      <c r="F2923" s="730"/>
      <c r="G2923" s="485"/>
      <c r="H2923" s="187"/>
    </row>
    <row r="2924" spans="1:8">
      <c r="A2924" s="1191"/>
      <c r="B2924" s="1060"/>
      <c r="C2924" s="1158"/>
      <c r="D2924" s="1195"/>
      <c r="E2924" s="1194"/>
      <c r="F2924" s="730"/>
      <c r="G2924" s="485"/>
      <c r="H2924" s="187"/>
    </row>
    <row r="2925" spans="1:8">
      <c r="A2925" s="1191"/>
      <c r="B2925" s="1060"/>
      <c r="C2925" s="1158"/>
      <c r="D2925" s="1195"/>
      <c r="E2925" s="1194"/>
      <c r="F2925" s="730"/>
      <c r="G2925" s="485"/>
      <c r="H2925" s="187"/>
    </row>
    <row r="2926" spans="1:8">
      <c r="A2926" s="1191"/>
      <c r="B2926" s="1060"/>
      <c r="C2926" s="1158"/>
      <c r="D2926" s="1195"/>
      <c r="E2926" s="1194"/>
      <c r="F2926" s="730"/>
      <c r="G2926" s="485"/>
      <c r="H2926" s="187"/>
    </row>
    <row r="2927" spans="1:8">
      <c r="A2927" s="1191"/>
      <c r="B2927" s="1060"/>
      <c r="C2927" s="1158"/>
      <c r="D2927" s="1195"/>
      <c r="E2927" s="1194"/>
      <c r="F2927" s="730"/>
      <c r="G2927" s="485"/>
      <c r="H2927" s="187"/>
    </row>
    <row r="2928" spans="1:8">
      <c r="A2928" s="1191"/>
      <c r="B2928" s="1060"/>
      <c r="C2928" s="1158"/>
      <c r="D2928" s="1195"/>
      <c r="E2928" s="1194"/>
      <c r="F2928" s="730"/>
      <c r="G2928" s="485"/>
      <c r="H2928" s="187"/>
    </row>
    <row r="2929" spans="1:8">
      <c r="A2929" s="1191"/>
      <c r="B2929" s="1060"/>
      <c r="C2929" s="1158"/>
      <c r="D2929" s="1195"/>
      <c r="E2929" s="1194"/>
      <c r="F2929" s="730"/>
      <c r="G2929" s="485"/>
      <c r="H2929" s="187"/>
    </row>
    <row r="2930" spans="1:8">
      <c r="A2930" s="1191"/>
      <c r="B2930" s="1060"/>
      <c r="C2930" s="1158"/>
      <c r="D2930" s="1195"/>
      <c r="E2930" s="1194"/>
      <c r="F2930" s="730"/>
      <c r="G2930" s="485"/>
      <c r="H2930" s="187"/>
    </row>
    <row r="2931" spans="1:8">
      <c r="A2931" s="1191"/>
      <c r="B2931" s="1060"/>
      <c r="C2931" s="1158"/>
      <c r="D2931" s="1195"/>
      <c r="E2931" s="1194"/>
      <c r="F2931" s="730"/>
      <c r="G2931" s="485"/>
      <c r="H2931" s="187"/>
    </row>
    <row r="2932" spans="1:8">
      <c r="A2932" s="1191"/>
      <c r="B2932" s="1060"/>
      <c r="C2932" s="1158"/>
      <c r="D2932" s="1195"/>
      <c r="E2932" s="1194"/>
      <c r="F2932" s="730"/>
      <c r="G2932" s="485"/>
      <c r="H2932" s="187"/>
    </row>
    <row r="2933" spans="1:8">
      <c r="A2933" s="1191"/>
      <c r="B2933" s="1060"/>
      <c r="C2933" s="1158"/>
      <c r="D2933" s="1195"/>
      <c r="E2933" s="1194"/>
      <c r="F2933" s="730"/>
      <c r="G2933" s="485"/>
      <c r="H2933" s="187"/>
    </row>
    <row r="2934" spans="1:8">
      <c r="A2934" s="1191"/>
      <c r="B2934" s="1060"/>
      <c r="C2934" s="1158"/>
      <c r="D2934" s="1195"/>
      <c r="E2934" s="1194"/>
      <c r="F2934" s="730"/>
      <c r="G2934" s="485"/>
      <c r="H2934" s="187"/>
    </row>
    <row r="2935" spans="1:8">
      <c r="A2935" s="1191"/>
      <c r="B2935" s="1060"/>
      <c r="C2935" s="1158"/>
      <c r="D2935" s="1195"/>
      <c r="E2935" s="1194"/>
      <c r="F2935" s="730"/>
      <c r="G2935" s="485"/>
      <c r="H2935" s="187"/>
    </row>
    <row r="2936" spans="1:8">
      <c r="A2936" s="1191"/>
      <c r="B2936" s="1060"/>
      <c r="C2936" s="1158"/>
      <c r="D2936" s="1195"/>
      <c r="E2936" s="1194"/>
      <c r="F2936" s="730"/>
      <c r="G2936" s="485"/>
      <c r="H2936" s="187"/>
    </row>
    <row r="2937" spans="1:8">
      <c r="A2937" s="1191"/>
      <c r="B2937" s="1060"/>
      <c r="C2937" s="1158"/>
      <c r="D2937" s="1195"/>
      <c r="E2937" s="1194"/>
      <c r="F2937" s="730"/>
      <c r="G2937" s="485"/>
      <c r="H2937" s="187"/>
    </row>
    <row r="2938" spans="1:8">
      <c r="A2938" s="1191"/>
      <c r="B2938" s="1060"/>
      <c r="C2938" s="1158"/>
      <c r="D2938" s="1195"/>
      <c r="E2938" s="1194"/>
      <c r="F2938" s="730"/>
      <c r="G2938" s="485"/>
      <c r="H2938" s="187"/>
    </row>
    <row r="2939" spans="1:8">
      <c r="A2939" s="1191"/>
      <c r="B2939" s="1060"/>
      <c r="C2939" s="1158"/>
      <c r="D2939" s="1195"/>
      <c r="E2939" s="1194"/>
      <c r="F2939" s="730"/>
      <c r="G2939" s="485"/>
      <c r="H2939" s="187"/>
    </row>
    <row r="2940" spans="1:8">
      <c r="A2940" s="1191"/>
      <c r="B2940" s="1060"/>
      <c r="C2940" s="1158"/>
      <c r="D2940" s="1195"/>
      <c r="E2940" s="1194"/>
      <c r="F2940" s="730"/>
      <c r="G2940" s="485"/>
      <c r="H2940" s="187"/>
    </row>
    <row r="2941" spans="1:8">
      <c r="A2941" s="1191"/>
      <c r="B2941" s="1060"/>
      <c r="C2941" s="1158"/>
      <c r="D2941" s="1195"/>
      <c r="E2941" s="1194"/>
      <c r="F2941" s="730"/>
      <c r="G2941" s="485"/>
      <c r="H2941" s="187"/>
    </row>
    <row r="2942" spans="1:8">
      <c r="A2942" s="1191"/>
      <c r="B2942" s="1060"/>
      <c r="C2942" s="1158"/>
      <c r="D2942" s="1195"/>
      <c r="E2942" s="1194"/>
      <c r="F2942" s="730"/>
      <c r="G2942" s="485"/>
      <c r="H2942" s="187"/>
    </row>
    <row r="2943" spans="1:8">
      <c r="A2943" s="1191"/>
      <c r="B2943" s="1060"/>
      <c r="C2943" s="1158"/>
      <c r="D2943" s="1195"/>
      <c r="E2943" s="1194"/>
      <c r="F2943" s="730"/>
      <c r="G2943" s="485"/>
      <c r="H2943" s="187"/>
    </row>
    <row r="2944" spans="1:8">
      <c r="A2944" s="1191"/>
      <c r="B2944" s="1060"/>
      <c r="C2944" s="1158"/>
      <c r="D2944" s="1195"/>
      <c r="E2944" s="424"/>
      <c r="F2944" s="730"/>
      <c r="G2944" s="485"/>
      <c r="H2944" s="187"/>
    </row>
    <row r="2945" spans="1:8">
      <c r="A2945" s="1191"/>
      <c r="B2945" s="1060"/>
      <c r="C2945" s="1158"/>
      <c r="D2945" s="1195"/>
      <c r="E2945" s="1194"/>
      <c r="F2945" s="730"/>
      <c r="G2945" s="485"/>
      <c r="H2945" s="187"/>
    </row>
    <row r="2946" spans="1:8">
      <c r="A2946" s="1191"/>
      <c r="B2946" s="1060"/>
      <c r="C2946" s="1158"/>
      <c r="D2946" s="1195"/>
      <c r="E2946" s="1194"/>
      <c r="F2946" s="730"/>
      <c r="G2946" s="485"/>
      <c r="H2946" s="187"/>
    </row>
    <row r="2947" spans="1:8">
      <c r="A2947" s="1191"/>
      <c r="B2947" s="1060"/>
      <c r="C2947" s="1158"/>
      <c r="D2947" s="1195"/>
      <c r="E2947" s="1194"/>
      <c r="F2947" s="730"/>
      <c r="G2947" s="485"/>
      <c r="H2947" s="187"/>
    </row>
    <row r="2948" spans="1:8">
      <c r="A2948" s="1191"/>
      <c r="B2948" s="1060"/>
      <c r="C2948" s="1158"/>
      <c r="D2948" s="1195"/>
      <c r="E2948" s="1194"/>
      <c r="F2948" s="730"/>
      <c r="G2948" s="485"/>
      <c r="H2948" s="187"/>
    </row>
    <row r="2949" spans="1:8">
      <c r="A2949" s="1191"/>
      <c r="B2949" s="1060"/>
      <c r="C2949" s="1158"/>
      <c r="D2949" s="1195"/>
      <c r="E2949" s="1194"/>
      <c r="F2949" s="730"/>
      <c r="G2949" s="485"/>
      <c r="H2949" s="187"/>
    </row>
    <row r="2950" spans="1:8">
      <c r="A2950" s="1191"/>
      <c r="B2950" s="1060"/>
      <c r="C2950" s="1158"/>
      <c r="D2950" s="1195"/>
      <c r="E2950" s="1194"/>
      <c r="F2950" s="730"/>
      <c r="G2950" s="485"/>
      <c r="H2950" s="187"/>
    </row>
    <row r="2951" spans="1:8">
      <c r="A2951" s="1191"/>
      <c r="B2951" s="1060"/>
      <c r="C2951" s="1158"/>
      <c r="D2951" s="1195"/>
      <c r="E2951" s="1194"/>
      <c r="F2951" s="730"/>
      <c r="G2951" s="485"/>
      <c r="H2951" s="187"/>
    </row>
    <row r="2952" spans="1:8">
      <c r="A2952" s="1191"/>
      <c r="B2952" s="1060"/>
      <c r="C2952" s="1158"/>
      <c r="D2952" s="1195"/>
      <c r="E2952" s="1194"/>
      <c r="F2952" s="730"/>
      <c r="G2952" s="485"/>
      <c r="H2952" s="187"/>
    </row>
    <row r="2953" spans="1:8">
      <c r="A2953" s="1191"/>
      <c r="B2953" s="1060"/>
      <c r="C2953" s="1158"/>
      <c r="D2953" s="1195"/>
      <c r="E2953" s="1194"/>
      <c r="F2953" s="730"/>
      <c r="G2953" s="485"/>
      <c r="H2953" s="187"/>
    </row>
    <row r="2954" spans="1:8">
      <c r="A2954" s="1191"/>
      <c r="B2954" s="1060"/>
      <c r="C2954" s="1158"/>
      <c r="D2954" s="1195"/>
      <c r="E2954" s="1194"/>
      <c r="F2954" s="730"/>
      <c r="G2954" s="485"/>
      <c r="H2954" s="187"/>
    </row>
    <row r="2955" spans="1:8">
      <c r="A2955" s="1191"/>
      <c r="B2955" s="1060"/>
      <c r="C2955" s="1158"/>
      <c r="D2955" s="1195"/>
      <c r="E2955" s="1194"/>
      <c r="F2955" s="730"/>
      <c r="G2955" s="485"/>
      <c r="H2955" s="187"/>
    </row>
    <row r="2956" spans="1:8">
      <c r="A2956" s="1191"/>
      <c r="B2956" s="1060"/>
      <c r="C2956" s="1158"/>
      <c r="D2956" s="1195"/>
      <c r="E2956" s="1194"/>
      <c r="F2956" s="730"/>
      <c r="G2956" s="485"/>
      <c r="H2956" s="187"/>
    </row>
    <row r="2957" spans="1:8">
      <c r="A2957" s="1191"/>
      <c r="B2957" s="1060"/>
      <c r="C2957" s="1158"/>
      <c r="D2957" s="1195"/>
      <c r="E2957" s="1194"/>
      <c r="F2957" s="730"/>
      <c r="G2957" s="485"/>
      <c r="H2957" s="187"/>
    </row>
    <row r="2958" spans="1:8">
      <c r="A2958" s="1191"/>
      <c r="B2958" s="1060"/>
      <c r="C2958" s="1158"/>
      <c r="D2958" s="1195"/>
      <c r="E2958" s="1194"/>
      <c r="F2958" s="730"/>
      <c r="G2958" s="485"/>
      <c r="H2958" s="187"/>
    </row>
    <row r="2959" spans="1:8">
      <c r="A2959" s="1191"/>
      <c r="B2959" s="1060"/>
      <c r="C2959" s="1158"/>
      <c r="D2959" s="1195"/>
      <c r="E2959" s="1194"/>
      <c r="F2959" s="730"/>
      <c r="G2959" s="485"/>
      <c r="H2959" s="187"/>
    </row>
    <row r="2960" spans="1:8">
      <c r="A2960" s="1191"/>
      <c r="B2960" s="1060"/>
      <c r="C2960" s="1158"/>
      <c r="D2960" s="1195"/>
      <c r="E2960" s="1194"/>
      <c r="F2960" s="730"/>
      <c r="G2960" s="485"/>
      <c r="H2960" s="187"/>
    </row>
    <row r="2961" spans="1:8">
      <c r="A2961" s="1191"/>
      <c r="B2961" s="1060"/>
      <c r="C2961" s="1158"/>
      <c r="D2961" s="1195"/>
      <c r="E2961" s="1194"/>
      <c r="F2961" s="730"/>
      <c r="G2961" s="485"/>
      <c r="H2961" s="187"/>
    </row>
    <row r="2962" spans="1:8">
      <c r="A2962" s="1191"/>
      <c r="B2962" s="1060"/>
      <c r="C2962" s="1158"/>
      <c r="D2962" s="1195"/>
      <c r="E2962" s="1194"/>
      <c r="F2962" s="730"/>
      <c r="G2962" s="485"/>
      <c r="H2962" s="187"/>
    </row>
    <row r="2963" spans="1:8">
      <c r="A2963" s="1191"/>
      <c r="B2963" s="1060"/>
      <c r="C2963" s="1158"/>
      <c r="D2963" s="1195"/>
      <c r="E2963" s="1194"/>
      <c r="F2963" s="730"/>
      <c r="G2963" s="485"/>
      <c r="H2963" s="187"/>
    </row>
    <row r="2964" spans="1:8">
      <c r="A2964" s="1191"/>
      <c r="B2964" s="1060"/>
      <c r="C2964" s="1158"/>
      <c r="D2964" s="1195"/>
      <c r="E2964" s="1194"/>
      <c r="F2964" s="730"/>
      <c r="G2964" s="485"/>
      <c r="H2964" s="187"/>
    </row>
    <row r="2965" spans="1:8">
      <c r="A2965" s="1191"/>
      <c r="B2965" s="1060"/>
      <c r="C2965" s="1158"/>
      <c r="D2965" s="1195"/>
      <c r="E2965" s="1194"/>
      <c r="F2965" s="730"/>
      <c r="G2965" s="485"/>
      <c r="H2965" s="187"/>
    </row>
    <row r="2966" spans="1:8">
      <c r="A2966" s="1191"/>
      <c r="B2966" s="1060"/>
      <c r="C2966" s="1158"/>
      <c r="D2966" s="1195"/>
      <c r="E2966" s="1194"/>
      <c r="F2966" s="730"/>
      <c r="G2966" s="485"/>
      <c r="H2966" s="187"/>
    </row>
    <row r="2967" spans="1:8">
      <c r="A2967" s="1191"/>
      <c r="B2967" s="1060"/>
      <c r="C2967" s="1158"/>
      <c r="D2967" s="1195"/>
      <c r="E2967" s="1194"/>
      <c r="F2967" s="730"/>
      <c r="G2967" s="485"/>
      <c r="H2967" s="187"/>
    </row>
    <row r="2968" spans="1:8">
      <c r="A2968" s="1191"/>
      <c r="B2968" s="1060"/>
      <c r="C2968" s="1158"/>
      <c r="D2968" s="1195"/>
      <c r="E2968" s="1194"/>
      <c r="F2968" s="730"/>
      <c r="G2968" s="485"/>
      <c r="H2968" s="187"/>
    </row>
    <row r="2969" spans="1:8">
      <c r="A2969" s="1191"/>
      <c r="B2969" s="1060"/>
      <c r="C2969" s="1158"/>
      <c r="D2969" s="1195"/>
      <c r="E2969" s="1194"/>
      <c r="F2969" s="730"/>
      <c r="G2969" s="485"/>
      <c r="H2969" s="187"/>
    </row>
    <row r="2970" spans="1:8">
      <c r="A2970" s="1191"/>
      <c r="B2970" s="1060"/>
      <c r="C2970" s="1158"/>
      <c r="D2970" s="1195"/>
      <c r="E2970" s="1194"/>
      <c r="F2970" s="730"/>
      <c r="G2970" s="485"/>
      <c r="H2970" s="187"/>
    </row>
    <row r="2971" spans="1:8">
      <c r="A2971" s="1191"/>
      <c r="B2971" s="1060"/>
      <c r="C2971" s="1158"/>
      <c r="D2971" s="1195"/>
      <c r="E2971" s="1194"/>
      <c r="F2971" s="730"/>
      <c r="G2971" s="485"/>
      <c r="H2971" s="187"/>
    </row>
    <row r="2972" spans="1:8">
      <c r="A2972" s="1191"/>
      <c r="B2972" s="1060"/>
      <c r="C2972" s="1158"/>
      <c r="D2972" s="1195"/>
      <c r="E2972" s="1194"/>
      <c r="F2972" s="730"/>
      <c r="G2972" s="485"/>
      <c r="H2972" s="187"/>
    </row>
    <row r="2973" spans="1:8">
      <c r="A2973" s="1191"/>
      <c r="B2973" s="1060"/>
      <c r="C2973" s="1158"/>
      <c r="D2973" s="1195"/>
      <c r="E2973" s="1194"/>
      <c r="F2973" s="730"/>
      <c r="G2973" s="485"/>
      <c r="H2973" s="187"/>
    </row>
    <row r="2974" spans="1:8">
      <c r="A2974" s="1191"/>
      <c r="B2974" s="1060"/>
      <c r="C2974" s="1158"/>
      <c r="D2974" s="1195"/>
      <c r="E2974" s="1194"/>
      <c r="F2974" s="730"/>
      <c r="G2974" s="485"/>
      <c r="H2974" s="187"/>
    </row>
    <row r="2975" spans="1:8">
      <c r="A2975" s="1191"/>
      <c r="B2975" s="1060"/>
      <c r="C2975" s="1158"/>
      <c r="D2975" s="1195"/>
      <c r="E2975" s="1194"/>
      <c r="F2975" s="730"/>
      <c r="G2975" s="485"/>
      <c r="H2975" s="187"/>
    </row>
    <row r="2976" spans="1:8">
      <c r="A2976" s="1191"/>
      <c r="B2976" s="1060"/>
      <c r="C2976" s="1158"/>
      <c r="D2976" s="1195"/>
      <c r="E2976" s="424"/>
      <c r="F2976" s="730"/>
      <c r="G2976" s="485"/>
      <c r="H2976" s="187"/>
    </row>
    <row r="2977" spans="1:8">
      <c r="A2977" s="1191"/>
      <c r="B2977" s="1060"/>
      <c r="C2977" s="1158"/>
      <c r="D2977" s="1195"/>
      <c r="E2977" s="1194"/>
      <c r="F2977" s="730"/>
      <c r="G2977" s="485"/>
      <c r="H2977" s="187"/>
    </row>
    <row r="2978" spans="1:8">
      <c r="A2978" s="1191"/>
      <c r="B2978" s="1060"/>
      <c r="C2978" s="1158"/>
      <c r="D2978" s="1195"/>
      <c r="E2978" s="1194"/>
      <c r="F2978" s="730"/>
      <c r="G2978" s="485"/>
      <c r="H2978" s="187"/>
    </row>
    <row r="2979" spans="1:8">
      <c r="A2979" s="1191"/>
      <c r="B2979" s="1060"/>
      <c r="C2979" s="1158"/>
      <c r="D2979" s="1195"/>
      <c r="E2979" s="1194"/>
      <c r="F2979" s="730"/>
      <c r="G2979" s="485"/>
      <c r="H2979" s="187"/>
    </row>
    <row r="2980" spans="1:8">
      <c r="A2980" s="1191"/>
      <c r="B2980" s="1060"/>
      <c r="C2980" s="1158"/>
      <c r="D2980" s="1195"/>
      <c r="E2980" s="1194"/>
      <c r="F2980" s="730"/>
      <c r="G2980" s="485"/>
      <c r="H2980" s="187"/>
    </row>
    <row r="2981" spans="1:8">
      <c r="A2981" s="1191"/>
      <c r="B2981" s="1060"/>
      <c r="C2981" s="1158"/>
      <c r="D2981" s="1195"/>
      <c r="E2981" s="1194"/>
      <c r="F2981" s="730"/>
      <c r="G2981" s="485"/>
      <c r="H2981" s="187"/>
    </row>
    <row r="2982" spans="1:8">
      <c r="A2982" s="1191"/>
      <c r="B2982" s="1060"/>
      <c r="C2982" s="1158"/>
      <c r="D2982" s="1195"/>
      <c r="E2982" s="1194"/>
      <c r="F2982" s="730"/>
      <c r="G2982" s="485"/>
      <c r="H2982" s="187"/>
    </row>
    <row r="2983" spans="1:8">
      <c r="A2983" s="1191"/>
      <c r="B2983" s="1060"/>
      <c r="C2983" s="1158"/>
      <c r="D2983" s="1195"/>
      <c r="E2983" s="1194"/>
      <c r="F2983" s="730"/>
      <c r="G2983" s="485"/>
      <c r="H2983" s="187"/>
    </row>
    <row r="2984" spans="1:8">
      <c r="A2984" s="1191"/>
      <c r="B2984" s="1060"/>
      <c r="C2984" s="1158"/>
      <c r="D2984" s="1195"/>
      <c r="E2984" s="1194"/>
      <c r="F2984" s="730"/>
      <c r="G2984" s="485"/>
      <c r="H2984" s="187"/>
    </row>
    <row r="2985" spans="1:8">
      <c r="A2985" s="1191"/>
      <c r="B2985" s="1060"/>
      <c r="C2985" s="1158"/>
      <c r="D2985" s="1195"/>
      <c r="E2985" s="1194"/>
      <c r="F2985" s="730"/>
      <c r="G2985" s="485"/>
      <c r="H2985" s="187"/>
    </row>
    <row r="2986" spans="1:8">
      <c r="A2986" s="1191"/>
      <c r="B2986" s="1060"/>
      <c r="C2986" s="1158"/>
      <c r="D2986" s="1195"/>
      <c r="E2986" s="1194"/>
      <c r="F2986" s="730"/>
      <c r="G2986" s="485"/>
      <c r="H2986" s="187"/>
    </row>
    <row r="2987" spans="1:8">
      <c r="A2987" s="1191"/>
      <c r="B2987" s="1060"/>
      <c r="C2987" s="1158"/>
      <c r="D2987" s="1195"/>
      <c r="E2987" s="1194"/>
      <c r="F2987" s="730"/>
      <c r="G2987" s="485"/>
      <c r="H2987" s="187"/>
    </row>
    <row r="2988" spans="1:8">
      <c r="A2988" s="1191"/>
      <c r="B2988" s="1060"/>
      <c r="C2988" s="1158"/>
      <c r="D2988" s="1195"/>
      <c r="E2988" s="1194"/>
      <c r="F2988" s="730"/>
      <c r="G2988" s="485"/>
      <c r="H2988" s="187"/>
    </row>
    <row r="2989" spans="1:8">
      <c r="A2989" s="1191"/>
      <c r="B2989" s="1060"/>
      <c r="C2989" s="1158"/>
      <c r="D2989" s="1195"/>
      <c r="E2989" s="1194"/>
      <c r="F2989" s="730"/>
      <c r="G2989" s="485"/>
      <c r="H2989" s="187"/>
    </row>
    <row r="2990" spans="1:8">
      <c r="A2990" s="1191"/>
      <c r="B2990" s="1060"/>
      <c r="C2990" s="1158"/>
      <c r="D2990" s="1195"/>
      <c r="E2990" s="1194"/>
      <c r="F2990" s="730"/>
      <c r="G2990" s="485"/>
      <c r="H2990" s="187"/>
    </row>
    <row r="2991" spans="1:8">
      <c r="A2991" s="1191"/>
      <c r="B2991" s="1060"/>
      <c r="C2991" s="1158"/>
      <c r="D2991" s="1195"/>
      <c r="E2991" s="1194"/>
      <c r="F2991" s="730"/>
      <c r="G2991" s="485"/>
      <c r="H2991" s="187"/>
    </row>
    <row r="2992" spans="1:8">
      <c r="A2992" s="1191"/>
      <c r="B2992" s="1060"/>
      <c r="C2992" s="1158"/>
      <c r="D2992" s="1195"/>
      <c r="E2992" s="1194"/>
      <c r="F2992" s="730"/>
      <c r="G2992" s="485"/>
      <c r="H2992" s="187"/>
    </row>
    <row r="2993" spans="1:8">
      <c r="A2993" s="1191"/>
      <c r="B2993" s="1060"/>
      <c r="C2993" s="1158"/>
      <c r="D2993" s="1195"/>
      <c r="E2993" s="1194"/>
      <c r="F2993" s="730"/>
      <c r="G2993" s="485"/>
      <c r="H2993" s="187"/>
    </row>
    <row r="2994" spans="1:8">
      <c r="A2994" s="1191"/>
      <c r="B2994" s="1060"/>
      <c r="C2994" s="1158"/>
      <c r="D2994" s="1195"/>
      <c r="E2994" s="1194"/>
      <c r="F2994" s="730"/>
      <c r="G2994" s="485"/>
      <c r="H2994" s="187"/>
    </row>
    <row r="2995" spans="1:8">
      <c r="A2995" s="1191"/>
      <c r="B2995" s="1060"/>
      <c r="C2995" s="1158"/>
      <c r="D2995" s="1195"/>
      <c r="E2995" s="1194"/>
      <c r="F2995" s="730"/>
      <c r="G2995" s="485"/>
      <c r="H2995" s="187"/>
    </row>
    <row r="2996" spans="1:8">
      <c r="A2996" s="1191"/>
      <c r="B2996" s="1060"/>
      <c r="C2996" s="1158"/>
      <c r="D2996" s="1195"/>
      <c r="E2996" s="1194"/>
      <c r="F2996" s="730"/>
      <c r="G2996" s="485"/>
      <c r="H2996" s="187"/>
    </row>
    <row r="2997" spans="1:8">
      <c r="A2997" s="1191"/>
      <c r="B2997" s="1060"/>
      <c r="C2997" s="1158"/>
      <c r="D2997" s="1195"/>
      <c r="E2997" s="1194"/>
      <c r="F2997" s="730"/>
      <c r="G2997" s="485"/>
      <c r="H2997" s="187"/>
    </row>
    <row r="2998" spans="1:8">
      <c r="A2998" s="1191"/>
      <c r="B2998" s="1060"/>
      <c r="C2998" s="1158"/>
      <c r="D2998" s="1195"/>
      <c r="E2998" s="1194"/>
      <c r="F2998" s="730"/>
      <c r="G2998" s="485"/>
      <c r="H2998" s="187"/>
    </row>
    <row r="2999" spans="1:8">
      <c r="A2999" s="1191"/>
      <c r="B2999" s="1060"/>
      <c r="C2999" s="1158"/>
      <c r="D2999" s="1195"/>
      <c r="E2999" s="1194"/>
      <c r="F2999" s="730"/>
      <c r="G2999" s="485"/>
      <c r="H2999" s="187"/>
    </row>
    <row r="3000" spans="1:8">
      <c r="A3000" s="1191"/>
      <c r="B3000" s="1060"/>
      <c r="C3000" s="1158"/>
      <c r="D3000" s="1195"/>
      <c r="E3000" s="1194"/>
      <c r="F3000" s="730"/>
      <c r="G3000" s="485"/>
      <c r="H3000" s="187"/>
    </row>
    <row r="3001" spans="1:8">
      <c r="A3001" s="1191"/>
      <c r="B3001" s="1060"/>
      <c r="C3001" s="1158"/>
      <c r="D3001" s="1195"/>
      <c r="E3001" s="1194"/>
      <c r="F3001" s="730"/>
      <c r="G3001" s="485"/>
      <c r="H3001" s="187"/>
    </row>
    <row r="3002" spans="1:8">
      <c r="A3002" s="1191"/>
      <c r="B3002" s="1060"/>
      <c r="C3002" s="1158"/>
      <c r="D3002" s="1195"/>
      <c r="E3002" s="1194"/>
      <c r="F3002" s="730"/>
      <c r="G3002" s="485"/>
      <c r="H3002" s="187"/>
    </row>
    <row r="3003" spans="1:8">
      <c r="A3003" s="1191"/>
      <c r="B3003" s="1060"/>
      <c r="C3003" s="1158"/>
      <c r="D3003" s="1195"/>
      <c r="E3003" s="1194"/>
      <c r="F3003" s="730"/>
      <c r="G3003" s="485"/>
      <c r="H3003" s="187"/>
    </row>
    <row r="3004" spans="1:8">
      <c r="A3004" s="1191"/>
      <c r="B3004" s="1060"/>
      <c r="C3004" s="1158"/>
      <c r="D3004" s="1195"/>
      <c r="E3004" s="1194"/>
      <c r="F3004" s="730"/>
      <c r="G3004" s="485"/>
      <c r="H3004" s="187"/>
    </row>
    <row r="3005" spans="1:8">
      <c r="A3005" s="1191"/>
      <c r="B3005" s="1060"/>
      <c r="C3005" s="1158"/>
      <c r="D3005" s="1195"/>
      <c r="E3005" s="1194"/>
      <c r="F3005" s="730"/>
      <c r="G3005" s="485"/>
      <c r="H3005" s="187"/>
    </row>
    <row r="3006" spans="1:8">
      <c r="A3006" s="1191"/>
      <c r="B3006" s="1060"/>
      <c r="C3006" s="1158"/>
      <c r="D3006" s="1195"/>
      <c r="E3006" s="1194"/>
      <c r="F3006" s="730"/>
      <c r="G3006" s="485"/>
      <c r="H3006" s="187"/>
    </row>
    <row r="3007" spans="1:8">
      <c r="A3007" s="1191"/>
      <c r="B3007" s="1060"/>
      <c r="C3007" s="1158"/>
      <c r="D3007" s="1195"/>
      <c r="E3007" s="1194"/>
      <c r="F3007" s="730"/>
      <c r="G3007" s="485"/>
      <c r="H3007" s="187"/>
    </row>
    <row r="3008" spans="1:8">
      <c r="A3008" s="1191"/>
      <c r="B3008" s="1060"/>
      <c r="C3008" s="1158"/>
      <c r="D3008" s="1195"/>
      <c r="E3008" s="1194"/>
      <c r="F3008" s="730"/>
      <c r="G3008" s="485"/>
      <c r="H3008" s="187"/>
    </row>
    <row r="3009" spans="1:8">
      <c r="A3009" s="1191"/>
      <c r="B3009" s="1060"/>
      <c r="C3009" s="1158"/>
      <c r="D3009" s="1195"/>
      <c r="E3009" s="1194"/>
      <c r="F3009" s="730"/>
      <c r="G3009" s="485"/>
      <c r="H3009" s="187"/>
    </row>
    <row r="3010" spans="1:8">
      <c r="A3010" s="1191"/>
      <c r="B3010" s="1060"/>
      <c r="C3010" s="1158"/>
      <c r="D3010" s="1195"/>
      <c r="E3010" s="1194"/>
      <c r="F3010" s="730"/>
      <c r="G3010" s="485"/>
      <c r="H3010" s="187"/>
    </row>
    <row r="3011" spans="1:8">
      <c r="A3011" s="1191"/>
      <c r="B3011" s="1060"/>
      <c r="C3011" s="1158"/>
      <c r="D3011" s="1195"/>
      <c r="E3011" s="1194"/>
      <c r="F3011" s="730"/>
      <c r="G3011" s="485"/>
      <c r="H3011" s="187"/>
    </row>
    <row r="3012" spans="1:8">
      <c r="A3012" s="1191"/>
      <c r="B3012" s="1060"/>
      <c r="C3012" s="1158"/>
      <c r="D3012" s="1195"/>
      <c r="E3012" s="1194"/>
      <c r="F3012" s="730"/>
      <c r="G3012" s="485"/>
      <c r="H3012" s="187"/>
    </row>
    <row r="3013" spans="1:8">
      <c r="A3013" s="1191"/>
      <c r="B3013" s="1060"/>
      <c r="C3013" s="1158"/>
      <c r="D3013" s="1195"/>
      <c r="E3013" s="1194"/>
      <c r="F3013" s="730"/>
      <c r="G3013" s="485"/>
      <c r="H3013" s="187"/>
    </row>
    <row r="3014" spans="1:8">
      <c r="A3014" s="1191"/>
      <c r="B3014" s="1060"/>
      <c r="C3014" s="1158"/>
      <c r="D3014" s="1195"/>
      <c r="E3014" s="1194"/>
      <c r="F3014" s="730"/>
      <c r="G3014" s="485"/>
      <c r="H3014" s="187"/>
    </row>
    <row r="3015" spans="1:8">
      <c r="A3015" s="1191"/>
      <c r="B3015" s="1060"/>
      <c r="C3015" s="1158"/>
      <c r="D3015" s="1195"/>
      <c r="E3015" s="1194"/>
      <c r="F3015" s="730"/>
      <c r="G3015" s="485"/>
      <c r="H3015" s="187"/>
    </row>
    <row r="3016" spans="1:8">
      <c r="A3016" s="1191"/>
      <c r="B3016" s="1060"/>
      <c r="C3016" s="1158"/>
      <c r="D3016" s="1195"/>
      <c r="E3016" s="1194"/>
      <c r="F3016" s="730"/>
      <c r="G3016" s="485"/>
      <c r="H3016" s="187"/>
    </row>
    <row r="3017" spans="1:8">
      <c r="A3017" s="1191"/>
      <c r="B3017" s="1060"/>
      <c r="C3017" s="1158"/>
      <c r="D3017" s="1195"/>
      <c r="E3017" s="1194"/>
      <c r="F3017" s="730"/>
      <c r="G3017" s="485"/>
      <c r="H3017" s="187"/>
    </row>
    <row r="3018" spans="1:8">
      <c r="A3018" s="1191"/>
      <c r="B3018" s="1060"/>
      <c r="C3018" s="1158"/>
      <c r="D3018" s="1195"/>
      <c r="E3018" s="1194"/>
      <c r="F3018" s="730"/>
      <c r="G3018" s="485"/>
      <c r="H3018" s="187"/>
    </row>
    <row r="3019" spans="1:8">
      <c r="A3019" s="1191"/>
      <c r="B3019" s="1060"/>
      <c r="C3019" s="1158"/>
      <c r="D3019" s="1195"/>
      <c r="E3019" s="1194"/>
      <c r="F3019" s="730"/>
      <c r="G3019" s="485"/>
      <c r="H3019" s="187"/>
    </row>
    <row r="3020" spans="1:8">
      <c r="A3020" s="1191"/>
      <c r="B3020" s="1060"/>
      <c r="C3020" s="1158"/>
      <c r="D3020" s="1195"/>
      <c r="E3020" s="1194"/>
      <c r="F3020" s="730"/>
      <c r="G3020" s="485"/>
      <c r="H3020" s="187"/>
    </row>
    <row r="3021" spans="1:8">
      <c r="A3021" s="1191"/>
      <c r="B3021" s="1060"/>
      <c r="C3021" s="1158"/>
      <c r="D3021" s="1195"/>
      <c r="E3021" s="1194"/>
      <c r="F3021" s="730"/>
      <c r="G3021" s="485"/>
      <c r="H3021" s="187"/>
    </row>
    <row r="3022" spans="1:8">
      <c r="A3022" s="1191"/>
      <c r="B3022" s="1060"/>
      <c r="C3022" s="1158"/>
      <c r="D3022" s="1195"/>
      <c r="E3022" s="1194"/>
      <c r="F3022" s="730"/>
      <c r="G3022" s="485"/>
      <c r="H3022" s="187"/>
    </row>
    <row r="3023" spans="1:8">
      <c r="A3023" s="1191"/>
      <c r="B3023" s="1060"/>
      <c r="C3023" s="1158"/>
      <c r="D3023" s="1195"/>
      <c r="E3023" s="1194"/>
      <c r="F3023" s="730"/>
      <c r="G3023" s="485"/>
      <c r="H3023" s="187"/>
    </row>
    <row r="3024" spans="1:8">
      <c r="A3024" s="1191"/>
      <c r="B3024" s="1060"/>
      <c r="C3024" s="1158"/>
      <c r="D3024" s="1195"/>
      <c r="E3024" s="1194"/>
      <c r="F3024" s="730"/>
      <c r="G3024" s="485"/>
      <c r="H3024" s="187"/>
    </row>
    <row r="3025" spans="1:8">
      <c r="A3025" s="1191"/>
      <c r="B3025" s="1060"/>
      <c r="C3025" s="1158"/>
      <c r="D3025" s="1195"/>
      <c r="E3025" s="1194"/>
      <c r="F3025" s="730"/>
      <c r="G3025" s="485"/>
      <c r="H3025" s="187"/>
    </row>
    <row r="3026" spans="1:8">
      <c r="A3026" s="1191"/>
      <c r="B3026" s="1060"/>
      <c r="C3026" s="1158"/>
      <c r="D3026" s="1195"/>
      <c r="E3026" s="1194"/>
      <c r="F3026" s="730"/>
      <c r="G3026" s="485"/>
      <c r="H3026" s="187"/>
    </row>
    <row r="3027" spans="1:8">
      <c r="A3027" s="1191"/>
      <c r="B3027" s="1060"/>
      <c r="C3027" s="1158"/>
      <c r="D3027" s="1195"/>
      <c r="E3027" s="1194"/>
      <c r="F3027" s="730"/>
      <c r="G3027" s="485"/>
      <c r="H3027" s="187"/>
    </row>
    <row r="3028" spans="1:8">
      <c r="A3028" s="1191"/>
      <c r="B3028" s="1060"/>
      <c r="C3028" s="1158"/>
      <c r="D3028" s="1195"/>
      <c r="E3028" s="1194"/>
      <c r="F3028" s="730"/>
      <c r="G3028" s="485"/>
      <c r="H3028" s="187"/>
    </row>
    <row r="3029" spans="1:8">
      <c r="A3029" s="1191"/>
      <c r="B3029" s="1060"/>
      <c r="C3029" s="1158"/>
      <c r="D3029" s="1195"/>
      <c r="E3029" s="1194"/>
      <c r="F3029" s="730"/>
      <c r="G3029" s="485"/>
      <c r="H3029" s="187"/>
    </row>
    <row r="3030" spans="1:8">
      <c r="A3030" s="1191"/>
      <c r="B3030" s="1060"/>
      <c r="C3030" s="1158"/>
      <c r="D3030" s="1195"/>
      <c r="E3030" s="1194"/>
      <c r="F3030" s="730"/>
      <c r="G3030" s="485"/>
      <c r="H3030" s="187"/>
    </row>
    <row r="3031" spans="1:8">
      <c r="A3031" s="1191"/>
      <c r="B3031" s="1060"/>
      <c r="C3031" s="1158"/>
      <c r="D3031" s="1195"/>
      <c r="E3031" s="1194"/>
      <c r="F3031" s="730"/>
      <c r="G3031" s="485"/>
      <c r="H3031" s="187"/>
    </row>
    <row r="3032" spans="1:8">
      <c r="A3032" s="1191"/>
      <c r="B3032" s="1060"/>
      <c r="C3032" s="1158"/>
      <c r="D3032" s="1195"/>
      <c r="E3032" s="1194"/>
      <c r="F3032" s="730"/>
      <c r="G3032" s="485"/>
      <c r="H3032" s="187"/>
    </row>
    <row r="3033" spans="1:8">
      <c r="A3033" s="1191"/>
      <c r="B3033" s="1060"/>
      <c r="C3033" s="1158"/>
      <c r="D3033" s="1195"/>
      <c r="E3033" s="1194"/>
      <c r="F3033" s="730"/>
      <c r="G3033" s="485"/>
      <c r="H3033" s="187"/>
    </row>
    <row r="3034" spans="1:8">
      <c r="A3034" s="1191"/>
      <c r="B3034" s="1060"/>
      <c r="C3034" s="1158"/>
      <c r="D3034" s="1195"/>
      <c r="E3034" s="1194"/>
      <c r="F3034" s="730"/>
      <c r="G3034" s="485"/>
      <c r="H3034" s="187"/>
    </row>
    <row r="3035" spans="1:8">
      <c r="A3035" s="1191"/>
      <c r="B3035" s="1060"/>
      <c r="C3035" s="1158"/>
      <c r="D3035" s="1195"/>
      <c r="E3035" s="1194"/>
      <c r="F3035" s="730"/>
      <c r="G3035" s="485"/>
      <c r="H3035" s="187"/>
    </row>
    <row r="3036" spans="1:8">
      <c r="A3036" s="1191"/>
      <c r="B3036" s="1060"/>
      <c r="C3036" s="1158"/>
      <c r="D3036" s="1195"/>
      <c r="E3036" s="1194"/>
      <c r="F3036" s="730"/>
      <c r="G3036" s="485"/>
      <c r="H3036" s="187"/>
    </row>
    <row r="3037" spans="1:8">
      <c r="A3037" s="1191"/>
      <c r="B3037" s="1060"/>
      <c r="C3037" s="1158"/>
      <c r="D3037" s="1195"/>
      <c r="E3037" s="1194"/>
      <c r="F3037" s="730"/>
      <c r="G3037" s="485"/>
      <c r="H3037" s="187"/>
    </row>
    <row r="3038" spans="1:8">
      <c r="A3038" s="1191"/>
      <c r="B3038" s="1060"/>
      <c r="C3038" s="1158"/>
      <c r="D3038" s="1195"/>
      <c r="E3038" s="1194"/>
      <c r="F3038" s="730"/>
      <c r="G3038" s="485"/>
      <c r="H3038" s="187"/>
    </row>
    <row r="3039" spans="1:8">
      <c r="A3039" s="1191"/>
      <c r="B3039" s="1060"/>
      <c r="C3039" s="1158"/>
      <c r="D3039" s="1195"/>
      <c r="E3039" s="1194"/>
      <c r="F3039" s="730"/>
      <c r="G3039" s="485"/>
      <c r="H3039" s="187"/>
    </row>
    <row r="3040" spans="1:8">
      <c r="A3040" s="1191"/>
      <c r="B3040" s="1060"/>
      <c r="C3040" s="1158"/>
      <c r="D3040" s="1195"/>
      <c r="E3040" s="1194"/>
      <c r="F3040" s="730"/>
      <c r="G3040" s="485"/>
      <c r="H3040" s="187"/>
    </row>
    <row r="3041" spans="1:8">
      <c r="A3041" s="1191"/>
      <c r="B3041" s="1060"/>
      <c r="C3041" s="1158"/>
      <c r="D3041" s="1195"/>
      <c r="E3041" s="1194"/>
      <c r="F3041" s="730"/>
      <c r="G3041" s="485"/>
      <c r="H3041" s="187"/>
    </row>
    <row r="3042" spans="1:8">
      <c r="A3042" s="1191"/>
      <c r="B3042" s="1060"/>
      <c r="C3042" s="1158"/>
      <c r="D3042" s="1195"/>
      <c r="E3042" s="1194"/>
      <c r="F3042" s="730"/>
      <c r="G3042" s="485"/>
      <c r="H3042" s="187"/>
    </row>
    <row r="3043" spans="1:8">
      <c r="A3043" s="1191"/>
      <c r="B3043" s="1060"/>
      <c r="C3043" s="1158"/>
      <c r="D3043" s="1195"/>
      <c r="E3043" s="1194"/>
      <c r="F3043" s="730"/>
      <c r="G3043" s="485"/>
      <c r="H3043" s="187"/>
    </row>
    <row r="3044" spans="1:8">
      <c r="A3044" s="1191"/>
      <c r="B3044" s="1060"/>
      <c r="C3044" s="1158"/>
      <c r="D3044" s="1195"/>
      <c r="E3044" s="1194"/>
      <c r="F3044" s="730"/>
      <c r="G3044" s="485"/>
      <c r="H3044" s="187"/>
    </row>
    <row r="3045" spans="1:8">
      <c r="A3045" s="1191"/>
      <c r="B3045" s="1060"/>
      <c r="C3045" s="1158"/>
      <c r="D3045" s="1195"/>
      <c r="E3045" s="1194"/>
      <c r="F3045" s="730"/>
      <c r="G3045" s="485"/>
      <c r="H3045" s="187"/>
    </row>
    <row r="3046" spans="1:8">
      <c r="A3046" s="1191"/>
      <c r="B3046" s="1060"/>
      <c r="C3046" s="1158"/>
      <c r="D3046" s="1195"/>
      <c r="E3046" s="1194"/>
      <c r="F3046" s="730"/>
      <c r="G3046" s="485"/>
      <c r="H3046" s="187"/>
    </row>
    <row r="3047" spans="1:8">
      <c r="A3047" s="1191"/>
      <c r="B3047" s="1060"/>
      <c r="C3047" s="1158"/>
      <c r="D3047" s="1195"/>
      <c r="E3047" s="1194"/>
      <c r="F3047" s="730"/>
      <c r="G3047" s="485"/>
      <c r="H3047" s="187"/>
    </row>
    <row r="3048" spans="1:8">
      <c r="A3048" s="1191"/>
      <c r="B3048" s="1060"/>
      <c r="C3048" s="1158"/>
      <c r="D3048" s="1195"/>
      <c r="E3048" s="1194"/>
      <c r="F3048" s="730"/>
      <c r="G3048" s="485"/>
      <c r="H3048" s="187"/>
    </row>
    <row r="3049" spans="1:8">
      <c r="A3049" s="1191"/>
      <c r="B3049" s="1060"/>
      <c r="C3049" s="1158"/>
      <c r="D3049" s="1195"/>
      <c r="E3049" s="1194"/>
      <c r="F3049" s="730"/>
      <c r="G3049" s="485"/>
      <c r="H3049" s="187"/>
    </row>
    <row r="3050" spans="1:8">
      <c r="A3050" s="1191"/>
      <c r="B3050" s="1060"/>
      <c r="C3050" s="1158"/>
      <c r="D3050" s="1195"/>
      <c r="E3050" s="1194"/>
      <c r="F3050" s="730"/>
      <c r="G3050" s="485"/>
      <c r="H3050" s="187"/>
    </row>
    <row r="3051" spans="1:8">
      <c r="A3051" s="1191"/>
      <c r="B3051" s="1060"/>
      <c r="C3051" s="1158"/>
      <c r="D3051" s="1195"/>
      <c r="E3051" s="1194"/>
      <c r="F3051" s="730"/>
      <c r="G3051" s="485"/>
      <c r="H3051" s="187"/>
    </row>
    <row r="3052" spans="1:8">
      <c r="A3052" s="1191"/>
      <c r="B3052" s="1060"/>
      <c r="C3052" s="1158"/>
      <c r="D3052" s="1195"/>
      <c r="E3052" s="1194"/>
      <c r="F3052" s="730"/>
      <c r="G3052" s="485"/>
      <c r="H3052" s="187"/>
    </row>
    <row r="3053" spans="1:8">
      <c r="A3053" s="1191"/>
      <c r="B3053" s="1060"/>
      <c r="C3053" s="1158"/>
      <c r="D3053" s="1195"/>
      <c r="E3053" s="424"/>
      <c r="F3053" s="730"/>
      <c r="G3053" s="485"/>
      <c r="H3053" s="187"/>
    </row>
    <row r="3054" spans="1:8">
      <c r="A3054" s="1191"/>
      <c r="B3054" s="1060"/>
      <c r="C3054" s="1158"/>
      <c r="D3054" s="1195"/>
      <c r="E3054" s="1194"/>
      <c r="F3054" s="730"/>
      <c r="G3054" s="485"/>
      <c r="H3054" s="187"/>
    </row>
    <row r="3055" spans="1:8">
      <c r="A3055" s="1191"/>
      <c r="B3055" s="1060"/>
      <c r="C3055" s="1158"/>
      <c r="D3055" s="1195"/>
      <c r="E3055" s="1194"/>
      <c r="F3055" s="730"/>
      <c r="G3055" s="485"/>
      <c r="H3055" s="187"/>
    </row>
    <row r="3056" spans="1:8">
      <c r="A3056" s="1191"/>
      <c r="B3056" s="1060"/>
      <c r="C3056" s="1158"/>
      <c r="D3056" s="1195"/>
      <c r="E3056" s="1194"/>
      <c r="F3056" s="730"/>
      <c r="G3056" s="485"/>
      <c r="H3056" s="187"/>
    </row>
    <row r="3057" spans="1:8">
      <c r="A3057" s="1191"/>
      <c r="B3057" s="1060"/>
      <c r="C3057" s="1158"/>
      <c r="D3057" s="1195"/>
      <c r="E3057" s="1194"/>
      <c r="F3057" s="730"/>
      <c r="G3057" s="485"/>
      <c r="H3057" s="187"/>
    </row>
    <row r="3058" spans="1:8">
      <c r="A3058" s="1191"/>
      <c r="B3058" s="1060"/>
      <c r="C3058" s="1158"/>
      <c r="D3058" s="1195"/>
      <c r="E3058" s="1194"/>
      <c r="F3058" s="730"/>
      <c r="G3058" s="485"/>
      <c r="H3058" s="187"/>
    </row>
    <row r="3059" spans="1:8">
      <c r="A3059" s="1191"/>
      <c r="B3059" s="1060"/>
      <c r="C3059" s="1158"/>
      <c r="D3059" s="1195"/>
      <c r="E3059" s="424"/>
      <c r="F3059" s="730"/>
      <c r="G3059" s="485"/>
      <c r="H3059" s="187"/>
    </row>
    <row r="3060" spans="1:8">
      <c r="A3060" s="1191"/>
      <c r="B3060" s="1060"/>
      <c r="C3060" s="1158"/>
      <c r="D3060" s="1195"/>
      <c r="E3060" s="1194"/>
      <c r="F3060" s="730"/>
      <c r="G3060" s="485"/>
      <c r="H3060" s="187"/>
    </row>
    <row r="3061" spans="1:8">
      <c r="A3061" s="1191"/>
      <c r="B3061" s="1060"/>
      <c r="C3061" s="1158"/>
      <c r="D3061" s="1195"/>
      <c r="E3061" s="1194"/>
      <c r="F3061" s="730"/>
      <c r="G3061" s="485"/>
      <c r="H3061" s="187"/>
    </row>
    <row r="3062" spans="1:8">
      <c r="A3062" s="1191"/>
      <c r="B3062" s="1060"/>
      <c r="C3062" s="1158"/>
      <c r="D3062" s="1195"/>
      <c r="E3062" s="1194"/>
      <c r="F3062" s="730"/>
      <c r="G3062" s="485"/>
      <c r="H3062" s="187"/>
    </row>
    <row r="3063" spans="1:8">
      <c r="A3063" s="1191"/>
      <c r="B3063" s="1060"/>
      <c r="C3063" s="1158"/>
      <c r="D3063" s="1195"/>
      <c r="E3063" s="1194"/>
      <c r="F3063" s="730"/>
      <c r="G3063" s="485"/>
      <c r="H3063" s="187"/>
    </row>
    <row r="3064" spans="1:8">
      <c r="A3064" s="1191"/>
      <c r="B3064" s="1060"/>
      <c r="C3064" s="1158"/>
      <c r="D3064" s="1195"/>
      <c r="E3064" s="1194"/>
      <c r="F3064" s="730"/>
      <c r="G3064" s="485"/>
      <c r="H3064" s="187"/>
    </row>
    <row r="3065" spans="1:8">
      <c r="A3065" s="1191"/>
      <c r="B3065" s="1060"/>
      <c r="C3065" s="1158"/>
      <c r="D3065" s="1195"/>
      <c r="E3065" s="1194"/>
      <c r="F3065" s="730"/>
      <c r="G3065" s="485"/>
      <c r="H3065" s="187"/>
    </row>
    <row r="3066" spans="1:8">
      <c r="A3066" s="1191"/>
      <c r="B3066" s="1060"/>
      <c r="C3066" s="1158"/>
      <c r="D3066" s="1195"/>
      <c r="E3066" s="1194"/>
      <c r="F3066" s="730"/>
      <c r="G3066" s="485"/>
      <c r="H3066" s="187"/>
    </row>
    <row r="3067" spans="1:8">
      <c r="A3067" s="1191"/>
      <c r="B3067" s="1060"/>
      <c r="C3067" s="1158"/>
      <c r="D3067" s="1195"/>
      <c r="E3067" s="1194"/>
      <c r="F3067" s="730"/>
      <c r="G3067" s="485"/>
      <c r="H3067" s="187"/>
    </row>
    <row r="3068" spans="1:8">
      <c r="A3068" s="1191"/>
      <c r="B3068" s="1060"/>
      <c r="C3068" s="1158"/>
      <c r="D3068" s="1195"/>
      <c r="E3068" s="1194"/>
      <c r="F3068" s="730"/>
      <c r="G3068" s="485"/>
      <c r="H3068" s="187"/>
    </row>
    <row r="3069" spans="1:8">
      <c r="A3069" s="1191"/>
      <c r="B3069" s="1060"/>
      <c r="C3069" s="1158"/>
      <c r="D3069" s="1195"/>
      <c r="E3069" s="1194"/>
      <c r="F3069" s="730"/>
      <c r="G3069" s="485"/>
      <c r="H3069" s="187"/>
    </row>
    <row r="3070" spans="1:8">
      <c r="A3070" s="1191"/>
      <c r="B3070" s="1060"/>
      <c r="C3070" s="1158"/>
      <c r="D3070" s="1195"/>
      <c r="E3070" s="1194"/>
      <c r="F3070" s="730"/>
      <c r="G3070" s="485"/>
      <c r="H3070" s="187"/>
    </row>
    <row r="3071" spans="1:8">
      <c r="A3071" s="1191"/>
      <c r="B3071" s="1060"/>
      <c r="C3071" s="1158"/>
      <c r="D3071" s="1195"/>
      <c r="E3071" s="1194"/>
      <c r="F3071" s="730"/>
      <c r="G3071" s="485"/>
      <c r="H3071" s="187"/>
    </row>
    <row r="3072" spans="1:8">
      <c r="A3072" s="1191"/>
      <c r="B3072" s="1060"/>
      <c r="C3072" s="1158"/>
      <c r="D3072" s="1195"/>
      <c r="E3072" s="1194"/>
      <c r="F3072" s="730"/>
      <c r="G3072" s="485"/>
      <c r="H3072" s="187"/>
    </row>
    <row r="3073" spans="1:8">
      <c r="A3073" s="1191"/>
      <c r="B3073" s="1060"/>
      <c r="C3073" s="1158"/>
      <c r="D3073" s="1195"/>
      <c r="E3073" s="1194"/>
      <c r="F3073" s="730"/>
      <c r="G3073" s="485"/>
      <c r="H3073" s="187"/>
    </row>
    <row r="3074" spans="1:8">
      <c r="A3074" s="1191"/>
      <c r="B3074" s="1060"/>
      <c r="C3074" s="1158"/>
      <c r="D3074" s="1195"/>
      <c r="E3074" s="424"/>
      <c r="F3074" s="730"/>
      <c r="G3074" s="485"/>
      <c r="H3074" s="187"/>
    </row>
    <row r="3075" spans="1:8">
      <c r="A3075" s="1191"/>
      <c r="B3075" s="1060"/>
      <c r="C3075" s="1158"/>
      <c r="D3075" s="1195"/>
      <c r="E3075" s="424"/>
      <c r="F3075" s="730"/>
      <c r="G3075" s="485"/>
      <c r="H3075" s="437"/>
    </row>
    <row r="3076" spans="1:8">
      <c r="A3076" s="1191"/>
      <c r="B3076" s="1060"/>
      <c r="C3076" s="1158"/>
      <c r="D3076" s="1195"/>
      <c r="E3076" s="424"/>
      <c r="F3076" s="730"/>
      <c r="G3076" s="485"/>
      <c r="H3076" s="437"/>
    </row>
    <row r="3077" spans="1:8">
      <c r="A3077" s="1191"/>
      <c r="B3077" s="1060"/>
      <c r="C3077" s="1158"/>
      <c r="D3077" s="1195"/>
      <c r="E3077" s="424"/>
      <c r="F3077" s="730"/>
      <c r="G3077" s="485"/>
      <c r="H3077" s="437"/>
    </row>
    <row r="3078" spans="1:8">
      <c r="A3078" s="1191"/>
      <c r="B3078" s="1060"/>
      <c r="C3078" s="1158"/>
      <c r="D3078" s="1195"/>
      <c r="E3078" s="424"/>
      <c r="F3078" s="730"/>
      <c r="G3078" s="485"/>
      <c r="H3078" s="437"/>
    </row>
    <row r="3079" spans="1:8">
      <c r="A3079" s="1191"/>
      <c r="B3079" s="1060"/>
      <c r="C3079" s="1158"/>
      <c r="D3079" s="1195"/>
      <c r="E3079" s="424"/>
      <c r="F3079" s="730"/>
      <c r="G3079" s="485"/>
      <c r="H3079" s="437"/>
    </row>
    <row r="3080" spans="1:8">
      <c r="A3080" s="1191"/>
      <c r="B3080" s="1060"/>
      <c r="C3080" s="1158"/>
      <c r="D3080" s="1195"/>
      <c r="E3080" s="424"/>
      <c r="F3080" s="730"/>
      <c r="G3080" s="485"/>
      <c r="H3080" s="1197"/>
    </row>
  </sheetData>
  <mergeCells count="4">
    <mergeCell ref="J4:K4"/>
    <mergeCell ref="M4:N4"/>
    <mergeCell ref="P4:Q4"/>
    <mergeCell ref="S4:T4"/>
  </mergeCells>
  <conditionalFormatting sqref="H1070">
    <cfRule type="cellIs" dxfId="16" priority="15" stopIfTrue="1" operator="notBetween">
      <formula>G1070-0.02</formula>
      <formula>G1070+0.02</formula>
    </cfRule>
  </conditionalFormatting>
  <conditionalFormatting sqref="H1100">
    <cfRule type="cellIs" dxfId="15" priority="14" stopIfTrue="1" operator="notBetween">
      <formula>G1100-0.02</formula>
      <formula>G1100+0.02</formula>
    </cfRule>
  </conditionalFormatting>
  <conditionalFormatting sqref="H1129">
    <cfRule type="cellIs" dxfId="14" priority="13" stopIfTrue="1" operator="notBetween">
      <formula>G1129-0.02</formula>
      <formula>G1129+0.02</formula>
    </cfRule>
  </conditionalFormatting>
  <conditionalFormatting sqref="H1159">
    <cfRule type="cellIs" dxfId="13" priority="12" stopIfTrue="1" operator="notBetween">
      <formula>G1159-0.02</formula>
      <formula>G1159+0.02</formula>
    </cfRule>
  </conditionalFormatting>
  <conditionalFormatting sqref="H711">
    <cfRule type="cellIs" dxfId="12" priority="11" stopIfTrue="1" operator="lessThanOrEqual">
      <formula>0</formula>
    </cfRule>
  </conditionalFormatting>
  <conditionalFormatting sqref="H712">
    <cfRule type="cellIs" dxfId="11" priority="10" stopIfTrue="1" operator="lessThanOrEqual">
      <formula>0</formula>
    </cfRule>
  </conditionalFormatting>
  <conditionalFormatting sqref="H713">
    <cfRule type="cellIs" dxfId="10" priority="9" stopIfTrue="1" operator="lessThanOrEqual">
      <formula>0</formula>
    </cfRule>
  </conditionalFormatting>
  <conditionalFormatting sqref="H714">
    <cfRule type="cellIs" dxfId="9" priority="8" stopIfTrue="1" operator="lessThanOrEqual">
      <formula>0</formula>
    </cfRule>
  </conditionalFormatting>
  <conditionalFormatting sqref="H1993">
    <cfRule type="cellIs" dxfId="8" priority="7" stopIfTrue="1" operator="lessThanOrEqual">
      <formula>0</formula>
    </cfRule>
  </conditionalFormatting>
  <conditionalFormatting sqref="H1994">
    <cfRule type="cellIs" dxfId="7" priority="6" stopIfTrue="1" operator="lessThanOrEqual">
      <formula>0</formula>
    </cfRule>
  </conditionalFormatting>
  <conditionalFormatting sqref="H1995">
    <cfRule type="cellIs" dxfId="6" priority="5" stopIfTrue="1" operator="lessThanOrEqual">
      <formula>0</formula>
    </cfRule>
  </conditionalFormatting>
  <conditionalFormatting sqref="H1996">
    <cfRule type="cellIs" dxfId="5" priority="4" stopIfTrue="1" operator="lessThanOrEqual">
      <formula>0</formula>
    </cfRule>
  </conditionalFormatting>
  <conditionalFormatting sqref="H2388">
    <cfRule type="cellIs" dxfId="4" priority="3" stopIfTrue="1" operator="notBetween">
      <formula>G2388-0.02</formula>
      <formula>G2388+0.02</formula>
    </cfRule>
  </conditionalFormatting>
  <conditionalFormatting sqref="H1188">
    <cfRule type="cellIs" dxfId="3" priority="2" stopIfTrue="1" operator="notBetween">
      <formula>G1188-0.02</formula>
      <formula>G1188+0.02</formula>
    </cfRule>
  </conditionalFormatting>
  <conditionalFormatting sqref="H2358">
    <cfRule type="cellIs" dxfId="2" priority="1" stopIfTrue="1" operator="notBetween">
      <formula>G2358-0.02</formula>
      <formula>G2358+0.02</formula>
    </cfRule>
  </conditionalFormatting>
  <conditionalFormatting sqref="B59:C61 B229:C230 B293:C295 B332:C333 B1212:C1213 B732:C736 B1500:C1501 B1464:C1465 B1655:C1655 B2129:C2129 B2132:C2132 B1762:C1772 B1793:C1796 B438:C439 B645:C646 B913:C941 B220:C221 B974:C984 B1013:C1022 B1029:C1038 B1045:C1055 B1077:C1077 B1079:C1081 B1114:C1114 B1083:C1084 B1142:C1143 B1136:C1136 B1173:C1173 B1517:C1518 B1860:C1866 B1914:C1914 B2034:C2039 B2176:C2180 B2201:C2230 B2263:C2278 B2285:C2294 B2371:C2372 B847:C892 B896:C906 B908:C911 B601:C607 B1552:C1555 B497:C529 B19:C24 B90:C91 B93:C93 B75:C88 B120:C120 B137:C138 B140:C140 B122:C135 B398:C402 B404:C415 B417:C417 B429:C436 B447:C447 B455:C461 B466:C467 B609:C621 B623:C632 B634:C643 B537:C599 B1026:C1027 B1223:C1223 B1289:C1289 B288:C289 B650:C651 B653:C653 B655:C656 B658:C660 B662:C662 B664:C665 B719:C720 B722:C723 B725:C726 B1359:C1361 B1364:C1374 B1379:C1379 B1376:C1377 B1399:C1400 B1407:C1407 B1424:C1425 B1427:C1427 B1409:C1422 B1452:C1453 B1676:C1676 B1678:C1683 B1691:C1697 B1702:C1705 B1707:C1707 B1715:C1721 B1726:C1730 B1877:C1889 B1902:C1912 B1804:C1858 B1920:C1921 B1923:C1923 B1925:C1926 B1928:C1930 B1932:C1932 B1934:C1935 B2001:C2001 B2003:C2004 B2006:C2007 B2013:C2017 B2020:C2027 B2030:C2030 B2032:C2032 B2154:C2155 B2165:C2171 B2197:C2199 B2233:C2261 B2413:C2413 B2422:C2423 B947:C972 B112:C113 B115:C115 B97:C110 B147:C147 B164:C165 B167:C167 B149:C162 B378:C392 B441:C441 B422:C422 B752:C844 B986:C994 B996:C1011 B1042:C1043 B1059:C1060 B1062:C1075 B1116:C1134 B1138:C1140 B1305:C1310 B1343:C1345 B1384:C1397 B1402:C1402 B1435:C1435 B1437:C1450 B1455:C1455 B1639:C1653 B1663:C1674 B1657:C1661 B1868:C1875 B2044:C2124 B2184:C2195 B2282:C2283 B2298:C2299 B2301:C2315 B2333:C2342 B2346:C2347 B1086:C1111 B1145:C1170 B667:C698 B700:C714 B1228:C1228 B1244:C1244 B1250:C1252 B1257:C1257 B1262:C1263 B1240:C1240 B1268:C1268 B2462:C2463 B2439:C2439 B2443:C2443 B2449:C2452 B2457:C2457 B2468:C2468 B2317:C2326 B2330:C2331 B1195:C1195 B1197:C1199 B1201:C1202 B1175:C1193 B2349:C2369 B2401:C2402 B2404:C2408 B2374:C2399 B1937:C1970 B1972:C1996 B739:C749 B1204:C1209 B1594:C1594 B1632:C1632 B1891:C1900">
    <cfRule type="expression" dxfId="1" priority="16" stopIfTrue="1">
      <formula>AND(G19&lt;&gt;0,OR(#REF!=0,#REF!=""))</formula>
    </cfRule>
  </conditionalFormatting>
  <conditionalFormatting sqref="B58:C61 B700:C700 B889:C889 B2285:C2286 B2317:C2318 B2301:C2303 B986:C988 B1003:C1005 B1019:C1021 B1035:C1037 B1052:C1054 B1077:C1077 B1079:C1081 B1136:C1136 B2275:C2277 B2291:C2293 B905:C906 B2333:C2334 B19:C24 B10:C12 B33:C51 B64:C66 B69:C93 B117:C140 B217:C219 B195:C215 B222:C228 B246:C278 B231:C243 B312:C331 B334:C347 B601:C607 B634:C643 B609:C621 B623:C632 B537:C599 B752:C761 B763:C790 B849:C879 B881:C887 B891:C892 B896:C902 B1026:C1027 B350:C367 B281:C292 B659:C666 B674:C678 B693:C698 B668:C672 B720:C721 B723:C724 B1313:C1313 B1319:C1335 B1350:C1350 B1404:C1427 B1517:C1563 B1902:C1912 B1877:C1889 B1860:C1866 B1804:C1858 B1929:C1936 B1938:C1942 B1972:C1972 B1965:C1970 B1981:C1985 B1987:C1991 B2004:C2005 B2020:C2027 B840:C846 B2177:C2180 B2233:C2257 B2030:C2032 B2034:C2075 B947:C969 B296:C303 B369:C441 B793:C837 B911:C941 B972:C978 B990:C994 B1007:C1011 B1042:C1043 B1059:C1060 B1064:C1075 B1083:C1090 B1114:C1120 B1123:C1134 B1138:C1140 B1305:C1310 B1295:C1298 B1342:C1345 B1348:C1348 B1353:C1379 B1381:C1402 B1429:C1455 B1614:C1629 B1868:C1875 B2078:C2175 B2184:C2195 B2197:C2230 B2259:C2270 B2282:C2283 B2298:C2299 B2308:C2315 B2339:C2341 B2346:C2347 B1094:C1111 B1142:C1170 B680:C684 B686:C691 B704:C709 B2323:C2325 B2330:C2331 B1195:C1195 B1197:C1199 B1173:C1193 B2349:C2369 B2371:C2399 B1944:C1948 B1950:C1954 B1956:C1961 B1974:C1979 B2538:C2538 B2562:C2562 B170:C176 B142:C167 B95:C115 B443:C529 B645:C657 B711:C718 B726:C736 B739:C749 B1201:C1211 B1213:C1293 B1457:C1514 B1574:C1611 B1631:C1796 B1891:C1900 B1914:C1927 B1993:C2002 B2007:C2018 B2401:C2413 B2417:C2418 B2421:C2491">
    <cfRule type="expression" dxfId="0" priority="17" stopIfTrue="1">
      <formula>AND(#REF!=0,G10&lt;&gt;0)</formula>
    </cfRule>
  </conditionalFormatting>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rowBreaks count="1" manualBreakCount="1">
    <brk id="2495" max="7" man="1"/>
  </row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theme="4" tint="-0.499984740745262"/>
  </sheetPr>
  <dimension ref="A1:T160"/>
  <sheetViews>
    <sheetView showZeros="0" view="pageBreakPreview" zoomScale="55" zoomScaleNormal="70" zoomScaleSheetLayoutView="55" workbookViewId="0">
      <selection activeCell="J25" sqref="J25"/>
    </sheetView>
  </sheetViews>
  <sheetFormatPr baseColWidth="10" defaultColWidth="11.42578125" defaultRowHeight="14.25"/>
  <cols>
    <col min="1" max="1" width="3.140625" style="1225" customWidth="1"/>
    <col min="2" max="2" width="5.42578125" style="1226" customWidth="1"/>
    <col min="3" max="3" width="6.7109375" style="1225" customWidth="1"/>
    <col min="4" max="4" width="48.28515625" style="1225" customWidth="1"/>
    <col min="5" max="5" width="3.5703125" style="1225" customWidth="1"/>
    <col min="6" max="6" width="6.5703125" style="1226" customWidth="1"/>
    <col min="7" max="7" width="10.85546875" style="1225" customWidth="1"/>
    <col min="8" max="8" width="15.85546875" style="1225" customWidth="1"/>
    <col min="9" max="9" width="11.28515625" style="1225" customWidth="1"/>
    <col min="10" max="10" width="11.42578125" style="1225"/>
    <col min="11" max="11" width="14.28515625" style="1225" customWidth="1"/>
    <col min="12" max="16384" width="11.42578125" style="1225"/>
  </cols>
  <sheetData>
    <row r="1" spans="1:20" s="1199" customFormat="1" ht="15.75">
      <c r="B1" s="1200"/>
      <c r="F1" s="1200"/>
    </row>
    <row r="2" spans="1:20" s="1199" customFormat="1" ht="15.75">
      <c r="A2" s="1201"/>
      <c r="B2" s="1202" t="s">
        <v>825</v>
      </c>
      <c r="C2" s="1202">
        <v>20</v>
      </c>
      <c r="D2" s="1203" t="s">
        <v>4020</v>
      </c>
      <c r="F2" s="1200"/>
      <c r="G2" s="1200"/>
    </row>
    <row r="3" spans="1:20" ht="15" thickBot="1"/>
    <row r="4" spans="1:20" s="745" customFormat="1" ht="15.75" thickBot="1">
      <c r="A4" s="1030" t="s">
        <v>174</v>
      </c>
      <c r="B4" s="1031"/>
      <c r="C4" s="1032"/>
      <c r="D4" s="1204" t="s">
        <v>175</v>
      </c>
      <c r="E4" s="1034" t="s">
        <v>36</v>
      </c>
      <c r="F4" s="1034" t="s">
        <v>176</v>
      </c>
      <c r="G4" s="1034" t="s">
        <v>177</v>
      </c>
      <c r="H4" s="1034" t="s">
        <v>178</v>
      </c>
      <c r="J4" s="2692" t="s">
        <v>6774</v>
      </c>
      <c r="K4" s="2693"/>
      <c r="L4" s="179"/>
      <c r="M4" s="2692" t="s">
        <v>6775</v>
      </c>
      <c r="N4" s="2693"/>
      <c r="O4" s="179"/>
      <c r="P4" s="2692" t="s">
        <v>6776</v>
      </c>
      <c r="Q4" s="2693"/>
      <c r="R4" s="179"/>
      <c r="S4" s="2692" t="s">
        <v>6777</v>
      </c>
      <c r="T4" s="2693"/>
    </row>
    <row r="5" spans="1:20" s="1210" customFormat="1" ht="12.75" customHeight="1" thickBot="1">
      <c r="A5" s="385"/>
      <c r="B5" s="1205"/>
      <c r="C5" s="342"/>
      <c r="D5" s="1206"/>
      <c r="E5" s="1207"/>
      <c r="F5" s="616"/>
      <c r="G5" s="1208"/>
      <c r="H5" s="1209"/>
      <c r="I5" s="331"/>
    </row>
    <row r="6" spans="1:20" s="1210" customFormat="1" ht="12.75" customHeight="1">
      <c r="A6" s="274"/>
      <c r="B6" s="1211">
        <v>1</v>
      </c>
      <c r="C6" s="923"/>
      <c r="D6" s="1212" t="s">
        <v>4021</v>
      </c>
      <c r="E6" s="1213" t="s">
        <v>51</v>
      </c>
      <c r="F6" s="616">
        <v>1</v>
      </c>
      <c r="G6" s="1208">
        <v>39415</v>
      </c>
      <c r="H6" s="1209">
        <f>IF(F6=0,"",G6*F6)</f>
        <v>39415</v>
      </c>
      <c r="I6" s="331"/>
      <c r="J6" s="2165" t="s">
        <v>6456</v>
      </c>
      <c r="K6" s="2166" t="str">
        <f>VLOOKUP(J6,'FICHE RATIOS'!C:D,2,FALSE)</f>
        <v>Etudes BIM</v>
      </c>
      <c r="M6" s="2028"/>
      <c r="N6" s="2029"/>
      <c r="P6" s="2028"/>
      <c r="Q6" s="2029"/>
      <c r="S6" s="2028"/>
      <c r="T6" s="2029"/>
    </row>
    <row r="7" spans="1:20" s="1210" customFormat="1" ht="12.75" customHeight="1">
      <c r="A7" s="274"/>
      <c r="B7" s="1214"/>
      <c r="C7" s="923"/>
      <c r="D7" s="1215"/>
      <c r="E7" s="1213"/>
      <c r="F7" s="616"/>
      <c r="G7" s="1208"/>
      <c r="H7" s="1209" t="str">
        <f t="shared" ref="H7:H70" si="0">IF(F7=0,"",G7*F7)</f>
        <v/>
      </c>
      <c r="I7" s="331"/>
      <c r="J7" s="2167"/>
      <c r="K7" s="2168" t="e">
        <f>VLOOKUP(J7,'FICHE RATIOS'!C:D,2,FALSE)</f>
        <v>#N/A</v>
      </c>
      <c r="M7" s="2030"/>
      <c r="N7" s="2031"/>
      <c r="P7" s="2030"/>
      <c r="Q7" s="2031"/>
      <c r="S7" s="2030"/>
      <c r="T7" s="2031"/>
    </row>
    <row r="8" spans="1:20" s="1210" customFormat="1" ht="12.75" customHeight="1">
      <c r="A8" s="274"/>
      <c r="B8" s="1211">
        <v>2</v>
      </c>
      <c r="C8" s="923"/>
      <c r="D8" s="1212" t="s">
        <v>4022</v>
      </c>
      <c r="E8" s="1213"/>
      <c r="F8" s="616"/>
      <c r="G8" s="1208"/>
      <c r="H8" s="1209" t="str">
        <f t="shared" si="0"/>
        <v/>
      </c>
      <c r="I8" s="331"/>
      <c r="J8" s="2167"/>
      <c r="K8" s="2168" t="e">
        <f>VLOOKUP(J8,'FICHE RATIOS'!C:D,2,FALSE)</f>
        <v>#N/A</v>
      </c>
      <c r="M8" s="2030"/>
      <c r="N8" s="2031"/>
      <c r="P8" s="2030"/>
      <c r="Q8" s="2031"/>
      <c r="S8" s="2030"/>
      <c r="T8" s="2031"/>
    </row>
    <row r="9" spans="1:20" s="1210" customFormat="1" ht="12.75" customHeight="1">
      <c r="A9" s="274"/>
      <c r="B9" s="1211"/>
      <c r="C9" s="923"/>
      <c r="D9" s="923"/>
      <c r="E9" s="1213"/>
      <c r="F9" s="616"/>
      <c r="G9" s="1208"/>
      <c r="H9" s="1209" t="str">
        <f t="shared" si="0"/>
        <v/>
      </c>
      <c r="I9" s="331"/>
      <c r="J9" s="2167"/>
      <c r="K9" s="2168" t="e">
        <f>VLOOKUP(J9,'FICHE RATIOS'!C:D,2,FALSE)</f>
        <v>#N/A</v>
      </c>
      <c r="M9" s="2032"/>
      <c r="N9" s="2031"/>
      <c r="P9" s="2032"/>
      <c r="Q9" s="2031"/>
      <c r="S9" s="2032"/>
      <c r="T9" s="2031"/>
    </row>
    <row r="10" spans="1:20" s="1210" customFormat="1" ht="12.75" customHeight="1">
      <c r="A10" s="274"/>
      <c r="B10" s="1211" t="s">
        <v>212</v>
      </c>
      <c r="C10" s="923"/>
      <c r="D10" s="1212" t="s">
        <v>4023</v>
      </c>
      <c r="E10" s="1213"/>
      <c r="F10" s="616"/>
      <c r="G10" s="1208"/>
      <c r="H10" s="1209" t="str">
        <f t="shared" si="0"/>
        <v/>
      </c>
      <c r="I10" s="331"/>
      <c r="J10" s="2167"/>
      <c r="K10" s="2168" t="e">
        <f>VLOOKUP(J10,'FICHE RATIOS'!C:D,2,FALSE)</f>
        <v>#N/A</v>
      </c>
      <c r="M10" s="2030"/>
      <c r="N10" s="2031"/>
      <c r="P10" s="2030"/>
      <c r="Q10" s="2031"/>
      <c r="S10" s="2030"/>
      <c r="T10" s="2031"/>
    </row>
    <row r="11" spans="1:20" s="1210" customFormat="1" ht="12.75" customHeight="1">
      <c r="A11" s="274"/>
      <c r="B11" s="1211"/>
      <c r="C11" s="923"/>
      <c r="D11" s="923"/>
      <c r="E11" s="1213"/>
      <c r="F11" s="616"/>
      <c r="G11" s="1208"/>
      <c r="H11" s="1209" t="str">
        <f t="shared" si="0"/>
        <v/>
      </c>
      <c r="I11" s="331"/>
      <c r="J11" s="2167"/>
      <c r="K11" s="2168" t="e">
        <f>VLOOKUP(J11,'FICHE RATIOS'!C:D,2,FALSE)</f>
        <v>#N/A</v>
      </c>
      <c r="M11" s="2030"/>
      <c r="N11" s="2031"/>
      <c r="P11" s="2030"/>
      <c r="Q11" s="2031"/>
      <c r="S11" s="2030"/>
      <c r="T11" s="2031"/>
    </row>
    <row r="12" spans="1:20" s="1210" customFormat="1" ht="12.75" customHeight="1">
      <c r="A12" s="274"/>
      <c r="B12" s="1211"/>
      <c r="C12" s="923"/>
      <c r="D12" s="923" t="s">
        <v>115</v>
      </c>
      <c r="E12" s="1213"/>
      <c r="F12" s="616"/>
      <c r="G12" s="1208"/>
      <c r="H12" s="1209" t="str">
        <f t="shared" si="0"/>
        <v/>
      </c>
      <c r="I12" s="331"/>
      <c r="J12" s="2167"/>
      <c r="K12" s="2168" t="e">
        <f>VLOOKUP(J12,'FICHE RATIOS'!C:D,2,FALSE)</f>
        <v>#N/A</v>
      </c>
      <c r="M12" s="2030"/>
      <c r="N12" s="2031"/>
      <c r="P12" s="2030"/>
      <c r="Q12" s="2031"/>
      <c r="S12" s="2030"/>
      <c r="T12" s="2031"/>
    </row>
    <row r="13" spans="1:20" s="1210" customFormat="1" ht="12.75" customHeight="1">
      <c r="A13" s="274"/>
      <c r="B13" s="1211"/>
      <c r="C13" s="923"/>
      <c r="D13" s="923"/>
      <c r="E13" s="1213"/>
      <c r="F13" s="616"/>
      <c r="G13" s="1208"/>
      <c r="H13" s="1209" t="str">
        <f t="shared" si="0"/>
        <v/>
      </c>
      <c r="I13" s="331"/>
      <c r="J13" s="2167"/>
      <c r="K13" s="2168" t="e">
        <f>VLOOKUP(J13,'FICHE RATIOS'!C:D,2,FALSE)</f>
        <v>#N/A</v>
      </c>
      <c r="M13" s="2030"/>
      <c r="N13" s="2031"/>
      <c r="P13" s="2030"/>
      <c r="Q13" s="2031"/>
      <c r="S13" s="2030"/>
      <c r="T13" s="2031"/>
    </row>
    <row r="14" spans="1:20" s="1210" customFormat="1" ht="12.75" customHeight="1">
      <c r="A14" s="274"/>
      <c r="B14" s="1211"/>
      <c r="C14" s="923"/>
      <c r="D14" s="923" t="s">
        <v>4024</v>
      </c>
      <c r="E14" s="1213" t="s">
        <v>51</v>
      </c>
      <c r="F14" s="616">
        <v>1</v>
      </c>
      <c r="G14" s="1208">
        <v>1985</v>
      </c>
      <c r="H14" s="1209">
        <f t="shared" si="0"/>
        <v>1985</v>
      </c>
      <c r="I14" s="331"/>
      <c r="J14" s="2167" t="s">
        <v>6679</v>
      </c>
      <c r="K14" s="2168" t="str">
        <f>VLOOKUP(J14,'FICHE RATIOS'!C:D,2,FALSE)</f>
        <v>Sprinklage</v>
      </c>
      <c r="M14" s="2032"/>
      <c r="N14" s="2031"/>
      <c r="P14" s="2032"/>
      <c r="Q14" s="2031"/>
      <c r="S14" s="2032"/>
      <c r="T14" s="2031"/>
    </row>
    <row r="15" spans="1:20" s="1210" customFormat="1" ht="26.45" customHeight="1">
      <c r="A15" s="274"/>
      <c r="B15" s="1211"/>
      <c r="C15" s="923"/>
      <c r="D15" s="1216" t="s">
        <v>4025</v>
      </c>
      <c r="E15" s="1213" t="s">
        <v>51</v>
      </c>
      <c r="F15" s="616">
        <v>1</v>
      </c>
      <c r="G15" s="1208">
        <v>8100</v>
      </c>
      <c r="H15" s="1209">
        <f t="shared" si="0"/>
        <v>8100</v>
      </c>
      <c r="I15" s="331"/>
      <c r="J15" s="2167" t="s">
        <v>6679</v>
      </c>
      <c r="K15" s="2168" t="str">
        <f>VLOOKUP(J15,'FICHE RATIOS'!C:D,2,FALSE)</f>
        <v>Sprinklage</v>
      </c>
      <c r="M15" s="2030"/>
      <c r="N15" s="2031"/>
      <c r="P15" s="2030"/>
      <c r="Q15" s="2031"/>
      <c r="S15" s="2030"/>
      <c r="T15" s="2031"/>
    </row>
    <row r="16" spans="1:20" s="1210" customFormat="1" ht="14.45" customHeight="1">
      <c r="A16" s="274"/>
      <c r="B16" s="1211"/>
      <c r="C16" s="923"/>
      <c r="D16" s="923" t="s">
        <v>4026</v>
      </c>
      <c r="E16" s="1217"/>
      <c r="F16" s="616"/>
      <c r="G16" s="1208"/>
      <c r="H16" s="1209" t="str">
        <f t="shared" si="0"/>
        <v/>
      </c>
      <c r="I16" s="331"/>
      <c r="J16" s="2167" t="s">
        <v>6679</v>
      </c>
      <c r="K16" s="2168" t="str">
        <f>VLOOKUP(J16,'FICHE RATIOS'!C:D,2,FALSE)</f>
        <v>Sprinklage</v>
      </c>
      <c r="M16" s="2033"/>
      <c r="N16" s="2031"/>
      <c r="P16" s="2033"/>
      <c r="Q16" s="2031"/>
      <c r="S16" s="2033"/>
      <c r="T16" s="2031"/>
    </row>
    <row r="17" spans="1:20" s="1210" customFormat="1" ht="12.75" customHeight="1">
      <c r="A17" s="274"/>
      <c r="B17" s="1211"/>
      <c r="C17" s="923"/>
      <c r="D17" s="923" t="s">
        <v>4027</v>
      </c>
      <c r="E17" s="1217"/>
      <c r="F17" s="616"/>
      <c r="G17" s="1208"/>
      <c r="H17" s="1209" t="str">
        <f t="shared" si="0"/>
        <v/>
      </c>
      <c r="I17" s="331"/>
      <c r="J17" s="2167" t="s">
        <v>6679</v>
      </c>
      <c r="K17" s="2168" t="str">
        <f>VLOOKUP(J17,'FICHE RATIOS'!C:D,2,FALSE)</f>
        <v>Sprinklage</v>
      </c>
      <c r="M17" s="2034"/>
      <c r="N17" s="2031"/>
      <c r="P17" s="2034"/>
      <c r="Q17" s="2031"/>
      <c r="S17" s="2034"/>
      <c r="T17" s="2031"/>
    </row>
    <row r="18" spans="1:20" s="1210" customFormat="1" ht="12.75" customHeight="1">
      <c r="A18" s="274"/>
      <c r="B18" s="1211"/>
      <c r="C18" s="923"/>
      <c r="D18" s="923" t="s">
        <v>4028</v>
      </c>
      <c r="E18" s="1217" t="s">
        <v>66</v>
      </c>
      <c r="F18" s="616"/>
      <c r="G18" s="1208"/>
      <c r="H18" s="1209" t="str">
        <f t="shared" si="0"/>
        <v/>
      </c>
      <c r="I18" s="331"/>
      <c r="J18" s="2167" t="s">
        <v>6679</v>
      </c>
      <c r="K18" s="2168" t="str">
        <f>VLOOKUP(J18,'FICHE RATIOS'!C:D,2,FALSE)</f>
        <v>Sprinklage</v>
      </c>
      <c r="M18" s="2033"/>
      <c r="N18" s="2031"/>
      <c r="P18" s="2033"/>
      <c r="Q18" s="2031"/>
      <c r="S18" s="2033"/>
      <c r="T18" s="2031"/>
    </row>
    <row r="19" spans="1:20" s="1210" customFormat="1" ht="12.75" customHeight="1">
      <c r="A19" s="274"/>
      <c r="B19" s="1211"/>
      <c r="C19" s="923"/>
      <c r="D19" s="923" t="s">
        <v>4029</v>
      </c>
      <c r="E19" s="1217" t="s">
        <v>66</v>
      </c>
      <c r="F19" s="616"/>
      <c r="G19" s="1208"/>
      <c r="H19" s="1209" t="str">
        <f t="shared" si="0"/>
        <v/>
      </c>
      <c r="I19" s="331"/>
      <c r="J19" s="2167" t="s">
        <v>6679</v>
      </c>
      <c r="K19" s="2168" t="str">
        <f>VLOOKUP(J19,'FICHE RATIOS'!C:D,2,FALSE)</f>
        <v>Sprinklage</v>
      </c>
      <c r="M19" s="2035"/>
      <c r="N19" s="2031"/>
      <c r="P19" s="2035"/>
      <c r="Q19" s="2031"/>
      <c r="S19" s="2035"/>
      <c r="T19" s="2031"/>
    </row>
    <row r="20" spans="1:20" s="1210" customFormat="1" ht="12.75" customHeight="1">
      <c r="A20" s="274"/>
      <c r="B20" s="1211"/>
      <c r="C20" s="923"/>
      <c r="D20" s="923" t="s">
        <v>4030</v>
      </c>
      <c r="E20" s="1217"/>
      <c r="F20" s="616"/>
      <c r="G20" s="1208"/>
      <c r="H20" s="1209" t="str">
        <f t="shared" si="0"/>
        <v/>
      </c>
      <c r="I20" s="331"/>
      <c r="J20" s="2167" t="s">
        <v>6679</v>
      </c>
      <c r="K20" s="2168" t="str">
        <f>VLOOKUP(J20,'FICHE RATIOS'!C:D,2,FALSE)</f>
        <v>Sprinklage</v>
      </c>
      <c r="M20" s="2036"/>
      <c r="N20" s="2031"/>
      <c r="P20" s="2036"/>
      <c r="Q20" s="2031"/>
      <c r="S20" s="2036"/>
      <c r="T20" s="2031"/>
    </row>
    <row r="21" spans="1:20" s="1210" customFormat="1" ht="12.75" customHeight="1">
      <c r="A21" s="274"/>
      <c r="B21" s="1211"/>
      <c r="C21" s="923"/>
      <c r="D21" s="923" t="s">
        <v>4028</v>
      </c>
      <c r="E21" s="1217" t="s">
        <v>66</v>
      </c>
      <c r="F21" s="616"/>
      <c r="G21" s="1208"/>
      <c r="H21" s="1209" t="str">
        <f t="shared" si="0"/>
        <v/>
      </c>
      <c r="I21" s="331"/>
      <c r="J21" s="2167" t="s">
        <v>6679</v>
      </c>
      <c r="K21" s="2168" t="str">
        <f>VLOOKUP(J21,'FICHE RATIOS'!C:D,2,FALSE)</f>
        <v>Sprinklage</v>
      </c>
      <c r="M21" s="2034"/>
      <c r="N21" s="2031"/>
      <c r="P21" s="2034"/>
      <c r="Q21" s="2031"/>
      <c r="S21" s="2034"/>
      <c r="T21" s="2031"/>
    </row>
    <row r="22" spans="1:20" s="1210" customFormat="1" ht="12.75" customHeight="1">
      <c r="A22" s="274"/>
      <c r="B22" s="1211"/>
      <c r="C22" s="923"/>
      <c r="D22" s="923" t="s">
        <v>4029</v>
      </c>
      <c r="E22" s="1217" t="s">
        <v>66</v>
      </c>
      <c r="F22" s="616"/>
      <c r="G22" s="1208"/>
      <c r="H22" s="1209" t="str">
        <f t="shared" si="0"/>
        <v/>
      </c>
      <c r="I22" s="331"/>
      <c r="J22" s="2167" t="s">
        <v>6679</v>
      </c>
      <c r="K22" s="2168" t="str">
        <f>VLOOKUP(J22,'FICHE RATIOS'!C:D,2,FALSE)</f>
        <v>Sprinklage</v>
      </c>
      <c r="M22" s="2034"/>
      <c r="N22" s="2031"/>
      <c r="P22" s="2034"/>
      <c r="Q22" s="2031"/>
      <c r="S22" s="2034"/>
      <c r="T22" s="2031"/>
    </row>
    <row r="23" spans="1:20" s="1210" customFormat="1" ht="12.75" customHeight="1">
      <c r="A23" s="274"/>
      <c r="B23" s="1211"/>
      <c r="C23" s="923"/>
      <c r="D23" s="923" t="s">
        <v>4031</v>
      </c>
      <c r="E23" s="1217"/>
      <c r="F23" s="616"/>
      <c r="G23" s="1208"/>
      <c r="H23" s="1209" t="str">
        <f t="shared" si="0"/>
        <v/>
      </c>
      <c r="I23" s="331"/>
      <c r="J23" s="2167" t="s">
        <v>6679</v>
      </c>
      <c r="K23" s="2168" t="str">
        <f>VLOOKUP(J23,'FICHE RATIOS'!C:D,2,FALSE)</f>
        <v>Sprinklage</v>
      </c>
      <c r="M23" s="2034"/>
      <c r="N23" s="2031"/>
      <c r="P23" s="2034"/>
      <c r="Q23" s="2031"/>
      <c r="S23" s="2034"/>
      <c r="T23" s="2031"/>
    </row>
    <row r="24" spans="1:20" s="1210" customFormat="1" ht="12.75" customHeight="1">
      <c r="A24" s="274"/>
      <c r="B24" s="1211"/>
      <c r="C24" s="923"/>
      <c r="D24" s="923" t="s">
        <v>4028</v>
      </c>
      <c r="E24" s="1217" t="s">
        <v>66</v>
      </c>
      <c r="F24" s="616"/>
      <c r="G24" s="1208"/>
      <c r="H24" s="1209" t="str">
        <f t="shared" si="0"/>
        <v/>
      </c>
      <c r="I24" s="331"/>
      <c r="J24" s="2167" t="s">
        <v>6679</v>
      </c>
      <c r="K24" s="2168" t="str">
        <f>VLOOKUP(J24,'FICHE RATIOS'!C:D,2,FALSE)</f>
        <v>Sprinklage</v>
      </c>
      <c r="M24" s="2034"/>
      <c r="N24" s="2031"/>
      <c r="P24" s="2034"/>
      <c r="Q24" s="2031"/>
      <c r="S24" s="2034"/>
      <c r="T24" s="2031"/>
    </row>
    <row r="25" spans="1:20" s="1210" customFormat="1" ht="12.75" customHeight="1">
      <c r="A25" s="274"/>
      <c r="B25" s="1211"/>
      <c r="C25" s="923"/>
      <c r="D25" s="923" t="s">
        <v>4029</v>
      </c>
      <c r="E25" s="1217" t="s">
        <v>66</v>
      </c>
      <c r="F25" s="616"/>
      <c r="G25" s="1208"/>
      <c r="H25" s="1209" t="str">
        <f t="shared" si="0"/>
        <v/>
      </c>
      <c r="I25" s="331"/>
      <c r="J25" s="2167" t="s">
        <v>6679</v>
      </c>
      <c r="K25" s="2168" t="str">
        <f>VLOOKUP(J25,'FICHE RATIOS'!C:D,2,FALSE)</f>
        <v>Sprinklage</v>
      </c>
      <c r="M25" s="2034"/>
      <c r="N25" s="2031"/>
      <c r="P25" s="2034"/>
      <c r="Q25" s="2031"/>
      <c r="S25" s="2034"/>
      <c r="T25" s="2031"/>
    </row>
    <row r="26" spans="1:20" s="1210" customFormat="1" ht="12.75" customHeight="1">
      <c r="A26" s="274"/>
      <c r="B26" s="1211"/>
      <c r="C26" s="923"/>
      <c r="D26" s="923" t="s">
        <v>4032</v>
      </c>
      <c r="E26" s="1217"/>
      <c r="F26" s="616"/>
      <c r="G26" s="1208"/>
      <c r="H26" s="1209" t="str">
        <f t="shared" si="0"/>
        <v/>
      </c>
      <c r="I26" s="331"/>
      <c r="J26" s="2167" t="s">
        <v>6679</v>
      </c>
      <c r="K26" s="2168" t="str">
        <f>VLOOKUP(J26,'FICHE RATIOS'!C:D,2,FALSE)</f>
        <v>Sprinklage</v>
      </c>
      <c r="M26" s="2034"/>
      <c r="N26" s="2031"/>
      <c r="P26" s="2034"/>
      <c r="Q26" s="2031"/>
      <c r="S26" s="2034"/>
      <c r="T26" s="2031"/>
    </row>
    <row r="27" spans="1:20" s="1210" customFormat="1" ht="12.75" customHeight="1">
      <c r="A27" s="274"/>
      <c r="B27" s="1211"/>
      <c r="C27" s="923"/>
      <c r="D27" s="923" t="s">
        <v>4028</v>
      </c>
      <c r="E27" s="1217" t="s">
        <v>66</v>
      </c>
      <c r="F27" s="616"/>
      <c r="G27" s="1208"/>
      <c r="H27" s="1209" t="str">
        <f t="shared" si="0"/>
        <v/>
      </c>
      <c r="I27" s="331"/>
      <c r="J27" s="2167" t="s">
        <v>6679</v>
      </c>
      <c r="K27" s="2168" t="str">
        <f>VLOOKUP(J27,'FICHE RATIOS'!C:D,2,FALSE)</f>
        <v>Sprinklage</v>
      </c>
      <c r="M27" s="2034"/>
      <c r="N27" s="2031"/>
      <c r="P27" s="2034"/>
      <c r="Q27" s="2031"/>
      <c r="S27" s="2034"/>
      <c r="T27" s="2031"/>
    </row>
    <row r="28" spans="1:20" s="1210" customFormat="1" ht="12.75" customHeight="1">
      <c r="A28" s="274"/>
      <c r="B28" s="1211"/>
      <c r="C28" s="923"/>
      <c r="D28" s="923" t="s">
        <v>4029</v>
      </c>
      <c r="E28" s="1217" t="s">
        <v>66</v>
      </c>
      <c r="F28" s="616"/>
      <c r="G28" s="1208"/>
      <c r="H28" s="1209" t="str">
        <f t="shared" si="0"/>
        <v/>
      </c>
      <c r="I28" s="331"/>
      <c r="J28" s="2167" t="s">
        <v>6679</v>
      </c>
      <c r="K28" s="2168" t="str">
        <f>VLOOKUP(J28,'FICHE RATIOS'!C:D,2,FALSE)</f>
        <v>Sprinklage</v>
      </c>
      <c r="M28" s="2034"/>
      <c r="N28" s="2031"/>
      <c r="P28" s="2034"/>
      <c r="Q28" s="2031"/>
      <c r="S28" s="2034"/>
      <c r="T28" s="2031"/>
    </row>
    <row r="29" spans="1:20" s="1210" customFormat="1" ht="12.75" customHeight="1">
      <c r="A29" s="274"/>
      <c r="B29" s="1211"/>
      <c r="C29" s="923"/>
      <c r="D29" s="923" t="s">
        <v>4033</v>
      </c>
      <c r="E29" s="1217"/>
      <c r="F29" s="616"/>
      <c r="G29" s="1208"/>
      <c r="H29" s="1209" t="str">
        <f t="shared" si="0"/>
        <v/>
      </c>
      <c r="I29" s="331"/>
      <c r="J29" s="2167" t="s">
        <v>6679</v>
      </c>
      <c r="K29" s="2168" t="str">
        <f>VLOOKUP(J29,'FICHE RATIOS'!C:D,2,FALSE)</f>
        <v>Sprinklage</v>
      </c>
      <c r="M29" s="2034"/>
      <c r="N29" s="2031"/>
      <c r="P29" s="2034"/>
      <c r="Q29" s="2031"/>
      <c r="S29" s="2034"/>
      <c r="T29" s="2031"/>
    </row>
    <row r="30" spans="1:20" s="1210" customFormat="1" ht="12.75" customHeight="1">
      <c r="A30" s="274"/>
      <c r="B30" s="1211"/>
      <c r="C30" s="923"/>
      <c r="D30" s="923" t="s">
        <v>4028</v>
      </c>
      <c r="E30" s="1217" t="s">
        <v>66</v>
      </c>
      <c r="F30" s="616"/>
      <c r="G30" s="1208"/>
      <c r="H30" s="1209" t="str">
        <f t="shared" si="0"/>
        <v/>
      </c>
      <c r="I30" s="331"/>
      <c r="J30" s="2167" t="s">
        <v>6679</v>
      </c>
      <c r="K30" s="2168" t="str">
        <f>VLOOKUP(J30,'FICHE RATIOS'!C:D,2,FALSE)</f>
        <v>Sprinklage</v>
      </c>
      <c r="M30" s="2034"/>
      <c r="N30" s="2031"/>
      <c r="P30" s="2034"/>
      <c r="Q30" s="2031"/>
      <c r="S30" s="2034"/>
      <c r="T30" s="2031"/>
    </row>
    <row r="31" spans="1:20" s="1210" customFormat="1" ht="12.75" customHeight="1">
      <c r="A31" s="274"/>
      <c r="B31" s="1211"/>
      <c r="C31" s="923"/>
      <c r="D31" s="923" t="s">
        <v>4029</v>
      </c>
      <c r="E31" s="1217" t="s">
        <v>66</v>
      </c>
      <c r="F31" s="616"/>
      <c r="G31" s="1208"/>
      <c r="H31" s="1209" t="str">
        <f t="shared" si="0"/>
        <v/>
      </c>
      <c r="I31" s="331"/>
      <c r="J31" s="2167" t="s">
        <v>6679</v>
      </c>
      <c r="K31" s="2168" t="str">
        <f>VLOOKUP(J31,'FICHE RATIOS'!C:D,2,FALSE)</f>
        <v>Sprinklage</v>
      </c>
      <c r="M31" s="2034"/>
      <c r="N31" s="2031"/>
      <c r="P31" s="2034"/>
      <c r="Q31" s="2031"/>
      <c r="S31" s="2034"/>
      <c r="T31" s="2031"/>
    </row>
    <row r="32" spans="1:20" s="1210" customFormat="1" ht="12.75" customHeight="1">
      <c r="A32" s="274"/>
      <c r="B32" s="1211"/>
      <c r="C32" s="923"/>
      <c r="D32" s="923" t="s">
        <v>4034</v>
      </c>
      <c r="E32" s="1217"/>
      <c r="F32" s="616"/>
      <c r="G32" s="1208"/>
      <c r="H32" s="1209" t="str">
        <f t="shared" si="0"/>
        <v/>
      </c>
      <c r="I32" s="331"/>
      <c r="J32" s="2167" t="s">
        <v>6679</v>
      </c>
      <c r="K32" s="2168" t="str">
        <f>VLOOKUP(J32,'FICHE RATIOS'!C:D,2,FALSE)</f>
        <v>Sprinklage</v>
      </c>
      <c r="M32" s="2034"/>
      <c r="N32" s="2031"/>
      <c r="P32" s="2034"/>
      <c r="Q32" s="2031"/>
      <c r="S32" s="2034"/>
      <c r="T32" s="2031"/>
    </row>
    <row r="33" spans="1:20" s="1210" customFormat="1" ht="12.75" customHeight="1">
      <c r="A33" s="274"/>
      <c r="B33" s="1211"/>
      <c r="C33" s="923"/>
      <c r="D33" s="923" t="s">
        <v>4028</v>
      </c>
      <c r="E33" s="1213" t="s">
        <v>235</v>
      </c>
      <c r="F33" s="616"/>
      <c r="G33" s="1208"/>
      <c r="H33" s="1209" t="str">
        <f t="shared" si="0"/>
        <v/>
      </c>
      <c r="I33" s="331"/>
      <c r="J33" s="2167" t="s">
        <v>6679</v>
      </c>
      <c r="K33" s="2168" t="str">
        <f>VLOOKUP(J33,'FICHE RATIOS'!C:D,2,FALSE)</f>
        <v>Sprinklage</v>
      </c>
      <c r="M33" s="2034"/>
      <c r="N33" s="2031"/>
      <c r="P33" s="2034"/>
      <c r="Q33" s="2031"/>
      <c r="S33" s="2034"/>
      <c r="T33" s="2031"/>
    </row>
    <row r="34" spans="1:20" s="1210" customFormat="1" ht="12.75" customHeight="1">
      <c r="A34" s="274"/>
      <c r="B34" s="1211"/>
      <c r="C34" s="923"/>
      <c r="D34" s="923" t="s">
        <v>4029</v>
      </c>
      <c r="E34" s="1213" t="s">
        <v>235</v>
      </c>
      <c r="F34" s="616"/>
      <c r="G34" s="1208"/>
      <c r="H34" s="1209" t="str">
        <f t="shared" si="0"/>
        <v/>
      </c>
      <c r="I34" s="331"/>
      <c r="J34" s="2167" t="s">
        <v>6679</v>
      </c>
      <c r="K34" s="2168" t="str">
        <f>VLOOKUP(J34,'FICHE RATIOS'!C:D,2,FALSE)</f>
        <v>Sprinklage</v>
      </c>
      <c r="M34" s="2034"/>
      <c r="N34" s="2031"/>
      <c r="P34" s="2034"/>
      <c r="Q34" s="2031"/>
      <c r="S34" s="2034"/>
      <c r="T34" s="2031"/>
    </row>
    <row r="35" spans="1:20" s="1210" customFormat="1" ht="12.75" customHeight="1">
      <c r="A35" s="274"/>
      <c r="B35" s="1211"/>
      <c r="C35" s="923"/>
      <c r="D35" s="923"/>
      <c r="E35" s="1213"/>
      <c r="F35" s="616"/>
      <c r="G35" s="1208"/>
      <c r="H35" s="1209" t="str">
        <f t="shared" si="0"/>
        <v/>
      </c>
      <c r="I35" s="331"/>
      <c r="J35" s="2167" t="s">
        <v>6679</v>
      </c>
      <c r="K35" s="2168" t="str">
        <f>VLOOKUP(J35,'FICHE RATIOS'!C:D,2,FALSE)</f>
        <v>Sprinklage</v>
      </c>
      <c r="M35" s="2034"/>
      <c r="N35" s="2031"/>
      <c r="P35" s="2034"/>
      <c r="Q35" s="2031"/>
      <c r="S35" s="2034"/>
      <c r="T35" s="2031"/>
    </row>
    <row r="36" spans="1:20" s="1210" customFormat="1" ht="12.75" customHeight="1">
      <c r="A36" s="274"/>
      <c r="B36" s="1211" t="s">
        <v>214</v>
      </c>
      <c r="C36" s="923"/>
      <c r="D36" s="1212" t="s">
        <v>4035</v>
      </c>
      <c r="E36" s="1213"/>
      <c r="F36" s="616"/>
      <c r="G36" s="1208"/>
      <c r="H36" s="1209" t="str">
        <f t="shared" si="0"/>
        <v/>
      </c>
      <c r="I36" s="331"/>
      <c r="J36" s="2167" t="s">
        <v>6679</v>
      </c>
      <c r="K36" s="2168" t="str">
        <f>VLOOKUP(J36,'FICHE RATIOS'!C:D,2,FALSE)</f>
        <v>Sprinklage</v>
      </c>
      <c r="M36" s="2034"/>
      <c r="N36" s="2031"/>
      <c r="P36" s="2034"/>
      <c r="Q36" s="2031"/>
      <c r="S36" s="2034"/>
      <c r="T36" s="2031"/>
    </row>
    <row r="37" spans="1:20" s="1210" customFormat="1" ht="12.75" customHeight="1">
      <c r="A37" s="274"/>
      <c r="B37" s="1211"/>
      <c r="C37" s="923"/>
      <c r="D37" s="923"/>
      <c r="E37" s="1213"/>
      <c r="F37" s="616"/>
      <c r="G37" s="1208"/>
      <c r="H37" s="1209" t="str">
        <f t="shared" si="0"/>
        <v/>
      </c>
      <c r="I37" s="331"/>
      <c r="J37" s="2167" t="s">
        <v>6679</v>
      </c>
      <c r="K37" s="2168" t="str">
        <f>VLOOKUP(J37,'FICHE RATIOS'!C:D,2,FALSE)</f>
        <v>Sprinklage</v>
      </c>
      <c r="M37" s="2034"/>
      <c r="N37" s="2031"/>
      <c r="P37" s="2034"/>
      <c r="Q37" s="2031"/>
      <c r="S37" s="2034"/>
      <c r="T37" s="2031"/>
    </row>
    <row r="38" spans="1:20" s="1210" customFormat="1" ht="12.75" customHeight="1">
      <c r="A38" s="274"/>
      <c r="B38" s="1211"/>
      <c r="C38" s="923"/>
      <c r="D38" s="923" t="s">
        <v>4036</v>
      </c>
      <c r="E38" s="1213" t="s">
        <v>51</v>
      </c>
      <c r="F38" s="616">
        <v>1</v>
      </c>
      <c r="G38" s="1208">
        <v>35700</v>
      </c>
      <c r="H38" s="1209">
        <f t="shared" si="0"/>
        <v>35700</v>
      </c>
      <c r="I38" s="331"/>
      <c r="J38" s="2167" t="s">
        <v>6679</v>
      </c>
      <c r="K38" s="2168" t="str">
        <f>VLOOKUP(J38,'FICHE RATIOS'!C:D,2,FALSE)</f>
        <v>Sprinklage</v>
      </c>
      <c r="M38" s="2034"/>
      <c r="N38" s="2031"/>
      <c r="P38" s="2034"/>
      <c r="Q38" s="2031"/>
      <c r="S38" s="2034"/>
      <c r="T38" s="2031"/>
    </row>
    <row r="39" spans="1:20" s="1210" customFormat="1" ht="12.75" customHeight="1">
      <c r="A39" s="274"/>
      <c r="B39" s="1211"/>
      <c r="C39" s="923"/>
      <c r="D39" s="923" t="s">
        <v>4037</v>
      </c>
      <c r="E39" s="1213" t="s">
        <v>51</v>
      </c>
      <c r="F39" s="616">
        <v>1</v>
      </c>
      <c r="G39" s="1208">
        <v>3950</v>
      </c>
      <c r="H39" s="1209">
        <f t="shared" si="0"/>
        <v>3950</v>
      </c>
      <c r="I39" s="331"/>
      <c r="J39" s="2167" t="s">
        <v>6679</v>
      </c>
      <c r="K39" s="2168" t="str">
        <f>VLOOKUP(J39,'FICHE RATIOS'!C:D,2,FALSE)</f>
        <v>Sprinklage</v>
      </c>
      <c r="M39" s="2034"/>
      <c r="N39" s="2031"/>
      <c r="P39" s="2034"/>
      <c r="Q39" s="2031"/>
      <c r="S39" s="2034"/>
      <c r="T39" s="2031"/>
    </row>
    <row r="40" spans="1:20" s="1210" customFormat="1" ht="12.75" customHeight="1">
      <c r="A40" s="274"/>
      <c r="B40" s="1211"/>
      <c r="C40" s="923"/>
      <c r="D40" s="923" t="s">
        <v>4038</v>
      </c>
      <c r="E40" s="1213" t="s">
        <v>51</v>
      </c>
      <c r="F40" s="616">
        <v>1</v>
      </c>
      <c r="G40" s="1208">
        <v>3580</v>
      </c>
      <c r="H40" s="1209">
        <f t="shared" si="0"/>
        <v>3580</v>
      </c>
      <c r="I40" s="331"/>
      <c r="J40" s="2167" t="s">
        <v>6679</v>
      </c>
      <c r="K40" s="2168" t="str">
        <f>VLOOKUP(J40,'FICHE RATIOS'!C:D,2,FALSE)</f>
        <v>Sprinklage</v>
      </c>
      <c r="M40" s="2034"/>
      <c r="N40" s="2031"/>
      <c r="P40" s="2034"/>
      <c r="Q40" s="2031"/>
      <c r="S40" s="2034"/>
      <c r="T40" s="2031"/>
    </row>
    <row r="41" spans="1:20" s="1210" customFormat="1" ht="25.9" customHeight="1">
      <c r="A41" s="274"/>
      <c r="B41" s="1211"/>
      <c r="C41" s="923"/>
      <c r="D41" s="1216" t="s">
        <v>4039</v>
      </c>
      <c r="E41" s="1217" t="s">
        <v>51</v>
      </c>
      <c r="F41" s="616">
        <v>1</v>
      </c>
      <c r="G41" s="1208">
        <v>4000</v>
      </c>
      <c r="H41" s="1209">
        <f t="shared" si="0"/>
        <v>4000</v>
      </c>
      <c r="I41" s="331"/>
      <c r="J41" s="2167" t="s">
        <v>6679</v>
      </c>
      <c r="K41" s="2168" t="str">
        <f>VLOOKUP(J41,'FICHE RATIOS'!C:D,2,FALSE)</f>
        <v>Sprinklage</v>
      </c>
      <c r="M41" s="2034"/>
      <c r="N41" s="2031"/>
      <c r="P41" s="2034"/>
      <c r="Q41" s="2031"/>
      <c r="S41" s="2034"/>
      <c r="T41" s="2031"/>
    </row>
    <row r="42" spans="1:20" s="1210" customFormat="1" ht="12.75" customHeight="1">
      <c r="A42" s="274"/>
      <c r="B42" s="1211"/>
      <c r="C42" s="923"/>
      <c r="D42" s="923" t="s">
        <v>4040</v>
      </c>
      <c r="E42" s="1213"/>
      <c r="F42" s="616"/>
      <c r="G42" s="1208"/>
      <c r="H42" s="1209"/>
      <c r="I42" s="331"/>
      <c r="J42" s="2167" t="s">
        <v>6679</v>
      </c>
      <c r="K42" s="2168" t="str">
        <f>VLOOKUP(J42,'FICHE RATIOS'!C:D,2,FALSE)</f>
        <v>Sprinklage</v>
      </c>
      <c r="M42" s="2034"/>
      <c r="N42" s="2031"/>
      <c r="P42" s="2034"/>
      <c r="Q42" s="2031"/>
      <c r="S42" s="2034"/>
      <c r="T42" s="2031"/>
    </row>
    <row r="43" spans="1:20" s="1210" customFormat="1" ht="12.75" customHeight="1">
      <c r="A43" s="274"/>
      <c r="B43" s="1211"/>
      <c r="C43" s="923"/>
      <c r="D43" s="923" t="s">
        <v>4041</v>
      </c>
      <c r="E43" s="1217" t="s">
        <v>1257</v>
      </c>
      <c r="F43" s="616"/>
      <c r="G43" s="1208"/>
      <c r="H43" s="1209"/>
      <c r="I43" s="331"/>
      <c r="J43" s="2167" t="s">
        <v>6679</v>
      </c>
      <c r="K43" s="2168" t="str">
        <f>VLOOKUP(J43,'FICHE RATIOS'!C:D,2,FALSE)</f>
        <v>Sprinklage</v>
      </c>
      <c r="M43" s="2034"/>
      <c r="N43" s="2031"/>
      <c r="P43" s="2034"/>
      <c r="Q43" s="2031"/>
      <c r="S43" s="2034"/>
      <c r="T43" s="2031"/>
    </row>
    <row r="44" spans="1:20" s="1210" customFormat="1" ht="12.75" customHeight="1">
      <c r="A44" s="274"/>
      <c r="B44" s="1211"/>
      <c r="C44" s="923"/>
      <c r="D44" s="923" t="s">
        <v>4042</v>
      </c>
      <c r="E44" s="1217"/>
      <c r="F44" s="616"/>
      <c r="G44" s="1208"/>
      <c r="H44" s="1209" t="str">
        <f t="shared" si="0"/>
        <v/>
      </c>
      <c r="I44" s="331"/>
      <c r="J44" s="2167" t="s">
        <v>6679</v>
      </c>
      <c r="K44" s="2168" t="str">
        <f>VLOOKUP(J44,'FICHE RATIOS'!C:D,2,FALSE)</f>
        <v>Sprinklage</v>
      </c>
      <c r="M44" s="2034"/>
      <c r="N44" s="2031"/>
      <c r="P44" s="2034"/>
      <c r="Q44" s="2031"/>
      <c r="S44" s="2034"/>
      <c r="T44" s="2031"/>
    </row>
    <row r="45" spans="1:20" s="1210" customFormat="1" ht="12.75" customHeight="1">
      <c r="A45" s="274"/>
      <c r="B45" s="1211"/>
      <c r="C45" s="923"/>
      <c r="D45" s="923"/>
      <c r="E45" s="1217"/>
      <c r="F45" s="616"/>
      <c r="G45" s="1208"/>
      <c r="H45" s="1209" t="str">
        <f t="shared" si="0"/>
        <v/>
      </c>
      <c r="I45" s="331"/>
      <c r="J45" s="2167" t="s">
        <v>6679</v>
      </c>
      <c r="K45" s="2168" t="str">
        <f>VLOOKUP(J45,'FICHE RATIOS'!C:D,2,FALSE)</f>
        <v>Sprinklage</v>
      </c>
      <c r="M45" s="2034"/>
      <c r="N45" s="2031"/>
      <c r="P45" s="2034"/>
      <c r="Q45" s="2031"/>
      <c r="S45" s="2034"/>
      <c r="T45" s="2031"/>
    </row>
    <row r="46" spans="1:20" s="1210" customFormat="1" ht="12.75" customHeight="1">
      <c r="A46" s="274"/>
      <c r="B46" s="1211"/>
      <c r="C46" s="923"/>
      <c r="D46" s="923" t="s">
        <v>4043</v>
      </c>
      <c r="E46" s="1217"/>
      <c r="F46" s="616"/>
      <c r="G46" s="1208"/>
      <c r="H46" s="1209" t="str">
        <f t="shared" si="0"/>
        <v/>
      </c>
      <c r="I46" s="331"/>
      <c r="J46" s="2167" t="s">
        <v>6679</v>
      </c>
      <c r="K46" s="2168" t="str">
        <f>VLOOKUP(J46,'FICHE RATIOS'!C:D,2,FALSE)</f>
        <v>Sprinklage</v>
      </c>
      <c r="M46" s="2034"/>
      <c r="N46" s="2031"/>
      <c r="P46" s="2034"/>
      <c r="Q46" s="2031"/>
      <c r="S46" s="2034"/>
      <c r="T46" s="2031"/>
    </row>
    <row r="47" spans="1:20" s="1210" customFormat="1" ht="12.75" customHeight="1">
      <c r="A47" s="274"/>
      <c r="B47" s="1211"/>
      <c r="C47" s="923"/>
      <c r="D47" s="923" t="s">
        <v>4044</v>
      </c>
      <c r="E47" s="1217" t="s">
        <v>51</v>
      </c>
      <c r="F47" s="616">
        <v>1</v>
      </c>
      <c r="G47" s="1208">
        <v>900</v>
      </c>
      <c r="H47" s="1209">
        <f t="shared" si="0"/>
        <v>900</v>
      </c>
      <c r="I47" s="331"/>
      <c r="J47" s="2167" t="s">
        <v>6679</v>
      </c>
      <c r="K47" s="2168" t="str">
        <f>VLOOKUP(J47,'FICHE RATIOS'!C:D,2,FALSE)</f>
        <v>Sprinklage</v>
      </c>
      <c r="M47" s="2034"/>
      <c r="N47" s="2031"/>
      <c r="P47" s="2034"/>
      <c r="Q47" s="2031"/>
      <c r="S47" s="2034"/>
      <c r="T47" s="2031"/>
    </row>
    <row r="48" spans="1:20" s="1210" customFormat="1" ht="12.75" customHeight="1">
      <c r="A48" s="274"/>
      <c r="B48" s="1211"/>
      <c r="C48" s="923"/>
      <c r="D48" s="923" t="s">
        <v>4045</v>
      </c>
      <c r="E48" s="1213" t="s">
        <v>51</v>
      </c>
      <c r="F48" s="616">
        <v>1</v>
      </c>
      <c r="G48" s="1208">
        <v>480</v>
      </c>
      <c r="H48" s="1209">
        <f t="shared" si="0"/>
        <v>480</v>
      </c>
      <c r="I48" s="331"/>
      <c r="J48" s="2167" t="s">
        <v>6679</v>
      </c>
      <c r="K48" s="2168" t="str">
        <f>VLOOKUP(J48,'FICHE RATIOS'!C:D,2,FALSE)</f>
        <v>Sprinklage</v>
      </c>
      <c r="M48" s="2034"/>
      <c r="N48" s="2031"/>
      <c r="P48" s="2034"/>
      <c r="Q48" s="2031"/>
      <c r="S48" s="2034"/>
      <c r="T48" s="2031"/>
    </row>
    <row r="49" spans="1:20" s="1210" customFormat="1" ht="12.75" customHeight="1">
      <c r="A49" s="274"/>
      <c r="B49" s="1211"/>
      <c r="C49" s="923"/>
      <c r="D49" s="923" t="s">
        <v>4046</v>
      </c>
      <c r="E49" s="1217" t="s">
        <v>51</v>
      </c>
      <c r="F49" s="616">
        <v>1</v>
      </c>
      <c r="G49" s="1208">
        <v>1250</v>
      </c>
      <c r="H49" s="1209">
        <f t="shared" si="0"/>
        <v>1250</v>
      </c>
      <c r="I49" s="331"/>
      <c r="J49" s="2167" t="s">
        <v>6679</v>
      </c>
      <c r="K49" s="2168" t="str">
        <f>VLOOKUP(J49,'FICHE RATIOS'!C:D,2,FALSE)</f>
        <v>Sprinklage</v>
      </c>
      <c r="M49" s="2034"/>
      <c r="N49" s="2031"/>
      <c r="P49" s="2034"/>
      <c r="Q49" s="2031"/>
      <c r="S49" s="2034"/>
      <c r="T49" s="2031"/>
    </row>
    <row r="50" spans="1:20" s="1210" customFormat="1" ht="12.75" customHeight="1">
      <c r="A50" s="274"/>
      <c r="B50" s="1211"/>
      <c r="C50" s="923"/>
      <c r="D50" s="923"/>
      <c r="E50" s="1213"/>
      <c r="F50" s="616"/>
      <c r="G50" s="1208"/>
      <c r="H50" s="1209" t="str">
        <f t="shared" si="0"/>
        <v/>
      </c>
      <c r="I50" s="331"/>
      <c r="J50" s="2167" t="s">
        <v>6679</v>
      </c>
      <c r="K50" s="2168" t="str">
        <f>VLOOKUP(J50,'FICHE RATIOS'!C:D,2,FALSE)</f>
        <v>Sprinklage</v>
      </c>
      <c r="M50" s="2034"/>
      <c r="N50" s="2031"/>
      <c r="P50" s="2034"/>
      <c r="Q50" s="2031"/>
      <c r="S50" s="2034"/>
      <c r="T50" s="2031"/>
    </row>
    <row r="51" spans="1:20" s="1210" customFormat="1" ht="12.75" customHeight="1">
      <c r="A51" s="274"/>
      <c r="B51" s="1211" t="s">
        <v>216</v>
      </c>
      <c r="C51" s="923"/>
      <c r="D51" s="1212" t="s">
        <v>4047</v>
      </c>
      <c r="E51" s="1217" t="s">
        <v>51</v>
      </c>
      <c r="F51" s="616">
        <v>1</v>
      </c>
      <c r="G51" s="1208">
        <v>290</v>
      </c>
      <c r="H51" s="1209">
        <f t="shared" si="0"/>
        <v>290</v>
      </c>
      <c r="I51" s="331"/>
      <c r="J51" s="2167" t="s">
        <v>6679</v>
      </c>
      <c r="K51" s="2168" t="str">
        <f>VLOOKUP(J51,'FICHE RATIOS'!C:D,2,FALSE)</f>
        <v>Sprinklage</v>
      </c>
      <c r="M51" s="2034"/>
      <c r="N51" s="2031"/>
      <c r="P51" s="2034"/>
      <c r="Q51" s="2031"/>
      <c r="S51" s="2034"/>
      <c r="T51" s="2031"/>
    </row>
    <row r="52" spans="1:20" s="1210" customFormat="1" ht="12.75" customHeight="1">
      <c r="A52" s="274"/>
      <c r="B52" s="1211"/>
      <c r="C52" s="923"/>
      <c r="D52" s="923"/>
      <c r="E52" s="1217"/>
      <c r="F52" s="616"/>
      <c r="G52" s="1208"/>
      <c r="H52" s="1209" t="str">
        <f t="shared" si="0"/>
        <v/>
      </c>
      <c r="I52" s="331"/>
      <c r="J52" s="2167" t="s">
        <v>6679</v>
      </c>
      <c r="K52" s="2168" t="str">
        <f>VLOOKUP(J52,'FICHE RATIOS'!C:D,2,FALSE)</f>
        <v>Sprinklage</v>
      </c>
      <c r="M52" s="2034"/>
      <c r="N52" s="2031"/>
      <c r="P52" s="2034"/>
      <c r="Q52" s="2031"/>
      <c r="S52" s="2034"/>
      <c r="T52" s="2031"/>
    </row>
    <row r="53" spans="1:20" s="1210" customFormat="1" ht="12.75" customHeight="1">
      <c r="A53" s="274"/>
      <c r="B53" s="1211" t="s">
        <v>478</v>
      </c>
      <c r="C53" s="923"/>
      <c r="D53" s="1212" t="s">
        <v>4048</v>
      </c>
      <c r="E53" s="1217"/>
      <c r="F53" s="616"/>
      <c r="G53" s="1208"/>
      <c r="H53" s="1209" t="str">
        <f t="shared" si="0"/>
        <v/>
      </c>
      <c r="I53" s="331"/>
      <c r="J53" s="2167" t="s">
        <v>6679</v>
      </c>
      <c r="K53" s="2168" t="str">
        <f>VLOOKUP(J53,'FICHE RATIOS'!C:D,2,FALSE)</f>
        <v>Sprinklage</v>
      </c>
      <c r="M53" s="2034"/>
      <c r="N53" s="2031"/>
      <c r="P53" s="2034"/>
      <c r="Q53" s="2031"/>
      <c r="S53" s="2034"/>
      <c r="T53" s="2031"/>
    </row>
    <row r="54" spans="1:20" s="1210" customFormat="1" ht="12.75" customHeight="1">
      <c r="A54" s="274"/>
      <c r="B54" s="1211"/>
      <c r="C54" s="923"/>
      <c r="D54" s="923"/>
      <c r="E54" s="1217"/>
      <c r="F54" s="616"/>
      <c r="G54" s="1208"/>
      <c r="H54" s="1209" t="str">
        <f t="shared" si="0"/>
        <v/>
      </c>
      <c r="I54" s="331"/>
      <c r="J54" s="2167" t="s">
        <v>6679</v>
      </c>
      <c r="K54" s="2168" t="str">
        <f>VLOOKUP(J54,'FICHE RATIOS'!C:D,2,FALSE)</f>
        <v>Sprinklage</v>
      </c>
      <c r="M54" s="2034"/>
      <c r="N54" s="2031"/>
      <c r="P54" s="2034"/>
      <c r="Q54" s="2031"/>
      <c r="S54" s="2034"/>
      <c r="T54" s="2031"/>
    </row>
    <row r="55" spans="1:20" s="1210" customFormat="1" ht="12.75" customHeight="1">
      <c r="A55" s="274"/>
      <c r="B55" s="1211"/>
      <c r="C55" s="923"/>
      <c r="D55" s="923" t="s">
        <v>4049</v>
      </c>
      <c r="E55" s="1213"/>
      <c r="F55" s="616"/>
      <c r="G55" s="1208"/>
      <c r="H55" s="1209" t="str">
        <f t="shared" si="0"/>
        <v/>
      </c>
      <c r="I55" s="331"/>
      <c r="J55" s="2167" t="s">
        <v>6679</v>
      </c>
      <c r="K55" s="2168" t="str">
        <f>VLOOKUP(J55,'FICHE RATIOS'!C:D,2,FALSE)</f>
        <v>Sprinklage</v>
      </c>
      <c r="M55" s="2034"/>
      <c r="N55" s="2031"/>
      <c r="P55" s="2034"/>
      <c r="Q55" s="2031"/>
      <c r="S55" s="2034"/>
      <c r="T55" s="2031"/>
    </row>
    <row r="56" spans="1:20" s="1210" customFormat="1" ht="12.75" customHeight="1">
      <c r="A56" s="274"/>
      <c r="B56" s="1211"/>
      <c r="C56" s="923"/>
      <c r="D56" s="923" t="s">
        <v>4050</v>
      </c>
      <c r="E56" s="1217" t="s">
        <v>51</v>
      </c>
      <c r="F56" s="616">
        <v>2</v>
      </c>
      <c r="G56" s="1208">
        <v>2950</v>
      </c>
      <c r="H56" s="1209">
        <f t="shared" si="0"/>
        <v>5900</v>
      </c>
      <c r="I56" s="331"/>
      <c r="J56" s="2167" t="s">
        <v>6679</v>
      </c>
      <c r="K56" s="2168" t="str">
        <f>VLOOKUP(J56,'FICHE RATIOS'!C:D,2,FALSE)</f>
        <v>Sprinklage</v>
      </c>
      <c r="M56" s="2034"/>
      <c r="N56" s="2031"/>
      <c r="P56" s="2034"/>
      <c r="Q56" s="2031"/>
      <c r="S56" s="2034"/>
      <c r="T56" s="2031"/>
    </row>
    <row r="57" spans="1:20" s="1210" customFormat="1" ht="12.75" customHeight="1">
      <c r="A57" s="274"/>
      <c r="B57" s="1214"/>
      <c r="C57" s="923"/>
      <c r="D57" s="923" t="s">
        <v>4051</v>
      </c>
      <c r="E57" s="1217"/>
      <c r="F57" s="616"/>
      <c r="G57" s="1208"/>
      <c r="H57" s="1209" t="str">
        <f t="shared" si="0"/>
        <v/>
      </c>
      <c r="I57" s="331"/>
      <c r="J57" s="2167" t="s">
        <v>6679</v>
      </c>
      <c r="K57" s="2168" t="str">
        <f>VLOOKUP(J57,'FICHE RATIOS'!C:D,2,FALSE)</f>
        <v>Sprinklage</v>
      </c>
      <c r="M57" s="2034"/>
      <c r="N57" s="2031"/>
      <c r="P57" s="2034"/>
      <c r="Q57" s="2031"/>
      <c r="S57" s="2034"/>
      <c r="T57" s="2031"/>
    </row>
    <row r="58" spans="1:20" s="1210" customFormat="1" ht="12.75" customHeight="1">
      <c r="A58" s="274"/>
      <c r="B58" s="1211"/>
      <c r="C58" s="923"/>
      <c r="D58" s="923"/>
      <c r="E58" s="1217"/>
      <c r="F58" s="616"/>
      <c r="G58" s="1208"/>
      <c r="H58" s="1209" t="str">
        <f t="shared" si="0"/>
        <v/>
      </c>
      <c r="I58" s="331"/>
      <c r="J58" s="2167" t="s">
        <v>6679</v>
      </c>
      <c r="K58" s="2168" t="str">
        <f>VLOOKUP(J58,'FICHE RATIOS'!C:D,2,FALSE)</f>
        <v>Sprinklage</v>
      </c>
      <c r="M58" s="2034"/>
      <c r="N58" s="2031"/>
      <c r="P58" s="2034"/>
      <c r="Q58" s="2031"/>
      <c r="S58" s="2034"/>
      <c r="T58" s="2031"/>
    </row>
    <row r="59" spans="1:20" s="1210" customFormat="1" ht="12.75" customHeight="1">
      <c r="A59" s="274"/>
      <c r="B59" s="1214"/>
      <c r="C59" s="923"/>
      <c r="D59" s="923"/>
      <c r="E59" s="1213"/>
      <c r="F59" s="616"/>
      <c r="G59" s="1208"/>
      <c r="H59" s="1209" t="str">
        <f t="shared" si="0"/>
        <v/>
      </c>
      <c r="I59" s="331"/>
      <c r="J59" s="2167" t="s">
        <v>6679</v>
      </c>
      <c r="K59" s="2168" t="str">
        <f>VLOOKUP(J59,'FICHE RATIOS'!C:D,2,FALSE)</f>
        <v>Sprinklage</v>
      </c>
      <c r="M59" s="2034"/>
      <c r="N59" s="2031"/>
      <c r="P59" s="2034"/>
      <c r="Q59" s="2031"/>
      <c r="S59" s="2034"/>
      <c r="T59" s="2031"/>
    </row>
    <row r="60" spans="1:20" s="1210" customFormat="1" ht="12.75" customHeight="1">
      <c r="A60" s="274"/>
      <c r="B60" s="1211" t="s">
        <v>571</v>
      </c>
      <c r="C60" s="923"/>
      <c r="D60" s="1212" t="s">
        <v>4052</v>
      </c>
      <c r="E60" s="1217"/>
      <c r="F60" s="616"/>
      <c r="G60" s="1208"/>
      <c r="H60" s="1209" t="str">
        <f t="shared" si="0"/>
        <v/>
      </c>
      <c r="I60" s="331"/>
      <c r="J60" s="2167" t="s">
        <v>6679</v>
      </c>
      <c r="K60" s="2168" t="str">
        <f>VLOOKUP(J60,'FICHE RATIOS'!C:D,2,FALSE)</f>
        <v>Sprinklage</v>
      </c>
      <c r="M60" s="2034"/>
      <c r="N60" s="2031"/>
      <c r="P60" s="2034"/>
      <c r="Q60" s="2031"/>
      <c r="S60" s="2034"/>
      <c r="T60" s="2031"/>
    </row>
    <row r="61" spans="1:20" s="1210" customFormat="1" ht="12.75" customHeight="1">
      <c r="A61" s="274"/>
      <c r="B61" s="1214"/>
      <c r="C61" s="923"/>
      <c r="D61" s="923"/>
      <c r="E61" s="1217"/>
      <c r="F61" s="616"/>
      <c r="G61" s="1208"/>
      <c r="H61" s="1209" t="str">
        <f t="shared" si="0"/>
        <v/>
      </c>
      <c r="I61" s="331"/>
      <c r="J61" s="2167" t="s">
        <v>6679</v>
      </c>
      <c r="K61" s="2168" t="str">
        <f>VLOOKUP(J61,'FICHE RATIOS'!C:D,2,FALSE)</f>
        <v>Sprinklage</v>
      </c>
      <c r="M61" s="2034"/>
      <c r="N61" s="2031"/>
      <c r="P61" s="2034"/>
      <c r="Q61" s="2031"/>
      <c r="S61" s="2034"/>
      <c r="T61" s="2031"/>
    </row>
    <row r="62" spans="1:20" s="1210" customFormat="1" ht="12.75" customHeight="1">
      <c r="A62" s="274"/>
      <c r="B62" s="1214"/>
      <c r="C62" s="923"/>
      <c r="D62" s="923" t="s">
        <v>4053</v>
      </c>
      <c r="E62" s="1217" t="s">
        <v>66</v>
      </c>
      <c r="F62" s="616">
        <v>10</v>
      </c>
      <c r="G62" s="1208">
        <v>450</v>
      </c>
      <c r="H62" s="1209">
        <f t="shared" si="0"/>
        <v>4500</v>
      </c>
      <c r="I62" s="331"/>
      <c r="J62" s="2167" t="s">
        <v>6679</v>
      </c>
      <c r="K62" s="2168" t="str">
        <f>VLOOKUP(J62,'FICHE RATIOS'!C:D,2,FALSE)</f>
        <v>Sprinklage</v>
      </c>
      <c r="M62" s="2034"/>
      <c r="N62" s="2031"/>
      <c r="P62" s="2034"/>
      <c r="Q62" s="2031"/>
      <c r="S62" s="2034"/>
      <c r="T62" s="2031"/>
    </row>
    <row r="63" spans="1:20" s="1210" customFormat="1" ht="12.6" customHeight="1">
      <c r="A63" s="274"/>
      <c r="B63" s="1211"/>
      <c r="C63" s="923"/>
      <c r="D63" s="923"/>
      <c r="E63" s="1213"/>
      <c r="F63" s="616"/>
      <c r="G63" s="1208"/>
      <c r="H63" s="1209" t="str">
        <f t="shared" si="0"/>
        <v/>
      </c>
      <c r="I63" s="331"/>
      <c r="J63" s="2167" t="s">
        <v>6679</v>
      </c>
      <c r="K63" s="2168" t="str">
        <f>VLOOKUP(J63,'FICHE RATIOS'!C:D,2,FALSE)</f>
        <v>Sprinklage</v>
      </c>
      <c r="M63" s="2034"/>
      <c r="N63" s="2031"/>
      <c r="P63" s="2034"/>
      <c r="Q63" s="2031"/>
      <c r="S63" s="2034"/>
      <c r="T63" s="2031"/>
    </row>
    <row r="64" spans="1:20" s="1210" customFormat="1" ht="12.75" customHeight="1">
      <c r="A64" s="274"/>
      <c r="B64" s="1214"/>
      <c r="C64" s="923"/>
      <c r="D64" s="923"/>
      <c r="E64" s="1213"/>
      <c r="F64" s="616"/>
      <c r="G64" s="1208"/>
      <c r="H64" s="1209" t="str">
        <f t="shared" si="0"/>
        <v/>
      </c>
      <c r="I64" s="331"/>
      <c r="J64" s="2167" t="s">
        <v>6679</v>
      </c>
      <c r="K64" s="2168" t="str">
        <f>VLOOKUP(J64,'FICHE RATIOS'!C:D,2,FALSE)</f>
        <v>Sprinklage</v>
      </c>
      <c r="M64" s="2034"/>
      <c r="N64" s="2031"/>
      <c r="P64" s="2034"/>
      <c r="Q64" s="2031"/>
      <c r="S64" s="2034"/>
      <c r="T64" s="2031"/>
    </row>
    <row r="65" spans="1:20" s="1210" customFormat="1" ht="12.75" customHeight="1">
      <c r="A65" s="274"/>
      <c r="B65" s="1211" t="s">
        <v>657</v>
      </c>
      <c r="C65" s="923"/>
      <c r="D65" s="1212" t="s">
        <v>4054</v>
      </c>
      <c r="E65" s="1213"/>
      <c r="F65" s="616"/>
      <c r="G65" s="1208"/>
      <c r="H65" s="1209" t="str">
        <f t="shared" si="0"/>
        <v/>
      </c>
      <c r="I65" s="331"/>
      <c r="J65" s="2167" t="s">
        <v>6679</v>
      </c>
      <c r="K65" s="2168" t="str">
        <f>VLOOKUP(J65,'FICHE RATIOS'!C:D,2,FALSE)</f>
        <v>Sprinklage</v>
      </c>
      <c r="M65" s="2034"/>
      <c r="N65" s="2031"/>
      <c r="P65" s="2034"/>
      <c r="Q65" s="2031"/>
      <c r="S65" s="2034"/>
      <c r="T65" s="2031"/>
    </row>
    <row r="66" spans="1:20" s="1210" customFormat="1" ht="12.75" customHeight="1">
      <c r="A66" s="274"/>
      <c r="B66" s="1211"/>
      <c r="C66" s="923"/>
      <c r="D66" s="923"/>
      <c r="E66" s="1213"/>
      <c r="F66" s="616"/>
      <c r="G66" s="1208"/>
      <c r="H66" s="1209" t="str">
        <f t="shared" si="0"/>
        <v/>
      </c>
      <c r="I66" s="331"/>
      <c r="J66" s="2167" t="s">
        <v>6679</v>
      </c>
      <c r="K66" s="2168" t="str">
        <f>VLOOKUP(J66,'FICHE RATIOS'!C:D,2,FALSE)</f>
        <v>Sprinklage</v>
      </c>
      <c r="M66" s="2034"/>
      <c r="N66" s="2031"/>
      <c r="P66" s="2034"/>
      <c r="Q66" s="2031"/>
      <c r="S66" s="2034"/>
      <c r="T66" s="2031"/>
    </row>
    <row r="67" spans="1:20" s="1210" customFormat="1" ht="12.75" customHeight="1">
      <c r="A67" s="274"/>
      <c r="B67" s="1214"/>
      <c r="C67" s="923"/>
      <c r="D67" s="923" t="s">
        <v>4055</v>
      </c>
      <c r="E67" s="1213"/>
      <c r="F67" s="616"/>
      <c r="G67" s="1208"/>
      <c r="H67" s="1209" t="str">
        <f t="shared" si="0"/>
        <v/>
      </c>
      <c r="I67" s="331"/>
      <c r="J67" s="2167" t="s">
        <v>6679</v>
      </c>
      <c r="K67" s="2168" t="str">
        <f>VLOOKUP(J67,'FICHE RATIOS'!C:D,2,FALSE)</f>
        <v>Sprinklage</v>
      </c>
      <c r="M67" s="2034"/>
      <c r="N67" s="2031"/>
      <c r="P67" s="2034"/>
      <c r="Q67" s="2031"/>
      <c r="S67" s="2034"/>
      <c r="T67" s="2031"/>
    </row>
    <row r="68" spans="1:20" s="1210" customFormat="1" ht="12.75" customHeight="1">
      <c r="A68" s="274"/>
      <c r="B68" s="1214"/>
      <c r="C68" s="923"/>
      <c r="D68" s="923" t="s">
        <v>4056</v>
      </c>
      <c r="E68" s="1213"/>
      <c r="F68" s="616"/>
      <c r="G68" s="1208"/>
      <c r="H68" s="1209" t="str">
        <f t="shared" si="0"/>
        <v/>
      </c>
      <c r="I68" s="331"/>
      <c r="J68" s="2167" t="s">
        <v>6679</v>
      </c>
      <c r="K68" s="2168" t="str">
        <f>VLOOKUP(J68,'FICHE RATIOS'!C:D,2,FALSE)</f>
        <v>Sprinklage</v>
      </c>
      <c r="M68" s="2034"/>
      <c r="N68" s="2031"/>
      <c r="P68" s="2034"/>
      <c r="Q68" s="2031"/>
      <c r="S68" s="2034"/>
      <c r="T68" s="2031"/>
    </row>
    <row r="69" spans="1:20" s="1210" customFormat="1" ht="12.75" customHeight="1">
      <c r="A69" s="274"/>
      <c r="B69" s="1214"/>
      <c r="C69" s="923"/>
      <c r="D69" s="923" t="s">
        <v>4057</v>
      </c>
      <c r="E69" s="1217" t="s">
        <v>235</v>
      </c>
      <c r="F69" s="616"/>
      <c r="G69" s="1208"/>
      <c r="H69" s="1209" t="str">
        <f t="shared" si="0"/>
        <v/>
      </c>
      <c r="I69" s="331"/>
      <c r="J69" s="2167" t="s">
        <v>6679</v>
      </c>
      <c r="K69" s="2168" t="str">
        <f>VLOOKUP(J69,'FICHE RATIOS'!C:D,2,FALSE)</f>
        <v>Sprinklage</v>
      </c>
      <c r="M69" s="2034"/>
      <c r="N69" s="2031"/>
      <c r="P69" s="2034"/>
      <c r="Q69" s="2031"/>
      <c r="S69" s="2034"/>
      <c r="T69" s="2031"/>
    </row>
    <row r="70" spans="1:20" s="1210" customFormat="1" ht="12.75" customHeight="1">
      <c r="A70" s="274"/>
      <c r="B70" s="1214"/>
      <c r="C70" s="923"/>
      <c r="D70" s="923" t="s">
        <v>4058</v>
      </c>
      <c r="E70" s="1217" t="s">
        <v>235</v>
      </c>
      <c r="F70" s="616"/>
      <c r="G70" s="1208"/>
      <c r="H70" s="1209" t="str">
        <f t="shared" si="0"/>
        <v/>
      </c>
      <c r="I70" s="331"/>
      <c r="J70" s="2167" t="s">
        <v>6679</v>
      </c>
      <c r="K70" s="2168" t="str">
        <f>VLOOKUP(J70,'FICHE RATIOS'!C:D,2,FALSE)</f>
        <v>Sprinklage</v>
      </c>
      <c r="M70" s="2034"/>
      <c r="N70" s="2031"/>
      <c r="P70" s="2034"/>
      <c r="Q70" s="2031"/>
      <c r="S70" s="2034"/>
      <c r="T70" s="2031"/>
    </row>
    <row r="71" spans="1:20" s="1210" customFormat="1" ht="12.75" customHeight="1">
      <c r="A71" s="274"/>
      <c r="B71" s="1214"/>
      <c r="C71" s="923"/>
      <c r="D71" s="923" t="s">
        <v>4059</v>
      </c>
      <c r="E71" s="1213" t="s">
        <v>235</v>
      </c>
      <c r="F71" s="616">
        <v>1</v>
      </c>
      <c r="G71" s="1208">
        <v>107000</v>
      </c>
      <c r="H71" s="1209">
        <f t="shared" ref="H71:H118" si="1">IF(F71=0,"",G71*F71)</f>
        <v>107000</v>
      </c>
      <c r="I71" s="331"/>
      <c r="J71" s="2167" t="s">
        <v>6679</v>
      </c>
      <c r="K71" s="2168" t="str">
        <f>VLOOKUP(J71,'FICHE RATIOS'!C:D,2,FALSE)</f>
        <v>Sprinklage</v>
      </c>
      <c r="M71" s="2034"/>
      <c r="N71" s="2031"/>
      <c r="P71" s="2034"/>
      <c r="Q71" s="2031"/>
      <c r="S71" s="2034"/>
      <c r="T71" s="2031"/>
    </row>
    <row r="72" spans="1:20" s="1210" customFormat="1" ht="12.75" customHeight="1">
      <c r="A72" s="274"/>
      <c r="B72" s="1214"/>
      <c r="C72" s="923"/>
      <c r="D72" s="923" t="s">
        <v>4060</v>
      </c>
      <c r="E72" s="1213" t="s">
        <v>235</v>
      </c>
      <c r="F72" s="616"/>
      <c r="G72" s="1208"/>
      <c r="H72" s="1209" t="str">
        <f t="shared" si="1"/>
        <v/>
      </c>
      <c r="I72" s="331"/>
      <c r="J72" s="2167" t="s">
        <v>6679</v>
      </c>
      <c r="K72" s="2168" t="str">
        <f>VLOOKUP(J72,'FICHE RATIOS'!C:D,2,FALSE)</f>
        <v>Sprinklage</v>
      </c>
      <c r="M72" s="2034"/>
      <c r="N72" s="2031"/>
      <c r="P72" s="2034"/>
      <c r="Q72" s="2031"/>
      <c r="S72" s="2034"/>
      <c r="T72" s="2031"/>
    </row>
    <row r="73" spans="1:20" s="1210" customFormat="1" ht="12.75" customHeight="1">
      <c r="A73" s="274"/>
      <c r="B73" s="1214"/>
      <c r="C73" s="923"/>
      <c r="D73" s="923"/>
      <c r="E73" s="1217"/>
      <c r="F73" s="616"/>
      <c r="G73" s="1208"/>
      <c r="H73" s="1209" t="str">
        <f t="shared" si="1"/>
        <v/>
      </c>
      <c r="I73" s="331"/>
      <c r="J73" s="2167" t="s">
        <v>6679</v>
      </c>
      <c r="K73" s="2168" t="str">
        <f>VLOOKUP(J73,'FICHE RATIOS'!C:D,2,FALSE)</f>
        <v>Sprinklage</v>
      </c>
      <c r="M73" s="2034"/>
      <c r="N73" s="2031"/>
      <c r="P73" s="2034"/>
      <c r="Q73" s="2031"/>
      <c r="S73" s="2034"/>
      <c r="T73" s="2031"/>
    </row>
    <row r="74" spans="1:20" s="1210" customFormat="1" ht="12.75" customHeight="1">
      <c r="A74" s="274"/>
      <c r="B74" s="1214"/>
      <c r="C74" s="923"/>
      <c r="D74" s="923" t="s">
        <v>4061</v>
      </c>
      <c r="E74" s="1217" t="s">
        <v>66</v>
      </c>
      <c r="F74" s="616">
        <v>10</v>
      </c>
      <c r="G74" s="1208">
        <v>110</v>
      </c>
      <c r="H74" s="1209">
        <f t="shared" si="1"/>
        <v>1100</v>
      </c>
      <c r="I74" s="331"/>
      <c r="J74" s="2167" t="s">
        <v>6679</v>
      </c>
      <c r="K74" s="2168" t="str">
        <f>VLOOKUP(J74,'FICHE RATIOS'!C:D,2,FALSE)</f>
        <v>Sprinklage</v>
      </c>
      <c r="M74" s="2034"/>
      <c r="N74" s="2031"/>
      <c r="P74" s="2034"/>
      <c r="Q74" s="2031"/>
      <c r="S74" s="2034"/>
      <c r="T74" s="2031"/>
    </row>
    <row r="75" spans="1:20" s="1210" customFormat="1" ht="12.75" customHeight="1">
      <c r="A75" s="274"/>
      <c r="B75" s="1214"/>
      <c r="C75" s="923"/>
      <c r="D75" s="923" t="s">
        <v>4062</v>
      </c>
      <c r="E75" s="1217" t="s">
        <v>51</v>
      </c>
      <c r="F75" s="616">
        <v>1</v>
      </c>
      <c r="G75" s="1208">
        <v>5500</v>
      </c>
      <c r="H75" s="1209">
        <f t="shared" si="1"/>
        <v>5500</v>
      </c>
      <c r="I75" s="331"/>
      <c r="J75" s="2167" t="s">
        <v>6679</v>
      </c>
      <c r="K75" s="2168" t="str">
        <f>VLOOKUP(J75,'FICHE RATIOS'!C:D,2,FALSE)</f>
        <v>Sprinklage</v>
      </c>
      <c r="M75" s="2034"/>
      <c r="N75" s="2031"/>
      <c r="P75" s="2034"/>
      <c r="Q75" s="2031"/>
      <c r="S75" s="2034"/>
      <c r="T75" s="2031"/>
    </row>
    <row r="76" spans="1:20" s="1210" customFormat="1" ht="12.75" customHeight="1">
      <c r="A76" s="274"/>
      <c r="B76" s="1211"/>
      <c r="C76" s="923"/>
      <c r="D76" s="923"/>
      <c r="E76" s="1217"/>
      <c r="F76" s="616"/>
      <c r="G76" s="1208"/>
      <c r="H76" s="1209" t="str">
        <f t="shared" si="1"/>
        <v/>
      </c>
      <c r="I76" s="331"/>
      <c r="J76" s="2167" t="s">
        <v>6679</v>
      </c>
      <c r="K76" s="2168" t="str">
        <f>VLOOKUP(J76,'FICHE RATIOS'!C:D,2,FALSE)</f>
        <v>Sprinklage</v>
      </c>
      <c r="M76" s="2034"/>
      <c r="N76" s="2031"/>
      <c r="P76" s="2034"/>
      <c r="Q76" s="2031"/>
      <c r="S76" s="2034"/>
      <c r="T76" s="2031"/>
    </row>
    <row r="77" spans="1:20" s="1210" customFormat="1" ht="12.75" customHeight="1">
      <c r="A77" s="274"/>
      <c r="B77" s="1214"/>
      <c r="C77" s="923"/>
      <c r="D77" s="923"/>
      <c r="E77" s="1213"/>
      <c r="F77" s="616"/>
      <c r="G77" s="1208"/>
      <c r="H77" s="1209" t="str">
        <f t="shared" si="1"/>
        <v/>
      </c>
      <c r="I77" s="331"/>
      <c r="J77" s="2167" t="s">
        <v>6679</v>
      </c>
      <c r="K77" s="2168" t="str">
        <f>VLOOKUP(J77,'FICHE RATIOS'!C:D,2,FALSE)</f>
        <v>Sprinklage</v>
      </c>
      <c r="M77" s="2034"/>
      <c r="N77" s="2031"/>
      <c r="P77" s="2034"/>
      <c r="Q77" s="2031"/>
      <c r="S77" s="2034"/>
      <c r="T77" s="2031"/>
    </row>
    <row r="78" spans="1:20" s="1210" customFormat="1" ht="12.75" customHeight="1">
      <c r="A78" s="274"/>
      <c r="B78" s="1211" t="s">
        <v>4063</v>
      </c>
      <c r="C78" s="923"/>
      <c r="D78" s="1212" t="s">
        <v>4064</v>
      </c>
      <c r="E78" s="1213"/>
      <c r="F78" s="616"/>
      <c r="G78" s="1208"/>
      <c r="H78" s="1209" t="str">
        <f t="shared" si="1"/>
        <v/>
      </c>
      <c r="I78" s="331"/>
      <c r="J78" s="2167" t="s">
        <v>6679</v>
      </c>
      <c r="K78" s="2168" t="str">
        <f>VLOOKUP(J78,'FICHE RATIOS'!C:D,2,FALSE)</f>
        <v>Sprinklage</v>
      </c>
      <c r="M78" s="2034"/>
      <c r="N78" s="2031"/>
      <c r="P78" s="2034"/>
      <c r="Q78" s="2031"/>
      <c r="S78" s="2034"/>
      <c r="T78" s="2031"/>
    </row>
    <row r="79" spans="1:20" s="1210" customFormat="1" ht="12.75" customHeight="1">
      <c r="A79" s="274"/>
      <c r="B79" s="1214"/>
      <c r="C79" s="923"/>
      <c r="D79" s="923" t="s">
        <v>4065</v>
      </c>
      <c r="E79" s="1217"/>
      <c r="F79" s="616"/>
      <c r="G79" s="1208"/>
      <c r="H79" s="1209" t="str">
        <f t="shared" si="1"/>
        <v/>
      </c>
      <c r="I79" s="331"/>
      <c r="J79" s="2167" t="s">
        <v>6679</v>
      </c>
      <c r="K79" s="2168" t="str">
        <f>VLOOKUP(J79,'FICHE RATIOS'!C:D,2,FALSE)</f>
        <v>Sprinklage</v>
      </c>
      <c r="M79" s="2034"/>
      <c r="N79" s="2031"/>
      <c r="P79" s="2034"/>
      <c r="Q79" s="2031"/>
      <c r="S79" s="2034"/>
      <c r="T79" s="2031"/>
    </row>
    <row r="80" spans="1:20" s="1210" customFormat="1" ht="12.75" customHeight="1">
      <c r="A80" s="274"/>
      <c r="B80" s="1214"/>
      <c r="C80" s="923"/>
      <c r="D80" s="923" t="s">
        <v>4066</v>
      </c>
      <c r="E80" s="1217" t="s">
        <v>66</v>
      </c>
      <c r="F80" s="616">
        <v>1804</v>
      </c>
      <c r="G80" s="1208">
        <v>135</v>
      </c>
      <c r="H80" s="1209">
        <f t="shared" si="1"/>
        <v>243540</v>
      </c>
      <c r="I80" s="331"/>
      <c r="J80" s="2167" t="s">
        <v>6679</v>
      </c>
      <c r="K80" s="2168" t="str">
        <f>VLOOKUP(J80,'FICHE RATIOS'!C:D,2,FALSE)</f>
        <v>Sprinklage</v>
      </c>
      <c r="M80" s="2034"/>
      <c r="N80" s="2031"/>
      <c r="P80" s="2034"/>
      <c r="Q80" s="2031"/>
      <c r="S80" s="2034"/>
      <c r="T80" s="2031"/>
    </row>
    <row r="81" spans="1:20" s="1210" customFormat="1" ht="12.75" customHeight="1">
      <c r="A81" s="274"/>
      <c r="B81" s="1214"/>
      <c r="C81" s="923"/>
      <c r="D81" s="923" t="s">
        <v>4067</v>
      </c>
      <c r="E81" s="1217" t="s">
        <v>66</v>
      </c>
      <c r="F81" s="616" t="s">
        <v>4068</v>
      </c>
      <c r="G81" s="1208"/>
      <c r="H81" s="1209"/>
      <c r="I81" s="331"/>
      <c r="J81" s="2167" t="s">
        <v>6679</v>
      </c>
      <c r="K81" s="2168" t="str">
        <f>VLOOKUP(J81,'FICHE RATIOS'!C:D,2,FALSE)</f>
        <v>Sprinklage</v>
      </c>
      <c r="M81" s="2034"/>
      <c r="N81" s="2031"/>
      <c r="P81" s="2034"/>
      <c r="Q81" s="2031"/>
      <c r="S81" s="2034"/>
      <c r="T81" s="2031"/>
    </row>
    <row r="82" spans="1:20" s="1210" customFormat="1" ht="12.75" customHeight="1">
      <c r="A82" s="274"/>
      <c r="B82" s="1211"/>
      <c r="C82" s="923"/>
      <c r="D82" s="923"/>
      <c r="E82" s="1217"/>
      <c r="F82" s="616"/>
      <c r="G82" s="1208"/>
      <c r="H82" s="1209" t="str">
        <f t="shared" si="1"/>
        <v/>
      </c>
      <c r="I82" s="331"/>
      <c r="J82" s="2167" t="s">
        <v>6679</v>
      </c>
      <c r="K82" s="2168" t="str">
        <f>VLOOKUP(J82,'FICHE RATIOS'!C:D,2,FALSE)</f>
        <v>Sprinklage</v>
      </c>
      <c r="M82" s="2034"/>
      <c r="N82" s="2031"/>
      <c r="P82" s="2034"/>
      <c r="Q82" s="2031"/>
      <c r="S82" s="2034"/>
      <c r="T82" s="2031"/>
    </row>
    <row r="83" spans="1:20" s="1210" customFormat="1" ht="12.75" customHeight="1">
      <c r="A83" s="274"/>
      <c r="B83" s="1214"/>
      <c r="C83" s="923"/>
      <c r="D83" s="923"/>
      <c r="E83" s="1213"/>
      <c r="F83" s="616"/>
      <c r="G83" s="1208"/>
      <c r="H83" s="1209" t="str">
        <f t="shared" si="1"/>
        <v/>
      </c>
      <c r="I83" s="331"/>
      <c r="J83" s="2167" t="s">
        <v>6679</v>
      </c>
      <c r="K83" s="2168" t="str">
        <f>VLOOKUP(J83,'FICHE RATIOS'!C:D,2,FALSE)</f>
        <v>Sprinklage</v>
      </c>
      <c r="M83" s="2034"/>
      <c r="N83" s="2031"/>
      <c r="P83" s="2034"/>
      <c r="Q83" s="2031"/>
      <c r="S83" s="2034"/>
      <c r="T83" s="2031"/>
    </row>
    <row r="84" spans="1:20" s="1210" customFormat="1" ht="12.75" customHeight="1">
      <c r="A84" s="274"/>
      <c r="B84" s="1211" t="s">
        <v>4069</v>
      </c>
      <c r="C84" s="923"/>
      <c r="D84" s="1212" t="s">
        <v>4070</v>
      </c>
      <c r="E84" s="1213"/>
      <c r="F84" s="616"/>
      <c r="G84" s="1208"/>
      <c r="H84" s="1218" t="s">
        <v>766</v>
      </c>
      <c r="I84" s="331"/>
      <c r="J84" s="2167" t="s">
        <v>6679</v>
      </c>
      <c r="K84" s="2168" t="str">
        <f>VLOOKUP(J84,'FICHE RATIOS'!C:D,2,FALSE)</f>
        <v>Sprinklage</v>
      </c>
      <c r="M84" s="2034"/>
      <c r="N84" s="2031"/>
      <c r="P84" s="2034"/>
      <c r="Q84" s="2031"/>
      <c r="S84" s="2034"/>
      <c r="T84" s="2031"/>
    </row>
    <row r="85" spans="1:20" s="1210" customFormat="1" ht="12.75" customHeight="1">
      <c r="A85" s="274"/>
      <c r="B85" s="1214"/>
      <c r="C85" s="923"/>
      <c r="D85" s="923"/>
      <c r="E85" s="1213"/>
      <c r="F85" s="616"/>
      <c r="G85" s="1208"/>
      <c r="H85" s="1209"/>
      <c r="I85" s="331"/>
      <c r="J85" s="2167" t="s">
        <v>6679</v>
      </c>
      <c r="K85" s="2168" t="str">
        <f>VLOOKUP(J85,'FICHE RATIOS'!C:D,2,FALSE)</f>
        <v>Sprinklage</v>
      </c>
      <c r="M85" s="2034"/>
      <c r="N85" s="2031"/>
      <c r="P85" s="2034"/>
      <c r="Q85" s="2031"/>
      <c r="S85" s="2034"/>
      <c r="T85" s="2031"/>
    </row>
    <row r="86" spans="1:20" s="1210" customFormat="1" ht="12.75" customHeight="1">
      <c r="A86" s="274"/>
      <c r="B86" s="1214"/>
      <c r="C86" s="923"/>
      <c r="D86" s="923" t="s">
        <v>4071</v>
      </c>
      <c r="E86" s="1213" t="s">
        <v>235</v>
      </c>
      <c r="F86" s="616"/>
      <c r="G86" s="1208"/>
      <c r="H86" s="1209"/>
      <c r="I86" s="331"/>
      <c r="J86" s="2167" t="s">
        <v>6679</v>
      </c>
      <c r="K86" s="2168" t="str">
        <f>VLOOKUP(J86,'FICHE RATIOS'!C:D,2,FALSE)</f>
        <v>Sprinklage</v>
      </c>
      <c r="M86" s="2034"/>
      <c r="N86" s="2031"/>
      <c r="P86" s="2034"/>
      <c r="Q86" s="2031"/>
      <c r="S86" s="2034"/>
      <c r="T86" s="2031"/>
    </row>
    <row r="87" spans="1:20" s="1210" customFormat="1" ht="12.75" customHeight="1">
      <c r="A87" s="274"/>
      <c r="B87" s="1214"/>
      <c r="C87" s="923"/>
      <c r="D87" s="923" t="s">
        <v>4072</v>
      </c>
      <c r="E87" s="1213" t="s">
        <v>51</v>
      </c>
      <c r="F87" s="616"/>
      <c r="G87" s="1208"/>
      <c r="H87" s="1209"/>
      <c r="I87" s="331"/>
      <c r="J87" s="2167" t="s">
        <v>6679</v>
      </c>
      <c r="K87" s="2168" t="str">
        <f>VLOOKUP(J87,'FICHE RATIOS'!C:D,2,FALSE)</f>
        <v>Sprinklage</v>
      </c>
      <c r="M87" s="2034"/>
      <c r="N87" s="2031"/>
      <c r="P87" s="2034"/>
      <c r="Q87" s="2031"/>
      <c r="S87" s="2034"/>
      <c r="T87" s="2031"/>
    </row>
    <row r="88" spans="1:20" s="1210" customFormat="1" ht="12.75" customHeight="1">
      <c r="A88" s="274"/>
      <c r="B88" s="1211"/>
      <c r="C88" s="923"/>
      <c r="D88" s="923"/>
      <c r="E88" s="1213"/>
      <c r="F88" s="616"/>
      <c r="G88" s="1208"/>
      <c r="H88" s="1209"/>
      <c r="I88" s="331"/>
      <c r="J88" s="2167" t="s">
        <v>6679</v>
      </c>
      <c r="K88" s="2168" t="str">
        <f>VLOOKUP(J88,'FICHE RATIOS'!C:D,2,FALSE)</f>
        <v>Sprinklage</v>
      </c>
      <c r="M88" s="2034"/>
      <c r="N88" s="2031"/>
      <c r="P88" s="2034"/>
      <c r="Q88" s="2031"/>
      <c r="S88" s="2034"/>
      <c r="T88" s="2031"/>
    </row>
    <row r="89" spans="1:20" s="1210" customFormat="1" ht="12.75" customHeight="1">
      <c r="A89" s="274"/>
      <c r="B89" s="1214"/>
      <c r="C89" s="923"/>
      <c r="D89" s="923"/>
      <c r="E89" s="1217"/>
      <c r="F89" s="616"/>
      <c r="G89" s="1208"/>
      <c r="H89" s="1209" t="str">
        <f t="shared" si="1"/>
        <v/>
      </c>
      <c r="I89" s="331"/>
      <c r="J89" s="2167" t="s">
        <v>6679</v>
      </c>
      <c r="K89" s="2168" t="str">
        <f>VLOOKUP(J89,'FICHE RATIOS'!C:D,2,FALSE)</f>
        <v>Sprinklage</v>
      </c>
      <c r="M89" s="2034"/>
      <c r="N89" s="2031"/>
      <c r="P89" s="2034"/>
      <c r="Q89" s="2031"/>
      <c r="S89" s="2034"/>
      <c r="T89" s="2031"/>
    </row>
    <row r="90" spans="1:20" s="1210" customFormat="1" ht="12.75" customHeight="1">
      <c r="A90" s="274"/>
      <c r="B90" s="1211" t="s">
        <v>4073</v>
      </c>
      <c r="C90" s="923"/>
      <c r="D90" s="1212" t="s">
        <v>4074</v>
      </c>
      <c r="E90" s="1217"/>
      <c r="F90" s="616"/>
      <c r="G90" s="1208"/>
      <c r="H90" s="1209" t="str">
        <f t="shared" si="1"/>
        <v/>
      </c>
      <c r="I90" s="331"/>
      <c r="J90" s="2167" t="s">
        <v>6679</v>
      </c>
      <c r="K90" s="2168" t="str">
        <f>VLOOKUP(J90,'FICHE RATIOS'!C:D,2,FALSE)</f>
        <v>Sprinklage</v>
      </c>
      <c r="M90" s="2034"/>
      <c r="N90" s="2031"/>
      <c r="P90" s="2034"/>
      <c r="Q90" s="2031"/>
      <c r="S90" s="2034"/>
      <c r="T90" s="2031"/>
    </row>
    <row r="91" spans="1:20" s="1210" customFormat="1" ht="12.75" customHeight="1">
      <c r="A91" s="274"/>
      <c r="B91" s="1211"/>
      <c r="C91" s="923"/>
      <c r="D91" s="923"/>
      <c r="E91" s="1217"/>
      <c r="F91" s="616"/>
      <c r="G91" s="1208"/>
      <c r="H91" s="1209" t="str">
        <f t="shared" si="1"/>
        <v/>
      </c>
      <c r="I91" s="331"/>
      <c r="J91" s="2167" t="s">
        <v>6679</v>
      </c>
      <c r="K91" s="2168" t="str">
        <f>VLOOKUP(J91,'FICHE RATIOS'!C:D,2,FALSE)</f>
        <v>Sprinklage</v>
      </c>
      <c r="M91" s="2034"/>
      <c r="N91" s="2031"/>
      <c r="P91" s="2034"/>
      <c r="Q91" s="2031"/>
      <c r="S91" s="2034"/>
      <c r="T91" s="2031"/>
    </row>
    <row r="92" spans="1:20" s="1210" customFormat="1" ht="12.75" customHeight="1">
      <c r="A92" s="274"/>
      <c r="B92" s="1211"/>
      <c r="C92" s="923"/>
      <c r="D92" s="923" t="s">
        <v>4075</v>
      </c>
      <c r="E92" s="1217"/>
      <c r="F92" s="616"/>
      <c r="G92" s="1208"/>
      <c r="H92" s="1209" t="str">
        <f t="shared" si="1"/>
        <v/>
      </c>
      <c r="I92" s="331"/>
      <c r="J92" s="2167" t="s">
        <v>6679</v>
      </c>
      <c r="K92" s="2168" t="str">
        <f>VLOOKUP(J92,'FICHE RATIOS'!C:D,2,FALSE)</f>
        <v>Sprinklage</v>
      </c>
      <c r="M92" s="2034"/>
      <c r="N92" s="2031"/>
      <c r="P92" s="2034"/>
      <c r="Q92" s="2031"/>
      <c r="S92" s="2034"/>
      <c r="T92" s="2031"/>
    </row>
    <row r="93" spans="1:20" s="1210" customFormat="1" ht="12.75" customHeight="1">
      <c r="A93" s="274"/>
      <c r="B93" s="1211"/>
      <c r="C93" s="923"/>
      <c r="D93" s="923" t="s">
        <v>4076</v>
      </c>
      <c r="E93" s="1213" t="s">
        <v>51</v>
      </c>
      <c r="F93" s="616">
        <v>1</v>
      </c>
      <c r="G93" s="1208">
        <v>23400</v>
      </c>
      <c r="H93" s="1209">
        <f t="shared" si="1"/>
        <v>23400</v>
      </c>
      <c r="I93" s="331"/>
      <c r="J93" s="2167" t="s">
        <v>6679</v>
      </c>
      <c r="K93" s="2168" t="str">
        <f>VLOOKUP(J93,'FICHE RATIOS'!C:D,2,FALSE)</f>
        <v>Sprinklage</v>
      </c>
      <c r="M93" s="2034"/>
      <c r="N93" s="2031"/>
      <c r="P93" s="2034"/>
      <c r="Q93" s="2031"/>
      <c r="S93" s="2034"/>
      <c r="T93" s="2031"/>
    </row>
    <row r="94" spans="1:20" s="1210" customFormat="1" ht="12.75" customHeight="1">
      <c r="A94" s="274"/>
      <c r="B94" s="1211"/>
      <c r="C94" s="923"/>
      <c r="D94" s="923" t="s">
        <v>4077</v>
      </c>
      <c r="E94" s="1213"/>
      <c r="F94" s="616"/>
      <c r="G94" s="1208"/>
      <c r="H94" s="1209" t="str">
        <f t="shared" si="1"/>
        <v/>
      </c>
      <c r="I94" s="331"/>
      <c r="J94" s="2167" t="s">
        <v>6679</v>
      </c>
      <c r="K94" s="2168" t="str">
        <f>VLOOKUP(J94,'FICHE RATIOS'!C:D,2,FALSE)</f>
        <v>Sprinklage</v>
      </c>
      <c r="M94" s="2034"/>
      <c r="N94" s="2031"/>
      <c r="P94" s="2034"/>
      <c r="Q94" s="2031"/>
      <c r="S94" s="2034"/>
      <c r="T94" s="2031"/>
    </row>
    <row r="95" spans="1:20" s="1210" customFormat="1" ht="12.75" customHeight="1">
      <c r="A95" s="274"/>
      <c r="B95" s="1211"/>
      <c r="C95" s="923"/>
      <c r="D95" s="923"/>
      <c r="E95" s="1213"/>
      <c r="F95" s="616"/>
      <c r="G95" s="1208"/>
      <c r="H95" s="1209" t="str">
        <f t="shared" si="1"/>
        <v/>
      </c>
      <c r="I95" s="331"/>
      <c r="J95" s="2167" t="s">
        <v>6679</v>
      </c>
      <c r="K95" s="2168" t="str">
        <f>VLOOKUP(J95,'FICHE RATIOS'!C:D,2,FALSE)</f>
        <v>Sprinklage</v>
      </c>
      <c r="M95" s="2034"/>
      <c r="N95" s="2031"/>
      <c r="P95" s="2034"/>
      <c r="Q95" s="2031"/>
      <c r="S95" s="2034"/>
      <c r="T95" s="2031"/>
    </row>
    <row r="96" spans="1:20" s="1210" customFormat="1" ht="12.75" customHeight="1">
      <c r="A96" s="274"/>
      <c r="B96" s="1211" t="s">
        <v>4078</v>
      </c>
      <c r="C96" s="923"/>
      <c r="D96" s="1212" t="s">
        <v>4079</v>
      </c>
      <c r="E96" s="1213"/>
      <c r="F96" s="616"/>
      <c r="G96" s="1208"/>
      <c r="H96" s="1218" t="s">
        <v>766</v>
      </c>
      <c r="I96" s="331"/>
      <c r="J96" s="2167" t="s">
        <v>6679</v>
      </c>
      <c r="K96" s="2168" t="str">
        <f>VLOOKUP(J96,'FICHE RATIOS'!C:D,2,FALSE)</f>
        <v>Sprinklage</v>
      </c>
      <c r="M96" s="2034"/>
      <c r="N96" s="2031"/>
      <c r="P96" s="2034"/>
      <c r="Q96" s="2031"/>
      <c r="S96" s="2034"/>
      <c r="T96" s="2031"/>
    </row>
    <row r="97" spans="1:20" s="1210" customFormat="1" ht="12.75" customHeight="1">
      <c r="A97" s="274"/>
      <c r="B97" s="1211"/>
      <c r="C97" s="923"/>
      <c r="D97" s="923" t="s">
        <v>4080</v>
      </c>
      <c r="E97" s="1213" t="s">
        <v>66</v>
      </c>
      <c r="F97" s="616"/>
      <c r="G97" s="1208"/>
      <c r="H97" s="1209" t="str">
        <f t="shared" si="1"/>
        <v/>
      </c>
      <c r="I97" s="331"/>
      <c r="J97" s="2167" t="s">
        <v>6679</v>
      </c>
      <c r="K97" s="2168" t="str">
        <f>VLOOKUP(J97,'FICHE RATIOS'!C:D,2,FALSE)</f>
        <v>Sprinklage</v>
      </c>
      <c r="M97" s="2034"/>
      <c r="N97" s="2031"/>
      <c r="P97" s="2034"/>
      <c r="Q97" s="2031"/>
      <c r="S97" s="2034"/>
      <c r="T97" s="2031"/>
    </row>
    <row r="98" spans="1:20" s="1210" customFormat="1" ht="12.75" customHeight="1">
      <c r="A98" s="274"/>
      <c r="B98" s="1211"/>
      <c r="C98" s="923"/>
      <c r="D98" s="923" t="s">
        <v>4081</v>
      </c>
      <c r="E98" s="1213" t="s">
        <v>66</v>
      </c>
      <c r="F98" s="616"/>
      <c r="G98" s="1208"/>
      <c r="H98" s="1209" t="str">
        <f t="shared" si="1"/>
        <v/>
      </c>
      <c r="I98" s="331"/>
      <c r="J98" s="2167" t="s">
        <v>6679</v>
      </c>
      <c r="K98" s="2168" t="str">
        <f>VLOOKUP(J98,'FICHE RATIOS'!C:D,2,FALSE)</f>
        <v>Sprinklage</v>
      </c>
      <c r="M98" s="2034"/>
      <c r="N98" s="2031"/>
      <c r="P98" s="2034"/>
      <c r="Q98" s="2031"/>
      <c r="S98" s="2034"/>
      <c r="T98" s="2031"/>
    </row>
    <row r="99" spans="1:20" s="1210" customFormat="1" ht="26.45" customHeight="1">
      <c r="A99" s="274"/>
      <c r="B99" s="1211"/>
      <c r="C99" s="923"/>
      <c r="D99" s="1216" t="s">
        <v>4082</v>
      </c>
      <c r="E99" s="1213" t="s">
        <v>66</v>
      </c>
      <c r="F99" s="616"/>
      <c r="G99" s="1208"/>
      <c r="H99" s="1209" t="str">
        <f t="shared" si="1"/>
        <v/>
      </c>
      <c r="I99" s="331"/>
      <c r="J99" s="2167" t="s">
        <v>6679</v>
      </c>
      <c r="K99" s="2168" t="str">
        <f>VLOOKUP(J99,'FICHE RATIOS'!C:D,2,FALSE)</f>
        <v>Sprinklage</v>
      </c>
      <c r="M99" s="2034"/>
      <c r="N99" s="2031"/>
      <c r="P99" s="2034"/>
      <c r="Q99" s="2031"/>
      <c r="S99" s="2034"/>
      <c r="T99" s="2031"/>
    </row>
    <row r="100" spans="1:20" s="1210" customFormat="1" ht="12.75" customHeight="1">
      <c r="A100" s="274"/>
      <c r="B100" s="1211"/>
      <c r="C100" s="923"/>
      <c r="D100" s="923" t="s">
        <v>4083</v>
      </c>
      <c r="E100" s="1213" t="s">
        <v>66</v>
      </c>
      <c r="F100" s="616"/>
      <c r="G100" s="1208"/>
      <c r="H100" s="1209" t="str">
        <f t="shared" si="1"/>
        <v/>
      </c>
      <c r="I100" s="331"/>
      <c r="J100" s="2167" t="s">
        <v>6679</v>
      </c>
      <c r="K100" s="2168" t="str">
        <f>VLOOKUP(J100,'FICHE RATIOS'!C:D,2,FALSE)</f>
        <v>Sprinklage</v>
      </c>
      <c r="M100" s="2034"/>
      <c r="N100" s="2031"/>
      <c r="P100" s="2034"/>
      <c r="Q100" s="2031"/>
      <c r="S100" s="2034"/>
      <c r="T100" s="2031"/>
    </row>
    <row r="101" spans="1:20" s="1210" customFormat="1" ht="12.75" customHeight="1">
      <c r="A101" s="274"/>
      <c r="B101" s="1211"/>
      <c r="C101" s="923"/>
      <c r="D101" s="923"/>
      <c r="E101" s="1213"/>
      <c r="F101" s="616"/>
      <c r="G101" s="1208"/>
      <c r="H101" s="1209" t="str">
        <f t="shared" si="1"/>
        <v/>
      </c>
      <c r="I101" s="331"/>
      <c r="J101" s="2167" t="s">
        <v>6679</v>
      </c>
      <c r="K101" s="2168" t="str">
        <f>VLOOKUP(J101,'FICHE RATIOS'!C:D,2,FALSE)</f>
        <v>Sprinklage</v>
      </c>
      <c r="M101" s="2034"/>
      <c r="N101" s="2031"/>
      <c r="P101" s="2034"/>
      <c r="Q101" s="2031"/>
      <c r="S101" s="2034"/>
      <c r="T101" s="2031"/>
    </row>
    <row r="102" spans="1:20" s="1210" customFormat="1" ht="12.75" customHeight="1">
      <c r="A102" s="274"/>
      <c r="B102" s="1211"/>
      <c r="C102" s="923"/>
      <c r="D102" s="923"/>
      <c r="E102" s="1217"/>
      <c r="F102" s="616"/>
      <c r="G102" s="1208"/>
      <c r="H102" s="1209" t="str">
        <f t="shared" si="1"/>
        <v/>
      </c>
      <c r="I102" s="331"/>
      <c r="J102" s="2167" t="s">
        <v>6679</v>
      </c>
      <c r="K102" s="2168" t="str">
        <f>VLOOKUP(J102,'FICHE RATIOS'!C:D,2,FALSE)</f>
        <v>Sprinklage</v>
      </c>
      <c r="M102" s="2034"/>
      <c r="N102" s="2031"/>
      <c r="P102" s="2034"/>
      <c r="Q102" s="2031"/>
      <c r="S102" s="2034"/>
      <c r="T102" s="2031"/>
    </row>
    <row r="103" spans="1:20" s="1210" customFormat="1" ht="12.75" customHeight="1">
      <c r="A103" s="274"/>
      <c r="B103" s="1211" t="s">
        <v>4084</v>
      </c>
      <c r="C103" s="923"/>
      <c r="D103" s="1212" t="s">
        <v>4085</v>
      </c>
      <c r="E103" s="1217"/>
      <c r="F103" s="616"/>
      <c r="G103" s="1208"/>
      <c r="H103" s="1218" t="s">
        <v>766</v>
      </c>
      <c r="I103" s="331"/>
      <c r="J103" s="2167" t="s">
        <v>6679</v>
      </c>
      <c r="K103" s="2168" t="str">
        <f>VLOOKUP(J103,'FICHE RATIOS'!C:D,2,FALSE)</f>
        <v>Sprinklage</v>
      </c>
      <c r="M103" s="2034"/>
      <c r="N103" s="2031"/>
      <c r="P103" s="2034"/>
      <c r="Q103" s="2031"/>
      <c r="S103" s="2034"/>
      <c r="T103" s="2031"/>
    </row>
    <row r="104" spans="1:20" s="1210" customFormat="1" ht="12.75" customHeight="1">
      <c r="A104" s="274"/>
      <c r="B104" s="1211"/>
      <c r="C104" s="923"/>
      <c r="D104" s="923"/>
      <c r="E104" s="1217"/>
      <c r="F104" s="616"/>
      <c r="G104" s="1208"/>
      <c r="H104" s="1209" t="str">
        <f t="shared" si="1"/>
        <v/>
      </c>
      <c r="I104" s="331"/>
      <c r="J104" s="2167" t="s">
        <v>6679</v>
      </c>
      <c r="K104" s="2168" t="str">
        <f>VLOOKUP(J104,'FICHE RATIOS'!C:D,2,FALSE)</f>
        <v>Sprinklage</v>
      </c>
      <c r="M104" s="2034"/>
      <c r="N104" s="2031"/>
      <c r="P104" s="2034"/>
      <c r="Q104" s="2031"/>
      <c r="S104" s="2034"/>
      <c r="T104" s="2031"/>
    </row>
    <row r="105" spans="1:20" s="1210" customFormat="1" ht="12.75" customHeight="1">
      <c r="A105" s="274"/>
      <c r="B105" s="1211"/>
      <c r="C105" s="923"/>
      <c r="D105" s="923" t="s">
        <v>4086</v>
      </c>
      <c r="E105" s="1217" t="s">
        <v>235</v>
      </c>
      <c r="F105" s="616"/>
      <c r="G105" s="1208"/>
      <c r="H105" s="1209" t="str">
        <f t="shared" si="1"/>
        <v/>
      </c>
      <c r="I105" s="331"/>
      <c r="J105" s="2167" t="s">
        <v>6679</v>
      </c>
      <c r="K105" s="2168" t="str">
        <f>VLOOKUP(J105,'FICHE RATIOS'!C:D,2,FALSE)</f>
        <v>Sprinklage</v>
      </c>
      <c r="M105" s="2034"/>
      <c r="N105" s="2031"/>
      <c r="P105" s="2034"/>
      <c r="Q105" s="2031"/>
      <c r="S105" s="2034"/>
      <c r="T105" s="2031"/>
    </row>
    <row r="106" spans="1:20" s="1210" customFormat="1" ht="12.75" customHeight="1">
      <c r="A106" s="274"/>
      <c r="B106" s="1211"/>
      <c r="C106" s="923"/>
      <c r="D106" s="923" t="s">
        <v>4087</v>
      </c>
      <c r="E106" s="1217" t="s">
        <v>66</v>
      </c>
      <c r="F106" s="616"/>
      <c r="G106" s="1208"/>
      <c r="H106" s="1209" t="str">
        <f t="shared" si="1"/>
        <v/>
      </c>
      <c r="I106" s="331"/>
      <c r="J106" s="2167" t="s">
        <v>6679</v>
      </c>
      <c r="K106" s="2168" t="str">
        <f>VLOOKUP(J106,'FICHE RATIOS'!C:D,2,FALSE)</f>
        <v>Sprinklage</v>
      </c>
      <c r="M106" s="2034"/>
      <c r="N106" s="2031"/>
      <c r="P106" s="2034"/>
      <c r="Q106" s="2031"/>
      <c r="S106" s="2034"/>
      <c r="T106" s="2031"/>
    </row>
    <row r="107" spans="1:20" s="1210" customFormat="1" ht="12.75" customHeight="1">
      <c r="A107" s="274"/>
      <c r="B107" s="1211"/>
      <c r="C107" s="923"/>
      <c r="D107" s="923" t="s">
        <v>4088</v>
      </c>
      <c r="E107" s="1217" t="s">
        <v>66</v>
      </c>
      <c r="F107" s="616"/>
      <c r="G107" s="1208"/>
      <c r="H107" s="1209" t="str">
        <f t="shared" si="1"/>
        <v/>
      </c>
      <c r="I107" s="331"/>
      <c r="J107" s="2167" t="s">
        <v>6679</v>
      </c>
      <c r="K107" s="2168" t="str">
        <f>VLOOKUP(J107,'FICHE RATIOS'!C:D,2,FALSE)</f>
        <v>Sprinklage</v>
      </c>
      <c r="M107" s="2034"/>
      <c r="N107" s="2031"/>
      <c r="P107" s="2034"/>
      <c r="Q107" s="2031"/>
      <c r="S107" s="2034"/>
      <c r="T107" s="2031"/>
    </row>
    <row r="108" spans="1:20" s="1210" customFormat="1" ht="12.75" customHeight="1">
      <c r="A108" s="274"/>
      <c r="B108" s="1211"/>
      <c r="C108" s="923"/>
      <c r="D108" s="923" t="s">
        <v>4089</v>
      </c>
      <c r="E108" s="1217" t="s">
        <v>66</v>
      </c>
      <c r="F108" s="616"/>
      <c r="G108" s="1208"/>
      <c r="H108" s="1209" t="str">
        <f t="shared" si="1"/>
        <v/>
      </c>
      <c r="I108" s="331"/>
      <c r="J108" s="2167" t="s">
        <v>6679</v>
      </c>
      <c r="K108" s="2168" t="str">
        <f>VLOOKUP(J108,'FICHE RATIOS'!C:D,2,FALSE)</f>
        <v>Sprinklage</v>
      </c>
      <c r="M108" s="2034"/>
      <c r="N108" s="2031"/>
      <c r="P108" s="2034"/>
      <c r="Q108" s="2031"/>
      <c r="S108" s="2034"/>
      <c r="T108" s="2031"/>
    </row>
    <row r="109" spans="1:20" s="1210" customFormat="1" ht="12.75" customHeight="1">
      <c r="A109" s="274"/>
      <c r="B109" s="1211"/>
      <c r="C109" s="923"/>
      <c r="D109" s="923" t="s">
        <v>4090</v>
      </c>
      <c r="E109" s="1217" t="s">
        <v>66</v>
      </c>
      <c r="F109" s="616"/>
      <c r="G109" s="1208"/>
      <c r="H109" s="1209" t="str">
        <f t="shared" si="1"/>
        <v/>
      </c>
      <c r="I109" s="331"/>
      <c r="J109" s="2167" t="s">
        <v>6679</v>
      </c>
      <c r="K109" s="2168" t="str">
        <f>VLOOKUP(J109,'FICHE RATIOS'!C:D,2,FALSE)</f>
        <v>Sprinklage</v>
      </c>
      <c r="M109" s="2034"/>
      <c r="N109" s="2031"/>
      <c r="P109" s="2034"/>
      <c r="Q109" s="2031"/>
      <c r="S109" s="2034"/>
      <c r="T109" s="2031"/>
    </row>
    <row r="110" spans="1:20" s="1210" customFormat="1" ht="12.75" customHeight="1">
      <c r="A110" s="274"/>
      <c r="B110" s="1211"/>
      <c r="C110" s="923"/>
      <c r="D110" s="923" t="s">
        <v>4091</v>
      </c>
      <c r="E110" s="1217" t="s">
        <v>66</v>
      </c>
      <c r="F110" s="616"/>
      <c r="G110" s="1208"/>
      <c r="H110" s="1209" t="str">
        <f t="shared" si="1"/>
        <v/>
      </c>
      <c r="I110" s="331"/>
      <c r="J110" s="2167" t="s">
        <v>6679</v>
      </c>
      <c r="K110" s="2168" t="str">
        <f>VLOOKUP(J110,'FICHE RATIOS'!C:D,2,FALSE)</f>
        <v>Sprinklage</v>
      </c>
      <c r="M110" s="2034"/>
      <c r="N110" s="2031"/>
      <c r="P110" s="2034"/>
      <c r="Q110" s="2031"/>
      <c r="S110" s="2034"/>
      <c r="T110" s="2031"/>
    </row>
    <row r="111" spans="1:20" s="1210" customFormat="1" ht="12.75" customHeight="1">
      <c r="A111" s="274"/>
      <c r="B111" s="1211"/>
      <c r="C111" s="923"/>
      <c r="D111" s="923" t="s">
        <v>4092</v>
      </c>
      <c r="E111" s="1217" t="s">
        <v>51</v>
      </c>
      <c r="F111" s="616"/>
      <c r="G111" s="1208"/>
      <c r="H111" s="1209" t="str">
        <f t="shared" si="1"/>
        <v/>
      </c>
      <c r="I111" s="331"/>
      <c r="J111" s="2167" t="s">
        <v>6679</v>
      </c>
      <c r="K111" s="2168" t="str">
        <f>VLOOKUP(J111,'FICHE RATIOS'!C:D,2,FALSE)</f>
        <v>Sprinklage</v>
      </c>
      <c r="M111" s="2034"/>
      <c r="N111" s="2031"/>
      <c r="P111" s="2034"/>
      <c r="Q111" s="2031"/>
      <c r="S111" s="2034"/>
      <c r="T111" s="2031"/>
    </row>
    <row r="112" spans="1:20" s="1210" customFormat="1" ht="12.75" customHeight="1">
      <c r="A112" s="274"/>
      <c r="B112" s="1211"/>
      <c r="C112" s="923"/>
      <c r="D112" s="923" t="s">
        <v>4093</v>
      </c>
      <c r="E112" s="1213" t="s">
        <v>51</v>
      </c>
      <c r="F112" s="616"/>
      <c r="G112" s="1208"/>
      <c r="H112" s="1209" t="str">
        <f t="shared" si="1"/>
        <v/>
      </c>
      <c r="I112" s="331"/>
      <c r="J112" s="2167" t="s">
        <v>6679</v>
      </c>
      <c r="K112" s="2168" t="str">
        <f>VLOOKUP(J112,'FICHE RATIOS'!C:D,2,FALSE)</f>
        <v>Sprinklage</v>
      </c>
      <c r="M112" s="2034"/>
      <c r="N112" s="2031"/>
      <c r="P112" s="2034"/>
      <c r="Q112" s="2031"/>
      <c r="S112" s="2034"/>
      <c r="T112" s="2031"/>
    </row>
    <row r="113" spans="1:20" s="1210" customFormat="1" ht="12.75" customHeight="1">
      <c r="A113" s="274"/>
      <c r="B113" s="1211"/>
      <c r="C113" s="923"/>
      <c r="D113" s="923"/>
      <c r="E113" s="1213"/>
      <c r="F113" s="616"/>
      <c r="G113" s="1208"/>
      <c r="H113" s="1209" t="str">
        <f t="shared" si="1"/>
        <v/>
      </c>
      <c r="I113" s="331"/>
      <c r="J113" s="2167" t="s">
        <v>6679</v>
      </c>
      <c r="K113" s="2168" t="str">
        <f>VLOOKUP(J113,'FICHE RATIOS'!C:D,2,FALSE)</f>
        <v>Sprinklage</v>
      </c>
      <c r="M113" s="2034"/>
      <c r="N113" s="2031"/>
      <c r="P113" s="2034"/>
      <c r="Q113" s="2031"/>
      <c r="S113" s="2034"/>
      <c r="T113" s="2031"/>
    </row>
    <row r="114" spans="1:20" s="1210" customFormat="1" ht="12.75" customHeight="1">
      <c r="A114" s="274"/>
      <c r="B114" s="1211"/>
      <c r="C114" s="923"/>
      <c r="D114" s="923"/>
      <c r="E114" s="1217"/>
      <c r="F114" s="616"/>
      <c r="G114" s="1208"/>
      <c r="H114" s="1209" t="str">
        <f t="shared" si="1"/>
        <v/>
      </c>
      <c r="I114" s="331"/>
      <c r="J114" s="2167" t="s">
        <v>6679</v>
      </c>
      <c r="K114" s="2168" t="str">
        <f>VLOOKUP(J114,'FICHE RATIOS'!C:D,2,FALSE)</f>
        <v>Sprinklage</v>
      </c>
      <c r="M114" s="2034"/>
      <c r="N114" s="2031"/>
      <c r="P114" s="2034"/>
      <c r="Q114" s="2031"/>
      <c r="S114" s="2034"/>
      <c r="T114" s="2031"/>
    </row>
    <row r="115" spans="1:20" s="1210" customFormat="1" ht="12.75" customHeight="1">
      <c r="A115" s="274"/>
      <c r="B115" s="1211" t="s">
        <v>4094</v>
      </c>
      <c r="C115" s="923"/>
      <c r="D115" s="1212" t="s">
        <v>3422</v>
      </c>
      <c r="E115" s="1217"/>
      <c r="F115" s="616"/>
      <c r="G115" s="1208"/>
      <c r="H115" s="1209" t="str">
        <f t="shared" si="1"/>
        <v/>
      </c>
      <c r="I115" s="331"/>
      <c r="J115" s="2167" t="s">
        <v>6679</v>
      </c>
      <c r="K115" s="2168" t="str">
        <f>VLOOKUP(J115,'FICHE RATIOS'!C:D,2,FALSE)</f>
        <v>Sprinklage</v>
      </c>
      <c r="M115" s="2034"/>
      <c r="N115" s="2031"/>
      <c r="P115" s="2034"/>
      <c r="Q115" s="2031"/>
      <c r="S115" s="2034"/>
      <c r="T115" s="2031"/>
    </row>
    <row r="116" spans="1:20" s="1210" customFormat="1" ht="12.75" customHeight="1">
      <c r="A116" s="274"/>
      <c r="B116" s="1211"/>
      <c r="C116" s="923"/>
      <c r="D116" s="923" t="s">
        <v>4095</v>
      </c>
      <c r="E116" s="1217" t="s">
        <v>51</v>
      </c>
      <c r="F116" s="616">
        <v>1</v>
      </c>
      <c r="G116" s="1208">
        <v>14075</v>
      </c>
      <c r="H116" s="1209">
        <f t="shared" si="1"/>
        <v>14075</v>
      </c>
      <c r="I116" s="331"/>
      <c r="J116" s="2167" t="s">
        <v>6679</v>
      </c>
      <c r="K116" s="2168" t="str">
        <f>VLOOKUP(J116,'FICHE RATIOS'!C:D,2,FALSE)</f>
        <v>Sprinklage</v>
      </c>
      <c r="M116" s="2034"/>
      <c r="N116" s="2031"/>
      <c r="P116" s="2034"/>
      <c r="Q116" s="2031"/>
      <c r="S116" s="2034"/>
      <c r="T116" s="2031"/>
    </row>
    <row r="117" spans="1:20" s="1210" customFormat="1" ht="12.75" customHeight="1">
      <c r="A117" s="274"/>
      <c r="B117" s="1211"/>
      <c r="C117" s="923"/>
      <c r="D117" s="923" t="s">
        <v>4096</v>
      </c>
      <c r="E117" s="1217" t="s">
        <v>51</v>
      </c>
      <c r="F117" s="616">
        <v>1</v>
      </c>
      <c r="G117" s="1208">
        <v>1145</v>
      </c>
      <c r="H117" s="1209">
        <f t="shared" si="1"/>
        <v>1145</v>
      </c>
      <c r="I117" s="331"/>
      <c r="J117" s="2167" t="s">
        <v>6679</v>
      </c>
      <c r="K117" s="2168" t="str">
        <f>VLOOKUP(J117,'FICHE RATIOS'!C:D,2,FALSE)</f>
        <v>Sprinklage</v>
      </c>
      <c r="M117" s="2034"/>
      <c r="N117" s="2031"/>
      <c r="P117" s="2034"/>
      <c r="Q117" s="2031"/>
      <c r="S117" s="2034"/>
      <c r="T117" s="2031"/>
    </row>
    <row r="118" spans="1:20" s="1210" customFormat="1" ht="12.75" customHeight="1">
      <c r="A118" s="274"/>
      <c r="B118" s="1211"/>
      <c r="C118" s="923"/>
      <c r="D118" s="923" t="s">
        <v>4097</v>
      </c>
      <c r="E118" s="1213" t="s">
        <v>51</v>
      </c>
      <c r="F118" s="616">
        <v>1</v>
      </c>
      <c r="G118" s="1208">
        <v>7400</v>
      </c>
      <c r="H118" s="1209">
        <f t="shared" si="1"/>
        <v>7400</v>
      </c>
      <c r="I118" s="331"/>
      <c r="J118" s="2167" t="s">
        <v>6679</v>
      </c>
      <c r="K118" s="2168" t="str">
        <f>VLOOKUP(J118,'FICHE RATIOS'!C:D,2,FALSE)</f>
        <v>Sprinklage</v>
      </c>
      <c r="M118" s="2034"/>
      <c r="N118" s="2031"/>
      <c r="P118" s="2034"/>
      <c r="Q118" s="2031"/>
      <c r="S118" s="2034"/>
      <c r="T118" s="2031"/>
    </row>
    <row r="119" spans="1:20" s="1210" customFormat="1" ht="12.75" customHeight="1">
      <c r="A119" s="274"/>
      <c r="B119" s="1211"/>
      <c r="C119" s="923"/>
      <c r="D119" s="923"/>
      <c r="E119" s="1219"/>
      <c r="F119" s="616"/>
      <c r="G119" s="1208"/>
      <c r="H119" s="1209" t="str">
        <f>IF(F119=0,"",G119*F119)</f>
        <v/>
      </c>
      <c r="I119" s="331"/>
      <c r="J119" s="2167" t="s">
        <v>6679</v>
      </c>
      <c r="K119" s="2168" t="str">
        <f>VLOOKUP(J119,'FICHE RATIOS'!C:D,2,FALSE)</f>
        <v>Sprinklage</v>
      </c>
      <c r="M119" s="2034"/>
      <c r="N119" s="2031"/>
      <c r="P119" s="2034"/>
      <c r="Q119" s="2031"/>
      <c r="S119" s="2034"/>
      <c r="T119" s="2031"/>
    </row>
    <row r="120" spans="1:20" s="1210" customFormat="1" ht="12.75" customHeight="1">
      <c r="A120" s="274"/>
      <c r="B120" s="1211"/>
      <c r="C120" s="923"/>
      <c r="D120" s="923" t="s">
        <v>277</v>
      </c>
      <c r="E120" s="1213" t="s">
        <v>51</v>
      </c>
      <c r="F120" s="616">
        <v>1</v>
      </c>
      <c r="G120" s="1208">
        <f>+SUM(H6:H118)*0.07</f>
        <v>35924.700000000004</v>
      </c>
      <c r="H120" s="1209">
        <f>IF(F120=0,"",G120*F120)</f>
        <v>35924.700000000004</v>
      </c>
      <c r="I120" s="331"/>
      <c r="J120" s="2167" t="s">
        <v>6678</v>
      </c>
      <c r="K120" s="2168" t="str">
        <f>VLOOKUP(J120,'FICHE RATIOS'!C:D,2,FALSE)</f>
        <v>Assurances, Aléas, Risques &amp; Marge</v>
      </c>
      <c r="M120" s="2034"/>
      <c r="N120" s="2031"/>
      <c r="P120" s="2034"/>
      <c r="Q120" s="2031"/>
      <c r="S120" s="2034"/>
      <c r="T120" s="2031"/>
    </row>
    <row r="121" spans="1:20" s="1210" customFormat="1" ht="12.75" customHeight="1">
      <c r="A121" s="274"/>
      <c r="B121" s="1211"/>
      <c r="C121" s="923"/>
      <c r="D121" s="923"/>
      <c r="E121" s="1213"/>
      <c r="F121" s="616"/>
      <c r="G121" s="1208"/>
      <c r="H121" s="1209" t="str">
        <f>IF(F121=0,"",G121*F121)</f>
        <v/>
      </c>
      <c r="I121" s="331"/>
      <c r="J121" s="2167"/>
      <c r="K121" s="2168" t="e">
        <f>VLOOKUP(J121,'FICHE RATIOS'!C:D,2,FALSE)</f>
        <v>#N/A</v>
      </c>
      <c r="M121" s="2034"/>
      <c r="N121" s="2031"/>
      <c r="P121" s="2034"/>
      <c r="Q121" s="2031"/>
      <c r="S121" s="2034"/>
      <c r="T121" s="2031"/>
    </row>
    <row r="122" spans="1:20" s="1210" customFormat="1" ht="12.75" customHeight="1" thickBot="1">
      <c r="A122" s="274"/>
      <c r="B122" s="1220"/>
      <c r="C122" s="923"/>
      <c r="D122" s="923"/>
      <c r="E122" s="1221"/>
      <c r="F122" s="616"/>
      <c r="G122" s="1208"/>
      <c r="H122" s="1209"/>
      <c r="I122" s="331"/>
      <c r="J122" s="2169"/>
      <c r="K122" s="2170" t="e">
        <f>VLOOKUP(J122,'FICHE RATIOS'!C:D,2,FALSE)</f>
        <v>#N/A</v>
      </c>
      <c r="M122" s="2034"/>
      <c r="N122" s="2031"/>
      <c r="P122" s="2034"/>
      <c r="Q122" s="2031"/>
      <c r="S122" s="2034"/>
      <c r="T122" s="2031"/>
    </row>
    <row r="123" spans="1:20" s="331" customFormat="1" ht="15" customHeight="1" thickBot="1">
      <c r="A123" s="624" t="s">
        <v>278</v>
      </c>
      <c r="B123" s="1222"/>
      <c r="C123" s="1223"/>
      <c r="D123" s="1223"/>
      <c r="E123" s="1223"/>
      <c r="F123" s="1224"/>
      <c r="G123" s="630" t="s">
        <v>179</v>
      </c>
      <c r="H123" s="229">
        <f>SUM(H5:H122)</f>
        <v>549134.69999999995</v>
      </c>
      <c r="M123" s="2034"/>
      <c r="N123" s="2031"/>
      <c r="P123" s="2034"/>
      <c r="Q123" s="2031"/>
      <c r="S123" s="2034"/>
      <c r="T123" s="2031"/>
    </row>
    <row r="124" spans="1:20">
      <c r="M124" s="2034"/>
      <c r="N124" s="2031"/>
      <c r="P124" s="2034"/>
      <c r="Q124" s="2031"/>
      <c r="S124" s="2034"/>
      <c r="T124" s="2031"/>
    </row>
    <row r="125" spans="1:20">
      <c r="M125" s="2034"/>
      <c r="N125" s="2031"/>
      <c r="P125" s="2034"/>
      <c r="Q125" s="2031"/>
      <c r="S125" s="2034"/>
      <c r="T125" s="2031"/>
    </row>
    <row r="126" spans="1:20">
      <c r="M126" s="2034"/>
      <c r="N126" s="2031"/>
      <c r="P126" s="2034"/>
      <c r="Q126" s="2031"/>
      <c r="S126" s="2034"/>
      <c r="T126" s="2031"/>
    </row>
    <row r="127" spans="1:20">
      <c r="M127" s="2034"/>
      <c r="N127" s="2031"/>
      <c r="P127" s="2034"/>
      <c r="Q127" s="2031"/>
      <c r="S127" s="2034"/>
      <c r="T127" s="2031"/>
    </row>
    <row r="128" spans="1:20">
      <c r="M128" s="2034"/>
      <c r="N128" s="2031"/>
      <c r="P128" s="2034"/>
      <c r="Q128" s="2031"/>
      <c r="S128" s="2034"/>
      <c r="T128" s="2031"/>
    </row>
    <row r="129" spans="13:20">
      <c r="M129" s="2034"/>
      <c r="N129" s="2031"/>
      <c r="P129" s="2034"/>
      <c r="Q129" s="2031"/>
      <c r="S129" s="2034"/>
      <c r="T129" s="2031"/>
    </row>
    <row r="130" spans="13:20">
      <c r="M130" s="2034"/>
      <c r="N130" s="2031"/>
      <c r="P130" s="2034"/>
      <c r="Q130" s="2031"/>
      <c r="S130" s="2034"/>
      <c r="T130" s="2031"/>
    </row>
    <row r="131" spans="13:20">
      <c r="M131" s="2034"/>
      <c r="N131" s="2031"/>
      <c r="P131" s="2034"/>
      <c r="Q131" s="2031"/>
      <c r="S131" s="2034"/>
      <c r="T131" s="2031"/>
    </row>
    <row r="132" spans="13:20">
      <c r="M132" s="2034"/>
      <c r="N132" s="2031"/>
      <c r="P132" s="2034"/>
      <c r="Q132" s="2031"/>
      <c r="S132" s="2034"/>
      <c r="T132" s="2031"/>
    </row>
    <row r="133" spans="13:20">
      <c r="M133" s="2034"/>
      <c r="N133" s="2031"/>
      <c r="P133" s="2034"/>
      <c r="Q133" s="2031"/>
      <c r="S133" s="2034"/>
      <c r="T133" s="2031"/>
    </row>
    <row r="134" spans="13:20">
      <c r="M134" s="2034"/>
      <c r="N134" s="2031"/>
      <c r="P134" s="2034"/>
      <c r="Q134" s="2031"/>
      <c r="S134" s="2034"/>
      <c r="T134" s="2031"/>
    </row>
    <row r="135" spans="13:20">
      <c r="M135" s="2034"/>
      <c r="N135" s="2031"/>
      <c r="P135" s="2034"/>
      <c r="Q135" s="2031"/>
      <c r="S135" s="2034"/>
      <c r="T135" s="2031"/>
    </row>
    <row r="136" spans="13:20">
      <c r="M136" s="2034"/>
      <c r="N136" s="2031"/>
      <c r="P136" s="2034"/>
      <c r="Q136" s="2031"/>
      <c r="S136" s="2034"/>
      <c r="T136" s="2031"/>
    </row>
    <row r="137" spans="13:20">
      <c r="M137" s="2034"/>
      <c r="N137" s="2031"/>
      <c r="P137" s="2034"/>
      <c r="Q137" s="2031"/>
      <c r="S137" s="2034"/>
      <c r="T137" s="2031"/>
    </row>
    <row r="138" spans="13:20">
      <c r="M138" s="2034"/>
      <c r="N138" s="2031"/>
      <c r="P138" s="2034"/>
      <c r="Q138" s="2031"/>
      <c r="S138" s="2034"/>
      <c r="T138" s="2031"/>
    </row>
    <row r="139" spans="13:20">
      <c r="M139" s="2034"/>
      <c r="N139" s="2031"/>
      <c r="P139" s="2034"/>
      <c r="Q139" s="2031"/>
      <c r="S139" s="2034"/>
      <c r="T139" s="2031"/>
    </row>
    <row r="140" spans="13:20">
      <c r="M140" s="2034"/>
      <c r="N140" s="2031"/>
      <c r="P140" s="2034"/>
      <c r="Q140" s="2031"/>
      <c r="S140" s="2034"/>
      <c r="T140" s="2031"/>
    </row>
    <row r="141" spans="13:20">
      <c r="M141" s="2034"/>
      <c r="N141" s="2031"/>
      <c r="P141" s="2034"/>
      <c r="Q141" s="2031"/>
      <c r="S141" s="2034"/>
      <c r="T141" s="2031"/>
    </row>
    <row r="142" spans="13:20">
      <c r="M142" s="2034"/>
      <c r="N142" s="2031"/>
      <c r="P142" s="2034"/>
      <c r="Q142" s="2031"/>
      <c r="S142" s="2034"/>
      <c r="T142" s="2031"/>
    </row>
    <row r="143" spans="13:20">
      <c r="M143" s="2034"/>
      <c r="N143" s="2031"/>
      <c r="P143" s="2034"/>
      <c r="Q143" s="2031"/>
      <c r="S143" s="2034"/>
      <c r="T143" s="2031"/>
    </row>
    <row r="144" spans="13:20">
      <c r="M144" s="2034"/>
      <c r="N144" s="2031"/>
      <c r="P144" s="2034"/>
      <c r="Q144" s="2031"/>
      <c r="S144" s="2034"/>
      <c r="T144" s="2031"/>
    </row>
    <row r="145" spans="13:20">
      <c r="M145" s="2034"/>
      <c r="N145" s="2031"/>
      <c r="P145" s="2034"/>
      <c r="Q145" s="2031"/>
      <c r="S145" s="2034"/>
      <c r="T145" s="2031"/>
    </row>
    <row r="146" spans="13:20">
      <c r="M146" s="2034"/>
      <c r="N146" s="2031"/>
      <c r="P146" s="2034"/>
      <c r="Q146" s="2031"/>
      <c r="S146" s="2034"/>
      <c r="T146" s="2031"/>
    </row>
    <row r="147" spans="13:20">
      <c r="M147" s="2034"/>
      <c r="N147" s="2031"/>
      <c r="P147" s="2034"/>
      <c r="Q147" s="2031"/>
      <c r="S147" s="2034"/>
      <c r="T147" s="2031"/>
    </row>
    <row r="148" spans="13:20">
      <c r="M148" s="2034"/>
      <c r="N148" s="2031"/>
      <c r="P148" s="2034"/>
      <c r="Q148" s="2031"/>
      <c r="S148" s="2034"/>
      <c r="T148" s="2031"/>
    </row>
    <row r="149" spans="13:20">
      <c r="M149" s="2034"/>
      <c r="N149" s="2031"/>
      <c r="P149" s="2034"/>
      <c r="Q149" s="2031"/>
      <c r="S149" s="2034"/>
      <c r="T149" s="2031"/>
    </row>
    <row r="150" spans="13:20">
      <c r="M150" s="2034"/>
      <c r="N150" s="2031"/>
      <c r="P150" s="2034"/>
      <c r="Q150" s="2031"/>
      <c r="S150" s="2034"/>
      <c r="T150" s="2031"/>
    </row>
    <row r="151" spans="13:20">
      <c r="M151" s="2034"/>
      <c r="N151" s="2031"/>
      <c r="P151" s="2034"/>
      <c r="Q151" s="2031"/>
      <c r="S151" s="2034"/>
      <c r="T151" s="2031"/>
    </row>
    <row r="152" spans="13:20">
      <c r="M152" s="2034"/>
      <c r="N152" s="2031"/>
      <c r="P152" s="2034"/>
      <c r="Q152" s="2031"/>
      <c r="S152" s="2034"/>
      <c r="T152" s="2031"/>
    </row>
    <row r="153" spans="13:20">
      <c r="M153" s="2034"/>
      <c r="N153" s="2031"/>
      <c r="P153" s="2034"/>
      <c r="Q153" s="2031"/>
      <c r="S153" s="2034"/>
      <c r="T153" s="2031"/>
    </row>
    <row r="154" spans="13:20">
      <c r="M154" s="2034"/>
      <c r="N154" s="2031"/>
      <c r="P154" s="2034"/>
      <c r="Q154" s="2031"/>
      <c r="S154" s="2034"/>
      <c r="T154" s="2031"/>
    </row>
    <row r="155" spans="13:20">
      <c r="M155" s="2034"/>
      <c r="N155" s="2031"/>
      <c r="P155" s="2034"/>
      <c r="Q155" s="2031"/>
      <c r="S155" s="2034"/>
      <c r="T155" s="2031"/>
    </row>
    <row r="156" spans="13:20">
      <c r="M156" s="2034"/>
      <c r="N156" s="2031"/>
      <c r="P156" s="2034"/>
      <c r="Q156" s="2031"/>
      <c r="S156" s="2034"/>
      <c r="T156" s="2031"/>
    </row>
    <row r="157" spans="13:20">
      <c r="M157" s="2034"/>
      <c r="N157" s="2031"/>
      <c r="P157" s="2034"/>
      <c r="Q157" s="2031"/>
      <c r="S157" s="2034"/>
      <c r="T157" s="2031"/>
    </row>
    <row r="158" spans="13:20">
      <c r="M158" s="2034"/>
      <c r="N158" s="2031"/>
      <c r="P158" s="2034"/>
      <c r="Q158" s="2031"/>
      <c r="S158" s="2034"/>
      <c r="T158" s="2031"/>
    </row>
    <row r="159" spans="13:20">
      <c r="M159" s="2034"/>
      <c r="N159" s="2031"/>
      <c r="P159" s="2034"/>
      <c r="Q159" s="2031"/>
      <c r="S159" s="2034"/>
      <c r="T159" s="2031"/>
    </row>
    <row r="160" spans="13:20" ht="15" thickBot="1">
      <c r="M160" s="2037"/>
      <c r="N160" s="2038"/>
      <c r="P160" s="2037"/>
      <c r="Q160" s="2038"/>
      <c r="S160" s="2037"/>
      <c r="T160" s="2038"/>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theme="4" tint="-0.499984740745262"/>
  </sheetPr>
  <dimension ref="A1:T1220"/>
  <sheetViews>
    <sheetView showZeros="0" view="pageBreakPreview" zoomScale="55" zoomScaleNormal="100" zoomScaleSheetLayoutView="55" workbookViewId="0">
      <selection activeCell="J25" sqref="J25"/>
    </sheetView>
  </sheetViews>
  <sheetFormatPr baseColWidth="10" defaultColWidth="11.42578125" defaultRowHeight="14.25"/>
  <cols>
    <col min="1" max="1" width="3.140625" style="1331" customWidth="1"/>
    <col min="2" max="2" width="5.42578125" style="1332" customWidth="1"/>
    <col min="3" max="3" width="6.7109375" style="1331" customWidth="1"/>
    <col min="4" max="4" width="48.28515625" style="1333" customWidth="1"/>
    <col min="5" max="5" width="3.7109375" style="1334" customWidth="1"/>
    <col min="6" max="6" width="8.42578125" style="1335" customWidth="1"/>
    <col min="7" max="7" width="8.7109375" style="1336" customWidth="1"/>
    <col min="8" max="8" width="13.28515625" style="1337" customWidth="1"/>
    <col min="9" max="9" width="15.140625" style="1225" customWidth="1"/>
    <col min="10" max="10" width="11.42578125" style="1225"/>
    <col min="11" max="11" width="21.85546875" style="1225" customWidth="1"/>
    <col min="12" max="16384" width="11.42578125" style="1225"/>
  </cols>
  <sheetData>
    <row r="1" spans="1:20" s="1199" customFormat="1" ht="15.75">
      <c r="A1" s="1227"/>
      <c r="B1" s="1228"/>
      <c r="C1" s="1227"/>
      <c r="D1" s="1229"/>
      <c r="E1" s="1230"/>
      <c r="F1" s="1231"/>
      <c r="G1" s="1232"/>
      <c r="H1" s="1233"/>
    </row>
    <row r="2" spans="1:20" s="1199" customFormat="1" ht="31.5">
      <c r="A2" s="1234"/>
      <c r="B2" s="1235" t="s">
        <v>825</v>
      </c>
      <c r="C2" s="1236">
        <v>21</v>
      </c>
      <c r="D2" s="1237" t="s">
        <v>4098</v>
      </c>
      <c r="E2" s="1230"/>
      <c r="F2" s="1231"/>
      <c r="G2" s="1238"/>
      <c r="H2" s="1233"/>
    </row>
    <row r="3" spans="1:20" ht="15" thickBot="1"/>
    <row r="4" spans="1:20" s="745" customFormat="1" ht="15.75" thickBot="1">
      <c r="A4" s="1239" t="s">
        <v>174</v>
      </c>
      <c r="B4" s="1240"/>
      <c r="C4" s="1241"/>
      <c r="D4" s="1242" t="s">
        <v>175</v>
      </c>
      <c r="E4" s="1243" t="s">
        <v>36</v>
      </c>
      <c r="F4" s="1244" t="s">
        <v>176</v>
      </c>
      <c r="G4" s="1245" t="s">
        <v>177</v>
      </c>
      <c r="H4" s="1246" t="s">
        <v>178</v>
      </c>
      <c r="J4" s="2692" t="s">
        <v>6774</v>
      </c>
      <c r="K4" s="2693"/>
      <c r="L4" s="179"/>
      <c r="M4" s="2692" t="s">
        <v>6775</v>
      </c>
      <c r="N4" s="2693"/>
      <c r="O4" s="179"/>
      <c r="P4" s="2692" t="s">
        <v>6776</v>
      </c>
      <c r="Q4" s="2693"/>
      <c r="R4" s="179"/>
      <c r="S4" s="2692" t="s">
        <v>6777</v>
      </c>
      <c r="T4" s="2693"/>
    </row>
    <row r="5" spans="1:20" s="1210" customFormat="1" ht="12.75" customHeight="1">
      <c r="A5" s="1247"/>
      <c r="B5" s="1248"/>
      <c r="C5" s="1249"/>
      <c r="D5" s="1250"/>
      <c r="E5" s="1251"/>
      <c r="F5" s="1252"/>
      <c r="G5" s="1253" t="str">
        <f>+IF(F5=0,"",ROUND(#REF!*#REF!,2))</f>
        <v/>
      </c>
      <c r="H5" s="1254" t="str">
        <f>IF(F5=0,"",G5*F5)</f>
        <v/>
      </c>
      <c r="I5" s="331"/>
    </row>
    <row r="6" spans="1:20" s="1210" customFormat="1" ht="12.75" customHeight="1">
      <c r="A6" s="926"/>
      <c r="B6" s="989" t="s">
        <v>179</v>
      </c>
      <c r="C6" s="1255"/>
      <c r="D6" s="1256" t="s">
        <v>4099</v>
      </c>
      <c r="E6" s="992" t="s">
        <v>179</v>
      </c>
      <c r="F6" s="1001"/>
      <c r="G6" s="932"/>
      <c r="H6" s="1257"/>
      <c r="I6" s="331"/>
    </row>
    <row r="7" spans="1:20" s="1210" customFormat="1" ht="12.75" customHeight="1">
      <c r="A7" s="926"/>
      <c r="B7" s="989" t="s">
        <v>179</v>
      </c>
      <c r="C7" s="1255"/>
      <c r="D7" s="1256" t="s">
        <v>179</v>
      </c>
      <c r="E7" s="992" t="s">
        <v>179</v>
      </c>
      <c r="F7" s="1001"/>
      <c r="G7" s="932"/>
      <c r="H7" s="1257"/>
      <c r="I7" s="331"/>
    </row>
    <row r="8" spans="1:20" s="1210" customFormat="1" ht="11.45" customHeight="1" thickBot="1">
      <c r="A8" s="926"/>
      <c r="B8" s="1258" t="s">
        <v>179</v>
      </c>
      <c r="C8" s="1259"/>
      <c r="D8" s="1260" t="s">
        <v>4100</v>
      </c>
      <c r="E8" s="992" t="s">
        <v>179</v>
      </c>
      <c r="F8" s="1001"/>
      <c r="G8" s="932"/>
      <c r="H8" s="1261"/>
      <c r="I8" s="331"/>
    </row>
    <row r="9" spans="1:20" s="1210" customFormat="1" ht="12.75" customHeight="1">
      <c r="A9" s="926"/>
      <c r="B9" s="989" t="s">
        <v>4101</v>
      </c>
      <c r="C9" s="1255" t="s">
        <v>4102</v>
      </c>
      <c r="D9" s="1260"/>
      <c r="E9" s="1001"/>
      <c r="F9" s="1001"/>
      <c r="G9" s="932"/>
      <c r="H9" s="1262"/>
      <c r="I9" s="331"/>
      <c r="J9" s="2482" t="s">
        <v>6410</v>
      </c>
      <c r="K9" s="2166" t="str">
        <f>VLOOKUP(J9,'FICHE RATIOS'!C:D,2,FALSE)</f>
        <v>Terre</v>
      </c>
      <c r="M9" s="2028"/>
      <c r="N9" s="2029"/>
      <c r="P9" s="2030"/>
      <c r="Q9" s="2031"/>
      <c r="S9" s="2028"/>
      <c r="T9" s="2029"/>
    </row>
    <row r="10" spans="1:20" s="1210" customFormat="1" ht="12.75" customHeight="1">
      <c r="A10" s="926"/>
      <c r="B10" s="989" t="s">
        <v>179</v>
      </c>
      <c r="C10" s="1255"/>
      <c r="D10" s="1256" t="s">
        <v>4103</v>
      </c>
      <c r="E10" s="992" t="s">
        <v>179</v>
      </c>
      <c r="F10" s="1001"/>
      <c r="G10" s="932"/>
      <c r="H10" s="1257"/>
      <c r="I10" s="331"/>
      <c r="J10" s="2167" t="s">
        <v>6410</v>
      </c>
      <c r="K10" s="2168" t="str">
        <f>VLOOKUP(J10,'FICHE RATIOS'!C:D,2,FALSE)</f>
        <v>Terre</v>
      </c>
      <c r="M10" s="2030"/>
      <c r="N10" s="2031"/>
      <c r="P10" s="2030"/>
      <c r="Q10" s="2031"/>
      <c r="S10" s="2030"/>
      <c r="T10" s="2031"/>
    </row>
    <row r="11" spans="1:20" s="1210" customFormat="1" ht="12.75" customHeight="1">
      <c r="A11" s="926"/>
      <c r="B11" s="989" t="s">
        <v>179</v>
      </c>
      <c r="C11" s="1255"/>
      <c r="D11" s="1263" t="s">
        <v>4104</v>
      </c>
      <c r="E11" s="992" t="s">
        <v>235</v>
      </c>
      <c r="F11" s="1001">
        <v>140</v>
      </c>
      <c r="G11" s="932">
        <v>9.35</v>
      </c>
      <c r="H11" s="1059">
        <f>+IF(F11=0,"",F11*G11)</f>
        <v>1309</v>
      </c>
      <c r="I11" s="331"/>
      <c r="J11" s="2167" t="s">
        <v>6410</v>
      </c>
      <c r="K11" s="2168" t="str">
        <f>VLOOKUP(J11,'FICHE RATIOS'!C:D,2,FALSE)</f>
        <v>Terre</v>
      </c>
      <c r="M11" s="2030"/>
      <c r="N11" s="2031"/>
      <c r="P11" s="2032"/>
      <c r="Q11" s="2031"/>
      <c r="S11" s="2030"/>
      <c r="T11" s="2031"/>
    </row>
    <row r="12" spans="1:20" s="1210" customFormat="1" ht="12.75" customHeight="1">
      <c r="A12" s="926"/>
      <c r="B12" s="989" t="s">
        <v>179</v>
      </c>
      <c r="C12" s="1255"/>
      <c r="D12" s="1263" t="s">
        <v>4105</v>
      </c>
      <c r="E12" s="992" t="s">
        <v>66</v>
      </c>
      <c r="F12" s="1001">
        <v>12</v>
      </c>
      <c r="G12" s="932">
        <v>69.819999999999993</v>
      </c>
      <c r="H12" s="1059">
        <f t="shared" ref="H12:H75" si="0">+IF(F12=0,"",F12*G12)</f>
        <v>837.83999999999992</v>
      </c>
      <c r="I12" s="331"/>
      <c r="J12" s="2167" t="s">
        <v>6410</v>
      </c>
      <c r="K12" s="2168" t="str">
        <f>VLOOKUP(J12,'FICHE RATIOS'!C:D,2,FALSE)</f>
        <v>Terre</v>
      </c>
      <c r="M12" s="2032"/>
      <c r="N12" s="2031"/>
      <c r="P12" s="2030"/>
      <c r="Q12" s="2031"/>
      <c r="S12" s="2032"/>
      <c r="T12" s="2031"/>
    </row>
    <row r="13" spans="1:20" s="1210" customFormat="1" ht="12.75" customHeight="1">
      <c r="A13" s="926"/>
      <c r="B13" s="989" t="s">
        <v>179</v>
      </c>
      <c r="C13" s="1255"/>
      <c r="D13" s="1263" t="s">
        <v>4106</v>
      </c>
      <c r="E13" s="992" t="s">
        <v>66</v>
      </c>
      <c r="F13" s="1001">
        <v>4</v>
      </c>
      <c r="G13" s="932">
        <v>53.24</v>
      </c>
      <c r="H13" s="1059">
        <f t="shared" si="0"/>
        <v>212.96</v>
      </c>
      <c r="I13" s="331"/>
      <c r="J13" s="2167" t="s">
        <v>6410</v>
      </c>
      <c r="K13" s="2168" t="str">
        <f>VLOOKUP(J13,'FICHE RATIOS'!C:D,2,FALSE)</f>
        <v>Terre</v>
      </c>
      <c r="M13" s="2030"/>
      <c r="N13" s="2031"/>
      <c r="P13" s="2030"/>
      <c r="Q13" s="2031"/>
      <c r="S13" s="2030"/>
      <c r="T13" s="2031"/>
    </row>
    <row r="14" spans="1:20" s="1210" customFormat="1" ht="12.75" customHeight="1">
      <c r="A14" s="926"/>
      <c r="B14" s="989" t="s">
        <v>179</v>
      </c>
      <c r="C14" s="1255"/>
      <c r="D14" s="1263" t="s">
        <v>4107</v>
      </c>
      <c r="E14" s="992" t="s">
        <v>66</v>
      </c>
      <c r="F14" s="1001">
        <v>4</v>
      </c>
      <c r="G14" s="932">
        <v>196.64</v>
      </c>
      <c r="H14" s="1059">
        <f t="shared" si="0"/>
        <v>786.56</v>
      </c>
      <c r="I14" s="331"/>
      <c r="J14" s="2167" t="s">
        <v>6410</v>
      </c>
      <c r="K14" s="2168" t="str">
        <f>VLOOKUP(J14,'FICHE RATIOS'!C:D,2,FALSE)</f>
        <v>Terre</v>
      </c>
      <c r="M14" s="2030"/>
      <c r="N14" s="2031"/>
      <c r="P14" s="2030"/>
      <c r="Q14" s="2031"/>
      <c r="S14" s="2030"/>
      <c r="T14" s="2031"/>
    </row>
    <row r="15" spans="1:20" s="1210" customFormat="1" ht="12.75" customHeight="1">
      <c r="A15" s="926"/>
      <c r="B15" s="989" t="s">
        <v>179</v>
      </c>
      <c r="C15" s="1255"/>
      <c r="D15" s="1263" t="s">
        <v>4108</v>
      </c>
      <c r="E15" s="992" t="s">
        <v>235</v>
      </c>
      <c r="F15" s="1001">
        <v>40</v>
      </c>
      <c r="G15" s="932">
        <v>13.9</v>
      </c>
      <c r="H15" s="1059">
        <f t="shared" si="0"/>
        <v>556</v>
      </c>
      <c r="I15" s="331"/>
      <c r="J15" s="2167" t="s">
        <v>6410</v>
      </c>
      <c r="K15" s="2168" t="str">
        <f>VLOOKUP(J15,'FICHE RATIOS'!C:D,2,FALSE)</f>
        <v>Terre</v>
      </c>
      <c r="M15" s="2030"/>
      <c r="N15" s="2031"/>
      <c r="P15" s="2030"/>
      <c r="Q15" s="2031"/>
      <c r="S15" s="2030"/>
      <c r="T15" s="2031"/>
    </row>
    <row r="16" spans="1:20" s="1210" customFormat="1" ht="12.75" customHeight="1">
      <c r="A16" s="926"/>
      <c r="B16" s="989" t="s">
        <v>179</v>
      </c>
      <c r="C16" s="1255"/>
      <c r="D16" s="1256" t="s">
        <v>179</v>
      </c>
      <c r="E16" s="992" t="s">
        <v>179</v>
      </c>
      <c r="F16" s="1001"/>
      <c r="G16" s="932"/>
      <c r="H16" s="1059" t="str">
        <f t="shared" si="0"/>
        <v/>
      </c>
      <c r="I16" s="331"/>
      <c r="J16" s="2167" t="s">
        <v>6410</v>
      </c>
      <c r="K16" s="2168" t="str">
        <f>VLOOKUP(J16,'FICHE RATIOS'!C:D,2,FALSE)</f>
        <v>Terre</v>
      </c>
      <c r="M16" s="2030"/>
      <c r="N16" s="2031"/>
      <c r="P16" s="2032"/>
      <c r="Q16" s="2031"/>
      <c r="S16" s="2030"/>
      <c r="T16" s="2031"/>
    </row>
    <row r="17" spans="1:20" s="1210" customFormat="1" ht="12.75" customHeight="1">
      <c r="A17" s="926"/>
      <c r="B17" s="989" t="s">
        <v>179</v>
      </c>
      <c r="C17" s="1255"/>
      <c r="D17" s="1256" t="s">
        <v>4109</v>
      </c>
      <c r="E17" s="992" t="s">
        <v>179</v>
      </c>
      <c r="F17" s="1001"/>
      <c r="G17" s="932"/>
      <c r="H17" s="1059" t="str">
        <f t="shared" si="0"/>
        <v/>
      </c>
      <c r="I17" s="331"/>
      <c r="J17" s="2167" t="s">
        <v>6410</v>
      </c>
      <c r="K17" s="2168" t="str">
        <f>VLOOKUP(J17,'FICHE RATIOS'!C:D,2,FALSE)</f>
        <v>Terre</v>
      </c>
      <c r="M17" s="2032"/>
      <c r="N17" s="2031"/>
      <c r="P17" s="2030"/>
      <c r="Q17" s="2031"/>
      <c r="S17" s="2032"/>
      <c r="T17" s="2031"/>
    </row>
    <row r="18" spans="1:20" s="1210" customFormat="1" ht="12.75" customHeight="1">
      <c r="A18" s="926"/>
      <c r="B18" s="989" t="s">
        <v>179</v>
      </c>
      <c r="C18" s="1255"/>
      <c r="D18" s="1263" t="s">
        <v>4110</v>
      </c>
      <c r="E18" s="992" t="s">
        <v>235</v>
      </c>
      <c r="F18" s="1001">
        <v>310</v>
      </c>
      <c r="G18" s="932">
        <v>9.35</v>
      </c>
      <c r="H18" s="1059">
        <f t="shared" si="0"/>
        <v>2898.5</v>
      </c>
      <c r="I18" s="331"/>
      <c r="J18" s="2167" t="s">
        <v>6410</v>
      </c>
      <c r="K18" s="2168" t="str">
        <f>VLOOKUP(J18,'FICHE RATIOS'!C:D,2,FALSE)</f>
        <v>Terre</v>
      </c>
      <c r="M18" s="2030"/>
      <c r="N18" s="2031"/>
      <c r="P18" s="2033"/>
      <c r="Q18" s="2031"/>
      <c r="S18" s="2030"/>
      <c r="T18" s="2031"/>
    </row>
    <row r="19" spans="1:20" s="1210" customFormat="1" ht="12.75" customHeight="1">
      <c r="A19" s="926"/>
      <c r="B19" s="989" t="s">
        <v>179</v>
      </c>
      <c r="C19" s="1255"/>
      <c r="D19" s="1263" t="s">
        <v>4105</v>
      </c>
      <c r="E19" s="992" t="s">
        <v>66</v>
      </c>
      <c r="F19" s="1001">
        <v>16</v>
      </c>
      <c r="G19" s="932">
        <v>52.63</v>
      </c>
      <c r="H19" s="1059">
        <f t="shared" si="0"/>
        <v>842.08</v>
      </c>
      <c r="I19" s="331"/>
      <c r="J19" s="2167" t="s">
        <v>6410</v>
      </c>
      <c r="K19" s="2168" t="str">
        <f>VLOOKUP(J19,'FICHE RATIOS'!C:D,2,FALSE)</f>
        <v>Terre</v>
      </c>
      <c r="M19" s="2033"/>
      <c r="N19" s="2031"/>
      <c r="P19" s="2034"/>
      <c r="Q19" s="2031"/>
      <c r="S19" s="2033"/>
      <c r="T19" s="2031"/>
    </row>
    <row r="20" spans="1:20" s="1210" customFormat="1" ht="12.75" customHeight="1">
      <c r="A20" s="926"/>
      <c r="B20" s="989" t="s">
        <v>179</v>
      </c>
      <c r="C20" s="1255"/>
      <c r="D20" s="1263" t="s">
        <v>4106</v>
      </c>
      <c r="E20" s="992" t="s">
        <v>66</v>
      </c>
      <c r="F20" s="1001">
        <v>9</v>
      </c>
      <c r="G20" s="932">
        <v>53.24</v>
      </c>
      <c r="H20" s="1059">
        <f t="shared" si="0"/>
        <v>479.16</v>
      </c>
      <c r="I20" s="331"/>
      <c r="J20" s="2167" t="s">
        <v>6410</v>
      </c>
      <c r="K20" s="2168" t="str">
        <f>VLOOKUP(J20,'FICHE RATIOS'!C:D,2,FALSE)</f>
        <v>Terre</v>
      </c>
      <c r="M20" s="2034"/>
      <c r="N20" s="2031"/>
      <c r="P20" s="2033"/>
      <c r="Q20" s="2031"/>
      <c r="S20" s="2034"/>
      <c r="T20" s="2031"/>
    </row>
    <row r="21" spans="1:20" s="1210" customFormat="1" ht="12.75" customHeight="1">
      <c r="A21" s="926"/>
      <c r="B21" s="989" t="s">
        <v>179</v>
      </c>
      <c r="C21" s="1255"/>
      <c r="D21" s="1263" t="s">
        <v>4107</v>
      </c>
      <c r="E21" s="992" t="s">
        <v>66</v>
      </c>
      <c r="F21" s="1001">
        <v>9</v>
      </c>
      <c r="G21" s="932">
        <v>196.64</v>
      </c>
      <c r="H21" s="1059">
        <f t="shared" si="0"/>
        <v>1769.7599999999998</v>
      </c>
      <c r="I21" s="331"/>
      <c r="J21" s="2167" t="s">
        <v>6410</v>
      </c>
      <c r="K21" s="2168" t="str">
        <f>VLOOKUP(J21,'FICHE RATIOS'!C:D,2,FALSE)</f>
        <v>Terre</v>
      </c>
      <c r="M21" s="2033"/>
      <c r="N21" s="2031"/>
      <c r="P21" s="2035"/>
      <c r="Q21" s="2031"/>
      <c r="S21" s="2033"/>
      <c r="T21" s="2031"/>
    </row>
    <row r="22" spans="1:20" s="1210" customFormat="1" ht="12.75" customHeight="1">
      <c r="A22" s="926"/>
      <c r="B22" s="989" t="s">
        <v>179</v>
      </c>
      <c r="C22" s="1255"/>
      <c r="D22" s="1256" t="s">
        <v>179</v>
      </c>
      <c r="E22" s="992" t="s">
        <v>179</v>
      </c>
      <c r="F22" s="1001"/>
      <c r="G22" s="932"/>
      <c r="H22" s="1059" t="str">
        <f t="shared" si="0"/>
        <v/>
      </c>
      <c r="I22" s="331"/>
      <c r="J22" s="2167" t="s">
        <v>6410</v>
      </c>
      <c r="K22" s="2168" t="str">
        <f>VLOOKUP(J22,'FICHE RATIOS'!C:D,2,FALSE)</f>
        <v>Terre</v>
      </c>
      <c r="M22" s="2035"/>
      <c r="N22" s="2031"/>
      <c r="P22" s="2036"/>
      <c r="Q22" s="2031"/>
      <c r="S22" s="2035"/>
      <c r="T22" s="2031"/>
    </row>
    <row r="23" spans="1:20" s="1210" customFormat="1" ht="12.75" customHeight="1">
      <c r="A23" s="926"/>
      <c r="B23" s="989" t="s">
        <v>179</v>
      </c>
      <c r="C23" s="1255"/>
      <c r="D23" s="1256" t="s">
        <v>4111</v>
      </c>
      <c r="E23" s="992" t="s">
        <v>179</v>
      </c>
      <c r="F23" s="1001"/>
      <c r="G23" s="932"/>
      <c r="H23" s="1059" t="str">
        <f t="shared" si="0"/>
        <v/>
      </c>
      <c r="I23" s="331"/>
      <c r="J23" s="2167" t="s">
        <v>6410</v>
      </c>
      <c r="K23" s="2168" t="str">
        <f>VLOOKUP(J23,'FICHE RATIOS'!C:D,2,FALSE)</f>
        <v>Terre</v>
      </c>
      <c r="M23" s="2036"/>
      <c r="N23" s="2031"/>
      <c r="P23" s="2034"/>
      <c r="Q23" s="2031"/>
      <c r="S23" s="2036"/>
      <c r="T23" s="2031"/>
    </row>
    <row r="24" spans="1:20" s="1210" customFormat="1" ht="12.75" customHeight="1">
      <c r="A24" s="926"/>
      <c r="B24" s="989" t="s">
        <v>179</v>
      </c>
      <c r="C24" s="1255"/>
      <c r="D24" s="1263" t="s">
        <v>4112</v>
      </c>
      <c r="E24" s="992" t="s">
        <v>235</v>
      </c>
      <c r="F24" s="1001">
        <v>342</v>
      </c>
      <c r="G24" s="932">
        <v>6.92</v>
      </c>
      <c r="H24" s="1059">
        <f t="shared" si="0"/>
        <v>2366.64</v>
      </c>
      <c r="I24" s="331"/>
      <c r="J24" s="2167" t="s">
        <v>6410</v>
      </c>
      <c r="K24" s="2168" t="str">
        <f>VLOOKUP(J24,'FICHE RATIOS'!C:D,2,FALSE)</f>
        <v>Terre</v>
      </c>
      <c r="M24" s="2034"/>
      <c r="N24" s="2031"/>
      <c r="P24" s="2034"/>
      <c r="Q24" s="2031"/>
      <c r="S24" s="2034"/>
      <c r="T24" s="2031"/>
    </row>
    <row r="25" spans="1:20" s="1210" customFormat="1" ht="12.75" customHeight="1">
      <c r="A25" s="926"/>
      <c r="B25" s="989" t="s">
        <v>179</v>
      </c>
      <c r="C25" s="1255"/>
      <c r="D25" s="1263" t="s">
        <v>4113</v>
      </c>
      <c r="E25" s="992" t="s">
        <v>66</v>
      </c>
      <c r="F25" s="1001">
        <v>36</v>
      </c>
      <c r="G25" s="932">
        <v>24.49</v>
      </c>
      <c r="H25" s="1059">
        <f t="shared" si="0"/>
        <v>881.64</v>
      </c>
      <c r="I25" s="331"/>
      <c r="J25" s="2167" t="s">
        <v>6410</v>
      </c>
      <c r="K25" s="2168" t="str">
        <f>VLOOKUP(J25,'FICHE RATIOS'!C:D,2,FALSE)</f>
        <v>Terre</v>
      </c>
      <c r="M25" s="2034"/>
      <c r="N25" s="2031"/>
      <c r="P25" s="2034"/>
      <c r="Q25" s="2031"/>
      <c r="S25" s="2034"/>
      <c r="T25" s="2031"/>
    </row>
    <row r="26" spans="1:20" s="1210" customFormat="1" ht="12.75" customHeight="1">
      <c r="A26" s="926"/>
      <c r="B26" s="989" t="s">
        <v>179</v>
      </c>
      <c r="C26" s="1255"/>
      <c r="D26" s="1263" t="s">
        <v>4114</v>
      </c>
      <c r="E26" s="992" t="s">
        <v>235</v>
      </c>
      <c r="F26" s="1001">
        <v>112</v>
      </c>
      <c r="G26" s="932">
        <v>15.41</v>
      </c>
      <c r="H26" s="1059">
        <f t="shared" si="0"/>
        <v>1725.92</v>
      </c>
      <c r="I26" s="331"/>
      <c r="J26" s="2167" t="s">
        <v>6410</v>
      </c>
      <c r="K26" s="2168" t="str">
        <f>VLOOKUP(J26,'FICHE RATIOS'!C:D,2,FALSE)</f>
        <v>Terre</v>
      </c>
      <c r="M26" s="2034"/>
      <c r="N26" s="2031"/>
      <c r="P26" s="2034"/>
      <c r="Q26" s="2031"/>
      <c r="S26" s="2034"/>
      <c r="T26" s="2031"/>
    </row>
    <row r="27" spans="1:20" s="1210" customFormat="1" ht="12.75" customHeight="1">
      <c r="A27" s="926"/>
      <c r="B27" s="989" t="s">
        <v>179</v>
      </c>
      <c r="C27" s="1255"/>
      <c r="D27" s="1256" t="s">
        <v>179</v>
      </c>
      <c r="E27" s="992" t="s">
        <v>179</v>
      </c>
      <c r="F27" s="1001"/>
      <c r="G27" s="932"/>
      <c r="H27" s="1059" t="str">
        <f t="shared" si="0"/>
        <v/>
      </c>
      <c r="I27" s="331"/>
      <c r="J27" s="2167" t="s">
        <v>6410</v>
      </c>
      <c r="K27" s="2168" t="str">
        <f>VLOOKUP(J27,'FICHE RATIOS'!C:D,2,FALSE)</f>
        <v>Terre</v>
      </c>
      <c r="M27" s="2034"/>
      <c r="N27" s="2031"/>
      <c r="P27" s="2034"/>
      <c r="Q27" s="2031"/>
      <c r="S27" s="2034"/>
      <c r="T27" s="2031"/>
    </row>
    <row r="28" spans="1:20" s="1210" customFormat="1" ht="12.75" customHeight="1">
      <c r="A28" s="926"/>
      <c r="B28" s="989" t="s">
        <v>179</v>
      </c>
      <c r="C28" s="1255"/>
      <c r="D28" s="1256" t="s">
        <v>4115</v>
      </c>
      <c r="E28" s="992" t="s">
        <v>179</v>
      </c>
      <c r="F28" s="1001"/>
      <c r="G28" s="932"/>
      <c r="H28" s="1059" t="str">
        <f t="shared" si="0"/>
        <v/>
      </c>
      <c r="I28" s="331"/>
      <c r="J28" s="2167" t="s">
        <v>6410</v>
      </c>
      <c r="K28" s="2168" t="str">
        <f>VLOOKUP(J28,'FICHE RATIOS'!C:D,2,FALSE)</f>
        <v>Terre</v>
      </c>
      <c r="M28" s="2034"/>
      <c r="N28" s="2031"/>
      <c r="P28" s="2034"/>
      <c r="Q28" s="2031"/>
      <c r="S28" s="2034"/>
      <c r="T28" s="2031"/>
    </row>
    <row r="29" spans="1:20" s="1210" customFormat="1" ht="12.75" customHeight="1">
      <c r="A29" s="926"/>
      <c r="B29" s="989" t="s">
        <v>179</v>
      </c>
      <c r="C29" s="1255"/>
      <c r="D29" s="1263" t="s">
        <v>4112</v>
      </c>
      <c r="E29" s="992" t="s">
        <v>235</v>
      </c>
      <c r="F29" s="1001">
        <v>342</v>
      </c>
      <c r="G29" s="932">
        <v>6.92</v>
      </c>
      <c r="H29" s="1059">
        <f t="shared" si="0"/>
        <v>2366.64</v>
      </c>
      <c r="I29" s="331"/>
      <c r="J29" s="2167" t="s">
        <v>6410</v>
      </c>
      <c r="K29" s="2168" t="str">
        <f>VLOOKUP(J29,'FICHE RATIOS'!C:D,2,FALSE)</f>
        <v>Terre</v>
      </c>
      <c r="M29" s="2034"/>
      <c r="N29" s="2031"/>
      <c r="P29" s="2034"/>
      <c r="Q29" s="2031"/>
      <c r="S29" s="2034"/>
      <c r="T29" s="2031"/>
    </row>
    <row r="30" spans="1:20" s="1210" customFormat="1" ht="12.75" customHeight="1">
      <c r="A30" s="926"/>
      <c r="B30" s="989" t="s">
        <v>179</v>
      </c>
      <c r="C30" s="1255"/>
      <c r="D30" s="1263" t="s">
        <v>4113</v>
      </c>
      <c r="E30" s="992" t="s">
        <v>66</v>
      </c>
      <c r="F30" s="1001">
        <v>36</v>
      </c>
      <c r="G30" s="932">
        <v>24.49</v>
      </c>
      <c r="H30" s="1059">
        <f t="shared" si="0"/>
        <v>881.64</v>
      </c>
      <c r="I30" s="331"/>
      <c r="J30" s="2167" t="s">
        <v>6410</v>
      </c>
      <c r="K30" s="2168" t="str">
        <f>VLOOKUP(J30,'FICHE RATIOS'!C:D,2,FALSE)</f>
        <v>Terre</v>
      </c>
      <c r="M30" s="2034"/>
      <c r="N30" s="2031"/>
      <c r="P30" s="2034"/>
      <c r="Q30" s="2031"/>
      <c r="S30" s="2034"/>
      <c r="T30" s="2031"/>
    </row>
    <row r="31" spans="1:20" s="1210" customFormat="1" ht="12.75" customHeight="1">
      <c r="A31" s="926"/>
      <c r="B31" s="989" t="s">
        <v>179</v>
      </c>
      <c r="C31" s="1255"/>
      <c r="D31" s="1263" t="s">
        <v>4114</v>
      </c>
      <c r="E31" s="992" t="s">
        <v>235</v>
      </c>
      <c r="F31" s="1001">
        <v>112</v>
      </c>
      <c r="G31" s="932">
        <v>15.41</v>
      </c>
      <c r="H31" s="1059">
        <f t="shared" si="0"/>
        <v>1725.92</v>
      </c>
      <c r="I31" s="331"/>
      <c r="J31" s="2167" t="s">
        <v>6410</v>
      </c>
      <c r="K31" s="2168" t="str">
        <f>VLOOKUP(J31,'FICHE RATIOS'!C:D,2,FALSE)</f>
        <v>Terre</v>
      </c>
      <c r="M31" s="2034"/>
      <c r="N31" s="2031"/>
      <c r="P31" s="2034"/>
      <c r="Q31" s="2031"/>
      <c r="S31" s="2034"/>
      <c r="T31" s="2031"/>
    </row>
    <row r="32" spans="1:20" s="1210" customFormat="1" ht="12.75" customHeight="1">
      <c r="A32" s="926"/>
      <c r="B32" s="989" t="s">
        <v>179</v>
      </c>
      <c r="C32" s="1255"/>
      <c r="D32" s="1256" t="s">
        <v>179</v>
      </c>
      <c r="E32" s="992" t="s">
        <v>179</v>
      </c>
      <c r="F32" s="1001"/>
      <c r="G32" s="932"/>
      <c r="H32" s="1059" t="str">
        <f t="shared" si="0"/>
        <v/>
      </c>
      <c r="I32" s="331"/>
      <c r="J32" s="2167" t="s">
        <v>6410</v>
      </c>
      <c r="K32" s="2168" t="str">
        <f>VLOOKUP(J32,'FICHE RATIOS'!C:D,2,FALSE)</f>
        <v>Terre</v>
      </c>
      <c r="M32" s="2034"/>
      <c r="N32" s="2031"/>
      <c r="P32" s="2034"/>
      <c r="Q32" s="2031"/>
      <c r="S32" s="2034"/>
      <c r="T32" s="2031"/>
    </row>
    <row r="33" spans="1:20" s="1210" customFormat="1" ht="12.75" customHeight="1">
      <c r="A33" s="926"/>
      <c r="B33" s="989" t="s">
        <v>4116</v>
      </c>
      <c r="C33" s="1264" t="s">
        <v>4117</v>
      </c>
      <c r="D33" s="1265"/>
      <c r="E33" s="1001"/>
      <c r="F33" s="1001"/>
      <c r="G33" s="932"/>
      <c r="H33" s="1059" t="str">
        <f t="shared" si="0"/>
        <v/>
      </c>
      <c r="I33" s="331"/>
      <c r="J33" s="2167" t="s">
        <v>6410</v>
      </c>
      <c r="K33" s="2168" t="str">
        <f>VLOOKUP(J33,'FICHE RATIOS'!C:D,2,FALSE)</f>
        <v>Terre</v>
      </c>
      <c r="M33" s="2034"/>
      <c r="N33" s="2031"/>
      <c r="P33" s="2034"/>
      <c r="Q33" s="2031"/>
      <c r="S33" s="2034"/>
      <c r="T33" s="2031"/>
    </row>
    <row r="34" spans="1:20" s="1210" customFormat="1" ht="12.75" customHeight="1">
      <c r="A34" s="926"/>
      <c r="B34" s="989" t="s">
        <v>179</v>
      </c>
      <c r="C34" s="1255"/>
      <c r="D34" s="1256" t="s">
        <v>4118</v>
      </c>
      <c r="E34" s="992" t="s">
        <v>179</v>
      </c>
      <c r="F34" s="1001"/>
      <c r="G34" s="932"/>
      <c r="H34" s="1059" t="str">
        <f t="shared" si="0"/>
        <v/>
      </c>
      <c r="I34" s="331"/>
      <c r="J34" s="2167" t="s">
        <v>6410</v>
      </c>
      <c r="K34" s="2168" t="str">
        <f>VLOOKUP(J34,'FICHE RATIOS'!C:D,2,FALSE)</f>
        <v>Terre</v>
      </c>
      <c r="M34" s="2034"/>
      <c r="N34" s="2031"/>
      <c r="P34" s="2034"/>
      <c r="Q34" s="2031"/>
      <c r="S34" s="2034"/>
      <c r="T34" s="2031"/>
    </row>
    <row r="35" spans="1:20" s="1210" customFormat="1" ht="12.75" customHeight="1">
      <c r="A35" s="926"/>
      <c r="B35" s="989" t="s">
        <v>179</v>
      </c>
      <c r="C35" s="1255"/>
      <c r="D35" s="1263" t="s">
        <v>4119</v>
      </c>
      <c r="E35" s="992" t="s">
        <v>235</v>
      </c>
      <c r="F35" s="1001">
        <v>750</v>
      </c>
      <c r="G35" s="932">
        <v>2.54</v>
      </c>
      <c r="H35" s="1059">
        <f t="shared" si="0"/>
        <v>1905</v>
      </c>
      <c r="I35" s="331"/>
      <c r="J35" s="2167" t="s">
        <v>6410</v>
      </c>
      <c r="K35" s="2168" t="str">
        <f>VLOOKUP(J35,'FICHE RATIOS'!C:D,2,FALSE)</f>
        <v>Terre</v>
      </c>
      <c r="M35" s="2034"/>
      <c r="N35" s="2031"/>
      <c r="P35" s="2034"/>
      <c r="Q35" s="2031"/>
      <c r="S35" s="2034"/>
      <c r="T35" s="2031"/>
    </row>
    <row r="36" spans="1:20" s="1210" customFormat="1" ht="12.75" customHeight="1">
      <c r="A36" s="926"/>
      <c r="B36" s="989" t="s">
        <v>179</v>
      </c>
      <c r="C36" s="1255"/>
      <c r="D36" s="1256" t="s">
        <v>179</v>
      </c>
      <c r="E36" s="992" t="s">
        <v>179</v>
      </c>
      <c r="F36" s="1001"/>
      <c r="G36" s="932"/>
      <c r="H36" s="1059" t="str">
        <f t="shared" si="0"/>
        <v/>
      </c>
      <c r="I36" s="331"/>
      <c r="J36" s="2167" t="s">
        <v>6410</v>
      </c>
      <c r="K36" s="2168" t="str">
        <f>VLOOKUP(J36,'FICHE RATIOS'!C:D,2,FALSE)</f>
        <v>Terre</v>
      </c>
      <c r="M36" s="2034"/>
      <c r="N36" s="2031"/>
      <c r="P36" s="2034"/>
      <c r="Q36" s="2031"/>
      <c r="S36" s="2034"/>
      <c r="T36" s="2031"/>
    </row>
    <row r="37" spans="1:20" s="1210" customFormat="1" ht="12.75" customHeight="1">
      <c r="A37" s="926"/>
      <c r="B37" s="989" t="s">
        <v>179</v>
      </c>
      <c r="C37" s="1255"/>
      <c r="D37" s="1256" t="s">
        <v>4120</v>
      </c>
      <c r="E37" s="992" t="s">
        <v>179</v>
      </c>
      <c r="F37" s="1001"/>
      <c r="G37" s="932"/>
      <c r="H37" s="1059" t="str">
        <f t="shared" si="0"/>
        <v/>
      </c>
      <c r="I37" s="331"/>
      <c r="J37" s="2167" t="s">
        <v>6410</v>
      </c>
      <c r="K37" s="2168" t="str">
        <f>VLOOKUP(J37,'FICHE RATIOS'!C:D,2,FALSE)</f>
        <v>Terre</v>
      </c>
      <c r="M37" s="2034"/>
      <c r="N37" s="2031"/>
      <c r="P37" s="2034"/>
      <c r="Q37" s="2031"/>
      <c r="S37" s="2034"/>
      <c r="T37" s="2031"/>
    </row>
    <row r="38" spans="1:20" s="1210" customFormat="1" ht="12.75" customHeight="1">
      <c r="A38" s="926"/>
      <c r="B38" s="989" t="s">
        <v>179</v>
      </c>
      <c r="C38" s="1255"/>
      <c r="D38" s="1263" t="s">
        <v>4121</v>
      </c>
      <c r="E38" s="992" t="s">
        <v>235</v>
      </c>
      <c r="F38" s="1001">
        <v>560</v>
      </c>
      <c r="G38" s="932">
        <v>4.28</v>
      </c>
      <c r="H38" s="1059">
        <f t="shared" si="0"/>
        <v>2396.8000000000002</v>
      </c>
      <c r="I38" s="331"/>
      <c r="J38" s="2167" t="s">
        <v>6410</v>
      </c>
      <c r="K38" s="2168" t="str">
        <f>VLOOKUP(J38,'FICHE RATIOS'!C:D,2,FALSE)</f>
        <v>Terre</v>
      </c>
      <c r="M38" s="2034"/>
      <c r="N38" s="2031"/>
      <c r="P38" s="2034"/>
      <c r="Q38" s="2031"/>
      <c r="S38" s="2034"/>
      <c r="T38" s="2031"/>
    </row>
    <row r="39" spans="1:20" s="1272" customFormat="1" ht="12.75" customHeight="1">
      <c r="A39" s="1266"/>
      <c r="B39" s="1267" t="s">
        <v>179</v>
      </c>
      <c r="C39" s="1268"/>
      <c r="D39" s="1269" t="s">
        <v>179</v>
      </c>
      <c r="E39" s="1270" t="s">
        <v>179</v>
      </c>
      <c r="F39" s="979"/>
      <c r="G39" s="932"/>
      <c r="H39" s="1059" t="str">
        <f t="shared" si="0"/>
        <v/>
      </c>
      <c r="I39" s="1271"/>
      <c r="J39" s="2171"/>
      <c r="K39" s="2168" t="e">
        <f>VLOOKUP(J39,'FICHE RATIOS'!C:D,2,FALSE)</f>
        <v>#N/A</v>
      </c>
      <c r="M39" s="2034"/>
      <c r="N39" s="2031"/>
      <c r="P39" s="2034"/>
      <c r="Q39" s="2031"/>
      <c r="S39" s="2034"/>
      <c r="T39" s="2031"/>
    </row>
    <row r="40" spans="1:20" s="1210" customFormat="1" ht="12.75" customHeight="1">
      <c r="A40" s="926"/>
      <c r="B40" s="989" t="s">
        <v>4122</v>
      </c>
      <c r="C40" s="1264" t="s">
        <v>4123</v>
      </c>
      <c r="D40" s="1265"/>
      <c r="E40" s="1001"/>
      <c r="F40" s="1001"/>
      <c r="G40" s="932"/>
      <c r="H40" s="1059" t="str">
        <f t="shared" si="0"/>
        <v/>
      </c>
      <c r="I40" s="331"/>
      <c r="J40" s="2167" t="s">
        <v>6402</v>
      </c>
      <c r="K40" s="2168" t="str">
        <f>VLOOKUP(J40,'FICHE RATIOS'!C:D,2,FALSE)</f>
        <v>Origine des Installations</v>
      </c>
      <c r="M40" s="2034"/>
      <c r="N40" s="2031"/>
      <c r="P40" s="2034"/>
      <c r="Q40" s="2031"/>
      <c r="S40" s="2034"/>
      <c r="T40" s="2031"/>
    </row>
    <row r="41" spans="1:20" s="1210" customFormat="1" ht="12.75" customHeight="1">
      <c r="A41" s="926"/>
      <c r="B41" s="989" t="s">
        <v>179</v>
      </c>
      <c r="C41" s="1255"/>
      <c r="D41" s="1256" t="s">
        <v>4124</v>
      </c>
      <c r="E41" s="992" t="s">
        <v>179</v>
      </c>
      <c r="F41" s="1001"/>
      <c r="G41" s="932"/>
      <c r="H41" s="1059" t="str">
        <f t="shared" si="0"/>
        <v/>
      </c>
      <c r="I41" s="331"/>
      <c r="J41" s="2167" t="s">
        <v>6402</v>
      </c>
      <c r="K41" s="2168" t="str">
        <f>VLOOKUP(J41,'FICHE RATIOS'!C:D,2,FALSE)</f>
        <v>Origine des Installations</v>
      </c>
      <c r="M41" s="2034"/>
      <c r="N41" s="2031"/>
      <c r="P41" s="2034"/>
      <c r="Q41" s="2031"/>
      <c r="S41" s="2034"/>
      <c r="T41" s="2031"/>
    </row>
    <row r="42" spans="1:20" s="1210" customFormat="1" ht="12.75" customHeight="1">
      <c r="A42" s="926"/>
      <c r="B42" s="989" t="s">
        <v>179</v>
      </c>
      <c r="C42" s="1255"/>
      <c r="D42" s="1263" t="s">
        <v>4125</v>
      </c>
      <c r="E42" s="992" t="s">
        <v>66</v>
      </c>
      <c r="F42" s="1001">
        <v>1</v>
      </c>
      <c r="G42" s="932">
        <v>12655.2</v>
      </c>
      <c r="H42" s="1059">
        <f t="shared" si="0"/>
        <v>12655.2</v>
      </c>
      <c r="I42" s="331"/>
      <c r="J42" s="2167" t="s">
        <v>6402</v>
      </c>
      <c r="K42" s="2168" t="str">
        <f>VLOOKUP(J42,'FICHE RATIOS'!C:D,2,FALSE)</f>
        <v>Origine des Installations</v>
      </c>
      <c r="M42" s="2034"/>
      <c r="N42" s="2031"/>
      <c r="P42" s="2034"/>
      <c r="Q42" s="2031"/>
      <c r="S42" s="2034"/>
      <c r="T42" s="2031"/>
    </row>
    <row r="43" spans="1:20" s="1210" customFormat="1" ht="12.75" customHeight="1">
      <c r="A43" s="926"/>
      <c r="B43" s="989" t="s">
        <v>179</v>
      </c>
      <c r="C43" s="1255"/>
      <c r="D43" s="1263" t="s">
        <v>4126</v>
      </c>
      <c r="E43" s="992" t="s">
        <v>66</v>
      </c>
      <c r="F43" s="1001">
        <v>1</v>
      </c>
      <c r="G43" s="932">
        <v>6012.6</v>
      </c>
      <c r="H43" s="1059">
        <f t="shared" si="0"/>
        <v>6012.6</v>
      </c>
      <c r="I43" s="331"/>
      <c r="J43" s="2167" t="s">
        <v>6402</v>
      </c>
      <c r="K43" s="2168" t="str">
        <f>VLOOKUP(J43,'FICHE RATIOS'!C:D,2,FALSE)</f>
        <v>Origine des Installations</v>
      </c>
      <c r="M43" s="2034"/>
      <c r="N43" s="2031"/>
      <c r="P43" s="2034"/>
      <c r="Q43" s="2031"/>
      <c r="S43" s="2034"/>
      <c r="T43" s="2031"/>
    </row>
    <row r="44" spans="1:20" s="1210" customFormat="1" ht="12.75" customHeight="1">
      <c r="A44" s="926"/>
      <c r="B44" s="989" t="s">
        <v>179</v>
      </c>
      <c r="C44" s="1255"/>
      <c r="D44" s="1263" t="s">
        <v>4127</v>
      </c>
      <c r="E44" s="992" t="s">
        <v>66</v>
      </c>
      <c r="F44" s="1001">
        <v>1</v>
      </c>
      <c r="G44" s="932">
        <v>20901.599999999999</v>
      </c>
      <c r="H44" s="1059">
        <f t="shared" si="0"/>
        <v>20901.599999999999</v>
      </c>
      <c r="I44" s="331"/>
      <c r="J44" s="2167" t="s">
        <v>6402</v>
      </c>
      <c r="K44" s="2168" t="str">
        <f>VLOOKUP(J44,'FICHE RATIOS'!C:D,2,FALSE)</f>
        <v>Origine des Installations</v>
      </c>
      <c r="M44" s="2034"/>
      <c r="N44" s="2031"/>
      <c r="P44" s="2034"/>
      <c r="Q44" s="2031"/>
      <c r="S44" s="2034"/>
      <c r="T44" s="2031"/>
    </row>
    <row r="45" spans="1:20" s="1210" customFormat="1" ht="12.75" customHeight="1">
      <c r="A45" s="926"/>
      <c r="B45" s="989" t="s">
        <v>179</v>
      </c>
      <c r="C45" s="1255"/>
      <c r="D45" s="1263" t="s">
        <v>4128</v>
      </c>
      <c r="E45" s="992" t="s">
        <v>66</v>
      </c>
      <c r="F45" s="1001">
        <v>4</v>
      </c>
      <c r="G45" s="932">
        <v>4408.74</v>
      </c>
      <c r="H45" s="1059">
        <f t="shared" si="0"/>
        <v>17634.96</v>
      </c>
      <c r="I45" s="331"/>
      <c r="J45" s="2167" t="s">
        <v>6402</v>
      </c>
      <c r="K45" s="2168" t="str">
        <f>VLOOKUP(J45,'FICHE RATIOS'!C:D,2,FALSE)</f>
        <v>Origine des Installations</v>
      </c>
      <c r="M45" s="2034"/>
      <c r="N45" s="2031"/>
      <c r="P45" s="2034"/>
      <c r="Q45" s="2031"/>
      <c r="S45" s="2034"/>
      <c r="T45" s="2031"/>
    </row>
    <row r="46" spans="1:20" s="1210" customFormat="1" ht="12.75" customHeight="1">
      <c r="A46" s="926"/>
      <c r="B46" s="989" t="s">
        <v>179</v>
      </c>
      <c r="C46" s="1255"/>
      <c r="D46" s="1263" t="s">
        <v>4129</v>
      </c>
      <c r="E46" s="992" t="s">
        <v>51</v>
      </c>
      <c r="F46" s="1001">
        <v>1</v>
      </c>
      <c r="G46" s="932">
        <v>288.60000000000002</v>
      </c>
      <c r="H46" s="1059">
        <f t="shared" si="0"/>
        <v>288.60000000000002</v>
      </c>
      <c r="I46" s="331"/>
      <c r="J46" s="2167" t="s">
        <v>6402</v>
      </c>
      <c r="K46" s="2168" t="str">
        <f>VLOOKUP(J46,'FICHE RATIOS'!C:D,2,FALSE)</f>
        <v>Origine des Installations</v>
      </c>
      <c r="M46" s="2034"/>
      <c r="N46" s="2031"/>
      <c r="P46" s="2034"/>
      <c r="Q46" s="2031"/>
      <c r="S46" s="2034"/>
      <c r="T46" s="2031"/>
    </row>
    <row r="47" spans="1:20" s="1210" customFormat="1" ht="12.75" customHeight="1">
      <c r="A47" s="926"/>
      <c r="B47" s="989" t="s">
        <v>179</v>
      </c>
      <c r="C47" s="1255"/>
      <c r="D47" s="1263" t="s">
        <v>4130</v>
      </c>
      <c r="E47" s="992" t="s">
        <v>235</v>
      </c>
      <c r="F47" s="1001">
        <v>20</v>
      </c>
      <c r="G47" s="932">
        <v>7.91</v>
      </c>
      <c r="H47" s="1059">
        <f t="shared" si="0"/>
        <v>158.19999999999999</v>
      </c>
      <c r="I47" s="331"/>
      <c r="J47" s="2167" t="s">
        <v>6402</v>
      </c>
      <c r="K47" s="2168" t="str">
        <f>VLOOKUP(J47,'FICHE RATIOS'!C:D,2,FALSE)</f>
        <v>Origine des Installations</v>
      </c>
      <c r="M47" s="2034"/>
      <c r="N47" s="2031"/>
      <c r="P47" s="2034"/>
      <c r="Q47" s="2031"/>
      <c r="S47" s="2034"/>
      <c r="T47" s="2031"/>
    </row>
    <row r="48" spans="1:20" s="1210" customFormat="1" ht="12.75" customHeight="1">
      <c r="A48" s="926"/>
      <c r="B48" s="989" t="s">
        <v>179</v>
      </c>
      <c r="C48" s="1255"/>
      <c r="D48" s="1263" t="s">
        <v>4131</v>
      </c>
      <c r="E48" s="992" t="s">
        <v>51</v>
      </c>
      <c r="F48" s="1001">
        <v>1</v>
      </c>
      <c r="G48" s="932">
        <v>1437.5</v>
      </c>
      <c r="H48" s="1059">
        <f t="shared" si="0"/>
        <v>1437.5</v>
      </c>
      <c r="I48" s="331"/>
      <c r="J48" s="2167" t="s">
        <v>6402</v>
      </c>
      <c r="K48" s="2168" t="str">
        <f>VLOOKUP(J48,'FICHE RATIOS'!C:D,2,FALSE)</f>
        <v>Origine des Installations</v>
      </c>
      <c r="M48" s="2034"/>
      <c r="N48" s="2031"/>
      <c r="P48" s="2034"/>
      <c r="Q48" s="2031"/>
      <c r="S48" s="2034"/>
      <c r="T48" s="2031"/>
    </row>
    <row r="49" spans="1:20" s="1210" customFormat="1" ht="12.75" customHeight="1">
      <c r="A49" s="926"/>
      <c r="B49" s="989" t="s">
        <v>179</v>
      </c>
      <c r="C49" s="1255"/>
      <c r="D49" s="1263" t="s">
        <v>4132</v>
      </c>
      <c r="E49" s="992" t="s">
        <v>235</v>
      </c>
      <c r="F49" s="1001">
        <v>0</v>
      </c>
      <c r="G49" s="932"/>
      <c r="H49" s="1059" t="s">
        <v>4133</v>
      </c>
      <c r="I49" s="331"/>
      <c r="J49" s="2167" t="s">
        <v>6402</v>
      </c>
      <c r="K49" s="2168" t="str">
        <f>VLOOKUP(J49,'FICHE RATIOS'!C:D,2,FALSE)</f>
        <v>Origine des Installations</v>
      </c>
      <c r="M49" s="2034"/>
      <c r="N49" s="2031"/>
      <c r="P49" s="2034"/>
      <c r="Q49" s="2031"/>
      <c r="S49" s="2034"/>
      <c r="T49" s="2031"/>
    </row>
    <row r="50" spans="1:20" s="1210" customFormat="1" ht="12.75" customHeight="1">
      <c r="A50" s="926"/>
      <c r="B50" s="989" t="s">
        <v>179</v>
      </c>
      <c r="C50" s="1255"/>
      <c r="D50" s="1263" t="s">
        <v>4134</v>
      </c>
      <c r="E50" s="992" t="s">
        <v>51</v>
      </c>
      <c r="F50" s="1001">
        <v>1</v>
      </c>
      <c r="G50" s="932">
        <v>1225.02</v>
      </c>
      <c r="H50" s="1059">
        <f t="shared" si="0"/>
        <v>1225.02</v>
      </c>
      <c r="I50" s="331"/>
      <c r="J50" s="2167" t="s">
        <v>6402</v>
      </c>
      <c r="K50" s="2168" t="str">
        <f>VLOOKUP(J50,'FICHE RATIOS'!C:D,2,FALSE)</f>
        <v>Origine des Installations</v>
      </c>
      <c r="M50" s="2034"/>
      <c r="N50" s="2031"/>
      <c r="P50" s="2034"/>
      <c r="Q50" s="2031"/>
      <c r="S50" s="2034"/>
      <c r="T50" s="2031"/>
    </row>
    <row r="51" spans="1:20" s="1210" customFormat="1" ht="12.75" customHeight="1">
      <c r="A51" s="926"/>
      <c r="B51" s="989" t="s">
        <v>179</v>
      </c>
      <c r="C51" s="1255"/>
      <c r="D51" s="1263" t="s">
        <v>4135</v>
      </c>
      <c r="E51" s="992" t="s">
        <v>51</v>
      </c>
      <c r="F51" s="1001">
        <v>1</v>
      </c>
      <c r="G51" s="932">
        <v>401.24</v>
      </c>
      <c r="H51" s="1059">
        <f t="shared" si="0"/>
        <v>401.24</v>
      </c>
      <c r="I51" s="331"/>
      <c r="J51" s="2167" t="s">
        <v>6402</v>
      </c>
      <c r="K51" s="2168" t="str">
        <f>VLOOKUP(J51,'FICHE RATIOS'!C:D,2,FALSE)</f>
        <v>Origine des Installations</v>
      </c>
      <c r="M51" s="2034"/>
      <c r="N51" s="2031"/>
      <c r="P51" s="2034"/>
      <c r="Q51" s="2031"/>
      <c r="S51" s="2034"/>
      <c r="T51" s="2031"/>
    </row>
    <row r="52" spans="1:20" s="1210" customFormat="1" ht="12.75" customHeight="1">
      <c r="A52" s="926"/>
      <c r="B52" s="989" t="s">
        <v>179</v>
      </c>
      <c r="C52" s="1255"/>
      <c r="D52" s="1256" t="s">
        <v>179</v>
      </c>
      <c r="E52" s="992" t="s">
        <v>179</v>
      </c>
      <c r="F52" s="1001"/>
      <c r="G52" s="932"/>
      <c r="H52" s="1059" t="str">
        <f t="shared" si="0"/>
        <v/>
      </c>
      <c r="I52" s="331"/>
      <c r="J52" s="2167" t="s">
        <v>6402</v>
      </c>
      <c r="K52" s="2168" t="str">
        <f>VLOOKUP(J52,'FICHE RATIOS'!C:D,2,FALSE)</f>
        <v>Origine des Installations</v>
      </c>
      <c r="M52" s="2034"/>
      <c r="N52" s="2031"/>
      <c r="P52" s="2034"/>
      <c r="Q52" s="2031"/>
      <c r="S52" s="2034"/>
      <c r="T52" s="2031"/>
    </row>
    <row r="53" spans="1:20" s="1210" customFormat="1" ht="12.75" customHeight="1">
      <c r="A53" s="926"/>
      <c r="B53" s="989" t="s">
        <v>179</v>
      </c>
      <c r="C53" s="1255"/>
      <c r="D53" s="1256" t="s">
        <v>4136</v>
      </c>
      <c r="E53" s="992" t="s">
        <v>179</v>
      </c>
      <c r="F53" s="1001"/>
      <c r="G53" s="932"/>
      <c r="H53" s="1059" t="str">
        <f t="shared" si="0"/>
        <v/>
      </c>
      <c r="I53" s="331"/>
      <c r="J53" s="2167" t="s">
        <v>6402</v>
      </c>
      <c r="K53" s="2168" t="str">
        <f>VLOOKUP(J53,'FICHE RATIOS'!C:D,2,FALSE)</f>
        <v>Origine des Installations</v>
      </c>
      <c r="M53" s="2034"/>
      <c r="N53" s="2031"/>
      <c r="P53" s="2034"/>
      <c r="Q53" s="2031"/>
      <c r="S53" s="2034"/>
      <c r="T53" s="2031"/>
    </row>
    <row r="54" spans="1:20" s="1210" customFormat="1" ht="12.75" customHeight="1">
      <c r="A54" s="926"/>
      <c r="B54" s="989" t="s">
        <v>179</v>
      </c>
      <c r="C54" s="1255"/>
      <c r="D54" s="1263" t="s">
        <v>4137</v>
      </c>
      <c r="E54" s="992" t="s">
        <v>66</v>
      </c>
      <c r="F54" s="1001">
        <v>1</v>
      </c>
      <c r="G54" s="932">
        <v>4408.74</v>
      </c>
      <c r="H54" s="1059">
        <f t="shared" si="0"/>
        <v>4408.74</v>
      </c>
      <c r="I54" s="331"/>
      <c r="J54" s="2167" t="s">
        <v>6402</v>
      </c>
      <c r="K54" s="2168" t="str">
        <f>VLOOKUP(J54,'FICHE RATIOS'!C:D,2,FALSE)</f>
        <v>Origine des Installations</v>
      </c>
      <c r="M54" s="2034"/>
      <c r="N54" s="2031"/>
      <c r="P54" s="2034"/>
      <c r="Q54" s="2031"/>
      <c r="S54" s="2034"/>
      <c r="T54" s="2031"/>
    </row>
    <row r="55" spans="1:20" s="1210" customFormat="1" ht="12.75" customHeight="1">
      <c r="A55" s="926"/>
      <c r="B55" s="989" t="s">
        <v>179</v>
      </c>
      <c r="C55" s="1255"/>
      <c r="D55" s="1263" t="s">
        <v>4138</v>
      </c>
      <c r="E55" s="992" t="s">
        <v>66</v>
      </c>
      <c r="F55" s="1001">
        <v>1</v>
      </c>
      <c r="G55" s="932">
        <v>6403.74</v>
      </c>
      <c r="H55" s="1059">
        <f t="shared" si="0"/>
        <v>6403.74</v>
      </c>
      <c r="I55" s="331"/>
      <c r="J55" s="2167" t="s">
        <v>6402</v>
      </c>
      <c r="K55" s="2168" t="str">
        <f>VLOOKUP(J55,'FICHE RATIOS'!C:D,2,FALSE)</f>
        <v>Origine des Installations</v>
      </c>
      <c r="M55" s="2034"/>
      <c r="N55" s="2031"/>
      <c r="P55" s="2034"/>
      <c r="Q55" s="2031"/>
      <c r="S55" s="2034"/>
      <c r="T55" s="2031"/>
    </row>
    <row r="56" spans="1:20" s="1210" customFormat="1" ht="12.75" customHeight="1">
      <c r="A56" s="926"/>
      <c r="B56" s="989" t="s">
        <v>179</v>
      </c>
      <c r="C56" s="1255"/>
      <c r="D56" s="1263" t="s">
        <v>4139</v>
      </c>
      <c r="E56" s="992" t="s">
        <v>66</v>
      </c>
      <c r="F56" s="1001">
        <v>1</v>
      </c>
      <c r="G56" s="932">
        <v>17078.849999999999</v>
      </c>
      <c r="H56" s="1059">
        <f t="shared" si="0"/>
        <v>17078.849999999999</v>
      </c>
      <c r="I56" s="331"/>
      <c r="J56" s="2167" t="s">
        <v>6402</v>
      </c>
      <c r="K56" s="2168" t="str">
        <f>VLOOKUP(J56,'FICHE RATIOS'!C:D,2,FALSE)</f>
        <v>Origine des Installations</v>
      </c>
      <c r="M56" s="2034"/>
      <c r="N56" s="2031"/>
      <c r="P56" s="2034"/>
      <c r="Q56" s="2031"/>
      <c r="S56" s="2034"/>
      <c r="T56" s="2031"/>
    </row>
    <row r="57" spans="1:20" s="1210" customFormat="1" ht="12.75" customHeight="1">
      <c r="A57" s="926"/>
      <c r="B57" s="989" t="s">
        <v>179</v>
      </c>
      <c r="C57" s="1255"/>
      <c r="D57" s="1263" t="s">
        <v>4140</v>
      </c>
      <c r="E57" s="992" t="s">
        <v>66</v>
      </c>
      <c r="F57" s="1001">
        <v>1</v>
      </c>
      <c r="G57" s="932">
        <v>2704.8</v>
      </c>
      <c r="H57" s="1059">
        <f t="shared" si="0"/>
        <v>2704.8</v>
      </c>
      <c r="I57" s="331"/>
      <c r="J57" s="2167" t="s">
        <v>6402</v>
      </c>
      <c r="K57" s="2168" t="str">
        <f>VLOOKUP(J57,'FICHE RATIOS'!C:D,2,FALSE)</f>
        <v>Origine des Installations</v>
      </c>
      <c r="M57" s="2034"/>
      <c r="N57" s="2031"/>
      <c r="P57" s="2034"/>
      <c r="Q57" s="2031"/>
      <c r="S57" s="2034"/>
      <c r="T57" s="2031"/>
    </row>
    <row r="58" spans="1:20" s="1210" customFormat="1" ht="12.75" customHeight="1">
      <c r="A58" s="926"/>
      <c r="B58" s="989" t="s">
        <v>179</v>
      </c>
      <c r="C58" s="1255"/>
      <c r="D58" s="1263" t="s">
        <v>4141</v>
      </c>
      <c r="E58" s="992" t="s">
        <v>235</v>
      </c>
      <c r="F58" s="1001">
        <v>12</v>
      </c>
      <c r="G58" s="932">
        <v>231.36</v>
      </c>
      <c r="H58" s="1059">
        <f t="shared" si="0"/>
        <v>2776.32</v>
      </c>
      <c r="I58" s="331"/>
      <c r="J58" s="2167" t="s">
        <v>6402</v>
      </c>
      <c r="K58" s="2168" t="str">
        <f>VLOOKUP(J58,'FICHE RATIOS'!C:D,2,FALSE)</f>
        <v>Origine des Installations</v>
      </c>
      <c r="M58" s="2034"/>
      <c r="N58" s="2031"/>
      <c r="P58" s="2034"/>
      <c r="Q58" s="2031"/>
      <c r="S58" s="2034"/>
      <c r="T58" s="2031"/>
    </row>
    <row r="59" spans="1:20" s="1210" customFormat="1" ht="12.75" customHeight="1">
      <c r="A59" s="926"/>
      <c r="B59" s="989" t="s">
        <v>179</v>
      </c>
      <c r="C59" s="1255"/>
      <c r="D59" s="1263" t="s">
        <v>4134</v>
      </c>
      <c r="E59" s="992" t="s">
        <v>51</v>
      </c>
      <c r="F59" s="1001">
        <v>1</v>
      </c>
      <c r="G59" s="932">
        <v>1225.02</v>
      </c>
      <c r="H59" s="1059">
        <f t="shared" si="0"/>
        <v>1225.02</v>
      </c>
      <c r="I59" s="331"/>
      <c r="J59" s="2167" t="s">
        <v>6402</v>
      </c>
      <c r="K59" s="2168" t="str">
        <f>VLOOKUP(J59,'FICHE RATIOS'!C:D,2,FALSE)</f>
        <v>Origine des Installations</v>
      </c>
      <c r="M59" s="2034"/>
      <c r="N59" s="2031"/>
      <c r="P59" s="2034"/>
      <c r="Q59" s="2031"/>
      <c r="S59" s="2034"/>
      <c r="T59" s="2031"/>
    </row>
    <row r="60" spans="1:20" s="1210" customFormat="1" ht="12.75" customHeight="1">
      <c r="A60" s="926"/>
      <c r="B60" s="989" t="s">
        <v>179</v>
      </c>
      <c r="C60" s="1255"/>
      <c r="D60" s="1263" t="s">
        <v>4135</v>
      </c>
      <c r="E60" s="992" t="s">
        <v>51</v>
      </c>
      <c r="F60" s="1001">
        <v>1</v>
      </c>
      <c r="G60" s="932">
        <v>504.68</v>
      </c>
      <c r="H60" s="1059">
        <f t="shared" si="0"/>
        <v>504.68</v>
      </c>
      <c r="I60" s="331"/>
      <c r="J60" s="2167" t="s">
        <v>6402</v>
      </c>
      <c r="K60" s="2168" t="str">
        <f>VLOOKUP(J60,'FICHE RATIOS'!C:D,2,FALSE)</f>
        <v>Origine des Installations</v>
      </c>
      <c r="M60" s="2034"/>
      <c r="N60" s="2031"/>
      <c r="P60" s="2034"/>
      <c r="Q60" s="2031"/>
      <c r="S60" s="2034"/>
      <c r="T60" s="2031"/>
    </row>
    <row r="61" spans="1:20" s="1210" customFormat="1" ht="12.75" customHeight="1">
      <c r="A61" s="926"/>
      <c r="B61" s="989" t="s">
        <v>179</v>
      </c>
      <c r="C61" s="1255"/>
      <c r="D61" s="1256" t="s">
        <v>179</v>
      </c>
      <c r="E61" s="992" t="s">
        <v>179</v>
      </c>
      <c r="F61" s="1001"/>
      <c r="G61" s="932"/>
      <c r="H61" s="1059" t="str">
        <f t="shared" si="0"/>
        <v/>
      </c>
      <c r="I61" s="331"/>
      <c r="J61" s="2167" t="s">
        <v>6402</v>
      </c>
      <c r="K61" s="2168" t="str">
        <f>VLOOKUP(J61,'FICHE RATIOS'!C:D,2,FALSE)</f>
        <v>Origine des Installations</v>
      </c>
      <c r="M61" s="2034"/>
      <c r="N61" s="2031"/>
      <c r="P61" s="2034"/>
      <c r="Q61" s="2031"/>
      <c r="S61" s="2034"/>
      <c r="T61" s="2031"/>
    </row>
    <row r="62" spans="1:20" s="1210" customFormat="1" ht="12.75" customHeight="1">
      <c r="A62" s="926"/>
      <c r="B62" s="989" t="s">
        <v>179</v>
      </c>
      <c r="C62" s="1255"/>
      <c r="D62" s="1256" t="s">
        <v>4142</v>
      </c>
      <c r="E62" s="992" t="s">
        <v>179</v>
      </c>
      <c r="F62" s="1001"/>
      <c r="G62" s="932"/>
      <c r="H62" s="1059" t="str">
        <f t="shared" si="0"/>
        <v/>
      </c>
      <c r="I62" s="331"/>
      <c r="J62" s="2167" t="s">
        <v>6402</v>
      </c>
      <c r="K62" s="2168" t="str">
        <f>VLOOKUP(J62,'FICHE RATIOS'!C:D,2,FALSE)</f>
        <v>Origine des Installations</v>
      </c>
      <c r="M62" s="2034"/>
      <c r="N62" s="2031"/>
      <c r="P62" s="2034"/>
      <c r="Q62" s="2031"/>
      <c r="S62" s="2034"/>
      <c r="T62" s="2031"/>
    </row>
    <row r="63" spans="1:20" s="1210" customFormat="1" ht="12.75" customHeight="1">
      <c r="A63" s="926"/>
      <c r="B63" s="989" t="s">
        <v>179</v>
      </c>
      <c r="C63" s="1255"/>
      <c r="D63" s="1263" t="s">
        <v>4137</v>
      </c>
      <c r="E63" s="992" t="s">
        <v>66</v>
      </c>
      <c r="F63" s="1001">
        <v>1</v>
      </c>
      <c r="G63" s="932">
        <v>4408.74</v>
      </c>
      <c r="H63" s="1059">
        <f t="shared" si="0"/>
        <v>4408.74</v>
      </c>
      <c r="I63" s="331"/>
      <c r="J63" s="2167" t="s">
        <v>6402</v>
      </c>
      <c r="K63" s="2168" t="str">
        <f>VLOOKUP(J63,'FICHE RATIOS'!C:D,2,FALSE)</f>
        <v>Origine des Installations</v>
      </c>
      <c r="M63" s="2034"/>
      <c r="N63" s="2031"/>
      <c r="P63" s="2034"/>
      <c r="Q63" s="2031"/>
      <c r="S63" s="2034"/>
      <c r="T63" s="2031"/>
    </row>
    <row r="64" spans="1:20" s="1210" customFormat="1" ht="12.75" customHeight="1">
      <c r="A64" s="926"/>
      <c r="B64" s="989" t="s">
        <v>179</v>
      </c>
      <c r="C64" s="1255"/>
      <c r="D64" s="1263" t="s">
        <v>4138</v>
      </c>
      <c r="E64" s="992" t="s">
        <v>66</v>
      </c>
      <c r="F64" s="1001">
        <v>1</v>
      </c>
      <c r="G64" s="932">
        <v>6403.74</v>
      </c>
      <c r="H64" s="1059">
        <f t="shared" si="0"/>
        <v>6403.74</v>
      </c>
      <c r="I64" s="331"/>
      <c r="J64" s="2167" t="s">
        <v>6402</v>
      </c>
      <c r="K64" s="2168" t="str">
        <f>VLOOKUP(J64,'FICHE RATIOS'!C:D,2,FALSE)</f>
        <v>Origine des Installations</v>
      </c>
      <c r="M64" s="2034"/>
      <c r="N64" s="2031"/>
      <c r="P64" s="2034"/>
      <c r="Q64" s="2031"/>
      <c r="S64" s="2034"/>
      <c r="T64" s="2031"/>
    </row>
    <row r="65" spans="1:20" s="1210" customFormat="1" ht="12.75" customHeight="1">
      <c r="A65" s="926"/>
      <c r="B65" s="989" t="s">
        <v>179</v>
      </c>
      <c r="C65" s="1255"/>
      <c r="D65" s="1263" t="s">
        <v>4143</v>
      </c>
      <c r="E65" s="992" t="s">
        <v>66</v>
      </c>
      <c r="F65" s="1001">
        <v>1</v>
      </c>
      <c r="G65" s="932">
        <v>23223.03</v>
      </c>
      <c r="H65" s="1059">
        <f t="shared" si="0"/>
        <v>23223.03</v>
      </c>
      <c r="I65" s="331"/>
      <c r="J65" s="2167" t="s">
        <v>6402</v>
      </c>
      <c r="K65" s="2168" t="str">
        <f>VLOOKUP(J65,'FICHE RATIOS'!C:D,2,FALSE)</f>
        <v>Origine des Installations</v>
      </c>
      <c r="M65" s="2034"/>
      <c r="N65" s="2031"/>
      <c r="P65" s="2034"/>
      <c r="Q65" s="2031"/>
      <c r="S65" s="2034"/>
      <c r="T65" s="2031"/>
    </row>
    <row r="66" spans="1:20" s="1210" customFormat="1" ht="12.75" customHeight="1">
      <c r="A66" s="926"/>
      <c r="B66" s="989" t="s">
        <v>179</v>
      </c>
      <c r="C66" s="1255"/>
      <c r="D66" s="1263" t="s">
        <v>4140</v>
      </c>
      <c r="E66" s="992" t="s">
        <v>66</v>
      </c>
      <c r="F66" s="1001">
        <v>1</v>
      </c>
      <c r="G66" s="932">
        <v>3715.95</v>
      </c>
      <c r="H66" s="1059">
        <f t="shared" si="0"/>
        <v>3715.95</v>
      </c>
      <c r="I66" s="331"/>
      <c r="J66" s="2167" t="s">
        <v>6402</v>
      </c>
      <c r="K66" s="2168" t="str">
        <f>VLOOKUP(J66,'FICHE RATIOS'!C:D,2,FALSE)</f>
        <v>Origine des Installations</v>
      </c>
      <c r="M66" s="2034"/>
      <c r="N66" s="2031"/>
      <c r="P66" s="2034"/>
      <c r="Q66" s="2031"/>
      <c r="S66" s="2034"/>
      <c r="T66" s="2031"/>
    </row>
    <row r="67" spans="1:20" s="1210" customFormat="1" ht="12.75" customHeight="1">
      <c r="A67" s="926"/>
      <c r="B67" s="989" t="s">
        <v>179</v>
      </c>
      <c r="C67" s="1255"/>
      <c r="D67" s="1263" t="s">
        <v>4144</v>
      </c>
      <c r="E67" s="992" t="s">
        <v>235</v>
      </c>
      <c r="F67" s="1001">
        <v>14</v>
      </c>
      <c r="G67" s="932">
        <v>1134.8399999999999</v>
      </c>
      <c r="H67" s="1059">
        <f t="shared" si="0"/>
        <v>15887.759999999998</v>
      </c>
      <c r="I67" s="331"/>
      <c r="J67" s="2167" t="s">
        <v>6402</v>
      </c>
      <c r="K67" s="2168" t="str">
        <f>VLOOKUP(J67,'FICHE RATIOS'!C:D,2,FALSE)</f>
        <v>Origine des Installations</v>
      </c>
      <c r="M67" s="2034"/>
      <c r="N67" s="2031"/>
      <c r="P67" s="2034"/>
      <c r="Q67" s="2031"/>
      <c r="S67" s="2034"/>
      <c r="T67" s="2031"/>
    </row>
    <row r="68" spans="1:20" s="1210" customFormat="1" ht="12.75" customHeight="1">
      <c r="A68" s="926"/>
      <c r="B68" s="989" t="s">
        <v>179</v>
      </c>
      <c r="C68" s="1255"/>
      <c r="D68" s="1263" t="s">
        <v>4145</v>
      </c>
      <c r="E68" s="992" t="s">
        <v>36</v>
      </c>
      <c r="F68" s="1001" t="s">
        <v>1257</v>
      </c>
      <c r="G68" s="932"/>
      <c r="H68" s="1059"/>
      <c r="I68" s="331"/>
      <c r="J68" s="2167" t="s">
        <v>6402</v>
      </c>
      <c r="K68" s="2168" t="str">
        <f>VLOOKUP(J68,'FICHE RATIOS'!C:D,2,FALSE)</f>
        <v>Origine des Installations</v>
      </c>
      <c r="M68" s="2034"/>
      <c r="N68" s="2031"/>
      <c r="P68" s="2034"/>
      <c r="Q68" s="2031"/>
      <c r="S68" s="2034"/>
      <c r="T68" s="2031"/>
    </row>
    <row r="69" spans="1:20" s="1210" customFormat="1" ht="12.75" customHeight="1">
      <c r="A69" s="926"/>
      <c r="B69" s="989" t="s">
        <v>179</v>
      </c>
      <c r="C69" s="1255"/>
      <c r="D69" s="1263" t="s">
        <v>4146</v>
      </c>
      <c r="E69" s="992" t="s">
        <v>36</v>
      </c>
      <c r="F69" s="1001" t="s">
        <v>1257</v>
      </c>
      <c r="G69" s="932"/>
      <c r="H69" s="1059"/>
      <c r="I69" s="331"/>
      <c r="J69" s="2167" t="s">
        <v>6402</v>
      </c>
      <c r="K69" s="2168" t="str">
        <f>VLOOKUP(J69,'FICHE RATIOS'!C:D,2,FALSE)</f>
        <v>Origine des Installations</v>
      </c>
      <c r="M69" s="2034"/>
      <c r="N69" s="2031"/>
      <c r="P69" s="2034"/>
      <c r="Q69" s="2031"/>
      <c r="S69" s="2034"/>
      <c r="T69" s="2031"/>
    </row>
    <row r="70" spans="1:20" s="1210" customFormat="1" ht="12.75" customHeight="1">
      <c r="A70" s="926"/>
      <c r="B70" s="989" t="s">
        <v>179</v>
      </c>
      <c r="C70" s="1255"/>
      <c r="D70" s="1263" t="s">
        <v>4147</v>
      </c>
      <c r="E70" s="992" t="s">
        <v>235</v>
      </c>
      <c r="F70" s="1001">
        <v>20</v>
      </c>
      <c r="G70" s="932">
        <v>231.36</v>
      </c>
      <c r="H70" s="1059">
        <f t="shared" si="0"/>
        <v>4627.2000000000007</v>
      </c>
      <c r="I70" s="331"/>
      <c r="J70" s="2167" t="s">
        <v>6402</v>
      </c>
      <c r="K70" s="2168" t="str">
        <f>VLOOKUP(J70,'FICHE RATIOS'!C:D,2,FALSE)</f>
        <v>Origine des Installations</v>
      </c>
      <c r="M70" s="2034"/>
      <c r="N70" s="2031"/>
      <c r="P70" s="2034"/>
      <c r="Q70" s="2031"/>
      <c r="S70" s="2034"/>
      <c r="T70" s="2031"/>
    </row>
    <row r="71" spans="1:20" s="1210" customFormat="1" ht="12.75" customHeight="1">
      <c r="A71" s="926"/>
      <c r="B71" s="989" t="s">
        <v>179</v>
      </c>
      <c r="C71" s="1255"/>
      <c r="D71" s="1263" t="s">
        <v>4134</v>
      </c>
      <c r="E71" s="992" t="s">
        <v>51</v>
      </c>
      <c r="F71" s="1001">
        <v>1</v>
      </c>
      <c r="G71" s="932">
        <v>1225.02</v>
      </c>
      <c r="H71" s="1059">
        <f t="shared" si="0"/>
        <v>1225.02</v>
      </c>
      <c r="I71" s="331"/>
      <c r="J71" s="2167" t="s">
        <v>6402</v>
      </c>
      <c r="K71" s="2168" t="str">
        <f>VLOOKUP(J71,'FICHE RATIOS'!C:D,2,FALSE)</f>
        <v>Origine des Installations</v>
      </c>
      <c r="M71" s="2034"/>
      <c r="N71" s="2031"/>
      <c r="P71" s="2034"/>
      <c r="Q71" s="2031"/>
      <c r="S71" s="2034"/>
      <c r="T71" s="2031"/>
    </row>
    <row r="72" spans="1:20" s="1210" customFormat="1" ht="12.75" customHeight="1">
      <c r="A72" s="926"/>
      <c r="B72" s="989" t="s">
        <v>179</v>
      </c>
      <c r="C72" s="1255"/>
      <c r="D72" s="1263" t="s">
        <v>4135</v>
      </c>
      <c r="E72" s="992" t="s">
        <v>51</v>
      </c>
      <c r="F72" s="1001">
        <v>1</v>
      </c>
      <c r="G72" s="932">
        <v>504.68</v>
      </c>
      <c r="H72" s="1059">
        <f t="shared" si="0"/>
        <v>504.68</v>
      </c>
      <c r="I72" s="331"/>
      <c r="J72" s="2167" t="s">
        <v>6402</v>
      </c>
      <c r="K72" s="2168" t="str">
        <f>VLOOKUP(J72,'FICHE RATIOS'!C:D,2,FALSE)</f>
        <v>Origine des Installations</v>
      </c>
      <c r="M72" s="2034"/>
      <c r="N72" s="2031"/>
      <c r="P72" s="2034"/>
      <c r="Q72" s="2031"/>
      <c r="S72" s="2034"/>
      <c r="T72" s="2031"/>
    </row>
    <row r="73" spans="1:20" s="1210" customFormat="1" ht="12.75" customHeight="1">
      <c r="A73" s="926"/>
      <c r="B73" s="989" t="s">
        <v>179</v>
      </c>
      <c r="C73" s="1255"/>
      <c r="D73" s="1256" t="s">
        <v>179</v>
      </c>
      <c r="E73" s="992" t="s">
        <v>179</v>
      </c>
      <c r="F73" s="1001"/>
      <c r="G73" s="932"/>
      <c r="H73" s="1059" t="str">
        <f t="shared" si="0"/>
        <v/>
      </c>
      <c r="I73" s="331"/>
      <c r="J73" s="2167" t="s">
        <v>6402</v>
      </c>
      <c r="K73" s="2168" t="str">
        <f>VLOOKUP(J73,'FICHE RATIOS'!C:D,2,FALSE)</f>
        <v>Origine des Installations</v>
      </c>
      <c r="M73" s="2034"/>
      <c r="N73" s="2031"/>
      <c r="P73" s="2034"/>
      <c r="Q73" s="2031"/>
      <c r="S73" s="2034"/>
      <c r="T73" s="2031"/>
    </row>
    <row r="74" spans="1:20" s="1210" customFormat="1" ht="12.75" customHeight="1">
      <c r="A74" s="926"/>
      <c r="B74" s="989" t="s">
        <v>179</v>
      </c>
      <c r="C74" s="1255"/>
      <c r="D74" s="1256" t="s">
        <v>4148</v>
      </c>
      <c r="E74" s="992" t="s">
        <v>179</v>
      </c>
      <c r="F74" s="1001"/>
      <c r="G74" s="932"/>
      <c r="H74" s="1059" t="str">
        <f t="shared" si="0"/>
        <v/>
      </c>
      <c r="I74" s="331"/>
      <c r="J74" s="2167" t="s">
        <v>6402</v>
      </c>
      <c r="K74" s="2168" t="str">
        <f>VLOOKUP(J74,'FICHE RATIOS'!C:D,2,FALSE)</f>
        <v>Origine des Installations</v>
      </c>
      <c r="M74" s="2034"/>
      <c r="N74" s="2031"/>
      <c r="P74" s="2034"/>
      <c r="Q74" s="2031"/>
      <c r="S74" s="2034"/>
      <c r="T74" s="2031"/>
    </row>
    <row r="75" spans="1:20" s="1210" customFormat="1" ht="12.75" customHeight="1">
      <c r="A75" s="926"/>
      <c r="B75" s="989" t="s">
        <v>179</v>
      </c>
      <c r="C75" s="1255"/>
      <c r="D75" s="1263" t="s">
        <v>4137</v>
      </c>
      <c r="E75" s="992" t="s">
        <v>66</v>
      </c>
      <c r="F75" s="1001">
        <v>1</v>
      </c>
      <c r="G75" s="932">
        <v>4408.74</v>
      </c>
      <c r="H75" s="1059">
        <f t="shared" si="0"/>
        <v>4408.74</v>
      </c>
      <c r="I75" s="331"/>
      <c r="J75" s="2167" t="s">
        <v>6402</v>
      </c>
      <c r="K75" s="2168" t="str">
        <f>VLOOKUP(J75,'FICHE RATIOS'!C:D,2,FALSE)</f>
        <v>Origine des Installations</v>
      </c>
      <c r="M75" s="2034"/>
      <c r="N75" s="2031"/>
      <c r="P75" s="2034"/>
      <c r="Q75" s="2031"/>
      <c r="S75" s="2034"/>
      <c r="T75" s="2031"/>
    </row>
    <row r="76" spans="1:20" s="1210" customFormat="1" ht="12.75" customHeight="1">
      <c r="A76" s="926"/>
      <c r="B76" s="989" t="s">
        <v>179</v>
      </c>
      <c r="C76" s="1255"/>
      <c r="D76" s="1263" t="s">
        <v>4138</v>
      </c>
      <c r="E76" s="992" t="s">
        <v>66</v>
      </c>
      <c r="F76" s="1001">
        <v>1</v>
      </c>
      <c r="G76" s="932">
        <v>6403.74</v>
      </c>
      <c r="H76" s="1059">
        <f t="shared" ref="H76:H139" si="1">+IF(F76=0,"",F76*G76)</f>
        <v>6403.74</v>
      </c>
      <c r="I76" s="331"/>
      <c r="J76" s="2167" t="s">
        <v>6402</v>
      </c>
      <c r="K76" s="2168" t="str">
        <f>VLOOKUP(J76,'FICHE RATIOS'!C:D,2,FALSE)</f>
        <v>Origine des Installations</v>
      </c>
      <c r="M76" s="2034"/>
      <c r="N76" s="2031"/>
      <c r="P76" s="2034"/>
      <c r="Q76" s="2031"/>
      <c r="S76" s="2034"/>
      <c r="T76" s="2031"/>
    </row>
    <row r="77" spans="1:20" s="1210" customFormat="1" ht="12.75" customHeight="1">
      <c r="A77" s="926"/>
      <c r="B77" s="989" t="s">
        <v>179</v>
      </c>
      <c r="C77" s="1255"/>
      <c r="D77" s="1263" t="s">
        <v>4143</v>
      </c>
      <c r="E77" s="992" t="s">
        <v>66</v>
      </c>
      <c r="F77" s="1001">
        <v>1</v>
      </c>
      <c r="G77" s="932">
        <v>23223.03</v>
      </c>
      <c r="H77" s="1059">
        <f t="shared" si="1"/>
        <v>23223.03</v>
      </c>
      <c r="I77" s="331"/>
      <c r="J77" s="2167" t="s">
        <v>6402</v>
      </c>
      <c r="K77" s="2168" t="str">
        <f>VLOOKUP(J77,'FICHE RATIOS'!C:D,2,FALSE)</f>
        <v>Origine des Installations</v>
      </c>
      <c r="M77" s="2034"/>
      <c r="N77" s="2031"/>
      <c r="P77" s="2034"/>
      <c r="Q77" s="2031"/>
      <c r="S77" s="2034"/>
      <c r="T77" s="2031"/>
    </row>
    <row r="78" spans="1:20" s="1210" customFormat="1" ht="12.75" customHeight="1">
      <c r="A78" s="926"/>
      <c r="B78" s="989" t="s">
        <v>179</v>
      </c>
      <c r="C78" s="1255"/>
      <c r="D78" s="1263" t="s">
        <v>4140</v>
      </c>
      <c r="E78" s="992" t="s">
        <v>66</v>
      </c>
      <c r="F78" s="1001">
        <v>1</v>
      </c>
      <c r="G78" s="932">
        <v>3715.95</v>
      </c>
      <c r="H78" s="1059">
        <f t="shared" si="1"/>
        <v>3715.95</v>
      </c>
      <c r="I78" s="331"/>
      <c r="J78" s="2167" t="s">
        <v>6402</v>
      </c>
      <c r="K78" s="2168" t="str">
        <f>VLOOKUP(J78,'FICHE RATIOS'!C:D,2,FALSE)</f>
        <v>Origine des Installations</v>
      </c>
      <c r="M78" s="2034"/>
      <c r="N78" s="2031"/>
      <c r="P78" s="2034"/>
      <c r="Q78" s="2031"/>
      <c r="S78" s="2034"/>
      <c r="T78" s="2031"/>
    </row>
    <row r="79" spans="1:20" s="1210" customFormat="1" ht="12.75" customHeight="1">
      <c r="A79" s="926"/>
      <c r="B79" s="989" t="s">
        <v>179</v>
      </c>
      <c r="C79" s="1255"/>
      <c r="D79" s="1263" t="s">
        <v>4144</v>
      </c>
      <c r="E79" s="992" t="s">
        <v>235</v>
      </c>
      <c r="F79" s="1001">
        <v>12</v>
      </c>
      <c r="G79" s="932">
        <v>1134.8399999999999</v>
      </c>
      <c r="H79" s="1059">
        <f t="shared" si="1"/>
        <v>13618.079999999998</v>
      </c>
      <c r="I79" s="331"/>
      <c r="J79" s="2167" t="s">
        <v>6402</v>
      </c>
      <c r="K79" s="2168" t="str">
        <f>VLOOKUP(J79,'FICHE RATIOS'!C:D,2,FALSE)</f>
        <v>Origine des Installations</v>
      </c>
      <c r="M79" s="2034"/>
      <c r="N79" s="2031"/>
      <c r="P79" s="2034"/>
      <c r="Q79" s="2031"/>
      <c r="S79" s="2034"/>
      <c r="T79" s="2031"/>
    </row>
    <row r="80" spans="1:20" s="1210" customFormat="1" ht="12.75" customHeight="1">
      <c r="A80" s="926"/>
      <c r="B80" s="989" t="s">
        <v>179</v>
      </c>
      <c r="C80" s="1255"/>
      <c r="D80" s="1263" t="s">
        <v>4145</v>
      </c>
      <c r="E80" s="992" t="s">
        <v>36</v>
      </c>
      <c r="F80" s="1001" t="s">
        <v>1257</v>
      </c>
      <c r="G80" s="932"/>
      <c r="H80" s="1059"/>
      <c r="I80" s="331"/>
      <c r="J80" s="2167" t="s">
        <v>6402</v>
      </c>
      <c r="K80" s="2168" t="str">
        <f>VLOOKUP(J80,'FICHE RATIOS'!C:D,2,FALSE)</f>
        <v>Origine des Installations</v>
      </c>
      <c r="M80" s="2034"/>
      <c r="N80" s="2031"/>
      <c r="P80" s="2034"/>
      <c r="Q80" s="2031"/>
      <c r="S80" s="2034"/>
      <c r="T80" s="2031"/>
    </row>
    <row r="81" spans="1:20" s="1210" customFormat="1" ht="12.75" customHeight="1">
      <c r="A81" s="926"/>
      <c r="B81" s="989" t="s">
        <v>179</v>
      </c>
      <c r="C81" s="1255"/>
      <c r="D81" s="1263" t="s">
        <v>4146</v>
      </c>
      <c r="E81" s="992" t="s">
        <v>36</v>
      </c>
      <c r="F81" s="1001" t="s">
        <v>1257</v>
      </c>
      <c r="G81" s="932"/>
      <c r="H81" s="1059"/>
      <c r="I81" s="331"/>
      <c r="J81" s="2167" t="s">
        <v>6402</v>
      </c>
      <c r="K81" s="2168" t="str">
        <f>VLOOKUP(J81,'FICHE RATIOS'!C:D,2,FALSE)</f>
        <v>Origine des Installations</v>
      </c>
      <c r="M81" s="2034"/>
      <c r="N81" s="2031"/>
      <c r="P81" s="2034"/>
      <c r="Q81" s="2031"/>
      <c r="S81" s="2034"/>
      <c r="T81" s="2031"/>
    </row>
    <row r="82" spans="1:20" s="1210" customFormat="1" ht="12.75" customHeight="1">
      <c r="A82" s="926"/>
      <c r="B82" s="989" t="s">
        <v>179</v>
      </c>
      <c r="C82" s="1255"/>
      <c r="D82" s="1263" t="s">
        <v>4134</v>
      </c>
      <c r="E82" s="992" t="s">
        <v>51</v>
      </c>
      <c r="F82" s="1001">
        <v>1</v>
      </c>
      <c r="G82" s="932">
        <v>1225.02</v>
      </c>
      <c r="H82" s="1059">
        <f t="shared" si="1"/>
        <v>1225.02</v>
      </c>
      <c r="I82" s="331"/>
      <c r="J82" s="2167" t="s">
        <v>6402</v>
      </c>
      <c r="K82" s="2168" t="str">
        <f>VLOOKUP(J82,'FICHE RATIOS'!C:D,2,FALSE)</f>
        <v>Origine des Installations</v>
      </c>
      <c r="M82" s="2034"/>
      <c r="N82" s="2031"/>
      <c r="P82" s="2034"/>
      <c r="Q82" s="2031"/>
      <c r="S82" s="2034"/>
      <c r="T82" s="2031"/>
    </row>
    <row r="83" spans="1:20" s="1210" customFormat="1" ht="12.75" customHeight="1">
      <c r="A83" s="926"/>
      <c r="B83" s="989" t="s">
        <v>179</v>
      </c>
      <c r="C83" s="1255"/>
      <c r="D83" s="1263" t="s">
        <v>4135</v>
      </c>
      <c r="E83" s="992" t="s">
        <v>51</v>
      </c>
      <c r="F83" s="1001">
        <v>1</v>
      </c>
      <c r="G83" s="932">
        <v>504.68</v>
      </c>
      <c r="H83" s="1059">
        <f t="shared" si="1"/>
        <v>504.68</v>
      </c>
      <c r="I83" s="331"/>
      <c r="J83" s="2167" t="s">
        <v>6402</v>
      </c>
      <c r="K83" s="2168" t="str">
        <f>VLOOKUP(J83,'FICHE RATIOS'!C:D,2,FALSE)</f>
        <v>Origine des Installations</v>
      </c>
      <c r="M83" s="2034"/>
      <c r="N83" s="2031"/>
      <c r="P83" s="2034"/>
      <c r="Q83" s="2031"/>
      <c r="S83" s="2034"/>
      <c r="T83" s="2031"/>
    </row>
    <row r="84" spans="1:20" s="1210" customFormat="1" ht="12.75" customHeight="1">
      <c r="A84" s="926"/>
      <c r="B84" s="989" t="s">
        <v>179</v>
      </c>
      <c r="C84" s="1255"/>
      <c r="D84" s="1256" t="s">
        <v>179</v>
      </c>
      <c r="E84" s="992" t="s">
        <v>179</v>
      </c>
      <c r="F84" s="1001"/>
      <c r="G84" s="932"/>
      <c r="H84" s="1059" t="str">
        <f t="shared" si="1"/>
        <v/>
      </c>
      <c r="I84" s="331"/>
      <c r="J84" s="2167" t="s">
        <v>6402</v>
      </c>
      <c r="K84" s="2168" t="str">
        <f>VLOOKUP(J84,'FICHE RATIOS'!C:D,2,FALSE)</f>
        <v>Origine des Installations</v>
      </c>
      <c r="M84" s="2034"/>
      <c r="N84" s="2031"/>
      <c r="P84" s="2034"/>
      <c r="Q84" s="2031"/>
      <c r="S84" s="2034"/>
      <c r="T84" s="2031"/>
    </row>
    <row r="85" spans="1:20" s="1210" customFormat="1" ht="12.75" customHeight="1">
      <c r="A85" s="926"/>
      <c r="B85" s="989" t="s">
        <v>179</v>
      </c>
      <c r="C85" s="1255"/>
      <c r="D85" s="1256" t="s">
        <v>4149</v>
      </c>
      <c r="E85" s="992" t="s">
        <v>179</v>
      </c>
      <c r="F85" s="1001"/>
      <c r="G85" s="932"/>
      <c r="H85" s="1059" t="str">
        <f t="shared" si="1"/>
        <v/>
      </c>
      <c r="I85" s="331"/>
      <c r="J85" s="2167" t="s">
        <v>6402</v>
      </c>
      <c r="K85" s="2168" t="str">
        <f>VLOOKUP(J85,'FICHE RATIOS'!C:D,2,FALSE)</f>
        <v>Origine des Installations</v>
      </c>
      <c r="M85" s="2034"/>
      <c r="N85" s="2031"/>
      <c r="P85" s="2034"/>
      <c r="Q85" s="2031"/>
      <c r="S85" s="2034"/>
      <c r="T85" s="2031"/>
    </row>
    <row r="86" spans="1:20" s="1210" customFormat="1" ht="12.75" customHeight="1">
      <c r="A86" s="926"/>
      <c r="B86" s="989" t="s">
        <v>179</v>
      </c>
      <c r="C86" s="1255"/>
      <c r="D86" s="1263" t="s">
        <v>4125</v>
      </c>
      <c r="E86" s="992" t="s">
        <v>66</v>
      </c>
      <c r="F86" s="1001">
        <v>1</v>
      </c>
      <c r="G86" s="932">
        <v>4408.74</v>
      </c>
      <c r="H86" s="1059">
        <f t="shared" si="1"/>
        <v>4408.74</v>
      </c>
      <c r="I86" s="331"/>
      <c r="J86" s="2167" t="s">
        <v>6402</v>
      </c>
      <c r="K86" s="2168" t="str">
        <f>VLOOKUP(J86,'FICHE RATIOS'!C:D,2,FALSE)</f>
        <v>Origine des Installations</v>
      </c>
      <c r="M86" s="2034"/>
      <c r="N86" s="2031"/>
      <c r="P86" s="2034"/>
      <c r="Q86" s="2031"/>
      <c r="S86" s="2034"/>
      <c r="T86" s="2031"/>
    </row>
    <row r="87" spans="1:20" s="1210" customFormat="1" ht="12.75" customHeight="1">
      <c r="A87" s="926"/>
      <c r="B87" s="989" t="s">
        <v>179</v>
      </c>
      <c r="C87" s="1255"/>
      <c r="D87" s="1263" t="s">
        <v>4150</v>
      </c>
      <c r="E87" s="992" t="s">
        <v>66</v>
      </c>
      <c r="F87" s="1001">
        <v>1</v>
      </c>
      <c r="G87" s="932">
        <v>6403.74</v>
      </c>
      <c r="H87" s="1059">
        <f t="shared" si="1"/>
        <v>6403.74</v>
      </c>
      <c r="I87" s="331"/>
      <c r="J87" s="2167" t="s">
        <v>6402</v>
      </c>
      <c r="K87" s="2168" t="str">
        <f>VLOOKUP(J87,'FICHE RATIOS'!C:D,2,FALSE)</f>
        <v>Origine des Installations</v>
      </c>
      <c r="M87" s="2034"/>
      <c r="N87" s="2031"/>
      <c r="P87" s="2034"/>
      <c r="Q87" s="2031"/>
      <c r="S87" s="2034"/>
      <c r="T87" s="2031"/>
    </row>
    <row r="88" spans="1:20" s="1210" customFormat="1" ht="12.75" customHeight="1">
      <c r="A88" s="926"/>
      <c r="B88" s="989" t="s">
        <v>179</v>
      </c>
      <c r="C88" s="1255"/>
      <c r="D88" s="1263" t="s">
        <v>4151</v>
      </c>
      <c r="E88" s="992" t="s">
        <v>66</v>
      </c>
      <c r="F88" s="1001">
        <v>1</v>
      </c>
      <c r="G88" s="932">
        <v>17078.849999999999</v>
      </c>
      <c r="H88" s="1059">
        <f t="shared" si="1"/>
        <v>17078.849999999999</v>
      </c>
      <c r="I88" s="331"/>
      <c r="J88" s="2167" t="s">
        <v>6402</v>
      </c>
      <c r="K88" s="2168" t="str">
        <f>VLOOKUP(J88,'FICHE RATIOS'!C:D,2,FALSE)</f>
        <v>Origine des Installations</v>
      </c>
      <c r="M88" s="2034"/>
      <c r="N88" s="2031"/>
      <c r="P88" s="2034"/>
      <c r="Q88" s="2031"/>
      <c r="S88" s="2034"/>
      <c r="T88" s="2031"/>
    </row>
    <row r="89" spans="1:20" s="1210" customFormat="1" ht="12.75" customHeight="1">
      <c r="A89" s="926"/>
      <c r="B89" s="989" t="s">
        <v>179</v>
      </c>
      <c r="C89" s="1255"/>
      <c r="D89" s="1263" t="s">
        <v>4140</v>
      </c>
      <c r="E89" s="992" t="s">
        <v>66</v>
      </c>
      <c r="F89" s="1001">
        <v>2</v>
      </c>
      <c r="G89" s="932">
        <v>2704.8</v>
      </c>
      <c r="H89" s="1059">
        <f t="shared" si="1"/>
        <v>5409.6</v>
      </c>
      <c r="I89" s="331"/>
      <c r="J89" s="2167" t="s">
        <v>6402</v>
      </c>
      <c r="K89" s="2168" t="str">
        <f>VLOOKUP(J89,'FICHE RATIOS'!C:D,2,FALSE)</f>
        <v>Origine des Installations</v>
      </c>
      <c r="M89" s="2034"/>
      <c r="N89" s="2031"/>
      <c r="P89" s="2034"/>
      <c r="Q89" s="2031"/>
      <c r="S89" s="2034"/>
      <c r="T89" s="2031"/>
    </row>
    <row r="90" spans="1:20" s="1210" customFormat="1" ht="12.75" customHeight="1">
      <c r="A90" s="926"/>
      <c r="B90" s="989" t="s">
        <v>179</v>
      </c>
      <c r="C90" s="1255"/>
      <c r="D90" s="1263" t="s">
        <v>4141</v>
      </c>
      <c r="E90" s="992" t="s">
        <v>235</v>
      </c>
      <c r="F90" s="1001">
        <v>10</v>
      </c>
      <c r="G90" s="932">
        <v>231.36</v>
      </c>
      <c r="H90" s="1059">
        <f t="shared" si="1"/>
        <v>2313.6000000000004</v>
      </c>
      <c r="I90" s="331"/>
      <c r="J90" s="2167" t="s">
        <v>6402</v>
      </c>
      <c r="K90" s="2168" t="str">
        <f>VLOOKUP(J90,'FICHE RATIOS'!C:D,2,FALSE)</f>
        <v>Origine des Installations</v>
      </c>
      <c r="M90" s="2034"/>
      <c r="N90" s="2031"/>
      <c r="P90" s="2034"/>
      <c r="Q90" s="2031"/>
      <c r="S90" s="2034"/>
      <c r="T90" s="2031"/>
    </row>
    <row r="91" spans="1:20" s="1210" customFormat="1" ht="12.75" customHeight="1">
      <c r="A91" s="926"/>
      <c r="B91" s="989" t="s">
        <v>179</v>
      </c>
      <c r="C91" s="1255"/>
      <c r="D91" s="1263" t="s">
        <v>4134</v>
      </c>
      <c r="E91" s="992" t="s">
        <v>51</v>
      </c>
      <c r="F91" s="1001">
        <v>1</v>
      </c>
      <c r="G91" s="932">
        <v>1225.02</v>
      </c>
      <c r="H91" s="1059">
        <f t="shared" si="1"/>
        <v>1225.02</v>
      </c>
      <c r="I91" s="331"/>
      <c r="J91" s="2167" t="s">
        <v>6402</v>
      </c>
      <c r="K91" s="2168" t="str">
        <f>VLOOKUP(J91,'FICHE RATIOS'!C:D,2,FALSE)</f>
        <v>Origine des Installations</v>
      </c>
      <c r="M91" s="2034"/>
      <c r="N91" s="2031"/>
      <c r="P91" s="2034"/>
      <c r="Q91" s="2031"/>
      <c r="S91" s="2034"/>
      <c r="T91" s="2031"/>
    </row>
    <row r="92" spans="1:20" s="1210" customFormat="1" ht="12.75" customHeight="1">
      <c r="A92" s="926"/>
      <c r="B92" s="989" t="s">
        <v>179</v>
      </c>
      <c r="C92" s="1255"/>
      <c r="D92" s="1263" t="s">
        <v>4135</v>
      </c>
      <c r="E92" s="992" t="s">
        <v>51</v>
      </c>
      <c r="F92" s="1001">
        <v>1</v>
      </c>
      <c r="G92" s="932">
        <v>504.68</v>
      </c>
      <c r="H92" s="1059">
        <f t="shared" si="1"/>
        <v>504.68</v>
      </c>
      <c r="I92" s="331"/>
      <c r="J92" s="2167" t="s">
        <v>6402</v>
      </c>
      <c r="K92" s="2168" t="str">
        <f>VLOOKUP(J92,'FICHE RATIOS'!C:D,2,FALSE)</f>
        <v>Origine des Installations</v>
      </c>
      <c r="M92" s="2034"/>
      <c r="N92" s="2031"/>
      <c r="P92" s="2034"/>
      <c r="Q92" s="2031"/>
      <c r="S92" s="2034"/>
      <c r="T92" s="2031"/>
    </row>
    <row r="93" spans="1:20" s="1210" customFormat="1" ht="12.75" customHeight="1">
      <c r="A93" s="926"/>
      <c r="B93" s="989" t="s">
        <v>179</v>
      </c>
      <c r="C93" s="1255"/>
      <c r="D93" s="1256" t="s">
        <v>179</v>
      </c>
      <c r="E93" s="992" t="s">
        <v>179</v>
      </c>
      <c r="F93" s="1001"/>
      <c r="G93" s="932"/>
      <c r="H93" s="1059" t="str">
        <f t="shared" si="1"/>
        <v/>
      </c>
      <c r="I93" s="331"/>
      <c r="J93" s="2167" t="s">
        <v>6402</v>
      </c>
      <c r="K93" s="2168" t="str">
        <f>VLOOKUP(J93,'FICHE RATIOS'!C:D,2,FALSE)</f>
        <v>Origine des Installations</v>
      </c>
      <c r="M93" s="2034"/>
      <c r="N93" s="2031"/>
      <c r="P93" s="2034"/>
      <c r="Q93" s="2031"/>
      <c r="S93" s="2034"/>
      <c r="T93" s="2031"/>
    </row>
    <row r="94" spans="1:20" s="1210" customFormat="1" ht="12.75" customHeight="1">
      <c r="A94" s="926"/>
      <c r="B94" s="989" t="s">
        <v>179</v>
      </c>
      <c r="C94" s="1255"/>
      <c r="D94" s="1256" t="s">
        <v>4152</v>
      </c>
      <c r="E94" s="992" t="s">
        <v>179</v>
      </c>
      <c r="F94" s="1001"/>
      <c r="G94" s="932"/>
      <c r="H94" s="1059" t="str">
        <f t="shared" si="1"/>
        <v/>
      </c>
      <c r="I94" s="331"/>
      <c r="J94" s="2167" t="s">
        <v>6402</v>
      </c>
      <c r="K94" s="2168" t="str">
        <f>VLOOKUP(J94,'FICHE RATIOS'!C:D,2,FALSE)</f>
        <v>Origine des Installations</v>
      </c>
      <c r="M94" s="2034"/>
      <c r="N94" s="2031"/>
      <c r="P94" s="2034"/>
      <c r="Q94" s="2031"/>
      <c r="S94" s="2034"/>
      <c r="T94" s="2031"/>
    </row>
    <row r="95" spans="1:20" s="1210" customFormat="1" ht="12.75" customHeight="1">
      <c r="A95" s="926"/>
      <c r="B95" s="989" t="s">
        <v>179</v>
      </c>
      <c r="C95" s="1255"/>
      <c r="D95" s="1263" t="s">
        <v>4153</v>
      </c>
      <c r="E95" s="992" t="s">
        <v>235</v>
      </c>
      <c r="F95" s="1001">
        <v>126</v>
      </c>
      <c r="G95" s="932">
        <v>10.84</v>
      </c>
      <c r="H95" s="1059">
        <f t="shared" si="1"/>
        <v>1365.84</v>
      </c>
      <c r="I95" s="331"/>
      <c r="J95" s="2167" t="s">
        <v>6402</v>
      </c>
      <c r="K95" s="2168" t="str">
        <f>VLOOKUP(J95,'FICHE RATIOS'!C:D,2,FALSE)</f>
        <v>Origine des Installations</v>
      </c>
      <c r="M95" s="2034"/>
      <c r="N95" s="2031"/>
      <c r="P95" s="2034"/>
      <c r="Q95" s="2031"/>
      <c r="S95" s="2034"/>
      <c r="T95" s="2031"/>
    </row>
    <row r="96" spans="1:20" s="1210" customFormat="1" ht="12.75" customHeight="1">
      <c r="A96" s="926"/>
      <c r="B96" s="989" t="s">
        <v>179</v>
      </c>
      <c r="C96" s="1255"/>
      <c r="D96" s="1263" t="s">
        <v>4154</v>
      </c>
      <c r="E96" s="992" t="s">
        <v>235</v>
      </c>
      <c r="F96" s="1001">
        <v>831</v>
      </c>
      <c r="G96" s="932">
        <v>13.55</v>
      </c>
      <c r="H96" s="1059">
        <f t="shared" si="1"/>
        <v>11260.050000000001</v>
      </c>
      <c r="I96" s="331"/>
      <c r="J96" s="2167" t="s">
        <v>6402</v>
      </c>
      <c r="K96" s="2168" t="str">
        <f>VLOOKUP(J96,'FICHE RATIOS'!C:D,2,FALSE)</f>
        <v>Origine des Installations</v>
      </c>
      <c r="M96" s="2034"/>
      <c r="N96" s="2031"/>
      <c r="P96" s="2034"/>
      <c r="Q96" s="2031"/>
      <c r="S96" s="2034"/>
      <c r="T96" s="2031"/>
    </row>
    <row r="97" spans="1:20" s="1210" customFormat="1" ht="12.75" customHeight="1">
      <c r="A97" s="926"/>
      <c r="B97" s="989" t="s">
        <v>179</v>
      </c>
      <c r="C97" s="1255"/>
      <c r="D97" s="1263" t="s">
        <v>4155</v>
      </c>
      <c r="E97" s="992" t="s">
        <v>70</v>
      </c>
      <c r="F97" s="1001">
        <v>220</v>
      </c>
      <c r="G97" s="932">
        <v>108.78</v>
      </c>
      <c r="H97" s="1059">
        <f t="shared" si="1"/>
        <v>23931.599999999999</v>
      </c>
      <c r="I97" s="331"/>
      <c r="J97" s="2167" t="s">
        <v>6402</v>
      </c>
      <c r="K97" s="2168" t="str">
        <f>VLOOKUP(J97,'FICHE RATIOS'!C:D,2,FALSE)</f>
        <v>Origine des Installations</v>
      </c>
      <c r="M97" s="2034"/>
      <c r="N97" s="2031"/>
      <c r="P97" s="2034"/>
      <c r="Q97" s="2031"/>
      <c r="S97" s="2034"/>
      <c r="T97" s="2031"/>
    </row>
    <row r="98" spans="1:20" s="1210" customFormat="1" ht="12.75" customHeight="1">
      <c r="A98" s="926"/>
      <c r="B98" s="989" t="s">
        <v>179</v>
      </c>
      <c r="C98" s="1255"/>
      <c r="D98" s="1263" t="s">
        <v>4156</v>
      </c>
      <c r="E98" s="992" t="s">
        <v>235</v>
      </c>
      <c r="F98" s="1001">
        <v>40</v>
      </c>
      <c r="G98" s="932">
        <v>44.31</v>
      </c>
      <c r="H98" s="1059">
        <f t="shared" si="1"/>
        <v>1772.4</v>
      </c>
      <c r="I98" s="331"/>
      <c r="J98" s="2167" t="s">
        <v>6402</v>
      </c>
      <c r="K98" s="2168" t="str">
        <f>VLOOKUP(J98,'FICHE RATIOS'!C:D,2,FALSE)</f>
        <v>Origine des Installations</v>
      </c>
      <c r="M98" s="2034"/>
      <c r="N98" s="2031"/>
      <c r="P98" s="2034"/>
      <c r="Q98" s="2031"/>
      <c r="S98" s="2034"/>
      <c r="T98" s="2031"/>
    </row>
    <row r="99" spans="1:20" s="1210" customFormat="1" ht="12.75" customHeight="1">
      <c r="A99" s="926"/>
      <c r="B99" s="989" t="s">
        <v>179</v>
      </c>
      <c r="C99" s="1255"/>
      <c r="D99" s="1263" t="s">
        <v>4157</v>
      </c>
      <c r="E99" s="992" t="s">
        <v>235</v>
      </c>
      <c r="F99" s="1001">
        <v>160</v>
      </c>
      <c r="G99" s="932">
        <v>52.55</v>
      </c>
      <c r="H99" s="1059">
        <f t="shared" si="1"/>
        <v>8408</v>
      </c>
      <c r="I99" s="331"/>
      <c r="J99" s="2167" t="s">
        <v>6402</v>
      </c>
      <c r="K99" s="2168" t="str">
        <f>VLOOKUP(J99,'FICHE RATIOS'!C:D,2,FALSE)</f>
        <v>Origine des Installations</v>
      </c>
      <c r="M99" s="2034"/>
      <c r="N99" s="2031"/>
      <c r="P99" s="2034"/>
      <c r="Q99" s="2031"/>
      <c r="S99" s="2034"/>
      <c r="T99" s="2031"/>
    </row>
    <row r="100" spans="1:20" s="1210" customFormat="1" ht="12.75" customHeight="1">
      <c r="A100" s="926"/>
      <c r="B100" s="989" t="s">
        <v>179</v>
      </c>
      <c r="C100" s="1255"/>
      <c r="D100" s="1256" t="s">
        <v>179</v>
      </c>
      <c r="E100" s="992" t="s">
        <v>179</v>
      </c>
      <c r="F100" s="1001"/>
      <c r="G100" s="932"/>
      <c r="H100" s="1059" t="str">
        <f t="shared" si="1"/>
        <v/>
      </c>
      <c r="I100" s="331"/>
      <c r="J100" s="2167"/>
      <c r="K100" s="2168" t="e">
        <f>VLOOKUP(J100,'FICHE RATIOS'!C:D,2,FALSE)</f>
        <v>#N/A</v>
      </c>
      <c r="M100" s="2034"/>
      <c r="N100" s="2031"/>
      <c r="P100" s="2034"/>
      <c r="Q100" s="2031"/>
      <c r="S100" s="2034"/>
      <c r="T100" s="2031"/>
    </row>
    <row r="101" spans="1:20" s="1210" customFormat="1" ht="12.75" customHeight="1">
      <c r="A101" s="926"/>
      <c r="B101" s="989" t="s">
        <v>4158</v>
      </c>
      <c r="C101" s="1264" t="s">
        <v>4159</v>
      </c>
      <c r="D101" s="1882"/>
      <c r="E101" s="1001"/>
      <c r="F101" s="1001"/>
      <c r="G101" s="932"/>
      <c r="H101" s="1059" t="str">
        <f t="shared" si="1"/>
        <v/>
      </c>
      <c r="I101" s="331"/>
      <c r="J101" s="2167"/>
      <c r="K101" s="2168" t="e">
        <f>VLOOKUP(J101,'FICHE RATIOS'!C:D,2,FALSE)</f>
        <v>#N/A</v>
      </c>
      <c r="M101" s="2034"/>
      <c r="N101" s="2031"/>
      <c r="P101" s="2034"/>
      <c r="Q101" s="2031"/>
      <c r="S101" s="2034"/>
      <c r="T101" s="2031"/>
    </row>
    <row r="102" spans="1:20" s="1210" customFormat="1" ht="12.75" customHeight="1">
      <c r="A102" s="926"/>
      <c r="B102" s="989" t="s">
        <v>179</v>
      </c>
      <c r="C102" s="1255"/>
      <c r="D102" s="1263" t="s">
        <v>4160</v>
      </c>
      <c r="E102" s="992" t="s">
        <v>51</v>
      </c>
      <c r="F102" s="1001">
        <v>1</v>
      </c>
      <c r="G102" s="932">
        <v>1112.32</v>
      </c>
      <c r="H102" s="1059">
        <f t="shared" si="1"/>
        <v>1112.32</v>
      </c>
      <c r="I102" s="331"/>
      <c r="J102" s="2167" t="s">
        <v>6402</v>
      </c>
      <c r="K102" s="2168" t="str">
        <f>VLOOKUP(J102,'FICHE RATIOS'!C:D,2,FALSE)</f>
        <v>Origine des Installations</v>
      </c>
      <c r="M102" s="2034"/>
      <c r="N102" s="2031"/>
      <c r="P102" s="2034"/>
      <c r="Q102" s="2031"/>
      <c r="S102" s="2034"/>
      <c r="T102" s="2031"/>
    </row>
    <row r="103" spans="1:20" s="1210" customFormat="1" ht="12.75" customHeight="1">
      <c r="A103" s="926"/>
      <c r="B103" s="989" t="s">
        <v>179</v>
      </c>
      <c r="C103" s="1255"/>
      <c r="D103" s="1263" t="s">
        <v>4161</v>
      </c>
      <c r="E103" s="992" t="s">
        <v>51</v>
      </c>
      <c r="F103" s="1001">
        <v>1</v>
      </c>
      <c r="G103" s="932">
        <v>6524.91</v>
      </c>
      <c r="H103" s="1059">
        <f t="shared" si="1"/>
        <v>6524.91</v>
      </c>
      <c r="I103" s="331"/>
      <c r="J103" s="2167" t="s">
        <v>6402</v>
      </c>
      <c r="K103" s="2168" t="str">
        <f>VLOOKUP(J103,'FICHE RATIOS'!C:D,2,FALSE)</f>
        <v>Origine des Installations</v>
      </c>
      <c r="M103" s="2034"/>
      <c r="N103" s="2031"/>
      <c r="P103" s="2034"/>
      <c r="Q103" s="2031"/>
      <c r="S103" s="2034"/>
      <c r="T103" s="2031"/>
    </row>
    <row r="104" spans="1:20" s="1210" customFormat="1" ht="12.75" customHeight="1">
      <c r="A104" s="926"/>
      <c r="B104" s="989" t="s">
        <v>179</v>
      </c>
      <c r="C104" s="1255"/>
      <c r="D104" s="1263" t="s">
        <v>4162</v>
      </c>
      <c r="E104" s="992" t="s">
        <v>235</v>
      </c>
      <c r="F104" s="1001">
        <v>107</v>
      </c>
      <c r="G104" s="932">
        <v>86.4</v>
      </c>
      <c r="H104" s="1059">
        <f t="shared" si="1"/>
        <v>9244.8000000000011</v>
      </c>
      <c r="I104" s="331"/>
      <c r="J104" s="2167" t="s">
        <v>6402</v>
      </c>
      <c r="K104" s="2168" t="str">
        <f>VLOOKUP(J104,'FICHE RATIOS'!C:D,2,FALSE)</f>
        <v>Origine des Installations</v>
      </c>
      <c r="M104" s="2034"/>
      <c r="N104" s="2031"/>
      <c r="P104" s="2034"/>
      <c r="Q104" s="2031"/>
      <c r="S104" s="2034"/>
      <c r="T104" s="2031"/>
    </row>
    <row r="105" spans="1:20" s="1210" customFormat="1" ht="12.75" customHeight="1">
      <c r="A105" s="926"/>
      <c r="B105" s="989" t="s">
        <v>179</v>
      </c>
      <c r="C105" s="1255"/>
      <c r="D105" s="1256" t="s">
        <v>179</v>
      </c>
      <c r="E105" s="992" t="s">
        <v>179</v>
      </c>
      <c r="F105" s="1001"/>
      <c r="G105" s="932"/>
      <c r="H105" s="1059" t="str">
        <f t="shared" si="1"/>
        <v/>
      </c>
      <c r="I105" s="331"/>
      <c r="J105" s="2167"/>
      <c r="K105" s="2168" t="e">
        <f>VLOOKUP(J105,'FICHE RATIOS'!C:D,2,FALSE)</f>
        <v>#N/A</v>
      </c>
      <c r="M105" s="2034"/>
      <c r="N105" s="2031"/>
      <c r="P105" s="2034"/>
      <c r="Q105" s="2031"/>
      <c r="S105" s="2034"/>
      <c r="T105" s="2031"/>
    </row>
    <row r="106" spans="1:20" s="1210" customFormat="1" ht="12.75" customHeight="1">
      <c r="A106" s="926"/>
      <c r="B106" s="989" t="s">
        <v>4163</v>
      </c>
      <c r="C106" s="1264" t="s">
        <v>4164</v>
      </c>
      <c r="D106" s="1265"/>
      <c r="E106" s="1001"/>
      <c r="F106" s="1001"/>
      <c r="G106" s="932"/>
      <c r="H106" s="1059" t="str">
        <f t="shared" si="1"/>
        <v/>
      </c>
      <c r="I106" s="331"/>
      <c r="J106" s="2167" t="s">
        <v>6403</v>
      </c>
      <c r="K106" s="2168" t="str">
        <f>VLOOKUP(J106,'FICHE RATIOS'!C:D,2,FALSE)</f>
        <v>TGBT &amp; TGS</v>
      </c>
      <c r="M106" s="2034"/>
      <c r="N106" s="2031"/>
      <c r="P106" s="2034"/>
      <c r="Q106" s="2031"/>
      <c r="S106" s="2034"/>
      <c r="T106" s="2031"/>
    </row>
    <row r="107" spans="1:20" s="1210" customFormat="1" ht="12.75" customHeight="1">
      <c r="A107" s="926"/>
      <c r="B107" s="989" t="s">
        <v>179</v>
      </c>
      <c r="C107" s="1255"/>
      <c r="D107" s="1263" t="s">
        <v>4165</v>
      </c>
      <c r="E107" s="992" t="s">
        <v>51</v>
      </c>
      <c r="F107" s="1001">
        <v>1</v>
      </c>
      <c r="G107" s="932">
        <v>55090.879999999997</v>
      </c>
      <c r="H107" s="1059">
        <f t="shared" si="1"/>
        <v>55090.879999999997</v>
      </c>
      <c r="I107" s="331"/>
      <c r="J107" s="2167" t="s">
        <v>6403</v>
      </c>
      <c r="K107" s="2168" t="str">
        <f>VLOOKUP(J107,'FICHE RATIOS'!C:D,2,FALSE)</f>
        <v>TGBT &amp; TGS</v>
      </c>
      <c r="M107" s="2034"/>
      <c r="N107" s="2031"/>
      <c r="P107" s="2034"/>
      <c r="Q107" s="2031"/>
      <c r="S107" s="2034"/>
      <c r="T107" s="2031"/>
    </row>
    <row r="108" spans="1:20" s="1210" customFormat="1" ht="12.75" customHeight="1">
      <c r="A108" s="926"/>
      <c r="B108" s="989" t="s">
        <v>179</v>
      </c>
      <c r="C108" s="1255"/>
      <c r="D108" s="1263" t="s">
        <v>4166</v>
      </c>
      <c r="E108" s="992" t="s">
        <v>51</v>
      </c>
      <c r="F108" s="1001">
        <v>1</v>
      </c>
      <c r="G108" s="932">
        <v>53330.64</v>
      </c>
      <c r="H108" s="1059">
        <f t="shared" si="1"/>
        <v>53330.64</v>
      </c>
      <c r="I108" s="331"/>
      <c r="J108" s="2167" t="s">
        <v>6403</v>
      </c>
      <c r="K108" s="2168" t="str">
        <f>VLOOKUP(J108,'FICHE RATIOS'!C:D,2,FALSE)</f>
        <v>TGBT &amp; TGS</v>
      </c>
      <c r="M108" s="2034"/>
      <c r="N108" s="2031"/>
      <c r="P108" s="2034"/>
      <c r="Q108" s="2031"/>
      <c r="S108" s="2034"/>
      <c r="T108" s="2031"/>
    </row>
    <row r="109" spans="1:20" s="1210" customFormat="1" ht="12.75" customHeight="1">
      <c r="A109" s="926"/>
      <c r="B109" s="989" t="s">
        <v>179</v>
      </c>
      <c r="C109" s="1255"/>
      <c r="D109" s="1263" t="s">
        <v>4167</v>
      </c>
      <c r="E109" s="992" t="s">
        <v>51</v>
      </c>
      <c r="F109" s="1001">
        <v>1</v>
      </c>
      <c r="G109" s="932">
        <v>46368.23</v>
      </c>
      <c r="H109" s="1059">
        <f t="shared" si="1"/>
        <v>46368.23</v>
      </c>
      <c r="I109" s="331"/>
      <c r="J109" s="2167" t="s">
        <v>6403</v>
      </c>
      <c r="K109" s="2168" t="str">
        <f>VLOOKUP(J109,'FICHE RATIOS'!C:D,2,FALSE)</f>
        <v>TGBT &amp; TGS</v>
      </c>
      <c r="M109" s="2034"/>
      <c r="N109" s="2031"/>
      <c r="P109" s="2034"/>
      <c r="Q109" s="2031"/>
      <c r="S109" s="2034"/>
      <c r="T109" s="2031"/>
    </row>
    <row r="110" spans="1:20" s="1210" customFormat="1" ht="12.75" customHeight="1">
      <c r="A110" s="926"/>
      <c r="B110" s="989" t="s">
        <v>179</v>
      </c>
      <c r="C110" s="1255"/>
      <c r="D110" s="1263" t="s">
        <v>4168</v>
      </c>
      <c r="E110" s="992" t="s">
        <v>51</v>
      </c>
      <c r="F110" s="1001">
        <v>1</v>
      </c>
      <c r="G110" s="932">
        <v>14320.1</v>
      </c>
      <c r="H110" s="1059">
        <f t="shared" si="1"/>
        <v>14320.1</v>
      </c>
      <c r="I110" s="331"/>
      <c r="J110" s="2167" t="s">
        <v>6403</v>
      </c>
      <c r="K110" s="2168" t="str">
        <f>VLOOKUP(J110,'FICHE RATIOS'!C:D,2,FALSE)</f>
        <v>TGBT &amp; TGS</v>
      </c>
      <c r="M110" s="2034"/>
      <c r="N110" s="2031"/>
      <c r="P110" s="2034"/>
      <c r="Q110" s="2031"/>
      <c r="S110" s="2034"/>
      <c r="T110" s="2031"/>
    </row>
    <row r="111" spans="1:20" s="1210" customFormat="1" ht="12.75" customHeight="1">
      <c r="A111" s="926"/>
      <c r="B111" s="989" t="s">
        <v>179</v>
      </c>
      <c r="C111" s="1255"/>
      <c r="D111" s="1256" t="s">
        <v>179</v>
      </c>
      <c r="E111" s="992" t="s">
        <v>179</v>
      </c>
      <c r="F111" s="1001"/>
      <c r="G111" s="932"/>
      <c r="H111" s="1059" t="str">
        <f t="shared" si="1"/>
        <v/>
      </c>
      <c r="I111" s="331"/>
      <c r="J111" s="2167" t="s">
        <v>6403</v>
      </c>
      <c r="K111" s="2168" t="str">
        <f>VLOOKUP(J111,'FICHE RATIOS'!C:D,2,FALSE)</f>
        <v>TGBT &amp; TGS</v>
      </c>
      <c r="M111" s="2034"/>
      <c r="N111" s="2031"/>
      <c r="P111" s="2034"/>
      <c r="Q111" s="2031"/>
      <c r="S111" s="2034"/>
      <c r="T111" s="2031"/>
    </row>
    <row r="112" spans="1:20" s="1210" customFormat="1" ht="12.75" customHeight="1">
      <c r="A112" s="926"/>
      <c r="B112" s="989" t="s">
        <v>179</v>
      </c>
      <c r="C112" s="1255"/>
      <c r="D112" s="1263" t="s">
        <v>4169</v>
      </c>
      <c r="E112" s="992" t="s">
        <v>51</v>
      </c>
      <c r="F112" s="1001">
        <v>1</v>
      </c>
      <c r="G112" s="932">
        <v>18362.5</v>
      </c>
      <c r="H112" s="1059">
        <f t="shared" si="1"/>
        <v>18362.5</v>
      </c>
      <c r="I112" s="331"/>
      <c r="J112" s="2167" t="s">
        <v>6403</v>
      </c>
      <c r="K112" s="2168" t="str">
        <f>VLOOKUP(J112,'FICHE RATIOS'!C:D,2,FALSE)</f>
        <v>TGBT &amp; TGS</v>
      </c>
      <c r="M112" s="2034"/>
      <c r="N112" s="2031"/>
      <c r="P112" s="2034"/>
      <c r="Q112" s="2031"/>
      <c r="S112" s="2034"/>
      <c r="T112" s="2031"/>
    </row>
    <row r="113" spans="1:20" s="1210" customFormat="1" ht="12.75" customHeight="1">
      <c r="A113" s="926"/>
      <c r="B113" s="989" t="s">
        <v>179</v>
      </c>
      <c r="C113" s="1255"/>
      <c r="D113" s="1256" t="s">
        <v>179</v>
      </c>
      <c r="E113" s="992" t="s">
        <v>179</v>
      </c>
      <c r="F113" s="1001"/>
      <c r="G113" s="932"/>
      <c r="H113" s="1059" t="str">
        <f t="shared" si="1"/>
        <v/>
      </c>
      <c r="I113" s="331"/>
      <c r="J113" s="2167" t="s">
        <v>6403</v>
      </c>
      <c r="K113" s="2168" t="str">
        <f>VLOOKUP(J113,'FICHE RATIOS'!C:D,2,FALSE)</f>
        <v>TGBT &amp; TGS</v>
      </c>
      <c r="M113" s="2034"/>
      <c r="N113" s="2031"/>
      <c r="P113" s="2034"/>
      <c r="Q113" s="2031"/>
      <c r="S113" s="2034"/>
      <c r="T113" s="2031"/>
    </row>
    <row r="114" spans="1:20" s="1210" customFormat="1" ht="12.75" customHeight="1">
      <c r="A114" s="926"/>
      <c r="B114" s="989" t="s">
        <v>179</v>
      </c>
      <c r="C114" s="1255"/>
      <c r="D114" s="1263" t="s">
        <v>4170</v>
      </c>
      <c r="E114" s="992" t="s">
        <v>51</v>
      </c>
      <c r="F114" s="1001">
        <v>1</v>
      </c>
      <c r="G114" s="932">
        <v>18156.95</v>
      </c>
      <c r="H114" s="1059">
        <f t="shared" si="1"/>
        <v>18156.95</v>
      </c>
      <c r="I114" s="331"/>
      <c r="J114" s="2167" t="s">
        <v>6403</v>
      </c>
      <c r="K114" s="2168" t="str">
        <f>VLOOKUP(J114,'FICHE RATIOS'!C:D,2,FALSE)</f>
        <v>TGBT &amp; TGS</v>
      </c>
      <c r="M114" s="2034"/>
      <c r="N114" s="2031"/>
      <c r="P114" s="2034"/>
      <c r="Q114" s="2031"/>
      <c r="S114" s="2034"/>
      <c r="T114" s="2031"/>
    </row>
    <row r="115" spans="1:20" s="1210" customFormat="1" ht="12.75" customHeight="1">
      <c r="A115" s="926"/>
      <c r="B115" s="989" t="s">
        <v>179</v>
      </c>
      <c r="C115" s="1255"/>
      <c r="D115" s="1263" t="s">
        <v>4171</v>
      </c>
      <c r="E115" s="992" t="s">
        <v>51</v>
      </c>
      <c r="F115" s="1001">
        <v>1</v>
      </c>
      <c r="G115" s="932">
        <v>11098.54</v>
      </c>
      <c r="H115" s="1059">
        <f t="shared" si="1"/>
        <v>11098.54</v>
      </c>
      <c r="I115" s="331"/>
      <c r="J115" s="2167" t="s">
        <v>6403</v>
      </c>
      <c r="K115" s="2168" t="str">
        <f>VLOOKUP(J115,'FICHE RATIOS'!C:D,2,FALSE)</f>
        <v>TGBT &amp; TGS</v>
      </c>
      <c r="M115" s="2034"/>
      <c r="N115" s="2031"/>
      <c r="P115" s="2034"/>
      <c r="Q115" s="2031"/>
      <c r="S115" s="2034"/>
      <c r="T115" s="2031"/>
    </row>
    <row r="116" spans="1:20" s="1210" customFormat="1" ht="12.75" customHeight="1">
      <c r="A116" s="926"/>
      <c r="B116" s="989" t="s">
        <v>179</v>
      </c>
      <c r="C116" s="1255"/>
      <c r="D116" s="1256" t="s">
        <v>179</v>
      </c>
      <c r="E116" s="992" t="s">
        <v>179</v>
      </c>
      <c r="F116" s="1001"/>
      <c r="G116" s="932"/>
      <c r="H116" s="1059" t="str">
        <f t="shared" si="1"/>
        <v/>
      </c>
      <c r="I116" s="331"/>
      <c r="J116" s="2167" t="s">
        <v>6403</v>
      </c>
      <c r="K116" s="2168" t="str">
        <f>VLOOKUP(J116,'FICHE RATIOS'!C:D,2,FALSE)</f>
        <v>TGBT &amp; TGS</v>
      </c>
      <c r="M116" s="2034"/>
      <c r="N116" s="2031"/>
      <c r="P116" s="2034"/>
      <c r="Q116" s="2031"/>
      <c r="S116" s="2034"/>
      <c r="T116" s="2031"/>
    </row>
    <row r="117" spans="1:20" s="1210" customFormat="1" ht="12.75" customHeight="1">
      <c r="A117" s="926"/>
      <c r="B117" s="989" t="s">
        <v>179</v>
      </c>
      <c r="C117" s="1255"/>
      <c r="D117" s="1263" t="s">
        <v>4172</v>
      </c>
      <c r="E117" s="992" t="s">
        <v>51</v>
      </c>
      <c r="F117" s="1001">
        <v>1</v>
      </c>
      <c r="G117" s="932">
        <v>15036.76</v>
      </c>
      <c r="H117" s="1059">
        <f t="shared" si="1"/>
        <v>15036.76</v>
      </c>
      <c r="I117" s="331"/>
      <c r="J117" s="2167" t="s">
        <v>6403</v>
      </c>
      <c r="K117" s="2168" t="str">
        <f>VLOOKUP(J117,'FICHE RATIOS'!C:D,2,FALSE)</f>
        <v>TGBT &amp; TGS</v>
      </c>
      <c r="M117" s="2034"/>
      <c r="N117" s="2031"/>
      <c r="P117" s="2034"/>
      <c r="Q117" s="2031"/>
      <c r="S117" s="2034"/>
      <c r="T117" s="2031"/>
    </row>
    <row r="118" spans="1:20" s="1210" customFormat="1" ht="12.75" customHeight="1">
      <c r="A118" s="926"/>
      <c r="B118" s="989" t="s">
        <v>179</v>
      </c>
      <c r="C118" s="1255"/>
      <c r="D118" s="1256" t="s">
        <v>179</v>
      </c>
      <c r="E118" s="992" t="s">
        <v>179</v>
      </c>
      <c r="F118" s="1001"/>
      <c r="G118" s="932"/>
      <c r="H118" s="1059" t="str">
        <f t="shared" si="1"/>
        <v/>
      </c>
      <c r="I118" s="331"/>
      <c r="J118" s="2167" t="s">
        <v>6403</v>
      </c>
      <c r="K118" s="2168" t="str">
        <f>VLOOKUP(J118,'FICHE RATIOS'!C:D,2,FALSE)</f>
        <v>TGBT &amp; TGS</v>
      </c>
      <c r="M118" s="2034"/>
      <c r="N118" s="2031"/>
      <c r="P118" s="2034"/>
      <c r="Q118" s="2031"/>
      <c r="S118" s="2034"/>
      <c r="T118" s="2031"/>
    </row>
    <row r="119" spans="1:20" s="1210" customFormat="1" ht="12.75" customHeight="1">
      <c r="A119" s="926"/>
      <c r="B119" s="989" t="s">
        <v>179</v>
      </c>
      <c r="C119" s="1255"/>
      <c r="D119" s="1263" t="s">
        <v>4173</v>
      </c>
      <c r="E119" s="992" t="s">
        <v>51</v>
      </c>
      <c r="F119" s="1001">
        <v>1</v>
      </c>
      <c r="G119" s="932">
        <v>20117.93</v>
      </c>
      <c r="H119" s="1059">
        <f t="shared" si="1"/>
        <v>20117.93</v>
      </c>
      <c r="I119" s="331"/>
      <c r="J119" s="2167" t="s">
        <v>6403</v>
      </c>
      <c r="K119" s="2168" t="str">
        <f>VLOOKUP(J119,'FICHE RATIOS'!C:D,2,FALSE)</f>
        <v>TGBT &amp; TGS</v>
      </c>
      <c r="M119" s="2034"/>
      <c r="N119" s="2031"/>
      <c r="P119" s="2034"/>
      <c r="Q119" s="2031"/>
      <c r="S119" s="2034"/>
      <c r="T119" s="2031"/>
    </row>
    <row r="120" spans="1:20" s="1210" customFormat="1" ht="12.75" customHeight="1">
      <c r="A120" s="926"/>
      <c r="B120" s="989" t="s">
        <v>179</v>
      </c>
      <c r="C120" s="1255"/>
      <c r="D120" s="1256" t="s">
        <v>179</v>
      </c>
      <c r="E120" s="992" t="s">
        <v>179</v>
      </c>
      <c r="F120" s="1001"/>
      <c r="G120" s="932"/>
      <c r="H120" s="1059" t="str">
        <f t="shared" si="1"/>
        <v/>
      </c>
      <c r="I120" s="331"/>
      <c r="J120" s="2167"/>
      <c r="K120" s="2168" t="e">
        <f>VLOOKUP(J120,'FICHE RATIOS'!C:D,2,FALSE)</f>
        <v>#N/A</v>
      </c>
      <c r="M120" s="2034"/>
      <c r="N120" s="2031"/>
      <c r="P120" s="2034"/>
      <c r="Q120" s="2031"/>
      <c r="S120" s="2034"/>
      <c r="T120" s="2031"/>
    </row>
    <row r="121" spans="1:20" s="1210" customFormat="1" ht="12.75" customHeight="1">
      <c r="A121" s="926"/>
      <c r="B121" s="989" t="s">
        <v>4174</v>
      </c>
      <c r="C121" s="1264" t="s">
        <v>4175</v>
      </c>
      <c r="D121" s="1265"/>
      <c r="E121" s="1001"/>
      <c r="F121" s="1001"/>
      <c r="G121" s="932"/>
      <c r="H121" s="1059" t="str">
        <f t="shared" si="1"/>
        <v/>
      </c>
      <c r="I121" s="331"/>
      <c r="J121" s="2167" t="s">
        <v>6406</v>
      </c>
      <c r="K121" s="2168" t="str">
        <f>VLOOKUP(J121,'FICHE RATIOS'!C:D,2,FALSE)</f>
        <v>Distribution (câbles, alimentations spécifiques)</v>
      </c>
      <c r="M121" s="2034"/>
      <c r="N121" s="2031"/>
      <c r="P121" s="2034"/>
      <c r="Q121" s="2031"/>
      <c r="S121" s="2034"/>
      <c r="T121" s="2031"/>
    </row>
    <row r="122" spans="1:20" s="1210" customFormat="1" ht="12.75" customHeight="1">
      <c r="A122" s="926"/>
      <c r="B122" s="989" t="s">
        <v>179</v>
      </c>
      <c r="C122" s="1255"/>
      <c r="D122" s="1256" t="s">
        <v>4176</v>
      </c>
      <c r="E122" s="992" t="s">
        <v>179</v>
      </c>
      <c r="F122" s="1001"/>
      <c r="G122" s="932"/>
      <c r="H122" s="1059" t="str">
        <f t="shared" si="1"/>
        <v/>
      </c>
      <c r="I122" s="331"/>
      <c r="J122" s="2167" t="s">
        <v>6406</v>
      </c>
      <c r="K122" s="2168" t="str">
        <f>VLOOKUP(J122,'FICHE RATIOS'!C:D,2,FALSE)</f>
        <v>Distribution (câbles, alimentations spécifiques)</v>
      </c>
      <c r="M122" s="2034"/>
      <c r="N122" s="2031"/>
      <c r="P122" s="2034"/>
      <c r="Q122" s="2031"/>
      <c r="S122" s="2034"/>
      <c r="T122" s="2031"/>
    </row>
    <row r="123" spans="1:20" s="1210" customFormat="1" ht="12.75" customHeight="1">
      <c r="A123" s="926"/>
      <c r="B123" s="989" t="s">
        <v>179</v>
      </c>
      <c r="C123" s="1255"/>
      <c r="D123" s="1263" t="s">
        <v>4177</v>
      </c>
      <c r="E123" s="992" t="s">
        <v>235</v>
      </c>
      <c r="F123" s="1001">
        <v>220</v>
      </c>
      <c r="G123" s="932">
        <v>179.84</v>
      </c>
      <c r="H123" s="1059">
        <f t="shared" si="1"/>
        <v>39564.800000000003</v>
      </c>
      <c r="I123" s="331"/>
      <c r="J123" s="2167" t="s">
        <v>6406</v>
      </c>
      <c r="K123" s="2168" t="str">
        <f>VLOOKUP(J123,'FICHE RATIOS'!C:D,2,FALSE)</f>
        <v>Distribution (câbles, alimentations spécifiques)</v>
      </c>
      <c r="M123" s="2034"/>
      <c r="N123" s="2031"/>
      <c r="P123" s="2034"/>
      <c r="Q123" s="2031"/>
      <c r="S123" s="2034"/>
      <c r="T123" s="2031"/>
    </row>
    <row r="124" spans="1:20" s="1210" customFormat="1" ht="12.75" customHeight="1">
      <c r="A124" s="926"/>
      <c r="B124" s="989" t="s">
        <v>179</v>
      </c>
      <c r="C124" s="1255"/>
      <c r="D124" s="1263" t="s">
        <v>4178</v>
      </c>
      <c r="E124" s="992" t="s">
        <v>235</v>
      </c>
      <c r="F124" s="1001">
        <v>220</v>
      </c>
      <c r="G124" s="932">
        <v>36.25</v>
      </c>
      <c r="H124" s="1059">
        <f t="shared" si="1"/>
        <v>7975</v>
      </c>
      <c r="I124" s="331"/>
      <c r="J124" s="2167" t="s">
        <v>6406</v>
      </c>
      <c r="K124" s="2168" t="str">
        <f>VLOOKUP(J124,'FICHE RATIOS'!C:D,2,FALSE)</f>
        <v>Distribution (câbles, alimentations spécifiques)</v>
      </c>
      <c r="M124" s="2034"/>
      <c r="N124" s="2031"/>
      <c r="P124" s="2034"/>
      <c r="Q124" s="2031"/>
      <c r="S124" s="2034"/>
      <c r="T124" s="2031"/>
    </row>
    <row r="125" spans="1:20" s="1210" customFormat="1" ht="12.75" customHeight="1">
      <c r="A125" s="926"/>
      <c r="B125" s="989" t="s">
        <v>179</v>
      </c>
      <c r="C125" s="1255"/>
      <c r="D125" s="1263" t="s">
        <v>4179</v>
      </c>
      <c r="E125" s="992" t="s">
        <v>235</v>
      </c>
      <c r="F125" s="1001">
        <v>55</v>
      </c>
      <c r="G125" s="932">
        <v>179.84</v>
      </c>
      <c r="H125" s="1059">
        <f t="shared" si="1"/>
        <v>9891.2000000000007</v>
      </c>
      <c r="I125" s="331"/>
      <c r="J125" s="2167" t="s">
        <v>6406</v>
      </c>
      <c r="K125" s="2168" t="str">
        <f>VLOOKUP(J125,'FICHE RATIOS'!C:D,2,FALSE)</f>
        <v>Distribution (câbles, alimentations spécifiques)</v>
      </c>
      <c r="M125" s="2034"/>
      <c r="N125" s="2031"/>
      <c r="P125" s="2034"/>
      <c r="Q125" s="2031"/>
      <c r="S125" s="2034"/>
      <c r="T125" s="2031"/>
    </row>
    <row r="126" spans="1:20" s="1210" customFormat="1" ht="12.75" customHeight="1">
      <c r="A126" s="926"/>
      <c r="B126" s="989" t="s">
        <v>179</v>
      </c>
      <c r="C126" s="1255"/>
      <c r="D126" s="1263" t="s">
        <v>4180</v>
      </c>
      <c r="E126" s="992" t="s">
        <v>235</v>
      </c>
      <c r="F126" s="1001">
        <v>120</v>
      </c>
      <c r="G126" s="932">
        <v>36.25</v>
      </c>
      <c r="H126" s="1059">
        <f t="shared" si="1"/>
        <v>4350</v>
      </c>
      <c r="I126" s="331"/>
      <c r="J126" s="2167" t="s">
        <v>6406</v>
      </c>
      <c r="K126" s="2168" t="str">
        <f>VLOOKUP(J126,'FICHE RATIOS'!C:D,2,FALSE)</f>
        <v>Distribution (câbles, alimentations spécifiques)</v>
      </c>
      <c r="M126" s="2034"/>
      <c r="N126" s="2031"/>
      <c r="P126" s="2034"/>
      <c r="Q126" s="2031"/>
      <c r="S126" s="2034"/>
      <c r="T126" s="2031"/>
    </row>
    <row r="127" spans="1:20" s="1210" customFormat="1" ht="12.75" customHeight="1">
      <c r="A127" s="926"/>
      <c r="B127" s="989" t="s">
        <v>179</v>
      </c>
      <c r="C127" s="1255"/>
      <c r="D127" s="1256" t="s">
        <v>179</v>
      </c>
      <c r="E127" s="992" t="s">
        <v>179</v>
      </c>
      <c r="F127" s="1001"/>
      <c r="G127" s="932"/>
      <c r="H127" s="1059" t="str">
        <f t="shared" si="1"/>
        <v/>
      </c>
      <c r="I127" s="331"/>
      <c r="J127" s="2167" t="s">
        <v>6406</v>
      </c>
      <c r="K127" s="2168" t="str">
        <f>VLOOKUP(J127,'FICHE RATIOS'!C:D,2,FALSE)</f>
        <v>Distribution (câbles, alimentations spécifiques)</v>
      </c>
      <c r="M127" s="2034"/>
      <c r="N127" s="2031"/>
      <c r="P127" s="2034"/>
      <c r="Q127" s="2031"/>
      <c r="S127" s="2034"/>
      <c r="T127" s="2031"/>
    </row>
    <row r="128" spans="1:20" s="1210" customFormat="1" ht="12.75" customHeight="1">
      <c r="A128" s="926"/>
      <c r="B128" s="989" t="s">
        <v>179</v>
      </c>
      <c r="C128" s="1255"/>
      <c r="D128" s="1256" t="s">
        <v>4181</v>
      </c>
      <c r="E128" s="992" t="s">
        <v>179</v>
      </c>
      <c r="F128" s="1001"/>
      <c r="G128" s="932"/>
      <c r="H128" s="1059" t="str">
        <f t="shared" si="1"/>
        <v/>
      </c>
      <c r="I128" s="331"/>
      <c r="J128" s="2167" t="s">
        <v>6406</v>
      </c>
      <c r="K128" s="2168" t="str">
        <f>VLOOKUP(J128,'FICHE RATIOS'!C:D,2,FALSE)</f>
        <v>Distribution (câbles, alimentations spécifiques)</v>
      </c>
      <c r="M128" s="2034"/>
      <c r="N128" s="2031"/>
      <c r="P128" s="2034"/>
      <c r="Q128" s="2031"/>
      <c r="S128" s="2034"/>
      <c r="T128" s="2031"/>
    </row>
    <row r="129" spans="1:20" s="1210" customFormat="1" ht="12.75" customHeight="1">
      <c r="A129" s="926"/>
      <c r="B129" s="989" t="s">
        <v>179</v>
      </c>
      <c r="C129" s="1255"/>
      <c r="D129" s="1263" t="s">
        <v>4182</v>
      </c>
      <c r="E129" s="992" t="s">
        <v>235</v>
      </c>
      <c r="F129" s="1001">
        <v>65</v>
      </c>
      <c r="G129" s="932">
        <v>10.68</v>
      </c>
      <c r="H129" s="1059">
        <f t="shared" si="1"/>
        <v>694.19999999999993</v>
      </c>
      <c r="I129" s="331"/>
      <c r="J129" s="2167" t="s">
        <v>6406</v>
      </c>
      <c r="K129" s="2168" t="str">
        <f>VLOOKUP(J129,'FICHE RATIOS'!C:D,2,FALSE)</f>
        <v>Distribution (câbles, alimentations spécifiques)</v>
      </c>
      <c r="M129" s="2034"/>
      <c r="N129" s="2031"/>
      <c r="P129" s="2034"/>
      <c r="Q129" s="2031"/>
      <c r="S129" s="2034"/>
      <c r="T129" s="2031"/>
    </row>
    <row r="130" spans="1:20" s="1210" customFormat="1" ht="12.75" customHeight="1">
      <c r="A130" s="926"/>
      <c r="B130" s="989" t="s">
        <v>179</v>
      </c>
      <c r="C130" s="1255"/>
      <c r="D130" s="1263" t="s">
        <v>4183</v>
      </c>
      <c r="E130" s="992" t="s">
        <v>66</v>
      </c>
      <c r="F130" s="1001">
        <v>2</v>
      </c>
      <c r="G130" s="932">
        <v>103.79</v>
      </c>
      <c r="H130" s="1059">
        <f t="shared" si="1"/>
        <v>207.58</v>
      </c>
      <c r="I130" s="331"/>
      <c r="J130" s="2167" t="s">
        <v>6406</v>
      </c>
      <c r="K130" s="2168" t="str">
        <f>VLOOKUP(J130,'FICHE RATIOS'!C:D,2,FALSE)</f>
        <v>Distribution (câbles, alimentations spécifiques)</v>
      </c>
      <c r="M130" s="2034"/>
      <c r="N130" s="2031"/>
      <c r="P130" s="2034"/>
      <c r="Q130" s="2031"/>
      <c r="S130" s="2034"/>
      <c r="T130" s="2031"/>
    </row>
    <row r="131" spans="1:20" s="1210" customFormat="1" ht="12.75" customHeight="1">
      <c r="A131" s="926"/>
      <c r="B131" s="989" t="s">
        <v>179</v>
      </c>
      <c r="C131" s="1255"/>
      <c r="D131" s="1263" t="s">
        <v>4184</v>
      </c>
      <c r="E131" s="992" t="s">
        <v>235</v>
      </c>
      <c r="F131" s="1001">
        <v>65</v>
      </c>
      <c r="G131" s="932">
        <v>10.68</v>
      </c>
      <c r="H131" s="1059">
        <f t="shared" si="1"/>
        <v>694.19999999999993</v>
      </c>
      <c r="I131" s="331"/>
      <c r="J131" s="2167" t="s">
        <v>6406</v>
      </c>
      <c r="K131" s="2168" t="str">
        <f>VLOOKUP(J131,'FICHE RATIOS'!C:D,2,FALSE)</f>
        <v>Distribution (câbles, alimentations spécifiques)</v>
      </c>
      <c r="M131" s="2034"/>
      <c r="N131" s="2031"/>
      <c r="P131" s="2034"/>
      <c r="Q131" s="2031"/>
      <c r="S131" s="2034"/>
      <c r="T131" s="2031"/>
    </row>
    <row r="132" spans="1:20" s="1210" customFormat="1" ht="12.75" customHeight="1">
      <c r="A132" s="926"/>
      <c r="B132" s="989" t="s">
        <v>179</v>
      </c>
      <c r="C132" s="1255"/>
      <c r="D132" s="1263" t="s">
        <v>4183</v>
      </c>
      <c r="E132" s="992" t="s">
        <v>66</v>
      </c>
      <c r="F132" s="1001">
        <v>2</v>
      </c>
      <c r="G132" s="932">
        <v>103.79</v>
      </c>
      <c r="H132" s="1059">
        <f t="shared" si="1"/>
        <v>207.58</v>
      </c>
      <c r="I132" s="331"/>
      <c r="J132" s="2167" t="s">
        <v>6406</v>
      </c>
      <c r="K132" s="2168" t="str">
        <f>VLOOKUP(J132,'FICHE RATIOS'!C:D,2,FALSE)</f>
        <v>Distribution (câbles, alimentations spécifiques)</v>
      </c>
      <c r="M132" s="2034"/>
      <c r="N132" s="2031"/>
      <c r="P132" s="2034"/>
      <c r="Q132" s="2031"/>
      <c r="S132" s="2034"/>
      <c r="T132" s="2031"/>
    </row>
    <row r="133" spans="1:20" s="1210" customFormat="1" ht="12.75" customHeight="1">
      <c r="A133" s="926"/>
      <c r="B133" s="989" t="s">
        <v>179</v>
      </c>
      <c r="C133" s="1255"/>
      <c r="D133" s="1263" t="s">
        <v>4185</v>
      </c>
      <c r="E133" s="992" t="s">
        <v>235</v>
      </c>
      <c r="F133" s="1001">
        <v>10</v>
      </c>
      <c r="G133" s="932">
        <v>10.68</v>
      </c>
      <c r="H133" s="1059">
        <f t="shared" si="1"/>
        <v>106.8</v>
      </c>
      <c r="I133" s="331"/>
      <c r="J133" s="2167" t="s">
        <v>6406</v>
      </c>
      <c r="K133" s="2168" t="str">
        <f>VLOOKUP(J133,'FICHE RATIOS'!C:D,2,FALSE)</f>
        <v>Distribution (câbles, alimentations spécifiques)</v>
      </c>
      <c r="M133" s="2034"/>
      <c r="N133" s="2031"/>
      <c r="P133" s="2034"/>
      <c r="Q133" s="2031"/>
      <c r="S133" s="2034"/>
      <c r="T133" s="2031"/>
    </row>
    <row r="134" spans="1:20" s="1210" customFormat="1" ht="12.75" customHeight="1">
      <c r="A134" s="926"/>
      <c r="B134" s="989" t="s">
        <v>179</v>
      </c>
      <c r="C134" s="1255"/>
      <c r="D134" s="1263" t="s">
        <v>4186</v>
      </c>
      <c r="E134" s="992" t="s">
        <v>235</v>
      </c>
      <c r="F134" s="1001">
        <v>35</v>
      </c>
      <c r="G134" s="932">
        <v>10.68</v>
      </c>
      <c r="H134" s="1059">
        <f t="shared" si="1"/>
        <v>373.8</v>
      </c>
      <c r="I134" s="331"/>
      <c r="J134" s="2167" t="s">
        <v>6406</v>
      </c>
      <c r="K134" s="2168" t="str">
        <f>VLOOKUP(J134,'FICHE RATIOS'!C:D,2,FALSE)</f>
        <v>Distribution (câbles, alimentations spécifiques)</v>
      </c>
      <c r="M134" s="2034"/>
      <c r="N134" s="2031"/>
      <c r="P134" s="2034"/>
      <c r="Q134" s="2031"/>
      <c r="S134" s="2034"/>
      <c r="T134" s="2031"/>
    </row>
    <row r="135" spans="1:20" s="1210" customFormat="1" ht="12.75" customHeight="1">
      <c r="A135" s="926"/>
      <c r="B135" s="989" t="s">
        <v>179</v>
      </c>
      <c r="C135" s="1255"/>
      <c r="D135" s="1263" t="s">
        <v>4187</v>
      </c>
      <c r="E135" s="992" t="s">
        <v>235</v>
      </c>
      <c r="F135" s="1001">
        <v>105</v>
      </c>
      <c r="G135" s="932">
        <v>14.45</v>
      </c>
      <c r="H135" s="1059">
        <f t="shared" si="1"/>
        <v>1517.25</v>
      </c>
      <c r="I135" s="331"/>
      <c r="J135" s="2167" t="s">
        <v>6406</v>
      </c>
      <c r="K135" s="2168" t="str">
        <f>VLOOKUP(J135,'FICHE RATIOS'!C:D,2,FALSE)</f>
        <v>Distribution (câbles, alimentations spécifiques)</v>
      </c>
      <c r="M135" s="2034"/>
      <c r="N135" s="2031"/>
      <c r="P135" s="2034"/>
      <c r="Q135" s="2031"/>
      <c r="S135" s="2034"/>
      <c r="T135" s="2031"/>
    </row>
    <row r="136" spans="1:20" s="1210" customFormat="1" ht="12.75" customHeight="1">
      <c r="A136" s="926"/>
      <c r="B136" s="989" t="s">
        <v>179</v>
      </c>
      <c r="C136" s="1255"/>
      <c r="D136" s="1263" t="s">
        <v>4188</v>
      </c>
      <c r="E136" s="992" t="s">
        <v>235</v>
      </c>
      <c r="F136" s="1001">
        <v>135</v>
      </c>
      <c r="G136" s="932">
        <v>14.45</v>
      </c>
      <c r="H136" s="1059">
        <f t="shared" si="1"/>
        <v>1950.75</v>
      </c>
      <c r="I136" s="331"/>
      <c r="J136" s="2167" t="s">
        <v>6406</v>
      </c>
      <c r="K136" s="2168" t="str">
        <f>VLOOKUP(J136,'FICHE RATIOS'!C:D,2,FALSE)</f>
        <v>Distribution (câbles, alimentations spécifiques)</v>
      </c>
      <c r="M136" s="2034"/>
      <c r="N136" s="2031"/>
      <c r="P136" s="2034"/>
      <c r="Q136" s="2031"/>
      <c r="S136" s="2034"/>
      <c r="T136" s="2031"/>
    </row>
    <row r="137" spans="1:20" s="1210" customFormat="1" ht="12.75" customHeight="1">
      <c r="A137" s="926"/>
      <c r="B137" s="989" t="s">
        <v>179</v>
      </c>
      <c r="C137" s="1255"/>
      <c r="D137" s="1263" t="s">
        <v>4189</v>
      </c>
      <c r="E137" s="992" t="s">
        <v>235</v>
      </c>
      <c r="F137" s="1001">
        <v>35</v>
      </c>
      <c r="G137" s="932">
        <v>10.68</v>
      </c>
      <c r="H137" s="1059">
        <f t="shared" si="1"/>
        <v>373.8</v>
      </c>
      <c r="I137" s="331"/>
      <c r="J137" s="2167" t="s">
        <v>6406</v>
      </c>
      <c r="K137" s="2168" t="str">
        <f>VLOOKUP(J137,'FICHE RATIOS'!C:D,2,FALSE)</f>
        <v>Distribution (câbles, alimentations spécifiques)</v>
      </c>
      <c r="M137" s="2034"/>
      <c r="N137" s="2031"/>
      <c r="P137" s="2034"/>
      <c r="Q137" s="2031"/>
      <c r="S137" s="2034"/>
      <c r="T137" s="2031"/>
    </row>
    <row r="138" spans="1:20" s="1210" customFormat="1" ht="12.75" customHeight="1">
      <c r="A138" s="926"/>
      <c r="B138" s="989" t="s">
        <v>179</v>
      </c>
      <c r="C138" s="1255"/>
      <c r="D138" s="1256" t="s">
        <v>179</v>
      </c>
      <c r="E138" s="992" t="s">
        <v>179</v>
      </c>
      <c r="F138" s="1001"/>
      <c r="G138" s="932"/>
      <c r="H138" s="1059" t="str">
        <f t="shared" si="1"/>
        <v/>
      </c>
      <c r="I138" s="331"/>
      <c r="J138" s="2167" t="s">
        <v>6406</v>
      </c>
      <c r="K138" s="2168" t="str">
        <f>VLOOKUP(J138,'FICHE RATIOS'!C:D,2,FALSE)</f>
        <v>Distribution (câbles, alimentations spécifiques)</v>
      </c>
      <c r="M138" s="2034"/>
      <c r="N138" s="2031"/>
      <c r="P138" s="2034"/>
      <c r="Q138" s="2031"/>
      <c r="S138" s="2034"/>
      <c r="T138" s="2031"/>
    </row>
    <row r="139" spans="1:20" s="1210" customFormat="1" ht="12.75" customHeight="1">
      <c r="A139" s="926"/>
      <c r="B139" s="989" t="s">
        <v>179</v>
      </c>
      <c r="C139" s="1255"/>
      <c r="D139" s="1256" t="s">
        <v>179</v>
      </c>
      <c r="E139" s="992" t="s">
        <v>179</v>
      </c>
      <c r="F139" s="1001"/>
      <c r="G139" s="932"/>
      <c r="H139" s="1059" t="str">
        <f t="shared" si="1"/>
        <v/>
      </c>
      <c r="I139" s="331"/>
      <c r="J139" s="2167" t="s">
        <v>6406</v>
      </c>
      <c r="K139" s="2168" t="str">
        <f>VLOOKUP(J139,'FICHE RATIOS'!C:D,2,FALSE)</f>
        <v>Distribution (câbles, alimentations spécifiques)</v>
      </c>
      <c r="M139" s="2034"/>
      <c r="N139" s="2031"/>
      <c r="P139" s="2034"/>
      <c r="Q139" s="2031"/>
      <c r="S139" s="2034"/>
      <c r="T139" s="2031"/>
    </row>
    <row r="140" spans="1:20" s="1210" customFormat="1" ht="12.75" customHeight="1">
      <c r="A140" s="926"/>
      <c r="B140" s="989" t="s">
        <v>179</v>
      </c>
      <c r="C140" s="1255"/>
      <c r="D140" s="1256" t="s">
        <v>4190</v>
      </c>
      <c r="E140" s="992" t="s">
        <v>179</v>
      </c>
      <c r="F140" s="1001"/>
      <c r="G140" s="932"/>
      <c r="H140" s="1059" t="str">
        <f t="shared" ref="H140:H203" si="2">+IF(F140=0,"",F140*G140)</f>
        <v/>
      </c>
      <c r="I140" s="331"/>
      <c r="J140" s="2167" t="s">
        <v>6406</v>
      </c>
      <c r="K140" s="2168" t="str">
        <f>VLOOKUP(J140,'FICHE RATIOS'!C:D,2,FALSE)</f>
        <v>Distribution (câbles, alimentations spécifiques)</v>
      </c>
      <c r="M140" s="2034"/>
      <c r="N140" s="2031"/>
      <c r="P140" s="2034"/>
      <c r="Q140" s="2031"/>
      <c r="S140" s="2034"/>
      <c r="T140" s="2031"/>
    </row>
    <row r="141" spans="1:20" s="1210" customFormat="1" ht="12.75" customHeight="1">
      <c r="A141" s="926"/>
      <c r="B141" s="989" t="s">
        <v>179</v>
      </c>
      <c r="C141" s="1255"/>
      <c r="D141" s="1263" t="s">
        <v>4191</v>
      </c>
      <c r="E141" s="992" t="s">
        <v>235</v>
      </c>
      <c r="F141" s="1001">
        <v>10</v>
      </c>
      <c r="G141" s="932">
        <v>12.5</v>
      </c>
      <c r="H141" s="1059">
        <f t="shared" si="2"/>
        <v>125</v>
      </c>
      <c r="I141" s="331"/>
      <c r="J141" s="2167" t="s">
        <v>6406</v>
      </c>
      <c r="K141" s="2168" t="str">
        <f>VLOOKUP(J141,'FICHE RATIOS'!C:D,2,FALSE)</f>
        <v>Distribution (câbles, alimentations spécifiques)</v>
      </c>
      <c r="M141" s="2034"/>
      <c r="N141" s="2031"/>
      <c r="P141" s="2034"/>
      <c r="Q141" s="2031"/>
      <c r="S141" s="2034"/>
      <c r="T141" s="2031"/>
    </row>
    <row r="142" spans="1:20" s="1210" customFormat="1" ht="12.75" customHeight="1">
      <c r="A142" s="926"/>
      <c r="B142" s="989" t="s">
        <v>179</v>
      </c>
      <c r="C142" s="1255"/>
      <c r="D142" s="1263" t="s">
        <v>4192</v>
      </c>
      <c r="E142" s="992" t="s">
        <v>235</v>
      </c>
      <c r="F142" s="1001">
        <v>50</v>
      </c>
      <c r="G142" s="932">
        <v>12.5</v>
      </c>
      <c r="H142" s="1059">
        <f t="shared" si="2"/>
        <v>625</v>
      </c>
      <c r="I142" s="331"/>
      <c r="J142" s="2167" t="s">
        <v>6406</v>
      </c>
      <c r="K142" s="2168" t="str">
        <f>VLOOKUP(J142,'FICHE RATIOS'!C:D,2,FALSE)</f>
        <v>Distribution (câbles, alimentations spécifiques)</v>
      </c>
      <c r="M142" s="2034"/>
      <c r="N142" s="2031"/>
      <c r="P142" s="2034"/>
      <c r="Q142" s="2031"/>
      <c r="S142" s="2034"/>
      <c r="T142" s="2031"/>
    </row>
    <row r="143" spans="1:20" s="1210" customFormat="1" ht="12.75" customHeight="1">
      <c r="A143" s="926"/>
      <c r="B143" s="989" t="s">
        <v>179</v>
      </c>
      <c r="C143" s="1255"/>
      <c r="D143" s="1256" t="s">
        <v>179</v>
      </c>
      <c r="E143" s="992" t="s">
        <v>179</v>
      </c>
      <c r="F143" s="1001"/>
      <c r="G143" s="932"/>
      <c r="H143" s="1059" t="str">
        <f t="shared" si="2"/>
        <v/>
      </c>
      <c r="I143" s="331"/>
      <c r="J143" s="2167" t="s">
        <v>6406</v>
      </c>
      <c r="K143" s="2168" t="str">
        <f>VLOOKUP(J143,'FICHE RATIOS'!C:D,2,FALSE)</f>
        <v>Distribution (câbles, alimentations spécifiques)</v>
      </c>
      <c r="M143" s="2034"/>
      <c r="N143" s="2031"/>
      <c r="P143" s="2034"/>
      <c r="Q143" s="2031"/>
      <c r="S143" s="2034"/>
      <c r="T143" s="2031"/>
    </row>
    <row r="144" spans="1:20" s="1210" customFormat="1" ht="12.75" customHeight="1">
      <c r="A144" s="926"/>
      <c r="B144" s="989" t="s">
        <v>179</v>
      </c>
      <c r="C144" s="1255"/>
      <c r="D144" s="1256" t="s">
        <v>4193</v>
      </c>
      <c r="E144" s="992" t="s">
        <v>179</v>
      </c>
      <c r="F144" s="1001"/>
      <c r="G144" s="932"/>
      <c r="H144" s="1059" t="str">
        <f t="shared" si="2"/>
        <v/>
      </c>
      <c r="I144" s="331"/>
      <c r="J144" s="2167" t="s">
        <v>6406</v>
      </c>
      <c r="K144" s="2168" t="str">
        <f>VLOOKUP(J144,'FICHE RATIOS'!C:D,2,FALSE)</f>
        <v>Distribution (câbles, alimentations spécifiques)</v>
      </c>
      <c r="M144" s="2034"/>
      <c r="N144" s="2031"/>
      <c r="P144" s="2034"/>
      <c r="Q144" s="2031"/>
      <c r="S144" s="2034"/>
      <c r="T144" s="2031"/>
    </row>
    <row r="145" spans="1:20" s="1210" customFormat="1" ht="12.75" customHeight="1">
      <c r="A145" s="926"/>
      <c r="B145" s="989" t="s">
        <v>179</v>
      </c>
      <c r="C145" s="1255"/>
      <c r="D145" s="1263" t="s">
        <v>4194</v>
      </c>
      <c r="E145" s="992" t="s">
        <v>235</v>
      </c>
      <c r="F145" s="1001">
        <v>3842</v>
      </c>
      <c r="G145" s="932">
        <v>12.5</v>
      </c>
      <c r="H145" s="1059">
        <f t="shared" si="2"/>
        <v>48025</v>
      </c>
      <c r="I145" s="331"/>
      <c r="J145" s="2167" t="s">
        <v>6406</v>
      </c>
      <c r="K145" s="2168" t="str">
        <f>VLOOKUP(J145,'FICHE RATIOS'!C:D,2,FALSE)</f>
        <v>Distribution (câbles, alimentations spécifiques)</v>
      </c>
      <c r="M145" s="2034"/>
      <c r="N145" s="2031"/>
      <c r="P145" s="2034"/>
      <c r="Q145" s="2031"/>
      <c r="S145" s="2034"/>
      <c r="T145" s="2031"/>
    </row>
    <row r="146" spans="1:20" s="1210" customFormat="1" ht="12.75" customHeight="1">
      <c r="A146" s="926"/>
      <c r="B146" s="989" t="s">
        <v>179</v>
      </c>
      <c r="C146" s="1255"/>
      <c r="D146" s="1256" t="s">
        <v>179</v>
      </c>
      <c r="E146" s="992" t="s">
        <v>179</v>
      </c>
      <c r="F146" s="1001"/>
      <c r="G146" s="932"/>
      <c r="H146" s="1059" t="str">
        <f t="shared" si="2"/>
        <v/>
      </c>
      <c r="I146" s="331"/>
      <c r="J146" s="2167" t="s">
        <v>6406</v>
      </c>
      <c r="K146" s="2168" t="str">
        <f>VLOOKUP(J146,'FICHE RATIOS'!C:D,2,FALSE)</f>
        <v>Distribution (câbles, alimentations spécifiques)</v>
      </c>
      <c r="M146" s="2034"/>
      <c r="N146" s="2031"/>
      <c r="P146" s="2034"/>
      <c r="Q146" s="2031"/>
      <c r="S146" s="2034"/>
      <c r="T146" s="2031"/>
    </row>
    <row r="147" spans="1:20" s="1210" customFormat="1" ht="12.75" customHeight="1">
      <c r="A147" s="926"/>
      <c r="B147" s="989" t="s">
        <v>179</v>
      </c>
      <c r="C147" s="1255"/>
      <c r="D147" s="1256" t="s">
        <v>4195</v>
      </c>
      <c r="E147" s="992" t="s">
        <v>179</v>
      </c>
      <c r="F147" s="1001"/>
      <c r="G147" s="932"/>
      <c r="H147" s="1059" t="str">
        <f t="shared" si="2"/>
        <v/>
      </c>
      <c r="I147" s="331"/>
      <c r="J147" s="2167" t="s">
        <v>6406</v>
      </c>
      <c r="K147" s="2168" t="str">
        <f>VLOOKUP(J147,'FICHE RATIOS'!C:D,2,FALSE)</f>
        <v>Distribution (câbles, alimentations spécifiques)</v>
      </c>
      <c r="M147" s="2034"/>
      <c r="N147" s="2031"/>
      <c r="P147" s="2034"/>
      <c r="Q147" s="2031"/>
      <c r="S147" s="2034"/>
      <c r="T147" s="2031"/>
    </row>
    <row r="148" spans="1:20" s="1210" customFormat="1" ht="12.75" customHeight="1">
      <c r="A148" s="926"/>
      <c r="B148" s="989" t="s">
        <v>179</v>
      </c>
      <c r="C148" s="1255"/>
      <c r="D148" s="1263" t="s">
        <v>4196</v>
      </c>
      <c r="E148" s="992" t="s">
        <v>235</v>
      </c>
      <c r="F148" s="1001">
        <v>70</v>
      </c>
      <c r="G148" s="932">
        <v>12.37</v>
      </c>
      <c r="H148" s="1059">
        <f t="shared" si="2"/>
        <v>865.9</v>
      </c>
      <c r="I148" s="331"/>
      <c r="J148" s="2167" t="s">
        <v>6406</v>
      </c>
      <c r="K148" s="2168" t="str">
        <f>VLOOKUP(J148,'FICHE RATIOS'!C:D,2,FALSE)</f>
        <v>Distribution (câbles, alimentations spécifiques)</v>
      </c>
      <c r="M148" s="2034"/>
      <c r="N148" s="2031"/>
      <c r="P148" s="2034"/>
      <c r="Q148" s="2031"/>
      <c r="S148" s="2034"/>
      <c r="T148" s="2031"/>
    </row>
    <row r="149" spans="1:20" s="1210" customFormat="1" ht="12.75" customHeight="1">
      <c r="A149" s="926"/>
      <c r="B149" s="989" t="s">
        <v>179</v>
      </c>
      <c r="C149" s="1255"/>
      <c r="D149" s="1256" t="s">
        <v>179</v>
      </c>
      <c r="E149" s="992" t="s">
        <v>179</v>
      </c>
      <c r="F149" s="1001"/>
      <c r="G149" s="932"/>
      <c r="H149" s="1059" t="str">
        <f t="shared" si="2"/>
        <v/>
      </c>
      <c r="I149" s="331"/>
      <c r="J149" s="2167" t="s">
        <v>6406</v>
      </c>
      <c r="K149" s="2168" t="str">
        <f>VLOOKUP(J149,'FICHE RATIOS'!C:D,2,FALSE)</f>
        <v>Distribution (câbles, alimentations spécifiques)</v>
      </c>
      <c r="M149" s="2034"/>
      <c r="N149" s="2031"/>
      <c r="P149" s="2034"/>
      <c r="Q149" s="2031"/>
      <c r="S149" s="2034"/>
      <c r="T149" s="2031"/>
    </row>
    <row r="150" spans="1:20" s="1210" customFormat="1" ht="12.75" customHeight="1">
      <c r="A150" s="926"/>
      <c r="B150" s="989" t="s">
        <v>179</v>
      </c>
      <c r="C150" s="1255"/>
      <c r="D150" s="1256" t="s">
        <v>4197</v>
      </c>
      <c r="E150" s="992" t="s">
        <v>179</v>
      </c>
      <c r="F150" s="1001"/>
      <c r="G150" s="932"/>
      <c r="H150" s="1059" t="str">
        <f t="shared" si="2"/>
        <v/>
      </c>
      <c r="I150" s="331"/>
      <c r="J150" s="2167" t="s">
        <v>6406</v>
      </c>
      <c r="K150" s="2168" t="str">
        <f>VLOOKUP(J150,'FICHE RATIOS'!C:D,2,FALSE)</f>
        <v>Distribution (câbles, alimentations spécifiques)</v>
      </c>
      <c r="M150" s="2034"/>
      <c r="N150" s="2031"/>
      <c r="P150" s="2034"/>
      <c r="Q150" s="2031"/>
      <c r="S150" s="2034"/>
      <c r="T150" s="2031"/>
    </row>
    <row r="151" spans="1:20" s="1210" customFormat="1" ht="12.75" customHeight="1">
      <c r="A151" s="926"/>
      <c r="B151" s="989" t="s">
        <v>179</v>
      </c>
      <c r="C151" s="1255"/>
      <c r="D151" s="1263" t="s">
        <v>4198</v>
      </c>
      <c r="E151" s="992" t="s">
        <v>235</v>
      </c>
      <c r="F151" s="1001">
        <v>70</v>
      </c>
      <c r="G151" s="932">
        <v>34.28</v>
      </c>
      <c r="H151" s="1059">
        <f t="shared" si="2"/>
        <v>2399.6</v>
      </c>
      <c r="I151" s="331"/>
      <c r="J151" s="2167" t="s">
        <v>6406</v>
      </c>
      <c r="K151" s="2168" t="str">
        <f>VLOOKUP(J151,'FICHE RATIOS'!C:D,2,FALSE)</f>
        <v>Distribution (câbles, alimentations spécifiques)</v>
      </c>
      <c r="M151" s="2034"/>
      <c r="N151" s="2031"/>
      <c r="P151" s="2034"/>
      <c r="Q151" s="2031"/>
      <c r="S151" s="2034"/>
      <c r="T151" s="2031"/>
    </row>
    <row r="152" spans="1:20" s="1210" customFormat="1" ht="12.75" customHeight="1">
      <c r="A152" s="926"/>
      <c r="B152" s="989" t="s">
        <v>179</v>
      </c>
      <c r="C152" s="1255"/>
      <c r="D152" s="1263" t="s">
        <v>4199</v>
      </c>
      <c r="E152" s="992" t="s">
        <v>235</v>
      </c>
      <c r="F152" s="1001">
        <v>30</v>
      </c>
      <c r="G152" s="932">
        <v>14.54</v>
      </c>
      <c r="H152" s="1059">
        <f t="shared" si="2"/>
        <v>436.2</v>
      </c>
      <c r="I152" s="331"/>
      <c r="J152" s="2167" t="s">
        <v>6406</v>
      </c>
      <c r="K152" s="2168" t="str">
        <f>VLOOKUP(J152,'FICHE RATIOS'!C:D,2,FALSE)</f>
        <v>Distribution (câbles, alimentations spécifiques)</v>
      </c>
      <c r="M152" s="2034"/>
      <c r="N152" s="2031"/>
      <c r="P152" s="2034"/>
      <c r="Q152" s="2031"/>
      <c r="S152" s="2034"/>
      <c r="T152" s="2031"/>
    </row>
    <row r="153" spans="1:20" s="1210" customFormat="1" ht="12.75" customHeight="1">
      <c r="A153" s="926"/>
      <c r="B153" s="989" t="s">
        <v>179</v>
      </c>
      <c r="C153" s="1255"/>
      <c r="D153" s="1263" t="s">
        <v>4200</v>
      </c>
      <c r="E153" s="992" t="s">
        <v>235</v>
      </c>
      <c r="F153" s="1001">
        <v>110</v>
      </c>
      <c r="G153" s="932">
        <v>10.68</v>
      </c>
      <c r="H153" s="1059">
        <f t="shared" si="2"/>
        <v>1174.8</v>
      </c>
      <c r="I153" s="331"/>
      <c r="J153" s="2167" t="s">
        <v>6406</v>
      </c>
      <c r="K153" s="2168" t="str">
        <f>VLOOKUP(J153,'FICHE RATIOS'!C:D,2,FALSE)</f>
        <v>Distribution (câbles, alimentations spécifiques)</v>
      </c>
      <c r="M153" s="2034"/>
      <c r="N153" s="2031"/>
      <c r="P153" s="2034"/>
      <c r="Q153" s="2031"/>
      <c r="S153" s="2034"/>
      <c r="T153" s="2031"/>
    </row>
    <row r="154" spans="1:20" s="1210" customFormat="1" ht="12.75" customHeight="1">
      <c r="A154" s="926"/>
      <c r="B154" s="989" t="s">
        <v>179</v>
      </c>
      <c r="C154" s="1255"/>
      <c r="D154" s="1256" t="s">
        <v>179</v>
      </c>
      <c r="E154" s="992" t="s">
        <v>179</v>
      </c>
      <c r="F154" s="1001"/>
      <c r="G154" s="932"/>
      <c r="H154" s="1059" t="str">
        <f t="shared" si="2"/>
        <v/>
      </c>
      <c r="I154" s="331"/>
      <c r="J154" s="2167" t="s">
        <v>6406</v>
      </c>
      <c r="K154" s="2168" t="str">
        <f>VLOOKUP(J154,'FICHE RATIOS'!C:D,2,FALSE)</f>
        <v>Distribution (câbles, alimentations spécifiques)</v>
      </c>
      <c r="M154" s="2034"/>
      <c r="N154" s="2031"/>
      <c r="P154" s="2034"/>
      <c r="Q154" s="2031"/>
      <c r="S154" s="2034"/>
      <c r="T154" s="2031"/>
    </row>
    <row r="155" spans="1:20" s="1210" customFormat="1" ht="12.75" customHeight="1">
      <c r="A155" s="926"/>
      <c r="B155" s="989" t="s">
        <v>179</v>
      </c>
      <c r="C155" s="1255"/>
      <c r="D155" s="1256" t="s">
        <v>4201</v>
      </c>
      <c r="E155" s="992" t="s">
        <v>179</v>
      </c>
      <c r="F155" s="1001"/>
      <c r="G155" s="932"/>
      <c r="H155" s="1059" t="str">
        <f t="shared" si="2"/>
        <v/>
      </c>
      <c r="I155" s="331"/>
      <c r="J155" s="2167" t="s">
        <v>6406</v>
      </c>
      <c r="K155" s="2168" t="str">
        <f>VLOOKUP(J155,'FICHE RATIOS'!C:D,2,FALSE)</f>
        <v>Distribution (câbles, alimentations spécifiques)</v>
      </c>
      <c r="M155" s="2034"/>
      <c r="N155" s="2031"/>
      <c r="P155" s="2034"/>
      <c r="Q155" s="2031"/>
      <c r="S155" s="2034"/>
      <c r="T155" s="2031"/>
    </row>
    <row r="156" spans="1:20" s="1210" customFormat="1" ht="12.75" customHeight="1">
      <c r="A156" s="926"/>
      <c r="B156" s="989" t="s">
        <v>179</v>
      </c>
      <c r="C156" s="1255"/>
      <c r="D156" s="1263" t="s">
        <v>4202</v>
      </c>
      <c r="E156" s="992" t="s">
        <v>235</v>
      </c>
      <c r="F156" s="1001">
        <v>33</v>
      </c>
      <c r="G156" s="932">
        <v>17.57</v>
      </c>
      <c r="H156" s="1059">
        <f t="shared" si="2"/>
        <v>579.81000000000006</v>
      </c>
      <c r="I156" s="331"/>
      <c r="J156" s="2167" t="s">
        <v>6406</v>
      </c>
      <c r="K156" s="2168" t="str">
        <f>VLOOKUP(J156,'FICHE RATIOS'!C:D,2,FALSE)</f>
        <v>Distribution (câbles, alimentations spécifiques)</v>
      </c>
      <c r="M156" s="2034"/>
      <c r="N156" s="2031"/>
      <c r="P156" s="2034"/>
      <c r="Q156" s="2031"/>
      <c r="S156" s="2034"/>
      <c r="T156" s="2031"/>
    </row>
    <row r="157" spans="1:20" s="1210" customFormat="1" ht="12.75" customHeight="1">
      <c r="A157" s="926"/>
      <c r="B157" s="989" t="s">
        <v>179</v>
      </c>
      <c r="C157" s="1255"/>
      <c r="D157" s="1256" t="s">
        <v>179</v>
      </c>
      <c r="E157" s="992" t="s">
        <v>179</v>
      </c>
      <c r="F157" s="1001"/>
      <c r="G157" s="932"/>
      <c r="H157" s="1059" t="str">
        <f t="shared" si="2"/>
        <v/>
      </c>
      <c r="I157" s="331"/>
      <c r="J157" s="2167" t="s">
        <v>6406</v>
      </c>
      <c r="K157" s="2168" t="str">
        <f>VLOOKUP(J157,'FICHE RATIOS'!C:D,2,FALSE)</f>
        <v>Distribution (câbles, alimentations spécifiques)</v>
      </c>
      <c r="M157" s="2034"/>
      <c r="N157" s="2031"/>
      <c r="P157" s="2034"/>
      <c r="Q157" s="2031"/>
      <c r="S157" s="2034"/>
      <c r="T157" s="2031"/>
    </row>
    <row r="158" spans="1:20" s="1210" customFormat="1" ht="12.75" customHeight="1">
      <c r="A158" s="926"/>
      <c r="B158" s="989" t="s">
        <v>179</v>
      </c>
      <c r="C158" s="1255"/>
      <c r="D158" s="1256" t="s">
        <v>4203</v>
      </c>
      <c r="E158" s="992" t="s">
        <v>179</v>
      </c>
      <c r="F158" s="1001"/>
      <c r="G158" s="932"/>
      <c r="H158" s="1059" t="str">
        <f t="shared" si="2"/>
        <v/>
      </c>
      <c r="I158" s="331"/>
      <c r="J158" s="2167" t="s">
        <v>6406</v>
      </c>
      <c r="K158" s="2168" t="str">
        <f>VLOOKUP(J158,'FICHE RATIOS'!C:D,2,FALSE)</f>
        <v>Distribution (câbles, alimentations spécifiques)</v>
      </c>
      <c r="M158" s="2034"/>
      <c r="N158" s="2031"/>
      <c r="P158" s="2034"/>
      <c r="Q158" s="2031"/>
      <c r="S158" s="2034"/>
      <c r="T158" s="2031"/>
    </row>
    <row r="159" spans="1:20" s="1210" customFormat="1" ht="12.75" customHeight="1">
      <c r="A159" s="926"/>
      <c r="B159" s="989" t="s">
        <v>179</v>
      </c>
      <c r="C159" s="1255"/>
      <c r="D159" s="1263" t="s">
        <v>4204</v>
      </c>
      <c r="E159" s="992" t="s">
        <v>235</v>
      </c>
      <c r="F159" s="1001">
        <v>15</v>
      </c>
      <c r="G159" s="932">
        <v>5.83</v>
      </c>
      <c r="H159" s="1059">
        <f t="shared" si="2"/>
        <v>87.45</v>
      </c>
      <c r="I159" s="331"/>
      <c r="J159" s="2167" t="s">
        <v>6406</v>
      </c>
      <c r="K159" s="2168" t="str">
        <f>VLOOKUP(J159,'FICHE RATIOS'!C:D,2,FALSE)</f>
        <v>Distribution (câbles, alimentations spécifiques)</v>
      </c>
      <c r="M159" s="2034"/>
      <c r="N159" s="2031"/>
      <c r="P159" s="2034"/>
      <c r="Q159" s="2031"/>
      <c r="S159" s="2034"/>
      <c r="T159" s="2031"/>
    </row>
    <row r="160" spans="1:20" s="1210" customFormat="1" ht="12.75" customHeight="1">
      <c r="A160" s="926"/>
      <c r="B160" s="989" t="s">
        <v>179</v>
      </c>
      <c r="C160" s="1255"/>
      <c r="D160" s="1263" t="s">
        <v>4205</v>
      </c>
      <c r="E160" s="992" t="s">
        <v>235</v>
      </c>
      <c r="F160" s="1001">
        <v>35</v>
      </c>
      <c r="G160" s="932">
        <v>12.5</v>
      </c>
      <c r="H160" s="1059">
        <f t="shared" si="2"/>
        <v>437.5</v>
      </c>
      <c r="I160" s="331"/>
      <c r="J160" s="2167" t="s">
        <v>6406</v>
      </c>
      <c r="K160" s="2168" t="str">
        <f>VLOOKUP(J160,'FICHE RATIOS'!C:D,2,FALSE)</f>
        <v>Distribution (câbles, alimentations spécifiques)</v>
      </c>
      <c r="M160" s="2034"/>
      <c r="N160" s="2031"/>
      <c r="P160" s="2034"/>
      <c r="Q160" s="2031"/>
      <c r="S160" s="2034"/>
      <c r="T160" s="2031"/>
    </row>
    <row r="161" spans="1:20" s="1210" customFormat="1" ht="12.75" customHeight="1">
      <c r="A161" s="926"/>
      <c r="B161" s="989" t="s">
        <v>179</v>
      </c>
      <c r="C161" s="1255"/>
      <c r="D161" s="1263" t="s">
        <v>4206</v>
      </c>
      <c r="E161" s="992" t="s">
        <v>235</v>
      </c>
      <c r="F161" s="1001">
        <v>58</v>
      </c>
      <c r="G161" s="932">
        <v>34.28</v>
      </c>
      <c r="H161" s="1059">
        <f t="shared" si="2"/>
        <v>1988.24</v>
      </c>
      <c r="I161" s="331"/>
      <c r="J161" s="2167" t="s">
        <v>6406</v>
      </c>
      <c r="K161" s="2168" t="str">
        <f>VLOOKUP(J161,'FICHE RATIOS'!C:D,2,FALSE)</f>
        <v>Distribution (câbles, alimentations spécifiques)</v>
      </c>
      <c r="M161" s="2034"/>
      <c r="N161" s="2031"/>
      <c r="P161" s="2034"/>
      <c r="Q161" s="2031"/>
      <c r="S161" s="2034"/>
      <c r="T161" s="2031"/>
    </row>
    <row r="162" spans="1:20" s="1210" customFormat="1" ht="12.75" customHeight="1" thickBot="1">
      <c r="A162" s="926"/>
      <c r="B162" s="989" t="s">
        <v>179</v>
      </c>
      <c r="C162" s="1255"/>
      <c r="D162" s="1263" t="s">
        <v>4207</v>
      </c>
      <c r="E162" s="992" t="s">
        <v>235</v>
      </c>
      <c r="F162" s="1001">
        <v>85</v>
      </c>
      <c r="G162" s="932">
        <v>34.28</v>
      </c>
      <c r="H162" s="1059">
        <f t="shared" si="2"/>
        <v>2913.8</v>
      </c>
      <c r="I162" s="331"/>
      <c r="J162" s="2167" t="s">
        <v>6406</v>
      </c>
      <c r="K162" s="2168" t="str">
        <f>VLOOKUP(J162,'FICHE RATIOS'!C:D,2,FALSE)</f>
        <v>Distribution (câbles, alimentations spécifiques)</v>
      </c>
      <c r="M162" s="2034"/>
      <c r="N162" s="2031"/>
      <c r="P162" s="2037"/>
      <c r="Q162" s="2038"/>
      <c r="S162" s="2034"/>
      <c r="T162" s="2031"/>
    </row>
    <row r="163" spans="1:20" s="1210" customFormat="1" ht="12.75" customHeight="1" thickBot="1">
      <c r="A163" s="926"/>
      <c r="B163" s="989" t="s">
        <v>179</v>
      </c>
      <c r="C163" s="1255"/>
      <c r="D163" s="1263" t="s">
        <v>4208</v>
      </c>
      <c r="E163" s="992" t="s">
        <v>235</v>
      </c>
      <c r="F163" s="1001">
        <v>58</v>
      </c>
      <c r="G163" s="932">
        <v>14.54</v>
      </c>
      <c r="H163" s="1059">
        <f t="shared" si="2"/>
        <v>843.31999999999994</v>
      </c>
      <c r="I163" s="331"/>
      <c r="J163" s="2167" t="s">
        <v>6406</v>
      </c>
      <c r="K163" s="2168" t="str">
        <f>VLOOKUP(J163,'FICHE RATIOS'!C:D,2,FALSE)</f>
        <v>Distribution (câbles, alimentations spécifiques)</v>
      </c>
      <c r="M163" s="2037"/>
      <c r="N163" s="2038"/>
      <c r="S163" s="2037"/>
      <c r="T163" s="2038"/>
    </row>
    <row r="164" spans="1:20" s="1210" customFormat="1" ht="12.75" customHeight="1">
      <c r="A164" s="926"/>
      <c r="B164" s="989" t="s">
        <v>179</v>
      </c>
      <c r="C164" s="1255"/>
      <c r="D164" s="1263" t="s">
        <v>4209</v>
      </c>
      <c r="E164" s="992" t="s">
        <v>235</v>
      </c>
      <c r="F164" s="1001">
        <v>68</v>
      </c>
      <c r="G164" s="932">
        <v>10.44</v>
      </c>
      <c r="H164" s="1059">
        <f t="shared" si="2"/>
        <v>709.92</v>
      </c>
      <c r="I164" s="331"/>
      <c r="J164" s="2167" t="s">
        <v>6406</v>
      </c>
      <c r="K164" s="2168" t="str">
        <f>VLOOKUP(J164,'FICHE RATIOS'!C:D,2,FALSE)</f>
        <v>Distribution (câbles, alimentations spécifiques)</v>
      </c>
    </row>
    <row r="165" spans="1:20" s="1210" customFormat="1" ht="12.75" customHeight="1">
      <c r="A165" s="926"/>
      <c r="B165" s="989" t="s">
        <v>179</v>
      </c>
      <c r="C165" s="1255"/>
      <c r="D165" s="1263" t="s">
        <v>4210</v>
      </c>
      <c r="E165" s="992" t="s">
        <v>235</v>
      </c>
      <c r="F165" s="1001">
        <v>35</v>
      </c>
      <c r="G165" s="932">
        <v>8.17</v>
      </c>
      <c r="H165" s="1059">
        <f t="shared" si="2"/>
        <v>285.95</v>
      </c>
      <c r="I165" s="331"/>
      <c r="J165" s="2167" t="s">
        <v>6406</v>
      </c>
      <c r="K165" s="2168" t="str">
        <f>VLOOKUP(J165,'FICHE RATIOS'!C:D,2,FALSE)</f>
        <v>Distribution (câbles, alimentations spécifiques)</v>
      </c>
    </row>
    <row r="166" spans="1:20" s="1210" customFormat="1" ht="12.75" customHeight="1">
      <c r="A166" s="926"/>
      <c r="B166" s="989" t="s">
        <v>179</v>
      </c>
      <c r="C166" s="1255"/>
      <c r="D166" s="1263" t="s">
        <v>4211</v>
      </c>
      <c r="E166" s="992" t="s">
        <v>235</v>
      </c>
      <c r="F166" s="1001">
        <v>30</v>
      </c>
      <c r="G166" s="932">
        <v>10.44</v>
      </c>
      <c r="H166" s="1059">
        <f t="shared" si="2"/>
        <v>313.2</v>
      </c>
      <c r="I166" s="331"/>
      <c r="J166" s="2167" t="s">
        <v>6406</v>
      </c>
      <c r="K166" s="2168" t="str">
        <f>VLOOKUP(J166,'FICHE RATIOS'!C:D,2,FALSE)</f>
        <v>Distribution (câbles, alimentations spécifiques)</v>
      </c>
    </row>
    <row r="167" spans="1:20" s="1210" customFormat="1" ht="12.75" customHeight="1">
      <c r="A167" s="926"/>
      <c r="B167" s="989" t="s">
        <v>179</v>
      </c>
      <c r="C167" s="1255"/>
      <c r="D167" s="1263" t="s">
        <v>4212</v>
      </c>
      <c r="E167" s="992" t="s">
        <v>235</v>
      </c>
      <c r="F167" s="1001">
        <v>100</v>
      </c>
      <c r="G167" s="932">
        <v>102.56</v>
      </c>
      <c r="H167" s="1059">
        <f t="shared" si="2"/>
        <v>10256</v>
      </c>
      <c r="I167" s="331"/>
      <c r="J167" s="2167" t="s">
        <v>6406</v>
      </c>
      <c r="K167" s="2168" t="str">
        <f>VLOOKUP(J167,'FICHE RATIOS'!C:D,2,FALSE)</f>
        <v>Distribution (câbles, alimentations spécifiques)</v>
      </c>
    </row>
    <row r="168" spans="1:20" s="1210" customFormat="1" ht="12.75" customHeight="1">
      <c r="A168" s="926"/>
      <c r="B168" s="989" t="s">
        <v>179</v>
      </c>
      <c r="C168" s="1255"/>
      <c r="D168" s="1263" t="s">
        <v>4213</v>
      </c>
      <c r="E168" s="992" t="s">
        <v>235</v>
      </c>
      <c r="F168" s="1001">
        <v>100</v>
      </c>
      <c r="G168" s="932">
        <v>102.56</v>
      </c>
      <c r="H168" s="1059">
        <f t="shared" si="2"/>
        <v>10256</v>
      </c>
      <c r="I168" s="331"/>
      <c r="J168" s="2167" t="s">
        <v>6406</v>
      </c>
      <c r="K168" s="2168" t="str">
        <f>VLOOKUP(J168,'FICHE RATIOS'!C:D,2,FALSE)</f>
        <v>Distribution (câbles, alimentations spécifiques)</v>
      </c>
    </row>
    <row r="169" spans="1:20" s="1210" customFormat="1" ht="12.75" customHeight="1">
      <c r="A169" s="926"/>
      <c r="B169" s="989" t="s">
        <v>179</v>
      </c>
      <c r="C169" s="1255"/>
      <c r="D169" s="1263" t="s">
        <v>4214</v>
      </c>
      <c r="E169" s="992" t="s">
        <v>235</v>
      </c>
      <c r="F169" s="1001">
        <v>68</v>
      </c>
      <c r="G169" s="932">
        <v>102.56</v>
      </c>
      <c r="H169" s="1059">
        <f t="shared" si="2"/>
        <v>6974.08</v>
      </c>
      <c r="I169" s="331"/>
      <c r="J169" s="2167" t="s">
        <v>6406</v>
      </c>
      <c r="K169" s="2168" t="str">
        <f>VLOOKUP(J169,'FICHE RATIOS'!C:D,2,FALSE)</f>
        <v>Distribution (câbles, alimentations spécifiques)</v>
      </c>
    </row>
    <row r="170" spans="1:20" s="1210" customFormat="1" ht="12.75" customHeight="1">
      <c r="A170" s="926"/>
      <c r="B170" s="989" t="s">
        <v>179</v>
      </c>
      <c r="C170" s="1255"/>
      <c r="D170" s="1263" t="s">
        <v>4215</v>
      </c>
      <c r="E170" s="992" t="s">
        <v>235</v>
      </c>
      <c r="F170" s="1001">
        <v>68</v>
      </c>
      <c r="G170" s="932">
        <v>43.2</v>
      </c>
      <c r="H170" s="1059">
        <f t="shared" si="2"/>
        <v>2937.6000000000004</v>
      </c>
      <c r="I170" s="331"/>
      <c r="J170" s="2167" t="s">
        <v>6406</v>
      </c>
      <c r="K170" s="2168" t="str">
        <f>VLOOKUP(J170,'FICHE RATIOS'!C:D,2,FALSE)</f>
        <v>Distribution (câbles, alimentations spécifiques)</v>
      </c>
    </row>
    <row r="171" spans="1:20" s="1210" customFormat="1" ht="12.75" customHeight="1">
      <c r="A171" s="926"/>
      <c r="B171" s="989" t="s">
        <v>179</v>
      </c>
      <c r="C171" s="1255"/>
      <c r="D171" s="1263" t="s">
        <v>4216</v>
      </c>
      <c r="E171" s="992" t="s">
        <v>235</v>
      </c>
      <c r="F171" s="1001">
        <v>45</v>
      </c>
      <c r="G171" s="932">
        <v>154.88</v>
      </c>
      <c r="H171" s="1059">
        <f t="shared" si="2"/>
        <v>6969.5999999999995</v>
      </c>
      <c r="I171" s="331"/>
      <c r="J171" s="2167" t="s">
        <v>6406</v>
      </c>
      <c r="K171" s="2168" t="str">
        <f>VLOOKUP(J171,'FICHE RATIOS'!C:D,2,FALSE)</f>
        <v>Distribution (câbles, alimentations spécifiques)</v>
      </c>
    </row>
    <row r="172" spans="1:20" s="1210" customFormat="1" ht="12.75" customHeight="1">
      <c r="A172" s="926"/>
      <c r="B172" s="989" t="s">
        <v>179</v>
      </c>
      <c r="C172" s="1255"/>
      <c r="D172" s="1263" t="s">
        <v>4217</v>
      </c>
      <c r="E172" s="992" t="s">
        <v>235</v>
      </c>
      <c r="F172" s="1001">
        <v>20</v>
      </c>
      <c r="G172" s="932">
        <v>5.83</v>
      </c>
      <c r="H172" s="1059">
        <f t="shared" si="2"/>
        <v>116.6</v>
      </c>
      <c r="I172" s="331"/>
      <c r="J172" s="2167" t="s">
        <v>6406</v>
      </c>
      <c r="K172" s="2168" t="str">
        <f>VLOOKUP(J172,'FICHE RATIOS'!C:D,2,FALSE)</f>
        <v>Distribution (câbles, alimentations spécifiques)</v>
      </c>
    </row>
    <row r="173" spans="1:20" s="1210" customFormat="1" ht="12.75" customHeight="1">
      <c r="A173" s="926"/>
      <c r="B173" s="989" t="s">
        <v>179</v>
      </c>
      <c r="C173" s="1255"/>
      <c r="D173" s="1263" t="s">
        <v>4218</v>
      </c>
      <c r="E173" s="992" t="s">
        <v>235</v>
      </c>
      <c r="F173" s="1001">
        <v>30</v>
      </c>
      <c r="G173" s="932">
        <v>5.83</v>
      </c>
      <c r="H173" s="1059">
        <f t="shared" si="2"/>
        <v>174.9</v>
      </c>
      <c r="I173" s="331"/>
      <c r="J173" s="2167" t="s">
        <v>6406</v>
      </c>
      <c r="K173" s="2168" t="str">
        <f>VLOOKUP(J173,'FICHE RATIOS'!C:D,2,FALSE)</f>
        <v>Distribution (câbles, alimentations spécifiques)</v>
      </c>
    </row>
    <row r="174" spans="1:20" s="1210" customFormat="1" ht="12.75" customHeight="1">
      <c r="A174" s="926"/>
      <c r="B174" s="989" t="s">
        <v>179</v>
      </c>
      <c r="C174" s="1255"/>
      <c r="D174" s="1263" t="s">
        <v>4219</v>
      </c>
      <c r="E174" s="992" t="s">
        <v>235</v>
      </c>
      <c r="F174" s="1001">
        <v>58</v>
      </c>
      <c r="G174" s="932">
        <v>5.83</v>
      </c>
      <c r="H174" s="1059">
        <f t="shared" si="2"/>
        <v>338.14</v>
      </c>
      <c r="I174" s="331"/>
      <c r="J174" s="2167" t="s">
        <v>6406</v>
      </c>
      <c r="K174" s="2168" t="str">
        <f>VLOOKUP(J174,'FICHE RATIOS'!C:D,2,FALSE)</f>
        <v>Distribution (câbles, alimentations spécifiques)</v>
      </c>
    </row>
    <row r="175" spans="1:20" s="1210" customFormat="1" ht="12.75" customHeight="1">
      <c r="A175" s="926"/>
      <c r="B175" s="989" t="s">
        <v>179</v>
      </c>
      <c r="C175" s="1255"/>
      <c r="D175" s="1263" t="s">
        <v>4220</v>
      </c>
      <c r="E175" s="992" t="s">
        <v>235</v>
      </c>
      <c r="F175" s="1001">
        <v>183</v>
      </c>
      <c r="G175" s="932">
        <v>12.37</v>
      </c>
      <c r="H175" s="1059">
        <f t="shared" si="2"/>
        <v>2263.71</v>
      </c>
      <c r="I175" s="331"/>
      <c r="J175" s="2167" t="s">
        <v>6406</v>
      </c>
      <c r="K175" s="2168" t="str">
        <f>VLOOKUP(J175,'FICHE RATIOS'!C:D,2,FALSE)</f>
        <v>Distribution (câbles, alimentations spécifiques)</v>
      </c>
    </row>
    <row r="176" spans="1:20" s="1210" customFormat="1" ht="12.75" customHeight="1">
      <c r="A176" s="926"/>
      <c r="B176" s="989" t="s">
        <v>179</v>
      </c>
      <c r="C176" s="1255"/>
      <c r="D176" s="1263" t="s">
        <v>4221</v>
      </c>
      <c r="E176" s="992" t="s">
        <v>235</v>
      </c>
      <c r="F176" s="1001">
        <v>153</v>
      </c>
      <c r="G176" s="932">
        <v>12.37</v>
      </c>
      <c r="H176" s="1059">
        <f t="shared" si="2"/>
        <v>1892.61</v>
      </c>
      <c r="I176" s="331"/>
      <c r="J176" s="2167" t="s">
        <v>6406</v>
      </c>
      <c r="K176" s="2168" t="str">
        <f>VLOOKUP(J176,'FICHE RATIOS'!C:D,2,FALSE)</f>
        <v>Distribution (câbles, alimentations spécifiques)</v>
      </c>
    </row>
    <row r="177" spans="1:11" s="1210" customFormat="1" ht="12.75" customHeight="1">
      <c r="A177" s="926"/>
      <c r="B177" s="989" t="s">
        <v>179</v>
      </c>
      <c r="C177" s="1255"/>
      <c r="D177" s="1263" t="s">
        <v>4222</v>
      </c>
      <c r="E177" s="992" t="s">
        <v>235</v>
      </c>
      <c r="F177" s="1001">
        <v>83</v>
      </c>
      <c r="G177" s="932">
        <v>12.37</v>
      </c>
      <c r="H177" s="1059">
        <f t="shared" si="2"/>
        <v>1026.71</v>
      </c>
      <c r="I177" s="331"/>
      <c r="J177" s="2167" t="s">
        <v>6406</v>
      </c>
      <c r="K177" s="2168" t="str">
        <f>VLOOKUP(J177,'FICHE RATIOS'!C:D,2,FALSE)</f>
        <v>Distribution (câbles, alimentations spécifiques)</v>
      </c>
    </row>
    <row r="178" spans="1:11" s="1210" customFormat="1" ht="12.75" customHeight="1">
      <c r="A178" s="926"/>
      <c r="B178" s="989" t="s">
        <v>179</v>
      </c>
      <c r="C178" s="1255"/>
      <c r="D178" s="1263" t="s">
        <v>4223</v>
      </c>
      <c r="E178" s="992" t="s">
        <v>235</v>
      </c>
      <c r="F178" s="1001">
        <v>100</v>
      </c>
      <c r="G178" s="932">
        <v>5.18</v>
      </c>
      <c r="H178" s="1059">
        <f t="shared" si="2"/>
        <v>518</v>
      </c>
      <c r="I178" s="331"/>
      <c r="J178" s="2167" t="s">
        <v>6406</v>
      </c>
      <c r="K178" s="2168" t="str">
        <f>VLOOKUP(J178,'FICHE RATIOS'!C:D,2,FALSE)</f>
        <v>Distribution (câbles, alimentations spécifiques)</v>
      </c>
    </row>
    <row r="179" spans="1:11" s="1210" customFormat="1" ht="12.75" customHeight="1">
      <c r="A179" s="926"/>
      <c r="B179" s="989" t="s">
        <v>179</v>
      </c>
      <c r="C179" s="1255"/>
      <c r="D179" s="1263" t="s">
        <v>4224</v>
      </c>
      <c r="E179" s="992" t="s">
        <v>235</v>
      </c>
      <c r="F179" s="1001">
        <v>30</v>
      </c>
      <c r="G179" s="932">
        <v>3.79</v>
      </c>
      <c r="H179" s="1059">
        <f t="shared" si="2"/>
        <v>113.7</v>
      </c>
      <c r="I179" s="331"/>
      <c r="J179" s="2167" t="s">
        <v>6406</v>
      </c>
      <c r="K179" s="2168" t="str">
        <f>VLOOKUP(J179,'FICHE RATIOS'!C:D,2,FALSE)</f>
        <v>Distribution (câbles, alimentations spécifiques)</v>
      </c>
    </row>
    <row r="180" spans="1:11" s="1210" customFormat="1" ht="12.75" customHeight="1">
      <c r="A180" s="926"/>
      <c r="B180" s="989" t="s">
        <v>179</v>
      </c>
      <c r="C180" s="1255"/>
      <c r="D180" s="1263" t="s">
        <v>4225</v>
      </c>
      <c r="E180" s="992" t="s">
        <v>235</v>
      </c>
      <c r="F180" s="1001">
        <v>60</v>
      </c>
      <c r="G180" s="932">
        <v>5.83</v>
      </c>
      <c r="H180" s="1059">
        <f t="shared" si="2"/>
        <v>349.8</v>
      </c>
      <c r="I180" s="331"/>
      <c r="J180" s="2167" t="s">
        <v>6406</v>
      </c>
      <c r="K180" s="2168" t="str">
        <f>VLOOKUP(J180,'FICHE RATIOS'!C:D,2,FALSE)</f>
        <v>Distribution (câbles, alimentations spécifiques)</v>
      </c>
    </row>
    <row r="181" spans="1:11" s="1210" customFormat="1" ht="12.75" customHeight="1">
      <c r="A181" s="926"/>
      <c r="B181" s="989" t="s">
        <v>179</v>
      </c>
      <c r="C181" s="1255"/>
      <c r="D181" s="1263" t="s">
        <v>4226</v>
      </c>
      <c r="E181" s="992" t="s">
        <v>235</v>
      </c>
      <c r="F181" s="1001">
        <v>58</v>
      </c>
      <c r="G181" s="932">
        <v>5.83</v>
      </c>
      <c r="H181" s="1059">
        <f t="shared" si="2"/>
        <v>338.14</v>
      </c>
      <c r="I181" s="331"/>
      <c r="J181" s="2167" t="s">
        <v>6406</v>
      </c>
      <c r="K181" s="2168" t="str">
        <f>VLOOKUP(J181,'FICHE RATIOS'!C:D,2,FALSE)</f>
        <v>Distribution (câbles, alimentations spécifiques)</v>
      </c>
    </row>
    <row r="182" spans="1:11" s="1210" customFormat="1" ht="12.75" customHeight="1">
      <c r="A182" s="926"/>
      <c r="B182" s="989" t="s">
        <v>179</v>
      </c>
      <c r="C182" s="1255"/>
      <c r="D182" s="1263" t="s">
        <v>4227</v>
      </c>
      <c r="E182" s="992" t="s">
        <v>235</v>
      </c>
      <c r="F182" s="1001">
        <v>200</v>
      </c>
      <c r="G182" s="932">
        <v>16.7</v>
      </c>
      <c r="H182" s="1059">
        <f t="shared" si="2"/>
        <v>3340</v>
      </c>
      <c r="I182" s="331"/>
      <c r="J182" s="2167" t="s">
        <v>6406</v>
      </c>
      <c r="K182" s="2168" t="str">
        <f>VLOOKUP(J182,'FICHE RATIOS'!C:D,2,FALSE)</f>
        <v>Distribution (câbles, alimentations spécifiques)</v>
      </c>
    </row>
    <row r="183" spans="1:11" s="1210" customFormat="1" ht="12.75" customHeight="1">
      <c r="A183" s="926"/>
      <c r="B183" s="989" t="s">
        <v>179</v>
      </c>
      <c r="C183" s="1255"/>
      <c r="D183" s="1263" t="s">
        <v>4228</v>
      </c>
      <c r="E183" s="992" t="s">
        <v>235</v>
      </c>
      <c r="F183" s="1001">
        <v>70</v>
      </c>
      <c r="G183" s="932">
        <v>16.7</v>
      </c>
      <c r="H183" s="1059">
        <f t="shared" si="2"/>
        <v>1169</v>
      </c>
      <c r="I183" s="331"/>
      <c r="J183" s="2167" t="s">
        <v>6406</v>
      </c>
      <c r="K183" s="2168" t="str">
        <f>VLOOKUP(J183,'FICHE RATIOS'!C:D,2,FALSE)</f>
        <v>Distribution (câbles, alimentations spécifiques)</v>
      </c>
    </row>
    <row r="184" spans="1:11" s="1210" customFormat="1" ht="12.75" customHeight="1">
      <c r="A184" s="926"/>
      <c r="B184" s="989" t="s">
        <v>179</v>
      </c>
      <c r="C184" s="1255"/>
      <c r="D184" s="1263" t="s">
        <v>4229</v>
      </c>
      <c r="E184" s="992" t="s">
        <v>235</v>
      </c>
      <c r="F184" s="1001">
        <v>35</v>
      </c>
      <c r="G184" s="932">
        <v>5.83</v>
      </c>
      <c r="H184" s="1059">
        <f t="shared" si="2"/>
        <v>204.05</v>
      </c>
      <c r="I184" s="331"/>
      <c r="J184" s="2167" t="s">
        <v>6406</v>
      </c>
      <c r="K184" s="2168" t="str">
        <f>VLOOKUP(J184,'FICHE RATIOS'!C:D,2,FALSE)</f>
        <v>Distribution (câbles, alimentations spécifiques)</v>
      </c>
    </row>
    <row r="185" spans="1:11" s="1210" customFormat="1" ht="12.75" customHeight="1">
      <c r="A185" s="926"/>
      <c r="B185" s="989" t="s">
        <v>179</v>
      </c>
      <c r="C185" s="1255"/>
      <c r="D185" s="1263" t="s">
        <v>4230</v>
      </c>
      <c r="E185" s="992" t="s">
        <v>235</v>
      </c>
      <c r="F185" s="1001">
        <v>130</v>
      </c>
      <c r="G185" s="932">
        <v>5.83</v>
      </c>
      <c r="H185" s="1059">
        <f t="shared" si="2"/>
        <v>757.9</v>
      </c>
      <c r="I185" s="331"/>
      <c r="J185" s="2167" t="s">
        <v>6406</v>
      </c>
      <c r="K185" s="2168" t="str">
        <f>VLOOKUP(J185,'FICHE RATIOS'!C:D,2,FALSE)</f>
        <v>Distribution (câbles, alimentations spécifiques)</v>
      </c>
    </row>
    <row r="186" spans="1:11" s="1210" customFormat="1" ht="12.75" customHeight="1">
      <c r="A186" s="926"/>
      <c r="B186" s="989" t="s">
        <v>179</v>
      </c>
      <c r="C186" s="1255"/>
      <c r="D186" s="1263" t="s">
        <v>4231</v>
      </c>
      <c r="E186" s="992" t="s">
        <v>235</v>
      </c>
      <c r="F186" s="1001">
        <v>145</v>
      </c>
      <c r="G186" s="932">
        <v>43.2</v>
      </c>
      <c r="H186" s="1059">
        <f t="shared" si="2"/>
        <v>6264</v>
      </c>
      <c r="I186" s="331"/>
      <c r="J186" s="2167" t="s">
        <v>6406</v>
      </c>
      <c r="K186" s="2168" t="str">
        <f>VLOOKUP(J186,'FICHE RATIOS'!C:D,2,FALSE)</f>
        <v>Distribution (câbles, alimentations spécifiques)</v>
      </c>
    </row>
    <row r="187" spans="1:11" s="1210" customFormat="1" ht="12.75" customHeight="1">
      <c r="A187" s="926"/>
      <c r="B187" s="989" t="s">
        <v>179</v>
      </c>
      <c r="C187" s="1255"/>
      <c r="D187" s="1263" t="s">
        <v>4232</v>
      </c>
      <c r="E187" s="992" t="s">
        <v>66</v>
      </c>
      <c r="F187" s="1001">
        <v>1</v>
      </c>
      <c r="G187" s="932">
        <v>4323.1400000000003</v>
      </c>
      <c r="H187" s="1059">
        <f t="shared" si="2"/>
        <v>4323.1400000000003</v>
      </c>
      <c r="I187" s="331"/>
      <c r="J187" s="2167" t="s">
        <v>6406</v>
      </c>
      <c r="K187" s="2168" t="str">
        <f>VLOOKUP(J187,'FICHE RATIOS'!C:D,2,FALSE)</f>
        <v>Distribution (câbles, alimentations spécifiques)</v>
      </c>
    </row>
    <row r="188" spans="1:11" s="1210" customFormat="1" ht="12.75" customHeight="1">
      <c r="A188" s="926"/>
      <c r="B188" s="989" t="s">
        <v>179</v>
      </c>
      <c r="C188" s="1255"/>
      <c r="D188" s="1263" t="s">
        <v>4233</v>
      </c>
      <c r="E188" s="992" t="s">
        <v>235</v>
      </c>
      <c r="F188" s="1001">
        <v>20</v>
      </c>
      <c r="G188" s="932">
        <v>12.37</v>
      </c>
      <c r="H188" s="1059">
        <f t="shared" si="2"/>
        <v>247.39999999999998</v>
      </c>
      <c r="I188" s="331"/>
      <c r="J188" s="2167" t="s">
        <v>6406</v>
      </c>
      <c r="K188" s="2168" t="str">
        <f>VLOOKUP(J188,'FICHE RATIOS'!C:D,2,FALSE)</f>
        <v>Distribution (câbles, alimentations spécifiques)</v>
      </c>
    </row>
    <row r="189" spans="1:11" s="1210" customFormat="1" ht="12.75" customHeight="1">
      <c r="A189" s="926"/>
      <c r="B189" s="989" t="s">
        <v>179</v>
      </c>
      <c r="C189" s="1255"/>
      <c r="D189" s="1263" t="s">
        <v>4234</v>
      </c>
      <c r="E189" s="992" t="s">
        <v>235</v>
      </c>
      <c r="F189" s="1001">
        <v>20</v>
      </c>
      <c r="G189" s="932">
        <v>12.37</v>
      </c>
      <c r="H189" s="1059">
        <f t="shared" si="2"/>
        <v>247.39999999999998</v>
      </c>
      <c r="I189" s="331"/>
      <c r="J189" s="2167" t="s">
        <v>6406</v>
      </c>
      <c r="K189" s="2168" t="str">
        <f>VLOOKUP(J189,'FICHE RATIOS'!C:D,2,FALSE)</f>
        <v>Distribution (câbles, alimentations spécifiques)</v>
      </c>
    </row>
    <row r="190" spans="1:11" s="1210" customFormat="1" ht="12.75" customHeight="1">
      <c r="A190" s="926"/>
      <c r="B190" s="989" t="s">
        <v>179</v>
      </c>
      <c r="C190" s="1255"/>
      <c r="D190" s="1263" t="s">
        <v>4235</v>
      </c>
      <c r="E190" s="992" t="s">
        <v>235</v>
      </c>
      <c r="F190" s="1001">
        <v>20</v>
      </c>
      <c r="G190" s="932">
        <v>12.37</v>
      </c>
      <c r="H190" s="1059">
        <f t="shared" si="2"/>
        <v>247.39999999999998</v>
      </c>
      <c r="I190" s="331"/>
      <c r="J190" s="2167" t="s">
        <v>6406</v>
      </c>
      <c r="K190" s="2168" t="str">
        <f>VLOOKUP(J190,'FICHE RATIOS'!C:D,2,FALSE)</f>
        <v>Distribution (câbles, alimentations spécifiques)</v>
      </c>
    </row>
    <row r="191" spans="1:11" s="1210" customFormat="1" ht="12.75" customHeight="1">
      <c r="A191" s="926"/>
      <c r="B191" s="989" t="s">
        <v>179</v>
      </c>
      <c r="C191" s="1255"/>
      <c r="D191" s="1263" t="s">
        <v>4236</v>
      </c>
      <c r="E191" s="992" t="s">
        <v>235</v>
      </c>
      <c r="F191" s="1001">
        <v>20</v>
      </c>
      <c r="G191" s="932">
        <v>12.37</v>
      </c>
      <c r="H191" s="1059">
        <f t="shared" si="2"/>
        <v>247.39999999999998</v>
      </c>
      <c r="I191" s="331"/>
      <c r="J191" s="2167" t="s">
        <v>6406</v>
      </c>
      <c r="K191" s="2168" t="str">
        <f>VLOOKUP(J191,'FICHE RATIOS'!C:D,2,FALSE)</f>
        <v>Distribution (câbles, alimentations spécifiques)</v>
      </c>
    </row>
    <row r="192" spans="1:11" s="1210" customFormat="1" ht="12.75" customHeight="1">
      <c r="A192" s="926"/>
      <c r="B192" s="989" t="s">
        <v>179</v>
      </c>
      <c r="C192" s="1255"/>
      <c r="D192" s="1263" t="s">
        <v>4237</v>
      </c>
      <c r="E192" s="992" t="s">
        <v>235</v>
      </c>
      <c r="F192" s="1001">
        <v>105</v>
      </c>
      <c r="G192" s="932">
        <v>17.57</v>
      </c>
      <c r="H192" s="1059">
        <f t="shared" si="2"/>
        <v>1844.8500000000001</v>
      </c>
      <c r="I192" s="331"/>
      <c r="J192" s="2167" t="s">
        <v>6406</v>
      </c>
      <c r="K192" s="2168" t="str">
        <f>VLOOKUP(J192,'FICHE RATIOS'!C:D,2,FALSE)</f>
        <v>Distribution (câbles, alimentations spécifiques)</v>
      </c>
    </row>
    <row r="193" spans="1:11" s="1210" customFormat="1" ht="12.75" customHeight="1">
      <c r="A193" s="926"/>
      <c r="B193" s="989" t="s">
        <v>179</v>
      </c>
      <c r="C193" s="1255"/>
      <c r="D193" s="1263" t="s">
        <v>4238</v>
      </c>
      <c r="E193" s="992" t="s">
        <v>235</v>
      </c>
      <c r="F193" s="1001">
        <v>105</v>
      </c>
      <c r="G193" s="932">
        <v>17.57</v>
      </c>
      <c r="H193" s="1059">
        <f t="shared" si="2"/>
        <v>1844.8500000000001</v>
      </c>
      <c r="I193" s="331"/>
      <c r="J193" s="2167" t="s">
        <v>6406</v>
      </c>
      <c r="K193" s="2168" t="str">
        <f>VLOOKUP(J193,'FICHE RATIOS'!C:D,2,FALSE)</f>
        <v>Distribution (câbles, alimentations spécifiques)</v>
      </c>
    </row>
    <row r="194" spans="1:11" s="1210" customFormat="1" ht="12.75" customHeight="1">
      <c r="A194" s="926"/>
      <c r="B194" s="989" t="s">
        <v>179</v>
      </c>
      <c r="C194" s="1255"/>
      <c r="D194" s="1263" t="s">
        <v>4239</v>
      </c>
      <c r="E194" s="992" t="s">
        <v>235</v>
      </c>
      <c r="F194" s="1001">
        <v>105</v>
      </c>
      <c r="G194" s="932">
        <v>17.57</v>
      </c>
      <c r="H194" s="1059">
        <f t="shared" si="2"/>
        <v>1844.8500000000001</v>
      </c>
      <c r="I194" s="331"/>
      <c r="J194" s="2167" t="s">
        <v>6406</v>
      </c>
      <c r="K194" s="2168" t="str">
        <f>VLOOKUP(J194,'FICHE RATIOS'!C:D,2,FALSE)</f>
        <v>Distribution (câbles, alimentations spécifiques)</v>
      </c>
    </row>
    <row r="195" spans="1:11" s="1210" customFormat="1" ht="12.75" customHeight="1">
      <c r="A195" s="926"/>
      <c r="B195" s="989" t="s">
        <v>179</v>
      </c>
      <c r="C195" s="1255"/>
      <c r="D195" s="1263" t="s">
        <v>4240</v>
      </c>
      <c r="E195" s="992" t="s">
        <v>235</v>
      </c>
      <c r="F195" s="1001">
        <v>114</v>
      </c>
      <c r="G195" s="932">
        <v>17.57</v>
      </c>
      <c r="H195" s="1059">
        <f t="shared" si="2"/>
        <v>2002.98</v>
      </c>
      <c r="I195" s="331"/>
      <c r="J195" s="2167" t="s">
        <v>6406</v>
      </c>
      <c r="K195" s="2168" t="str">
        <f>VLOOKUP(J195,'FICHE RATIOS'!C:D,2,FALSE)</f>
        <v>Distribution (câbles, alimentations spécifiques)</v>
      </c>
    </row>
    <row r="196" spans="1:11" s="1210" customFormat="1" ht="12.75" customHeight="1">
      <c r="A196" s="926"/>
      <c r="B196" s="989" t="s">
        <v>179</v>
      </c>
      <c r="C196" s="1255"/>
      <c r="D196" s="1263" t="s">
        <v>4241</v>
      </c>
      <c r="E196" s="992" t="s">
        <v>235</v>
      </c>
      <c r="F196" s="1001">
        <v>114</v>
      </c>
      <c r="G196" s="932">
        <v>17.57</v>
      </c>
      <c r="H196" s="1059">
        <f t="shared" si="2"/>
        <v>2002.98</v>
      </c>
      <c r="I196" s="331"/>
      <c r="J196" s="2167" t="s">
        <v>6406</v>
      </c>
      <c r="K196" s="2168" t="str">
        <f>VLOOKUP(J196,'FICHE RATIOS'!C:D,2,FALSE)</f>
        <v>Distribution (câbles, alimentations spécifiques)</v>
      </c>
    </row>
    <row r="197" spans="1:11" s="1210" customFormat="1" ht="12.75" customHeight="1">
      <c r="A197" s="926"/>
      <c r="B197" s="989" t="s">
        <v>179</v>
      </c>
      <c r="C197" s="1255"/>
      <c r="D197" s="1263" t="s">
        <v>4242</v>
      </c>
      <c r="E197" s="992" t="s">
        <v>235</v>
      </c>
      <c r="F197" s="1001">
        <v>114</v>
      </c>
      <c r="G197" s="932">
        <v>17.57</v>
      </c>
      <c r="H197" s="1059">
        <f t="shared" si="2"/>
        <v>2002.98</v>
      </c>
      <c r="I197" s="331"/>
      <c r="J197" s="2167" t="s">
        <v>6406</v>
      </c>
      <c r="K197" s="2168" t="str">
        <f>VLOOKUP(J197,'FICHE RATIOS'!C:D,2,FALSE)</f>
        <v>Distribution (câbles, alimentations spécifiques)</v>
      </c>
    </row>
    <row r="198" spans="1:11" s="1210" customFormat="1" ht="12.75" customHeight="1">
      <c r="A198" s="926"/>
      <c r="B198" s="989" t="s">
        <v>179</v>
      </c>
      <c r="C198" s="1255"/>
      <c r="D198" s="1263" t="s">
        <v>4243</v>
      </c>
      <c r="E198" s="992" t="s">
        <v>235</v>
      </c>
      <c r="F198" s="1001">
        <v>94</v>
      </c>
      <c r="G198" s="932">
        <v>12.37</v>
      </c>
      <c r="H198" s="1059">
        <f t="shared" si="2"/>
        <v>1162.78</v>
      </c>
      <c r="I198" s="331"/>
      <c r="J198" s="2167" t="s">
        <v>6406</v>
      </c>
      <c r="K198" s="2168" t="str">
        <f>VLOOKUP(J198,'FICHE RATIOS'!C:D,2,FALSE)</f>
        <v>Distribution (câbles, alimentations spécifiques)</v>
      </c>
    </row>
    <row r="199" spans="1:11" s="1210" customFormat="1" ht="12.75" customHeight="1">
      <c r="A199" s="926"/>
      <c r="B199" s="989" t="s">
        <v>179</v>
      </c>
      <c r="C199" s="1255"/>
      <c r="D199" s="1263" t="s">
        <v>4244</v>
      </c>
      <c r="E199" s="992" t="s">
        <v>235</v>
      </c>
      <c r="F199" s="1001">
        <v>195</v>
      </c>
      <c r="G199" s="932">
        <v>17.57</v>
      </c>
      <c r="H199" s="1059">
        <f t="shared" si="2"/>
        <v>3426.15</v>
      </c>
      <c r="I199" s="331"/>
      <c r="J199" s="2167" t="s">
        <v>6406</v>
      </c>
      <c r="K199" s="2168" t="str">
        <f>VLOOKUP(J199,'FICHE RATIOS'!C:D,2,FALSE)</f>
        <v>Distribution (câbles, alimentations spécifiques)</v>
      </c>
    </row>
    <row r="200" spans="1:11" s="1210" customFormat="1" ht="12.75" customHeight="1">
      <c r="A200" s="926"/>
      <c r="B200" s="989" t="s">
        <v>179</v>
      </c>
      <c r="C200" s="1255"/>
      <c r="D200" s="1263" t="s">
        <v>4245</v>
      </c>
      <c r="E200" s="992" t="s">
        <v>235</v>
      </c>
      <c r="F200" s="1001">
        <v>195</v>
      </c>
      <c r="G200" s="932">
        <v>17.57</v>
      </c>
      <c r="H200" s="1059">
        <f t="shared" si="2"/>
        <v>3426.15</v>
      </c>
      <c r="I200" s="331"/>
      <c r="J200" s="2167" t="s">
        <v>6406</v>
      </c>
      <c r="K200" s="2168" t="str">
        <f>VLOOKUP(J200,'FICHE RATIOS'!C:D,2,FALSE)</f>
        <v>Distribution (câbles, alimentations spécifiques)</v>
      </c>
    </row>
    <row r="201" spans="1:11" s="1210" customFormat="1" ht="12.75" customHeight="1">
      <c r="A201" s="926"/>
      <c r="B201" s="989" t="s">
        <v>179</v>
      </c>
      <c r="C201" s="1255"/>
      <c r="D201" s="1263" t="s">
        <v>4246</v>
      </c>
      <c r="E201" s="992" t="s">
        <v>235</v>
      </c>
      <c r="F201" s="1001">
        <v>85</v>
      </c>
      <c r="G201" s="932">
        <v>7.12</v>
      </c>
      <c r="H201" s="1059">
        <f t="shared" si="2"/>
        <v>605.20000000000005</v>
      </c>
      <c r="I201" s="331"/>
      <c r="J201" s="2167" t="s">
        <v>6406</v>
      </c>
      <c r="K201" s="2168" t="str">
        <f>VLOOKUP(J201,'FICHE RATIOS'!C:D,2,FALSE)</f>
        <v>Distribution (câbles, alimentations spécifiques)</v>
      </c>
    </row>
    <row r="202" spans="1:11" s="1210" customFormat="1" ht="12.75" customHeight="1">
      <c r="A202" s="926"/>
      <c r="B202" s="989" t="s">
        <v>179</v>
      </c>
      <c r="C202" s="1255"/>
      <c r="D202" s="1263" t="s">
        <v>4247</v>
      </c>
      <c r="E202" s="992" t="s">
        <v>235</v>
      </c>
      <c r="F202" s="1001">
        <v>100</v>
      </c>
      <c r="G202" s="932">
        <v>7.12</v>
      </c>
      <c r="H202" s="1059">
        <f t="shared" si="2"/>
        <v>712</v>
      </c>
      <c r="I202" s="331"/>
      <c r="J202" s="2167" t="s">
        <v>6406</v>
      </c>
      <c r="K202" s="2168" t="str">
        <f>VLOOKUP(J202,'FICHE RATIOS'!C:D,2,FALSE)</f>
        <v>Distribution (câbles, alimentations spécifiques)</v>
      </c>
    </row>
    <row r="203" spans="1:11" s="1210" customFormat="1" ht="12.75" customHeight="1">
      <c r="A203" s="926"/>
      <c r="B203" s="989" t="s">
        <v>179</v>
      </c>
      <c r="C203" s="1255"/>
      <c r="D203" s="1263" t="s">
        <v>4248</v>
      </c>
      <c r="E203" s="992" t="s">
        <v>235</v>
      </c>
      <c r="F203" s="1001">
        <v>140</v>
      </c>
      <c r="G203" s="932">
        <v>7.12</v>
      </c>
      <c r="H203" s="1059">
        <f t="shared" si="2"/>
        <v>996.80000000000007</v>
      </c>
      <c r="I203" s="331"/>
      <c r="J203" s="2167" t="s">
        <v>6406</v>
      </c>
      <c r="K203" s="2168" t="str">
        <f>VLOOKUP(J203,'FICHE RATIOS'!C:D,2,FALSE)</f>
        <v>Distribution (câbles, alimentations spécifiques)</v>
      </c>
    </row>
    <row r="204" spans="1:11" s="1210" customFormat="1" ht="12.75" customHeight="1">
      <c r="A204" s="926"/>
      <c r="B204" s="989" t="s">
        <v>179</v>
      </c>
      <c r="C204" s="1255"/>
      <c r="D204" s="1263" t="s">
        <v>4249</v>
      </c>
      <c r="E204" s="992" t="s">
        <v>235</v>
      </c>
      <c r="F204" s="1001">
        <v>155</v>
      </c>
      <c r="G204" s="932">
        <v>7.12</v>
      </c>
      <c r="H204" s="1059">
        <f t="shared" ref="H204:H267" si="3">+IF(F204=0,"",F204*G204)</f>
        <v>1103.5999999999999</v>
      </c>
      <c r="I204" s="331"/>
      <c r="J204" s="2167" t="s">
        <v>6406</v>
      </c>
      <c r="K204" s="2168" t="str">
        <f>VLOOKUP(J204,'FICHE RATIOS'!C:D,2,FALSE)</f>
        <v>Distribution (câbles, alimentations spécifiques)</v>
      </c>
    </row>
    <row r="205" spans="1:11" s="1210" customFormat="1" ht="12.75" customHeight="1">
      <c r="A205" s="926"/>
      <c r="B205" s="989" t="s">
        <v>179</v>
      </c>
      <c r="C205" s="1255"/>
      <c r="D205" s="1263" t="s">
        <v>4250</v>
      </c>
      <c r="E205" s="992" t="s">
        <v>235</v>
      </c>
      <c r="F205" s="1001">
        <v>80</v>
      </c>
      <c r="G205" s="932">
        <v>7.12</v>
      </c>
      <c r="H205" s="1059">
        <f t="shared" si="3"/>
        <v>569.6</v>
      </c>
      <c r="I205" s="331"/>
      <c r="J205" s="2167" t="s">
        <v>6406</v>
      </c>
      <c r="K205" s="2168" t="str">
        <f>VLOOKUP(J205,'FICHE RATIOS'!C:D,2,FALSE)</f>
        <v>Distribution (câbles, alimentations spécifiques)</v>
      </c>
    </row>
    <row r="206" spans="1:11" s="1210" customFormat="1" ht="12.75" customHeight="1">
      <c r="A206" s="926"/>
      <c r="B206" s="989" t="s">
        <v>179</v>
      </c>
      <c r="C206" s="1255"/>
      <c r="D206" s="1263" t="s">
        <v>4251</v>
      </c>
      <c r="E206" s="992" t="s">
        <v>235</v>
      </c>
      <c r="F206" s="1001">
        <v>155</v>
      </c>
      <c r="G206" s="932">
        <v>7.12</v>
      </c>
      <c r="H206" s="1059">
        <f t="shared" si="3"/>
        <v>1103.5999999999999</v>
      </c>
      <c r="I206" s="331"/>
      <c r="J206" s="2167" t="s">
        <v>6406</v>
      </c>
      <c r="K206" s="2168" t="str">
        <f>VLOOKUP(J206,'FICHE RATIOS'!C:D,2,FALSE)</f>
        <v>Distribution (câbles, alimentations spécifiques)</v>
      </c>
    </row>
    <row r="207" spans="1:11" s="1210" customFormat="1" ht="12.75" customHeight="1">
      <c r="A207" s="926"/>
      <c r="B207" s="989" t="s">
        <v>179</v>
      </c>
      <c r="C207" s="1255"/>
      <c r="D207" s="1263" t="s">
        <v>4252</v>
      </c>
      <c r="E207" s="992" t="s">
        <v>235</v>
      </c>
      <c r="F207" s="1001">
        <v>140</v>
      </c>
      <c r="G207" s="932">
        <v>7.12</v>
      </c>
      <c r="H207" s="1059">
        <f t="shared" si="3"/>
        <v>996.80000000000007</v>
      </c>
      <c r="I207" s="331"/>
      <c r="J207" s="2167" t="s">
        <v>6406</v>
      </c>
      <c r="K207" s="2168" t="str">
        <f>VLOOKUP(J207,'FICHE RATIOS'!C:D,2,FALSE)</f>
        <v>Distribution (câbles, alimentations spécifiques)</v>
      </c>
    </row>
    <row r="208" spans="1:11" s="1210" customFormat="1" ht="12.75" customHeight="1">
      <c r="A208" s="926"/>
      <c r="B208" s="989" t="s">
        <v>179</v>
      </c>
      <c r="C208" s="1255"/>
      <c r="D208" s="1263" t="s">
        <v>4253</v>
      </c>
      <c r="E208" s="992" t="s">
        <v>235</v>
      </c>
      <c r="F208" s="1001">
        <v>145</v>
      </c>
      <c r="G208" s="932">
        <v>14.45</v>
      </c>
      <c r="H208" s="1059">
        <f t="shared" si="3"/>
        <v>2095.25</v>
      </c>
      <c r="I208" s="331"/>
      <c r="J208" s="2167" t="s">
        <v>6406</v>
      </c>
      <c r="K208" s="2168" t="str">
        <f>VLOOKUP(J208,'FICHE RATIOS'!C:D,2,FALSE)</f>
        <v>Distribution (câbles, alimentations spécifiques)</v>
      </c>
    </row>
    <row r="209" spans="1:11" s="1210" customFormat="1" ht="12.75" customHeight="1">
      <c r="A209" s="926"/>
      <c r="B209" s="989" t="s">
        <v>179</v>
      </c>
      <c r="C209" s="1255"/>
      <c r="D209" s="1263" t="s">
        <v>4254</v>
      </c>
      <c r="E209" s="992" t="s">
        <v>235</v>
      </c>
      <c r="F209" s="1001">
        <v>93</v>
      </c>
      <c r="G209" s="932">
        <v>14.45</v>
      </c>
      <c r="H209" s="1059">
        <f t="shared" si="3"/>
        <v>1343.85</v>
      </c>
      <c r="I209" s="331"/>
      <c r="J209" s="2167" t="s">
        <v>6406</v>
      </c>
      <c r="K209" s="2168" t="str">
        <f>VLOOKUP(J209,'FICHE RATIOS'!C:D,2,FALSE)</f>
        <v>Distribution (câbles, alimentations spécifiques)</v>
      </c>
    </row>
    <row r="210" spans="1:11" s="1210" customFormat="1" ht="12.75" customHeight="1">
      <c r="A210" s="926"/>
      <c r="B210" s="989" t="s">
        <v>179</v>
      </c>
      <c r="C210" s="1255"/>
      <c r="D210" s="1263" t="s">
        <v>4255</v>
      </c>
      <c r="E210" s="992" t="s">
        <v>235</v>
      </c>
      <c r="F210" s="1001">
        <v>150</v>
      </c>
      <c r="G210" s="932">
        <v>8.89</v>
      </c>
      <c r="H210" s="1059">
        <f t="shared" si="3"/>
        <v>1333.5</v>
      </c>
      <c r="I210" s="331"/>
      <c r="J210" s="2167" t="s">
        <v>6406</v>
      </c>
      <c r="K210" s="2168" t="str">
        <f>VLOOKUP(J210,'FICHE RATIOS'!C:D,2,FALSE)</f>
        <v>Distribution (câbles, alimentations spécifiques)</v>
      </c>
    </row>
    <row r="211" spans="1:11" s="1210" customFormat="1" ht="12.75" customHeight="1">
      <c r="A211" s="926"/>
      <c r="B211" s="989" t="s">
        <v>179</v>
      </c>
      <c r="C211" s="1255"/>
      <c r="D211" s="1263" t="s">
        <v>4256</v>
      </c>
      <c r="E211" s="992" t="s">
        <v>235</v>
      </c>
      <c r="F211" s="1001">
        <v>103</v>
      </c>
      <c r="G211" s="932">
        <v>8.89</v>
      </c>
      <c r="H211" s="1059">
        <f t="shared" si="3"/>
        <v>915.67000000000007</v>
      </c>
      <c r="I211" s="331"/>
      <c r="J211" s="2167" t="s">
        <v>6406</v>
      </c>
      <c r="K211" s="2168" t="str">
        <f>VLOOKUP(J211,'FICHE RATIOS'!C:D,2,FALSE)</f>
        <v>Distribution (câbles, alimentations spécifiques)</v>
      </c>
    </row>
    <row r="212" spans="1:11" s="1210" customFormat="1" ht="12.75" customHeight="1">
      <c r="A212" s="926"/>
      <c r="B212" s="989" t="s">
        <v>179</v>
      </c>
      <c r="C212" s="1255"/>
      <c r="D212" s="1263" t="s">
        <v>4257</v>
      </c>
      <c r="E212" s="992" t="s">
        <v>235</v>
      </c>
      <c r="F212" s="1001">
        <v>110</v>
      </c>
      <c r="G212" s="932">
        <v>8.89</v>
      </c>
      <c r="H212" s="1059">
        <f t="shared" si="3"/>
        <v>977.90000000000009</v>
      </c>
      <c r="I212" s="331"/>
      <c r="J212" s="2167" t="s">
        <v>6406</v>
      </c>
      <c r="K212" s="2168" t="str">
        <f>VLOOKUP(J212,'FICHE RATIOS'!C:D,2,FALSE)</f>
        <v>Distribution (câbles, alimentations spécifiques)</v>
      </c>
    </row>
    <row r="213" spans="1:11" s="1210" customFormat="1" ht="12.75" customHeight="1">
      <c r="A213" s="926"/>
      <c r="B213" s="989" t="s">
        <v>179</v>
      </c>
      <c r="C213" s="1255"/>
      <c r="D213" s="1263" t="s">
        <v>4258</v>
      </c>
      <c r="E213" s="992" t="s">
        <v>235</v>
      </c>
      <c r="F213" s="1001">
        <v>114</v>
      </c>
      <c r="G213" s="932">
        <v>8.89</v>
      </c>
      <c r="H213" s="1059">
        <f t="shared" si="3"/>
        <v>1013.46</v>
      </c>
      <c r="I213" s="331"/>
      <c r="J213" s="2167" t="s">
        <v>6406</v>
      </c>
      <c r="K213" s="2168" t="str">
        <f>VLOOKUP(J213,'FICHE RATIOS'!C:D,2,FALSE)</f>
        <v>Distribution (câbles, alimentations spécifiques)</v>
      </c>
    </row>
    <row r="214" spans="1:11" s="1210" customFormat="1" ht="12.75" customHeight="1">
      <c r="A214" s="926"/>
      <c r="B214" s="989" t="s">
        <v>179</v>
      </c>
      <c r="C214" s="1255"/>
      <c r="D214" s="1263" t="s">
        <v>4259</v>
      </c>
      <c r="E214" s="992" t="s">
        <v>235</v>
      </c>
      <c r="F214" s="1001">
        <v>158</v>
      </c>
      <c r="G214" s="932">
        <v>8.89</v>
      </c>
      <c r="H214" s="1059">
        <f t="shared" si="3"/>
        <v>1404.6200000000001</v>
      </c>
      <c r="I214" s="331"/>
      <c r="J214" s="2167" t="s">
        <v>6406</v>
      </c>
      <c r="K214" s="2168" t="str">
        <f>VLOOKUP(J214,'FICHE RATIOS'!C:D,2,FALSE)</f>
        <v>Distribution (câbles, alimentations spécifiques)</v>
      </c>
    </row>
    <row r="215" spans="1:11" s="1210" customFormat="1" ht="12.75" customHeight="1">
      <c r="A215" s="926"/>
      <c r="B215" s="989" t="s">
        <v>179</v>
      </c>
      <c r="C215" s="1255"/>
      <c r="D215" s="1263" t="s">
        <v>4260</v>
      </c>
      <c r="E215" s="992" t="s">
        <v>235</v>
      </c>
      <c r="F215" s="1001">
        <v>160</v>
      </c>
      <c r="G215" s="932">
        <v>8.89</v>
      </c>
      <c r="H215" s="1059">
        <f t="shared" si="3"/>
        <v>1422.4</v>
      </c>
      <c r="I215" s="331"/>
      <c r="J215" s="2167" t="s">
        <v>6406</v>
      </c>
      <c r="K215" s="2168" t="str">
        <f>VLOOKUP(J215,'FICHE RATIOS'!C:D,2,FALSE)</f>
        <v>Distribution (câbles, alimentations spécifiques)</v>
      </c>
    </row>
    <row r="216" spans="1:11" s="1210" customFormat="1" ht="12.75" customHeight="1">
      <c r="A216" s="926"/>
      <c r="B216" s="989" t="s">
        <v>179</v>
      </c>
      <c r="C216" s="1255"/>
      <c r="D216" s="1263" t="s">
        <v>4261</v>
      </c>
      <c r="E216" s="992" t="s">
        <v>235</v>
      </c>
      <c r="F216" s="1001">
        <v>147</v>
      </c>
      <c r="G216" s="932">
        <v>8.89</v>
      </c>
      <c r="H216" s="1059">
        <f t="shared" si="3"/>
        <v>1306.8300000000002</v>
      </c>
      <c r="I216" s="331"/>
      <c r="J216" s="2167" t="s">
        <v>6406</v>
      </c>
      <c r="K216" s="2168" t="str">
        <f>VLOOKUP(J216,'FICHE RATIOS'!C:D,2,FALSE)</f>
        <v>Distribution (câbles, alimentations spécifiques)</v>
      </c>
    </row>
    <row r="217" spans="1:11" s="1210" customFormat="1" ht="12.75" customHeight="1">
      <c r="A217" s="926"/>
      <c r="B217" s="989" t="s">
        <v>179</v>
      </c>
      <c r="C217" s="1255"/>
      <c r="D217" s="1263" t="s">
        <v>4262</v>
      </c>
      <c r="E217" s="992" t="s">
        <v>235</v>
      </c>
      <c r="F217" s="1001">
        <v>83</v>
      </c>
      <c r="G217" s="932">
        <v>12.37</v>
      </c>
      <c r="H217" s="1059">
        <f t="shared" si="3"/>
        <v>1026.71</v>
      </c>
      <c r="I217" s="331"/>
      <c r="J217" s="2167" t="s">
        <v>6406</v>
      </c>
      <c r="K217" s="2168" t="str">
        <f>VLOOKUP(J217,'FICHE RATIOS'!C:D,2,FALSE)</f>
        <v>Distribution (câbles, alimentations spécifiques)</v>
      </c>
    </row>
    <row r="218" spans="1:11" s="1210" customFormat="1" ht="12.75" customHeight="1">
      <c r="A218" s="926"/>
      <c r="B218" s="989" t="s">
        <v>179</v>
      </c>
      <c r="C218" s="1255"/>
      <c r="D218" s="1263" t="s">
        <v>4263</v>
      </c>
      <c r="E218" s="992" t="s">
        <v>235</v>
      </c>
      <c r="F218" s="1001">
        <v>140</v>
      </c>
      <c r="G218" s="932">
        <v>6.65</v>
      </c>
      <c r="H218" s="1059">
        <f t="shared" si="3"/>
        <v>931</v>
      </c>
      <c r="I218" s="331"/>
      <c r="J218" s="2167" t="s">
        <v>6406</v>
      </c>
      <c r="K218" s="2168" t="str">
        <f>VLOOKUP(J218,'FICHE RATIOS'!C:D,2,FALSE)</f>
        <v>Distribution (câbles, alimentations spécifiques)</v>
      </c>
    </row>
    <row r="219" spans="1:11" s="1210" customFormat="1" ht="12.75" customHeight="1">
      <c r="A219" s="926"/>
      <c r="B219" s="989" t="s">
        <v>179</v>
      </c>
      <c r="C219" s="1255"/>
      <c r="D219" s="1263" t="s">
        <v>4264</v>
      </c>
      <c r="E219" s="992" t="s">
        <v>235</v>
      </c>
      <c r="F219" s="1001">
        <v>145</v>
      </c>
      <c r="G219" s="932">
        <v>6.65</v>
      </c>
      <c r="H219" s="1059">
        <f t="shared" si="3"/>
        <v>964.25</v>
      </c>
      <c r="I219" s="331"/>
      <c r="J219" s="2167" t="s">
        <v>6406</v>
      </c>
      <c r="K219" s="2168" t="str">
        <f>VLOOKUP(J219,'FICHE RATIOS'!C:D,2,FALSE)</f>
        <v>Distribution (câbles, alimentations spécifiques)</v>
      </c>
    </row>
    <row r="220" spans="1:11" s="1210" customFormat="1" ht="12.75" customHeight="1">
      <c r="A220" s="926"/>
      <c r="B220" s="989" t="s">
        <v>179</v>
      </c>
      <c r="C220" s="1255"/>
      <c r="D220" s="1263" t="s">
        <v>4265</v>
      </c>
      <c r="E220" s="992" t="s">
        <v>235</v>
      </c>
      <c r="F220" s="1001">
        <v>155</v>
      </c>
      <c r="G220" s="932">
        <v>6.65</v>
      </c>
      <c r="H220" s="1059">
        <f t="shared" si="3"/>
        <v>1030.75</v>
      </c>
      <c r="I220" s="331"/>
      <c r="J220" s="2167" t="s">
        <v>6406</v>
      </c>
      <c r="K220" s="2168" t="str">
        <f>VLOOKUP(J220,'FICHE RATIOS'!C:D,2,FALSE)</f>
        <v>Distribution (câbles, alimentations spécifiques)</v>
      </c>
    </row>
    <row r="221" spans="1:11" s="1210" customFormat="1" ht="12.75" customHeight="1">
      <c r="A221" s="926"/>
      <c r="B221" s="989" t="s">
        <v>179</v>
      </c>
      <c r="C221" s="1255"/>
      <c r="D221" s="1263" t="s">
        <v>4266</v>
      </c>
      <c r="E221" s="992" t="s">
        <v>235</v>
      </c>
      <c r="F221" s="1001">
        <v>93</v>
      </c>
      <c r="G221" s="932">
        <v>6.65</v>
      </c>
      <c r="H221" s="1059">
        <f t="shared" si="3"/>
        <v>618.45000000000005</v>
      </c>
      <c r="I221" s="331"/>
      <c r="J221" s="2167" t="s">
        <v>6406</v>
      </c>
      <c r="K221" s="2168" t="str">
        <f>VLOOKUP(J221,'FICHE RATIOS'!C:D,2,FALSE)</f>
        <v>Distribution (câbles, alimentations spécifiques)</v>
      </c>
    </row>
    <row r="222" spans="1:11" s="1210" customFormat="1" ht="12.75" customHeight="1">
      <c r="A222" s="926"/>
      <c r="B222" s="989" t="s">
        <v>179</v>
      </c>
      <c r="C222" s="1255"/>
      <c r="D222" s="1263" t="s">
        <v>4267</v>
      </c>
      <c r="E222" s="992" t="s">
        <v>235</v>
      </c>
      <c r="F222" s="1001">
        <v>50</v>
      </c>
      <c r="G222" s="932">
        <v>5.83</v>
      </c>
      <c r="H222" s="1059">
        <f t="shared" si="3"/>
        <v>291.5</v>
      </c>
      <c r="I222" s="331"/>
      <c r="J222" s="2167" t="s">
        <v>6406</v>
      </c>
      <c r="K222" s="2168" t="str">
        <f>VLOOKUP(J222,'FICHE RATIOS'!C:D,2,FALSE)</f>
        <v>Distribution (câbles, alimentations spécifiques)</v>
      </c>
    </row>
    <row r="223" spans="1:11" s="1210" customFormat="1" ht="12.75" customHeight="1">
      <c r="A223" s="926"/>
      <c r="B223" s="989" t="s">
        <v>179</v>
      </c>
      <c r="C223" s="1255"/>
      <c r="D223" s="1263" t="s">
        <v>4268</v>
      </c>
      <c r="E223" s="992" t="s">
        <v>235</v>
      </c>
      <c r="F223" s="1001">
        <v>48</v>
      </c>
      <c r="G223" s="932">
        <v>16.149999999999999</v>
      </c>
      <c r="H223" s="1059">
        <f t="shared" si="3"/>
        <v>775.19999999999993</v>
      </c>
      <c r="I223" s="331"/>
      <c r="J223" s="2167" t="s">
        <v>6406</v>
      </c>
      <c r="K223" s="2168" t="str">
        <f>VLOOKUP(J223,'FICHE RATIOS'!C:D,2,FALSE)</f>
        <v>Distribution (câbles, alimentations spécifiques)</v>
      </c>
    </row>
    <row r="224" spans="1:11" s="1210" customFormat="1" ht="12.75" customHeight="1">
      <c r="A224" s="926"/>
      <c r="B224" s="989" t="s">
        <v>179</v>
      </c>
      <c r="C224" s="1255"/>
      <c r="D224" s="1263" t="s">
        <v>4269</v>
      </c>
      <c r="E224" s="992" t="s">
        <v>235</v>
      </c>
      <c r="F224" s="1001">
        <v>500</v>
      </c>
      <c r="G224" s="932">
        <v>5.77</v>
      </c>
      <c r="H224" s="1059">
        <f t="shared" si="3"/>
        <v>2885</v>
      </c>
      <c r="I224" s="331"/>
      <c r="J224" s="2167" t="s">
        <v>6406</v>
      </c>
      <c r="K224" s="2168" t="str">
        <f>VLOOKUP(J224,'FICHE RATIOS'!C:D,2,FALSE)</f>
        <v>Distribution (câbles, alimentations spécifiques)</v>
      </c>
    </row>
    <row r="225" spans="1:11" s="1210" customFormat="1" ht="12.75" customHeight="1">
      <c r="A225" s="926"/>
      <c r="B225" s="989" t="s">
        <v>179</v>
      </c>
      <c r="C225" s="1255"/>
      <c r="D225" s="1263" t="s">
        <v>4270</v>
      </c>
      <c r="E225" s="992" t="s">
        <v>235</v>
      </c>
      <c r="F225" s="1001">
        <v>500</v>
      </c>
      <c r="G225" s="932">
        <v>5.77</v>
      </c>
      <c r="H225" s="1059">
        <f t="shared" si="3"/>
        <v>2885</v>
      </c>
      <c r="I225" s="331"/>
      <c r="J225" s="2167" t="s">
        <v>6406</v>
      </c>
      <c r="K225" s="2168" t="str">
        <f>VLOOKUP(J225,'FICHE RATIOS'!C:D,2,FALSE)</f>
        <v>Distribution (câbles, alimentations spécifiques)</v>
      </c>
    </row>
    <row r="226" spans="1:11" s="1210" customFormat="1" ht="12.75" customHeight="1">
      <c r="A226" s="926"/>
      <c r="B226" s="989" t="s">
        <v>179</v>
      </c>
      <c r="C226" s="1255"/>
      <c r="D226" s="1256" t="s">
        <v>179</v>
      </c>
      <c r="E226" s="992" t="s">
        <v>179</v>
      </c>
      <c r="F226" s="1001"/>
      <c r="G226" s="932"/>
      <c r="H226" s="1059" t="str">
        <f t="shared" si="3"/>
        <v/>
      </c>
      <c r="I226" s="331"/>
      <c r="J226" s="2167" t="s">
        <v>6406</v>
      </c>
      <c r="K226" s="2168" t="str">
        <f>VLOOKUP(J226,'FICHE RATIOS'!C:D,2,FALSE)</f>
        <v>Distribution (câbles, alimentations spécifiques)</v>
      </c>
    </row>
    <row r="227" spans="1:11" s="1210" customFormat="1" ht="12.75" customHeight="1">
      <c r="A227" s="926"/>
      <c r="B227" s="989" t="s">
        <v>179</v>
      </c>
      <c r="C227" s="1255"/>
      <c r="D227" s="1256" t="s">
        <v>179</v>
      </c>
      <c r="E227" s="992" t="s">
        <v>179</v>
      </c>
      <c r="F227" s="1001"/>
      <c r="G227" s="932"/>
      <c r="H227" s="1059" t="str">
        <f t="shared" si="3"/>
        <v/>
      </c>
      <c r="I227" s="331"/>
      <c r="J227" s="2167" t="s">
        <v>6406</v>
      </c>
      <c r="K227" s="2168" t="str">
        <f>VLOOKUP(J227,'FICHE RATIOS'!C:D,2,FALSE)</f>
        <v>Distribution (câbles, alimentations spécifiques)</v>
      </c>
    </row>
    <row r="228" spans="1:11" s="1210" customFormat="1" ht="12.75" customHeight="1">
      <c r="A228" s="926"/>
      <c r="B228" s="989" t="s">
        <v>179</v>
      </c>
      <c r="C228" s="1255"/>
      <c r="D228" s="1256" t="s">
        <v>4271</v>
      </c>
      <c r="E228" s="992" t="s">
        <v>179</v>
      </c>
      <c r="F228" s="1001"/>
      <c r="G228" s="932"/>
      <c r="H228" s="1059" t="str">
        <f t="shared" si="3"/>
        <v/>
      </c>
      <c r="I228" s="331"/>
      <c r="J228" s="2167" t="s">
        <v>6406</v>
      </c>
      <c r="K228" s="2168" t="str">
        <f>VLOOKUP(J228,'FICHE RATIOS'!C:D,2,FALSE)</f>
        <v>Distribution (câbles, alimentations spécifiques)</v>
      </c>
    </row>
    <row r="229" spans="1:11" s="1210" customFormat="1" ht="12.75" customHeight="1">
      <c r="A229" s="926"/>
      <c r="B229" s="989" t="s">
        <v>179</v>
      </c>
      <c r="C229" s="1255"/>
      <c r="D229" s="1263" t="s">
        <v>4272</v>
      </c>
      <c r="E229" s="992" t="s">
        <v>235</v>
      </c>
      <c r="F229" s="1001">
        <v>35</v>
      </c>
      <c r="G229" s="932">
        <v>10.44</v>
      </c>
      <c r="H229" s="1059">
        <f t="shared" si="3"/>
        <v>365.4</v>
      </c>
      <c r="I229" s="331"/>
      <c r="J229" s="2167" t="s">
        <v>6406</v>
      </c>
      <c r="K229" s="2168" t="str">
        <f>VLOOKUP(J229,'FICHE RATIOS'!C:D,2,FALSE)</f>
        <v>Distribution (câbles, alimentations spécifiques)</v>
      </c>
    </row>
    <row r="230" spans="1:11" s="1210" customFormat="1" ht="12.75" customHeight="1">
      <c r="A230" s="926"/>
      <c r="B230" s="989" t="s">
        <v>179</v>
      </c>
      <c r="C230" s="1255"/>
      <c r="D230" s="1263" t="s">
        <v>4273</v>
      </c>
      <c r="E230" s="992" t="s">
        <v>235</v>
      </c>
      <c r="F230" s="1001">
        <v>40</v>
      </c>
      <c r="G230" s="932">
        <v>12.37</v>
      </c>
      <c r="H230" s="1059">
        <f t="shared" si="3"/>
        <v>494.79999999999995</v>
      </c>
      <c r="I230" s="331"/>
      <c r="J230" s="2167" t="s">
        <v>6406</v>
      </c>
      <c r="K230" s="2168" t="str">
        <f>VLOOKUP(J230,'FICHE RATIOS'!C:D,2,FALSE)</f>
        <v>Distribution (câbles, alimentations spécifiques)</v>
      </c>
    </row>
    <row r="231" spans="1:11" s="1210" customFormat="1" ht="12.75" customHeight="1">
      <c r="A231" s="926"/>
      <c r="B231" s="989" t="s">
        <v>179</v>
      </c>
      <c r="C231" s="1255"/>
      <c r="D231" s="1263" t="s">
        <v>4274</v>
      </c>
      <c r="E231" s="992" t="s">
        <v>235</v>
      </c>
      <c r="F231" s="1001">
        <v>160</v>
      </c>
      <c r="G231" s="932">
        <v>7.12</v>
      </c>
      <c r="H231" s="1059">
        <f t="shared" si="3"/>
        <v>1139.2</v>
      </c>
      <c r="I231" s="331"/>
      <c r="J231" s="2167" t="s">
        <v>6406</v>
      </c>
      <c r="K231" s="2168" t="str">
        <f>VLOOKUP(J231,'FICHE RATIOS'!C:D,2,FALSE)</f>
        <v>Distribution (câbles, alimentations spécifiques)</v>
      </c>
    </row>
    <row r="232" spans="1:11" s="1210" customFormat="1" ht="12.75" customHeight="1">
      <c r="A232" s="926"/>
      <c r="B232" s="989" t="s">
        <v>179</v>
      </c>
      <c r="C232" s="1255"/>
      <c r="D232" s="1256" t="s">
        <v>179</v>
      </c>
      <c r="E232" s="992" t="s">
        <v>179</v>
      </c>
      <c r="F232" s="1001"/>
      <c r="G232" s="932"/>
      <c r="H232" s="1059" t="str">
        <f t="shared" si="3"/>
        <v/>
      </c>
      <c r="I232" s="331"/>
      <c r="J232" s="2167" t="s">
        <v>6406</v>
      </c>
      <c r="K232" s="2168" t="str">
        <f>VLOOKUP(J232,'FICHE RATIOS'!C:D,2,FALSE)</f>
        <v>Distribution (câbles, alimentations spécifiques)</v>
      </c>
    </row>
    <row r="233" spans="1:11" s="1210" customFormat="1" ht="12.75" customHeight="1">
      <c r="A233" s="926"/>
      <c r="B233" s="989" t="s">
        <v>179</v>
      </c>
      <c r="C233" s="1255"/>
      <c r="D233" s="1256" t="s">
        <v>4275</v>
      </c>
      <c r="E233" s="992" t="s">
        <v>179</v>
      </c>
      <c r="F233" s="1001"/>
      <c r="G233" s="932"/>
      <c r="H233" s="1059" t="str">
        <f t="shared" si="3"/>
        <v/>
      </c>
      <c r="I233" s="331"/>
      <c r="J233" s="2167" t="s">
        <v>6406</v>
      </c>
      <c r="K233" s="2168" t="str">
        <f>VLOOKUP(J233,'FICHE RATIOS'!C:D,2,FALSE)</f>
        <v>Distribution (câbles, alimentations spécifiques)</v>
      </c>
    </row>
    <row r="234" spans="1:11" s="1210" customFormat="1" ht="12.75" customHeight="1">
      <c r="A234" s="926"/>
      <c r="B234" s="989" t="s">
        <v>179</v>
      </c>
      <c r="C234" s="1255"/>
      <c r="D234" s="1263" t="s">
        <v>4276</v>
      </c>
      <c r="E234" s="992" t="s">
        <v>235</v>
      </c>
      <c r="F234" s="1001">
        <v>123</v>
      </c>
      <c r="G234" s="932">
        <v>11.3</v>
      </c>
      <c r="H234" s="1059">
        <f t="shared" si="3"/>
        <v>1389.9</v>
      </c>
      <c r="I234" s="331"/>
      <c r="J234" s="2167" t="s">
        <v>6406</v>
      </c>
      <c r="K234" s="2168" t="str">
        <f>VLOOKUP(J234,'FICHE RATIOS'!C:D,2,FALSE)</f>
        <v>Distribution (câbles, alimentations spécifiques)</v>
      </c>
    </row>
    <row r="235" spans="1:11" s="1210" customFormat="1" ht="12.75" customHeight="1">
      <c r="A235" s="926"/>
      <c r="B235" s="989" t="s">
        <v>179</v>
      </c>
      <c r="C235" s="1255"/>
      <c r="D235" s="1263" t="s">
        <v>4277</v>
      </c>
      <c r="E235" s="992" t="s">
        <v>235</v>
      </c>
      <c r="F235" s="1001">
        <v>90</v>
      </c>
      <c r="G235" s="932">
        <v>11.3</v>
      </c>
      <c r="H235" s="1059">
        <f t="shared" si="3"/>
        <v>1017.0000000000001</v>
      </c>
      <c r="I235" s="331"/>
      <c r="J235" s="2167" t="s">
        <v>6406</v>
      </c>
      <c r="K235" s="2168" t="str">
        <f>VLOOKUP(J235,'FICHE RATIOS'!C:D,2,FALSE)</f>
        <v>Distribution (câbles, alimentations spécifiques)</v>
      </c>
    </row>
    <row r="236" spans="1:11" s="1210" customFormat="1" ht="12.75" customHeight="1">
      <c r="A236" s="926"/>
      <c r="B236" s="989" t="s">
        <v>179</v>
      </c>
      <c r="C236" s="1255"/>
      <c r="D236" s="1263" t="s">
        <v>4278</v>
      </c>
      <c r="E236" s="992" t="s">
        <v>235</v>
      </c>
      <c r="F236" s="1001">
        <v>90</v>
      </c>
      <c r="G236" s="932">
        <v>7.95</v>
      </c>
      <c r="H236" s="1059">
        <f t="shared" si="3"/>
        <v>715.5</v>
      </c>
      <c r="I236" s="331"/>
      <c r="J236" s="2167" t="s">
        <v>6406</v>
      </c>
      <c r="K236" s="2168" t="str">
        <f>VLOOKUP(J236,'FICHE RATIOS'!C:D,2,FALSE)</f>
        <v>Distribution (câbles, alimentations spécifiques)</v>
      </c>
    </row>
    <row r="237" spans="1:11" s="1210" customFormat="1" ht="12.75" customHeight="1">
      <c r="A237" s="926"/>
      <c r="B237" s="989" t="s">
        <v>179</v>
      </c>
      <c r="C237" s="1255"/>
      <c r="D237" s="1263" t="s">
        <v>4279</v>
      </c>
      <c r="E237" s="992" t="s">
        <v>235</v>
      </c>
      <c r="F237" s="1001">
        <v>120</v>
      </c>
      <c r="G237" s="932">
        <v>11.3</v>
      </c>
      <c r="H237" s="1059">
        <f t="shared" si="3"/>
        <v>1356</v>
      </c>
      <c r="I237" s="331"/>
      <c r="J237" s="2167" t="s">
        <v>6406</v>
      </c>
      <c r="K237" s="2168" t="str">
        <f>VLOOKUP(J237,'FICHE RATIOS'!C:D,2,FALSE)</f>
        <v>Distribution (câbles, alimentations spécifiques)</v>
      </c>
    </row>
    <row r="238" spans="1:11" s="1210" customFormat="1" ht="12.75" customHeight="1">
      <c r="A238" s="926"/>
      <c r="B238" s="989" t="s">
        <v>179</v>
      </c>
      <c r="C238" s="1255"/>
      <c r="D238" s="1263" t="s">
        <v>4280</v>
      </c>
      <c r="E238" s="992" t="s">
        <v>235</v>
      </c>
      <c r="F238" s="1001">
        <v>85</v>
      </c>
      <c r="G238" s="932">
        <v>11.3</v>
      </c>
      <c r="H238" s="1059">
        <f t="shared" si="3"/>
        <v>960.50000000000011</v>
      </c>
      <c r="I238" s="331"/>
      <c r="J238" s="2167" t="s">
        <v>6406</v>
      </c>
      <c r="K238" s="2168" t="str">
        <f>VLOOKUP(J238,'FICHE RATIOS'!C:D,2,FALSE)</f>
        <v>Distribution (câbles, alimentations spécifiques)</v>
      </c>
    </row>
    <row r="239" spans="1:11" s="1210" customFormat="1" ht="12.75" customHeight="1">
      <c r="A239" s="926"/>
      <c r="B239" s="989" t="s">
        <v>179</v>
      </c>
      <c r="C239" s="1255"/>
      <c r="D239" s="1263" t="s">
        <v>4281</v>
      </c>
      <c r="E239" s="992" t="s">
        <v>235</v>
      </c>
      <c r="F239" s="1001">
        <v>140</v>
      </c>
      <c r="G239" s="932">
        <v>7.95</v>
      </c>
      <c r="H239" s="1059">
        <f t="shared" si="3"/>
        <v>1113</v>
      </c>
      <c r="I239" s="331"/>
      <c r="J239" s="2167" t="s">
        <v>6406</v>
      </c>
      <c r="K239" s="2168" t="str">
        <f>VLOOKUP(J239,'FICHE RATIOS'!C:D,2,FALSE)</f>
        <v>Distribution (câbles, alimentations spécifiques)</v>
      </c>
    </row>
    <row r="240" spans="1:11" s="1210" customFormat="1" ht="12.75" customHeight="1">
      <c r="A240" s="926"/>
      <c r="B240" s="989" t="s">
        <v>179</v>
      </c>
      <c r="C240" s="1255"/>
      <c r="D240" s="1263" t="s">
        <v>4282</v>
      </c>
      <c r="E240" s="992" t="s">
        <v>235</v>
      </c>
      <c r="F240" s="1001">
        <v>55</v>
      </c>
      <c r="G240" s="932">
        <v>11.3</v>
      </c>
      <c r="H240" s="1059">
        <f t="shared" si="3"/>
        <v>621.5</v>
      </c>
      <c r="I240" s="331"/>
      <c r="J240" s="2167" t="s">
        <v>6406</v>
      </c>
      <c r="K240" s="2168" t="str">
        <f>VLOOKUP(J240,'FICHE RATIOS'!C:D,2,FALSE)</f>
        <v>Distribution (câbles, alimentations spécifiques)</v>
      </c>
    </row>
    <row r="241" spans="1:11" s="1210" customFormat="1" ht="12.75" customHeight="1">
      <c r="A241" s="926"/>
      <c r="B241" s="989" t="s">
        <v>179</v>
      </c>
      <c r="C241" s="1255"/>
      <c r="D241" s="1263" t="s">
        <v>4283</v>
      </c>
      <c r="E241" s="992" t="s">
        <v>235</v>
      </c>
      <c r="F241" s="1001">
        <v>159</v>
      </c>
      <c r="G241" s="932">
        <v>25.09</v>
      </c>
      <c r="H241" s="1059">
        <f t="shared" si="3"/>
        <v>3989.31</v>
      </c>
      <c r="I241" s="331"/>
      <c r="J241" s="2167" t="s">
        <v>6406</v>
      </c>
      <c r="K241" s="2168" t="str">
        <f>VLOOKUP(J241,'FICHE RATIOS'!C:D,2,FALSE)</f>
        <v>Distribution (câbles, alimentations spécifiques)</v>
      </c>
    </row>
    <row r="242" spans="1:11" s="1210" customFormat="1" ht="12.75" customHeight="1">
      <c r="A242" s="926"/>
      <c r="B242" s="989" t="s">
        <v>179</v>
      </c>
      <c r="C242" s="1255"/>
      <c r="D242" s="1263" t="s">
        <v>4284</v>
      </c>
      <c r="E242" s="992" t="s">
        <v>235</v>
      </c>
      <c r="F242" s="1001">
        <v>144</v>
      </c>
      <c r="G242" s="932">
        <v>25.09</v>
      </c>
      <c r="H242" s="1059">
        <f t="shared" si="3"/>
        <v>3612.96</v>
      </c>
      <c r="I242" s="331"/>
      <c r="J242" s="2167" t="s">
        <v>6406</v>
      </c>
      <c r="K242" s="2168" t="str">
        <f>VLOOKUP(J242,'FICHE RATIOS'!C:D,2,FALSE)</f>
        <v>Distribution (câbles, alimentations spécifiques)</v>
      </c>
    </row>
    <row r="243" spans="1:11" s="1210" customFormat="1" ht="12.75" customHeight="1">
      <c r="A243" s="926"/>
      <c r="B243" s="989" t="s">
        <v>179</v>
      </c>
      <c r="C243" s="1255"/>
      <c r="D243" s="1263" t="s">
        <v>4285</v>
      </c>
      <c r="E243" s="992" t="s">
        <v>235</v>
      </c>
      <c r="F243" s="1001">
        <v>230</v>
      </c>
      <c r="G243" s="932">
        <v>20.41</v>
      </c>
      <c r="H243" s="1059">
        <f t="shared" si="3"/>
        <v>4694.3</v>
      </c>
      <c r="I243" s="331"/>
      <c r="J243" s="2167" t="s">
        <v>6406</v>
      </c>
      <c r="K243" s="2168" t="str">
        <f>VLOOKUP(J243,'FICHE RATIOS'!C:D,2,FALSE)</f>
        <v>Distribution (câbles, alimentations spécifiques)</v>
      </c>
    </row>
    <row r="244" spans="1:11" s="1210" customFormat="1" ht="12.75" customHeight="1">
      <c r="A244" s="926"/>
      <c r="B244" s="989" t="s">
        <v>179</v>
      </c>
      <c r="C244" s="1255"/>
      <c r="D244" s="1263" t="s">
        <v>4286</v>
      </c>
      <c r="E244" s="992" t="s">
        <v>235</v>
      </c>
      <c r="F244" s="1001">
        <v>255</v>
      </c>
      <c r="G244" s="932">
        <v>14.18</v>
      </c>
      <c r="H244" s="1059">
        <f t="shared" si="3"/>
        <v>3615.9</v>
      </c>
      <c r="I244" s="331"/>
      <c r="J244" s="2167" t="s">
        <v>6406</v>
      </c>
      <c r="K244" s="2168" t="str">
        <f>VLOOKUP(J244,'FICHE RATIOS'!C:D,2,FALSE)</f>
        <v>Distribution (câbles, alimentations spécifiques)</v>
      </c>
    </row>
    <row r="245" spans="1:11" s="1210" customFormat="1" ht="12.75" customHeight="1">
      <c r="A245" s="926"/>
      <c r="B245" s="989" t="s">
        <v>179</v>
      </c>
      <c r="C245" s="1255"/>
      <c r="D245" s="1263" t="s">
        <v>4287</v>
      </c>
      <c r="E245" s="992" t="s">
        <v>235</v>
      </c>
      <c r="F245" s="1001">
        <v>225</v>
      </c>
      <c r="G245" s="932">
        <v>11.3</v>
      </c>
      <c r="H245" s="1059">
        <f t="shared" si="3"/>
        <v>2542.5</v>
      </c>
      <c r="I245" s="331"/>
      <c r="J245" s="2167" t="s">
        <v>6406</v>
      </c>
      <c r="K245" s="2168" t="str">
        <f>VLOOKUP(J245,'FICHE RATIOS'!C:D,2,FALSE)</f>
        <v>Distribution (câbles, alimentations spécifiques)</v>
      </c>
    </row>
    <row r="246" spans="1:11" s="1210" customFormat="1" ht="12.75" customHeight="1">
      <c r="A246" s="926"/>
      <c r="B246" s="989" t="s">
        <v>179</v>
      </c>
      <c r="C246" s="1255"/>
      <c r="D246" s="1263" t="s">
        <v>4288</v>
      </c>
      <c r="E246" s="992" t="s">
        <v>235</v>
      </c>
      <c r="F246" s="1001">
        <v>215</v>
      </c>
      <c r="G246" s="932">
        <v>7.95</v>
      </c>
      <c r="H246" s="1059">
        <f t="shared" si="3"/>
        <v>1709.25</v>
      </c>
      <c r="I246" s="331"/>
      <c r="J246" s="2167" t="s">
        <v>6406</v>
      </c>
      <c r="K246" s="2168" t="str">
        <f>VLOOKUP(J246,'FICHE RATIOS'!C:D,2,FALSE)</f>
        <v>Distribution (câbles, alimentations spécifiques)</v>
      </c>
    </row>
    <row r="247" spans="1:11" s="1210" customFormat="1" ht="12.75" customHeight="1">
      <c r="A247" s="926"/>
      <c r="B247" s="989" t="s">
        <v>179</v>
      </c>
      <c r="C247" s="1255"/>
      <c r="D247" s="1263" t="s">
        <v>4289</v>
      </c>
      <c r="E247" s="992" t="s">
        <v>235</v>
      </c>
      <c r="F247" s="1001">
        <v>215</v>
      </c>
      <c r="G247" s="932">
        <v>11.3</v>
      </c>
      <c r="H247" s="1059">
        <f t="shared" si="3"/>
        <v>2429.5</v>
      </c>
      <c r="I247" s="331"/>
      <c r="J247" s="2167" t="s">
        <v>6406</v>
      </c>
      <c r="K247" s="2168" t="str">
        <f>VLOOKUP(J247,'FICHE RATIOS'!C:D,2,FALSE)</f>
        <v>Distribution (câbles, alimentations spécifiques)</v>
      </c>
    </row>
    <row r="248" spans="1:11" s="1210" customFormat="1" ht="12.75" customHeight="1">
      <c r="A248" s="926"/>
      <c r="B248" s="989" t="s">
        <v>179</v>
      </c>
      <c r="C248" s="1255"/>
      <c r="D248" s="1263" t="s">
        <v>4290</v>
      </c>
      <c r="E248" s="992" t="s">
        <v>4291</v>
      </c>
      <c r="F248" s="1001">
        <v>185</v>
      </c>
      <c r="G248" s="932">
        <v>7.95</v>
      </c>
      <c r="H248" s="1059">
        <f t="shared" si="3"/>
        <v>1470.75</v>
      </c>
      <c r="I248" s="331"/>
      <c r="J248" s="2167" t="s">
        <v>6406</v>
      </c>
      <c r="K248" s="2168" t="str">
        <f>VLOOKUP(J248,'FICHE RATIOS'!C:D,2,FALSE)</f>
        <v>Distribution (câbles, alimentations spécifiques)</v>
      </c>
    </row>
    <row r="249" spans="1:11" s="1210" customFormat="1" ht="12.75" customHeight="1">
      <c r="A249" s="926"/>
      <c r="B249" s="989" t="s">
        <v>179</v>
      </c>
      <c r="C249" s="1255"/>
      <c r="D249" s="1263" t="s">
        <v>4292</v>
      </c>
      <c r="E249" s="992" t="s">
        <v>235</v>
      </c>
      <c r="F249" s="1001">
        <v>205</v>
      </c>
      <c r="G249" s="932">
        <v>7.95</v>
      </c>
      <c r="H249" s="1059">
        <f t="shared" si="3"/>
        <v>1629.75</v>
      </c>
      <c r="I249" s="331"/>
      <c r="J249" s="2167" t="s">
        <v>6406</v>
      </c>
      <c r="K249" s="2168" t="str">
        <f>VLOOKUP(J249,'FICHE RATIOS'!C:D,2,FALSE)</f>
        <v>Distribution (câbles, alimentations spécifiques)</v>
      </c>
    </row>
    <row r="250" spans="1:11" s="1210" customFormat="1" ht="12.75" customHeight="1">
      <c r="A250" s="926"/>
      <c r="B250" s="989" t="s">
        <v>179</v>
      </c>
      <c r="C250" s="1255"/>
      <c r="D250" s="1263" t="s">
        <v>4293</v>
      </c>
      <c r="E250" s="992" t="s">
        <v>235</v>
      </c>
      <c r="F250" s="1001">
        <v>255</v>
      </c>
      <c r="G250" s="932">
        <v>6.52</v>
      </c>
      <c r="H250" s="1059">
        <f t="shared" si="3"/>
        <v>1662.6</v>
      </c>
      <c r="I250" s="331"/>
      <c r="J250" s="2167" t="s">
        <v>6406</v>
      </c>
      <c r="K250" s="2168" t="str">
        <f>VLOOKUP(J250,'FICHE RATIOS'!C:D,2,FALSE)</f>
        <v>Distribution (câbles, alimentations spécifiques)</v>
      </c>
    </row>
    <row r="251" spans="1:11" s="1210" customFormat="1" ht="12.75" customHeight="1">
      <c r="A251" s="926"/>
      <c r="B251" s="989" t="s">
        <v>179</v>
      </c>
      <c r="C251" s="1255"/>
      <c r="D251" s="1263" t="s">
        <v>4294</v>
      </c>
      <c r="E251" s="992" t="s">
        <v>235</v>
      </c>
      <c r="F251" s="1001">
        <v>257</v>
      </c>
      <c r="G251" s="932">
        <v>6.52</v>
      </c>
      <c r="H251" s="1059">
        <f t="shared" si="3"/>
        <v>1675.6399999999999</v>
      </c>
      <c r="I251" s="331"/>
      <c r="J251" s="2167" t="s">
        <v>6406</v>
      </c>
      <c r="K251" s="2168" t="str">
        <f>VLOOKUP(J251,'FICHE RATIOS'!C:D,2,FALSE)</f>
        <v>Distribution (câbles, alimentations spécifiques)</v>
      </c>
    </row>
    <row r="252" spans="1:11" s="1210" customFormat="1" ht="12.75" customHeight="1">
      <c r="A252" s="926"/>
      <c r="B252" s="989" t="s">
        <v>179</v>
      </c>
      <c r="C252" s="1255"/>
      <c r="D252" s="1263" t="s">
        <v>4295</v>
      </c>
      <c r="E252" s="992" t="s">
        <v>235</v>
      </c>
      <c r="F252" s="1001">
        <v>271</v>
      </c>
      <c r="G252" s="932">
        <v>6.52</v>
      </c>
      <c r="H252" s="1059">
        <f t="shared" si="3"/>
        <v>1766.9199999999998</v>
      </c>
      <c r="I252" s="331"/>
      <c r="J252" s="2167" t="s">
        <v>6406</v>
      </c>
      <c r="K252" s="2168" t="str">
        <f>VLOOKUP(J252,'FICHE RATIOS'!C:D,2,FALSE)</f>
        <v>Distribution (câbles, alimentations spécifiques)</v>
      </c>
    </row>
    <row r="253" spans="1:11" s="1210" customFormat="1" ht="12.75" customHeight="1">
      <c r="A253" s="926"/>
      <c r="B253" s="989" t="s">
        <v>179</v>
      </c>
      <c r="C253" s="1255"/>
      <c r="D253" s="1263" t="s">
        <v>4296</v>
      </c>
      <c r="E253" s="992" t="s">
        <v>235</v>
      </c>
      <c r="F253" s="1001">
        <v>271</v>
      </c>
      <c r="G253" s="932">
        <v>6.52</v>
      </c>
      <c r="H253" s="1059">
        <f t="shared" si="3"/>
        <v>1766.9199999999998</v>
      </c>
      <c r="I253" s="331"/>
      <c r="J253" s="2167" t="s">
        <v>6406</v>
      </c>
      <c r="K253" s="2168" t="str">
        <f>VLOOKUP(J253,'FICHE RATIOS'!C:D,2,FALSE)</f>
        <v>Distribution (câbles, alimentations spécifiques)</v>
      </c>
    </row>
    <row r="254" spans="1:11" s="1210" customFormat="1" ht="12.75" customHeight="1">
      <c r="A254" s="926"/>
      <c r="B254" s="989" t="s">
        <v>179</v>
      </c>
      <c r="C254" s="1255"/>
      <c r="D254" s="1263" t="s">
        <v>4297</v>
      </c>
      <c r="E254" s="992" t="s">
        <v>235</v>
      </c>
      <c r="F254" s="1001">
        <v>240</v>
      </c>
      <c r="G254" s="932">
        <v>6.52</v>
      </c>
      <c r="H254" s="1059">
        <f t="shared" si="3"/>
        <v>1564.8</v>
      </c>
      <c r="I254" s="331"/>
      <c r="J254" s="2167" t="s">
        <v>6406</v>
      </c>
      <c r="K254" s="2168" t="str">
        <f>VLOOKUP(J254,'FICHE RATIOS'!C:D,2,FALSE)</f>
        <v>Distribution (câbles, alimentations spécifiques)</v>
      </c>
    </row>
    <row r="255" spans="1:11" s="1210" customFormat="1" ht="12.75" customHeight="1">
      <c r="A255" s="926"/>
      <c r="B255" s="989" t="s">
        <v>179</v>
      </c>
      <c r="C255" s="1255"/>
      <c r="D255" s="1263" t="s">
        <v>4298</v>
      </c>
      <c r="E255" s="992" t="s">
        <v>235</v>
      </c>
      <c r="F255" s="1001">
        <v>240</v>
      </c>
      <c r="G255" s="932">
        <v>6.52</v>
      </c>
      <c r="H255" s="1059">
        <f t="shared" si="3"/>
        <v>1564.8</v>
      </c>
      <c r="I255" s="331"/>
      <c r="J255" s="2167" t="s">
        <v>6406</v>
      </c>
      <c r="K255" s="2168" t="str">
        <f>VLOOKUP(J255,'FICHE RATIOS'!C:D,2,FALSE)</f>
        <v>Distribution (câbles, alimentations spécifiques)</v>
      </c>
    </row>
    <row r="256" spans="1:11" s="1210" customFormat="1" ht="12.75" customHeight="1">
      <c r="A256" s="926"/>
      <c r="B256" s="989" t="s">
        <v>179</v>
      </c>
      <c r="C256" s="1255"/>
      <c r="D256" s="1263" t="s">
        <v>4299</v>
      </c>
      <c r="E256" s="992" t="s">
        <v>235</v>
      </c>
      <c r="F256" s="1001">
        <v>230</v>
      </c>
      <c r="G256" s="932">
        <v>6.52</v>
      </c>
      <c r="H256" s="1059">
        <f t="shared" si="3"/>
        <v>1499.6</v>
      </c>
      <c r="I256" s="331"/>
      <c r="J256" s="2167" t="s">
        <v>6406</v>
      </c>
      <c r="K256" s="2168" t="str">
        <f>VLOOKUP(J256,'FICHE RATIOS'!C:D,2,FALSE)</f>
        <v>Distribution (câbles, alimentations spécifiques)</v>
      </c>
    </row>
    <row r="257" spans="1:11" s="1210" customFormat="1" ht="12.75" customHeight="1">
      <c r="A257" s="926"/>
      <c r="B257" s="989" t="s">
        <v>179</v>
      </c>
      <c r="C257" s="1255"/>
      <c r="D257" s="1263" t="s">
        <v>4300</v>
      </c>
      <c r="E257" s="992" t="s">
        <v>235</v>
      </c>
      <c r="F257" s="1001">
        <v>230</v>
      </c>
      <c r="G257" s="932">
        <v>6.52</v>
      </c>
      <c r="H257" s="1059">
        <f t="shared" si="3"/>
        <v>1499.6</v>
      </c>
      <c r="I257" s="331"/>
      <c r="J257" s="2167" t="s">
        <v>6406</v>
      </c>
      <c r="K257" s="2168" t="str">
        <f>VLOOKUP(J257,'FICHE RATIOS'!C:D,2,FALSE)</f>
        <v>Distribution (câbles, alimentations spécifiques)</v>
      </c>
    </row>
    <row r="258" spans="1:11" s="1210" customFormat="1" ht="12.75" customHeight="1">
      <c r="A258" s="926"/>
      <c r="B258" s="989" t="s">
        <v>179</v>
      </c>
      <c r="C258" s="1255"/>
      <c r="D258" s="1263" t="s">
        <v>4301</v>
      </c>
      <c r="E258" s="992" t="s">
        <v>4302</v>
      </c>
      <c r="F258" s="1001">
        <v>215</v>
      </c>
      <c r="G258" s="932">
        <v>6.52</v>
      </c>
      <c r="H258" s="1059">
        <f t="shared" si="3"/>
        <v>1401.8</v>
      </c>
      <c r="I258" s="331"/>
      <c r="J258" s="2167" t="s">
        <v>6406</v>
      </c>
      <c r="K258" s="2168" t="str">
        <f>VLOOKUP(J258,'FICHE RATIOS'!C:D,2,FALSE)</f>
        <v>Distribution (câbles, alimentations spécifiques)</v>
      </c>
    </row>
    <row r="259" spans="1:11" s="1210" customFormat="1" ht="12.75" customHeight="1">
      <c r="A259" s="926"/>
      <c r="B259" s="989" t="s">
        <v>179</v>
      </c>
      <c r="C259" s="1255"/>
      <c r="D259" s="1263" t="s">
        <v>4303</v>
      </c>
      <c r="E259" s="992" t="s">
        <v>235</v>
      </c>
      <c r="F259" s="1001">
        <v>215</v>
      </c>
      <c r="G259" s="932">
        <v>6.52</v>
      </c>
      <c r="H259" s="1059">
        <f t="shared" si="3"/>
        <v>1401.8</v>
      </c>
      <c r="I259" s="331"/>
      <c r="J259" s="2167" t="s">
        <v>6406</v>
      </c>
      <c r="K259" s="2168" t="str">
        <f>VLOOKUP(J259,'FICHE RATIOS'!C:D,2,FALSE)</f>
        <v>Distribution (câbles, alimentations spécifiques)</v>
      </c>
    </row>
    <row r="260" spans="1:11" s="1210" customFormat="1" ht="12.75" customHeight="1">
      <c r="A260" s="926"/>
      <c r="B260" s="989" t="s">
        <v>179</v>
      </c>
      <c r="C260" s="1255"/>
      <c r="D260" s="1263" t="s">
        <v>4304</v>
      </c>
      <c r="E260" s="992" t="s">
        <v>235</v>
      </c>
      <c r="F260" s="1001">
        <v>205</v>
      </c>
      <c r="G260" s="932">
        <v>6.52</v>
      </c>
      <c r="H260" s="1059">
        <f t="shared" si="3"/>
        <v>1336.6</v>
      </c>
      <c r="I260" s="331"/>
      <c r="J260" s="2167" t="s">
        <v>6406</v>
      </c>
      <c r="K260" s="2168" t="str">
        <f>VLOOKUP(J260,'FICHE RATIOS'!C:D,2,FALSE)</f>
        <v>Distribution (câbles, alimentations spécifiques)</v>
      </c>
    </row>
    <row r="261" spans="1:11" s="1210" customFormat="1" ht="12.75" customHeight="1">
      <c r="A261" s="926"/>
      <c r="B261" s="989" t="s">
        <v>179</v>
      </c>
      <c r="C261" s="1255"/>
      <c r="D261" s="1263" t="s">
        <v>4305</v>
      </c>
      <c r="E261" s="992" t="s">
        <v>235</v>
      </c>
      <c r="F261" s="1001">
        <v>205</v>
      </c>
      <c r="G261" s="932">
        <v>6.52</v>
      </c>
      <c r="H261" s="1059">
        <f t="shared" si="3"/>
        <v>1336.6</v>
      </c>
      <c r="I261" s="331"/>
      <c r="J261" s="2167" t="s">
        <v>6406</v>
      </c>
      <c r="K261" s="2168" t="str">
        <f>VLOOKUP(J261,'FICHE RATIOS'!C:D,2,FALSE)</f>
        <v>Distribution (câbles, alimentations spécifiques)</v>
      </c>
    </row>
    <row r="262" spans="1:11" s="1210" customFormat="1" ht="12.75" customHeight="1">
      <c r="A262" s="926"/>
      <c r="B262" s="989" t="s">
        <v>179</v>
      </c>
      <c r="C262" s="1255"/>
      <c r="D262" s="1263" t="s">
        <v>4306</v>
      </c>
      <c r="E262" s="992" t="s">
        <v>235</v>
      </c>
      <c r="F262" s="1001">
        <v>197</v>
      </c>
      <c r="G262" s="932">
        <v>6.52</v>
      </c>
      <c r="H262" s="1059">
        <f t="shared" si="3"/>
        <v>1284.4399999999998</v>
      </c>
      <c r="I262" s="331"/>
      <c r="J262" s="2167" t="s">
        <v>6406</v>
      </c>
      <c r="K262" s="2168" t="str">
        <f>VLOOKUP(J262,'FICHE RATIOS'!C:D,2,FALSE)</f>
        <v>Distribution (câbles, alimentations spécifiques)</v>
      </c>
    </row>
    <row r="263" spans="1:11" s="1210" customFormat="1" ht="12.75" customHeight="1">
      <c r="A263" s="926"/>
      <c r="B263" s="989" t="s">
        <v>179</v>
      </c>
      <c r="C263" s="1255"/>
      <c r="D263" s="1263" t="s">
        <v>4307</v>
      </c>
      <c r="E263" s="992" t="s">
        <v>235</v>
      </c>
      <c r="F263" s="1001">
        <v>130</v>
      </c>
      <c r="G263" s="932">
        <v>6.52</v>
      </c>
      <c r="H263" s="1059">
        <f t="shared" si="3"/>
        <v>847.59999999999991</v>
      </c>
      <c r="I263" s="331"/>
      <c r="J263" s="2167" t="s">
        <v>6406</v>
      </c>
      <c r="K263" s="2168" t="str">
        <f>VLOOKUP(J263,'FICHE RATIOS'!C:D,2,FALSE)</f>
        <v>Distribution (câbles, alimentations spécifiques)</v>
      </c>
    </row>
    <row r="264" spans="1:11" s="1210" customFormat="1" ht="12.75" customHeight="1">
      <c r="A264" s="926"/>
      <c r="B264" s="989" t="s">
        <v>179</v>
      </c>
      <c r="C264" s="1255"/>
      <c r="D264" s="1263" t="s">
        <v>4308</v>
      </c>
      <c r="E264" s="992" t="s">
        <v>235</v>
      </c>
      <c r="F264" s="1001">
        <v>120</v>
      </c>
      <c r="G264" s="932">
        <v>6.52</v>
      </c>
      <c r="H264" s="1059">
        <f t="shared" si="3"/>
        <v>782.4</v>
      </c>
      <c r="I264" s="331"/>
      <c r="J264" s="2167" t="s">
        <v>6406</v>
      </c>
      <c r="K264" s="2168" t="str">
        <f>VLOOKUP(J264,'FICHE RATIOS'!C:D,2,FALSE)</f>
        <v>Distribution (câbles, alimentations spécifiques)</v>
      </c>
    </row>
    <row r="265" spans="1:11" s="1210" customFormat="1" ht="12.75" customHeight="1">
      <c r="A265" s="926"/>
      <c r="B265" s="989" t="s">
        <v>179</v>
      </c>
      <c r="C265" s="1255"/>
      <c r="D265" s="1263" t="s">
        <v>4309</v>
      </c>
      <c r="E265" s="992" t="s">
        <v>235</v>
      </c>
      <c r="F265" s="1001">
        <v>120</v>
      </c>
      <c r="G265" s="932">
        <v>6.52</v>
      </c>
      <c r="H265" s="1059">
        <f t="shared" si="3"/>
        <v>782.4</v>
      </c>
      <c r="I265" s="331"/>
      <c r="J265" s="2167" t="s">
        <v>6406</v>
      </c>
      <c r="K265" s="2168" t="str">
        <f>VLOOKUP(J265,'FICHE RATIOS'!C:D,2,FALSE)</f>
        <v>Distribution (câbles, alimentations spécifiques)</v>
      </c>
    </row>
    <row r="266" spans="1:11" s="1210" customFormat="1" ht="12.75" customHeight="1">
      <c r="A266" s="926"/>
      <c r="B266" s="989" t="s">
        <v>179</v>
      </c>
      <c r="C266" s="1255"/>
      <c r="D266" s="1263" t="s">
        <v>4310</v>
      </c>
      <c r="E266" s="992" t="s">
        <v>235</v>
      </c>
      <c r="F266" s="1001">
        <v>110</v>
      </c>
      <c r="G266" s="932">
        <v>6.52</v>
      </c>
      <c r="H266" s="1059">
        <f t="shared" si="3"/>
        <v>717.19999999999993</v>
      </c>
      <c r="I266" s="331"/>
      <c r="J266" s="2167" t="s">
        <v>6406</v>
      </c>
      <c r="K266" s="2168" t="str">
        <f>VLOOKUP(J266,'FICHE RATIOS'!C:D,2,FALSE)</f>
        <v>Distribution (câbles, alimentations spécifiques)</v>
      </c>
    </row>
    <row r="267" spans="1:11" s="1210" customFormat="1" ht="12.75" customHeight="1">
      <c r="A267" s="926"/>
      <c r="B267" s="989" t="s">
        <v>179</v>
      </c>
      <c r="C267" s="1255"/>
      <c r="D267" s="1263" t="s">
        <v>4311</v>
      </c>
      <c r="E267" s="992" t="s">
        <v>235</v>
      </c>
      <c r="F267" s="1001">
        <v>110</v>
      </c>
      <c r="G267" s="932">
        <v>6.52</v>
      </c>
      <c r="H267" s="1059">
        <f t="shared" si="3"/>
        <v>717.19999999999993</v>
      </c>
      <c r="I267" s="331"/>
      <c r="J267" s="2167" t="s">
        <v>6406</v>
      </c>
      <c r="K267" s="2168" t="str">
        <f>VLOOKUP(J267,'FICHE RATIOS'!C:D,2,FALSE)</f>
        <v>Distribution (câbles, alimentations spécifiques)</v>
      </c>
    </row>
    <row r="268" spans="1:11" s="1210" customFormat="1" ht="12.75" customHeight="1">
      <c r="A268" s="926"/>
      <c r="B268" s="989" t="s">
        <v>179</v>
      </c>
      <c r="C268" s="1255"/>
      <c r="D268" s="1263" t="s">
        <v>4312</v>
      </c>
      <c r="E268" s="992" t="s">
        <v>235</v>
      </c>
      <c r="F268" s="1001">
        <v>195</v>
      </c>
      <c r="G268" s="932">
        <v>11.3</v>
      </c>
      <c r="H268" s="1059">
        <f t="shared" ref="H268:H331" si="4">+IF(F268=0,"",F268*G268)</f>
        <v>2203.5</v>
      </c>
      <c r="I268" s="331"/>
      <c r="J268" s="2167" t="s">
        <v>6406</v>
      </c>
      <c r="K268" s="2168" t="str">
        <f>VLOOKUP(J268,'FICHE RATIOS'!C:D,2,FALSE)</f>
        <v>Distribution (câbles, alimentations spécifiques)</v>
      </c>
    </row>
    <row r="269" spans="1:11" s="1210" customFormat="1" ht="12.75" customHeight="1">
      <c r="A269" s="926"/>
      <c r="B269" s="989" t="s">
        <v>179</v>
      </c>
      <c r="C269" s="1255"/>
      <c r="D269" s="1263" t="s">
        <v>4313</v>
      </c>
      <c r="E269" s="992" t="s">
        <v>235</v>
      </c>
      <c r="F269" s="1001">
        <v>180</v>
      </c>
      <c r="G269" s="932">
        <v>6.52</v>
      </c>
      <c r="H269" s="1059">
        <f t="shared" si="4"/>
        <v>1173.5999999999999</v>
      </c>
      <c r="I269" s="331"/>
      <c r="J269" s="2167" t="s">
        <v>6406</v>
      </c>
      <c r="K269" s="2168" t="str">
        <f>VLOOKUP(J269,'FICHE RATIOS'!C:D,2,FALSE)</f>
        <v>Distribution (câbles, alimentations spécifiques)</v>
      </c>
    </row>
    <row r="270" spans="1:11" s="1210" customFormat="1" ht="12.75" customHeight="1">
      <c r="A270" s="926"/>
      <c r="B270" s="989" t="s">
        <v>179</v>
      </c>
      <c r="C270" s="1255"/>
      <c r="D270" s="1263" t="s">
        <v>4314</v>
      </c>
      <c r="E270" s="992" t="s">
        <v>235</v>
      </c>
      <c r="F270" s="1001">
        <v>190</v>
      </c>
      <c r="G270" s="932">
        <v>11.3</v>
      </c>
      <c r="H270" s="1059">
        <f t="shared" si="4"/>
        <v>2147</v>
      </c>
      <c r="I270" s="331"/>
      <c r="J270" s="2167" t="s">
        <v>6406</v>
      </c>
      <c r="K270" s="2168" t="str">
        <f>VLOOKUP(J270,'FICHE RATIOS'!C:D,2,FALSE)</f>
        <v>Distribution (câbles, alimentations spécifiques)</v>
      </c>
    </row>
    <row r="271" spans="1:11" s="1210" customFormat="1" ht="12.75" customHeight="1">
      <c r="A271" s="926"/>
      <c r="B271" s="989" t="s">
        <v>179</v>
      </c>
      <c r="C271" s="1255"/>
      <c r="D271" s="1263" t="s">
        <v>4315</v>
      </c>
      <c r="E271" s="992" t="s">
        <v>235</v>
      </c>
      <c r="F271" s="1001">
        <v>165</v>
      </c>
      <c r="G271" s="932">
        <v>6.52</v>
      </c>
      <c r="H271" s="1059">
        <f t="shared" si="4"/>
        <v>1075.8</v>
      </c>
      <c r="I271" s="331"/>
      <c r="J271" s="2167" t="s">
        <v>6406</v>
      </c>
      <c r="K271" s="2168" t="str">
        <f>VLOOKUP(J271,'FICHE RATIOS'!C:D,2,FALSE)</f>
        <v>Distribution (câbles, alimentations spécifiques)</v>
      </c>
    </row>
    <row r="272" spans="1:11" s="1210" customFormat="1" ht="12.75" customHeight="1">
      <c r="A272" s="926"/>
      <c r="B272" s="989" t="s">
        <v>179</v>
      </c>
      <c r="C272" s="1255"/>
      <c r="D272" s="1263" t="s">
        <v>4316</v>
      </c>
      <c r="E272" s="992" t="s">
        <v>235</v>
      </c>
      <c r="F272" s="1001">
        <v>165</v>
      </c>
      <c r="G272" s="932">
        <v>7.95</v>
      </c>
      <c r="H272" s="1059">
        <f t="shared" si="4"/>
        <v>1311.75</v>
      </c>
      <c r="I272" s="331"/>
      <c r="J272" s="2167" t="s">
        <v>6406</v>
      </c>
      <c r="K272" s="2168" t="str">
        <f>VLOOKUP(J272,'FICHE RATIOS'!C:D,2,FALSE)</f>
        <v>Distribution (câbles, alimentations spécifiques)</v>
      </c>
    </row>
    <row r="273" spans="1:11" s="1210" customFormat="1" ht="12.75" customHeight="1">
      <c r="A273" s="926"/>
      <c r="B273" s="989" t="s">
        <v>179</v>
      </c>
      <c r="C273" s="1255"/>
      <c r="D273" s="1263" t="s">
        <v>4317</v>
      </c>
      <c r="E273" s="992" t="s">
        <v>235</v>
      </c>
      <c r="F273" s="1001">
        <v>145</v>
      </c>
      <c r="G273" s="932">
        <v>7.95</v>
      </c>
      <c r="H273" s="1059">
        <f t="shared" si="4"/>
        <v>1152.75</v>
      </c>
      <c r="I273" s="331"/>
      <c r="J273" s="2167" t="s">
        <v>6406</v>
      </c>
      <c r="K273" s="2168" t="str">
        <f>VLOOKUP(J273,'FICHE RATIOS'!C:D,2,FALSE)</f>
        <v>Distribution (câbles, alimentations spécifiques)</v>
      </c>
    </row>
    <row r="274" spans="1:11" s="1210" customFormat="1" ht="12.75" customHeight="1">
      <c r="A274" s="926"/>
      <c r="B274" s="989" t="s">
        <v>179</v>
      </c>
      <c r="C274" s="1255"/>
      <c r="D274" s="1263" t="s">
        <v>4318</v>
      </c>
      <c r="E274" s="992" t="s">
        <v>235</v>
      </c>
      <c r="F274" s="1001">
        <v>145</v>
      </c>
      <c r="G274" s="932">
        <v>6.52</v>
      </c>
      <c r="H274" s="1059">
        <f t="shared" si="4"/>
        <v>945.4</v>
      </c>
      <c r="I274" s="331"/>
      <c r="J274" s="2167" t="s">
        <v>6406</v>
      </c>
      <c r="K274" s="2168" t="str">
        <f>VLOOKUP(J274,'FICHE RATIOS'!C:D,2,FALSE)</f>
        <v>Distribution (câbles, alimentations spécifiques)</v>
      </c>
    </row>
    <row r="275" spans="1:11" s="1210" customFormat="1" ht="12.75" customHeight="1">
      <c r="A275" s="926"/>
      <c r="B275" s="989" t="s">
        <v>179</v>
      </c>
      <c r="C275" s="1255"/>
      <c r="D275" s="1263" t="s">
        <v>4319</v>
      </c>
      <c r="E275" s="992" t="s">
        <v>235</v>
      </c>
      <c r="F275" s="1001">
        <v>135</v>
      </c>
      <c r="G275" s="932">
        <v>7.95</v>
      </c>
      <c r="H275" s="1059">
        <f t="shared" si="4"/>
        <v>1073.25</v>
      </c>
      <c r="I275" s="331"/>
      <c r="J275" s="2167" t="s">
        <v>6406</v>
      </c>
      <c r="K275" s="2168" t="str">
        <f>VLOOKUP(J275,'FICHE RATIOS'!C:D,2,FALSE)</f>
        <v>Distribution (câbles, alimentations spécifiques)</v>
      </c>
    </row>
    <row r="276" spans="1:11" s="1210" customFormat="1" ht="12.75" customHeight="1">
      <c r="A276" s="926"/>
      <c r="B276" s="989" t="s">
        <v>179</v>
      </c>
      <c r="C276" s="1255"/>
      <c r="D276" s="1263" t="s">
        <v>4320</v>
      </c>
      <c r="E276" s="992" t="s">
        <v>235</v>
      </c>
      <c r="F276" s="1001">
        <v>135</v>
      </c>
      <c r="G276" s="932">
        <v>7.95</v>
      </c>
      <c r="H276" s="1059">
        <f t="shared" si="4"/>
        <v>1073.25</v>
      </c>
      <c r="I276" s="331"/>
      <c r="J276" s="2167" t="s">
        <v>6406</v>
      </c>
      <c r="K276" s="2168" t="str">
        <f>VLOOKUP(J276,'FICHE RATIOS'!C:D,2,FALSE)</f>
        <v>Distribution (câbles, alimentations spécifiques)</v>
      </c>
    </row>
    <row r="277" spans="1:11" s="1210" customFormat="1" ht="12.75" customHeight="1">
      <c r="A277" s="926"/>
      <c r="B277" s="989" t="s">
        <v>179</v>
      </c>
      <c r="C277" s="1255"/>
      <c r="D277" s="1263" t="s">
        <v>4321</v>
      </c>
      <c r="E277" s="992" t="s">
        <v>235</v>
      </c>
      <c r="F277" s="1001">
        <v>100</v>
      </c>
      <c r="G277" s="932">
        <v>6.52</v>
      </c>
      <c r="H277" s="1059">
        <f t="shared" si="4"/>
        <v>652</v>
      </c>
      <c r="I277" s="331"/>
      <c r="J277" s="2167" t="s">
        <v>6406</v>
      </c>
      <c r="K277" s="2168" t="str">
        <f>VLOOKUP(J277,'FICHE RATIOS'!C:D,2,FALSE)</f>
        <v>Distribution (câbles, alimentations spécifiques)</v>
      </c>
    </row>
    <row r="278" spans="1:11" s="1210" customFormat="1" ht="12.75" customHeight="1">
      <c r="A278" s="926"/>
      <c r="B278" s="989" t="s">
        <v>179</v>
      </c>
      <c r="C278" s="1255"/>
      <c r="D278" s="1263" t="s">
        <v>4322</v>
      </c>
      <c r="E278" s="992" t="s">
        <v>235</v>
      </c>
      <c r="F278" s="1001">
        <v>100</v>
      </c>
      <c r="G278" s="932">
        <v>6.52</v>
      </c>
      <c r="H278" s="1059">
        <f t="shared" si="4"/>
        <v>652</v>
      </c>
      <c r="I278" s="331"/>
      <c r="J278" s="2167" t="s">
        <v>6406</v>
      </c>
      <c r="K278" s="2168" t="str">
        <f>VLOOKUP(J278,'FICHE RATIOS'!C:D,2,FALSE)</f>
        <v>Distribution (câbles, alimentations spécifiques)</v>
      </c>
    </row>
    <row r="279" spans="1:11" s="1210" customFormat="1" ht="12.75" customHeight="1">
      <c r="A279" s="926"/>
      <c r="B279" s="989" t="s">
        <v>179</v>
      </c>
      <c r="C279" s="1255"/>
      <c r="D279" s="1263" t="s">
        <v>4323</v>
      </c>
      <c r="E279" s="992" t="s">
        <v>235</v>
      </c>
      <c r="F279" s="1001">
        <v>200</v>
      </c>
      <c r="G279" s="932">
        <v>6.52</v>
      </c>
      <c r="H279" s="1059">
        <f t="shared" si="4"/>
        <v>1304</v>
      </c>
      <c r="I279" s="331"/>
      <c r="J279" s="2167" t="s">
        <v>6406</v>
      </c>
      <c r="K279" s="2168" t="str">
        <f>VLOOKUP(J279,'FICHE RATIOS'!C:D,2,FALSE)</f>
        <v>Distribution (câbles, alimentations spécifiques)</v>
      </c>
    </row>
    <row r="280" spans="1:11" s="1210" customFormat="1" ht="12.75" customHeight="1">
      <c r="A280" s="926"/>
      <c r="B280" s="989" t="s">
        <v>179</v>
      </c>
      <c r="C280" s="1255"/>
      <c r="D280" s="1263" t="s">
        <v>4324</v>
      </c>
      <c r="E280" s="992" t="s">
        <v>235</v>
      </c>
      <c r="F280" s="1001">
        <v>200</v>
      </c>
      <c r="G280" s="932">
        <v>6.52</v>
      </c>
      <c r="H280" s="1059">
        <f t="shared" si="4"/>
        <v>1304</v>
      </c>
      <c r="I280" s="331"/>
      <c r="J280" s="2167" t="s">
        <v>6406</v>
      </c>
      <c r="K280" s="2168" t="str">
        <f>VLOOKUP(J280,'FICHE RATIOS'!C:D,2,FALSE)</f>
        <v>Distribution (câbles, alimentations spécifiques)</v>
      </c>
    </row>
    <row r="281" spans="1:11" s="1210" customFormat="1" ht="12.75" customHeight="1">
      <c r="A281" s="926"/>
      <c r="B281" s="989" t="s">
        <v>179</v>
      </c>
      <c r="C281" s="1255"/>
      <c r="D281" s="1263" t="s">
        <v>4325</v>
      </c>
      <c r="E281" s="992" t="s">
        <v>235</v>
      </c>
      <c r="F281" s="1001">
        <v>200</v>
      </c>
      <c r="G281" s="932">
        <v>6.52</v>
      </c>
      <c r="H281" s="1059">
        <f t="shared" si="4"/>
        <v>1304</v>
      </c>
      <c r="I281" s="331"/>
      <c r="J281" s="2167" t="s">
        <v>6406</v>
      </c>
      <c r="K281" s="2168" t="str">
        <f>VLOOKUP(J281,'FICHE RATIOS'!C:D,2,FALSE)</f>
        <v>Distribution (câbles, alimentations spécifiques)</v>
      </c>
    </row>
    <row r="282" spans="1:11" s="1210" customFormat="1" ht="12.75" customHeight="1">
      <c r="A282" s="926"/>
      <c r="B282" s="989" t="s">
        <v>179</v>
      </c>
      <c r="C282" s="1255"/>
      <c r="D282" s="1263" t="s">
        <v>4326</v>
      </c>
      <c r="E282" s="992" t="s">
        <v>235</v>
      </c>
      <c r="F282" s="1001">
        <v>200</v>
      </c>
      <c r="G282" s="932">
        <v>6.52</v>
      </c>
      <c r="H282" s="1059">
        <f t="shared" si="4"/>
        <v>1304</v>
      </c>
      <c r="I282" s="331"/>
      <c r="J282" s="2167" t="s">
        <v>6406</v>
      </c>
      <c r="K282" s="2168" t="str">
        <f>VLOOKUP(J282,'FICHE RATIOS'!C:D,2,FALSE)</f>
        <v>Distribution (câbles, alimentations spécifiques)</v>
      </c>
    </row>
    <row r="283" spans="1:11" s="1210" customFormat="1" ht="12.75" customHeight="1">
      <c r="A283" s="926"/>
      <c r="B283" s="989" t="s">
        <v>179</v>
      </c>
      <c r="C283" s="1255"/>
      <c r="D283" s="1263" t="s">
        <v>4327</v>
      </c>
      <c r="E283" s="992" t="s">
        <v>235</v>
      </c>
      <c r="F283" s="1001">
        <v>110</v>
      </c>
      <c r="G283" s="932">
        <v>6.52</v>
      </c>
      <c r="H283" s="1059">
        <f t="shared" si="4"/>
        <v>717.19999999999993</v>
      </c>
      <c r="I283" s="331"/>
      <c r="J283" s="2167" t="s">
        <v>6406</v>
      </c>
      <c r="K283" s="2168" t="str">
        <f>VLOOKUP(J283,'FICHE RATIOS'!C:D,2,FALSE)</f>
        <v>Distribution (câbles, alimentations spécifiques)</v>
      </c>
    </row>
    <row r="284" spans="1:11" s="1210" customFormat="1" ht="12.75" customHeight="1">
      <c r="A284" s="926"/>
      <c r="B284" s="989" t="s">
        <v>179</v>
      </c>
      <c r="C284" s="1255"/>
      <c r="D284" s="1256" t="s">
        <v>179</v>
      </c>
      <c r="E284" s="992" t="s">
        <v>179</v>
      </c>
      <c r="F284" s="1001"/>
      <c r="G284" s="932"/>
      <c r="H284" s="1059" t="str">
        <f t="shared" si="4"/>
        <v/>
      </c>
      <c r="I284" s="331"/>
      <c r="J284" s="2167" t="s">
        <v>6406</v>
      </c>
      <c r="K284" s="2168" t="str">
        <f>VLOOKUP(J284,'FICHE RATIOS'!C:D,2,FALSE)</f>
        <v>Distribution (câbles, alimentations spécifiques)</v>
      </c>
    </row>
    <row r="285" spans="1:11" s="1210" customFormat="1" ht="12.75" customHeight="1">
      <c r="A285" s="926"/>
      <c r="B285" s="989" t="s">
        <v>179</v>
      </c>
      <c r="C285" s="1255"/>
      <c r="D285" s="1256" t="s">
        <v>179</v>
      </c>
      <c r="E285" s="992" t="s">
        <v>179</v>
      </c>
      <c r="F285" s="1001"/>
      <c r="G285" s="932"/>
      <c r="H285" s="1059" t="str">
        <f t="shared" si="4"/>
        <v/>
      </c>
      <c r="I285" s="331"/>
      <c r="J285" s="2167" t="s">
        <v>6406</v>
      </c>
      <c r="K285" s="2168" t="str">
        <f>VLOOKUP(J285,'FICHE RATIOS'!C:D,2,FALSE)</f>
        <v>Distribution (câbles, alimentations spécifiques)</v>
      </c>
    </row>
    <row r="286" spans="1:11" s="1210" customFormat="1" ht="12.75" customHeight="1">
      <c r="A286" s="926"/>
      <c r="B286" s="989" t="s">
        <v>179</v>
      </c>
      <c r="C286" s="1255"/>
      <c r="D286" s="1256" t="s">
        <v>4328</v>
      </c>
      <c r="E286" s="992" t="s">
        <v>179</v>
      </c>
      <c r="F286" s="1001"/>
      <c r="G286" s="932"/>
      <c r="H286" s="1059" t="str">
        <f t="shared" si="4"/>
        <v/>
      </c>
      <c r="I286" s="331"/>
      <c r="J286" s="2167" t="s">
        <v>6406</v>
      </c>
      <c r="K286" s="2168" t="str">
        <f>VLOOKUP(J286,'FICHE RATIOS'!C:D,2,FALSE)</f>
        <v>Distribution (câbles, alimentations spécifiques)</v>
      </c>
    </row>
    <row r="287" spans="1:11" s="1210" customFormat="1" ht="12.75" customHeight="1">
      <c r="A287" s="926"/>
      <c r="B287" s="989" t="s">
        <v>179</v>
      </c>
      <c r="C287" s="1255"/>
      <c r="D287" s="1263" t="s">
        <v>4329</v>
      </c>
      <c r="E287" s="992" t="s">
        <v>235</v>
      </c>
      <c r="F287" s="1001">
        <v>35</v>
      </c>
      <c r="G287" s="932">
        <v>7.95</v>
      </c>
      <c r="H287" s="1059">
        <f t="shared" si="4"/>
        <v>278.25</v>
      </c>
      <c r="I287" s="331"/>
      <c r="J287" s="2167" t="s">
        <v>6406</v>
      </c>
      <c r="K287" s="2168" t="str">
        <f>VLOOKUP(J287,'FICHE RATIOS'!C:D,2,FALSE)</f>
        <v>Distribution (câbles, alimentations spécifiques)</v>
      </c>
    </row>
    <row r="288" spans="1:11" s="1210" customFormat="1" ht="12.75" customHeight="1">
      <c r="A288" s="926"/>
      <c r="B288" s="989" t="s">
        <v>179</v>
      </c>
      <c r="C288" s="1255"/>
      <c r="D288" s="1263" t="s">
        <v>4330</v>
      </c>
      <c r="E288" s="992" t="s">
        <v>235</v>
      </c>
      <c r="F288" s="1001">
        <v>140</v>
      </c>
      <c r="G288" s="932">
        <v>11.3</v>
      </c>
      <c r="H288" s="1059">
        <f t="shared" si="4"/>
        <v>1582</v>
      </c>
      <c r="I288" s="331"/>
      <c r="J288" s="2167" t="s">
        <v>6406</v>
      </c>
      <c r="K288" s="2168" t="str">
        <f>VLOOKUP(J288,'FICHE RATIOS'!C:D,2,FALSE)</f>
        <v>Distribution (câbles, alimentations spécifiques)</v>
      </c>
    </row>
    <row r="289" spans="1:11" s="1210" customFormat="1" ht="12.75" customHeight="1">
      <c r="A289" s="926"/>
      <c r="B289" s="989" t="s">
        <v>179</v>
      </c>
      <c r="C289" s="1255"/>
      <c r="D289" s="1263" t="s">
        <v>4331</v>
      </c>
      <c r="E289" s="992" t="s">
        <v>235</v>
      </c>
      <c r="F289" s="1001">
        <v>140</v>
      </c>
      <c r="G289" s="932">
        <v>6.52</v>
      </c>
      <c r="H289" s="1059">
        <f t="shared" si="4"/>
        <v>912.8</v>
      </c>
      <c r="I289" s="331"/>
      <c r="J289" s="2167" t="s">
        <v>6406</v>
      </c>
      <c r="K289" s="2168" t="str">
        <f>VLOOKUP(J289,'FICHE RATIOS'!C:D,2,FALSE)</f>
        <v>Distribution (câbles, alimentations spécifiques)</v>
      </c>
    </row>
    <row r="290" spans="1:11" s="1210" customFormat="1" ht="12.75" customHeight="1">
      <c r="A290" s="926"/>
      <c r="B290" s="989" t="s">
        <v>179</v>
      </c>
      <c r="C290" s="1255"/>
      <c r="D290" s="1263" t="s">
        <v>4332</v>
      </c>
      <c r="E290" s="992" t="s">
        <v>235</v>
      </c>
      <c r="F290" s="1001">
        <v>140</v>
      </c>
      <c r="G290" s="932">
        <v>6.52</v>
      </c>
      <c r="H290" s="1059">
        <f t="shared" si="4"/>
        <v>912.8</v>
      </c>
      <c r="I290" s="331"/>
      <c r="J290" s="2167" t="s">
        <v>6406</v>
      </c>
      <c r="K290" s="2168" t="str">
        <f>VLOOKUP(J290,'FICHE RATIOS'!C:D,2,FALSE)</f>
        <v>Distribution (câbles, alimentations spécifiques)</v>
      </c>
    </row>
    <row r="291" spans="1:11" s="1210" customFormat="1" ht="12.75" customHeight="1">
      <c r="A291" s="926"/>
      <c r="B291" s="989" t="s">
        <v>179</v>
      </c>
      <c r="C291" s="1255"/>
      <c r="D291" s="1263" t="s">
        <v>4333</v>
      </c>
      <c r="E291" s="992" t="s">
        <v>235</v>
      </c>
      <c r="F291" s="1001">
        <v>140</v>
      </c>
      <c r="G291" s="932">
        <v>6.52</v>
      </c>
      <c r="H291" s="1059">
        <f t="shared" si="4"/>
        <v>912.8</v>
      </c>
      <c r="I291" s="331"/>
      <c r="J291" s="2167" t="s">
        <v>6406</v>
      </c>
      <c r="K291" s="2168" t="str">
        <f>VLOOKUP(J291,'FICHE RATIOS'!C:D,2,FALSE)</f>
        <v>Distribution (câbles, alimentations spécifiques)</v>
      </c>
    </row>
    <row r="292" spans="1:11" s="1210" customFormat="1" ht="12.75" customHeight="1">
      <c r="A292" s="926"/>
      <c r="B292" s="989" t="s">
        <v>179</v>
      </c>
      <c r="C292" s="1255"/>
      <c r="D292" s="1256" t="s">
        <v>179</v>
      </c>
      <c r="E292" s="992" t="s">
        <v>179</v>
      </c>
      <c r="F292" s="1001"/>
      <c r="G292" s="932"/>
      <c r="H292" s="1059" t="str">
        <f t="shared" si="4"/>
        <v/>
      </c>
      <c r="I292" s="331"/>
      <c r="J292" s="2167" t="s">
        <v>6406</v>
      </c>
      <c r="K292" s="2168" t="str">
        <f>VLOOKUP(J292,'FICHE RATIOS'!C:D,2,FALSE)</f>
        <v>Distribution (câbles, alimentations spécifiques)</v>
      </c>
    </row>
    <row r="293" spans="1:11" s="1210" customFormat="1" ht="12.75" customHeight="1">
      <c r="A293" s="926"/>
      <c r="B293" s="989" t="s">
        <v>179</v>
      </c>
      <c r="C293" s="1255"/>
      <c r="D293" s="1256" t="s">
        <v>4334</v>
      </c>
      <c r="E293" s="992" t="s">
        <v>179</v>
      </c>
      <c r="F293" s="1001"/>
      <c r="G293" s="932"/>
      <c r="H293" s="1059" t="str">
        <f t="shared" si="4"/>
        <v/>
      </c>
      <c r="I293" s="331"/>
      <c r="J293" s="2167" t="s">
        <v>6406</v>
      </c>
      <c r="K293" s="2168" t="str">
        <f>VLOOKUP(J293,'FICHE RATIOS'!C:D,2,FALSE)</f>
        <v>Distribution (câbles, alimentations spécifiques)</v>
      </c>
    </row>
    <row r="294" spans="1:11" s="1210" customFormat="1" ht="12.75" customHeight="1">
      <c r="A294" s="926"/>
      <c r="B294" s="989" t="s">
        <v>179</v>
      </c>
      <c r="C294" s="1255"/>
      <c r="D294" s="1263" t="s">
        <v>4335</v>
      </c>
      <c r="E294" s="992" t="s">
        <v>235</v>
      </c>
      <c r="F294" s="1001">
        <v>200</v>
      </c>
      <c r="G294" s="932">
        <v>16.7</v>
      </c>
      <c r="H294" s="1059">
        <f t="shared" si="4"/>
        <v>3340</v>
      </c>
      <c r="I294" s="331"/>
      <c r="J294" s="2167" t="s">
        <v>6406</v>
      </c>
      <c r="K294" s="2168" t="str">
        <f>VLOOKUP(J294,'FICHE RATIOS'!C:D,2,FALSE)</f>
        <v>Distribution (câbles, alimentations spécifiques)</v>
      </c>
    </row>
    <row r="295" spans="1:11" s="1210" customFormat="1" ht="12.75" customHeight="1">
      <c r="A295" s="926"/>
      <c r="B295" s="989" t="s">
        <v>179</v>
      </c>
      <c r="C295" s="1255"/>
      <c r="D295" s="1263" t="s">
        <v>4336</v>
      </c>
      <c r="E295" s="992" t="s">
        <v>235</v>
      </c>
      <c r="F295" s="1001">
        <v>60</v>
      </c>
      <c r="G295" s="932">
        <v>16.7</v>
      </c>
      <c r="H295" s="1059">
        <f t="shared" si="4"/>
        <v>1002</v>
      </c>
      <c r="I295" s="331"/>
      <c r="J295" s="2167" t="s">
        <v>6406</v>
      </c>
      <c r="K295" s="2168" t="str">
        <f>VLOOKUP(J295,'FICHE RATIOS'!C:D,2,FALSE)</f>
        <v>Distribution (câbles, alimentations spécifiques)</v>
      </c>
    </row>
    <row r="296" spans="1:11" s="1210" customFormat="1" ht="12.75" customHeight="1">
      <c r="A296" s="926"/>
      <c r="B296" s="989" t="s">
        <v>179</v>
      </c>
      <c r="C296" s="1255"/>
      <c r="D296" s="1263" t="s">
        <v>4337</v>
      </c>
      <c r="E296" s="992" t="s">
        <v>66</v>
      </c>
      <c r="F296" s="1001">
        <v>2</v>
      </c>
      <c r="G296" s="932">
        <v>1327.3</v>
      </c>
      <c r="H296" s="1059">
        <f t="shared" si="4"/>
        <v>2654.6</v>
      </c>
      <c r="I296" s="331"/>
      <c r="J296" s="2167" t="s">
        <v>6406</v>
      </c>
      <c r="K296" s="2168" t="str">
        <f>VLOOKUP(J296,'FICHE RATIOS'!C:D,2,FALSE)</f>
        <v>Distribution (câbles, alimentations spécifiques)</v>
      </c>
    </row>
    <row r="297" spans="1:11" s="1210" customFormat="1" ht="12.75" customHeight="1">
      <c r="A297" s="926"/>
      <c r="B297" s="989" t="s">
        <v>179</v>
      </c>
      <c r="C297" s="1255"/>
      <c r="D297" s="1256" t="s">
        <v>179</v>
      </c>
      <c r="E297" s="992" t="s">
        <v>179</v>
      </c>
      <c r="F297" s="1001"/>
      <c r="G297" s="932"/>
      <c r="H297" s="1059" t="str">
        <f t="shared" si="4"/>
        <v/>
      </c>
      <c r="I297" s="331"/>
      <c r="J297" s="2167" t="s">
        <v>6406</v>
      </c>
      <c r="K297" s="2168" t="str">
        <f>VLOOKUP(J297,'FICHE RATIOS'!C:D,2,FALSE)</f>
        <v>Distribution (câbles, alimentations spécifiques)</v>
      </c>
    </row>
    <row r="298" spans="1:11" s="1210" customFormat="1" ht="12.75" customHeight="1">
      <c r="A298" s="926"/>
      <c r="B298" s="989" t="s">
        <v>179</v>
      </c>
      <c r="C298" s="1255"/>
      <c r="D298" s="1256" t="s">
        <v>4338</v>
      </c>
      <c r="E298" s="992" t="s">
        <v>179</v>
      </c>
      <c r="F298" s="1001"/>
      <c r="G298" s="932"/>
      <c r="H298" s="1059" t="str">
        <f t="shared" si="4"/>
        <v/>
      </c>
      <c r="I298" s="331"/>
      <c r="J298" s="2167" t="s">
        <v>6406</v>
      </c>
      <c r="K298" s="2168" t="str">
        <f>VLOOKUP(J298,'FICHE RATIOS'!C:D,2,FALSE)</f>
        <v>Distribution (câbles, alimentations spécifiques)</v>
      </c>
    </row>
    <row r="299" spans="1:11" s="1210" customFormat="1" ht="12.75" customHeight="1">
      <c r="A299" s="926"/>
      <c r="B299" s="989" t="s">
        <v>179</v>
      </c>
      <c r="C299" s="1255"/>
      <c r="D299" s="1263" t="s">
        <v>4337</v>
      </c>
      <c r="E299" s="992" t="s">
        <v>66</v>
      </c>
      <c r="F299" s="1001">
        <v>2</v>
      </c>
      <c r="G299" s="932">
        <v>1327.3</v>
      </c>
      <c r="H299" s="1059">
        <f t="shared" si="4"/>
        <v>2654.6</v>
      </c>
      <c r="I299" s="331"/>
      <c r="J299" s="2167" t="s">
        <v>6406</v>
      </c>
      <c r="K299" s="2168" t="str">
        <f>VLOOKUP(J299,'FICHE RATIOS'!C:D,2,FALSE)</f>
        <v>Distribution (câbles, alimentations spécifiques)</v>
      </c>
    </row>
    <row r="300" spans="1:11" s="1210" customFormat="1" ht="12.75" customHeight="1">
      <c r="A300" s="926"/>
      <c r="B300" s="1258" t="s">
        <v>179</v>
      </c>
      <c r="C300" s="1259"/>
      <c r="D300" s="1260" t="s">
        <v>4339</v>
      </c>
      <c r="E300" s="992" t="s">
        <v>179</v>
      </c>
      <c r="F300" s="1001"/>
      <c r="G300" s="932"/>
      <c r="H300" s="1059" t="str">
        <f t="shared" si="4"/>
        <v/>
      </c>
      <c r="I300" s="331"/>
      <c r="J300" s="2167" t="s">
        <v>6406</v>
      </c>
      <c r="K300" s="2168" t="str">
        <f>VLOOKUP(J300,'FICHE RATIOS'!C:D,2,FALSE)</f>
        <v>Distribution (câbles, alimentations spécifiques)</v>
      </c>
    </row>
    <row r="301" spans="1:11" s="1210" customFormat="1" ht="12.75" customHeight="1">
      <c r="A301" s="926"/>
      <c r="B301" s="989" t="s">
        <v>179</v>
      </c>
      <c r="C301" s="1255"/>
      <c r="D301" s="1263" t="s">
        <v>4340</v>
      </c>
      <c r="E301" s="992" t="s">
        <v>235</v>
      </c>
      <c r="F301" s="1001">
        <v>50</v>
      </c>
      <c r="G301" s="932">
        <v>16.7</v>
      </c>
      <c r="H301" s="1059">
        <f t="shared" si="4"/>
        <v>835</v>
      </c>
      <c r="I301" s="331"/>
      <c r="J301" s="2167" t="s">
        <v>6406</v>
      </c>
      <c r="K301" s="2168" t="str">
        <f>VLOOKUP(J301,'FICHE RATIOS'!C:D,2,FALSE)</f>
        <v>Distribution (câbles, alimentations spécifiques)</v>
      </c>
    </row>
    <row r="302" spans="1:11" s="1210" customFormat="1" ht="12.75" customHeight="1">
      <c r="A302" s="926"/>
      <c r="B302" s="1258" t="s">
        <v>179</v>
      </c>
      <c r="C302" s="1259"/>
      <c r="D302" s="1260" t="s">
        <v>4341</v>
      </c>
      <c r="E302" s="992" t="s">
        <v>179</v>
      </c>
      <c r="F302" s="1001"/>
      <c r="G302" s="932"/>
      <c r="H302" s="1059" t="str">
        <f t="shared" si="4"/>
        <v/>
      </c>
      <c r="I302" s="331"/>
      <c r="J302" s="2167" t="s">
        <v>6406</v>
      </c>
      <c r="K302" s="2168" t="str">
        <f>VLOOKUP(J302,'FICHE RATIOS'!C:D,2,FALSE)</f>
        <v>Distribution (câbles, alimentations spécifiques)</v>
      </c>
    </row>
    <row r="303" spans="1:11" s="1210" customFormat="1" ht="12.75" customHeight="1">
      <c r="A303" s="926"/>
      <c r="B303" s="989" t="s">
        <v>179</v>
      </c>
      <c r="C303" s="1255"/>
      <c r="D303" s="1263" t="s">
        <v>4342</v>
      </c>
      <c r="E303" s="992" t="s">
        <v>235</v>
      </c>
      <c r="F303" s="1001">
        <v>45</v>
      </c>
      <c r="G303" s="932">
        <v>16.7</v>
      </c>
      <c r="H303" s="1059">
        <f t="shared" si="4"/>
        <v>751.5</v>
      </c>
      <c r="I303" s="331"/>
      <c r="J303" s="2167" t="s">
        <v>6406</v>
      </c>
      <c r="K303" s="2168" t="str">
        <f>VLOOKUP(J303,'FICHE RATIOS'!C:D,2,FALSE)</f>
        <v>Distribution (câbles, alimentations spécifiques)</v>
      </c>
    </row>
    <row r="304" spans="1:11" s="1210" customFormat="1" ht="12.75" customHeight="1">
      <c r="A304" s="926"/>
      <c r="B304" s="989" t="s">
        <v>179</v>
      </c>
      <c r="C304" s="1255"/>
      <c r="D304" s="1256" t="s">
        <v>179</v>
      </c>
      <c r="E304" s="992" t="s">
        <v>179</v>
      </c>
      <c r="F304" s="1001"/>
      <c r="G304" s="932"/>
      <c r="H304" s="1059" t="str">
        <f t="shared" si="4"/>
        <v/>
      </c>
      <c r="I304" s="331"/>
      <c r="J304" s="2167" t="s">
        <v>6406</v>
      </c>
      <c r="K304" s="2168" t="str">
        <f>VLOOKUP(J304,'FICHE RATIOS'!C:D,2,FALSE)</f>
        <v>Distribution (câbles, alimentations spécifiques)</v>
      </c>
    </row>
    <row r="305" spans="1:11" s="1210" customFormat="1" ht="12.75" customHeight="1">
      <c r="A305" s="926"/>
      <c r="B305" s="989" t="s">
        <v>179</v>
      </c>
      <c r="C305" s="1255"/>
      <c r="D305" s="1256" t="s">
        <v>4343</v>
      </c>
      <c r="E305" s="992" t="s">
        <v>179</v>
      </c>
      <c r="F305" s="1001"/>
      <c r="G305" s="932"/>
      <c r="H305" s="1059" t="str">
        <f t="shared" si="4"/>
        <v/>
      </c>
      <c r="I305" s="331"/>
      <c r="J305" s="2167" t="s">
        <v>6406</v>
      </c>
      <c r="K305" s="2168" t="str">
        <f>VLOOKUP(J305,'FICHE RATIOS'!C:D,2,FALSE)</f>
        <v>Distribution (câbles, alimentations spécifiques)</v>
      </c>
    </row>
    <row r="306" spans="1:11" s="1210" customFormat="1" ht="12.75" customHeight="1">
      <c r="A306" s="926"/>
      <c r="B306" s="989" t="s">
        <v>179</v>
      </c>
      <c r="C306" s="1255"/>
      <c r="D306" s="1263" t="s">
        <v>4344</v>
      </c>
      <c r="E306" s="992" t="s">
        <v>235</v>
      </c>
      <c r="F306" s="1001">
        <v>150</v>
      </c>
      <c r="G306" s="932">
        <v>5.18</v>
      </c>
      <c r="H306" s="1059">
        <f t="shared" si="4"/>
        <v>777</v>
      </c>
      <c r="I306" s="331"/>
      <c r="J306" s="2167" t="s">
        <v>6406</v>
      </c>
      <c r="K306" s="2168" t="str">
        <f>VLOOKUP(J306,'FICHE RATIOS'!C:D,2,FALSE)</f>
        <v>Distribution (câbles, alimentations spécifiques)</v>
      </c>
    </row>
    <row r="307" spans="1:11" s="1210" customFormat="1" ht="12.75" customHeight="1">
      <c r="A307" s="926"/>
      <c r="B307" s="989" t="s">
        <v>179</v>
      </c>
      <c r="C307" s="1255"/>
      <c r="D307" s="1263" t="s">
        <v>4345</v>
      </c>
      <c r="E307" s="992" t="s">
        <v>66</v>
      </c>
      <c r="F307" s="1001">
        <v>2</v>
      </c>
      <c r="G307" s="932">
        <v>110.07</v>
      </c>
      <c r="H307" s="1059">
        <f t="shared" si="4"/>
        <v>220.14</v>
      </c>
      <c r="I307" s="331"/>
      <c r="J307" s="2167" t="s">
        <v>6406</v>
      </c>
      <c r="K307" s="2168" t="str">
        <f>VLOOKUP(J307,'FICHE RATIOS'!C:D,2,FALSE)</f>
        <v>Distribution (câbles, alimentations spécifiques)</v>
      </c>
    </row>
    <row r="308" spans="1:11" s="1210" customFormat="1" ht="12.75" customHeight="1">
      <c r="A308" s="926"/>
      <c r="B308" s="989" t="s">
        <v>179</v>
      </c>
      <c r="C308" s="1255"/>
      <c r="D308" s="1256" t="s">
        <v>179</v>
      </c>
      <c r="E308" s="992" t="s">
        <v>179</v>
      </c>
      <c r="F308" s="1001"/>
      <c r="G308" s="932"/>
      <c r="H308" s="1059" t="str">
        <f t="shared" si="4"/>
        <v/>
      </c>
      <c r="I308" s="331"/>
      <c r="J308" s="2167" t="s">
        <v>6406</v>
      </c>
      <c r="K308" s="2168" t="str">
        <f>VLOOKUP(J308,'FICHE RATIOS'!C:D,2,FALSE)</f>
        <v>Distribution (câbles, alimentations spécifiques)</v>
      </c>
    </row>
    <row r="309" spans="1:11" s="1210" customFormat="1" ht="12.75" customHeight="1">
      <c r="A309" s="926"/>
      <c r="B309" s="989" t="s">
        <v>179</v>
      </c>
      <c r="C309" s="1255"/>
      <c r="D309" s="1256" t="s">
        <v>4346</v>
      </c>
      <c r="E309" s="992" t="s">
        <v>179</v>
      </c>
      <c r="F309" s="1001"/>
      <c r="G309" s="932"/>
      <c r="H309" s="1059" t="str">
        <f t="shared" si="4"/>
        <v/>
      </c>
      <c r="I309" s="331"/>
      <c r="J309" s="2167" t="s">
        <v>6406</v>
      </c>
      <c r="K309" s="2168" t="str">
        <f>VLOOKUP(J309,'FICHE RATIOS'!C:D,2,FALSE)</f>
        <v>Distribution (câbles, alimentations spécifiques)</v>
      </c>
    </row>
    <row r="310" spans="1:11" s="1210" customFormat="1" ht="12.75" customHeight="1">
      <c r="A310" s="926"/>
      <c r="B310" s="989" t="s">
        <v>179</v>
      </c>
      <c r="C310" s="1255"/>
      <c r="D310" s="1263" t="s">
        <v>4347</v>
      </c>
      <c r="E310" s="992" t="s">
        <v>235</v>
      </c>
      <c r="F310" s="1001">
        <v>236</v>
      </c>
      <c r="G310" s="932">
        <v>52.55</v>
      </c>
      <c r="H310" s="1059">
        <f t="shared" si="4"/>
        <v>12401.8</v>
      </c>
      <c r="I310" s="331"/>
      <c r="J310" s="2167" t="s">
        <v>6406</v>
      </c>
      <c r="K310" s="2168" t="str">
        <f>VLOOKUP(J310,'FICHE RATIOS'!C:D,2,FALSE)</f>
        <v>Distribution (câbles, alimentations spécifiques)</v>
      </c>
    </row>
    <row r="311" spans="1:11" s="1210" customFormat="1" ht="12.75" customHeight="1">
      <c r="A311" s="926"/>
      <c r="B311" s="989" t="s">
        <v>179</v>
      </c>
      <c r="C311" s="1255"/>
      <c r="D311" s="1263" t="s">
        <v>4348</v>
      </c>
      <c r="E311" s="992" t="s">
        <v>235</v>
      </c>
      <c r="F311" s="1001">
        <v>326</v>
      </c>
      <c r="G311" s="932">
        <v>47.46</v>
      </c>
      <c r="H311" s="1059">
        <f t="shared" si="4"/>
        <v>15471.960000000001</v>
      </c>
      <c r="I311" s="331"/>
      <c r="J311" s="2167" t="s">
        <v>6406</v>
      </c>
      <c r="K311" s="2168" t="str">
        <f>VLOOKUP(J311,'FICHE RATIOS'!C:D,2,FALSE)</f>
        <v>Distribution (câbles, alimentations spécifiques)</v>
      </c>
    </row>
    <row r="312" spans="1:11" s="1210" customFormat="1" ht="12.75" customHeight="1">
      <c r="A312" s="926"/>
      <c r="B312" s="989" t="s">
        <v>179</v>
      </c>
      <c r="C312" s="1255"/>
      <c r="D312" s="1256" t="s">
        <v>179</v>
      </c>
      <c r="E312" s="992" t="s">
        <v>179</v>
      </c>
      <c r="F312" s="1001"/>
      <c r="G312" s="932"/>
      <c r="H312" s="1059" t="str">
        <f t="shared" si="4"/>
        <v/>
      </c>
      <c r="I312" s="331"/>
      <c r="J312" s="2167"/>
      <c r="K312" s="2168" t="e">
        <f>VLOOKUP(J312,'FICHE RATIOS'!C:D,2,FALSE)</f>
        <v>#N/A</v>
      </c>
    </row>
    <row r="313" spans="1:11" s="1272" customFormat="1" ht="12.75" customHeight="1">
      <c r="A313" s="1266"/>
      <c r="B313" s="1267" t="s">
        <v>4349</v>
      </c>
      <c r="C313" s="1273" t="s">
        <v>4350</v>
      </c>
      <c r="D313" s="1274"/>
      <c r="E313" s="979"/>
      <c r="F313" s="979"/>
      <c r="G313" s="932"/>
      <c r="H313" s="1059" t="str">
        <f t="shared" si="4"/>
        <v/>
      </c>
      <c r="I313" s="1271"/>
      <c r="J313" s="2171"/>
      <c r="K313" s="2168" t="e">
        <f>VLOOKUP(J313,'FICHE RATIOS'!C:D,2,FALSE)</f>
        <v>#N/A</v>
      </c>
    </row>
    <row r="314" spans="1:11" s="1210" customFormat="1" ht="12.75" customHeight="1">
      <c r="A314" s="926"/>
      <c r="B314" s="989" t="s">
        <v>179</v>
      </c>
      <c r="C314" s="1255"/>
      <c r="D314" s="1263" t="s">
        <v>4351</v>
      </c>
      <c r="E314" s="992" t="s">
        <v>51</v>
      </c>
      <c r="F314" s="1001">
        <v>1</v>
      </c>
      <c r="G314" s="932">
        <v>382812.93</v>
      </c>
      <c r="H314" s="1059">
        <f t="shared" si="4"/>
        <v>382812.93</v>
      </c>
      <c r="I314" s="331"/>
      <c r="J314" s="2167" t="s">
        <v>6404</v>
      </c>
      <c r="K314" s="2168" t="str">
        <f>VLOOKUP(J314,'FICHE RATIOS'!C:D,2,FALSE)</f>
        <v>TD &amp; Coffrets</v>
      </c>
    </row>
    <row r="315" spans="1:11" s="1210" customFormat="1" ht="12.75" customHeight="1">
      <c r="A315" s="926"/>
      <c r="B315" s="989" t="s">
        <v>179</v>
      </c>
      <c r="C315" s="1255"/>
      <c r="D315" s="1263" t="s">
        <v>4352</v>
      </c>
      <c r="E315" s="992" t="s">
        <v>51</v>
      </c>
      <c r="F315" s="1001">
        <v>1</v>
      </c>
      <c r="G315" s="932">
        <v>51303.78</v>
      </c>
      <c r="H315" s="1059">
        <f t="shared" si="4"/>
        <v>51303.78</v>
      </c>
      <c r="I315" s="331"/>
      <c r="J315" s="2167" t="s">
        <v>6404</v>
      </c>
      <c r="K315" s="2168" t="str">
        <f>VLOOKUP(J315,'FICHE RATIOS'!C:D,2,FALSE)</f>
        <v>TD &amp; Coffrets</v>
      </c>
    </row>
    <row r="316" spans="1:11" s="1210" customFormat="1" ht="12.75" customHeight="1">
      <c r="A316" s="926"/>
      <c r="B316" s="989" t="s">
        <v>179</v>
      </c>
      <c r="C316" s="1255"/>
      <c r="D316" s="1263" t="s">
        <v>4353</v>
      </c>
      <c r="E316" s="992" t="s">
        <v>51</v>
      </c>
      <c r="F316" s="1001">
        <v>1</v>
      </c>
      <c r="G316" s="932">
        <v>36074.080000000002</v>
      </c>
      <c r="H316" s="1059">
        <f t="shared" si="4"/>
        <v>36074.080000000002</v>
      </c>
      <c r="I316" s="331"/>
      <c r="J316" s="2167" t="s">
        <v>6404</v>
      </c>
      <c r="K316" s="2168" t="str">
        <f>VLOOKUP(J316,'FICHE RATIOS'!C:D,2,FALSE)</f>
        <v>TD &amp; Coffrets</v>
      </c>
    </row>
    <row r="317" spans="1:11" s="1210" customFormat="1" ht="12.75" customHeight="1">
      <c r="A317" s="926"/>
      <c r="B317" s="989" t="s">
        <v>179</v>
      </c>
      <c r="C317" s="1255"/>
      <c r="D317" s="1263" t="s">
        <v>4354</v>
      </c>
      <c r="E317" s="992" t="s">
        <v>51</v>
      </c>
      <c r="F317" s="1001">
        <v>1</v>
      </c>
      <c r="G317" s="932">
        <v>15893.28</v>
      </c>
      <c r="H317" s="1059">
        <f t="shared" si="4"/>
        <v>15893.28</v>
      </c>
      <c r="I317" s="331"/>
      <c r="J317" s="2167" t="s">
        <v>6404</v>
      </c>
      <c r="K317" s="2168" t="str">
        <f>VLOOKUP(J317,'FICHE RATIOS'!C:D,2,FALSE)</f>
        <v>TD &amp; Coffrets</v>
      </c>
    </row>
    <row r="318" spans="1:11" s="1210" customFormat="1" ht="12.75" customHeight="1">
      <c r="A318" s="926"/>
      <c r="B318" s="989" t="s">
        <v>179</v>
      </c>
      <c r="C318" s="1255"/>
      <c r="D318" s="1256" t="s">
        <v>179</v>
      </c>
      <c r="E318" s="992" t="s">
        <v>179</v>
      </c>
      <c r="F318" s="1001"/>
      <c r="G318" s="932"/>
      <c r="H318" s="1059" t="str">
        <f t="shared" si="4"/>
        <v/>
      </c>
      <c r="I318" s="331"/>
      <c r="J318" s="2167"/>
      <c r="K318" s="2168" t="e">
        <f>VLOOKUP(J318,'FICHE RATIOS'!C:D,2,FALSE)</f>
        <v>#N/A</v>
      </c>
    </row>
    <row r="319" spans="1:11" s="1210" customFormat="1" ht="12.75" customHeight="1">
      <c r="A319" s="926"/>
      <c r="B319" s="989" t="s">
        <v>4355</v>
      </c>
      <c r="C319" s="1264" t="s">
        <v>4356</v>
      </c>
      <c r="D319" s="1265"/>
      <c r="E319" s="1001"/>
      <c r="F319" s="1001"/>
      <c r="G319" s="932"/>
      <c r="H319" s="1059" t="str">
        <f t="shared" si="4"/>
        <v/>
      </c>
      <c r="I319" s="331"/>
      <c r="J319" s="2167"/>
      <c r="K319" s="2168" t="e">
        <f>VLOOKUP(J319,'FICHE RATIOS'!C:D,2,FALSE)</f>
        <v>#N/A</v>
      </c>
    </row>
    <row r="320" spans="1:11" s="1210" customFormat="1" ht="12.75" customHeight="1">
      <c r="A320" s="926"/>
      <c r="B320" s="989" t="s">
        <v>179</v>
      </c>
      <c r="C320" s="1255"/>
      <c r="D320" s="1256" t="s">
        <v>4357</v>
      </c>
      <c r="E320" s="992" t="s">
        <v>179</v>
      </c>
      <c r="F320" s="1001"/>
      <c r="G320" s="932"/>
      <c r="H320" s="1059" t="str">
        <f t="shared" si="4"/>
        <v/>
      </c>
      <c r="I320" s="331"/>
      <c r="J320" s="2167"/>
      <c r="K320" s="2168" t="e">
        <f>VLOOKUP(J320,'FICHE RATIOS'!C:D,2,FALSE)</f>
        <v>#N/A</v>
      </c>
    </row>
    <row r="321" spans="1:11" s="1210" customFormat="1" ht="12.75" customHeight="1">
      <c r="A321" s="926"/>
      <c r="B321" s="989" t="s">
        <v>179</v>
      </c>
      <c r="C321" s="1255"/>
      <c r="D321" s="1263" t="s">
        <v>4358</v>
      </c>
      <c r="E321" s="992" t="s">
        <v>235</v>
      </c>
      <c r="F321" s="1001">
        <v>10591</v>
      </c>
      <c r="G321" s="932">
        <v>3.49</v>
      </c>
      <c r="H321" s="1059">
        <f t="shared" si="4"/>
        <v>36962.590000000004</v>
      </c>
      <c r="I321" s="331"/>
      <c r="J321" s="2167" t="s">
        <v>6406</v>
      </c>
      <c r="K321" s="2168" t="str">
        <f>VLOOKUP(J321,'FICHE RATIOS'!C:D,2,FALSE)</f>
        <v>Distribution (câbles, alimentations spécifiques)</v>
      </c>
    </row>
    <row r="322" spans="1:11" s="1210" customFormat="1" ht="12.75" customHeight="1">
      <c r="A322" s="926"/>
      <c r="B322" s="989" t="s">
        <v>179</v>
      </c>
      <c r="C322" s="1255"/>
      <c r="D322" s="1263" t="s">
        <v>4359</v>
      </c>
      <c r="E322" s="992" t="s">
        <v>235</v>
      </c>
      <c r="F322" s="1001">
        <v>24546</v>
      </c>
      <c r="G322" s="932">
        <v>3.58</v>
      </c>
      <c r="H322" s="1059">
        <f t="shared" si="4"/>
        <v>87874.680000000008</v>
      </c>
      <c r="I322" s="331"/>
      <c r="J322" s="2167" t="s">
        <v>6406</v>
      </c>
      <c r="K322" s="2168" t="str">
        <f>VLOOKUP(J322,'FICHE RATIOS'!C:D,2,FALSE)</f>
        <v>Distribution (câbles, alimentations spécifiques)</v>
      </c>
    </row>
    <row r="323" spans="1:11" s="1210" customFormat="1" ht="12.75" customHeight="1">
      <c r="A323" s="926"/>
      <c r="B323" s="989" t="s">
        <v>179</v>
      </c>
      <c r="C323" s="1255"/>
      <c r="D323" s="1263" t="s">
        <v>4360</v>
      </c>
      <c r="E323" s="992" t="s">
        <v>235</v>
      </c>
      <c r="F323" s="1001">
        <v>17604</v>
      </c>
      <c r="G323" s="932">
        <v>3.79</v>
      </c>
      <c r="H323" s="1059">
        <f t="shared" si="4"/>
        <v>66719.16</v>
      </c>
      <c r="I323" s="331"/>
      <c r="J323" s="2167" t="s">
        <v>6406</v>
      </c>
      <c r="K323" s="2168" t="str">
        <f>VLOOKUP(J323,'FICHE RATIOS'!C:D,2,FALSE)</f>
        <v>Distribution (câbles, alimentations spécifiques)</v>
      </c>
    </row>
    <row r="324" spans="1:11" s="1210" customFormat="1" ht="12.75" customHeight="1">
      <c r="A324" s="926"/>
      <c r="B324" s="989" t="s">
        <v>179</v>
      </c>
      <c r="C324" s="1255"/>
      <c r="D324" s="1263" t="s">
        <v>4361</v>
      </c>
      <c r="E324" s="992" t="s">
        <v>235</v>
      </c>
      <c r="F324" s="1001">
        <v>10015</v>
      </c>
      <c r="G324" s="932">
        <v>3.82</v>
      </c>
      <c r="H324" s="1059">
        <f t="shared" si="4"/>
        <v>38257.299999999996</v>
      </c>
      <c r="I324" s="331"/>
      <c r="J324" s="2167" t="s">
        <v>6406</v>
      </c>
      <c r="K324" s="2168" t="str">
        <f>VLOOKUP(J324,'FICHE RATIOS'!C:D,2,FALSE)</f>
        <v>Distribution (câbles, alimentations spécifiques)</v>
      </c>
    </row>
    <row r="325" spans="1:11" s="1210" customFormat="1" ht="12.75" customHeight="1">
      <c r="A325" s="926"/>
      <c r="B325" s="989" t="s">
        <v>179</v>
      </c>
      <c r="C325" s="1255"/>
      <c r="D325" s="1263" t="s">
        <v>4362</v>
      </c>
      <c r="E325" s="992" t="s">
        <v>235</v>
      </c>
      <c r="F325" s="1001">
        <v>12215</v>
      </c>
      <c r="G325" s="932">
        <v>4.17</v>
      </c>
      <c r="H325" s="1059">
        <f t="shared" si="4"/>
        <v>50936.549999999996</v>
      </c>
      <c r="I325" s="331"/>
      <c r="J325" s="2167" t="s">
        <v>6406</v>
      </c>
      <c r="K325" s="2168" t="str">
        <f>VLOOKUP(J325,'FICHE RATIOS'!C:D,2,FALSE)</f>
        <v>Distribution (câbles, alimentations spécifiques)</v>
      </c>
    </row>
    <row r="326" spans="1:11" s="1210" customFormat="1" ht="12.75" customHeight="1">
      <c r="A326" s="926"/>
      <c r="B326" s="989" t="s">
        <v>179</v>
      </c>
      <c r="C326" s="1255"/>
      <c r="D326" s="1263" t="s">
        <v>4363</v>
      </c>
      <c r="E326" s="992" t="s">
        <v>235</v>
      </c>
      <c r="F326" s="1001">
        <v>600</v>
      </c>
      <c r="G326" s="932">
        <v>6.65</v>
      </c>
      <c r="H326" s="1059">
        <f t="shared" si="4"/>
        <v>3990</v>
      </c>
      <c r="I326" s="331"/>
      <c r="J326" s="2167" t="s">
        <v>6406</v>
      </c>
      <c r="K326" s="2168" t="str">
        <f>VLOOKUP(J326,'FICHE RATIOS'!C:D,2,FALSE)</f>
        <v>Distribution (câbles, alimentations spécifiques)</v>
      </c>
    </row>
    <row r="327" spans="1:11" s="1210" customFormat="1" ht="12.75" customHeight="1">
      <c r="A327" s="926"/>
      <c r="B327" s="989" t="s">
        <v>179</v>
      </c>
      <c r="C327" s="1255"/>
      <c r="D327" s="1263" t="s">
        <v>4364</v>
      </c>
      <c r="E327" s="992" t="s">
        <v>66</v>
      </c>
      <c r="F327" s="1001">
        <v>1300</v>
      </c>
      <c r="G327" s="932">
        <v>32.58</v>
      </c>
      <c r="H327" s="1059">
        <f t="shared" si="4"/>
        <v>42354</v>
      </c>
      <c r="I327" s="331"/>
      <c r="J327" s="2167" t="s">
        <v>6406</v>
      </c>
      <c r="K327" s="2168" t="str">
        <f>VLOOKUP(J327,'FICHE RATIOS'!C:D,2,FALSE)</f>
        <v>Distribution (câbles, alimentations spécifiques)</v>
      </c>
    </row>
    <row r="328" spans="1:11" s="1210" customFormat="1" ht="12.75" customHeight="1">
      <c r="A328" s="926"/>
      <c r="B328" s="989" t="s">
        <v>179</v>
      </c>
      <c r="C328" s="1255"/>
      <c r="D328" s="1263" t="s">
        <v>4365</v>
      </c>
      <c r="E328" s="992" t="s">
        <v>235</v>
      </c>
      <c r="F328" s="1001">
        <v>2981</v>
      </c>
      <c r="G328" s="932">
        <v>10.8</v>
      </c>
      <c r="H328" s="1059">
        <f t="shared" si="4"/>
        <v>32194.800000000003</v>
      </c>
      <c r="I328" s="331"/>
      <c r="J328" s="2167" t="s">
        <v>6406</v>
      </c>
      <c r="K328" s="2168" t="str">
        <f>VLOOKUP(J328,'FICHE RATIOS'!C:D,2,FALSE)</f>
        <v>Distribution (câbles, alimentations spécifiques)</v>
      </c>
    </row>
    <row r="329" spans="1:11" s="1210" customFormat="1" ht="12.75" customHeight="1">
      <c r="A329" s="926"/>
      <c r="B329" s="989" t="s">
        <v>179</v>
      </c>
      <c r="C329" s="1255"/>
      <c r="D329" s="1263" t="s">
        <v>4114</v>
      </c>
      <c r="E329" s="992" t="s">
        <v>235</v>
      </c>
      <c r="F329" s="1001">
        <v>2941</v>
      </c>
      <c r="G329" s="932">
        <v>14.38</v>
      </c>
      <c r="H329" s="1059">
        <f t="shared" si="4"/>
        <v>42291.58</v>
      </c>
      <c r="I329" s="331"/>
      <c r="J329" s="2167" t="s">
        <v>6406</v>
      </c>
      <c r="K329" s="2168" t="str">
        <f>VLOOKUP(J329,'FICHE RATIOS'!C:D,2,FALSE)</f>
        <v>Distribution (câbles, alimentations spécifiques)</v>
      </c>
    </row>
    <row r="330" spans="1:11" s="1210" customFormat="1" ht="12.75" customHeight="1">
      <c r="A330" s="926"/>
      <c r="B330" s="989" t="s">
        <v>179</v>
      </c>
      <c r="C330" s="1255"/>
      <c r="D330" s="1256" t="s">
        <v>179</v>
      </c>
      <c r="E330" s="992" t="s">
        <v>179</v>
      </c>
      <c r="F330" s="1001"/>
      <c r="G330" s="932"/>
      <c r="H330" s="1059" t="str">
        <f t="shared" si="4"/>
        <v/>
      </c>
      <c r="I330" s="331"/>
      <c r="J330" s="2167" t="s">
        <v>6406</v>
      </c>
      <c r="K330" s="2168" t="str">
        <f>VLOOKUP(J330,'FICHE RATIOS'!C:D,2,FALSE)</f>
        <v>Distribution (câbles, alimentations spécifiques)</v>
      </c>
    </row>
    <row r="331" spans="1:11" s="1210" customFormat="1" ht="12.75" customHeight="1">
      <c r="A331" s="926"/>
      <c r="B331" s="989" t="s">
        <v>179</v>
      </c>
      <c r="C331" s="1255"/>
      <c r="D331" s="1256" t="s">
        <v>4366</v>
      </c>
      <c r="E331" s="992" t="s">
        <v>179</v>
      </c>
      <c r="F331" s="1001"/>
      <c r="G331" s="932"/>
      <c r="H331" s="1059" t="str">
        <f t="shared" si="4"/>
        <v/>
      </c>
      <c r="I331" s="331"/>
      <c r="J331" s="2167" t="s">
        <v>6406</v>
      </c>
      <c r="K331" s="2168" t="str">
        <f>VLOOKUP(J331,'FICHE RATIOS'!C:D,2,FALSE)</f>
        <v>Distribution (câbles, alimentations spécifiques)</v>
      </c>
    </row>
    <row r="332" spans="1:11" s="1210" customFormat="1" ht="12.75" customHeight="1">
      <c r="A332" s="926"/>
      <c r="B332" s="989" t="s">
        <v>179</v>
      </c>
      <c r="C332" s="1255"/>
      <c r="D332" s="1263" t="s">
        <v>4367</v>
      </c>
      <c r="E332" s="992" t="s">
        <v>66</v>
      </c>
      <c r="F332" s="1001">
        <v>250</v>
      </c>
      <c r="G332" s="932">
        <v>9.08</v>
      </c>
      <c r="H332" s="1059">
        <f t="shared" ref="H332:H395" si="5">+IF(F332=0,"",F332*G332)</f>
        <v>2270</v>
      </c>
      <c r="I332" s="331"/>
      <c r="J332" s="2167" t="s">
        <v>6406</v>
      </c>
      <c r="K332" s="2168" t="str">
        <f>VLOOKUP(J332,'FICHE RATIOS'!C:D,2,FALSE)</f>
        <v>Distribution (câbles, alimentations spécifiques)</v>
      </c>
    </row>
    <row r="333" spans="1:11" s="1210" customFormat="1" ht="12.75" customHeight="1">
      <c r="A333" s="926"/>
      <c r="B333" s="989" t="s">
        <v>179</v>
      </c>
      <c r="C333" s="1255"/>
      <c r="D333" s="1263" t="s">
        <v>4368</v>
      </c>
      <c r="E333" s="992" t="s">
        <v>66</v>
      </c>
      <c r="F333" s="1001">
        <v>502</v>
      </c>
      <c r="G333" s="932">
        <v>8.23</v>
      </c>
      <c r="H333" s="1059">
        <f t="shared" si="5"/>
        <v>4131.46</v>
      </c>
      <c r="I333" s="331"/>
      <c r="J333" s="2167" t="s">
        <v>6406</v>
      </c>
      <c r="K333" s="2168" t="str">
        <f>VLOOKUP(J333,'FICHE RATIOS'!C:D,2,FALSE)</f>
        <v>Distribution (câbles, alimentations spécifiques)</v>
      </c>
    </row>
    <row r="334" spans="1:11" s="1210" customFormat="1" ht="12.75" customHeight="1">
      <c r="A334" s="926"/>
      <c r="B334" s="989" t="s">
        <v>179</v>
      </c>
      <c r="C334" s="1255"/>
      <c r="D334" s="1263" t="s">
        <v>4369</v>
      </c>
      <c r="E334" s="992" t="s">
        <v>66</v>
      </c>
      <c r="F334" s="1001">
        <v>502</v>
      </c>
      <c r="G334" s="932">
        <v>6.01</v>
      </c>
      <c r="H334" s="1059">
        <f t="shared" si="5"/>
        <v>3017.02</v>
      </c>
      <c r="I334" s="331"/>
      <c r="J334" s="2167" t="s">
        <v>6406</v>
      </c>
      <c r="K334" s="2168" t="str">
        <f>VLOOKUP(J334,'FICHE RATIOS'!C:D,2,FALSE)</f>
        <v>Distribution (câbles, alimentations spécifiques)</v>
      </c>
    </row>
    <row r="335" spans="1:11" s="1210" customFormat="1" ht="12.75" customHeight="1">
      <c r="A335" s="926"/>
      <c r="B335" s="989" t="s">
        <v>179</v>
      </c>
      <c r="C335" s="1255"/>
      <c r="D335" s="1263" t="s">
        <v>4370</v>
      </c>
      <c r="E335" s="992" t="s">
        <v>66</v>
      </c>
      <c r="F335" s="1001">
        <v>502</v>
      </c>
      <c r="G335" s="932">
        <v>24.98</v>
      </c>
      <c r="H335" s="1059">
        <f t="shared" si="5"/>
        <v>12539.960000000001</v>
      </c>
      <c r="I335" s="331"/>
      <c r="J335" s="2167" t="s">
        <v>6406</v>
      </c>
      <c r="K335" s="2168" t="str">
        <f>VLOOKUP(J335,'FICHE RATIOS'!C:D,2,FALSE)</f>
        <v>Distribution (câbles, alimentations spécifiques)</v>
      </c>
    </row>
    <row r="336" spans="1:11" s="1210" customFormat="1" ht="12.75" customHeight="1">
      <c r="A336" s="926"/>
      <c r="B336" s="989" t="s">
        <v>179</v>
      </c>
      <c r="C336" s="1255"/>
      <c r="D336" s="1263" t="s">
        <v>4371</v>
      </c>
      <c r="E336" s="992" t="s">
        <v>66</v>
      </c>
      <c r="F336" s="1001">
        <v>370</v>
      </c>
      <c r="G336" s="932">
        <v>18.68</v>
      </c>
      <c r="H336" s="1059">
        <f t="shared" si="5"/>
        <v>6911.5999999999995</v>
      </c>
      <c r="I336" s="331"/>
      <c r="J336" s="2167" t="s">
        <v>6406</v>
      </c>
      <c r="K336" s="2168" t="str">
        <f>VLOOKUP(J336,'FICHE RATIOS'!C:D,2,FALSE)</f>
        <v>Distribution (câbles, alimentations spécifiques)</v>
      </c>
    </row>
    <row r="337" spans="1:11" s="1210" customFormat="1" ht="12.75" customHeight="1">
      <c r="A337" s="926"/>
      <c r="B337" s="989" t="s">
        <v>179</v>
      </c>
      <c r="C337" s="1255"/>
      <c r="D337" s="1263" t="s">
        <v>4372</v>
      </c>
      <c r="E337" s="992" t="s">
        <v>66</v>
      </c>
      <c r="F337" s="1001">
        <v>749</v>
      </c>
      <c r="G337" s="932">
        <v>19.559999999999999</v>
      </c>
      <c r="H337" s="1059">
        <f t="shared" si="5"/>
        <v>14650.439999999999</v>
      </c>
      <c r="I337" s="331"/>
      <c r="J337" s="2167" t="s">
        <v>6406</v>
      </c>
      <c r="K337" s="2168" t="str">
        <f>VLOOKUP(J337,'FICHE RATIOS'!C:D,2,FALSE)</f>
        <v>Distribution (câbles, alimentations spécifiques)</v>
      </c>
    </row>
    <row r="338" spans="1:11" s="1210" customFormat="1" ht="12.75" customHeight="1">
      <c r="A338" s="926"/>
      <c r="B338" s="989" t="s">
        <v>179</v>
      </c>
      <c r="C338" s="1255"/>
      <c r="D338" s="1263" t="s">
        <v>4373</v>
      </c>
      <c r="E338" s="992" t="s">
        <v>66</v>
      </c>
      <c r="F338" s="1001">
        <v>749</v>
      </c>
      <c r="G338" s="932">
        <v>23.99</v>
      </c>
      <c r="H338" s="1059">
        <f t="shared" si="5"/>
        <v>17968.509999999998</v>
      </c>
      <c r="I338" s="331"/>
      <c r="J338" s="2167" t="s">
        <v>6406</v>
      </c>
      <c r="K338" s="2168" t="str">
        <f>VLOOKUP(J338,'FICHE RATIOS'!C:D,2,FALSE)</f>
        <v>Distribution (câbles, alimentations spécifiques)</v>
      </c>
    </row>
    <row r="339" spans="1:11" s="1210" customFormat="1" ht="12.75" customHeight="1">
      <c r="A339" s="926"/>
      <c r="B339" s="989" t="s">
        <v>179</v>
      </c>
      <c r="C339" s="1255"/>
      <c r="D339" s="1263" t="s">
        <v>4374</v>
      </c>
      <c r="E339" s="992" t="s">
        <v>66</v>
      </c>
      <c r="F339" s="1001">
        <v>1123</v>
      </c>
      <c r="G339" s="932">
        <v>29.31</v>
      </c>
      <c r="H339" s="1059">
        <f t="shared" si="5"/>
        <v>32915.129999999997</v>
      </c>
      <c r="I339" s="331"/>
      <c r="J339" s="2167" t="s">
        <v>6406</v>
      </c>
      <c r="K339" s="2168" t="str">
        <f>VLOOKUP(J339,'FICHE RATIOS'!C:D,2,FALSE)</f>
        <v>Distribution (câbles, alimentations spécifiques)</v>
      </c>
    </row>
    <row r="340" spans="1:11" s="1210" customFormat="1" ht="12.75" customHeight="1">
      <c r="A340" s="926"/>
      <c r="B340" s="989" t="s">
        <v>179</v>
      </c>
      <c r="C340" s="1255"/>
      <c r="D340" s="1256" t="s">
        <v>179</v>
      </c>
      <c r="E340" s="992" t="s">
        <v>179</v>
      </c>
      <c r="F340" s="1001"/>
      <c r="G340" s="932"/>
      <c r="H340" s="1059" t="str">
        <f t="shared" si="5"/>
        <v/>
      </c>
      <c r="I340" s="331"/>
      <c r="J340" s="2167" t="s">
        <v>6406</v>
      </c>
      <c r="K340" s="2168" t="str">
        <f>VLOOKUP(J340,'FICHE RATIOS'!C:D,2,FALSE)</f>
        <v>Distribution (câbles, alimentations spécifiques)</v>
      </c>
    </row>
    <row r="341" spans="1:11" s="1210" customFormat="1" ht="12.75" customHeight="1">
      <c r="A341" s="926"/>
      <c r="B341" s="989" t="s">
        <v>179</v>
      </c>
      <c r="C341" s="1255"/>
      <c r="D341" s="1256" t="s">
        <v>4375</v>
      </c>
      <c r="E341" s="992" t="s">
        <v>179</v>
      </c>
      <c r="F341" s="1001"/>
      <c r="G341" s="932"/>
      <c r="H341" s="1059" t="str">
        <f t="shared" si="5"/>
        <v/>
      </c>
      <c r="I341" s="331"/>
      <c r="J341" s="2167" t="s">
        <v>6406</v>
      </c>
      <c r="K341" s="2168" t="str">
        <f>VLOOKUP(J341,'FICHE RATIOS'!C:D,2,FALSE)</f>
        <v>Distribution (câbles, alimentations spécifiques)</v>
      </c>
    </row>
    <row r="342" spans="1:11" s="1210" customFormat="1" ht="12.75" customHeight="1">
      <c r="A342" s="926"/>
      <c r="B342" s="989" t="s">
        <v>179</v>
      </c>
      <c r="C342" s="1255"/>
      <c r="D342" s="1263" t="s">
        <v>4367</v>
      </c>
      <c r="E342" s="992" t="s">
        <v>66</v>
      </c>
      <c r="F342" s="1001">
        <v>78</v>
      </c>
      <c r="G342" s="932">
        <v>8.18</v>
      </c>
      <c r="H342" s="1059">
        <f t="shared" si="5"/>
        <v>638.04</v>
      </c>
      <c r="I342" s="331"/>
      <c r="J342" s="2167" t="s">
        <v>6406</v>
      </c>
      <c r="K342" s="2168" t="str">
        <f>VLOOKUP(J342,'FICHE RATIOS'!C:D,2,FALSE)</f>
        <v>Distribution (câbles, alimentations spécifiques)</v>
      </c>
    </row>
    <row r="343" spans="1:11" s="1210" customFormat="1" ht="12.75" customHeight="1">
      <c r="A343" s="926"/>
      <c r="B343" s="989" t="s">
        <v>179</v>
      </c>
      <c r="C343" s="1255"/>
      <c r="D343" s="1263" t="s">
        <v>4376</v>
      </c>
      <c r="E343" s="992" t="s">
        <v>66</v>
      </c>
      <c r="F343" s="1001">
        <v>1253</v>
      </c>
      <c r="G343" s="932">
        <v>8.23</v>
      </c>
      <c r="H343" s="1059">
        <f t="shared" si="5"/>
        <v>10312.19</v>
      </c>
      <c r="I343" s="331"/>
      <c r="J343" s="2167" t="s">
        <v>6406</v>
      </c>
      <c r="K343" s="2168" t="str">
        <f>VLOOKUP(J343,'FICHE RATIOS'!C:D,2,FALSE)</f>
        <v>Distribution (câbles, alimentations spécifiques)</v>
      </c>
    </row>
    <row r="344" spans="1:11" s="1210" customFormat="1" ht="12.75" customHeight="1">
      <c r="A344" s="926"/>
      <c r="B344" s="989" t="s">
        <v>179</v>
      </c>
      <c r="C344" s="1255"/>
      <c r="D344" s="1263" t="s">
        <v>4369</v>
      </c>
      <c r="E344" s="992" t="s">
        <v>66</v>
      </c>
      <c r="F344" s="1001">
        <v>1253</v>
      </c>
      <c r="G344" s="932">
        <v>6.01</v>
      </c>
      <c r="H344" s="1059">
        <f t="shared" si="5"/>
        <v>7530.53</v>
      </c>
      <c r="I344" s="331"/>
      <c r="J344" s="2167" t="s">
        <v>6406</v>
      </c>
      <c r="K344" s="2168" t="str">
        <f>VLOOKUP(J344,'FICHE RATIOS'!C:D,2,FALSE)</f>
        <v>Distribution (câbles, alimentations spécifiques)</v>
      </c>
    </row>
    <row r="345" spans="1:11" s="1210" customFormat="1" ht="12.75" customHeight="1">
      <c r="A345" s="926"/>
      <c r="B345" s="989" t="s">
        <v>179</v>
      </c>
      <c r="C345" s="1255"/>
      <c r="D345" s="1263" t="s">
        <v>4377</v>
      </c>
      <c r="E345" s="992" t="s">
        <v>66</v>
      </c>
      <c r="F345" s="1001">
        <v>1253</v>
      </c>
      <c r="G345" s="932">
        <v>11.59</v>
      </c>
      <c r="H345" s="1059">
        <f t="shared" si="5"/>
        <v>14522.27</v>
      </c>
      <c r="I345" s="331"/>
      <c r="J345" s="2167" t="s">
        <v>6406</v>
      </c>
      <c r="K345" s="2168" t="str">
        <f>VLOOKUP(J345,'FICHE RATIOS'!C:D,2,FALSE)</f>
        <v>Distribution (câbles, alimentations spécifiques)</v>
      </c>
    </row>
    <row r="346" spans="1:11" s="1210" customFormat="1" ht="12.75" customHeight="1">
      <c r="A346" s="926"/>
      <c r="B346" s="989" t="s">
        <v>179</v>
      </c>
      <c r="C346" s="1255"/>
      <c r="D346" s="1256" t="s">
        <v>179</v>
      </c>
      <c r="E346" s="992" t="s">
        <v>179</v>
      </c>
      <c r="F346" s="1001"/>
      <c r="G346" s="932"/>
      <c r="H346" s="1059" t="str">
        <f t="shared" si="5"/>
        <v/>
      </c>
      <c r="I346" s="331"/>
      <c r="J346" s="2167" t="s">
        <v>6406</v>
      </c>
      <c r="K346" s="2168" t="str">
        <f>VLOOKUP(J346,'FICHE RATIOS'!C:D,2,FALSE)</f>
        <v>Distribution (câbles, alimentations spécifiques)</v>
      </c>
    </row>
    <row r="347" spans="1:11" s="1210" customFormat="1" ht="12.75" customHeight="1">
      <c r="A347" s="926"/>
      <c r="B347" s="989" t="s">
        <v>179</v>
      </c>
      <c r="C347" s="1255"/>
      <c r="D347" s="1256" t="s">
        <v>4378</v>
      </c>
      <c r="E347" s="992" t="s">
        <v>179</v>
      </c>
      <c r="F347" s="1001"/>
      <c r="G347" s="932"/>
      <c r="H347" s="1059" t="str">
        <f t="shared" si="5"/>
        <v/>
      </c>
      <c r="I347" s="331"/>
      <c r="J347" s="2167" t="s">
        <v>6406</v>
      </c>
      <c r="K347" s="2168" t="str">
        <f>VLOOKUP(J347,'FICHE RATIOS'!C:D,2,FALSE)</f>
        <v>Distribution (câbles, alimentations spécifiques)</v>
      </c>
    </row>
    <row r="348" spans="1:11" s="1210" customFormat="1" ht="12.75" customHeight="1">
      <c r="A348" s="926"/>
      <c r="B348" s="989" t="s">
        <v>179</v>
      </c>
      <c r="C348" s="1255"/>
      <c r="D348" s="1263" t="s">
        <v>4360</v>
      </c>
      <c r="E348" s="992" t="s">
        <v>235</v>
      </c>
      <c r="F348" s="1001">
        <v>5670</v>
      </c>
      <c r="G348" s="932">
        <v>3.79</v>
      </c>
      <c r="H348" s="1059">
        <f t="shared" si="5"/>
        <v>21489.3</v>
      </c>
      <c r="I348" s="331"/>
      <c r="J348" s="2167" t="s">
        <v>6406</v>
      </c>
      <c r="K348" s="2168" t="str">
        <f>VLOOKUP(J348,'FICHE RATIOS'!C:D,2,FALSE)</f>
        <v>Distribution (câbles, alimentations spécifiques)</v>
      </c>
    </row>
    <row r="349" spans="1:11" s="1210" customFormat="1" ht="12.75" customHeight="1">
      <c r="A349" s="926"/>
      <c r="B349" s="989" t="s">
        <v>179</v>
      </c>
      <c r="C349" s="1255"/>
      <c r="D349" s="1263" t="s">
        <v>4367</v>
      </c>
      <c r="E349" s="992" t="s">
        <v>66</v>
      </c>
      <c r="F349" s="1001">
        <v>162</v>
      </c>
      <c r="G349" s="932">
        <v>8.18</v>
      </c>
      <c r="H349" s="1059">
        <f t="shared" si="5"/>
        <v>1325.1599999999999</v>
      </c>
      <c r="I349" s="331"/>
      <c r="J349" s="2167" t="s">
        <v>6406</v>
      </c>
      <c r="K349" s="2168" t="str">
        <f>VLOOKUP(J349,'FICHE RATIOS'!C:D,2,FALSE)</f>
        <v>Distribution (câbles, alimentations spécifiques)</v>
      </c>
    </row>
    <row r="350" spans="1:11" s="1210" customFormat="1" ht="12.75" customHeight="1">
      <c r="A350" s="926"/>
      <c r="B350" s="989" t="s">
        <v>179</v>
      </c>
      <c r="C350" s="1255"/>
      <c r="D350" s="1263" t="s">
        <v>4368</v>
      </c>
      <c r="E350" s="992" t="s">
        <v>66</v>
      </c>
      <c r="F350" s="1001">
        <v>1484</v>
      </c>
      <c r="G350" s="932">
        <v>8.23</v>
      </c>
      <c r="H350" s="1059">
        <f t="shared" si="5"/>
        <v>12213.320000000002</v>
      </c>
      <c r="I350" s="331"/>
      <c r="J350" s="2167" t="s">
        <v>6406</v>
      </c>
      <c r="K350" s="2168" t="str">
        <f>VLOOKUP(J350,'FICHE RATIOS'!C:D,2,FALSE)</f>
        <v>Distribution (câbles, alimentations spécifiques)</v>
      </c>
    </row>
    <row r="351" spans="1:11" s="1210" customFormat="1" ht="12.75" customHeight="1">
      <c r="A351" s="926"/>
      <c r="B351" s="989" t="s">
        <v>179</v>
      </c>
      <c r="C351" s="1255"/>
      <c r="D351" s="1263" t="s">
        <v>4379</v>
      </c>
      <c r="E351" s="992" t="s">
        <v>66</v>
      </c>
      <c r="F351" s="1001">
        <v>1484</v>
      </c>
      <c r="G351" s="932">
        <v>14.48</v>
      </c>
      <c r="H351" s="1059">
        <f t="shared" si="5"/>
        <v>21488.32</v>
      </c>
      <c r="I351" s="331"/>
      <c r="J351" s="2167" t="s">
        <v>6406</v>
      </c>
      <c r="K351" s="2168" t="str">
        <f>VLOOKUP(J351,'FICHE RATIOS'!C:D,2,FALSE)</f>
        <v>Distribution (câbles, alimentations spécifiques)</v>
      </c>
    </row>
    <row r="352" spans="1:11" s="1210" customFormat="1" ht="12.75" customHeight="1">
      <c r="A352" s="926"/>
      <c r="B352" s="989" t="s">
        <v>179</v>
      </c>
      <c r="C352" s="1255"/>
      <c r="D352" s="1263" t="s">
        <v>4380</v>
      </c>
      <c r="E352" s="992" t="s">
        <v>66</v>
      </c>
      <c r="F352" s="1001">
        <v>1484</v>
      </c>
      <c r="G352" s="932">
        <v>12.06</v>
      </c>
      <c r="H352" s="1059">
        <f t="shared" si="5"/>
        <v>17897.04</v>
      </c>
      <c r="I352" s="331"/>
      <c r="J352" s="2167" t="s">
        <v>6406</v>
      </c>
      <c r="K352" s="2168" t="str">
        <f>VLOOKUP(J352,'FICHE RATIOS'!C:D,2,FALSE)</f>
        <v>Distribution (câbles, alimentations spécifiques)</v>
      </c>
    </row>
    <row r="353" spans="1:11" s="1210" customFormat="1" ht="12.75" customHeight="1">
      <c r="A353" s="926"/>
      <c r="B353" s="989" t="s">
        <v>179</v>
      </c>
      <c r="C353" s="1255"/>
      <c r="D353" s="1256" t="s">
        <v>179</v>
      </c>
      <c r="E353" s="992" t="s">
        <v>179</v>
      </c>
      <c r="F353" s="1001"/>
      <c r="G353" s="932"/>
      <c r="H353" s="1059" t="str">
        <f t="shared" si="5"/>
        <v/>
      </c>
      <c r="I353" s="331"/>
      <c r="J353" s="2167" t="s">
        <v>6406</v>
      </c>
      <c r="K353" s="2168" t="str">
        <f>VLOOKUP(J353,'FICHE RATIOS'!C:D,2,FALSE)</f>
        <v>Distribution (câbles, alimentations spécifiques)</v>
      </c>
    </row>
    <row r="354" spans="1:11" s="1210" customFormat="1" ht="12.75" customHeight="1">
      <c r="A354" s="926"/>
      <c r="B354" s="989" t="s">
        <v>179</v>
      </c>
      <c r="C354" s="1255"/>
      <c r="D354" s="1256" t="s">
        <v>4381</v>
      </c>
      <c r="E354" s="992" t="s">
        <v>179</v>
      </c>
      <c r="F354" s="1001"/>
      <c r="G354" s="932"/>
      <c r="H354" s="1059" t="str">
        <f t="shared" si="5"/>
        <v/>
      </c>
      <c r="I354" s="331"/>
      <c r="J354" s="2167" t="s">
        <v>6406</v>
      </c>
      <c r="K354" s="2168" t="str">
        <f>VLOOKUP(J354,'FICHE RATIOS'!C:D,2,FALSE)</f>
        <v>Distribution (câbles, alimentations spécifiques)</v>
      </c>
    </row>
    <row r="355" spans="1:11" s="1210" customFormat="1" ht="12.75" customHeight="1">
      <c r="A355" s="926"/>
      <c r="B355" s="989" t="s">
        <v>179</v>
      </c>
      <c r="C355" s="1255"/>
      <c r="D355" s="1263" t="s">
        <v>4360</v>
      </c>
      <c r="E355" s="992" t="s">
        <v>235</v>
      </c>
      <c r="F355" s="1001">
        <v>3315</v>
      </c>
      <c r="G355" s="932">
        <v>3.79</v>
      </c>
      <c r="H355" s="1059">
        <f t="shared" si="5"/>
        <v>12563.85</v>
      </c>
      <c r="I355" s="331"/>
      <c r="J355" s="2167" t="s">
        <v>6406</v>
      </c>
      <c r="K355" s="2168" t="str">
        <f>VLOOKUP(J355,'FICHE RATIOS'!C:D,2,FALSE)</f>
        <v>Distribution (câbles, alimentations spécifiques)</v>
      </c>
    </row>
    <row r="356" spans="1:11" s="1210" customFormat="1" ht="12.75" customHeight="1">
      <c r="A356" s="926"/>
      <c r="B356" s="989" t="s">
        <v>179</v>
      </c>
      <c r="C356" s="1255"/>
      <c r="D356" s="1263" t="s">
        <v>4364</v>
      </c>
      <c r="E356" s="992" t="s">
        <v>66</v>
      </c>
      <c r="F356" s="1001">
        <v>74</v>
      </c>
      <c r="G356" s="932">
        <v>32.58</v>
      </c>
      <c r="H356" s="1059">
        <f t="shared" si="5"/>
        <v>2410.92</v>
      </c>
      <c r="I356" s="331"/>
      <c r="J356" s="2167" t="s">
        <v>6406</v>
      </c>
      <c r="K356" s="2168" t="str">
        <f>VLOOKUP(J356,'FICHE RATIOS'!C:D,2,FALSE)</f>
        <v>Distribution (câbles, alimentations spécifiques)</v>
      </c>
    </row>
    <row r="357" spans="1:11" s="1210" customFormat="1" ht="12.75" customHeight="1">
      <c r="A357" s="926"/>
      <c r="B357" s="989" t="s">
        <v>179</v>
      </c>
      <c r="C357" s="1255"/>
      <c r="D357" s="1256" t="s">
        <v>179</v>
      </c>
      <c r="E357" s="992" t="s">
        <v>179</v>
      </c>
      <c r="F357" s="1001"/>
      <c r="G357" s="932"/>
      <c r="H357" s="1059" t="str">
        <f t="shared" si="5"/>
        <v/>
      </c>
      <c r="I357" s="331"/>
      <c r="J357" s="2167" t="s">
        <v>6406</v>
      </c>
      <c r="K357" s="2168" t="str">
        <f>VLOOKUP(J357,'FICHE RATIOS'!C:D,2,FALSE)</f>
        <v>Distribution (câbles, alimentations spécifiques)</v>
      </c>
    </row>
    <row r="358" spans="1:11" s="1210" customFormat="1" ht="12.75" customHeight="1">
      <c r="A358" s="926"/>
      <c r="B358" s="989" t="s">
        <v>179</v>
      </c>
      <c r="C358" s="1255"/>
      <c r="D358" s="1256" t="s">
        <v>4382</v>
      </c>
      <c r="E358" s="992" t="s">
        <v>179</v>
      </c>
      <c r="F358" s="1001"/>
      <c r="G358" s="932"/>
      <c r="H358" s="1059" t="str">
        <f t="shared" si="5"/>
        <v/>
      </c>
      <c r="I358" s="331"/>
      <c r="J358" s="2167" t="s">
        <v>6406</v>
      </c>
      <c r="K358" s="2168" t="str">
        <f>VLOOKUP(J358,'FICHE RATIOS'!C:D,2,FALSE)</f>
        <v>Distribution (câbles, alimentations spécifiques)</v>
      </c>
    </row>
    <row r="359" spans="1:11" s="1210" customFormat="1" ht="12.75" customHeight="1">
      <c r="A359" s="926"/>
      <c r="B359" s="989" t="s">
        <v>179</v>
      </c>
      <c r="C359" s="1255"/>
      <c r="D359" s="1263" t="s">
        <v>4360</v>
      </c>
      <c r="E359" s="992" t="s">
        <v>235</v>
      </c>
      <c r="F359" s="1001">
        <v>1620</v>
      </c>
      <c r="G359" s="932">
        <v>3.79</v>
      </c>
      <c r="H359" s="1059">
        <f t="shared" si="5"/>
        <v>6139.8</v>
      </c>
      <c r="I359" s="331"/>
      <c r="J359" s="2167" t="s">
        <v>6406</v>
      </c>
      <c r="K359" s="2168" t="str">
        <f>VLOOKUP(J359,'FICHE RATIOS'!C:D,2,FALSE)</f>
        <v>Distribution (câbles, alimentations spécifiques)</v>
      </c>
    </row>
    <row r="360" spans="1:11" s="1210" customFormat="1" ht="12.75" customHeight="1">
      <c r="A360" s="926"/>
      <c r="B360" s="989" t="s">
        <v>179</v>
      </c>
      <c r="C360" s="1255"/>
      <c r="D360" s="1263" t="s">
        <v>4364</v>
      </c>
      <c r="E360" s="992" t="s">
        <v>66</v>
      </c>
      <c r="F360" s="1001">
        <v>36</v>
      </c>
      <c r="G360" s="932">
        <v>32.58</v>
      </c>
      <c r="H360" s="1059">
        <f t="shared" si="5"/>
        <v>1172.8799999999999</v>
      </c>
      <c r="I360" s="331"/>
      <c r="J360" s="2167" t="s">
        <v>6406</v>
      </c>
      <c r="K360" s="2168" t="str">
        <f>VLOOKUP(J360,'FICHE RATIOS'!C:D,2,FALSE)</f>
        <v>Distribution (câbles, alimentations spécifiques)</v>
      </c>
    </row>
    <row r="361" spans="1:11" s="1210" customFormat="1" ht="12.75" customHeight="1">
      <c r="A361" s="926"/>
      <c r="B361" s="989" t="s">
        <v>179</v>
      </c>
      <c r="C361" s="1255"/>
      <c r="D361" s="1256" t="s">
        <v>179</v>
      </c>
      <c r="E361" s="992" t="s">
        <v>179</v>
      </c>
      <c r="F361" s="1001"/>
      <c r="G361" s="932"/>
      <c r="H361" s="1059" t="str">
        <f t="shared" si="5"/>
        <v/>
      </c>
      <c r="I361" s="331"/>
      <c r="J361" s="2167" t="s">
        <v>6406</v>
      </c>
      <c r="K361" s="2168" t="str">
        <f>VLOOKUP(J361,'FICHE RATIOS'!C:D,2,FALSE)</f>
        <v>Distribution (câbles, alimentations spécifiques)</v>
      </c>
    </row>
    <row r="362" spans="1:11" s="1210" customFormat="1" ht="12.75" customHeight="1">
      <c r="A362" s="926"/>
      <c r="B362" s="989" t="s">
        <v>179</v>
      </c>
      <c r="C362" s="1255"/>
      <c r="D362" s="1256" t="s">
        <v>4383</v>
      </c>
      <c r="E362" s="992" t="s">
        <v>179</v>
      </c>
      <c r="F362" s="1001"/>
      <c r="G362" s="932"/>
      <c r="H362" s="1059" t="str">
        <f t="shared" si="5"/>
        <v/>
      </c>
      <c r="I362" s="331"/>
      <c r="J362" s="2167" t="s">
        <v>6406</v>
      </c>
      <c r="K362" s="2168" t="str">
        <f>VLOOKUP(J362,'FICHE RATIOS'!C:D,2,FALSE)</f>
        <v>Distribution (câbles, alimentations spécifiques)</v>
      </c>
    </row>
    <row r="363" spans="1:11" s="1210" customFormat="1" ht="12.75" customHeight="1">
      <c r="A363" s="926"/>
      <c r="B363" s="989" t="s">
        <v>179</v>
      </c>
      <c r="C363" s="1255"/>
      <c r="D363" s="1263" t="s">
        <v>4359</v>
      </c>
      <c r="E363" s="992" t="s">
        <v>235</v>
      </c>
      <c r="F363" s="1001">
        <v>4655</v>
      </c>
      <c r="G363" s="932">
        <v>3.58</v>
      </c>
      <c r="H363" s="1059">
        <f t="shared" si="5"/>
        <v>16664.900000000001</v>
      </c>
      <c r="I363" s="331"/>
      <c r="J363" s="2167" t="s">
        <v>6406</v>
      </c>
      <c r="K363" s="2168" t="str">
        <f>VLOOKUP(J363,'FICHE RATIOS'!C:D,2,FALSE)</f>
        <v>Distribution (câbles, alimentations spécifiques)</v>
      </c>
    </row>
    <row r="364" spans="1:11" s="1210" customFormat="1" ht="12.75" customHeight="1">
      <c r="A364" s="926"/>
      <c r="B364" s="989" t="s">
        <v>179</v>
      </c>
      <c r="C364" s="1255"/>
      <c r="D364" s="1263" t="s">
        <v>4367</v>
      </c>
      <c r="E364" s="992" t="s">
        <v>66</v>
      </c>
      <c r="F364" s="1001">
        <v>133</v>
      </c>
      <c r="G364" s="932">
        <v>8.18</v>
      </c>
      <c r="H364" s="1059">
        <f t="shared" si="5"/>
        <v>1087.94</v>
      </c>
      <c r="I364" s="331"/>
      <c r="J364" s="2167" t="s">
        <v>6406</v>
      </c>
      <c r="K364" s="2168" t="str">
        <f>VLOOKUP(J364,'FICHE RATIOS'!C:D,2,FALSE)</f>
        <v>Distribution (câbles, alimentations spécifiques)</v>
      </c>
    </row>
    <row r="365" spans="1:11" s="1210" customFormat="1" ht="12.75" customHeight="1">
      <c r="A365" s="926"/>
      <c r="B365" s="989" t="s">
        <v>179</v>
      </c>
      <c r="C365" s="1255"/>
      <c r="D365" s="1263" t="s">
        <v>4368</v>
      </c>
      <c r="E365" s="992" t="s">
        <v>66</v>
      </c>
      <c r="F365" s="1001">
        <v>263</v>
      </c>
      <c r="G365" s="932">
        <v>8.23</v>
      </c>
      <c r="H365" s="1059">
        <f t="shared" si="5"/>
        <v>2164.4900000000002</v>
      </c>
      <c r="I365" s="331"/>
      <c r="J365" s="2167" t="s">
        <v>6406</v>
      </c>
      <c r="K365" s="2168" t="str">
        <f>VLOOKUP(J365,'FICHE RATIOS'!C:D,2,FALSE)</f>
        <v>Distribution (câbles, alimentations spécifiques)</v>
      </c>
    </row>
    <row r="366" spans="1:11" s="1210" customFormat="1" ht="12.75" customHeight="1">
      <c r="A366" s="926"/>
      <c r="B366" s="989" t="s">
        <v>179</v>
      </c>
      <c r="C366" s="1255"/>
      <c r="D366" s="1263" t="s">
        <v>4369</v>
      </c>
      <c r="E366" s="992" t="s">
        <v>66</v>
      </c>
      <c r="F366" s="1001">
        <v>263</v>
      </c>
      <c r="G366" s="932">
        <v>6.01</v>
      </c>
      <c r="H366" s="1059">
        <f t="shared" si="5"/>
        <v>1580.6299999999999</v>
      </c>
      <c r="I366" s="331"/>
      <c r="J366" s="2167" t="s">
        <v>6406</v>
      </c>
      <c r="K366" s="2168" t="str">
        <f>VLOOKUP(J366,'FICHE RATIOS'!C:D,2,FALSE)</f>
        <v>Distribution (câbles, alimentations spécifiques)</v>
      </c>
    </row>
    <row r="367" spans="1:11" s="1210" customFormat="1" ht="12.75" customHeight="1">
      <c r="A367" s="926"/>
      <c r="B367" s="989" t="s">
        <v>179</v>
      </c>
      <c r="C367" s="1255"/>
      <c r="D367" s="1263" t="s">
        <v>4384</v>
      </c>
      <c r="E367" s="992" t="s">
        <v>66</v>
      </c>
      <c r="F367" s="1001">
        <v>526</v>
      </c>
      <c r="G367" s="932">
        <v>15.79</v>
      </c>
      <c r="H367" s="1059">
        <f t="shared" si="5"/>
        <v>8305.5399999999991</v>
      </c>
      <c r="I367" s="331"/>
      <c r="J367" s="2167" t="s">
        <v>6406</v>
      </c>
      <c r="K367" s="2168" t="str">
        <f>VLOOKUP(J367,'FICHE RATIOS'!C:D,2,FALSE)</f>
        <v>Distribution (câbles, alimentations spécifiques)</v>
      </c>
    </row>
    <row r="368" spans="1:11" s="1210" customFormat="1" ht="12.75" customHeight="1">
      <c r="A368" s="926"/>
      <c r="B368" s="989" t="s">
        <v>179</v>
      </c>
      <c r="C368" s="1255"/>
      <c r="D368" s="1263" t="s">
        <v>4385</v>
      </c>
      <c r="E368" s="992" t="s">
        <v>66</v>
      </c>
      <c r="F368" s="1001">
        <v>1052</v>
      </c>
      <c r="G368" s="932">
        <v>22.93</v>
      </c>
      <c r="H368" s="1059">
        <f t="shared" si="5"/>
        <v>24122.36</v>
      </c>
      <c r="I368" s="331"/>
      <c r="J368" s="2167" t="s">
        <v>6406</v>
      </c>
      <c r="K368" s="2168" t="str">
        <f>VLOOKUP(J368,'FICHE RATIOS'!C:D,2,FALSE)</f>
        <v>Distribution (câbles, alimentations spécifiques)</v>
      </c>
    </row>
    <row r="369" spans="1:11" s="1210" customFormat="1" ht="12.75" customHeight="1">
      <c r="A369" s="926"/>
      <c r="B369" s="989" t="s">
        <v>179</v>
      </c>
      <c r="C369" s="1255"/>
      <c r="D369" s="1263" t="s">
        <v>4386</v>
      </c>
      <c r="E369" s="992" t="s">
        <v>66</v>
      </c>
      <c r="F369" s="1001">
        <v>1051</v>
      </c>
      <c r="G369" s="932">
        <v>25.05</v>
      </c>
      <c r="H369" s="1059">
        <f t="shared" si="5"/>
        <v>26327.55</v>
      </c>
      <c r="I369" s="331"/>
      <c r="J369" s="2167" t="s">
        <v>6406</v>
      </c>
      <c r="K369" s="2168" t="str">
        <f>VLOOKUP(J369,'FICHE RATIOS'!C:D,2,FALSE)</f>
        <v>Distribution (câbles, alimentations spécifiques)</v>
      </c>
    </row>
    <row r="370" spans="1:11" s="1210" customFormat="1" ht="12.75" customHeight="1">
      <c r="A370" s="926"/>
      <c r="B370" s="989" t="s">
        <v>179</v>
      </c>
      <c r="C370" s="1255"/>
      <c r="D370" s="1256" t="s">
        <v>179</v>
      </c>
      <c r="E370" s="992" t="s">
        <v>179</v>
      </c>
      <c r="F370" s="1001"/>
      <c r="G370" s="932"/>
      <c r="H370" s="1059" t="str">
        <f t="shared" si="5"/>
        <v/>
      </c>
      <c r="I370" s="331"/>
      <c r="J370" s="2167" t="s">
        <v>6406</v>
      </c>
      <c r="K370" s="2168" t="str">
        <f>VLOOKUP(J370,'FICHE RATIOS'!C:D,2,FALSE)</f>
        <v>Distribution (câbles, alimentations spécifiques)</v>
      </c>
    </row>
    <row r="371" spans="1:11" s="1210" customFormat="1" ht="12.75" customHeight="1">
      <c r="A371" s="926"/>
      <c r="B371" s="989" t="s">
        <v>179</v>
      </c>
      <c r="C371" s="1255"/>
      <c r="D371" s="1256" t="s">
        <v>4387</v>
      </c>
      <c r="E371" s="992" t="s">
        <v>179</v>
      </c>
      <c r="F371" s="1001"/>
      <c r="G371" s="932"/>
      <c r="H371" s="1059" t="str">
        <f t="shared" si="5"/>
        <v/>
      </c>
      <c r="I371" s="331"/>
      <c r="J371" s="2167" t="s">
        <v>6406</v>
      </c>
      <c r="K371" s="2168" t="str">
        <f>VLOOKUP(J371,'FICHE RATIOS'!C:D,2,FALSE)</f>
        <v>Distribution (câbles, alimentations spécifiques)</v>
      </c>
    </row>
    <row r="372" spans="1:11" s="1210" customFormat="1" ht="12.75" customHeight="1">
      <c r="A372" s="926"/>
      <c r="B372" s="989" t="s">
        <v>179</v>
      </c>
      <c r="C372" s="1255"/>
      <c r="D372" s="1263" t="s">
        <v>3714</v>
      </c>
      <c r="E372" s="992" t="s">
        <v>66</v>
      </c>
      <c r="F372" s="1001">
        <v>58</v>
      </c>
      <c r="G372" s="932">
        <v>52.5</v>
      </c>
      <c r="H372" s="1059">
        <f t="shared" si="5"/>
        <v>3045</v>
      </c>
      <c r="I372" s="331"/>
      <c r="J372" s="2167" t="s">
        <v>6406</v>
      </c>
      <c r="K372" s="2168" t="str">
        <f>VLOOKUP(J372,'FICHE RATIOS'!C:D,2,FALSE)</f>
        <v>Distribution (câbles, alimentations spécifiques)</v>
      </c>
    </row>
    <row r="373" spans="1:11" s="1210" customFormat="1" ht="12.75" customHeight="1">
      <c r="A373" s="926"/>
      <c r="B373" s="989" t="s">
        <v>179</v>
      </c>
      <c r="C373" s="1255"/>
      <c r="D373" s="1263" t="s">
        <v>4388</v>
      </c>
      <c r="E373" s="992" t="s">
        <v>66</v>
      </c>
      <c r="F373" s="1001">
        <v>90</v>
      </c>
      <c r="G373" s="932">
        <v>52.5</v>
      </c>
      <c r="H373" s="1059">
        <f t="shared" si="5"/>
        <v>4725</v>
      </c>
      <c r="I373" s="331"/>
      <c r="J373" s="2167" t="s">
        <v>6406</v>
      </c>
      <c r="K373" s="2168" t="str">
        <f>VLOOKUP(J373,'FICHE RATIOS'!C:D,2,FALSE)</f>
        <v>Distribution (câbles, alimentations spécifiques)</v>
      </c>
    </row>
    <row r="374" spans="1:11" s="1210" customFormat="1" ht="12.75" customHeight="1">
      <c r="A374" s="926"/>
      <c r="B374" s="989" t="s">
        <v>179</v>
      </c>
      <c r="C374" s="1255"/>
      <c r="D374" s="1263" t="s">
        <v>4389</v>
      </c>
      <c r="E374" s="992" t="s">
        <v>66</v>
      </c>
      <c r="F374" s="1001">
        <v>243</v>
      </c>
      <c r="G374" s="932">
        <v>52.5</v>
      </c>
      <c r="H374" s="1059">
        <f t="shared" si="5"/>
        <v>12757.5</v>
      </c>
      <c r="I374" s="331"/>
      <c r="J374" s="2167" t="s">
        <v>6406</v>
      </c>
      <c r="K374" s="2168" t="str">
        <f>VLOOKUP(J374,'FICHE RATIOS'!C:D,2,FALSE)</f>
        <v>Distribution (câbles, alimentations spécifiques)</v>
      </c>
    </row>
    <row r="375" spans="1:11" s="1210" customFormat="1" ht="12.75" customHeight="1">
      <c r="A375" s="926"/>
      <c r="B375" s="989" t="s">
        <v>179</v>
      </c>
      <c r="C375" s="1255"/>
      <c r="D375" s="1256" t="s">
        <v>179</v>
      </c>
      <c r="E375" s="992" t="s">
        <v>179</v>
      </c>
      <c r="F375" s="1001"/>
      <c r="G375" s="932"/>
      <c r="H375" s="1059" t="str">
        <f t="shared" si="5"/>
        <v/>
      </c>
      <c r="I375" s="331"/>
      <c r="J375" s="2167" t="s">
        <v>6406</v>
      </c>
      <c r="K375" s="2168" t="str">
        <f>VLOOKUP(J375,'FICHE RATIOS'!C:D,2,FALSE)</f>
        <v>Distribution (câbles, alimentations spécifiques)</v>
      </c>
    </row>
    <row r="376" spans="1:11" s="1210" customFormat="1" ht="12.75" customHeight="1">
      <c r="A376" s="926"/>
      <c r="B376" s="989" t="s">
        <v>179</v>
      </c>
      <c r="C376" s="1255"/>
      <c r="D376" s="1256" t="s">
        <v>4390</v>
      </c>
      <c r="E376" s="992" t="s">
        <v>179</v>
      </c>
      <c r="F376" s="1001"/>
      <c r="G376" s="932"/>
      <c r="H376" s="1059" t="str">
        <f t="shared" si="5"/>
        <v/>
      </c>
      <c r="I376" s="331"/>
      <c r="J376" s="2167" t="s">
        <v>6406</v>
      </c>
      <c r="K376" s="2168" t="str">
        <f>VLOOKUP(J376,'FICHE RATIOS'!C:D,2,FALSE)</f>
        <v>Distribution (câbles, alimentations spécifiques)</v>
      </c>
    </row>
    <row r="377" spans="1:11" s="1210" customFormat="1" ht="12.75" customHeight="1">
      <c r="A377" s="926"/>
      <c r="B377" s="989" t="s">
        <v>179</v>
      </c>
      <c r="C377" s="1255"/>
      <c r="D377" s="1263" t="s">
        <v>4390</v>
      </c>
      <c r="E377" s="992" t="s">
        <v>66</v>
      </c>
      <c r="F377" s="1001">
        <v>31</v>
      </c>
      <c r="G377" s="932">
        <v>92.17</v>
      </c>
      <c r="H377" s="1059">
        <f t="shared" si="5"/>
        <v>2857.27</v>
      </c>
      <c r="I377" s="331"/>
      <c r="J377" s="2167" t="s">
        <v>6406</v>
      </c>
      <c r="K377" s="2168" t="str">
        <f>VLOOKUP(J377,'FICHE RATIOS'!C:D,2,FALSE)</f>
        <v>Distribution (câbles, alimentations spécifiques)</v>
      </c>
    </row>
    <row r="378" spans="1:11" s="1210" customFormat="1" ht="12.75" customHeight="1">
      <c r="A378" s="926"/>
      <c r="B378" s="989" t="s">
        <v>179</v>
      </c>
      <c r="C378" s="1255"/>
      <c r="D378" s="1256" t="s">
        <v>179</v>
      </c>
      <c r="E378" s="992" t="s">
        <v>179</v>
      </c>
      <c r="F378" s="1001"/>
      <c r="G378" s="932"/>
      <c r="H378" s="1059" t="str">
        <f t="shared" si="5"/>
        <v/>
      </c>
      <c r="I378" s="331"/>
      <c r="J378" s="2167" t="s">
        <v>6406</v>
      </c>
      <c r="K378" s="2168" t="str">
        <f>VLOOKUP(J378,'FICHE RATIOS'!C:D,2,FALSE)</f>
        <v>Distribution (câbles, alimentations spécifiques)</v>
      </c>
    </row>
    <row r="379" spans="1:11" s="1210" customFormat="1" ht="12.75" customHeight="1">
      <c r="A379" s="926"/>
      <c r="B379" s="989" t="s">
        <v>179</v>
      </c>
      <c r="C379" s="1255"/>
      <c r="D379" s="1263" t="s">
        <v>4391</v>
      </c>
      <c r="E379" s="992" t="s">
        <v>235</v>
      </c>
      <c r="F379" s="1001">
        <v>6903</v>
      </c>
      <c r="G379" s="932">
        <v>34.979999999999997</v>
      </c>
      <c r="H379" s="1059">
        <f t="shared" si="5"/>
        <v>241466.93999999997</v>
      </c>
      <c r="I379" s="331"/>
      <c r="J379" s="2167" t="s">
        <v>6406</v>
      </c>
      <c r="K379" s="2168" t="str">
        <f>VLOOKUP(J379,'FICHE RATIOS'!C:D,2,FALSE)</f>
        <v>Distribution (câbles, alimentations spécifiques)</v>
      </c>
    </row>
    <row r="380" spans="1:11" s="1210" customFormat="1" ht="12.75" customHeight="1">
      <c r="A380" s="926"/>
      <c r="B380" s="989" t="s">
        <v>179</v>
      </c>
      <c r="C380" s="1255"/>
      <c r="D380" s="1263" t="s">
        <v>4392</v>
      </c>
      <c r="E380" s="992" t="s">
        <v>235</v>
      </c>
      <c r="F380" s="1001"/>
      <c r="G380" s="932"/>
      <c r="H380" s="1059" t="s">
        <v>4393</v>
      </c>
      <c r="I380" s="331"/>
      <c r="J380" s="2167" t="s">
        <v>6406</v>
      </c>
      <c r="K380" s="2168" t="str">
        <f>VLOOKUP(J380,'FICHE RATIOS'!C:D,2,FALSE)</f>
        <v>Distribution (câbles, alimentations spécifiques)</v>
      </c>
    </row>
    <row r="381" spans="1:11" s="1210" customFormat="1" ht="12.75" customHeight="1">
      <c r="A381" s="926"/>
      <c r="B381" s="989" t="s">
        <v>179</v>
      </c>
      <c r="C381" s="1255"/>
      <c r="D381" s="1256" t="s">
        <v>179</v>
      </c>
      <c r="E381" s="992" t="s">
        <v>179</v>
      </c>
      <c r="F381" s="1001"/>
      <c r="G381" s="932"/>
      <c r="H381" s="1059" t="str">
        <f t="shared" si="5"/>
        <v/>
      </c>
      <c r="I381" s="331"/>
      <c r="J381" s="2167"/>
      <c r="K381" s="2168" t="e">
        <f>VLOOKUP(J381,'FICHE RATIOS'!C:D,2,FALSE)</f>
        <v>#N/A</v>
      </c>
    </row>
    <row r="382" spans="1:11" s="1210" customFormat="1" ht="12.75" customHeight="1">
      <c r="A382" s="926"/>
      <c r="B382" s="989" t="s">
        <v>4394</v>
      </c>
      <c r="C382" s="1264" t="s">
        <v>4395</v>
      </c>
      <c r="D382" s="1265"/>
      <c r="E382" s="1001"/>
      <c r="F382" s="1001"/>
      <c r="G382" s="932"/>
      <c r="H382" s="1059" t="str">
        <f t="shared" si="5"/>
        <v/>
      </c>
      <c r="I382" s="331"/>
      <c r="J382" s="2167"/>
      <c r="K382" s="2168" t="e">
        <f>VLOOKUP(J382,'FICHE RATIOS'!C:D,2,FALSE)</f>
        <v>#N/A</v>
      </c>
    </row>
    <row r="383" spans="1:11" s="1210" customFormat="1" ht="12.75" customHeight="1">
      <c r="A383" s="926"/>
      <c r="B383" s="989" t="s">
        <v>4396</v>
      </c>
      <c r="C383" s="1255"/>
      <c r="D383" s="1260" t="s">
        <v>4397</v>
      </c>
      <c r="E383" s="992" t="s">
        <v>51</v>
      </c>
      <c r="F383" s="1001">
        <v>1</v>
      </c>
      <c r="G383" s="932"/>
      <c r="H383" s="1059">
        <f t="shared" si="5"/>
        <v>0</v>
      </c>
      <c r="I383" s="331"/>
      <c r="J383" s="2167" t="s">
        <v>6407</v>
      </c>
      <c r="K383" s="2168" t="str">
        <f>VLOOKUP(J383,'FICHE RATIOS'!C:D,2,FALSE)</f>
        <v>Luminaires (éclairage de sécurité cis) - Locaux Principaux</v>
      </c>
    </row>
    <row r="384" spans="1:11" s="1210" customFormat="1" ht="12.75" customHeight="1">
      <c r="A384" s="926"/>
      <c r="B384" s="989" t="s">
        <v>179</v>
      </c>
      <c r="C384" s="1255"/>
      <c r="D384" s="1263" t="s">
        <v>4398</v>
      </c>
      <c r="E384" s="992" t="s">
        <v>66</v>
      </c>
      <c r="F384" s="1001">
        <v>465</v>
      </c>
      <c r="G384" s="932">
        <v>161.62</v>
      </c>
      <c r="H384" s="1059">
        <f t="shared" si="5"/>
        <v>75153.3</v>
      </c>
      <c r="I384" s="331"/>
      <c r="J384" s="2167" t="s">
        <v>6407</v>
      </c>
      <c r="K384" s="2168" t="str">
        <f>VLOOKUP(J384,'FICHE RATIOS'!C:D,2,FALSE)</f>
        <v>Luminaires (éclairage de sécurité cis) - Locaux Principaux</v>
      </c>
    </row>
    <row r="385" spans="1:11" s="1210" customFormat="1" ht="12.75" customHeight="1">
      <c r="A385" s="926"/>
      <c r="B385" s="989" t="s">
        <v>179</v>
      </c>
      <c r="C385" s="1255"/>
      <c r="D385" s="1263" t="s">
        <v>4399</v>
      </c>
      <c r="E385" s="992" t="s">
        <v>66</v>
      </c>
      <c r="F385" s="1001">
        <v>785</v>
      </c>
      <c r="G385" s="932">
        <v>106.48</v>
      </c>
      <c r="H385" s="1059">
        <f t="shared" si="5"/>
        <v>83586.8</v>
      </c>
      <c r="I385" s="331"/>
      <c r="J385" s="2167" t="s">
        <v>6407</v>
      </c>
      <c r="K385" s="2168" t="str">
        <f>VLOOKUP(J385,'FICHE RATIOS'!C:D,2,FALSE)</f>
        <v>Luminaires (éclairage de sécurité cis) - Locaux Principaux</v>
      </c>
    </row>
    <row r="386" spans="1:11" s="1210" customFormat="1" ht="12">
      <c r="A386" s="1275"/>
      <c r="B386" s="989" t="s">
        <v>179</v>
      </c>
      <c r="C386" s="1255"/>
      <c r="D386" s="1263" t="s">
        <v>4400</v>
      </c>
      <c r="E386" s="992" t="s">
        <v>66</v>
      </c>
      <c r="F386" s="1001">
        <v>2991</v>
      </c>
      <c r="G386" s="932">
        <v>167.12</v>
      </c>
      <c r="H386" s="1059">
        <f t="shared" si="5"/>
        <v>499855.92000000004</v>
      </c>
      <c r="J386" s="2167" t="s">
        <v>6407</v>
      </c>
      <c r="K386" s="2168" t="str">
        <f>VLOOKUP(J386,'FICHE RATIOS'!C:D,2,FALSE)</f>
        <v>Luminaires (éclairage de sécurité cis) - Locaux Principaux</v>
      </c>
    </row>
    <row r="387" spans="1:11" s="1210" customFormat="1" ht="12">
      <c r="A387" s="1275"/>
      <c r="B387" s="989" t="s">
        <v>179</v>
      </c>
      <c r="C387" s="1255"/>
      <c r="D387" s="1263" t="s">
        <v>4401</v>
      </c>
      <c r="E387" s="992" t="s">
        <v>66</v>
      </c>
      <c r="F387" s="1001">
        <v>1253</v>
      </c>
      <c r="G387" s="932">
        <v>155.72</v>
      </c>
      <c r="H387" s="1059">
        <f t="shared" si="5"/>
        <v>195117.16</v>
      </c>
      <c r="J387" s="2167" t="s">
        <v>6407</v>
      </c>
      <c r="K387" s="2168" t="str">
        <f>VLOOKUP(J387,'FICHE RATIOS'!C:D,2,FALSE)</f>
        <v>Luminaires (éclairage de sécurité cis) - Locaux Principaux</v>
      </c>
    </row>
    <row r="388" spans="1:11" s="1210" customFormat="1" ht="12">
      <c r="A388" s="1275"/>
      <c r="B388" s="989" t="s">
        <v>179</v>
      </c>
      <c r="C388" s="1255"/>
      <c r="D388" s="1263" t="s">
        <v>4402</v>
      </c>
      <c r="E388" s="992" t="s">
        <v>66</v>
      </c>
      <c r="F388" s="1001">
        <v>628</v>
      </c>
      <c r="G388" s="932">
        <v>77.400000000000006</v>
      </c>
      <c r="H388" s="1059">
        <f t="shared" si="5"/>
        <v>48607.200000000004</v>
      </c>
      <c r="J388" s="2167" t="s">
        <v>6407</v>
      </c>
      <c r="K388" s="2168" t="str">
        <f>VLOOKUP(J388,'FICHE RATIOS'!C:D,2,FALSE)</f>
        <v>Luminaires (éclairage de sécurité cis) - Locaux Principaux</v>
      </c>
    </row>
    <row r="389" spans="1:11" s="1210" customFormat="1" ht="24">
      <c r="A389" s="1275"/>
      <c r="B389" s="989" t="s">
        <v>179</v>
      </c>
      <c r="C389" s="1255"/>
      <c r="D389" s="1263" t="s">
        <v>4403</v>
      </c>
      <c r="E389" s="992" t="s">
        <v>66</v>
      </c>
      <c r="F389" s="1001"/>
      <c r="G389" s="932"/>
      <c r="H389" s="1059"/>
      <c r="J389" s="2167" t="s">
        <v>6407</v>
      </c>
      <c r="K389" s="2168" t="str">
        <f>VLOOKUP(J389,'FICHE RATIOS'!C:D,2,FALSE)</f>
        <v>Luminaires (éclairage de sécurité cis) - Locaux Principaux</v>
      </c>
    </row>
    <row r="390" spans="1:11" s="1210" customFormat="1" ht="24">
      <c r="A390" s="1275"/>
      <c r="B390" s="989" t="s">
        <v>179</v>
      </c>
      <c r="C390" s="1255"/>
      <c r="D390" s="1263" t="s">
        <v>4404</v>
      </c>
      <c r="E390" s="992" t="s">
        <v>66</v>
      </c>
      <c r="F390" s="1001"/>
      <c r="G390" s="932"/>
      <c r="H390" s="1059"/>
      <c r="J390" s="2167" t="s">
        <v>6407</v>
      </c>
      <c r="K390" s="2168" t="str">
        <f>VLOOKUP(J390,'FICHE RATIOS'!C:D,2,FALSE)</f>
        <v>Luminaires (éclairage de sécurité cis) - Locaux Principaux</v>
      </c>
    </row>
    <row r="391" spans="1:11" s="1210" customFormat="1" ht="12">
      <c r="A391" s="1275"/>
      <c r="B391" s="989" t="s">
        <v>179</v>
      </c>
      <c r="C391" s="1255"/>
      <c r="D391" s="1263" t="s">
        <v>4405</v>
      </c>
      <c r="E391" s="992" t="s">
        <v>66</v>
      </c>
      <c r="F391" s="1001">
        <v>97</v>
      </c>
      <c r="G391" s="932">
        <v>176.15</v>
      </c>
      <c r="H391" s="1059">
        <f t="shared" si="5"/>
        <v>17086.55</v>
      </c>
      <c r="J391" s="2167" t="s">
        <v>6407</v>
      </c>
      <c r="K391" s="2168" t="str">
        <f>VLOOKUP(J391,'FICHE RATIOS'!C:D,2,FALSE)</f>
        <v>Luminaires (éclairage de sécurité cis) - Locaux Principaux</v>
      </c>
    </row>
    <row r="392" spans="1:11" s="1210" customFormat="1" ht="12">
      <c r="A392" s="1275"/>
      <c r="B392" s="989" t="s">
        <v>179</v>
      </c>
      <c r="C392" s="1255"/>
      <c r="D392" s="1263" t="s">
        <v>4406</v>
      </c>
      <c r="E392" s="992" t="s">
        <v>235</v>
      </c>
      <c r="F392" s="1001">
        <v>297</v>
      </c>
      <c r="G392" s="932">
        <v>68.66</v>
      </c>
      <c r="H392" s="1059">
        <f t="shared" si="5"/>
        <v>20392.02</v>
      </c>
      <c r="J392" s="2167" t="s">
        <v>6407</v>
      </c>
      <c r="K392" s="2168" t="str">
        <f>VLOOKUP(J392,'FICHE RATIOS'!C:D,2,FALSE)</f>
        <v>Luminaires (éclairage de sécurité cis) - Locaux Principaux</v>
      </c>
    </row>
    <row r="393" spans="1:11" s="1210" customFormat="1" ht="12">
      <c r="A393" s="1275"/>
      <c r="B393" s="989" t="s">
        <v>179</v>
      </c>
      <c r="C393" s="1255"/>
      <c r="D393" s="1263" t="s">
        <v>4407</v>
      </c>
      <c r="E393" s="992" t="s">
        <v>66</v>
      </c>
      <c r="F393" s="1001">
        <v>104</v>
      </c>
      <c r="G393" s="932">
        <v>115.07</v>
      </c>
      <c r="H393" s="1059">
        <f t="shared" si="5"/>
        <v>11967.279999999999</v>
      </c>
      <c r="J393" s="2167" t="s">
        <v>6407</v>
      </c>
      <c r="K393" s="2168" t="str">
        <f>VLOOKUP(J393,'FICHE RATIOS'!C:D,2,FALSE)</f>
        <v>Luminaires (éclairage de sécurité cis) - Locaux Principaux</v>
      </c>
    </row>
    <row r="394" spans="1:11" s="1210" customFormat="1" ht="24">
      <c r="A394" s="1275"/>
      <c r="B394" s="989" t="s">
        <v>179</v>
      </c>
      <c r="C394" s="1255"/>
      <c r="D394" s="1263" t="s">
        <v>4408</v>
      </c>
      <c r="E394" s="992" t="s">
        <v>66</v>
      </c>
      <c r="F394" s="1001"/>
      <c r="G394" s="932">
        <v>143.75</v>
      </c>
      <c r="H394" s="1059" t="str">
        <f t="shared" si="5"/>
        <v/>
      </c>
      <c r="J394" s="2167" t="s">
        <v>6407</v>
      </c>
      <c r="K394" s="2168" t="str">
        <f>VLOOKUP(J394,'FICHE RATIOS'!C:D,2,FALSE)</f>
        <v>Luminaires (éclairage de sécurité cis) - Locaux Principaux</v>
      </c>
    </row>
    <row r="395" spans="1:11" s="1210" customFormat="1" ht="12">
      <c r="A395" s="1275"/>
      <c r="B395" s="989" t="s">
        <v>179</v>
      </c>
      <c r="C395" s="1255"/>
      <c r="D395" s="1256" t="s">
        <v>179</v>
      </c>
      <c r="E395" s="992" t="s">
        <v>179</v>
      </c>
      <c r="F395" s="1001"/>
      <c r="G395" s="932"/>
      <c r="H395" s="1059" t="str">
        <f t="shared" si="5"/>
        <v/>
      </c>
      <c r="J395" s="2167"/>
      <c r="K395" s="2168" t="e">
        <f>VLOOKUP(J395,'FICHE RATIOS'!C:D,2,FALSE)</f>
        <v>#N/A</v>
      </c>
    </row>
    <row r="396" spans="1:11" s="1210" customFormat="1" ht="12">
      <c r="A396" s="1275"/>
      <c r="B396" s="989" t="s">
        <v>4409</v>
      </c>
      <c r="C396" s="1255"/>
      <c r="D396" s="1260" t="s">
        <v>4410</v>
      </c>
      <c r="E396" s="992" t="s">
        <v>51</v>
      </c>
      <c r="F396" s="1001">
        <v>1</v>
      </c>
      <c r="G396" s="932"/>
      <c r="H396" s="1059">
        <f t="shared" ref="H396:H459" si="6">+IF(F396=0,"",F396*G396)</f>
        <v>0</v>
      </c>
      <c r="J396" s="2167"/>
      <c r="K396" s="2168" t="e">
        <f>VLOOKUP(J396,'FICHE RATIOS'!C:D,2,FALSE)</f>
        <v>#N/A</v>
      </c>
    </row>
    <row r="397" spans="1:11" s="1210" customFormat="1" ht="12">
      <c r="A397" s="1275"/>
      <c r="B397" s="989" t="s">
        <v>179</v>
      </c>
      <c r="C397" s="1255"/>
      <c r="D397" s="1263" t="s">
        <v>4411</v>
      </c>
      <c r="E397" s="992" t="s">
        <v>235</v>
      </c>
      <c r="F397" s="1001">
        <v>189.4</v>
      </c>
      <c r="G397" s="932">
        <v>375.66</v>
      </c>
      <c r="H397" s="1059">
        <f t="shared" si="6"/>
        <v>71150.004000000001</v>
      </c>
      <c r="J397" s="2167" t="s">
        <v>6408</v>
      </c>
      <c r="K397" s="2168" t="str">
        <f>VLOOKUP(J397,'FICHE RATIOS'!C:D,2,FALSE)</f>
        <v>Luminaires (éclairage de sécurité cis) - Zones Décorées</v>
      </c>
    </row>
    <row r="398" spans="1:11" s="1210" customFormat="1" ht="12">
      <c r="A398" s="1275"/>
      <c r="B398" s="989" t="s">
        <v>179</v>
      </c>
      <c r="C398" s="1255"/>
      <c r="D398" s="1263" t="s">
        <v>4412</v>
      </c>
      <c r="E398" s="992" t="s">
        <v>66</v>
      </c>
      <c r="F398" s="1001">
        <v>114</v>
      </c>
      <c r="G398" s="932">
        <v>143.75</v>
      </c>
      <c r="H398" s="1059">
        <f t="shared" si="6"/>
        <v>16387.5</v>
      </c>
      <c r="J398" s="2167" t="s">
        <v>6408</v>
      </c>
      <c r="K398" s="2168" t="str">
        <f>VLOOKUP(J398,'FICHE RATIOS'!C:D,2,FALSE)</f>
        <v>Luminaires (éclairage de sécurité cis) - Zones Décorées</v>
      </c>
    </row>
    <row r="399" spans="1:11" s="1210" customFormat="1" ht="12">
      <c r="A399" s="1275"/>
      <c r="B399" s="989" t="s">
        <v>179</v>
      </c>
      <c r="C399" s="1255"/>
      <c r="D399" s="1256" t="s">
        <v>179</v>
      </c>
      <c r="E399" s="992" t="s">
        <v>179</v>
      </c>
      <c r="F399" s="1001"/>
      <c r="G399" s="932"/>
      <c r="H399" s="1059" t="str">
        <f t="shared" si="6"/>
        <v/>
      </c>
      <c r="J399" s="2167" t="s">
        <v>6408</v>
      </c>
      <c r="K399" s="2168" t="str">
        <f>VLOOKUP(J399,'FICHE RATIOS'!C:D,2,FALSE)</f>
        <v>Luminaires (éclairage de sécurité cis) - Zones Décorées</v>
      </c>
    </row>
    <row r="400" spans="1:11" s="1210" customFormat="1" ht="12">
      <c r="A400" s="1275"/>
      <c r="B400" s="989" t="s">
        <v>4413</v>
      </c>
      <c r="C400" s="1255"/>
      <c r="D400" s="1260" t="s">
        <v>4414</v>
      </c>
      <c r="E400" s="992" t="s">
        <v>51</v>
      </c>
      <c r="F400" s="1001">
        <v>1</v>
      </c>
      <c r="G400" s="932"/>
      <c r="H400" s="1059">
        <f t="shared" si="6"/>
        <v>0</v>
      </c>
      <c r="J400" s="2167" t="s">
        <v>6408</v>
      </c>
      <c r="K400" s="2168" t="str">
        <f>VLOOKUP(J400,'FICHE RATIOS'!C:D,2,FALSE)</f>
        <v>Luminaires (éclairage de sécurité cis) - Zones Décorées</v>
      </c>
    </row>
    <row r="401" spans="1:11" s="1210" customFormat="1" ht="12">
      <c r="A401" s="1275"/>
      <c r="B401" s="989" t="s">
        <v>179</v>
      </c>
      <c r="C401" s="1255"/>
      <c r="D401" s="1256" t="s">
        <v>929</v>
      </c>
      <c r="E401" s="992" t="s">
        <v>179</v>
      </c>
      <c r="F401" s="1001"/>
      <c r="G401" s="932"/>
      <c r="H401" s="1059" t="str">
        <f t="shared" si="6"/>
        <v/>
      </c>
      <c r="J401" s="2167" t="s">
        <v>6408</v>
      </c>
      <c r="K401" s="2168" t="str">
        <f>VLOOKUP(J401,'FICHE RATIOS'!C:D,2,FALSE)</f>
        <v>Luminaires (éclairage de sécurité cis) - Zones Décorées</v>
      </c>
    </row>
    <row r="402" spans="1:11" s="1210" customFormat="1" ht="12">
      <c r="A402" s="1275"/>
      <c r="B402" s="989" t="s">
        <v>179</v>
      </c>
      <c r="C402" s="1255"/>
      <c r="D402" s="1256" t="s">
        <v>179</v>
      </c>
      <c r="E402" s="992" t="s">
        <v>179</v>
      </c>
      <c r="F402" s="1001"/>
      <c r="G402" s="932"/>
      <c r="H402" s="1059" t="str">
        <f t="shared" si="6"/>
        <v/>
      </c>
      <c r="J402" s="2167" t="s">
        <v>6408</v>
      </c>
      <c r="K402" s="2168" t="str">
        <f>VLOOKUP(J402,'FICHE RATIOS'!C:D,2,FALSE)</f>
        <v>Luminaires (éclairage de sécurité cis) - Zones Décorées</v>
      </c>
    </row>
    <row r="403" spans="1:11" s="1210" customFormat="1" ht="12">
      <c r="A403" s="1275"/>
      <c r="B403" s="989" t="s">
        <v>4415</v>
      </c>
      <c r="C403" s="1255"/>
      <c r="D403" s="1260" t="s">
        <v>4416</v>
      </c>
      <c r="E403" s="992" t="s">
        <v>51</v>
      </c>
      <c r="F403" s="1001">
        <v>1</v>
      </c>
      <c r="G403" s="932"/>
      <c r="H403" s="1059">
        <f t="shared" si="6"/>
        <v>0</v>
      </c>
      <c r="J403" s="2167" t="s">
        <v>6408</v>
      </c>
      <c r="K403" s="2168" t="str">
        <f>VLOOKUP(J403,'FICHE RATIOS'!C:D,2,FALSE)</f>
        <v>Luminaires (éclairage de sécurité cis) - Zones Décorées</v>
      </c>
    </row>
    <row r="404" spans="1:11" s="1210" customFormat="1" ht="12">
      <c r="A404" s="1275"/>
      <c r="B404" s="989" t="s">
        <v>179</v>
      </c>
      <c r="C404" s="1255"/>
      <c r="D404" s="1263" t="s">
        <v>4417</v>
      </c>
      <c r="E404" s="992" t="s">
        <v>66</v>
      </c>
      <c r="F404" s="1001">
        <v>32</v>
      </c>
      <c r="G404" s="932">
        <v>201.32</v>
      </c>
      <c r="H404" s="1059">
        <f t="shared" si="6"/>
        <v>6442.24</v>
      </c>
      <c r="J404" s="2167" t="s">
        <v>6408</v>
      </c>
      <c r="K404" s="2168" t="str">
        <f>VLOOKUP(J404,'FICHE RATIOS'!C:D,2,FALSE)</f>
        <v>Luminaires (éclairage de sécurité cis) - Zones Décorées</v>
      </c>
    </row>
    <row r="405" spans="1:11" s="1210" customFormat="1" ht="12">
      <c r="A405" s="1275"/>
      <c r="B405" s="989" t="s">
        <v>179</v>
      </c>
      <c r="C405" s="1255"/>
      <c r="D405" s="1263" t="s">
        <v>4418</v>
      </c>
      <c r="E405" s="992" t="s">
        <v>66</v>
      </c>
      <c r="F405" s="1001">
        <v>20</v>
      </c>
      <c r="G405" s="932">
        <v>229.82</v>
      </c>
      <c r="H405" s="1059">
        <f t="shared" si="6"/>
        <v>4596.3999999999996</v>
      </c>
      <c r="J405" s="2167" t="s">
        <v>6408</v>
      </c>
      <c r="K405" s="2168" t="str">
        <f>VLOOKUP(J405,'FICHE RATIOS'!C:D,2,FALSE)</f>
        <v>Luminaires (éclairage de sécurité cis) - Zones Décorées</v>
      </c>
    </row>
    <row r="406" spans="1:11" s="1210" customFormat="1" ht="12">
      <c r="A406" s="1275"/>
      <c r="B406" s="989" t="s">
        <v>179</v>
      </c>
      <c r="C406" s="1255"/>
      <c r="D406" s="1263" t="s">
        <v>4419</v>
      </c>
      <c r="E406" s="992" t="s">
        <v>66</v>
      </c>
      <c r="F406" s="1001">
        <v>115</v>
      </c>
      <c r="G406" s="932">
        <v>331.73</v>
      </c>
      <c r="H406" s="1059">
        <f t="shared" si="6"/>
        <v>38148.950000000004</v>
      </c>
      <c r="J406" s="2167" t="s">
        <v>6408</v>
      </c>
      <c r="K406" s="2168" t="str">
        <f>VLOOKUP(J406,'FICHE RATIOS'!C:D,2,FALSE)</f>
        <v>Luminaires (éclairage de sécurité cis) - Zones Décorées</v>
      </c>
    </row>
    <row r="407" spans="1:11" s="1210" customFormat="1" ht="12">
      <c r="A407" s="1275"/>
      <c r="B407" s="989" t="s">
        <v>179</v>
      </c>
      <c r="C407" s="1255"/>
      <c r="D407" s="1263" t="s">
        <v>4420</v>
      </c>
      <c r="E407" s="992" t="s">
        <v>66</v>
      </c>
      <c r="F407" s="1001">
        <v>3</v>
      </c>
      <c r="G407" s="932">
        <v>346.55</v>
      </c>
      <c r="H407" s="1059">
        <f t="shared" si="6"/>
        <v>1039.6500000000001</v>
      </c>
      <c r="J407" s="2167" t="s">
        <v>6408</v>
      </c>
      <c r="K407" s="2168" t="str">
        <f>VLOOKUP(J407,'FICHE RATIOS'!C:D,2,FALSE)</f>
        <v>Luminaires (éclairage de sécurité cis) - Zones Décorées</v>
      </c>
    </row>
    <row r="408" spans="1:11" s="1210" customFormat="1" ht="12">
      <c r="A408" s="1275"/>
      <c r="B408" s="989" t="s">
        <v>179</v>
      </c>
      <c r="C408" s="1255"/>
      <c r="D408" s="1263" t="s">
        <v>4421</v>
      </c>
      <c r="E408" s="992" t="s">
        <v>66</v>
      </c>
      <c r="F408" s="1001">
        <v>8</v>
      </c>
      <c r="G408" s="932">
        <v>379.83</v>
      </c>
      <c r="H408" s="1059">
        <f t="shared" si="6"/>
        <v>3038.64</v>
      </c>
      <c r="J408" s="2167" t="s">
        <v>6408</v>
      </c>
      <c r="K408" s="2168" t="str">
        <f>VLOOKUP(J408,'FICHE RATIOS'!C:D,2,FALSE)</f>
        <v>Luminaires (éclairage de sécurité cis) - Zones Décorées</v>
      </c>
    </row>
    <row r="409" spans="1:11" s="1210" customFormat="1" ht="12">
      <c r="A409" s="1275"/>
      <c r="B409" s="989" t="s">
        <v>179</v>
      </c>
      <c r="C409" s="1255"/>
      <c r="D409" s="1263" t="s">
        <v>4422</v>
      </c>
      <c r="E409" s="992" t="s">
        <v>66</v>
      </c>
      <c r="F409" s="1001">
        <v>17</v>
      </c>
      <c r="G409" s="932">
        <v>428.16</v>
      </c>
      <c r="H409" s="1059">
        <f t="shared" si="6"/>
        <v>7278.72</v>
      </c>
      <c r="J409" s="2167" t="s">
        <v>6408</v>
      </c>
      <c r="K409" s="2168" t="str">
        <f>VLOOKUP(J409,'FICHE RATIOS'!C:D,2,FALSE)</f>
        <v>Luminaires (éclairage de sécurité cis) - Zones Décorées</v>
      </c>
    </row>
    <row r="410" spans="1:11" s="1210" customFormat="1" ht="12">
      <c r="A410" s="1275"/>
      <c r="B410" s="989" t="s">
        <v>179</v>
      </c>
      <c r="C410" s="1255"/>
      <c r="D410" s="1263" t="s">
        <v>4423</v>
      </c>
      <c r="E410" s="992" t="s">
        <v>66</v>
      </c>
      <c r="F410" s="1001">
        <v>14</v>
      </c>
      <c r="G410" s="932">
        <v>569.97</v>
      </c>
      <c r="H410" s="1059">
        <f t="shared" si="6"/>
        <v>7979.58</v>
      </c>
      <c r="J410" s="2167" t="s">
        <v>6408</v>
      </c>
      <c r="K410" s="2168" t="str">
        <f>VLOOKUP(J410,'FICHE RATIOS'!C:D,2,FALSE)</f>
        <v>Luminaires (éclairage de sécurité cis) - Zones Décorées</v>
      </c>
    </row>
    <row r="411" spans="1:11" s="1210" customFormat="1" ht="12">
      <c r="A411" s="1275"/>
      <c r="B411" s="989" t="s">
        <v>179</v>
      </c>
      <c r="C411" s="1255"/>
      <c r="D411" s="1256" t="s">
        <v>179</v>
      </c>
      <c r="E411" s="992" t="s">
        <v>179</v>
      </c>
      <c r="F411" s="1001"/>
      <c r="G411" s="932"/>
      <c r="H411" s="1059" t="str">
        <f t="shared" si="6"/>
        <v/>
      </c>
      <c r="J411" s="2167" t="s">
        <v>6408</v>
      </c>
      <c r="K411" s="2168" t="str">
        <f>VLOOKUP(J411,'FICHE RATIOS'!C:D,2,FALSE)</f>
        <v>Luminaires (éclairage de sécurité cis) - Zones Décorées</v>
      </c>
    </row>
    <row r="412" spans="1:11" s="1210" customFormat="1" ht="12">
      <c r="A412" s="1275"/>
      <c r="B412" s="989" t="s">
        <v>4424</v>
      </c>
      <c r="C412" s="1255"/>
      <c r="D412" s="1260" t="s">
        <v>4425</v>
      </c>
      <c r="E412" s="992" t="s">
        <v>51</v>
      </c>
      <c r="F412" s="1001">
        <v>1</v>
      </c>
      <c r="G412" s="932"/>
      <c r="H412" s="1059">
        <f t="shared" si="6"/>
        <v>0</v>
      </c>
      <c r="J412" s="2167" t="s">
        <v>6408</v>
      </c>
      <c r="K412" s="2168" t="str">
        <f>VLOOKUP(J412,'FICHE RATIOS'!C:D,2,FALSE)</f>
        <v>Luminaires (éclairage de sécurité cis) - Zones Décorées</v>
      </c>
    </row>
    <row r="413" spans="1:11" s="1210" customFormat="1" ht="12">
      <c r="A413" s="1275"/>
      <c r="B413" s="989" t="s">
        <v>179</v>
      </c>
      <c r="C413" s="1255"/>
      <c r="D413" s="1263" t="s">
        <v>4426</v>
      </c>
      <c r="E413" s="992" t="s">
        <v>66</v>
      </c>
      <c r="F413" s="1001">
        <v>102</v>
      </c>
      <c r="G413" s="932">
        <v>134.36000000000001</v>
      </c>
      <c r="H413" s="1059">
        <f t="shared" si="6"/>
        <v>13704.720000000001</v>
      </c>
      <c r="J413" s="2167" t="s">
        <v>6408</v>
      </c>
      <c r="K413" s="2168" t="str">
        <f>VLOOKUP(J413,'FICHE RATIOS'!C:D,2,FALSE)</f>
        <v>Luminaires (éclairage de sécurité cis) - Zones Décorées</v>
      </c>
    </row>
    <row r="414" spans="1:11" s="1210" customFormat="1" ht="12">
      <c r="A414" s="1275"/>
      <c r="B414" s="989" t="s">
        <v>179</v>
      </c>
      <c r="C414" s="1255"/>
      <c r="D414" s="1263" t="s">
        <v>4427</v>
      </c>
      <c r="E414" s="992" t="s">
        <v>66</v>
      </c>
      <c r="F414" s="1001">
        <v>3</v>
      </c>
      <c r="G414" s="932">
        <v>2867.46</v>
      </c>
      <c r="H414" s="1059">
        <f t="shared" si="6"/>
        <v>8602.380000000001</v>
      </c>
      <c r="J414" s="2167" t="s">
        <v>6408</v>
      </c>
      <c r="K414" s="2168" t="str">
        <f>VLOOKUP(J414,'FICHE RATIOS'!C:D,2,FALSE)</f>
        <v>Luminaires (éclairage de sécurité cis) - Zones Décorées</v>
      </c>
    </row>
    <row r="415" spans="1:11" s="1210" customFormat="1" ht="12">
      <c r="A415" s="1275"/>
      <c r="B415" s="989" t="s">
        <v>179</v>
      </c>
      <c r="C415" s="1255"/>
      <c r="D415" s="1263" t="s">
        <v>4428</v>
      </c>
      <c r="E415" s="992" t="s">
        <v>66</v>
      </c>
      <c r="F415" s="1001">
        <v>2</v>
      </c>
      <c r="G415" s="932">
        <v>1082.04</v>
      </c>
      <c r="H415" s="1059">
        <f t="shared" si="6"/>
        <v>2164.08</v>
      </c>
      <c r="J415" s="2167" t="s">
        <v>6408</v>
      </c>
      <c r="K415" s="2168" t="str">
        <f>VLOOKUP(J415,'FICHE RATIOS'!C:D,2,FALSE)</f>
        <v>Luminaires (éclairage de sécurité cis) - Zones Décorées</v>
      </c>
    </row>
    <row r="416" spans="1:11" s="1210" customFormat="1" ht="12">
      <c r="A416" s="1275"/>
      <c r="B416" s="989" t="s">
        <v>179</v>
      </c>
      <c r="C416" s="1255"/>
      <c r="D416" s="1263" t="s">
        <v>4429</v>
      </c>
      <c r="E416" s="992" t="s">
        <v>66</v>
      </c>
      <c r="F416" s="1001">
        <v>13</v>
      </c>
      <c r="G416" s="932">
        <v>1381.55</v>
      </c>
      <c r="H416" s="1059">
        <f t="shared" si="6"/>
        <v>17960.149999999998</v>
      </c>
      <c r="J416" s="2167" t="s">
        <v>6408</v>
      </c>
      <c r="K416" s="2168" t="str">
        <f>VLOOKUP(J416,'FICHE RATIOS'!C:D,2,FALSE)</f>
        <v>Luminaires (éclairage de sécurité cis) - Zones Décorées</v>
      </c>
    </row>
    <row r="417" spans="1:11" s="1210" customFormat="1" ht="12">
      <c r="A417" s="1275"/>
      <c r="B417" s="989" t="s">
        <v>179</v>
      </c>
      <c r="C417" s="1255"/>
      <c r="D417" s="1263" t="s">
        <v>4430</v>
      </c>
      <c r="E417" s="992" t="s">
        <v>66</v>
      </c>
      <c r="F417" s="1001">
        <v>10</v>
      </c>
      <c r="G417" s="932">
        <v>453.95</v>
      </c>
      <c r="H417" s="1059">
        <f t="shared" si="6"/>
        <v>4539.5</v>
      </c>
      <c r="J417" s="2167" t="s">
        <v>6408</v>
      </c>
      <c r="K417" s="2168" t="str">
        <f>VLOOKUP(J417,'FICHE RATIOS'!C:D,2,FALSE)</f>
        <v>Luminaires (éclairage de sécurité cis) - Zones Décorées</v>
      </c>
    </row>
    <row r="418" spans="1:11" s="1210" customFormat="1" ht="12">
      <c r="A418" s="1275"/>
      <c r="B418" s="989" t="s">
        <v>179</v>
      </c>
      <c r="C418" s="1255"/>
      <c r="D418" s="1263" t="s">
        <v>4431</v>
      </c>
      <c r="E418" s="992" t="s">
        <v>51</v>
      </c>
      <c r="F418" s="1001">
        <v>1</v>
      </c>
      <c r="G418" s="932">
        <v>14434.25</v>
      </c>
      <c r="H418" s="1059">
        <f t="shared" si="6"/>
        <v>14434.25</v>
      </c>
      <c r="J418" s="2167" t="s">
        <v>6408</v>
      </c>
      <c r="K418" s="2168" t="str">
        <f>VLOOKUP(J418,'FICHE RATIOS'!C:D,2,FALSE)</f>
        <v>Luminaires (éclairage de sécurité cis) - Zones Décorées</v>
      </c>
    </row>
    <row r="419" spans="1:11" s="1210" customFormat="1" ht="12">
      <c r="A419" s="1275"/>
      <c r="B419" s="989" t="s">
        <v>179</v>
      </c>
      <c r="C419" s="1255"/>
      <c r="D419" s="1256" t="s">
        <v>179</v>
      </c>
      <c r="E419" s="992" t="s">
        <v>179</v>
      </c>
      <c r="F419" s="1001"/>
      <c r="G419" s="932"/>
      <c r="H419" s="1059" t="str">
        <f t="shared" si="6"/>
        <v/>
      </c>
      <c r="J419" s="2167" t="s">
        <v>6408</v>
      </c>
      <c r="K419" s="2168" t="str">
        <f>VLOOKUP(J419,'FICHE RATIOS'!C:D,2,FALSE)</f>
        <v>Luminaires (éclairage de sécurité cis) - Zones Décorées</v>
      </c>
    </row>
    <row r="420" spans="1:11" s="1210" customFormat="1" ht="12">
      <c r="A420" s="1275"/>
      <c r="B420" s="989" t="s">
        <v>4432</v>
      </c>
      <c r="C420" s="1255"/>
      <c r="D420" s="1260" t="s">
        <v>4433</v>
      </c>
      <c r="E420" s="992" t="s">
        <v>51</v>
      </c>
      <c r="F420" s="1001">
        <v>1</v>
      </c>
      <c r="G420" s="932"/>
      <c r="H420" s="1059">
        <f t="shared" si="6"/>
        <v>0</v>
      </c>
      <c r="J420" s="2167" t="s">
        <v>6408</v>
      </c>
      <c r="K420" s="2168" t="str">
        <f>VLOOKUP(J420,'FICHE RATIOS'!C:D,2,FALSE)</f>
        <v>Luminaires (éclairage de sécurité cis) - Zones Décorées</v>
      </c>
    </row>
    <row r="421" spans="1:11" s="1210" customFormat="1" ht="12">
      <c r="A421" s="1275"/>
      <c r="B421" s="989" t="s">
        <v>179</v>
      </c>
      <c r="C421" s="1255"/>
      <c r="D421" s="1263" t="s">
        <v>4426</v>
      </c>
      <c r="E421" s="992" t="s">
        <v>66</v>
      </c>
      <c r="F421" s="1001">
        <v>7</v>
      </c>
      <c r="G421" s="932">
        <v>134.36000000000001</v>
      </c>
      <c r="H421" s="1059">
        <f t="shared" si="6"/>
        <v>940.5200000000001</v>
      </c>
      <c r="J421" s="2167" t="s">
        <v>6408</v>
      </c>
      <c r="K421" s="2168" t="str">
        <f>VLOOKUP(J421,'FICHE RATIOS'!C:D,2,FALSE)</f>
        <v>Luminaires (éclairage de sécurité cis) - Zones Décorées</v>
      </c>
    </row>
    <row r="422" spans="1:11" s="1210" customFormat="1" ht="12">
      <c r="A422" s="1275"/>
      <c r="B422" s="989" t="s">
        <v>179</v>
      </c>
      <c r="C422" s="1255"/>
      <c r="D422" s="1263" t="s">
        <v>4434</v>
      </c>
      <c r="E422" s="992" t="s">
        <v>66</v>
      </c>
      <c r="F422" s="1001">
        <v>12</v>
      </c>
      <c r="G422" s="932">
        <v>301.72000000000003</v>
      </c>
      <c r="H422" s="1059">
        <f t="shared" si="6"/>
        <v>3620.6400000000003</v>
      </c>
      <c r="J422" s="2167" t="s">
        <v>6408</v>
      </c>
      <c r="K422" s="2168" t="str">
        <f>VLOOKUP(J422,'FICHE RATIOS'!C:D,2,FALSE)</f>
        <v>Luminaires (éclairage de sécurité cis) - Zones Décorées</v>
      </c>
    </row>
    <row r="423" spans="1:11" s="1210" customFormat="1" ht="12">
      <c r="A423" s="1275"/>
      <c r="B423" s="989" t="s">
        <v>179</v>
      </c>
      <c r="C423" s="1255"/>
      <c r="D423" s="1263" t="s">
        <v>4398</v>
      </c>
      <c r="E423" s="992" t="s">
        <v>66</v>
      </c>
      <c r="F423" s="1001">
        <v>14</v>
      </c>
      <c r="G423" s="932">
        <v>161.62</v>
      </c>
      <c r="H423" s="1059">
        <f t="shared" si="6"/>
        <v>2262.6800000000003</v>
      </c>
      <c r="J423" s="2167" t="s">
        <v>6408</v>
      </c>
      <c r="K423" s="2168" t="str">
        <f>VLOOKUP(J423,'FICHE RATIOS'!C:D,2,FALSE)</f>
        <v>Luminaires (éclairage de sécurité cis) - Zones Décorées</v>
      </c>
    </row>
    <row r="424" spans="1:11" s="1210" customFormat="1" ht="12">
      <c r="A424" s="1275"/>
      <c r="B424" s="989" t="s">
        <v>179</v>
      </c>
      <c r="C424" s="1255"/>
      <c r="D424" s="1263" t="s">
        <v>4435</v>
      </c>
      <c r="E424" s="992" t="s">
        <v>66</v>
      </c>
      <c r="F424" s="1001">
        <v>16</v>
      </c>
      <c r="G424" s="932">
        <v>368.88</v>
      </c>
      <c r="H424" s="1059">
        <f t="shared" si="6"/>
        <v>5902.08</v>
      </c>
      <c r="J424" s="2167" t="s">
        <v>6408</v>
      </c>
      <c r="K424" s="2168" t="str">
        <f>VLOOKUP(J424,'FICHE RATIOS'!C:D,2,FALSE)</f>
        <v>Luminaires (éclairage de sécurité cis) - Zones Décorées</v>
      </c>
    </row>
    <row r="425" spans="1:11" s="1210" customFormat="1" ht="12">
      <c r="A425" s="1275"/>
      <c r="B425" s="989" t="s">
        <v>179</v>
      </c>
      <c r="C425" s="1255"/>
      <c r="D425" s="1256" t="s">
        <v>179</v>
      </c>
      <c r="E425" s="992" t="s">
        <v>179</v>
      </c>
      <c r="F425" s="1001"/>
      <c r="G425" s="932"/>
      <c r="H425" s="1059" t="str">
        <f t="shared" si="6"/>
        <v/>
      </c>
      <c r="J425" s="2167" t="s">
        <v>6408</v>
      </c>
      <c r="K425" s="2168" t="str">
        <f>VLOOKUP(J425,'FICHE RATIOS'!C:D,2,FALSE)</f>
        <v>Luminaires (éclairage de sécurité cis) - Zones Décorées</v>
      </c>
    </row>
    <row r="426" spans="1:11" s="1210" customFormat="1" ht="12">
      <c r="A426" s="1275"/>
      <c r="B426" s="989" t="s">
        <v>179</v>
      </c>
      <c r="C426" s="1255"/>
      <c r="D426" s="1260" t="s">
        <v>4436</v>
      </c>
      <c r="E426" s="992" t="s">
        <v>51</v>
      </c>
      <c r="F426" s="1001">
        <v>1</v>
      </c>
      <c r="G426" s="932"/>
      <c r="H426" s="1059">
        <f t="shared" si="6"/>
        <v>0</v>
      </c>
      <c r="J426" s="2167" t="s">
        <v>6408</v>
      </c>
      <c r="K426" s="2168" t="str">
        <f>VLOOKUP(J426,'FICHE RATIOS'!C:D,2,FALSE)</f>
        <v>Luminaires (éclairage de sécurité cis) - Zones Décorées</v>
      </c>
    </row>
    <row r="427" spans="1:11" s="1210" customFormat="1" ht="12">
      <c r="A427" s="1275"/>
      <c r="B427" s="989" t="s">
        <v>179</v>
      </c>
      <c r="C427" s="1255"/>
      <c r="D427" s="1256" t="s">
        <v>929</v>
      </c>
      <c r="E427" s="992" t="s">
        <v>179</v>
      </c>
      <c r="F427" s="1001"/>
      <c r="G427" s="932"/>
      <c r="H427" s="1059" t="str">
        <f t="shared" si="6"/>
        <v/>
      </c>
      <c r="J427" s="2167" t="s">
        <v>6408</v>
      </c>
      <c r="K427" s="2168" t="str">
        <f>VLOOKUP(J427,'FICHE RATIOS'!C:D,2,FALSE)</f>
        <v>Luminaires (éclairage de sécurité cis) - Zones Décorées</v>
      </c>
    </row>
    <row r="428" spans="1:11" s="1210" customFormat="1" ht="12">
      <c r="A428" s="1275"/>
      <c r="B428" s="989" t="s">
        <v>179</v>
      </c>
      <c r="C428" s="1255"/>
      <c r="D428" s="1256" t="s">
        <v>179</v>
      </c>
      <c r="E428" s="992" t="s">
        <v>179</v>
      </c>
      <c r="F428" s="1001"/>
      <c r="G428" s="932"/>
      <c r="H428" s="1059" t="str">
        <f t="shared" si="6"/>
        <v/>
      </c>
      <c r="J428" s="2167" t="s">
        <v>6408</v>
      </c>
      <c r="K428" s="2168" t="str">
        <f>VLOOKUP(J428,'FICHE RATIOS'!C:D,2,FALSE)</f>
        <v>Luminaires (éclairage de sécurité cis) - Zones Décorées</v>
      </c>
    </row>
    <row r="429" spans="1:11" s="1210" customFormat="1" ht="12">
      <c r="A429" s="1275"/>
      <c r="B429" s="989" t="s">
        <v>4437</v>
      </c>
      <c r="C429" s="1255"/>
      <c r="D429" s="1260" t="s">
        <v>4438</v>
      </c>
      <c r="E429" s="992" t="s">
        <v>51</v>
      </c>
      <c r="F429" s="1001">
        <v>1</v>
      </c>
      <c r="G429" s="932"/>
      <c r="H429" s="1059">
        <f t="shared" si="6"/>
        <v>0</v>
      </c>
      <c r="J429" s="2167" t="s">
        <v>6408</v>
      </c>
      <c r="K429" s="2168" t="str">
        <f>VLOOKUP(J429,'FICHE RATIOS'!C:D,2,FALSE)</f>
        <v>Luminaires (éclairage de sécurité cis) - Zones Décorées</v>
      </c>
    </row>
    <row r="430" spans="1:11" s="1210" customFormat="1" ht="12">
      <c r="A430" s="1275"/>
      <c r="B430" s="989" t="s">
        <v>179</v>
      </c>
      <c r="C430" s="1255"/>
      <c r="D430" s="1263" t="s">
        <v>4398</v>
      </c>
      <c r="E430" s="992" t="s">
        <v>66</v>
      </c>
      <c r="F430" s="1001">
        <v>94</v>
      </c>
      <c r="G430" s="932">
        <v>161.62</v>
      </c>
      <c r="H430" s="1059">
        <f t="shared" si="6"/>
        <v>15192.28</v>
      </c>
      <c r="J430" s="2167" t="s">
        <v>6408</v>
      </c>
      <c r="K430" s="2168" t="str">
        <f>VLOOKUP(J430,'FICHE RATIOS'!C:D,2,FALSE)</f>
        <v>Luminaires (éclairage de sécurité cis) - Zones Décorées</v>
      </c>
    </row>
    <row r="431" spans="1:11" s="1210" customFormat="1" ht="12">
      <c r="A431" s="1275"/>
      <c r="B431" s="989" t="s">
        <v>179</v>
      </c>
      <c r="C431" s="1255"/>
      <c r="D431" s="1263" t="s">
        <v>4439</v>
      </c>
      <c r="E431" s="992" t="s">
        <v>66</v>
      </c>
      <c r="F431" s="1001">
        <v>14</v>
      </c>
      <c r="G431" s="932">
        <v>214.91</v>
      </c>
      <c r="H431" s="1059">
        <f t="shared" si="6"/>
        <v>3008.74</v>
      </c>
      <c r="J431" s="2167" t="s">
        <v>6408</v>
      </c>
      <c r="K431" s="2168" t="str">
        <f>VLOOKUP(J431,'FICHE RATIOS'!C:D,2,FALSE)</f>
        <v>Luminaires (éclairage de sécurité cis) - Zones Décorées</v>
      </c>
    </row>
    <row r="432" spans="1:11" s="1210" customFormat="1" ht="12">
      <c r="A432" s="1275"/>
      <c r="B432" s="989" t="s">
        <v>179</v>
      </c>
      <c r="C432" s="1255"/>
      <c r="D432" s="1263" t="s">
        <v>4440</v>
      </c>
      <c r="E432" s="992" t="s">
        <v>66</v>
      </c>
      <c r="F432" s="1001">
        <v>9</v>
      </c>
      <c r="G432" s="932">
        <v>271.86</v>
      </c>
      <c r="H432" s="1059">
        <f t="shared" si="6"/>
        <v>2446.7400000000002</v>
      </c>
      <c r="J432" s="2167" t="s">
        <v>6408</v>
      </c>
      <c r="K432" s="2168" t="str">
        <f>VLOOKUP(J432,'FICHE RATIOS'!C:D,2,FALSE)</f>
        <v>Luminaires (éclairage de sécurité cis) - Zones Décorées</v>
      </c>
    </row>
    <row r="433" spans="1:11" s="1210" customFormat="1" ht="12">
      <c r="A433" s="1275"/>
      <c r="B433" s="989" t="s">
        <v>179</v>
      </c>
      <c r="C433" s="1255"/>
      <c r="D433" s="1263" t="s">
        <v>4441</v>
      </c>
      <c r="E433" s="992" t="s">
        <v>66</v>
      </c>
      <c r="F433" s="1001">
        <v>22</v>
      </c>
      <c r="G433" s="932">
        <v>257.04000000000002</v>
      </c>
      <c r="H433" s="1059">
        <f t="shared" si="6"/>
        <v>5654.88</v>
      </c>
      <c r="J433" s="2167" t="s">
        <v>6408</v>
      </c>
      <c r="K433" s="2168" t="str">
        <f>VLOOKUP(J433,'FICHE RATIOS'!C:D,2,FALSE)</f>
        <v>Luminaires (éclairage de sécurité cis) - Zones Décorées</v>
      </c>
    </row>
    <row r="434" spans="1:11" s="1210" customFormat="1" ht="12">
      <c r="A434" s="1275"/>
      <c r="B434" s="989" t="s">
        <v>179</v>
      </c>
      <c r="C434" s="1255"/>
      <c r="D434" s="1263" t="s">
        <v>4442</v>
      </c>
      <c r="E434" s="992" t="s">
        <v>66</v>
      </c>
      <c r="F434" s="1001">
        <v>12</v>
      </c>
      <c r="G434" s="932">
        <v>411.3</v>
      </c>
      <c r="H434" s="1059">
        <f t="shared" si="6"/>
        <v>4935.6000000000004</v>
      </c>
      <c r="J434" s="2167" t="s">
        <v>6408</v>
      </c>
      <c r="K434" s="2168" t="str">
        <f>VLOOKUP(J434,'FICHE RATIOS'!C:D,2,FALSE)</f>
        <v>Luminaires (éclairage de sécurité cis) - Zones Décorées</v>
      </c>
    </row>
    <row r="435" spans="1:11" s="1210" customFormat="1" ht="12">
      <c r="A435" s="1275"/>
      <c r="B435" s="989" t="s">
        <v>179</v>
      </c>
      <c r="C435" s="1255"/>
      <c r="D435" s="1263" t="s">
        <v>4443</v>
      </c>
      <c r="E435" s="992" t="s">
        <v>66</v>
      </c>
      <c r="F435" s="1001">
        <v>49</v>
      </c>
      <c r="G435" s="932">
        <v>98.49</v>
      </c>
      <c r="H435" s="1059">
        <f t="shared" si="6"/>
        <v>4826.0099999999993</v>
      </c>
      <c r="J435" s="2167" t="s">
        <v>6408</v>
      </c>
      <c r="K435" s="2168" t="str">
        <f>VLOOKUP(J435,'FICHE RATIOS'!C:D,2,FALSE)</f>
        <v>Luminaires (éclairage de sécurité cis) - Zones Décorées</v>
      </c>
    </row>
    <row r="436" spans="1:11" s="1210" customFormat="1" ht="12">
      <c r="A436" s="1275"/>
      <c r="B436" s="989" t="s">
        <v>179</v>
      </c>
      <c r="C436" s="1255"/>
      <c r="D436" s="1256" t="s">
        <v>179</v>
      </c>
      <c r="E436" s="992" t="s">
        <v>179</v>
      </c>
      <c r="F436" s="1001"/>
      <c r="G436" s="932"/>
      <c r="H436" s="1059" t="str">
        <f t="shared" si="6"/>
        <v/>
      </c>
      <c r="J436" s="2167" t="s">
        <v>6408</v>
      </c>
      <c r="K436" s="2168" t="str">
        <f>VLOOKUP(J436,'FICHE RATIOS'!C:D,2,FALSE)</f>
        <v>Luminaires (éclairage de sécurité cis) - Zones Décorées</v>
      </c>
    </row>
    <row r="437" spans="1:11" s="1210" customFormat="1" ht="12">
      <c r="A437" s="1275"/>
      <c r="B437" s="989" t="s">
        <v>4444</v>
      </c>
      <c r="C437" s="1255"/>
      <c r="D437" s="1260" t="s">
        <v>4445</v>
      </c>
      <c r="E437" s="992" t="s">
        <v>51</v>
      </c>
      <c r="F437" s="1001">
        <v>1</v>
      </c>
      <c r="G437" s="932"/>
      <c r="H437" s="1059">
        <f t="shared" si="6"/>
        <v>0</v>
      </c>
      <c r="J437" s="2167" t="s">
        <v>6408</v>
      </c>
      <c r="K437" s="2168" t="str">
        <f>VLOOKUP(J437,'FICHE RATIOS'!C:D,2,FALSE)</f>
        <v>Luminaires (éclairage de sécurité cis) - Zones Décorées</v>
      </c>
    </row>
    <row r="438" spans="1:11" s="1210" customFormat="1" ht="12">
      <c r="A438" s="1275"/>
      <c r="B438" s="989" t="s">
        <v>179</v>
      </c>
      <c r="C438" s="1255"/>
      <c r="D438" s="1256" t="s">
        <v>929</v>
      </c>
      <c r="E438" s="992" t="s">
        <v>179</v>
      </c>
      <c r="F438" s="1001"/>
      <c r="G438" s="932"/>
      <c r="H438" s="1059" t="str">
        <f t="shared" si="6"/>
        <v/>
      </c>
      <c r="J438" s="2167" t="s">
        <v>6408</v>
      </c>
      <c r="K438" s="2168" t="str">
        <f>VLOOKUP(J438,'FICHE RATIOS'!C:D,2,FALSE)</f>
        <v>Luminaires (éclairage de sécurité cis) - Zones Décorées</v>
      </c>
    </row>
    <row r="439" spans="1:11" s="1210" customFormat="1" ht="12">
      <c r="A439" s="1275"/>
      <c r="B439" s="989" t="s">
        <v>179</v>
      </c>
      <c r="C439" s="1255"/>
      <c r="D439" s="1256" t="s">
        <v>179</v>
      </c>
      <c r="E439" s="992" t="s">
        <v>179</v>
      </c>
      <c r="F439" s="1001"/>
      <c r="G439" s="932"/>
      <c r="H439" s="1059" t="str">
        <f t="shared" si="6"/>
        <v/>
      </c>
      <c r="J439" s="2167" t="s">
        <v>6408</v>
      </c>
      <c r="K439" s="2168" t="str">
        <f>VLOOKUP(J439,'FICHE RATIOS'!C:D,2,FALSE)</f>
        <v>Luminaires (éclairage de sécurité cis) - Zones Décorées</v>
      </c>
    </row>
    <row r="440" spans="1:11" s="1210" customFormat="1" ht="12">
      <c r="A440" s="1275"/>
      <c r="B440" s="989" t="s">
        <v>4446</v>
      </c>
      <c r="C440" s="1255"/>
      <c r="D440" s="1260" t="s">
        <v>4447</v>
      </c>
      <c r="E440" s="992" t="s">
        <v>51</v>
      </c>
      <c r="F440" s="1001">
        <v>1</v>
      </c>
      <c r="G440" s="932"/>
      <c r="H440" s="1059">
        <f t="shared" si="6"/>
        <v>0</v>
      </c>
      <c r="J440" s="2167" t="s">
        <v>6408</v>
      </c>
      <c r="K440" s="2168" t="str">
        <f>VLOOKUP(J440,'FICHE RATIOS'!C:D,2,FALSE)</f>
        <v>Luminaires (éclairage de sécurité cis) - Zones Décorées</v>
      </c>
    </row>
    <row r="441" spans="1:11" s="1210" customFormat="1" ht="12">
      <c r="A441" s="1275"/>
      <c r="B441" s="989" t="s">
        <v>179</v>
      </c>
      <c r="C441" s="1255"/>
      <c r="D441" s="1256" t="s">
        <v>929</v>
      </c>
      <c r="E441" s="992" t="s">
        <v>179</v>
      </c>
      <c r="F441" s="1001"/>
      <c r="G441" s="932"/>
      <c r="H441" s="1059" t="str">
        <f t="shared" si="6"/>
        <v/>
      </c>
      <c r="J441" s="2167" t="s">
        <v>6408</v>
      </c>
      <c r="K441" s="2168" t="str">
        <f>VLOOKUP(J441,'FICHE RATIOS'!C:D,2,FALSE)</f>
        <v>Luminaires (éclairage de sécurité cis) - Zones Décorées</v>
      </c>
    </row>
    <row r="442" spans="1:11" s="1210" customFormat="1" ht="12">
      <c r="A442" s="1275"/>
      <c r="B442" s="989" t="s">
        <v>179</v>
      </c>
      <c r="C442" s="1255"/>
      <c r="D442" s="1256" t="s">
        <v>179</v>
      </c>
      <c r="E442" s="992" t="s">
        <v>179</v>
      </c>
      <c r="F442" s="1001"/>
      <c r="G442" s="932"/>
      <c r="H442" s="1059" t="str">
        <f t="shared" si="6"/>
        <v/>
      </c>
      <c r="J442" s="2167" t="s">
        <v>6408</v>
      </c>
      <c r="K442" s="2168" t="str">
        <f>VLOOKUP(J442,'FICHE RATIOS'!C:D,2,FALSE)</f>
        <v>Luminaires (éclairage de sécurité cis) - Zones Décorées</v>
      </c>
    </row>
    <row r="443" spans="1:11" s="1210" customFormat="1" ht="12">
      <c r="A443" s="1275"/>
      <c r="B443" s="989" t="s">
        <v>4448</v>
      </c>
      <c r="C443" s="1255"/>
      <c r="D443" s="1260" t="s">
        <v>4449</v>
      </c>
      <c r="E443" s="992" t="s">
        <v>51</v>
      </c>
      <c r="F443" s="1001">
        <v>1</v>
      </c>
      <c r="G443" s="932"/>
      <c r="H443" s="1059">
        <f t="shared" si="6"/>
        <v>0</v>
      </c>
      <c r="J443" s="2167" t="s">
        <v>6408</v>
      </c>
      <c r="K443" s="2168" t="str">
        <f>VLOOKUP(J443,'FICHE RATIOS'!C:D,2,FALSE)</f>
        <v>Luminaires (éclairage de sécurité cis) - Zones Décorées</v>
      </c>
    </row>
    <row r="444" spans="1:11" s="1210" customFormat="1" ht="12">
      <c r="A444" s="1275"/>
      <c r="B444" s="989" t="s">
        <v>179</v>
      </c>
      <c r="C444" s="1255"/>
      <c r="D444" s="1263" t="s">
        <v>4398</v>
      </c>
      <c r="E444" s="992" t="s">
        <v>66</v>
      </c>
      <c r="F444" s="1001">
        <v>40</v>
      </c>
      <c r="G444" s="932">
        <v>161.62</v>
      </c>
      <c r="H444" s="1059">
        <f t="shared" si="6"/>
        <v>6464.8</v>
      </c>
      <c r="J444" s="2167" t="s">
        <v>6408</v>
      </c>
      <c r="K444" s="2168" t="str">
        <f>VLOOKUP(J444,'FICHE RATIOS'!C:D,2,FALSE)</f>
        <v>Luminaires (éclairage de sécurité cis) - Zones Décorées</v>
      </c>
    </row>
    <row r="445" spans="1:11" s="1210" customFormat="1" ht="12">
      <c r="A445" s="1275"/>
      <c r="B445" s="989" t="s">
        <v>179</v>
      </c>
      <c r="C445" s="1255"/>
      <c r="D445" s="1263" t="s">
        <v>4450</v>
      </c>
      <c r="E445" s="992" t="s">
        <v>66</v>
      </c>
      <c r="F445" s="1001">
        <v>21</v>
      </c>
      <c r="G445" s="932">
        <v>292.49</v>
      </c>
      <c r="H445" s="1059">
        <f t="shared" si="6"/>
        <v>6142.29</v>
      </c>
      <c r="J445" s="2167" t="s">
        <v>6408</v>
      </c>
      <c r="K445" s="2168" t="str">
        <f>VLOOKUP(J445,'FICHE RATIOS'!C:D,2,FALSE)</f>
        <v>Luminaires (éclairage de sécurité cis) - Zones Décorées</v>
      </c>
    </row>
    <row r="446" spans="1:11" s="1210" customFormat="1" ht="12">
      <c r="A446" s="1275"/>
      <c r="B446" s="989" t="s">
        <v>179</v>
      </c>
      <c r="C446" s="1255"/>
      <c r="D446" s="1263" t="s">
        <v>4451</v>
      </c>
      <c r="E446" s="992" t="s">
        <v>66</v>
      </c>
      <c r="F446" s="1001">
        <v>2</v>
      </c>
      <c r="G446" s="932">
        <v>344.72</v>
      </c>
      <c r="H446" s="1059">
        <f t="shared" si="6"/>
        <v>689.44</v>
      </c>
      <c r="J446" s="2167" t="s">
        <v>6408</v>
      </c>
      <c r="K446" s="2168" t="str">
        <f>VLOOKUP(J446,'FICHE RATIOS'!C:D,2,FALSE)</f>
        <v>Luminaires (éclairage de sécurité cis) - Zones Décorées</v>
      </c>
    </row>
    <row r="447" spans="1:11" s="1210" customFormat="1" ht="12">
      <c r="A447" s="1275"/>
      <c r="B447" s="989" t="s">
        <v>179</v>
      </c>
      <c r="C447" s="1255"/>
      <c r="D447" s="1263" t="s">
        <v>4452</v>
      </c>
      <c r="E447" s="992" t="s">
        <v>66</v>
      </c>
      <c r="F447" s="1001">
        <v>1</v>
      </c>
      <c r="G447" s="932">
        <v>402.17</v>
      </c>
      <c r="H447" s="1059">
        <f t="shared" si="6"/>
        <v>402.17</v>
      </c>
      <c r="J447" s="2167" t="s">
        <v>6408</v>
      </c>
      <c r="K447" s="2168" t="str">
        <f>VLOOKUP(J447,'FICHE RATIOS'!C:D,2,FALSE)</f>
        <v>Luminaires (éclairage de sécurité cis) - Zones Décorées</v>
      </c>
    </row>
    <row r="448" spans="1:11" s="1210" customFormat="1" ht="12">
      <c r="A448" s="1275"/>
      <c r="B448" s="989" t="s">
        <v>179</v>
      </c>
      <c r="C448" s="1255"/>
      <c r="D448" s="1263" t="s">
        <v>4453</v>
      </c>
      <c r="E448" s="992" t="s">
        <v>66</v>
      </c>
      <c r="F448" s="1001">
        <v>13</v>
      </c>
      <c r="G448" s="932">
        <v>75.89</v>
      </c>
      <c r="H448" s="1059">
        <f t="shared" si="6"/>
        <v>986.57</v>
      </c>
      <c r="J448" s="2167" t="s">
        <v>6408</v>
      </c>
      <c r="K448" s="2168" t="str">
        <f>VLOOKUP(J448,'FICHE RATIOS'!C:D,2,FALSE)</f>
        <v>Luminaires (éclairage de sécurité cis) - Zones Décorées</v>
      </c>
    </row>
    <row r="449" spans="1:11" s="1210" customFormat="1" ht="12">
      <c r="A449" s="1275"/>
      <c r="B449" s="989" t="s">
        <v>179</v>
      </c>
      <c r="C449" s="1255"/>
      <c r="D449" s="1256" t="s">
        <v>179</v>
      </c>
      <c r="E449" s="992" t="s">
        <v>179</v>
      </c>
      <c r="F449" s="1001"/>
      <c r="G449" s="932"/>
      <c r="H449" s="1059" t="str">
        <f t="shared" si="6"/>
        <v/>
      </c>
      <c r="J449" s="2167" t="s">
        <v>6408</v>
      </c>
      <c r="K449" s="2168" t="str">
        <f>VLOOKUP(J449,'FICHE RATIOS'!C:D,2,FALSE)</f>
        <v>Luminaires (éclairage de sécurité cis) - Zones Décorées</v>
      </c>
    </row>
    <row r="450" spans="1:11" s="1210" customFormat="1" ht="12">
      <c r="A450" s="1275"/>
      <c r="B450" s="989" t="s">
        <v>4454</v>
      </c>
      <c r="C450" s="1255"/>
      <c r="D450" s="1260" t="s">
        <v>4455</v>
      </c>
      <c r="E450" s="992" t="s">
        <v>51</v>
      </c>
      <c r="F450" s="1001">
        <v>1</v>
      </c>
      <c r="G450" s="932"/>
      <c r="H450" s="1059">
        <f t="shared" si="6"/>
        <v>0</v>
      </c>
      <c r="J450" s="2167" t="s">
        <v>6408</v>
      </c>
      <c r="K450" s="2168" t="str">
        <f>VLOOKUP(J450,'FICHE RATIOS'!C:D,2,FALSE)</f>
        <v>Luminaires (éclairage de sécurité cis) - Zones Décorées</v>
      </c>
    </row>
    <row r="451" spans="1:11" s="1210" customFormat="1" ht="12">
      <c r="A451" s="1275"/>
      <c r="B451" s="989" t="s">
        <v>179</v>
      </c>
      <c r="C451" s="1255"/>
      <c r="D451" s="1263" t="s">
        <v>4398</v>
      </c>
      <c r="E451" s="992" t="s">
        <v>66</v>
      </c>
      <c r="F451" s="1001">
        <v>7</v>
      </c>
      <c r="G451" s="932">
        <v>161.62</v>
      </c>
      <c r="H451" s="1059">
        <f t="shared" si="6"/>
        <v>1131.3400000000001</v>
      </c>
      <c r="J451" s="2167" t="s">
        <v>6408</v>
      </c>
      <c r="K451" s="2168" t="str">
        <f>VLOOKUP(J451,'FICHE RATIOS'!C:D,2,FALSE)</f>
        <v>Luminaires (éclairage de sécurité cis) - Zones Décorées</v>
      </c>
    </row>
    <row r="452" spans="1:11" s="1210" customFormat="1" ht="12">
      <c r="A452" s="1275"/>
      <c r="B452" s="989" t="s">
        <v>179</v>
      </c>
      <c r="C452" s="1255"/>
      <c r="D452" s="1263" t="s">
        <v>4456</v>
      </c>
      <c r="E452" s="992" t="s">
        <v>66</v>
      </c>
      <c r="F452" s="1001">
        <v>72</v>
      </c>
      <c r="G452" s="932">
        <v>206.45</v>
      </c>
      <c r="H452" s="1059">
        <f t="shared" si="6"/>
        <v>14864.4</v>
      </c>
      <c r="J452" s="2167" t="s">
        <v>6408</v>
      </c>
      <c r="K452" s="2168" t="str">
        <f>VLOOKUP(J452,'FICHE RATIOS'!C:D,2,FALSE)</f>
        <v>Luminaires (éclairage de sécurité cis) - Zones Décorées</v>
      </c>
    </row>
    <row r="453" spans="1:11" s="1210" customFormat="1" ht="12">
      <c r="A453" s="1275"/>
      <c r="B453" s="989" t="s">
        <v>179</v>
      </c>
      <c r="C453" s="1255"/>
      <c r="D453" s="1263" t="s">
        <v>4457</v>
      </c>
      <c r="E453" s="992" t="s">
        <v>66</v>
      </c>
      <c r="F453" s="1001">
        <v>81.5</v>
      </c>
      <c r="G453" s="932">
        <v>69.849999999999994</v>
      </c>
      <c r="H453" s="1059">
        <f t="shared" si="6"/>
        <v>5692.7749999999996</v>
      </c>
      <c r="J453" s="2167" t="s">
        <v>6408</v>
      </c>
      <c r="K453" s="2168" t="str">
        <f>VLOOKUP(J453,'FICHE RATIOS'!C:D,2,FALSE)</f>
        <v>Luminaires (éclairage de sécurité cis) - Zones Décorées</v>
      </c>
    </row>
    <row r="454" spans="1:11" s="1210" customFormat="1" ht="12">
      <c r="A454" s="1275"/>
      <c r="B454" s="989" t="s">
        <v>179</v>
      </c>
      <c r="C454" s="1255"/>
      <c r="D454" s="1263" t="s">
        <v>4458</v>
      </c>
      <c r="E454" s="992" t="s">
        <v>66</v>
      </c>
      <c r="F454" s="1001">
        <v>5</v>
      </c>
      <c r="G454" s="932">
        <v>816.21</v>
      </c>
      <c r="H454" s="1059">
        <f t="shared" si="6"/>
        <v>4081.05</v>
      </c>
      <c r="J454" s="2167" t="s">
        <v>6408</v>
      </c>
      <c r="K454" s="2168" t="str">
        <f>VLOOKUP(J454,'FICHE RATIOS'!C:D,2,FALSE)</f>
        <v>Luminaires (éclairage de sécurité cis) - Zones Décorées</v>
      </c>
    </row>
    <row r="455" spans="1:11" s="1210" customFormat="1" ht="12">
      <c r="A455" s="1275"/>
      <c r="B455" s="989" t="s">
        <v>179</v>
      </c>
      <c r="C455" s="1255"/>
      <c r="D455" s="1256" t="s">
        <v>179</v>
      </c>
      <c r="E455" s="992" t="s">
        <v>179</v>
      </c>
      <c r="F455" s="1001"/>
      <c r="G455" s="932"/>
      <c r="H455" s="1059" t="str">
        <f t="shared" si="6"/>
        <v/>
      </c>
      <c r="J455" s="2167" t="s">
        <v>6408</v>
      </c>
      <c r="K455" s="2168" t="str">
        <f>VLOOKUP(J455,'FICHE RATIOS'!C:D,2,FALSE)</f>
        <v>Luminaires (éclairage de sécurité cis) - Zones Décorées</v>
      </c>
    </row>
    <row r="456" spans="1:11" s="1210" customFormat="1" ht="12">
      <c r="A456" s="1275"/>
      <c r="B456" s="989" t="s">
        <v>4459</v>
      </c>
      <c r="C456" s="1255"/>
      <c r="D456" s="1260" t="s">
        <v>2300</v>
      </c>
      <c r="E456" s="992" t="s">
        <v>51</v>
      </c>
      <c r="F456" s="1001">
        <v>1</v>
      </c>
      <c r="G456" s="932"/>
      <c r="H456" s="1059">
        <f t="shared" si="6"/>
        <v>0</v>
      </c>
      <c r="J456" s="2167" t="s">
        <v>6408</v>
      </c>
      <c r="K456" s="2168" t="str">
        <f>VLOOKUP(J456,'FICHE RATIOS'!C:D,2,FALSE)</f>
        <v>Luminaires (éclairage de sécurité cis) - Zones Décorées</v>
      </c>
    </row>
    <row r="457" spans="1:11" s="1210" customFormat="1" ht="12">
      <c r="A457" s="1275"/>
      <c r="B457" s="989" t="s">
        <v>179</v>
      </c>
      <c r="C457" s="1255"/>
      <c r="D457" s="1263" t="s">
        <v>4460</v>
      </c>
      <c r="E457" s="992" t="s">
        <v>66</v>
      </c>
      <c r="F457" s="1001">
        <v>2</v>
      </c>
      <c r="G457" s="932">
        <v>196.8</v>
      </c>
      <c r="H457" s="1059">
        <f t="shared" si="6"/>
        <v>393.6</v>
      </c>
      <c r="J457" s="2167" t="s">
        <v>6408</v>
      </c>
      <c r="K457" s="2168" t="str">
        <f>VLOOKUP(J457,'FICHE RATIOS'!C:D,2,FALSE)</f>
        <v>Luminaires (éclairage de sécurité cis) - Zones Décorées</v>
      </c>
    </row>
    <row r="458" spans="1:11" s="1210" customFormat="1" ht="12">
      <c r="A458" s="1275"/>
      <c r="B458" s="989" t="s">
        <v>179</v>
      </c>
      <c r="C458" s="1255"/>
      <c r="D458" s="1263" t="s">
        <v>4398</v>
      </c>
      <c r="E458" s="992" t="s">
        <v>66</v>
      </c>
      <c r="F458" s="1001">
        <v>3</v>
      </c>
      <c r="G458" s="932">
        <v>161.62</v>
      </c>
      <c r="H458" s="1059">
        <f t="shared" si="6"/>
        <v>484.86</v>
      </c>
      <c r="J458" s="2167" t="s">
        <v>6408</v>
      </c>
      <c r="K458" s="2168" t="str">
        <f>VLOOKUP(J458,'FICHE RATIOS'!C:D,2,FALSE)</f>
        <v>Luminaires (éclairage de sécurité cis) - Zones Décorées</v>
      </c>
    </row>
    <row r="459" spans="1:11" s="1210" customFormat="1" ht="12">
      <c r="A459" s="1275"/>
      <c r="B459" s="989" t="s">
        <v>179</v>
      </c>
      <c r="C459" s="1255"/>
      <c r="D459" s="1263" t="s">
        <v>4461</v>
      </c>
      <c r="E459" s="992" t="s">
        <v>51</v>
      </c>
      <c r="F459" s="1001">
        <v>1</v>
      </c>
      <c r="G459" s="932">
        <v>31252.54</v>
      </c>
      <c r="H459" s="1059">
        <f t="shared" si="6"/>
        <v>31252.54</v>
      </c>
      <c r="J459" s="2167" t="s">
        <v>6408</v>
      </c>
      <c r="K459" s="2168" t="str">
        <f>VLOOKUP(J459,'FICHE RATIOS'!C:D,2,FALSE)</f>
        <v>Luminaires (éclairage de sécurité cis) - Zones Décorées</v>
      </c>
    </row>
    <row r="460" spans="1:11" s="1210" customFormat="1" ht="12">
      <c r="A460" s="1275"/>
      <c r="B460" s="989" t="s">
        <v>179</v>
      </c>
      <c r="C460" s="1255"/>
      <c r="D460" s="1263" t="s">
        <v>4462</v>
      </c>
      <c r="E460" s="992" t="s">
        <v>66</v>
      </c>
      <c r="F460" s="1001">
        <v>13</v>
      </c>
      <c r="G460" s="932">
        <v>271.08</v>
      </c>
      <c r="H460" s="1059">
        <f t="shared" ref="H460:H523" si="7">+IF(F460=0,"",F460*G460)</f>
        <v>3524.04</v>
      </c>
      <c r="J460" s="2167" t="s">
        <v>6408</v>
      </c>
      <c r="K460" s="2168" t="str">
        <f>VLOOKUP(J460,'FICHE RATIOS'!C:D,2,FALSE)</f>
        <v>Luminaires (éclairage de sécurité cis) - Zones Décorées</v>
      </c>
    </row>
    <row r="461" spans="1:11" s="1210" customFormat="1" ht="12">
      <c r="A461" s="1275"/>
      <c r="B461" s="989" t="s">
        <v>179</v>
      </c>
      <c r="C461" s="1255"/>
      <c r="D461" s="1256" t="s">
        <v>179</v>
      </c>
      <c r="E461" s="992" t="s">
        <v>179</v>
      </c>
      <c r="F461" s="1001"/>
      <c r="G461" s="932"/>
      <c r="H461" s="1059" t="str">
        <f t="shared" si="7"/>
        <v/>
      </c>
      <c r="J461" s="2167" t="s">
        <v>6408</v>
      </c>
      <c r="K461" s="2168" t="str">
        <f>VLOOKUP(J461,'FICHE RATIOS'!C:D,2,FALSE)</f>
        <v>Luminaires (éclairage de sécurité cis) - Zones Décorées</v>
      </c>
    </row>
    <row r="462" spans="1:11" s="1210" customFormat="1" ht="12">
      <c r="A462" s="1275"/>
      <c r="B462" s="989" t="s">
        <v>4463</v>
      </c>
      <c r="C462" s="1255"/>
      <c r="D462" s="1260" t="s">
        <v>1193</v>
      </c>
      <c r="E462" s="992" t="s">
        <v>51</v>
      </c>
      <c r="F462" s="1001">
        <v>1</v>
      </c>
      <c r="G462" s="932"/>
      <c r="H462" s="1059">
        <f t="shared" si="7"/>
        <v>0</v>
      </c>
      <c r="J462" s="2167" t="s">
        <v>6408</v>
      </c>
      <c r="K462" s="2168" t="str">
        <f>VLOOKUP(J462,'FICHE RATIOS'!C:D,2,FALSE)</f>
        <v>Luminaires (éclairage de sécurité cis) - Zones Décorées</v>
      </c>
    </row>
    <row r="463" spans="1:11" s="1210" customFormat="1" ht="12">
      <c r="A463" s="1275"/>
      <c r="B463" s="989" t="s">
        <v>179</v>
      </c>
      <c r="C463" s="1255"/>
      <c r="D463" s="1256" t="s">
        <v>929</v>
      </c>
      <c r="E463" s="992" t="s">
        <v>179</v>
      </c>
      <c r="F463" s="1001"/>
      <c r="G463" s="932"/>
      <c r="H463" s="1059" t="str">
        <f t="shared" si="7"/>
        <v/>
      </c>
      <c r="J463" s="2167" t="s">
        <v>6408</v>
      </c>
      <c r="K463" s="2168" t="str">
        <f>VLOOKUP(J463,'FICHE RATIOS'!C:D,2,FALSE)</f>
        <v>Luminaires (éclairage de sécurité cis) - Zones Décorées</v>
      </c>
    </row>
    <row r="464" spans="1:11" s="1210" customFormat="1" ht="12">
      <c r="A464" s="1275"/>
      <c r="B464" s="989" t="s">
        <v>179</v>
      </c>
      <c r="C464" s="1255"/>
      <c r="D464" s="1256" t="s">
        <v>179</v>
      </c>
      <c r="E464" s="992" t="s">
        <v>179</v>
      </c>
      <c r="F464" s="1001"/>
      <c r="G464" s="932"/>
      <c r="H464" s="1059" t="str">
        <f t="shared" si="7"/>
        <v/>
      </c>
      <c r="J464" s="2167" t="s">
        <v>6408</v>
      </c>
      <c r="K464" s="2168" t="str">
        <f>VLOOKUP(J464,'FICHE RATIOS'!C:D,2,FALSE)</f>
        <v>Luminaires (éclairage de sécurité cis) - Zones Décorées</v>
      </c>
    </row>
    <row r="465" spans="1:11" s="1210" customFormat="1" ht="12">
      <c r="A465" s="1275"/>
      <c r="B465" s="989" t="s">
        <v>4464</v>
      </c>
      <c r="C465" s="1255"/>
      <c r="D465" s="1260" t="s">
        <v>4465</v>
      </c>
      <c r="E465" s="992" t="s">
        <v>51</v>
      </c>
      <c r="F465" s="1001">
        <v>1</v>
      </c>
      <c r="G465" s="932"/>
      <c r="H465" s="1059">
        <f t="shared" si="7"/>
        <v>0</v>
      </c>
      <c r="J465" s="2167" t="s">
        <v>6408</v>
      </c>
      <c r="K465" s="2168" t="str">
        <f>VLOOKUP(J465,'FICHE RATIOS'!C:D,2,FALSE)</f>
        <v>Luminaires (éclairage de sécurité cis) - Zones Décorées</v>
      </c>
    </row>
    <row r="466" spans="1:11" s="1210" customFormat="1" ht="12">
      <c r="A466" s="1275"/>
      <c r="B466" s="989" t="s">
        <v>179</v>
      </c>
      <c r="C466" s="1255"/>
      <c r="D466" s="1263" t="s">
        <v>4398</v>
      </c>
      <c r="E466" s="992" t="s">
        <v>66</v>
      </c>
      <c r="F466" s="1001">
        <v>5</v>
      </c>
      <c r="G466" s="932">
        <v>161.62</v>
      </c>
      <c r="H466" s="1059">
        <f t="shared" si="7"/>
        <v>808.1</v>
      </c>
      <c r="J466" s="2167" t="s">
        <v>6408</v>
      </c>
      <c r="K466" s="2168" t="str">
        <f>VLOOKUP(J466,'FICHE RATIOS'!C:D,2,FALSE)</f>
        <v>Luminaires (éclairage de sécurité cis) - Zones Décorées</v>
      </c>
    </row>
    <row r="467" spans="1:11" s="1210" customFormat="1" ht="12">
      <c r="A467" s="1275"/>
      <c r="B467" s="989" t="s">
        <v>179</v>
      </c>
      <c r="C467" s="1255"/>
      <c r="D467" s="1263" t="s">
        <v>4435</v>
      </c>
      <c r="E467" s="992" t="s">
        <v>66</v>
      </c>
      <c r="F467" s="1001">
        <v>16</v>
      </c>
      <c r="G467" s="932">
        <v>361.59</v>
      </c>
      <c r="H467" s="1059">
        <f t="shared" si="7"/>
        <v>5785.44</v>
      </c>
      <c r="J467" s="2167" t="s">
        <v>6408</v>
      </c>
      <c r="K467" s="2168" t="str">
        <f>VLOOKUP(J467,'FICHE RATIOS'!C:D,2,FALSE)</f>
        <v>Luminaires (éclairage de sécurité cis) - Zones Décorées</v>
      </c>
    </row>
    <row r="468" spans="1:11" s="1210" customFormat="1" ht="12">
      <c r="A468" s="1275"/>
      <c r="B468" s="989" t="s">
        <v>179</v>
      </c>
      <c r="C468" s="1255"/>
      <c r="D468" s="1256" t="s">
        <v>179</v>
      </c>
      <c r="E468" s="992" t="s">
        <v>179</v>
      </c>
      <c r="F468" s="1001"/>
      <c r="G468" s="932"/>
      <c r="H468" s="1059" t="str">
        <f t="shared" si="7"/>
        <v/>
      </c>
      <c r="J468" s="2167" t="s">
        <v>6408</v>
      </c>
      <c r="K468" s="2168" t="str">
        <f>VLOOKUP(J468,'FICHE RATIOS'!C:D,2,FALSE)</f>
        <v>Luminaires (éclairage de sécurité cis) - Zones Décorées</v>
      </c>
    </row>
    <row r="469" spans="1:11" s="1210" customFormat="1" ht="12">
      <c r="A469" s="1275"/>
      <c r="B469" s="989" t="s">
        <v>4466</v>
      </c>
      <c r="C469" s="1255"/>
      <c r="D469" s="1260" t="s">
        <v>4467</v>
      </c>
      <c r="E469" s="992" t="s">
        <v>51</v>
      </c>
      <c r="F469" s="1001">
        <v>1</v>
      </c>
      <c r="G469" s="932"/>
      <c r="H469" s="1059">
        <f t="shared" si="7"/>
        <v>0</v>
      </c>
      <c r="J469" s="2167" t="s">
        <v>6408</v>
      </c>
      <c r="K469" s="2168" t="str">
        <f>VLOOKUP(J469,'FICHE RATIOS'!C:D,2,FALSE)</f>
        <v>Luminaires (éclairage de sécurité cis) - Zones Décorées</v>
      </c>
    </row>
    <row r="470" spans="1:11" s="1210" customFormat="1" ht="12">
      <c r="A470" s="1275"/>
      <c r="B470" s="989" t="s">
        <v>179</v>
      </c>
      <c r="C470" s="1255"/>
      <c r="D470" s="1263" t="s">
        <v>4398</v>
      </c>
      <c r="E470" s="992" t="s">
        <v>66</v>
      </c>
      <c r="F470" s="1001">
        <v>14</v>
      </c>
      <c r="G470" s="932">
        <v>161.62</v>
      </c>
      <c r="H470" s="1059">
        <f t="shared" si="7"/>
        <v>2262.6800000000003</v>
      </c>
      <c r="J470" s="2167" t="s">
        <v>6408</v>
      </c>
      <c r="K470" s="2168" t="str">
        <f>VLOOKUP(J470,'FICHE RATIOS'!C:D,2,FALSE)</f>
        <v>Luminaires (éclairage de sécurité cis) - Zones Décorées</v>
      </c>
    </row>
    <row r="471" spans="1:11" s="1210" customFormat="1" ht="12">
      <c r="A471" s="1275"/>
      <c r="B471" s="989" t="s">
        <v>179</v>
      </c>
      <c r="C471" s="1255"/>
      <c r="D471" s="1263" t="s">
        <v>4468</v>
      </c>
      <c r="E471" s="992" t="s">
        <v>66</v>
      </c>
      <c r="F471" s="1001">
        <v>4</v>
      </c>
      <c r="G471" s="932">
        <v>405.56</v>
      </c>
      <c r="H471" s="1059">
        <f t="shared" si="7"/>
        <v>1622.24</v>
      </c>
      <c r="J471" s="2167" t="s">
        <v>6408</v>
      </c>
      <c r="K471" s="2168" t="str">
        <f>VLOOKUP(J471,'FICHE RATIOS'!C:D,2,FALSE)</f>
        <v>Luminaires (éclairage de sécurité cis) - Zones Décorées</v>
      </c>
    </row>
    <row r="472" spans="1:11" s="1210" customFormat="1" ht="12">
      <c r="A472" s="1275"/>
      <c r="B472" s="989" t="s">
        <v>179</v>
      </c>
      <c r="C472" s="1255"/>
      <c r="D472" s="1256" t="s">
        <v>179</v>
      </c>
      <c r="E472" s="992" t="s">
        <v>179</v>
      </c>
      <c r="F472" s="1001"/>
      <c r="G472" s="932"/>
      <c r="H472" s="1059" t="str">
        <f t="shared" si="7"/>
        <v/>
      </c>
      <c r="J472" s="2167" t="s">
        <v>6408</v>
      </c>
      <c r="K472" s="2168" t="str">
        <f>VLOOKUP(J472,'FICHE RATIOS'!C:D,2,FALSE)</f>
        <v>Luminaires (éclairage de sécurité cis) - Zones Décorées</v>
      </c>
    </row>
    <row r="473" spans="1:11" s="1210" customFormat="1" ht="12">
      <c r="A473" s="1275"/>
      <c r="B473" s="989" t="s">
        <v>4469</v>
      </c>
      <c r="C473" s="1255"/>
      <c r="D473" s="1260" t="s">
        <v>4470</v>
      </c>
      <c r="E473" s="992" t="s">
        <v>51</v>
      </c>
      <c r="F473" s="1001">
        <v>1</v>
      </c>
      <c r="G473" s="932"/>
      <c r="H473" s="1059">
        <f t="shared" si="7"/>
        <v>0</v>
      </c>
      <c r="J473" s="2167" t="s">
        <v>6408</v>
      </c>
      <c r="K473" s="2168" t="str">
        <f>VLOOKUP(J473,'FICHE RATIOS'!C:D,2,FALSE)</f>
        <v>Luminaires (éclairage de sécurité cis) - Zones Décorées</v>
      </c>
    </row>
    <row r="474" spans="1:11" s="1210" customFormat="1" ht="12">
      <c r="A474" s="1275"/>
      <c r="B474" s="989" t="s">
        <v>179</v>
      </c>
      <c r="C474" s="1255"/>
      <c r="D474" s="1256" t="s">
        <v>929</v>
      </c>
      <c r="E474" s="992" t="s">
        <v>179</v>
      </c>
      <c r="F474" s="1001"/>
      <c r="G474" s="932"/>
      <c r="H474" s="1059" t="str">
        <f t="shared" si="7"/>
        <v/>
      </c>
      <c r="J474" s="2167" t="s">
        <v>6408</v>
      </c>
      <c r="K474" s="2168" t="str">
        <f>VLOOKUP(J474,'FICHE RATIOS'!C:D,2,FALSE)</f>
        <v>Luminaires (éclairage de sécurité cis) - Zones Décorées</v>
      </c>
    </row>
    <row r="475" spans="1:11" s="1210" customFormat="1" ht="12">
      <c r="A475" s="1275"/>
      <c r="B475" s="989" t="s">
        <v>179</v>
      </c>
      <c r="C475" s="1255"/>
      <c r="D475" s="1256" t="s">
        <v>179</v>
      </c>
      <c r="E475" s="992" t="s">
        <v>179</v>
      </c>
      <c r="F475" s="1001"/>
      <c r="G475" s="932"/>
      <c r="H475" s="1059" t="str">
        <f t="shared" si="7"/>
        <v/>
      </c>
      <c r="J475" s="2167" t="s">
        <v>6408</v>
      </c>
      <c r="K475" s="2168" t="str">
        <f>VLOOKUP(J475,'FICHE RATIOS'!C:D,2,FALSE)</f>
        <v>Luminaires (éclairage de sécurité cis) - Zones Décorées</v>
      </c>
    </row>
    <row r="476" spans="1:11" s="1210" customFormat="1" ht="12">
      <c r="A476" s="1275"/>
      <c r="B476" s="989" t="s">
        <v>4471</v>
      </c>
      <c r="C476" s="1255"/>
      <c r="D476" s="1260" t="s">
        <v>4472</v>
      </c>
      <c r="E476" s="992" t="s">
        <v>51</v>
      </c>
      <c r="F476" s="1001">
        <v>1</v>
      </c>
      <c r="G476" s="932"/>
      <c r="H476" s="1059">
        <f t="shared" si="7"/>
        <v>0</v>
      </c>
      <c r="J476" s="2167" t="s">
        <v>6408</v>
      </c>
      <c r="K476" s="2168" t="str">
        <f>VLOOKUP(J476,'FICHE RATIOS'!C:D,2,FALSE)</f>
        <v>Luminaires (éclairage de sécurité cis) - Zones Décorées</v>
      </c>
    </row>
    <row r="477" spans="1:11" s="1210" customFormat="1" ht="12">
      <c r="A477" s="1275"/>
      <c r="B477" s="989" t="s">
        <v>179</v>
      </c>
      <c r="C477" s="1255"/>
      <c r="D477" s="1263" t="s">
        <v>4402</v>
      </c>
      <c r="E477" s="992" t="s">
        <v>66</v>
      </c>
      <c r="F477" s="1001">
        <v>10</v>
      </c>
      <c r="G477" s="932">
        <v>77.400000000000006</v>
      </c>
      <c r="H477" s="1059">
        <f t="shared" si="7"/>
        <v>774</v>
      </c>
      <c r="J477" s="2167" t="s">
        <v>6408</v>
      </c>
      <c r="K477" s="2168" t="str">
        <f>VLOOKUP(J477,'FICHE RATIOS'!C:D,2,FALSE)</f>
        <v>Luminaires (éclairage de sécurité cis) - Zones Décorées</v>
      </c>
    </row>
    <row r="478" spans="1:11" s="1210" customFormat="1" ht="12">
      <c r="A478" s="1275"/>
      <c r="B478" s="989" t="s">
        <v>179</v>
      </c>
      <c r="C478" s="1255"/>
      <c r="D478" s="1263" t="s">
        <v>4473</v>
      </c>
      <c r="E478" s="992" t="s">
        <v>66</v>
      </c>
      <c r="F478" s="1001">
        <v>46</v>
      </c>
      <c r="G478" s="932">
        <v>216.82</v>
      </c>
      <c r="H478" s="1059">
        <f t="shared" si="7"/>
        <v>9973.7199999999993</v>
      </c>
      <c r="J478" s="2167" t="s">
        <v>6408</v>
      </c>
      <c r="K478" s="2168" t="str">
        <f>VLOOKUP(J478,'FICHE RATIOS'!C:D,2,FALSE)</f>
        <v>Luminaires (éclairage de sécurité cis) - Zones Décorées</v>
      </c>
    </row>
    <row r="479" spans="1:11" s="1210" customFormat="1" ht="12">
      <c r="A479" s="1275"/>
      <c r="B479" s="989" t="s">
        <v>179</v>
      </c>
      <c r="C479" s="1255"/>
      <c r="D479" s="1263" t="s">
        <v>4474</v>
      </c>
      <c r="E479" s="992" t="s">
        <v>66</v>
      </c>
      <c r="F479" s="1001">
        <v>4</v>
      </c>
      <c r="G479" s="932">
        <v>86.43</v>
      </c>
      <c r="H479" s="1059">
        <f t="shared" si="7"/>
        <v>345.72</v>
      </c>
      <c r="J479" s="2167" t="s">
        <v>6408</v>
      </c>
      <c r="K479" s="2168" t="str">
        <f>VLOOKUP(J479,'FICHE RATIOS'!C:D,2,FALSE)</f>
        <v>Luminaires (éclairage de sécurité cis) - Zones Décorées</v>
      </c>
    </row>
    <row r="480" spans="1:11" s="1210" customFormat="1" ht="12">
      <c r="A480" s="1275"/>
      <c r="B480" s="989" t="s">
        <v>179</v>
      </c>
      <c r="C480" s="1255"/>
      <c r="D480" s="1256" t="s">
        <v>179</v>
      </c>
      <c r="E480" s="992" t="s">
        <v>179</v>
      </c>
      <c r="F480" s="1001"/>
      <c r="G480" s="932"/>
      <c r="H480" s="1059" t="str">
        <f t="shared" si="7"/>
        <v/>
      </c>
      <c r="J480" s="2167" t="s">
        <v>6408</v>
      </c>
      <c r="K480" s="2168" t="str">
        <f>VLOOKUP(J480,'FICHE RATIOS'!C:D,2,FALSE)</f>
        <v>Luminaires (éclairage de sécurité cis) - Zones Décorées</v>
      </c>
    </row>
    <row r="481" spans="1:11" s="1210" customFormat="1" ht="12">
      <c r="A481" s="1275"/>
      <c r="B481" s="989" t="s">
        <v>4475</v>
      </c>
      <c r="C481" s="1255"/>
      <c r="D481" s="1260" t="s">
        <v>4476</v>
      </c>
      <c r="E481" s="992" t="s">
        <v>51</v>
      </c>
      <c r="F481" s="1001">
        <v>1</v>
      </c>
      <c r="G481" s="932"/>
      <c r="H481" s="1059">
        <f t="shared" si="7"/>
        <v>0</v>
      </c>
      <c r="J481" s="2167" t="s">
        <v>6408</v>
      </c>
      <c r="K481" s="2168" t="str">
        <f>VLOOKUP(J481,'FICHE RATIOS'!C:D,2,FALSE)</f>
        <v>Luminaires (éclairage de sécurité cis) - Zones Décorées</v>
      </c>
    </row>
    <row r="482" spans="1:11" s="1210" customFormat="1" ht="12">
      <c r="A482" s="1275"/>
      <c r="B482" s="989" t="s">
        <v>179</v>
      </c>
      <c r="C482" s="1255"/>
      <c r="D482" s="1256" t="s">
        <v>929</v>
      </c>
      <c r="E482" s="992" t="s">
        <v>179</v>
      </c>
      <c r="F482" s="1001"/>
      <c r="G482" s="932"/>
      <c r="H482" s="1059" t="str">
        <f t="shared" si="7"/>
        <v/>
      </c>
      <c r="J482" s="2167" t="s">
        <v>6408</v>
      </c>
      <c r="K482" s="2168" t="str">
        <f>VLOOKUP(J482,'FICHE RATIOS'!C:D,2,FALSE)</f>
        <v>Luminaires (éclairage de sécurité cis) - Zones Décorées</v>
      </c>
    </row>
    <row r="483" spans="1:11" s="1210" customFormat="1" ht="12">
      <c r="A483" s="1275"/>
      <c r="B483" s="989" t="s">
        <v>179</v>
      </c>
      <c r="C483" s="1255"/>
      <c r="D483" s="1256" t="s">
        <v>179</v>
      </c>
      <c r="E483" s="992" t="s">
        <v>179</v>
      </c>
      <c r="F483" s="1001"/>
      <c r="G483" s="932"/>
      <c r="H483" s="1059" t="str">
        <f t="shared" si="7"/>
        <v/>
      </c>
      <c r="J483" s="2167"/>
      <c r="K483" s="2168" t="e">
        <f>VLOOKUP(J483,'FICHE RATIOS'!C:D,2,FALSE)</f>
        <v>#N/A</v>
      </c>
    </row>
    <row r="484" spans="1:11" s="1210" customFormat="1" ht="12">
      <c r="A484" s="1275"/>
      <c r="B484" s="989" t="s">
        <v>4477</v>
      </c>
      <c r="C484" s="1264" t="s">
        <v>4478</v>
      </c>
      <c r="D484" s="1265"/>
      <c r="E484" s="1001"/>
      <c r="F484" s="1001"/>
      <c r="G484" s="932"/>
      <c r="H484" s="1059" t="str">
        <f t="shared" si="7"/>
        <v/>
      </c>
      <c r="J484" s="2167" t="s">
        <v>6409</v>
      </c>
      <c r="K484" s="2168" t="str">
        <f>VLOOKUP(J484,'FICHE RATIOS'!C:D,2,FALSE)</f>
        <v>Appareillage</v>
      </c>
    </row>
    <row r="485" spans="1:11" s="1210" customFormat="1" ht="12">
      <c r="A485" s="1275"/>
      <c r="B485" s="989" t="s">
        <v>179</v>
      </c>
      <c r="C485" s="1255"/>
      <c r="D485" s="1256" t="s">
        <v>4479</v>
      </c>
      <c r="E485" s="992" t="s">
        <v>179</v>
      </c>
      <c r="F485" s="1001"/>
      <c r="G485" s="932"/>
      <c r="H485" s="1059" t="str">
        <f t="shared" si="7"/>
        <v/>
      </c>
      <c r="J485" s="2167" t="s">
        <v>6409</v>
      </c>
      <c r="K485" s="2168" t="str">
        <f>VLOOKUP(J485,'FICHE RATIOS'!C:D,2,FALSE)</f>
        <v>Appareillage</v>
      </c>
    </row>
    <row r="486" spans="1:11" s="1210" customFormat="1" ht="12">
      <c r="A486" s="1275"/>
      <c r="B486" s="989" t="s">
        <v>179</v>
      </c>
      <c r="C486" s="1255"/>
      <c r="D486" s="1263" t="s">
        <v>4480</v>
      </c>
      <c r="E486" s="992" t="s">
        <v>66</v>
      </c>
      <c r="F486" s="1001">
        <v>120</v>
      </c>
      <c r="G486" s="932">
        <v>38.65</v>
      </c>
      <c r="H486" s="1059">
        <f t="shared" si="7"/>
        <v>4638</v>
      </c>
      <c r="J486" s="2167" t="s">
        <v>6409</v>
      </c>
      <c r="K486" s="2168" t="str">
        <f>VLOOKUP(J486,'FICHE RATIOS'!C:D,2,FALSE)</f>
        <v>Appareillage</v>
      </c>
    </row>
    <row r="487" spans="1:11" s="1210" customFormat="1" ht="12">
      <c r="A487" s="1275"/>
      <c r="B487" s="989" t="s">
        <v>179</v>
      </c>
      <c r="C487" s="1255"/>
      <c r="D487" s="1263" t="s">
        <v>4481</v>
      </c>
      <c r="E487" s="992" t="s">
        <v>66</v>
      </c>
      <c r="F487" s="1001">
        <v>163</v>
      </c>
      <c r="G487" s="932">
        <v>34.229999999999997</v>
      </c>
      <c r="H487" s="1059">
        <f t="shared" si="7"/>
        <v>5579.49</v>
      </c>
      <c r="J487" s="2167" t="s">
        <v>6409</v>
      </c>
      <c r="K487" s="2168" t="str">
        <f>VLOOKUP(J487,'FICHE RATIOS'!C:D,2,FALSE)</f>
        <v>Appareillage</v>
      </c>
    </row>
    <row r="488" spans="1:11" s="1210" customFormat="1" ht="12">
      <c r="A488" s="1275"/>
      <c r="B488" s="989" t="s">
        <v>179</v>
      </c>
      <c r="C488" s="1255"/>
      <c r="D488" s="1263" t="s">
        <v>4482</v>
      </c>
      <c r="E488" s="992" t="s">
        <v>66</v>
      </c>
      <c r="F488" s="1001"/>
      <c r="G488" s="932">
        <v>63.93</v>
      </c>
      <c r="H488" s="1059" t="str">
        <f t="shared" si="7"/>
        <v/>
      </c>
      <c r="J488" s="2167" t="s">
        <v>6409</v>
      </c>
      <c r="K488" s="2168" t="str">
        <f>VLOOKUP(J488,'FICHE RATIOS'!C:D,2,FALSE)</f>
        <v>Appareillage</v>
      </c>
    </row>
    <row r="489" spans="1:11" s="1210" customFormat="1" ht="12">
      <c r="A489" s="1275"/>
      <c r="B489" s="989" t="s">
        <v>179</v>
      </c>
      <c r="C489" s="1255"/>
      <c r="D489" s="1256" t="s">
        <v>179</v>
      </c>
      <c r="E489" s="992" t="s">
        <v>179</v>
      </c>
      <c r="F489" s="1001"/>
      <c r="G489" s="932"/>
      <c r="H489" s="1059" t="str">
        <f t="shared" si="7"/>
        <v/>
      </c>
      <c r="J489" s="2167" t="s">
        <v>6409</v>
      </c>
      <c r="K489" s="2168" t="str">
        <f>VLOOKUP(J489,'FICHE RATIOS'!C:D,2,FALSE)</f>
        <v>Appareillage</v>
      </c>
    </row>
    <row r="490" spans="1:11" s="1210" customFormat="1" ht="12">
      <c r="A490" s="1275"/>
      <c r="B490" s="989" t="s">
        <v>179</v>
      </c>
      <c r="C490" s="1255"/>
      <c r="D490" s="1256" t="s">
        <v>4483</v>
      </c>
      <c r="E490" s="992" t="s">
        <v>179</v>
      </c>
      <c r="F490" s="1001"/>
      <c r="G490" s="932"/>
      <c r="H490" s="1059" t="str">
        <f t="shared" si="7"/>
        <v/>
      </c>
      <c r="J490" s="2167" t="s">
        <v>6409</v>
      </c>
      <c r="K490" s="2168" t="str">
        <f>VLOOKUP(J490,'FICHE RATIOS'!C:D,2,FALSE)</f>
        <v>Appareillage</v>
      </c>
    </row>
    <row r="491" spans="1:11" s="1210" customFormat="1" ht="12">
      <c r="A491" s="1275"/>
      <c r="B491" s="989" t="s">
        <v>179</v>
      </c>
      <c r="C491" s="1255"/>
      <c r="D491" s="1263" t="s">
        <v>4480</v>
      </c>
      <c r="E491" s="992" t="s">
        <v>66</v>
      </c>
      <c r="F491" s="1001">
        <v>5</v>
      </c>
      <c r="G491" s="932">
        <v>38.130000000000003</v>
      </c>
      <c r="H491" s="1059">
        <f t="shared" si="7"/>
        <v>190.65</v>
      </c>
      <c r="J491" s="2167" t="s">
        <v>6409</v>
      </c>
      <c r="K491" s="2168" t="str">
        <f>VLOOKUP(J491,'FICHE RATIOS'!C:D,2,FALSE)</f>
        <v>Appareillage</v>
      </c>
    </row>
    <row r="492" spans="1:11" s="1210" customFormat="1" ht="12">
      <c r="A492" s="1275"/>
      <c r="B492" s="989" t="s">
        <v>179</v>
      </c>
      <c r="C492" s="1255"/>
      <c r="D492" s="1263" t="s">
        <v>4481</v>
      </c>
      <c r="E492" s="992" t="s">
        <v>66</v>
      </c>
      <c r="F492" s="1001">
        <v>526</v>
      </c>
      <c r="G492" s="932">
        <v>38.43</v>
      </c>
      <c r="H492" s="1059">
        <f t="shared" si="7"/>
        <v>20214.18</v>
      </c>
      <c r="J492" s="2167" t="s">
        <v>6409</v>
      </c>
      <c r="K492" s="2168" t="str">
        <f>VLOOKUP(J492,'FICHE RATIOS'!C:D,2,FALSE)</f>
        <v>Appareillage</v>
      </c>
    </row>
    <row r="493" spans="1:11" s="1210" customFormat="1" ht="12">
      <c r="A493" s="1275"/>
      <c r="B493" s="989" t="s">
        <v>179</v>
      </c>
      <c r="C493" s="1255"/>
      <c r="D493" s="1263" t="s">
        <v>4484</v>
      </c>
      <c r="E493" s="992" t="s">
        <v>66</v>
      </c>
      <c r="F493" s="1001">
        <v>237</v>
      </c>
      <c r="G493" s="932">
        <v>73.180000000000007</v>
      </c>
      <c r="H493" s="1059">
        <f t="shared" si="7"/>
        <v>17343.66</v>
      </c>
      <c r="J493" s="2167" t="s">
        <v>6409</v>
      </c>
      <c r="K493" s="2168" t="str">
        <f>VLOOKUP(J493,'FICHE RATIOS'!C:D,2,FALSE)</f>
        <v>Appareillage</v>
      </c>
    </row>
    <row r="494" spans="1:11" s="1210" customFormat="1" ht="12">
      <c r="A494" s="1275"/>
      <c r="B494" s="989" t="s">
        <v>179</v>
      </c>
      <c r="C494" s="1255"/>
      <c r="D494" s="1256" t="s">
        <v>179</v>
      </c>
      <c r="E494" s="992" t="s">
        <v>179</v>
      </c>
      <c r="F494" s="1001"/>
      <c r="G494" s="932"/>
      <c r="H494" s="1059" t="str">
        <f t="shared" si="7"/>
        <v/>
      </c>
      <c r="J494" s="2167" t="s">
        <v>6409</v>
      </c>
      <c r="K494" s="2168" t="str">
        <f>VLOOKUP(J494,'FICHE RATIOS'!C:D,2,FALSE)</f>
        <v>Appareillage</v>
      </c>
    </row>
    <row r="495" spans="1:11" s="1210" customFormat="1" ht="12">
      <c r="A495" s="1275"/>
      <c r="B495" s="989" t="s">
        <v>179</v>
      </c>
      <c r="C495" s="1255"/>
      <c r="D495" s="1256" t="s">
        <v>4485</v>
      </c>
      <c r="E495" s="992" t="s">
        <v>179</v>
      </c>
      <c r="F495" s="1001"/>
      <c r="G495" s="932"/>
      <c r="H495" s="1059" t="str">
        <f t="shared" si="7"/>
        <v/>
      </c>
      <c r="J495" s="2167" t="s">
        <v>6409</v>
      </c>
      <c r="K495" s="2168" t="str">
        <f>VLOOKUP(J495,'FICHE RATIOS'!C:D,2,FALSE)</f>
        <v>Appareillage</v>
      </c>
    </row>
    <row r="496" spans="1:11" s="1210" customFormat="1" ht="12">
      <c r="A496" s="1275"/>
      <c r="B496" s="989" t="s">
        <v>179</v>
      </c>
      <c r="C496" s="1255"/>
      <c r="D496" s="1263" t="s">
        <v>4486</v>
      </c>
      <c r="E496" s="992" t="s">
        <v>66</v>
      </c>
      <c r="F496" s="1001">
        <v>329</v>
      </c>
      <c r="G496" s="932">
        <v>55.94</v>
      </c>
      <c r="H496" s="1059">
        <f t="shared" si="7"/>
        <v>18404.259999999998</v>
      </c>
      <c r="J496" s="2167" t="s">
        <v>6409</v>
      </c>
      <c r="K496" s="2168" t="str">
        <f>VLOOKUP(J496,'FICHE RATIOS'!C:D,2,FALSE)</f>
        <v>Appareillage</v>
      </c>
    </row>
    <row r="497" spans="1:11" s="1210" customFormat="1" ht="12">
      <c r="A497" s="1275"/>
      <c r="B497" s="989" t="s">
        <v>179</v>
      </c>
      <c r="C497" s="1255"/>
      <c r="D497" s="1263" t="s">
        <v>4487</v>
      </c>
      <c r="E497" s="992" t="s">
        <v>66</v>
      </c>
      <c r="F497" s="1001">
        <v>514</v>
      </c>
      <c r="G497" s="932">
        <v>59.7</v>
      </c>
      <c r="H497" s="1059">
        <f t="shared" si="7"/>
        <v>30685.800000000003</v>
      </c>
      <c r="J497" s="2167" t="s">
        <v>6409</v>
      </c>
      <c r="K497" s="2168" t="str">
        <f>VLOOKUP(J497,'FICHE RATIOS'!C:D,2,FALSE)</f>
        <v>Appareillage</v>
      </c>
    </row>
    <row r="498" spans="1:11" s="1210" customFormat="1" ht="12">
      <c r="A498" s="1275"/>
      <c r="B498" s="989" t="s">
        <v>179</v>
      </c>
      <c r="C498" s="1255"/>
      <c r="D498" s="1263" t="s">
        <v>4488</v>
      </c>
      <c r="E498" s="992" t="s">
        <v>66</v>
      </c>
      <c r="F498" s="1001">
        <v>107</v>
      </c>
      <c r="G498" s="932">
        <v>66.09</v>
      </c>
      <c r="H498" s="1059">
        <f t="shared" si="7"/>
        <v>7071.63</v>
      </c>
      <c r="J498" s="2167" t="s">
        <v>6409</v>
      </c>
      <c r="K498" s="2168" t="str">
        <f>VLOOKUP(J498,'FICHE RATIOS'!C:D,2,FALSE)</f>
        <v>Appareillage</v>
      </c>
    </row>
    <row r="499" spans="1:11" s="1210" customFormat="1" ht="12">
      <c r="A499" s="1275"/>
      <c r="B499" s="989" t="s">
        <v>179</v>
      </c>
      <c r="C499" s="1255"/>
      <c r="D499" s="1263" t="s">
        <v>4489</v>
      </c>
      <c r="E499" s="992" t="s">
        <v>66</v>
      </c>
      <c r="F499" s="1001">
        <v>54</v>
      </c>
      <c r="G499" s="932">
        <v>66.09</v>
      </c>
      <c r="H499" s="1059">
        <f t="shared" si="7"/>
        <v>3568.86</v>
      </c>
      <c r="J499" s="2167" t="s">
        <v>6409</v>
      </c>
      <c r="K499" s="2168" t="str">
        <f>VLOOKUP(J499,'FICHE RATIOS'!C:D,2,FALSE)</f>
        <v>Appareillage</v>
      </c>
    </row>
    <row r="500" spans="1:11" s="1210" customFormat="1" ht="12">
      <c r="A500" s="1275"/>
      <c r="B500" s="989" t="s">
        <v>179</v>
      </c>
      <c r="C500" s="1255"/>
      <c r="D500" s="1263" t="s">
        <v>4490</v>
      </c>
      <c r="E500" s="992" t="s">
        <v>66</v>
      </c>
      <c r="F500" s="1001">
        <v>3</v>
      </c>
      <c r="G500" s="932">
        <v>489.2</v>
      </c>
      <c r="H500" s="1059">
        <f t="shared" si="7"/>
        <v>1467.6</v>
      </c>
      <c r="J500" s="2167" t="s">
        <v>6409</v>
      </c>
      <c r="K500" s="2168" t="str">
        <f>VLOOKUP(J500,'FICHE RATIOS'!C:D,2,FALSE)</f>
        <v>Appareillage</v>
      </c>
    </row>
    <row r="501" spans="1:11" s="1210" customFormat="1" ht="12">
      <c r="A501" s="1275"/>
      <c r="B501" s="989" t="s">
        <v>179</v>
      </c>
      <c r="C501" s="1255"/>
      <c r="D501" s="1263" t="s">
        <v>4491</v>
      </c>
      <c r="E501" s="992" t="s">
        <v>66</v>
      </c>
      <c r="F501" s="1001">
        <v>20</v>
      </c>
      <c r="G501" s="932">
        <v>176.28</v>
      </c>
      <c r="H501" s="1059">
        <f t="shared" si="7"/>
        <v>3525.6</v>
      </c>
      <c r="J501" s="2167" t="s">
        <v>6409</v>
      </c>
      <c r="K501" s="2168" t="str">
        <f>VLOOKUP(J501,'FICHE RATIOS'!C:D,2,FALSE)</f>
        <v>Appareillage</v>
      </c>
    </row>
    <row r="502" spans="1:11" s="1210" customFormat="1" ht="12">
      <c r="A502" s="1275"/>
      <c r="B502" s="989" t="s">
        <v>179</v>
      </c>
      <c r="C502" s="1255"/>
      <c r="D502" s="1263" t="s">
        <v>4492</v>
      </c>
      <c r="E502" s="992" t="s">
        <v>66</v>
      </c>
      <c r="F502" s="1001">
        <v>92</v>
      </c>
      <c r="G502" s="932">
        <v>52.61</v>
      </c>
      <c r="H502" s="1059">
        <f t="shared" si="7"/>
        <v>4840.12</v>
      </c>
      <c r="J502" s="2167" t="s">
        <v>6409</v>
      </c>
      <c r="K502" s="2168" t="str">
        <f>VLOOKUP(J502,'FICHE RATIOS'!C:D,2,FALSE)</f>
        <v>Appareillage</v>
      </c>
    </row>
    <row r="503" spans="1:11" s="1210" customFormat="1" ht="12">
      <c r="A503" s="1275"/>
      <c r="B503" s="989" t="s">
        <v>179</v>
      </c>
      <c r="C503" s="1255"/>
      <c r="D503" s="1263" t="s">
        <v>4493</v>
      </c>
      <c r="E503" s="992" t="s">
        <v>66</v>
      </c>
      <c r="F503" s="1001">
        <v>92</v>
      </c>
      <c r="G503" s="932">
        <v>28.23</v>
      </c>
      <c r="H503" s="1059">
        <f t="shared" si="7"/>
        <v>2597.16</v>
      </c>
      <c r="J503" s="2167" t="s">
        <v>6409</v>
      </c>
      <c r="K503" s="2168" t="str">
        <f>VLOOKUP(J503,'FICHE RATIOS'!C:D,2,FALSE)</f>
        <v>Appareillage</v>
      </c>
    </row>
    <row r="504" spans="1:11" s="1210" customFormat="1" ht="12">
      <c r="A504" s="1275"/>
      <c r="B504" s="989" t="s">
        <v>179</v>
      </c>
      <c r="C504" s="1255"/>
      <c r="D504" s="1256" t="s">
        <v>179</v>
      </c>
      <c r="E504" s="992" t="s">
        <v>179</v>
      </c>
      <c r="F504" s="1001"/>
      <c r="G504" s="932"/>
      <c r="H504" s="1059" t="str">
        <f t="shared" si="7"/>
        <v/>
      </c>
      <c r="J504" s="2167" t="s">
        <v>6409</v>
      </c>
      <c r="K504" s="2168" t="str">
        <f>VLOOKUP(J504,'FICHE RATIOS'!C:D,2,FALSE)</f>
        <v>Appareillage</v>
      </c>
    </row>
    <row r="505" spans="1:11" s="1210" customFormat="1" ht="12">
      <c r="A505" s="1275"/>
      <c r="B505" s="989" t="s">
        <v>179</v>
      </c>
      <c r="C505" s="1255"/>
      <c r="D505" s="1256" t="s">
        <v>4494</v>
      </c>
      <c r="E505" s="992" t="s">
        <v>179</v>
      </c>
      <c r="F505" s="1001"/>
      <c r="G505" s="932"/>
      <c r="H505" s="1059" t="str">
        <f t="shared" si="7"/>
        <v/>
      </c>
      <c r="J505" s="2167" t="s">
        <v>6409</v>
      </c>
      <c r="K505" s="2168" t="str">
        <f>VLOOKUP(J505,'FICHE RATIOS'!C:D,2,FALSE)</f>
        <v>Appareillage</v>
      </c>
    </row>
    <row r="506" spans="1:11" s="1210" customFormat="1" ht="12">
      <c r="A506" s="1275"/>
      <c r="B506" s="989" t="s">
        <v>179</v>
      </c>
      <c r="C506" s="1255"/>
      <c r="D506" s="1263" t="s">
        <v>4495</v>
      </c>
      <c r="E506" s="992" t="s">
        <v>66</v>
      </c>
      <c r="F506" s="1001">
        <v>349</v>
      </c>
      <c r="G506" s="932">
        <v>12.25</v>
      </c>
      <c r="H506" s="1059">
        <f t="shared" si="7"/>
        <v>4275.25</v>
      </c>
      <c r="J506" s="2167" t="s">
        <v>6409</v>
      </c>
      <c r="K506" s="2168" t="str">
        <f>VLOOKUP(J506,'FICHE RATIOS'!C:D,2,FALSE)</f>
        <v>Appareillage</v>
      </c>
    </row>
    <row r="507" spans="1:11" s="1210" customFormat="1" ht="12">
      <c r="A507" s="1275"/>
      <c r="B507" s="989" t="s">
        <v>179</v>
      </c>
      <c r="C507" s="1255"/>
      <c r="D507" s="1263" t="s">
        <v>4496</v>
      </c>
      <c r="E507" s="992" t="s">
        <v>66</v>
      </c>
      <c r="F507" s="1001">
        <v>1040</v>
      </c>
      <c r="G507" s="932">
        <v>25.3</v>
      </c>
      <c r="H507" s="1059">
        <f t="shared" si="7"/>
        <v>26312</v>
      </c>
      <c r="J507" s="2167" t="s">
        <v>6409</v>
      </c>
      <c r="K507" s="2168" t="str">
        <f>VLOOKUP(J507,'FICHE RATIOS'!C:D,2,FALSE)</f>
        <v>Appareillage</v>
      </c>
    </row>
    <row r="508" spans="1:11" s="1210" customFormat="1" ht="12">
      <c r="A508" s="1275"/>
      <c r="B508" s="989" t="s">
        <v>179</v>
      </c>
      <c r="C508" s="1255"/>
      <c r="D508" s="1263" t="s">
        <v>4497</v>
      </c>
      <c r="E508" s="992" t="s">
        <v>66</v>
      </c>
      <c r="F508" s="1001">
        <v>685</v>
      </c>
      <c r="G508" s="932">
        <v>27.09</v>
      </c>
      <c r="H508" s="1059">
        <f t="shared" si="7"/>
        <v>18556.650000000001</v>
      </c>
      <c r="J508" s="2167" t="s">
        <v>6409</v>
      </c>
      <c r="K508" s="2168" t="str">
        <f>VLOOKUP(J508,'FICHE RATIOS'!C:D,2,FALSE)</f>
        <v>Appareillage</v>
      </c>
    </row>
    <row r="509" spans="1:11" s="1210" customFormat="1" ht="12">
      <c r="A509" s="1275"/>
      <c r="B509" s="989" t="s">
        <v>179</v>
      </c>
      <c r="C509" s="1255"/>
      <c r="D509" s="1263" t="s">
        <v>4498</v>
      </c>
      <c r="E509" s="992" t="s">
        <v>66</v>
      </c>
      <c r="F509" s="1001">
        <v>2827</v>
      </c>
      <c r="G509" s="932">
        <v>30.58</v>
      </c>
      <c r="H509" s="1059">
        <f t="shared" si="7"/>
        <v>86449.659999999989</v>
      </c>
      <c r="J509" s="2167" t="s">
        <v>6409</v>
      </c>
      <c r="K509" s="2168" t="str">
        <f>VLOOKUP(J509,'FICHE RATIOS'!C:D,2,FALSE)</f>
        <v>Appareillage</v>
      </c>
    </row>
    <row r="510" spans="1:11" s="1210" customFormat="1" ht="12">
      <c r="A510" s="1275"/>
      <c r="B510" s="989" t="s">
        <v>179</v>
      </c>
      <c r="C510" s="1255"/>
      <c r="D510" s="1263" t="s">
        <v>4499</v>
      </c>
      <c r="E510" s="992" t="s">
        <v>66</v>
      </c>
      <c r="F510" s="1001">
        <v>2827</v>
      </c>
      <c r="G510" s="932">
        <v>16.32</v>
      </c>
      <c r="H510" s="1059">
        <f t="shared" si="7"/>
        <v>46136.639999999999</v>
      </c>
      <c r="J510" s="2167" t="s">
        <v>6409</v>
      </c>
      <c r="K510" s="2168" t="str">
        <f>VLOOKUP(J510,'FICHE RATIOS'!C:D,2,FALSE)</f>
        <v>Appareillage</v>
      </c>
    </row>
    <row r="511" spans="1:11" s="1210" customFormat="1" ht="12">
      <c r="A511" s="1275"/>
      <c r="B511" s="989" t="s">
        <v>179</v>
      </c>
      <c r="C511" s="1255"/>
      <c r="D511" s="1256" t="s">
        <v>179</v>
      </c>
      <c r="E511" s="992" t="s">
        <v>179</v>
      </c>
      <c r="F511" s="1001"/>
      <c r="G511" s="932"/>
      <c r="H511" s="1059" t="str">
        <f t="shared" si="7"/>
        <v/>
      </c>
      <c r="J511" s="2167" t="s">
        <v>6409</v>
      </c>
      <c r="K511" s="2168" t="str">
        <f>VLOOKUP(J511,'FICHE RATIOS'!C:D,2,FALSE)</f>
        <v>Appareillage</v>
      </c>
    </row>
    <row r="512" spans="1:11" s="1210" customFormat="1" ht="12">
      <c r="A512" s="1275"/>
      <c r="B512" s="989" t="s">
        <v>179</v>
      </c>
      <c r="C512" s="1255"/>
      <c r="D512" s="1256" t="s">
        <v>4500</v>
      </c>
      <c r="E512" s="992" t="s">
        <v>179</v>
      </c>
      <c r="F512" s="1001"/>
      <c r="G512" s="932"/>
      <c r="H512" s="1059" t="str">
        <f t="shared" si="7"/>
        <v/>
      </c>
      <c r="J512" s="2167" t="s">
        <v>6409</v>
      </c>
      <c r="K512" s="2168" t="str">
        <f>VLOOKUP(J512,'FICHE RATIOS'!C:D,2,FALSE)</f>
        <v>Appareillage</v>
      </c>
    </row>
    <row r="513" spans="1:11" s="1210" customFormat="1" ht="12">
      <c r="A513" s="1275"/>
      <c r="B513" s="989" t="s">
        <v>179</v>
      </c>
      <c r="C513" s="1255"/>
      <c r="D513" s="1263" t="s">
        <v>4501</v>
      </c>
      <c r="E513" s="992" t="s">
        <v>66</v>
      </c>
      <c r="F513" s="1001">
        <v>65</v>
      </c>
      <c r="G513" s="932">
        <v>154.37</v>
      </c>
      <c r="H513" s="1059">
        <f t="shared" si="7"/>
        <v>10034.050000000001</v>
      </c>
      <c r="J513" s="2167" t="s">
        <v>6409</v>
      </c>
      <c r="K513" s="2168" t="str">
        <f>VLOOKUP(J513,'FICHE RATIOS'!C:D,2,FALSE)</f>
        <v>Appareillage</v>
      </c>
    </row>
    <row r="514" spans="1:11" s="1210" customFormat="1" ht="12">
      <c r="A514" s="1275"/>
      <c r="B514" s="989" t="s">
        <v>179</v>
      </c>
      <c r="C514" s="1255"/>
      <c r="D514" s="1263" t="s">
        <v>4502</v>
      </c>
      <c r="E514" s="992" t="s">
        <v>235</v>
      </c>
      <c r="F514" s="1001">
        <v>390</v>
      </c>
      <c r="G514" s="932">
        <v>3.82</v>
      </c>
      <c r="H514" s="1059">
        <f t="shared" si="7"/>
        <v>1489.8</v>
      </c>
      <c r="J514" s="2167" t="s">
        <v>6409</v>
      </c>
      <c r="K514" s="2168" t="str">
        <f>VLOOKUP(J514,'FICHE RATIOS'!C:D,2,FALSE)</f>
        <v>Appareillage</v>
      </c>
    </row>
    <row r="515" spans="1:11" s="1210" customFormat="1" ht="12">
      <c r="A515" s="1275"/>
      <c r="B515" s="989" t="s">
        <v>179</v>
      </c>
      <c r="C515" s="1255"/>
      <c r="D515" s="1263" t="s">
        <v>4503</v>
      </c>
      <c r="E515" s="992" t="s">
        <v>235</v>
      </c>
      <c r="F515" s="1001">
        <v>130</v>
      </c>
      <c r="G515" s="932">
        <v>14.38</v>
      </c>
      <c r="H515" s="1059">
        <f t="shared" si="7"/>
        <v>1869.4</v>
      </c>
      <c r="J515" s="2167" t="s">
        <v>6409</v>
      </c>
      <c r="K515" s="2168" t="str">
        <f>VLOOKUP(J515,'FICHE RATIOS'!C:D,2,FALSE)</f>
        <v>Appareillage</v>
      </c>
    </row>
    <row r="516" spans="1:11" s="1210" customFormat="1" ht="12">
      <c r="A516" s="1275"/>
      <c r="B516" s="989" t="s">
        <v>179</v>
      </c>
      <c r="C516" s="1255"/>
      <c r="D516" s="1256" t="s">
        <v>179</v>
      </c>
      <c r="E516" s="992" t="s">
        <v>179</v>
      </c>
      <c r="F516" s="1001"/>
      <c r="G516" s="932"/>
      <c r="H516" s="1059" t="str">
        <f t="shared" si="7"/>
        <v/>
      </c>
      <c r="J516" s="2167"/>
      <c r="K516" s="2168" t="e">
        <f>VLOOKUP(J516,'FICHE RATIOS'!C:D,2,FALSE)</f>
        <v>#N/A</v>
      </c>
    </row>
    <row r="517" spans="1:11" s="1210" customFormat="1" ht="12">
      <c r="A517" s="1275"/>
      <c r="B517" s="989" t="s">
        <v>4504</v>
      </c>
      <c r="C517" s="1264" t="s">
        <v>4505</v>
      </c>
      <c r="D517" s="1265"/>
      <c r="E517" s="1001"/>
      <c r="F517" s="1001"/>
      <c r="G517" s="932"/>
      <c r="H517" s="1059" t="str">
        <f t="shared" si="7"/>
        <v/>
      </c>
      <c r="J517" s="2167"/>
      <c r="K517" s="2168" t="e">
        <f>VLOOKUP(J517,'FICHE RATIOS'!C:D,2,FALSE)</f>
        <v>#N/A</v>
      </c>
    </row>
    <row r="518" spans="1:11" s="1210" customFormat="1" ht="12">
      <c r="A518" s="1275"/>
      <c r="B518" s="989" t="s">
        <v>179</v>
      </c>
      <c r="C518" s="1255"/>
      <c r="D518" s="1256" t="s">
        <v>4506</v>
      </c>
      <c r="E518" s="992" t="s">
        <v>179</v>
      </c>
      <c r="F518" s="1001"/>
      <c r="G518" s="932"/>
      <c r="H518" s="1059" t="str">
        <f t="shared" si="7"/>
        <v/>
      </c>
      <c r="J518" s="2167" t="s">
        <v>6406</v>
      </c>
      <c r="K518" s="2168" t="str">
        <f>VLOOKUP(J518,'FICHE RATIOS'!C:D,2,FALSE)</f>
        <v>Distribution (câbles, alimentations spécifiques)</v>
      </c>
    </row>
    <row r="519" spans="1:11" s="1210" customFormat="1" ht="12">
      <c r="A519" s="1275"/>
      <c r="B519" s="989" t="s">
        <v>179</v>
      </c>
      <c r="C519" s="1255"/>
      <c r="D519" s="1263" t="s">
        <v>4507</v>
      </c>
      <c r="E519" s="992" t="s">
        <v>66</v>
      </c>
      <c r="F519" s="1001">
        <v>348</v>
      </c>
      <c r="G519" s="932">
        <v>74.930000000000007</v>
      </c>
      <c r="H519" s="1059">
        <f t="shared" si="7"/>
        <v>26075.640000000003</v>
      </c>
      <c r="J519" s="2167" t="s">
        <v>6406</v>
      </c>
      <c r="K519" s="2168" t="str">
        <f>VLOOKUP(J519,'FICHE RATIOS'!C:D,2,FALSE)</f>
        <v>Distribution (câbles, alimentations spécifiques)</v>
      </c>
    </row>
    <row r="520" spans="1:11" s="1210" customFormat="1" ht="12">
      <c r="A520" s="1275"/>
      <c r="B520" s="989" t="s">
        <v>179</v>
      </c>
      <c r="C520" s="1255"/>
      <c r="D520" s="1263" t="s">
        <v>4474</v>
      </c>
      <c r="E520" s="992" t="s">
        <v>66</v>
      </c>
      <c r="F520" s="1001">
        <v>278</v>
      </c>
      <c r="G520" s="932">
        <v>86.43</v>
      </c>
      <c r="H520" s="1059">
        <f t="shared" si="7"/>
        <v>24027.54</v>
      </c>
      <c r="J520" s="2167" t="s">
        <v>6406</v>
      </c>
      <c r="K520" s="2168" t="str">
        <f>VLOOKUP(J520,'FICHE RATIOS'!C:D,2,FALSE)</f>
        <v>Distribution (câbles, alimentations spécifiques)</v>
      </c>
    </row>
    <row r="521" spans="1:11" s="1210" customFormat="1" ht="12">
      <c r="A521" s="1275"/>
      <c r="B521" s="989" t="s">
        <v>179</v>
      </c>
      <c r="C521" s="1255"/>
      <c r="D521" s="1263" t="s">
        <v>4508</v>
      </c>
      <c r="E521" s="992" t="s">
        <v>66</v>
      </c>
      <c r="F521" s="1001">
        <v>477</v>
      </c>
      <c r="G521" s="932">
        <v>122.11</v>
      </c>
      <c r="H521" s="1059">
        <f t="shared" si="7"/>
        <v>58246.47</v>
      </c>
      <c r="J521" s="2167" t="s">
        <v>6406</v>
      </c>
      <c r="K521" s="2168" t="str">
        <f>VLOOKUP(J521,'FICHE RATIOS'!C:D,2,FALSE)</f>
        <v>Distribution (câbles, alimentations spécifiques)</v>
      </c>
    </row>
    <row r="522" spans="1:11" s="1210" customFormat="1" ht="12">
      <c r="A522" s="1275"/>
      <c r="B522" s="989" t="s">
        <v>179</v>
      </c>
      <c r="C522" s="1255"/>
      <c r="D522" s="1263" t="s">
        <v>4509</v>
      </c>
      <c r="E522" s="992" t="s">
        <v>66</v>
      </c>
      <c r="F522" s="1001">
        <v>44</v>
      </c>
      <c r="G522" s="932">
        <v>109.43</v>
      </c>
      <c r="H522" s="1059">
        <f t="shared" si="7"/>
        <v>4814.92</v>
      </c>
      <c r="J522" s="2167" t="s">
        <v>6406</v>
      </c>
      <c r="K522" s="2168" t="str">
        <f>VLOOKUP(J522,'FICHE RATIOS'!C:D,2,FALSE)</f>
        <v>Distribution (câbles, alimentations spécifiques)</v>
      </c>
    </row>
    <row r="523" spans="1:11" s="1210" customFormat="1" ht="12">
      <c r="A523" s="1275"/>
      <c r="B523" s="989" t="s">
        <v>179</v>
      </c>
      <c r="C523" s="1255"/>
      <c r="D523" s="1263" t="s">
        <v>4510</v>
      </c>
      <c r="E523" s="992" t="s">
        <v>66</v>
      </c>
      <c r="F523" s="1001">
        <v>14</v>
      </c>
      <c r="G523" s="932">
        <v>115.08</v>
      </c>
      <c r="H523" s="1059">
        <f t="shared" si="7"/>
        <v>1611.12</v>
      </c>
      <c r="J523" s="2167" t="s">
        <v>6406</v>
      </c>
      <c r="K523" s="2168" t="str">
        <f>VLOOKUP(J523,'FICHE RATIOS'!C:D,2,FALSE)</f>
        <v>Distribution (câbles, alimentations spécifiques)</v>
      </c>
    </row>
    <row r="524" spans="1:11" s="1210" customFormat="1" ht="12">
      <c r="A524" s="1275"/>
      <c r="B524" s="989" t="s">
        <v>179</v>
      </c>
      <c r="C524" s="1255"/>
      <c r="D524" s="1263" t="s">
        <v>4511</v>
      </c>
      <c r="E524" s="992" t="s">
        <v>66</v>
      </c>
      <c r="F524" s="1001">
        <v>58</v>
      </c>
      <c r="G524" s="932">
        <v>18.43</v>
      </c>
      <c r="H524" s="1059">
        <f t="shared" ref="H524:H587" si="8">+IF(F524=0,"",F524*G524)</f>
        <v>1068.94</v>
      </c>
      <c r="J524" s="2167" t="s">
        <v>6406</v>
      </c>
      <c r="K524" s="2168" t="str">
        <f>VLOOKUP(J524,'FICHE RATIOS'!C:D,2,FALSE)</f>
        <v>Distribution (câbles, alimentations spécifiques)</v>
      </c>
    </row>
    <row r="525" spans="1:11" s="1210" customFormat="1" ht="12">
      <c r="A525" s="1275"/>
      <c r="B525" s="989" t="s">
        <v>179</v>
      </c>
      <c r="C525" s="1255"/>
      <c r="D525" s="1256" t="s">
        <v>179</v>
      </c>
      <c r="E525" s="992" t="s">
        <v>179</v>
      </c>
      <c r="F525" s="1001"/>
      <c r="G525" s="932"/>
      <c r="H525" s="1059" t="str">
        <f t="shared" si="8"/>
        <v/>
      </c>
      <c r="J525" s="2167" t="s">
        <v>6406</v>
      </c>
      <c r="K525" s="2168" t="str">
        <f>VLOOKUP(J525,'FICHE RATIOS'!C:D,2,FALSE)</f>
        <v>Distribution (câbles, alimentations spécifiques)</v>
      </c>
    </row>
    <row r="526" spans="1:11" s="1210" customFormat="1" ht="12">
      <c r="A526" s="1275"/>
      <c r="B526" s="989" t="s">
        <v>179</v>
      </c>
      <c r="C526" s="1255"/>
      <c r="D526" s="1263" t="s">
        <v>4361</v>
      </c>
      <c r="E526" s="992" t="s">
        <v>235</v>
      </c>
      <c r="F526" s="1001">
        <v>16644</v>
      </c>
      <c r="G526" s="932">
        <v>3.82</v>
      </c>
      <c r="H526" s="1059">
        <f t="shared" si="8"/>
        <v>63580.079999999994</v>
      </c>
      <c r="J526" s="2167" t="s">
        <v>6406</v>
      </c>
      <c r="K526" s="2168" t="str">
        <f>VLOOKUP(J526,'FICHE RATIOS'!C:D,2,FALSE)</f>
        <v>Distribution (câbles, alimentations spécifiques)</v>
      </c>
    </row>
    <row r="527" spans="1:11" s="1210" customFormat="1" ht="12">
      <c r="A527" s="1275"/>
      <c r="B527" s="989" t="s">
        <v>179</v>
      </c>
      <c r="C527" s="1255"/>
      <c r="D527" s="1263" t="s">
        <v>4365</v>
      </c>
      <c r="E527" s="992" t="s">
        <v>235</v>
      </c>
      <c r="F527" s="1001">
        <v>1392</v>
      </c>
      <c r="G527" s="932">
        <v>10.8</v>
      </c>
      <c r="H527" s="1059">
        <f t="shared" si="8"/>
        <v>15033.6</v>
      </c>
      <c r="J527" s="2167" t="s">
        <v>6406</v>
      </c>
      <c r="K527" s="2168" t="str">
        <f>VLOOKUP(J527,'FICHE RATIOS'!C:D,2,FALSE)</f>
        <v>Distribution (câbles, alimentations spécifiques)</v>
      </c>
    </row>
    <row r="528" spans="1:11" s="1210" customFormat="1" ht="12">
      <c r="A528" s="1275"/>
      <c r="B528" s="989" t="s">
        <v>179</v>
      </c>
      <c r="C528" s="1255"/>
      <c r="D528" s="1263" t="s">
        <v>4512</v>
      </c>
      <c r="E528" s="992" t="s">
        <v>235</v>
      </c>
      <c r="F528" s="1001">
        <v>660</v>
      </c>
      <c r="G528" s="932">
        <v>14.38</v>
      </c>
      <c r="H528" s="1059">
        <f t="shared" si="8"/>
        <v>9490.8000000000011</v>
      </c>
      <c r="J528" s="2167" t="s">
        <v>6406</v>
      </c>
      <c r="K528" s="2168" t="str">
        <f>VLOOKUP(J528,'FICHE RATIOS'!C:D,2,FALSE)</f>
        <v>Distribution (câbles, alimentations spécifiques)</v>
      </c>
    </row>
    <row r="529" spans="1:11" s="1210" customFormat="1" ht="12">
      <c r="A529" s="1275"/>
      <c r="B529" s="989" t="s">
        <v>179</v>
      </c>
      <c r="C529" s="1255"/>
      <c r="D529" s="1263" t="s">
        <v>4513</v>
      </c>
      <c r="E529" s="992" t="s">
        <v>235</v>
      </c>
      <c r="F529" s="1001">
        <v>116</v>
      </c>
      <c r="G529" s="932">
        <v>16.22</v>
      </c>
      <c r="H529" s="1059">
        <f t="shared" si="8"/>
        <v>1881.52</v>
      </c>
      <c r="J529" s="2167" t="s">
        <v>6406</v>
      </c>
      <c r="K529" s="2168" t="str">
        <f>VLOOKUP(J529,'FICHE RATIOS'!C:D,2,FALSE)</f>
        <v>Distribution (câbles, alimentations spécifiques)</v>
      </c>
    </row>
    <row r="530" spans="1:11" s="1210" customFormat="1" ht="12">
      <c r="A530" s="1275"/>
      <c r="B530" s="989" t="s">
        <v>179</v>
      </c>
      <c r="C530" s="1255"/>
      <c r="D530" s="1263" t="s">
        <v>4364</v>
      </c>
      <c r="E530" s="992" t="s">
        <v>66</v>
      </c>
      <c r="F530" s="1001">
        <v>361</v>
      </c>
      <c r="G530" s="932">
        <v>32.58</v>
      </c>
      <c r="H530" s="1059">
        <f t="shared" si="8"/>
        <v>11761.38</v>
      </c>
      <c r="J530" s="2167" t="s">
        <v>6406</v>
      </c>
      <c r="K530" s="2168" t="str">
        <f>VLOOKUP(J530,'FICHE RATIOS'!C:D,2,FALSE)</f>
        <v>Distribution (câbles, alimentations spécifiques)</v>
      </c>
    </row>
    <row r="531" spans="1:11" s="1210" customFormat="1" ht="12">
      <c r="A531" s="1275"/>
      <c r="B531" s="989" t="s">
        <v>179</v>
      </c>
      <c r="C531" s="1255"/>
      <c r="D531" s="1256" t="s">
        <v>179</v>
      </c>
      <c r="E531" s="992" t="s">
        <v>179</v>
      </c>
      <c r="F531" s="1001"/>
      <c r="G531" s="932"/>
      <c r="H531" s="1059" t="str">
        <f t="shared" si="8"/>
        <v/>
      </c>
      <c r="J531" s="2167" t="s">
        <v>6406</v>
      </c>
      <c r="K531" s="2168" t="str">
        <f>VLOOKUP(J531,'FICHE RATIOS'!C:D,2,FALSE)</f>
        <v>Distribution (câbles, alimentations spécifiques)</v>
      </c>
    </row>
    <row r="532" spans="1:11" s="1210" customFormat="1" ht="12">
      <c r="A532" s="1275"/>
      <c r="B532" s="989" t="s">
        <v>179</v>
      </c>
      <c r="C532" s="1255"/>
      <c r="D532" s="1256" t="s">
        <v>4514</v>
      </c>
      <c r="E532" s="992" t="s">
        <v>179</v>
      </c>
      <c r="F532" s="1001"/>
      <c r="G532" s="932"/>
      <c r="H532" s="1059" t="str">
        <f t="shared" si="8"/>
        <v/>
      </c>
      <c r="J532" s="2167" t="s">
        <v>6406</v>
      </c>
      <c r="K532" s="2168" t="str">
        <f>VLOOKUP(J532,'FICHE RATIOS'!C:D,2,FALSE)</f>
        <v>Distribution (câbles, alimentations spécifiques)</v>
      </c>
    </row>
    <row r="533" spans="1:11" s="1210" customFormat="1" ht="12">
      <c r="A533" s="1275"/>
      <c r="B533" s="989" t="s">
        <v>179</v>
      </c>
      <c r="C533" s="1255"/>
      <c r="D533" s="1263" t="s">
        <v>4515</v>
      </c>
      <c r="E533" s="992" t="s">
        <v>66</v>
      </c>
      <c r="F533" s="1001">
        <v>42</v>
      </c>
      <c r="G533" s="932">
        <v>167.83</v>
      </c>
      <c r="H533" s="1059">
        <f t="shared" si="8"/>
        <v>7048.8600000000006</v>
      </c>
      <c r="J533" s="2167" t="s">
        <v>6406</v>
      </c>
      <c r="K533" s="2168" t="str">
        <f>VLOOKUP(J533,'FICHE RATIOS'!C:D,2,FALSE)</f>
        <v>Distribution (câbles, alimentations spécifiques)</v>
      </c>
    </row>
    <row r="534" spans="1:11" s="1210" customFormat="1" ht="12">
      <c r="A534" s="1275"/>
      <c r="B534" s="989" t="s">
        <v>179</v>
      </c>
      <c r="C534" s="1255"/>
      <c r="D534" s="1263" t="s">
        <v>4516</v>
      </c>
      <c r="E534" s="992" t="s">
        <v>66</v>
      </c>
      <c r="F534" s="1001">
        <v>7</v>
      </c>
      <c r="G534" s="932">
        <v>156.86000000000001</v>
      </c>
      <c r="H534" s="1059">
        <f t="shared" si="8"/>
        <v>1098.02</v>
      </c>
      <c r="J534" s="2167" t="s">
        <v>6406</v>
      </c>
      <c r="K534" s="2168" t="str">
        <f>VLOOKUP(J534,'FICHE RATIOS'!C:D,2,FALSE)</f>
        <v>Distribution (câbles, alimentations spécifiques)</v>
      </c>
    </row>
    <row r="535" spans="1:11" s="1210" customFormat="1" ht="12">
      <c r="A535" s="1275"/>
      <c r="B535" s="989" t="s">
        <v>179</v>
      </c>
      <c r="C535" s="1255"/>
      <c r="D535" s="1263" t="s">
        <v>4517</v>
      </c>
      <c r="E535" s="992" t="s">
        <v>66</v>
      </c>
      <c r="F535" s="1001">
        <v>1</v>
      </c>
      <c r="G535" s="932">
        <v>8898.99</v>
      </c>
      <c r="H535" s="1059">
        <f t="shared" si="8"/>
        <v>8898.99</v>
      </c>
      <c r="J535" s="2167" t="s">
        <v>6406</v>
      </c>
      <c r="K535" s="2168" t="str">
        <f>VLOOKUP(J535,'FICHE RATIOS'!C:D,2,FALSE)</f>
        <v>Distribution (câbles, alimentations spécifiques)</v>
      </c>
    </row>
    <row r="536" spans="1:11" s="1210" customFormat="1" ht="12">
      <c r="A536" s="1275"/>
      <c r="B536" s="989" t="s">
        <v>179</v>
      </c>
      <c r="C536" s="1255"/>
      <c r="D536" s="1263" t="s">
        <v>4518</v>
      </c>
      <c r="E536" s="992" t="s">
        <v>235</v>
      </c>
      <c r="F536" s="1001">
        <v>980</v>
      </c>
      <c r="G536" s="932">
        <v>4.17</v>
      </c>
      <c r="H536" s="1059">
        <f t="shared" si="8"/>
        <v>4086.6</v>
      </c>
      <c r="J536" s="2167" t="s">
        <v>6406</v>
      </c>
      <c r="K536" s="2168" t="str">
        <f>VLOOKUP(J536,'FICHE RATIOS'!C:D,2,FALSE)</f>
        <v>Distribution (câbles, alimentations spécifiques)</v>
      </c>
    </row>
    <row r="537" spans="1:11" s="1210" customFormat="1" ht="12">
      <c r="A537" s="1275"/>
      <c r="B537" s="989" t="s">
        <v>179</v>
      </c>
      <c r="C537" s="1255"/>
      <c r="D537" s="1263" t="s">
        <v>4365</v>
      </c>
      <c r="E537" s="992" t="s">
        <v>235</v>
      </c>
      <c r="F537" s="1001">
        <v>24</v>
      </c>
      <c r="G537" s="932">
        <v>10.8</v>
      </c>
      <c r="H537" s="1059">
        <f t="shared" si="8"/>
        <v>259.20000000000005</v>
      </c>
      <c r="J537" s="2167" t="s">
        <v>6406</v>
      </c>
      <c r="K537" s="2168" t="str">
        <f>VLOOKUP(J537,'FICHE RATIOS'!C:D,2,FALSE)</f>
        <v>Distribution (câbles, alimentations spécifiques)</v>
      </c>
    </row>
    <row r="538" spans="1:11" s="1210" customFormat="1" ht="12">
      <c r="A538" s="1275"/>
      <c r="B538" s="989" t="s">
        <v>179</v>
      </c>
      <c r="C538" s="1255"/>
      <c r="D538" s="1263" t="s">
        <v>4512</v>
      </c>
      <c r="E538" s="992" t="s">
        <v>235</v>
      </c>
      <c r="F538" s="1001"/>
      <c r="G538" s="932">
        <v>14.38</v>
      </c>
      <c r="H538" s="1059" t="str">
        <f t="shared" si="8"/>
        <v/>
      </c>
      <c r="J538" s="2167" t="s">
        <v>6406</v>
      </c>
      <c r="K538" s="2168" t="str">
        <f>VLOOKUP(J538,'FICHE RATIOS'!C:D,2,FALSE)</f>
        <v>Distribution (câbles, alimentations spécifiques)</v>
      </c>
    </row>
    <row r="539" spans="1:11" s="1210" customFormat="1" ht="12">
      <c r="A539" s="1275"/>
      <c r="B539" s="989" t="s">
        <v>179</v>
      </c>
      <c r="C539" s="1255"/>
      <c r="D539" s="1263" t="s">
        <v>4364</v>
      </c>
      <c r="E539" s="992" t="s">
        <v>66</v>
      </c>
      <c r="F539" s="1001">
        <v>17</v>
      </c>
      <c r="G539" s="932">
        <v>32.58</v>
      </c>
      <c r="H539" s="1059">
        <f t="shared" si="8"/>
        <v>553.86</v>
      </c>
      <c r="J539" s="2167" t="s">
        <v>6406</v>
      </c>
      <c r="K539" s="2168" t="str">
        <f>VLOOKUP(J539,'FICHE RATIOS'!C:D,2,FALSE)</f>
        <v>Distribution (câbles, alimentations spécifiques)</v>
      </c>
    </row>
    <row r="540" spans="1:11" s="1210" customFormat="1" ht="12">
      <c r="A540" s="1275"/>
      <c r="B540" s="989" t="s">
        <v>179</v>
      </c>
      <c r="C540" s="1255"/>
      <c r="D540" s="1256" t="s">
        <v>179</v>
      </c>
      <c r="E540" s="992" t="s">
        <v>179</v>
      </c>
      <c r="F540" s="1001"/>
      <c r="G540" s="932"/>
      <c r="H540" s="1059" t="str">
        <f t="shared" si="8"/>
        <v/>
      </c>
      <c r="J540" s="2167"/>
      <c r="K540" s="2168" t="e">
        <f>VLOOKUP(J540,'FICHE RATIOS'!C:D,2,FALSE)</f>
        <v>#N/A</v>
      </c>
    </row>
    <row r="541" spans="1:11" s="1210" customFormat="1" ht="12">
      <c r="A541" s="1275"/>
      <c r="B541" s="989" t="s">
        <v>4519</v>
      </c>
      <c r="C541" s="1883" t="s">
        <v>4520</v>
      </c>
      <c r="D541" s="1882"/>
      <c r="E541" s="1001"/>
      <c r="F541" s="1001"/>
      <c r="G541" s="932"/>
      <c r="H541" s="1059" t="str">
        <f t="shared" si="8"/>
        <v/>
      </c>
      <c r="J541" s="2167"/>
      <c r="K541" s="2168" t="e">
        <f>VLOOKUP(J541,'FICHE RATIOS'!C:D,2,FALSE)</f>
        <v>#N/A</v>
      </c>
    </row>
    <row r="542" spans="1:11" s="1210" customFormat="1" ht="12">
      <c r="A542" s="1275"/>
      <c r="B542" s="989" t="s">
        <v>179</v>
      </c>
      <c r="C542" s="1255"/>
      <c r="D542" s="1256" t="s">
        <v>1561</v>
      </c>
      <c r="E542" s="992" t="s">
        <v>179</v>
      </c>
      <c r="F542" s="1001"/>
      <c r="G542" s="932"/>
      <c r="H542" s="1059" t="str">
        <f t="shared" si="8"/>
        <v/>
      </c>
      <c r="J542" s="2167"/>
      <c r="K542" s="2168" t="e">
        <f>VLOOKUP(J542,'FICHE RATIOS'!C:D,2,FALSE)</f>
        <v>#N/A</v>
      </c>
    </row>
    <row r="543" spans="1:11" s="1210" customFormat="1" ht="12">
      <c r="A543" s="1275"/>
      <c r="B543" s="989" t="s">
        <v>179</v>
      </c>
      <c r="C543" s="1255"/>
      <c r="D543" s="1263" t="s">
        <v>4521</v>
      </c>
      <c r="E543" s="992" t="s">
        <v>66</v>
      </c>
      <c r="F543" s="1001">
        <v>89</v>
      </c>
      <c r="G543" s="932">
        <v>43.13</v>
      </c>
      <c r="H543" s="1059">
        <f t="shared" si="8"/>
        <v>3838.57</v>
      </c>
      <c r="J543" s="2167" t="s">
        <v>6406</v>
      </c>
      <c r="K543" s="2168" t="str">
        <f>VLOOKUP(J543,'FICHE RATIOS'!C:D,2,FALSE)</f>
        <v>Distribution (câbles, alimentations spécifiques)</v>
      </c>
    </row>
    <row r="544" spans="1:11" s="1210" customFormat="1" ht="12">
      <c r="A544" s="1275"/>
      <c r="B544" s="989" t="s">
        <v>179</v>
      </c>
      <c r="C544" s="1255"/>
      <c r="D544" s="1263" t="s">
        <v>4522</v>
      </c>
      <c r="E544" s="992" t="s">
        <v>66</v>
      </c>
      <c r="F544" s="1001">
        <v>5</v>
      </c>
      <c r="G544" s="932">
        <v>70.45</v>
      </c>
      <c r="H544" s="1059">
        <f t="shared" si="8"/>
        <v>352.25</v>
      </c>
      <c r="J544" s="2167" t="s">
        <v>6406</v>
      </c>
      <c r="K544" s="2168" t="str">
        <f>VLOOKUP(J544,'FICHE RATIOS'!C:D,2,FALSE)</f>
        <v>Distribution (câbles, alimentations spécifiques)</v>
      </c>
    </row>
    <row r="545" spans="1:11" s="1210" customFormat="1" ht="12">
      <c r="A545" s="1275"/>
      <c r="B545" s="989" t="s">
        <v>179</v>
      </c>
      <c r="C545" s="1255"/>
      <c r="D545" s="1263" t="s">
        <v>4523</v>
      </c>
      <c r="E545" s="992" t="s">
        <v>66</v>
      </c>
      <c r="F545" s="1001">
        <v>18</v>
      </c>
      <c r="G545" s="932">
        <v>37.380000000000003</v>
      </c>
      <c r="H545" s="1059">
        <f t="shared" si="8"/>
        <v>672.84</v>
      </c>
      <c r="J545" s="2167" t="s">
        <v>6406</v>
      </c>
      <c r="K545" s="2168" t="str">
        <f>VLOOKUP(J545,'FICHE RATIOS'!C:D,2,FALSE)</f>
        <v>Distribution (câbles, alimentations spécifiques)</v>
      </c>
    </row>
    <row r="546" spans="1:11" s="1210" customFormat="1" ht="12">
      <c r="A546" s="1275"/>
      <c r="B546" s="989" t="s">
        <v>179</v>
      </c>
      <c r="C546" s="1255"/>
      <c r="D546" s="1263" t="s">
        <v>4524</v>
      </c>
      <c r="E546" s="992" t="s">
        <v>66</v>
      </c>
      <c r="F546" s="1001">
        <v>24</v>
      </c>
      <c r="G546" s="932">
        <v>46.97</v>
      </c>
      <c r="H546" s="1059">
        <f t="shared" si="8"/>
        <v>1127.28</v>
      </c>
      <c r="J546" s="2167" t="s">
        <v>6406</v>
      </c>
      <c r="K546" s="2168" t="str">
        <f>VLOOKUP(J546,'FICHE RATIOS'!C:D,2,FALSE)</f>
        <v>Distribution (câbles, alimentations spécifiques)</v>
      </c>
    </row>
    <row r="547" spans="1:11" s="1210" customFormat="1" ht="12">
      <c r="A547" s="1275"/>
      <c r="B547" s="989" t="s">
        <v>179</v>
      </c>
      <c r="C547" s="1255"/>
      <c r="D547" s="1263" t="s">
        <v>4360</v>
      </c>
      <c r="E547" s="992" t="s">
        <v>235</v>
      </c>
      <c r="F547" s="1001">
        <v>4961</v>
      </c>
      <c r="G547" s="932">
        <v>3.79</v>
      </c>
      <c r="H547" s="1059">
        <f t="shared" si="8"/>
        <v>18802.189999999999</v>
      </c>
      <c r="J547" s="2167" t="s">
        <v>6406</v>
      </c>
      <c r="K547" s="2168" t="str">
        <f>VLOOKUP(J547,'FICHE RATIOS'!C:D,2,FALSE)</f>
        <v>Distribution (câbles, alimentations spécifiques)</v>
      </c>
    </row>
    <row r="548" spans="1:11" s="1210" customFormat="1" ht="12">
      <c r="A548" s="1275"/>
      <c r="B548" s="989" t="s">
        <v>179</v>
      </c>
      <c r="C548" s="1255"/>
      <c r="D548" s="1263" t="s">
        <v>4525</v>
      </c>
      <c r="E548" s="992" t="s">
        <v>235</v>
      </c>
      <c r="F548" s="1001">
        <v>3306</v>
      </c>
      <c r="G548" s="932">
        <v>5.18</v>
      </c>
      <c r="H548" s="1059">
        <f t="shared" si="8"/>
        <v>17125.079999999998</v>
      </c>
      <c r="J548" s="2167" t="s">
        <v>6406</v>
      </c>
      <c r="K548" s="2168" t="str">
        <f>VLOOKUP(J548,'FICHE RATIOS'!C:D,2,FALSE)</f>
        <v>Distribution (câbles, alimentations spécifiques)</v>
      </c>
    </row>
    <row r="549" spans="1:11" s="1210" customFormat="1" ht="12">
      <c r="A549" s="1275"/>
      <c r="B549" s="989" t="s">
        <v>179</v>
      </c>
      <c r="C549" s="1255"/>
      <c r="D549" s="1263" t="s">
        <v>4362</v>
      </c>
      <c r="E549" s="992" t="s">
        <v>235</v>
      </c>
      <c r="F549" s="1001">
        <v>1251</v>
      </c>
      <c r="G549" s="932">
        <v>4.17</v>
      </c>
      <c r="H549" s="1059">
        <f t="shared" si="8"/>
        <v>5216.67</v>
      </c>
      <c r="J549" s="2167" t="s">
        <v>6406</v>
      </c>
      <c r="K549" s="2168" t="str">
        <f>VLOOKUP(J549,'FICHE RATIOS'!C:D,2,FALSE)</f>
        <v>Distribution (câbles, alimentations spécifiques)</v>
      </c>
    </row>
    <row r="550" spans="1:11" s="1210" customFormat="1" ht="12">
      <c r="A550" s="1275"/>
      <c r="B550" s="989" t="s">
        <v>179</v>
      </c>
      <c r="C550" s="1255"/>
      <c r="D550" s="1263" t="s">
        <v>4526</v>
      </c>
      <c r="E550" s="992" t="s">
        <v>235</v>
      </c>
      <c r="F550" s="1001">
        <v>671</v>
      </c>
      <c r="G550" s="932">
        <v>5.83</v>
      </c>
      <c r="H550" s="1059">
        <f t="shared" si="8"/>
        <v>3911.93</v>
      </c>
      <c r="J550" s="2167" t="s">
        <v>6406</v>
      </c>
      <c r="K550" s="2168" t="str">
        <f>VLOOKUP(J550,'FICHE RATIOS'!C:D,2,FALSE)</f>
        <v>Distribution (câbles, alimentations spécifiques)</v>
      </c>
    </row>
    <row r="551" spans="1:11" s="1210" customFormat="1" ht="12">
      <c r="A551" s="1275"/>
      <c r="B551" s="989" t="s">
        <v>179</v>
      </c>
      <c r="C551" s="1255"/>
      <c r="D551" s="1263" t="s">
        <v>4363</v>
      </c>
      <c r="E551" s="992" t="s">
        <v>235</v>
      </c>
      <c r="F551" s="1001">
        <v>175</v>
      </c>
      <c r="G551" s="932">
        <v>6.65</v>
      </c>
      <c r="H551" s="1059">
        <f t="shared" si="8"/>
        <v>1163.75</v>
      </c>
      <c r="J551" s="2167" t="s">
        <v>6406</v>
      </c>
      <c r="K551" s="2168" t="str">
        <f>VLOOKUP(J551,'FICHE RATIOS'!C:D,2,FALSE)</f>
        <v>Distribution (câbles, alimentations spécifiques)</v>
      </c>
    </row>
    <row r="552" spans="1:11" s="1210" customFormat="1" ht="12">
      <c r="A552" s="1275"/>
      <c r="B552" s="989" t="s">
        <v>179</v>
      </c>
      <c r="C552" s="1255"/>
      <c r="D552" s="1263" t="s">
        <v>4527</v>
      </c>
      <c r="E552" s="992" t="s">
        <v>235</v>
      </c>
      <c r="F552" s="1001">
        <v>491</v>
      </c>
      <c r="G552" s="932">
        <v>8.89</v>
      </c>
      <c r="H552" s="1059">
        <f t="shared" si="8"/>
        <v>4364.9900000000007</v>
      </c>
      <c r="J552" s="2167" t="s">
        <v>6406</v>
      </c>
      <c r="K552" s="2168" t="str">
        <f>VLOOKUP(J552,'FICHE RATIOS'!C:D,2,FALSE)</f>
        <v>Distribution (câbles, alimentations spécifiques)</v>
      </c>
    </row>
    <row r="553" spans="1:11" s="1210" customFormat="1" ht="12">
      <c r="A553" s="1275"/>
      <c r="B553" s="989" t="s">
        <v>179</v>
      </c>
      <c r="C553" s="1255"/>
      <c r="D553" s="1263" t="s">
        <v>4528</v>
      </c>
      <c r="E553" s="992" t="s">
        <v>235</v>
      </c>
      <c r="F553" s="1001">
        <v>100</v>
      </c>
      <c r="G553" s="932">
        <v>12.37</v>
      </c>
      <c r="H553" s="1059">
        <f t="shared" si="8"/>
        <v>1237</v>
      </c>
      <c r="J553" s="2167" t="s">
        <v>6406</v>
      </c>
      <c r="K553" s="2168" t="str">
        <f>VLOOKUP(J553,'FICHE RATIOS'!C:D,2,FALSE)</f>
        <v>Distribution (câbles, alimentations spécifiques)</v>
      </c>
    </row>
    <row r="554" spans="1:11" s="1210" customFormat="1" ht="12">
      <c r="A554" s="1275"/>
      <c r="B554" s="989" t="s">
        <v>179</v>
      </c>
      <c r="C554" s="1255"/>
      <c r="D554" s="1263" t="s">
        <v>4202</v>
      </c>
      <c r="E554" s="992" t="s">
        <v>235</v>
      </c>
      <c r="F554" s="1001">
        <v>146</v>
      </c>
      <c r="G554" s="932">
        <v>17.57</v>
      </c>
      <c r="H554" s="1059">
        <f t="shared" si="8"/>
        <v>2565.2200000000003</v>
      </c>
      <c r="J554" s="2167" t="s">
        <v>6406</v>
      </c>
      <c r="K554" s="2168" t="str">
        <f>VLOOKUP(J554,'FICHE RATIOS'!C:D,2,FALSE)</f>
        <v>Distribution (câbles, alimentations spécifiques)</v>
      </c>
    </row>
    <row r="555" spans="1:11" s="1210" customFormat="1" ht="12">
      <c r="A555" s="1275"/>
      <c r="B555" s="989" t="s">
        <v>179</v>
      </c>
      <c r="C555" s="1255"/>
      <c r="D555" s="1263" t="s">
        <v>4529</v>
      </c>
      <c r="E555" s="992" t="s">
        <v>235</v>
      </c>
      <c r="F555" s="1001">
        <v>144</v>
      </c>
      <c r="G555" s="932">
        <v>21.79</v>
      </c>
      <c r="H555" s="1059">
        <f t="shared" si="8"/>
        <v>3137.7599999999998</v>
      </c>
      <c r="J555" s="2167" t="s">
        <v>6406</v>
      </c>
      <c r="K555" s="2168" t="str">
        <f>VLOOKUP(J555,'FICHE RATIOS'!C:D,2,FALSE)</f>
        <v>Distribution (câbles, alimentations spécifiques)</v>
      </c>
    </row>
    <row r="556" spans="1:11" s="1210" customFormat="1" ht="12">
      <c r="A556" s="1275"/>
      <c r="B556" s="989" t="s">
        <v>179</v>
      </c>
      <c r="C556" s="1255"/>
      <c r="D556" s="1263" t="s">
        <v>4365</v>
      </c>
      <c r="E556" s="992" t="s">
        <v>51</v>
      </c>
      <c r="F556" s="1001">
        <v>1</v>
      </c>
      <c r="G556" s="932">
        <v>4581.87</v>
      </c>
      <c r="H556" s="1059">
        <f t="shared" si="8"/>
        <v>4581.87</v>
      </c>
      <c r="J556" s="2167" t="s">
        <v>6406</v>
      </c>
      <c r="K556" s="2168" t="str">
        <f>VLOOKUP(J556,'FICHE RATIOS'!C:D,2,FALSE)</f>
        <v>Distribution (câbles, alimentations spécifiques)</v>
      </c>
    </row>
    <row r="557" spans="1:11" s="1210" customFormat="1" ht="12">
      <c r="A557" s="1275"/>
      <c r="B557" s="989" t="s">
        <v>179</v>
      </c>
      <c r="C557" s="1255"/>
      <c r="D557" s="1263" t="s">
        <v>4364</v>
      </c>
      <c r="E557" s="992" t="s">
        <v>66</v>
      </c>
      <c r="F557" s="1001"/>
      <c r="G557" s="932">
        <v>32.58</v>
      </c>
      <c r="H557" s="1059" t="str">
        <f t="shared" si="8"/>
        <v/>
      </c>
      <c r="J557" s="2167" t="s">
        <v>6406</v>
      </c>
      <c r="K557" s="2168" t="str">
        <f>VLOOKUP(J557,'FICHE RATIOS'!C:D,2,FALSE)</f>
        <v>Distribution (câbles, alimentations spécifiques)</v>
      </c>
    </row>
    <row r="558" spans="1:11" s="1210" customFormat="1" ht="12">
      <c r="A558" s="1275"/>
      <c r="B558" s="989" t="s">
        <v>179</v>
      </c>
      <c r="C558" s="1255"/>
      <c r="D558" s="1256" t="s">
        <v>179</v>
      </c>
      <c r="E558" s="992" t="s">
        <v>179</v>
      </c>
      <c r="F558" s="1001"/>
      <c r="G558" s="932"/>
      <c r="H558" s="1059" t="str">
        <f t="shared" si="8"/>
        <v/>
      </c>
      <c r="J558" s="2167" t="s">
        <v>6406</v>
      </c>
      <c r="K558" s="2168" t="str">
        <f>VLOOKUP(J558,'FICHE RATIOS'!C:D,2,FALSE)</f>
        <v>Distribution (câbles, alimentations spécifiques)</v>
      </c>
    </row>
    <row r="559" spans="1:11" s="1210" customFormat="1" ht="12">
      <c r="A559" s="1275"/>
      <c r="B559" s="989" t="s">
        <v>4530</v>
      </c>
      <c r="C559" s="1883" t="s">
        <v>4531</v>
      </c>
      <c r="D559" s="1882"/>
      <c r="E559" s="1001"/>
      <c r="F559" s="1001"/>
      <c r="G559" s="932"/>
      <c r="H559" s="1059" t="str">
        <f t="shared" si="8"/>
        <v/>
      </c>
      <c r="J559" s="2167"/>
      <c r="K559" s="2168" t="e">
        <f>VLOOKUP(J559,'FICHE RATIOS'!C:D,2,FALSE)</f>
        <v>#N/A</v>
      </c>
    </row>
    <row r="560" spans="1:11" s="1210" customFormat="1" ht="12">
      <c r="A560" s="1275"/>
      <c r="B560" s="989" t="s">
        <v>179</v>
      </c>
      <c r="C560" s="1255"/>
      <c r="D560" s="1263" t="s">
        <v>4532</v>
      </c>
      <c r="E560" s="992" t="s">
        <v>66</v>
      </c>
      <c r="F560" s="1001">
        <v>1</v>
      </c>
      <c r="G560" s="932">
        <v>3908.1</v>
      </c>
      <c r="H560" s="1059">
        <f t="shared" si="8"/>
        <v>3908.1</v>
      </c>
      <c r="J560" s="2167" t="s">
        <v>6626</v>
      </c>
      <c r="K560" s="2168" t="str">
        <f>VLOOKUP(J560,'FICHE RATIOS'!C:D,2,FALSE)</f>
        <v>Onduleurs &amp; autres équipements électriques spécifiques</v>
      </c>
    </row>
    <row r="561" spans="1:11" s="1210" customFormat="1" ht="12">
      <c r="A561" s="1275"/>
      <c r="B561" s="989" t="s">
        <v>179</v>
      </c>
      <c r="C561" s="1255"/>
      <c r="D561" s="1263" t="s">
        <v>4533</v>
      </c>
      <c r="E561" s="992" t="s">
        <v>235</v>
      </c>
      <c r="F561" s="1001">
        <v>10</v>
      </c>
      <c r="G561" s="932">
        <v>7.39</v>
      </c>
      <c r="H561" s="1059">
        <f t="shared" si="8"/>
        <v>73.899999999999991</v>
      </c>
      <c r="J561" s="2167" t="s">
        <v>6626</v>
      </c>
      <c r="K561" s="2168" t="str">
        <f>VLOOKUP(J561,'FICHE RATIOS'!C:D,2,FALSE)</f>
        <v>Onduleurs &amp; autres équipements électriques spécifiques</v>
      </c>
    </row>
    <row r="562" spans="1:11" s="1210" customFormat="1" ht="12">
      <c r="A562" s="1275"/>
      <c r="B562" s="989" t="s">
        <v>179</v>
      </c>
      <c r="C562" s="1255"/>
      <c r="D562" s="1263" t="s">
        <v>4534</v>
      </c>
      <c r="E562" s="992" t="s">
        <v>66</v>
      </c>
      <c r="F562" s="1001">
        <v>1</v>
      </c>
      <c r="G562" s="932">
        <v>2183.1999999999998</v>
      </c>
      <c r="H562" s="1059">
        <f t="shared" si="8"/>
        <v>2183.1999999999998</v>
      </c>
      <c r="J562" s="2167" t="s">
        <v>6626</v>
      </c>
      <c r="K562" s="2168" t="str">
        <f>VLOOKUP(J562,'FICHE RATIOS'!C:D,2,FALSE)</f>
        <v>Onduleurs &amp; autres équipements électriques spécifiques</v>
      </c>
    </row>
    <row r="563" spans="1:11" s="1210" customFormat="1" ht="12">
      <c r="A563" s="1275"/>
      <c r="B563" s="989" t="s">
        <v>179</v>
      </c>
      <c r="C563" s="1255"/>
      <c r="D563" s="1256" t="s">
        <v>179</v>
      </c>
      <c r="E563" s="992" t="s">
        <v>179</v>
      </c>
      <c r="F563" s="1001"/>
      <c r="G563" s="932"/>
      <c r="H563" s="1059" t="str">
        <f t="shared" si="8"/>
        <v/>
      </c>
      <c r="J563" s="2167"/>
      <c r="K563" s="2168" t="e">
        <f>VLOOKUP(J563,'FICHE RATIOS'!C:D,2,FALSE)</f>
        <v>#N/A</v>
      </c>
    </row>
    <row r="564" spans="1:11" s="1210" customFormat="1" ht="12">
      <c r="A564" s="1275"/>
      <c r="B564" s="989" t="s">
        <v>4535</v>
      </c>
      <c r="C564" s="1264" t="s">
        <v>4536</v>
      </c>
      <c r="D564" s="1265"/>
      <c r="E564" s="1001"/>
      <c r="F564" s="1001"/>
      <c r="G564" s="932"/>
      <c r="H564" s="1059" t="str">
        <f t="shared" si="8"/>
        <v/>
      </c>
      <c r="J564" s="2167"/>
      <c r="K564" s="2168" t="e">
        <f>VLOOKUP(J564,'FICHE RATIOS'!C:D,2,FALSE)</f>
        <v>#N/A</v>
      </c>
    </row>
    <row r="565" spans="1:11" s="1210" customFormat="1" ht="12">
      <c r="A565" s="1275"/>
      <c r="B565" s="989" t="s">
        <v>179</v>
      </c>
      <c r="C565" s="1255"/>
      <c r="D565" s="1263" t="s">
        <v>4537</v>
      </c>
      <c r="E565" s="992" t="s">
        <v>66</v>
      </c>
      <c r="F565" s="1001">
        <v>6</v>
      </c>
      <c r="G565" s="932">
        <v>1719.6</v>
      </c>
      <c r="H565" s="1059">
        <f t="shared" si="8"/>
        <v>10317.599999999999</v>
      </c>
      <c r="J565" s="2167" t="s">
        <v>6489</v>
      </c>
      <c r="K565" s="2168" t="str">
        <f>VLOOKUP(J565,'FICHE RATIOS'!C:D,2,FALSE)</f>
        <v>Recharge pour voitures électriques - Bornes Equipées</v>
      </c>
    </row>
    <row r="566" spans="1:11" s="1210" customFormat="1" ht="12">
      <c r="A566" s="1275"/>
      <c r="B566" s="989" t="s">
        <v>179</v>
      </c>
      <c r="C566" s="1255"/>
      <c r="D566" s="1263" t="s">
        <v>4538</v>
      </c>
      <c r="E566" s="992" t="s">
        <v>66</v>
      </c>
      <c r="F566" s="1001">
        <v>5</v>
      </c>
      <c r="G566" s="932">
        <v>1343.4</v>
      </c>
      <c r="H566" s="1059">
        <f t="shared" si="8"/>
        <v>6717</v>
      </c>
      <c r="J566" s="2167" t="s">
        <v>6489</v>
      </c>
      <c r="K566" s="2168" t="str">
        <f>VLOOKUP(J566,'FICHE RATIOS'!C:D,2,FALSE)</f>
        <v>Recharge pour voitures électriques - Bornes Equipées</v>
      </c>
    </row>
    <row r="567" spans="1:11" s="1210" customFormat="1" ht="12">
      <c r="A567" s="1275"/>
      <c r="B567" s="989" t="s">
        <v>179</v>
      </c>
      <c r="C567" s="1255"/>
      <c r="D567" s="1263" t="s">
        <v>4527</v>
      </c>
      <c r="E567" s="992" t="s">
        <v>235</v>
      </c>
      <c r="F567" s="1001">
        <v>360</v>
      </c>
      <c r="G567" s="932">
        <v>8.89</v>
      </c>
      <c r="H567" s="1059">
        <f t="shared" si="8"/>
        <v>3200.4</v>
      </c>
      <c r="J567" s="2167" t="s">
        <v>6489</v>
      </c>
      <c r="K567" s="2168" t="str">
        <f>VLOOKUP(J567,'FICHE RATIOS'!C:D,2,FALSE)</f>
        <v>Recharge pour voitures électriques - Bornes Equipées</v>
      </c>
    </row>
    <row r="568" spans="1:11" s="1210" customFormat="1" ht="12">
      <c r="A568" s="1275"/>
      <c r="B568" s="989" t="s">
        <v>179</v>
      </c>
      <c r="C568" s="1255"/>
      <c r="D568" s="1263" t="s">
        <v>4525</v>
      </c>
      <c r="E568" s="992" t="s">
        <v>235</v>
      </c>
      <c r="F568" s="1001">
        <v>300</v>
      </c>
      <c r="G568" s="932">
        <v>5.18</v>
      </c>
      <c r="H568" s="1059">
        <f t="shared" si="8"/>
        <v>1554</v>
      </c>
      <c r="J568" s="2167" t="s">
        <v>6489</v>
      </c>
      <c r="K568" s="2168" t="str">
        <f>VLOOKUP(J568,'FICHE RATIOS'!C:D,2,FALSE)</f>
        <v>Recharge pour voitures électriques - Bornes Equipées</v>
      </c>
    </row>
    <row r="569" spans="1:11" s="1210" customFormat="1" ht="12">
      <c r="A569" s="1275"/>
      <c r="B569" s="989" t="s">
        <v>179</v>
      </c>
      <c r="C569" s="1255"/>
      <c r="D569" s="1263" t="s">
        <v>4539</v>
      </c>
      <c r="E569" s="992" t="s">
        <v>1535</v>
      </c>
      <c r="F569" s="1001"/>
      <c r="G569" s="932"/>
      <c r="H569" s="1059" t="str">
        <f t="shared" si="8"/>
        <v/>
      </c>
      <c r="J569" s="2167" t="s">
        <v>6489</v>
      </c>
      <c r="K569" s="2168" t="str">
        <f>VLOOKUP(J569,'FICHE RATIOS'!C:D,2,FALSE)</f>
        <v>Recharge pour voitures électriques - Bornes Equipées</v>
      </c>
    </row>
    <row r="570" spans="1:11" s="1210" customFormat="1" ht="12">
      <c r="A570" s="1275"/>
      <c r="B570" s="989" t="s">
        <v>179</v>
      </c>
      <c r="C570" s="1255"/>
      <c r="D570" s="1263" t="s">
        <v>4540</v>
      </c>
      <c r="E570" s="992" t="s">
        <v>51</v>
      </c>
      <c r="F570" s="1001">
        <v>1</v>
      </c>
      <c r="G570" s="932">
        <v>2884.65</v>
      </c>
      <c r="H570" s="1059">
        <f t="shared" si="8"/>
        <v>2884.65</v>
      </c>
      <c r="J570" s="2167" t="s">
        <v>6489</v>
      </c>
      <c r="K570" s="2168" t="str">
        <f>VLOOKUP(J570,'FICHE RATIOS'!C:D,2,FALSE)</f>
        <v>Recharge pour voitures électriques - Bornes Equipées</v>
      </c>
    </row>
    <row r="571" spans="1:11" s="1210" customFormat="1" ht="12">
      <c r="A571" s="1275"/>
      <c r="B571" s="989" t="s">
        <v>179</v>
      </c>
      <c r="C571" s="1255"/>
      <c r="D571" s="1263" t="s">
        <v>4541</v>
      </c>
      <c r="E571" s="992" t="s">
        <v>235</v>
      </c>
      <c r="F571" s="1001">
        <v>44</v>
      </c>
      <c r="G571" s="932">
        <v>21.43</v>
      </c>
      <c r="H571" s="1059">
        <f t="shared" si="8"/>
        <v>942.92</v>
      </c>
      <c r="J571" s="2167" t="s">
        <v>6489</v>
      </c>
      <c r="K571" s="2168" t="str">
        <f>VLOOKUP(J571,'FICHE RATIOS'!C:D,2,FALSE)</f>
        <v>Recharge pour voitures électriques - Bornes Equipées</v>
      </c>
    </row>
    <row r="572" spans="1:11" s="1210" customFormat="1" ht="12">
      <c r="A572" s="1275"/>
      <c r="B572" s="989" t="s">
        <v>179</v>
      </c>
      <c r="C572" s="1255"/>
      <c r="D572" s="1256" t="s">
        <v>179</v>
      </c>
      <c r="E572" s="992" t="s">
        <v>179</v>
      </c>
      <c r="F572" s="1001"/>
      <c r="G572" s="932"/>
      <c r="H572" s="1059" t="str">
        <f t="shared" si="8"/>
        <v/>
      </c>
      <c r="J572" s="2167"/>
      <c r="K572" s="2168" t="e">
        <f>VLOOKUP(J572,'FICHE RATIOS'!C:D,2,FALSE)</f>
        <v>#N/A</v>
      </c>
    </row>
    <row r="573" spans="1:11" s="1210" customFormat="1" ht="12">
      <c r="A573" s="1275"/>
      <c r="B573" s="989" t="s">
        <v>179</v>
      </c>
      <c r="C573" s="1255"/>
      <c r="D573" s="1265" t="s">
        <v>4542</v>
      </c>
      <c r="E573" s="1001"/>
      <c r="F573" s="1001"/>
      <c r="G573" s="932"/>
      <c r="H573" s="1059" t="str">
        <f t="shared" si="8"/>
        <v/>
      </c>
      <c r="J573" s="2167"/>
      <c r="K573" s="2168" t="e">
        <f>VLOOKUP(J573,'FICHE RATIOS'!C:D,2,FALSE)</f>
        <v>#N/A</v>
      </c>
    </row>
    <row r="574" spans="1:11" s="1210" customFormat="1" ht="12">
      <c r="A574" s="1275"/>
      <c r="B574" s="989" t="s">
        <v>179</v>
      </c>
      <c r="C574" s="1255"/>
      <c r="D574" s="1884" t="s">
        <v>4543</v>
      </c>
      <c r="E574" s="992" t="s">
        <v>51</v>
      </c>
      <c r="F574" s="1001">
        <v>1</v>
      </c>
      <c r="G574" s="932"/>
      <c r="H574" s="1059">
        <f t="shared" si="8"/>
        <v>0</v>
      </c>
      <c r="J574" s="2167"/>
      <c r="K574" s="2168" t="e">
        <f>VLOOKUP(J574,'FICHE RATIOS'!C:D,2,FALSE)</f>
        <v>#N/A</v>
      </c>
    </row>
    <row r="575" spans="1:11" s="1210" customFormat="1" ht="12">
      <c r="A575" s="1275"/>
      <c r="B575" s="989" t="s">
        <v>179</v>
      </c>
      <c r="C575" s="1255"/>
      <c r="D575" s="1263" t="s">
        <v>4155</v>
      </c>
      <c r="E575" s="992" t="s">
        <v>70</v>
      </c>
      <c r="F575" s="1001">
        <v>200</v>
      </c>
      <c r="G575" s="932">
        <v>108.78</v>
      </c>
      <c r="H575" s="1059">
        <f t="shared" si="8"/>
        <v>21756</v>
      </c>
      <c r="J575" s="2167" t="s">
        <v>6410</v>
      </c>
      <c r="K575" s="2168" t="str">
        <f>VLOOKUP(J575,'FICHE RATIOS'!C:D,2,FALSE)</f>
        <v>Terre</v>
      </c>
    </row>
    <row r="576" spans="1:11" s="1210" customFormat="1" ht="12">
      <c r="A576" s="1275"/>
      <c r="B576" s="989" t="s">
        <v>179</v>
      </c>
      <c r="C576" s="1255"/>
      <c r="D576" s="1256" t="s">
        <v>179</v>
      </c>
      <c r="E576" s="992" t="s">
        <v>179</v>
      </c>
      <c r="F576" s="1001"/>
      <c r="G576" s="932"/>
      <c r="H576" s="1059" t="str">
        <f t="shared" si="8"/>
        <v/>
      </c>
      <c r="J576" s="2167"/>
      <c r="K576" s="2168" t="e">
        <f>VLOOKUP(J576,'FICHE RATIOS'!C:D,2,FALSE)</f>
        <v>#N/A</v>
      </c>
    </row>
    <row r="577" spans="1:11" s="1210" customFormat="1" ht="12">
      <c r="A577" s="1276"/>
      <c r="B577" s="1277" t="s">
        <v>179</v>
      </c>
      <c r="C577" s="1278"/>
      <c r="D577" s="1279" t="s">
        <v>4544</v>
      </c>
      <c r="E577" s="1280"/>
      <c r="F577" s="1280"/>
      <c r="G577" s="1281"/>
      <c r="H577" s="1282" t="str">
        <f t="shared" si="8"/>
        <v/>
      </c>
      <c r="J577" s="2167"/>
      <c r="K577" s="2168" t="e">
        <f>VLOOKUP(J577,'FICHE RATIOS'!C:D,2,FALSE)</f>
        <v>#N/A</v>
      </c>
    </row>
    <row r="578" spans="1:11" s="1272" customFormat="1" ht="12">
      <c r="A578" s="1283"/>
      <c r="B578" s="1267" t="s">
        <v>179</v>
      </c>
      <c r="C578" s="1268"/>
      <c r="D578" s="1269"/>
      <c r="E578" s="1270" t="s">
        <v>179</v>
      </c>
      <c r="F578" s="979"/>
      <c r="G578" s="932"/>
      <c r="H578" s="1059" t="str">
        <f t="shared" si="8"/>
        <v/>
      </c>
      <c r="J578" s="2171"/>
      <c r="K578" s="2168" t="e">
        <f>VLOOKUP(J578,'FICHE RATIOS'!C:D,2,FALSE)</f>
        <v>#N/A</v>
      </c>
    </row>
    <row r="579" spans="1:11" s="1210" customFormat="1" ht="12">
      <c r="A579" s="1275"/>
      <c r="B579" s="989" t="s">
        <v>179</v>
      </c>
      <c r="C579" s="1255"/>
      <c r="D579" s="1256" t="s">
        <v>179</v>
      </c>
      <c r="E579" s="992" t="s">
        <v>179</v>
      </c>
      <c r="F579" s="1001"/>
      <c r="G579" s="932"/>
      <c r="H579" s="1059" t="str">
        <f t="shared" si="8"/>
        <v/>
      </c>
      <c r="J579" s="2167"/>
      <c r="K579" s="2168" t="e">
        <f>VLOOKUP(J579,'FICHE RATIOS'!C:D,2,FALSE)</f>
        <v>#N/A</v>
      </c>
    </row>
    <row r="580" spans="1:11" s="1210" customFormat="1" ht="12">
      <c r="A580" s="1275"/>
      <c r="B580" s="1258" t="s">
        <v>179</v>
      </c>
      <c r="C580" s="1259"/>
      <c r="D580" s="1260" t="s">
        <v>4100</v>
      </c>
      <c r="E580" s="992" t="s">
        <v>179</v>
      </c>
      <c r="F580" s="1001"/>
      <c r="G580" s="932"/>
      <c r="H580" s="1059" t="str">
        <f t="shared" si="8"/>
        <v/>
      </c>
      <c r="J580" s="2167"/>
      <c r="K580" s="2168" t="e">
        <f>VLOOKUP(J580,'FICHE RATIOS'!C:D,2,FALSE)</f>
        <v>#N/A</v>
      </c>
    </row>
    <row r="581" spans="1:11" s="1210" customFormat="1" ht="12">
      <c r="A581" s="1275"/>
      <c r="B581" s="989" t="s">
        <v>4101</v>
      </c>
      <c r="C581" s="1264" t="s">
        <v>4102</v>
      </c>
      <c r="D581" s="1265"/>
      <c r="E581" s="1001"/>
      <c r="F581" s="1001"/>
      <c r="G581" s="932"/>
      <c r="H581" s="1059" t="str">
        <f t="shared" si="8"/>
        <v/>
      </c>
      <c r="J581" s="2167"/>
      <c r="K581" s="2168" t="e">
        <f>VLOOKUP(J581,'FICHE RATIOS'!C:D,2,FALSE)</f>
        <v>#N/A</v>
      </c>
    </row>
    <row r="582" spans="1:11" s="1210" customFormat="1" ht="12">
      <c r="A582" s="1275"/>
      <c r="B582" s="989" t="s">
        <v>179</v>
      </c>
      <c r="C582" s="1255"/>
      <c r="D582" s="1256" t="s">
        <v>4103</v>
      </c>
      <c r="E582" s="992" t="s">
        <v>179</v>
      </c>
      <c r="F582" s="1001"/>
      <c r="G582" s="932"/>
      <c r="H582" s="1059" t="str">
        <f t="shared" si="8"/>
        <v/>
      </c>
      <c r="J582" s="2167"/>
      <c r="K582" s="2168" t="e">
        <f>VLOOKUP(J582,'FICHE RATIOS'!C:D,2,FALSE)</f>
        <v>#N/A</v>
      </c>
    </row>
    <row r="583" spans="1:11" s="1210" customFormat="1" ht="12">
      <c r="A583" s="1275"/>
      <c r="B583" s="989" t="s">
        <v>179</v>
      </c>
      <c r="C583" s="1255"/>
      <c r="D583" s="1263" t="s">
        <v>4104</v>
      </c>
      <c r="E583" s="992" t="s">
        <v>235</v>
      </c>
      <c r="F583" s="1001">
        <v>140</v>
      </c>
      <c r="G583" s="932">
        <v>9.35</v>
      </c>
      <c r="H583" s="1059">
        <f t="shared" si="8"/>
        <v>1309</v>
      </c>
      <c r="J583" s="2167" t="s">
        <v>6410</v>
      </c>
      <c r="K583" s="2168" t="str">
        <f>VLOOKUP(J583,'FICHE RATIOS'!C:D,2,FALSE)</f>
        <v>Terre</v>
      </c>
    </row>
    <row r="584" spans="1:11" s="1210" customFormat="1" ht="12">
      <c r="A584" s="1275"/>
      <c r="B584" s="989" t="s">
        <v>179</v>
      </c>
      <c r="C584" s="1255"/>
      <c r="D584" s="1263" t="s">
        <v>4105</v>
      </c>
      <c r="E584" s="992" t="s">
        <v>66</v>
      </c>
      <c r="F584" s="1001">
        <v>12</v>
      </c>
      <c r="G584" s="932">
        <v>69.819999999999993</v>
      </c>
      <c r="H584" s="1059">
        <f t="shared" si="8"/>
        <v>837.83999999999992</v>
      </c>
      <c r="J584" s="2167" t="s">
        <v>6410</v>
      </c>
      <c r="K584" s="2168" t="str">
        <f>VLOOKUP(J584,'FICHE RATIOS'!C:D,2,FALSE)</f>
        <v>Terre</v>
      </c>
    </row>
    <row r="585" spans="1:11" s="1210" customFormat="1" ht="12">
      <c r="A585" s="1275"/>
      <c r="B585" s="989" t="s">
        <v>179</v>
      </c>
      <c r="C585" s="1255"/>
      <c r="D585" s="1263" t="s">
        <v>4106</v>
      </c>
      <c r="E585" s="992" t="s">
        <v>66</v>
      </c>
      <c r="F585" s="1001">
        <v>4</v>
      </c>
      <c r="G585" s="932">
        <v>53.24</v>
      </c>
      <c r="H585" s="1059">
        <f t="shared" si="8"/>
        <v>212.96</v>
      </c>
      <c r="J585" s="2167" t="s">
        <v>6410</v>
      </c>
      <c r="K585" s="2168" t="str">
        <f>VLOOKUP(J585,'FICHE RATIOS'!C:D,2,FALSE)</f>
        <v>Terre</v>
      </c>
    </row>
    <row r="586" spans="1:11" s="1210" customFormat="1" ht="12">
      <c r="A586" s="1275"/>
      <c r="B586" s="989" t="s">
        <v>179</v>
      </c>
      <c r="C586" s="1255"/>
      <c r="D586" s="1263" t="s">
        <v>4107</v>
      </c>
      <c r="E586" s="992" t="s">
        <v>66</v>
      </c>
      <c r="F586" s="1001">
        <v>4</v>
      </c>
      <c r="G586" s="932">
        <v>196.64</v>
      </c>
      <c r="H586" s="1059">
        <f t="shared" si="8"/>
        <v>786.56</v>
      </c>
      <c r="J586" s="2167" t="s">
        <v>6410</v>
      </c>
      <c r="K586" s="2168" t="str">
        <f>VLOOKUP(J586,'FICHE RATIOS'!C:D,2,FALSE)</f>
        <v>Terre</v>
      </c>
    </row>
    <row r="587" spans="1:11" s="1210" customFormat="1" ht="12">
      <c r="A587" s="1275"/>
      <c r="B587" s="989" t="s">
        <v>179</v>
      </c>
      <c r="C587" s="1255"/>
      <c r="D587" s="1263" t="s">
        <v>4108</v>
      </c>
      <c r="E587" s="992" t="s">
        <v>235</v>
      </c>
      <c r="F587" s="1001">
        <v>40</v>
      </c>
      <c r="G587" s="932">
        <v>13.9</v>
      </c>
      <c r="H587" s="1059">
        <f t="shared" si="8"/>
        <v>556</v>
      </c>
      <c r="J587" s="2167" t="s">
        <v>6410</v>
      </c>
      <c r="K587" s="2168" t="str">
        <f>VLOOKUP(J587,'FICHE RATIOS'!C:D,2,FALSE)</f>
        <v>Terre</v>
      </c>
    </row>
    <row r="588" spans="1:11" s="1210" customFormat="1" ht="12">
      <c r="A588" s="1275"/>
      <c r="B588" s="989" t="s">
        <v>179</v>
      </c>
      <c r="C588" s="1255"/>
      <c r="D588" s="1256" t="s">
        <v>179</v>
      </c>
      <c r="E588" s="992" t="s">
        <v>179</v>
      </c>
      <c r="F588" s="1001"/>
      <c r="G588" s="932"/>
      <c r="H588" s="1059" t="str">
        <f t="shared" ref="H588:H651" si="9">+IF(F588=0,"",F588*G588)</f>
        <v/>
      </c>
      <c r="J588" s="2167" t="s">
        <v>6410</v>
      </c>
      <c r="K588" s="2168" t="str">
        <f>VLOOKUP(J588,'FICHE RATIOS'!C:D,2,FALSE)</f>
        <v>Terre</v>
      </c>
    </row>
    <row r="589" spans="1:11" s="1210" customFormat="1" ht="12">
      <c r="A589" s="1275"/>
      <c r="B589" s="989" t="s">
        <v>179</v>
      </c>
      <c r="C589" s="1255"/>
      <c r="D589" s="1256" t="s">
        <v>4109</v>
      </c>
      <c r="E589" s="992" t="s">
        <v>179</v>
      </c>
      <c r="F589" s="1001"/>
      <c r="G589" s="932"/>
      <c r="H589" s="1059" t="str">
        <f t="shared" si="9"/>
        <v/>
      </c>
      <c r="J589" s="2167" t="s">
        <v>6410</v>
      </c>
      <c r="K589" s="2168" t="str">
        <f>VLOOKUP(J589,'FICHE RATIOS'!C:D,2,FALSE)</f>
        <v>Terre</v>
      </c>
    </row>
    <row r="590" spans="1:11" s="1210" customFormat="1" ht="12">
      <c r="A590" s="1275"/>
      <c r="B590" s="989" t="s">
        <v>179</v>
      </c>
      <c r="C590" s="1255"/>
      <c r="D590" s="1263" t="s">
        <v>4110</v>
      </c>
      <c r="E590" s="992" t="s">
        <v>235</v>
      </c>
      <c r="F590" s="1001">
        <v>430</v>
      </c>
      <c r="G590" s="932">
        <v>9.35</v>
      </c>
      <c r="H590" s="1059">
        <f t="shared" si="9"/>
        <v>4020.5</v>
      </c>
      <c r="J590" s="2167" t="s">
        <v>6410</v>
      </c>
      <c r="K590" s="2168" t="str">
        <f>VLOOKUP(J590,'FICHE RATIOS'!C:D,2,FALSE)</f>
        <v>Terre</v>
      </c>
    </row>
    <row r="591" spans="1:11" s="1210" customFormat="1" ht="12">
      <c r="A591" s="1275"/>
      <c r="B591" s="989" t="s">
        <v>179</v>
      </c>
      <c r="C591" s="1255"/>
      <c r="D591" s="1263" t="s">
        <v>4105</v>
      </c>
      <c r="E591" s="992" t="s">
        <v>66</v>
      </c>
      <c r="F591" s="1001">
        <v>22</v>
      </c>
      <c r="G591" s="932">
        <v>52.63</v>
      </c>
      <c r="H591" s="1059">
        <f t="shared" si="9"/>
        <v>1157.8600000000001</v>
      </c>
      <c r="J591" s="2167" t="s">
        <v>6410</v>
      </c>
      <c r="K591" s="2168" t="str">
        <f>VLOOKUP(J591,'FICHE RATIOS'!C:D,2,FALSE)</f>
        <v>Terre</v>
      </c>
    </row>
    <row r="592" spans="1:11" s="1210" customFormat="1" ht="12">
      <c r="A592" s="1275"/>
      <c r="B592" s="989" t="s">
        <v>179</v>
      </c>
      <c r="C592" s="1255"/>
      <c r="D592" s="1263" t="s">
        <v>4106</v>
      </c>
      <c r="E592" s="992" t="s">
        <v>66</v>
      </c>
      <c r="F592" s="1001">
        <v>8</v>
      </c>
      <c r="G592" s="932">
        <v>53.24</v>
      </c>
      <c r="H592" s="1059">
        <f t="shared" si="9"/>
        <v>425.92</v>
      </c>
      <c r="J592" s="2167" t="s">
        <v>6410</v>
      </c>
      <c r="K592" s="2168" t="str">
        <f>VLOOKUP(J592,'FICHE RATIOS'!C:D,2,FALSE)</f>
        <v>Terre</v>
      </c>
    </row>
    <row r="593" spans="1:11" s="1210" customFormat="1" ht="12">
      <c r="A593" s="1275"/>
      <c r="B593" s="989" t="s">
        <v>179</v>
      </c>
      <c r="C593" s="1255"/>
      <c r="D593" s="1263" t="s">
        <v>4107</v>
      </c>
      <c r="E593" s="992" t="s">
        <v>66</v>
      </c>
      <c r="F593" s="1001">
        <v>8</v>
      </c>
      <c r="G593" s="932">
        <v>196.64</v>
      </c>
      <c r="H593" s="1059">
        <f t="shared" si="9"/>
        <v>1573.12</v>
      </c>
      <c r="J593" s="2167" t="s">
        <v>6410</v>
      </c>
      <c r="K593" s="2168" t="str">
        <f>VLOOKUP(J593,'FICHE RATIOS'!C:D,2,FALSE)</f>
        <v>Terre</v>
      </c>
    </row>
    <row r="594" spans="1:11" s="1210" customFormat="1" ht="12">
      <c r="A594" s="1275"/>
      <c r="B594" s="989" t="s">
        <v>179</v>
      </c>
      <c r="C594" s="1255"/>
      <c r="D594" s="1256" t="s">
        <v>179</v>
      </c>
      <c r="E594" s="992" t="s">
        <v>179</v>
      </c>
      <c r="F594" s="1001"/>
      <c r="G594" s="932"/>
      <c r="H594" s="1059" t="str">
        <f t="shared" si="9"/>
        <v/>
      </c>
      <c r="J594" s="2167" t="s">
        <v>6410</v>
      </c>
      <c r="K594" s="2168" t="str">
        <f>VLOOKUP(J594,'FICHE RATIOS'!C:D,2,FALSE)</f>
        <v>Terre</v>
      </c>
    </row>
    <row r="595" spans="1:11" s="1210" customFormat="1" ht="12">
      <c r="A595" s="1275"/>
      <c r="B595" s="989" t="s">
        <v>179</v>
      </c>
      <c r="C595" s="1255"/>
      <c r="D595" s="1256" t="s">
        <v>4111</v>
      </c>
      <c r="E595" s="992" t="s">
        <v>179</v>
      </c>
      <c r="F595" s="1001"/>
      <c r="G595" s="932"/>
      <c r="H595" s="1059" t="str">
        <f t="shared" si="9"/>
        <v/>
      </c>
      <c r="J595" s="2167" t="s">
        <v>6410</v>
      </c>
      <c r="K595" s="2168" t="str">
        <f>VLOOKUP(J595,'FICHE RATIOS'!C:D,2,FALSE)</f>
        <v>Terre</v>
      </c>
    </row>
    <row r="596" spans="1:11" s="1210" customFormat="1" ht="12">
      <c r="A596" s="1275"/>
      <c r="B596" s="989" t="s">
        <v>179</v>
      </c>
      <c r="C596" s="1255"/>
      <c r="D596" s="1263" t="s">
        <v>4112</v>
      </c>
      <c r="E596" s="992" t="s">
        <v>235</v>
      </c>
      <c r="F596" s="1001">
        <v>228</v>
      </c>
      <c r="G596" s="932">
        <v>6.92</v>
      </c>
      <c r="H596" s="1059">
        <f t="shared" si="9"/>
        <v>1577.76</v>
      </c>
      <c r="J596" s="2167" t="s">
        <v>6410</v>
      </c>
      <c r="K596" s="2168" t="str">
        <f>VLOOKUP(J596,'FICHE RATIOS'!C:D,2,FALSE)</f>
        <v>Terre</v>
      </c>
    </row>
    <row r="597" spans="1:11" s="1210" customFormat="1" ht="12">
      <c r="A597" s="1275"/>
      <c r="B597" s="989" t="s">
        <v>179</v>
      </c>
      <c r="C597" s="1255"/>
      <c r="D597" s="1263" t="s">
        <v>4113</v>
      </c>
      <c r="E597" s="992" t="s">
        <v>66</v>
      </c>
      <c r="F597" s="1001">
        <v>27</v>
      </c>
      <c r="G597" s="932">
        <v>24.49</v>
      </c>
      <c r="H597" s="1059">
        <f t="shared" si="9"/>
        <v>661.2299999999999</v>
      </c>
      <c r="J597" s="2167" t="s">
        <v>6410</v>
      </c>
      <c r="K597" s="2168" t="str">
        <f>VLOOKUP(J597,'FICHE RATIOS'!C:D,2,FALSE)</f>
        <v>Terre</v>
      </c>
    </row>
    <row r="598" spans="1:11" s="1210" customFormat="1" ht="12">
      <c r="A598" s="1275"/>
      <c r="B598" s="989" t="s">
        <v>179</v>
      </c>
      <c r="C598" s="1255"/>
      <c r="D598" s="1263" t="s">
        <v>4114</v>
      </c>
      <c r="E598" s="992" t="s">
        <v>235</v>
      </c>
      <c r="F598" s="1001">
        <v>74</v>
      </c>
      <c r="G598" s="932">
        <v>15.41</v>
      </c>
      <c r="H598" s="1059">
        <f t="shared" si="9"/>
        <v>1140.3399999999999</v>
      </c>
      <c r="J598" s="2167" t="s">
        <v>6410</v>
      </c>
      <c r="K598" s="2168" t="str">
        <f>VLOOKUP(J598,'FICHE RATIOS'!C:D,2,FALSE)</f>
        <v>Terre</v>
      </c>
    </row>
    <row r="599" spans="1:11" s="1210" customFormat="1" ht="12">
      <c r="A599" s="1275"/>
      <c r="B599" s="989" t="s">
        <v>179</v>
      </c>
      <c r="C599" s="1255"/>
      <c r="D599" s="1256" t="s">
        <v>179</v>
      </c>
      <c r="E599" s="992" t="s">
        <v>179</v>
      </c>
      <c r="F599" s="1001"/>
      <c r="G599" s="932"/>
      <c r="H599" s="1059" t="str">
        <f t="shared" si="9"/>
        <v/>
      </c>
      <c r="J599" s="2167" t="s">
        <v>6410</v>
      </c>
      <c r="K599" s="2168" t="str">
        <f>VLOOKUP(J599,'FICHE RATIOS'!C:D,2,FALSE)</f>
        <v>Terre</v>
      </c>
    </row>
    <row r="600" spans="1:11" s="1210" customFormat="1" ht="12">
      <c r="A600" s="1275"/>
      <c r="B600" s="989" t="s">
        <v>179</v>
      </c>
      <c r="C600" s="1255"/>
      <c r="D600" s="1256" t="s">
        <v>4115</v>
      </c>
      <c r="E600" s="992" t="s">
        <v>179</v>
      </c>
      <c r="F600" s="1001"/>
      <c r="G600" s="932"/>
      <c r="H600" s="1059" t="str">
        <f t="shared" si="9"/>
        <v/>
      </c>
      <c r="J600" s="2167" t="s">
        <v>6410</v>
      </c>
      <c r="K600" s="2168" t="str">
        <f>VLOOKUP(J600,'FICHE RATIOS'!C:D,2,FALSE)</f>
        <v>Terre</v>
      </c>
    </row>
    <row r="601" spans="1:11" s="1210" customFormat="1" ht="12">
      <c r="A601" s="1275"/>
      <c r="B601" s="989" t="s">
        <v>179</v>
      </c>
      <c r="C601" s="1255"/>
      <c r="D601" s="1263" t="s">
        <v>4112</v>
      </c>
      <c r="E601" s="992" t="s">
        <v>235</v>
      </c>
      <c r="F601" s="1001">
        <v>228</v>
      </c>
      <c r="G601" s="932">
        <v>6.92</v>
      </c>
      <c r="H601" s="1059">
        <f t="shared" si="9"/>
        <v>1577.76</v>
      </c>
      <c r="J601" s="2167" t="s">
        <v>6410</v>
      </c>
      <c r="K601" s="2168" t="str">
        <f>VLOOKUP(J601,'FICHE RATIOS'!C:D,2,FALSE)</f>
        <v>Terre</v>
      </c>
    </row>
    <row r="602" spans="1:11" s="1210" customFormat="1" ht="12">
      <c r="A602" s="1275"/>
      <c r="B602" s="989" t="s">
        <v>179</v>
      </c>
      <c r="C602" s="1255"/>
      <c r="D602" s="1263" t="s">
        <v>4113</v>
      </c>
      <c r="E602" s="992" t="s">
        <v>66</v>
      </c>
      <c r="F602" s="1001">
        <v>27</v>
      </c>
      <c r="G602" s="932">
        <v>24.49</v>
      </c>
      <c r="H602" s="1059">
        <f t="shared" si="9"/>
        <v>661.2299999999999</v>
      </c>
      <c r="J602" s="2167" t="s">
        <v>6410</v>
      </c>
      <c r="K602" s="2168" t="str">
        <f>VLOOKUP(J602,'FICHE RATIOS'!C:D,2,FALSE)</f>
        <v>Terre</v>
      </c>
    </row>
    <row r="603" spans="1:11" s="1210" customFormat="1" ht="12">
      <c r="A603" s="1275"/>
      <c r="B603" s="989" t="s">
        <v>179</v>
      </c>
      <c r="C603" s="1255"/>
      <c r="D603" s="1263" t="s">
        <v>4114</v>
      </c>
      <c r="E603" s="992" t="s">
        <v>235</v>
      </c>
      <c r="F603" s="1001">
        <v>74</v>
      </c>
      <c r="G603" s="932">
        <v>15.41</v>
      </c>
      <c r="H603" s="1059">
        <f t="shared" si="9"/>
        <v>1140.3399999999999</v>
      </c>
      <c r="J603" s="2167" t="s">
        <v>6410</v>
      </c>
      <c r="K603" s="2168" t="str">
        <f>VLOOKUP(J603,'FICHE RATIOS'!C:D,2,FALSE)</f>
        <v>Terre</v>
      </c>
    </row>
    <row r="604" spans="1:11" s="1210" customFormat="1" ht="12">
      <c r="A604" s="1275"/>
      <c r="B604" s="989" t="s">
        <v>179</v>
      </c>
      <c r="C604" s="1255"/>
      <c r="D604" s="1256" t="s">
        <v>179</v>
      </c>
      <c r="E604" s="992" t="s">
        <v>179</v>
      </c>
      <c r="F604" s="1001"/>
      <c r="G604" s="932"/>
      <c r="H604" s="1059" t="str">
        <f t="shared" si="9"/>
        <v/>
      </c>
      <c r="J604" s="2167" t="s">
        <v>6410</v>
      </c>
      <c r="K604" s="2168" t="str">
        <f>VLOOKUP(J604,'FICHE RATIOS'!C:D,2,FALSE)</f>
        <v>Terre</v>
      </c>
    </row>
    <row r="605" spans="1:11" s="1210" customFormat="1" ht="12">
      <c r="A605" s="1275"/>
      <c r="B605" s="989" t="s">
        <v>4116</v>
      </c>
      <c r="C605" s="1264" t="s">
        <v>4117</v>
      </c>
      <c r="D605" s="1265"/>
      <c r="E605" s="1001"/>
      <c r="F605" s="1001"/>
      <c r="G605" s="932"/>
      <c r="H605" s="1059" t="str">
        <f t="shared" si="9"/>
        <v/>
      </c>
      <c r="J605" s="2167" t="s">
        <v>6410</v>
      </c>
      <c r="K605" s="2168" t="str">
        <f>VLOOKUP(J605,'FICHE RATIOS'!C:D,2,FALSE)</f>
        <v>Terre</v>
      </c>
    </row>
    <row r="606" spans="1:11" s="1210" customFormat="1" ht="12">
      <c r="A606" s="1275"/>
      <c r="B606" s="989" t="s">
        <v>179</v>
      </c>
      <c r="C606" s="1255"/>
      <c r="D606" s="1256" t="s">
        <v>4118</v>
      </c>
      <c r="E606" s="992" t="s">
        <v>179</v>
      </c>
      <c r="F606" s="1001"/>
      <c r="G606" s="932"/>
      <c r="H606" s="1059" t="str">
        <f t="shared" si="9"/>
        <v/>
      </c>
      <c r="J606" s="2167" t="s">
        <v>6410</v>
      </c>
      <c r="K606" s="2168" t="str">
        <f>VLOOKUP(J606,'FICHE RATIOS'!C:D,2,FALSE)</f>
        <v>Terre</v>
      </c>
    </row>
    <row r="607" spans="1:11" s="1210" customFormat="1" ht="12">
      <c r="A607" s="1275"/>
      <c r="B607" s="989" t="s">
        <v>179</v>
      </c>
      <c r="C607" s="1255"/>
      <c r="D607" s="1263" t="s">
        <v>4119</v>
      </c>
      <c r="E607" s="992" t="s">
        <v>235</v>
      </c>
      <c r="F607" s="1001">
        <v>750</v>
      </c>
      <c r="G607" s="932">
        <v>2.54</v>
      </c>
      <c r="H607" s="1059">
        <f t="shared" si="9"/>
        <v>1905</v>
      </c>
      <c r="J607" s="2167" t="s">
        <v>6410</v>
      </c>
      <c r="K607" s="2168" t="str">
        <f>VLOOKUP(J607,'FICHE RATIOS'!C:D,2,FALSE)</f>
        <v>Terre</v>
      </c>
    </row>
    <row r="608" spans="1:11" s="1210" customFormat="1" ht="12">
      <c r="A608" s="1275"/>
      <c r="B608" s="989" t="s">
        <v>179</v>
      </c>
      <c r="C608" s="1255"/>
      <c r="D608" s="1256" t="s">
        <v>179</v>
      </c>
      <c r="E608" s="992" t="s">
        <v>179</v>
      </c>
      <c r="F608" s="1001"/>
      <c r="G608" s="932"/>
      <c r="H608" s="1059" t="str">
        <f t="shared" si="9"/>
        <v/>
      </c>
      <c r="J608" s="2167" t="s">
        <v>6410</v>
      </c>
      <c r="K608" s="2168" t="str">
        <f>VLOOKUP(J608,'FICHE RATIOS'!C:D,2,FALSE)</f>
        <v>Terre</v>
      </c>
    </row>
    <row r="609" spans="1:11" s="1210" customFormat="1" ht="12">
      <c r="A609" s="1275"/>
      <c r="B609" s="989" t="s">
        <v>179</v>
      </c>
      <c r="C609" s="1255"/>
      <c r="D609" s="1256" t="s">
        <v>4120</v>
      </c>
      <c r="E609" s="992" t="s">
        <v>179</v>
      </c>
      <c r="F609" s="1001"/>
      <c r="G609" s="932"/>
      <c r="H609" s="1059" t="str">
        <f t="shared" si="9"/>
        <v/>
      </c>
      <c r="J609" s="2167" t="s">
        <v>6410</v>
      </c>
      <c r="K609" s="2168" t="str">
        <f>VLOOKUP(J609,'FICHE RATIOS'!C:D,2,FALSE)</f>
        <v>Terre</v>
      </c>
    </row>
    <row r="610" spans="1:11" s="1210" customFormat="1" ht="12">
      <c r="A610" s="1275"/>
      <c r="B610" s="989" t="s">
        <v>179</v>
      </c>
      <c r="C610" s="1255"/>
      <c r="D610" s="1263" t="s">
        <v>4121</v>
      </c>
      <c r="E610" s="992" t="s">
        <v>235</v>
      </c>
      <c r="F610" s="1001">
        <v>505</v>
      </c>
      <c r="G610" s="932">
        <v>4.28</v>
      </c>
      <c r="H610" s="1059">
        <f t="shared" si="9"/>
        <v>2161.4</v>
      </c>
      <c r="J610" s="2167" t="s">
        <v>6410</v>
      </c>
      <c r="K610" s="2168" t="str">
        <f>VLOOKUP(J610,'FICHE RATIOS'!C:D,2,FALSE)</f>
        <v>Terre</v>
      </c>
    </row>
    <row r="611" spans="1:11" s="1210" customFormat="1" ht="12">
      <c r="A611" s="1275"/>
      <c r="B611" s="989" t="s">
        <v>179</v>
      </c>
      <c r="C611" s="1255"/>
      <c r="D611" s="1256" t="s">
        <v>179</v>
      </c>
      <c r="E611" s="992" t="s">
        <v>179</v>
      </c>
      <c r="F611" s="1001"/>
      <c r="G611" s="932"/>
      <c r="H611" s="1059" t="str">
        <f t="shared" si="9"/>
        <v/>
      </c>
      <c r="J611" s="2167"/>
      <c r="K611" s="2168" t="e">
        <f>VLOOKUP(J611,'FICHE RATIOS'!C:D,2,FALSE)</f>
        <v>#N/A</v>
      </c>
    </row>
    <row r="612" spans="1:11" s="1210" customFormat="1" ht="12">
      <c r="A612" s="1275"/>
      <c r="B612" s="989" t="s">
        <v>4122</v>
      </c>
      <c r="C612" s="1264" t="s">
        <v>4123</v>
      </c>
      <c r="D612" s="1265"/>
      <c r="E612" s="1001"/>
      <c r="F612" s="1001"/>
      <c r="G612" s="932"/>
      <c r="H612" s="1059" t="str">
        <f t="shared" si="9"/>
        <v/>
      </c>
      <c r="J612" s="2167"/>
      <c r="K612" s="2168" t="e">
        <f>VLOOKUP(J612,'FICHE RATIOS'!C:D,2,FALSE)</f>
        <v>#N/A</v>
      </c>
    </row>
    <row r="613" spans="1:11" s="1210" customFormat="1" ht="12">
      <c r="A613" s="1275"/>
      <c r="B613" s="989" t="s">
        <v>179</v>
      </c>
      <c r="C613" s="1255"/>
      <c r="D613" s="1256" t="s">
        <v>4545</v>
      </c>
      <c r="E613" s="992" t="s">
        <v>179</v>
      </c>
      <c r="F613" s="1001"/>
      <c r="G613" s="932"/>
      <c r="H613" s="1059" t="str">
        <f t="shared" si="9"/>
        <v/>
      </c>
      <c r="J613" s="2167" t="s">
        <v>6402</v>
      </c>
      <c r="K613" s="2168" t="str">
        <f>VLOOKUP(J613,'FICHE RATIOS'!C:D,2,FALSE)</f>
        <v>Origine des Installations</v>
      </c>
    </row>
    <row r="614" spans="1:11" s="1210" customFormat="1" ht="12">
      <c r="A614" s="1275"/>
      <c r="B614" s="989" t="s">
        <v>179</v>
      </c>
      <c r="C614" s="1255"/>
      <c r="D614" s="1263" t="s">
        <v>4125</v>
      </c>
      <c r="E614" s="992" t="s">
        <v>66</v>
      </c>
      <c r="F614" s="1001">
        <v>1</v>
      </c>
      <c r="G614" s="932">
        <v>12655.2</v>
      </c>
      <c r="H614" s="1059">
        <f t="shared" si="9"/>
        <v>12655.2</v>
      </c>
      <c r="J614" s="2167" t="s">
        <v>6402</v>
      </c>
      <c r="K614" s="2168" t="str">
        <f>VLOOKUP(J614,'FICHE RATIOS'!C:D,2,FALSE)</f>
        <v>Origine des Installations</v>
      </c>
    </row>
    <row r="615" spans="1:11" s="1210" customFormat="1" ht="12">
      <c r="A615" s="1275"/>
      <c r="B615" s="989" t="s">
        <v>179</v>
      </c>
      <c r="C615" s="1255"/>
      <c r="D615" s="1263" t="s">
        <v>4126</v>
      </c>
      <c r="E615" s="992" t="s">
        <v>66</v>
      </c>
      <c r="F615" s="1001">
        <v>1</v>
      </c>
      <c r="G615" s="932">
        <v>6012.6</v>
      </c>
      <c r="H615" s="1059">
        <f t="shared" si="9"/>
        <v>6012.6</v>
      </c>
      <c r="J615" s="2167" t="s">
        <v>6402</v>
      </c>
      <c r="K615" s="2168" t="str">
        <f>VLOOKUP(J615,'FICHE RATIOS'!C:D,2,FALSE)</f>
        <v>Origine des Installations</v>
      </c>
    </row>
    <row r="616" spans="1:11" s="1210" customFormat="1" ht="12">
      <c r="A616" s="1275"/>
      <c r="B616" s="989" t="s">
        <v>179</v>
      </c>
      <c r="C616" s="1255"/>
      <c r="D616" s="1263" t="s">
        <v>4127</v>
      </c>
      <c r="E616" s="992" t="s">
        <v>66</v>
      </c>
      <c r="F616" s="1001">
        <v>1</v>
      </c>
      <c r="G616" s="932">
        <v>20901.599999999999</v>
      </c>
      <c r="H616" s="1059">
        <f t="shared" si="9"/>
        <v>20901.599999999999</v>
      </c>
      <c r="J616" s="2167" t="s">
        <v>6402</v>
      </c>
      <c r="K616" s="2168" t="str">
        <f>VLOOKUP(J616,'FICHE RATIOS'!C:D,2,FALSE)</f>
        <v>Origine des Installations</v>
      </c>
    </row>
    <row r="617" spans="1:11" s="1210" customFormat="1" ht="12">
      <c r="A617" s="1275"/>
      <c r="B617" s="989" t="s">
        <v>179</v>
      </c>
      <c r="C617" s="1255"/>
      <c r="D617" s="1263" t="s">
        <v>4546</v>
      </c>
      <c r="E617" s="992" t="s">
        <v>66</v>
      </c>
      <c r="F617" s="1001">
        <v>3</v>
      </c>
      <c r="G617" s="932">
        <v>4408.74</v>
      </c>
      <c r="H617" s="1059">
        <f t="shared" si="9"/>
        <v>13226.22</v>
      </c>
      <c r="J617" s="2167" t="s">
        <v>6402</v>
      </c>
      <c r="K617" s="2168" t="str">
        <f>VLOOKUP(J617,'FICHE RATIOS'!C:D,2,FALSE)</f>
        <v>Origine des Installations</v>
      </c>
    </row>
    <row r="618" spans="1:11" s="1210" customFormat="1" ht="12">
      <c r="A618" s="1275"/>
      <c r="B618" s="989" t="s">
        <v>179</v>
      </c>
      <c r="C618" s="1255"/>
      <c r="D618" s="1263" t="s">
        <v>4129</v>
      </c>
      <c r="E618" s="992" t="s">
        <v>51</v>
      </c>
      <c r="F618" s="1001">
        <v>1</v>
      </c>
      <c r="G618" s="932">
        <v>288.60000000000002</v>
      </c>
      <c r="H618" s="1059">
        <f t="shared" si="9"/>
        <v>288.60000000000002</v>
      </c>
      <c r="J618" s="2167" t="s">
        <v>6402</v>
      </c>
      <c r="K618" s="2168" t="str">
        <f>VLOOKUP(J618,'FICHE RATIOS'!C:D,2,FALSE)</f>
        <v>Origine des Installations</v>
      </c>
    </row>
    <row r="619" spans="1:11" s="1210" customFormat="1" ht="24">
      <c r="A619" s="1275"/>
      <c r="B619" s="989" t="s">
        <v>179</v>
      </c>
      <c r="C619" s="1255"/>
      <c r="D619" s="1263" t="s">
        <v>4130</v>
      </c>
      <c r="E619" s="992" t="s">
        <v>235</v>
      </c>
      <c r="F619" s="1001">
        <v>20</v>
      </c>
      <c r="G619" s="932">
        <v>7.91</v>
      </c>
      <c r="H619" s="1059">
        <f t="shared" si="9"/>
        <v>158.19999999999999</v>
      </c>
      <c r="J619" s="2167" t="s">
        <v>6402</v>
      </c>
      <c r="K619" s="2168" t="str">
        <f>VLOOKUP(J619,'FICHE RATIOS'!C:D,2,FALSE)</f>
        <v>Origine des Installations</v>
      </c>
    </row>
    <row r="620" spans="1:11" s="1210" customFormat="1" ht="12">
      <c r="A620" s="1275"/>
      <c r="B620" s="989" t="s">
        <v>179</v>
      </c>
      <c r="C620" s="1255"/>
      <c r="D620" s="1263" t="s">
        <v>4131</v>
      </c>
      <c r="E620" s="992" t="s">
        <v>51</v>
      </c>
      <c r="F620" s="1001">
        <v>1</v>
      </c>
      <c r="G620" s="932">
        <v>1437.5</v>
      </c>
      <c r="H620" s="1059">
        <f t="shared" si="9"/>
        <v>1437.5</v>
      </c>
      <c r="J620" s="2167" t="s">
        <v>6402</v>
      </c>
      <c r="K620" s="2168" t="str">
        <f>VLOOKUP(J620,'FICHE RATIOS'!C:D,2,FALSE)</f>
        <v>Origine des Installations</v>
      </c>
    </row>
    <row r="621" spans="1:11" s="1210" customFormat="1" ht="24">
      <c r="A621" s="1275"/>
      <c r="B621" s="989" t="s">
        <v>179</v>
      </c>
      <c r="C621" s="1255"/>
      <c r="D621" s="1263" t="s">
        <v>4132</v>
      </c>
      <c r="E621" s="992" t="s">
        <v>235</v>
      </c>
      <c r="F621" s="1001"/>
      <c r="G621" s="932">
        <v>32.520000000000003</v>
      </c>
      <c r="H621" s="1059" t="str">
        <f t="shared" si="9"/>
        <v/>
      </c>
      <c r="J621" s="2167" t="s">
        <v>6402</v>
      </c>
      <c r="K621" s="2168" t="str">
        <f>VLOOKUP(J621,'FICHE RATIOS'!C:D,2,FALSE)</f>
        <v>Origine des Installations</v>
      </c>
    </row>
    <row r="622" spans="1:11" s="1210" customFormat="1" ht="12">
      <c r="A622" s="1275"/>
      <c r="B622" s="989" t="s">
        <v>179</v>
      </c>
      <c r="C622" s="1255"/>
      <c r="D622" s="1263" t="s">
        <v>4134</v>
      </c>
      <c r="E622" s="992" t="s">
        <v>51</v>
      </c>
      <c r="F622" s="1001">
        <v>1</v>
      </c>
      <c r="G622" s="932">
        <v>1225.02</v>
      </c>
      <c r="H622" s="1059">
        <f t="shared" si="9"/>
        <v>1225.02</v>
      </c>
      <c r="J622" s="2167" t="s">
        <v>6402</v>
      </c>
      <c r="K622" s="2168" t="str">
        <f>VLOOKUP(J622,'FICHE RATIOS'!C:D,2,FALSE)</f>
        <v>Origine des Installations</v>
      </c>
    </row>
    <row r="623" spans="1:11" s="1210" customFormat="1" ht="12">
      <c r="A623" s="1275"/>
      <c r="B623" s="989" t="s">
        <v>179</v>
      </c>
      <c r="C623" s="1255"/>
      <c r="D623" s="1263" t="s">
        <v>4135</v>
      </c>
      <c r="E623" s="992" t="s">
        <v>51</v>
      </c>
      <c r="F623" s="1001">
        <v>1</v>
      </c>
      <c r="G623" s="932">
        <v>401.24</v>
      </c>
      <c r="H623" s="1059">
        <f t="shared" si="9"/>
        <v>401.24</v>
      </c>
      <c r="J623" s="2167" t="s">
        <v>6402</v>
      </c>
      <c r="K623" s="2168" t="str">
        <f>VLOOKUP(J623,'FICHE RATIOS'!C:D,2,FALSE)</f>
        <v>Origine des Installations</v>
      </c>
    </row>
    <row r="624" spans="1:11" s="1210" customFormat="1" ht="12">
      <c r="A624" s="1275"/>
      <c r="B624" s="989" t="s">
        <v>179</v>
      </c>
      <c r="C624" s="1255"/>
      <c r="D624" s="1256" t="s">
        <v>179</v>
      </c>
      <c r="E624" s="992" t="s">
        <v>179</v>
      </c>
      <c r="F624" s="1001"/>
      <c r="G624" s="932"/>
      <c r="H624" s="1059" t="str">
        <f t="shared" si="9"/>
        <v/>
      </c>
      <c r="J624" s="2167" t="s">
        <v>6402</v>
      </c>
      <c r="K624" s="2168" t="str">
        <f>VLOOKUP(J624,'FICHE RATIOS'!C:D,2,FALSE)</f>
        <v>Origine des Installations</v>
      </c>
    </row>
    <row r="625" spans="1:11" s="1210" customFormat="1" ht="12">
      <c r="A625" s="1275"/>
      <c r="B625" s="989" t="s">
        <v>179</v>
      </c>
      <c r="C625" s="1255"/>
      <c r="D625" s="1256" t="s">
        <v>4547</v>
      </c>
      <c r="E625" s="992" t="s">
        <v>179</v>
      </c>
      <c r="F625" s="1001"/>
      <c r="G625" s="932"/>
      <c r="H625" s="1059" t="str">
        <f t="shared" si="9"/>
        <v/>
      </c>
      <c r="J625" s="2167" t="s">
        <v>6402</v>
      </c>
      <c r="K625" s="2168" t="str">
        <f>VLOOKUP(J625,'FICHE RATIOS'!C:D,2,FALSE)</f>
        <v>Origine des Installations</v>
      </c>
    </row>
    <row r="626" spans="1:11" s="1210" customFormat="1" ht="12">
      <c r="A626" s="1275"/>
      <c r="B626" s="989" t="s">
        <v>179</v>
      </c>
      <c r="C626" s="1255"/>
      <c r="D626" s="1263" t="s">
        <v>4137</v>
      </c>
      <c r="E626" s="992" t="s">
        <v>66</v>
      </c>
      <c r="F626" s="1001">
        <v>1</v>
      </c>
      <c r="G626" s="932">
        <v>4408.74</v>
      </c>
      <c r="H626" s="1059">
        <f t="shared" si="9"/>
        <v>4408.74</v>
      </c>
      <c r="J626" s="2167" t="s">
        <v>6402</v>
      </c>
      <c r="K626" s="2168" t="str">
        <f>VLOOKUP(J626,'FICHE RATIOS'!C:D,2,FALSE)</f>
        <v>Origine des Installations</v>
      </c>
    </row>
    <row r="627" spans="1:11" s="1210" customFormat="1" ht="12">
      <c r="A627" s="1275"/>
      <c r="B627" s="989" t="s">
        <v>179</v>
      </c>
      <c r="C627" s="1255"/>
      <c r="D627" s="1263" t="s">
        <v>4138</v>
      </c>
      <c r="E627" s="992" t="s">
        <v>66</v>
      </c>
      <c r="F627" s="1001">
        <v>1</v>
      </c>
      <c r="G627" s="932">
        <v>6403.74</v>
      </c>
      <c r="H627" s="1059">
        <f t="shared" si="9"/>
        <v>6403.74</v>
      </c>
      <c r="J627" s="2167" t="s">
        <v>6402</v>
      </c>
      <c r="K627" s="2168" t="str">
        <f>VLOOKUP(J627,'FICHE RATIOS'!C:D,2,FALSE)</f>
        <v>Origine des Installations</v>
      </c>
    </row>
    <row r="628" spans="1:11" s="1210" customFormat="1" ht="12">
      <c r="A628" s="1275"/>
      <c r="B628" s="989" t="s">
        <v>179</v>
      </c>
      <c r="C628" s="1255"/>
      <c r="D628" s="1263" t="s">
        <v>4548</v>
      </c>
      <c r="E628" s="992" t="s">
        <v>66</v>
      </c>
      <c r="F628" s="1001">
        <v>1</v>
      </c>
      <c r="G628" s="932">
        <v>14238.85</v>
      </c>
      <c r="H628" s="1059">
        <f t="shared" si="9"/>
        <v>14238.85</v>
      </c>
      <c r="J628" s="2167" t="s">
        <v>6402</v>
      </c>
      <c r="K628" s="2168" t="str">
        <f>VLOOKUP(J628,'FICHE RATIOS'!C:D,2,FALSE)</f>
        <v>Origine des Installations</v>
      </c>
    </row>
    <row r="629" spans="1:11" s="1210" customFormat="1" ht="12">
      <c r="A629" s="1275"/>
      <c r="B629" s="989" t="s">
        <v>179</v>
      </c>
      <c r="C629" s="1255"/>
      <c r="D629" s="1263" t="s">
        <v>4140</v>
      </c>
      <c r="E629" s="992" t="s">
        <v>66</v>
      </c>
      <c r="F629" s="1001">
        <v>1</v>
      </c>
      <c r="G629" s="932">
        <v>2188.1999999999998</v>
      </c>
      <c r="H629" s="1059">
        <f t="shared" si="9"/>
        <v>2188.1999999999998</v>
      </c>
      <c r="J629" s="2167" t="s">
        <v>6402</v>
      </c>
      <c r="K629" s="2168" t="str">
        <f>VLOOKUP(J629,'FICHE RATIOS'!C:D,2,FALSE)</f>
        <v>Origine des Installations</v>
      </c>
    </row>
    <row r="630" spans="1:11" s="1210" customFormat="1" ht="12">
      <c r="A630" s="1275"/>
      <c r="B630" s="989" t="s">
        <v>179</v>
      </c>
      <c r="C630" s="1255"/>
      <c r="D630" s="1263" t="s">
        <v>4549</v>
      </c>
      <c r="E630" s="992" t="s">
        <v>235</v>
      </c>
      <c r="F630" s="1001">
        <v>16</v>
      </c>
      <c r="G630" s="932">
        <v>154.88</v>
      </c>
      <c r="H630" s="1059">
        <f t="shared" si="9"/>
        <v>2478.08</v>
      </c>
      <c r="J630" s="2167" t="s">
        <v>6402</v>
      </c>
      <c r="K630" s="2168" t="str">
        <f>VLOOKUP(J630,'FICHE RATIOS'!C:D,2,FALSE)</f>
        <v>Origine des Installations</v>
      </c>
    </row>
    <row r="631" spans="1:11" s="1210" customFormat="1" ht="12">
      <c r="A631" s="1275"/>
      <c r="B631" s="989" t="s">
        <v>179</v>
      </c>
      <c r="C631" s="1255"/>
      <c r="D631" s="1263" t="s">
        <v>4134</v>
      </c>
      <c r="E631" s="992" t="s">
        <v>51</v>
      </c>
      <c r="F631" s="1001">
        <v>1</v>
      </c>
      <c r="G631" s="932">
        <v>1225.02</v>
      </c>
      <c r="H631" s="1059">
        <f t="shared" si="9"/>
        <v>1225.02</v>
      </c>
      <c r="J631" s="2167" t="s">
        <v>6402</v>
      </c>
      <c r="K631" s="2168" t="str">
        <f>VLOOKUP(J631,'FICHE RATIOS'!C:D,2,FALSE)</f>
        <v>Origine des Installations</v>
      </c>
    </row>
    <row r="632" spans="1:11" s="1210" customFormat="1" ht="12">
      <c r="A632" s="1275"/>
      <c r="B632" s="989" t="s">
        <v>179</v>
      </c>
      <c r="C632" s="1255"/>
      <c r="D632" s="1263" t="s">
        <v>4135</v>
      </c>
      <c r="E632" s="992" t="s">
        <v>51</v>
      </c>
      <c r="F632" s="1001">
        <v>1</v>
      </c>
      <c r="G632" s="932">
        <v>504.68</v>
      </c>
      <c r="H632" s="1059">
        <f t="shared" si="9"/>
        <v>504.68</v>
      </c>
      <c r="J632" s="2167" t="s">
        <v>6402</v>
      </c>
      <c r="K632" s="2168" t="str">
        <f>VLOOKUP(J632,'FICHE RATIOS'!C:D,2,FALSE)</f>
        <v>Origine des Installations</v>
      </c>
    </row>
    <row r="633" spans="1:11" s="1210" customFormat="1" ht="12">
      <c r="A633" s="1275"/>
      <c r="B633" s="989" t="s">
        <v>179</v>
      </c>
      <c r="C633" s="1255"/>
      <c r="D633" s="1256" t="s">
        <v>179</v>
      </c>
      <c r="E633" s="992" t="s">
        <v>179</v>
      </c>
      <c r="F633" s="1001"/>
      <c r="G633" s="932"/>
      <c r="H633" s="1059" t="str">
        <f t="shared" si="9"/>
        <v/>
      </c>
      <c r="J633" s="2167" t="s">
        <v>6402</v>
      </c>
      <c r="K633" s="2168" t="str">
        <f>VLOOKUP(J633,'FICHE RATIOS'!C:D,2,FALSE)</f>
        <v>Origine des Installations</v>
      </c>
    </row>
    <row r="634" spans="1:11" s="1210" customFormat="1" ht="12">
      <c r="A634" s="1275"/>
      <c r="B634" s="989" t="s">
        <v>179</v>
      </c>
      <c r="C634" s="1255"/>
      <c r="D634" s="1256" t="s">
        <v>4550</v>
      </c>
      <c r="E634" s="992" t="s">
        <v>179</v>
      </c>
      <c r="F634" s="1001"/>
      <c r="G634" s="932"/>
      <c r="H634" s="1059" t="str">
        <f t="shared" si="9"/>
        <v/>
      </c>
      <c r="J634" s="2167" t="s">
        <v>6402</v>
      </c>
      <c r="K634" s="2168" t="str">
        <f>VLOOKUP(J634,'FICHE RATIOS'!C:D,2,FALSE)</f>
        <v>Origine des Installations</v>
      </c>
    </row>
    <row r="635" spans="1:11" s="1210" customFormat="1" ht="12">
      <c r="A635" s="1275"/>
      <c r="B635" s="989" t="s">
        <v>179</v>
      </c>
      <c r="C635" s="1255"/>
      <c r="D635" s="1263" t="s">
        <v>4125</v>
      </c>
      <c r="E635" s="992" t="s">
        <v>66</v>
      </c>
      <c r="F635" s="1001">
        <v>1</v>
      </c>
      <c r="G635" s="932">
        <v>4408.74</v>
      </c>
      <c r="H635" s="1059">
        <f t="shared" si="9"/>
        <v>4408.74</v>
      </c>
      <c r="J635" s="2167" t="s">
        <v>6402</v>
      </c>
      <c r="K635" s="2168" t="str">
        <f>VLOOKUP(J635,'FICHE RATIOS'!C:D,2,FALSE)</f>
        <v>Origine des Installations</v>
      </c>
    </row>
    <row r="636" spans="1:11" s="1210" customFormat="1" ht="12">
      <c r="A636" s="1275"/>
      <c r="B636" s="989" t="s">
        <v>179</v>
      </c>
      <c r="C636" s="1255"/>
      <c r="D636" s="1263" t="s">
        <v>4551</v>
      </c>
      <c r="E636" s="992" t="s">
        <v>66</v>
      </c>
      <c r="F636" s="1001">
        <v>2</v>
      </c>
      <c r="G636" s="932">
        <v>6403.74</v>
      </c>
      <c r="H636" s="1059">
        <f t="shared" si="9"/>
        <v>12807.48</v>
      </c>
      <c r="J636" s="2167" t="s">
        <v>6402</v>
      </c>
      <c r="K636" s="2168" t="str">
        <f>VLOOKUP(J636,'FICHE RATIOS'!C:D,2,FALSE)</f>
        <v>Origine des Installations</v>
      </c>
    </row>
    <row r="637" spans="1:11" s="1210" customFormat="1" ht="12">
      <c r="A637" s="1275"/>
      <c r="B637" s="989" t="s">
        <v>179</v>
      </c>
      <c r="C637" s="1255"/>
      <c r="D637" s="1263" t="s">
        <v>4552</v>
      </c>
      <c r="E637" s="992" t="s">
        <v>66</v>
      </c>
      <c r="F637" s="1001">
        <v>2</v>
      </c>
      <c r="G637" s="932">
        <v>20187.849999999999</v>
      </c>
      <c r="H637" s="1059">
        <f t="shared" si="9"/>
        <v>40375.699999999997</v>
      </c>
      <c r="J637" s="2167" t="s">
        <v>6402</v>
      </c>
      <c r="K637" s="2168" t="str">
        <f>VLOOKUP(J637,'FICHE RATIOS'!C:D,2,FALSE)</f>
        <v>Origine des Installations</v>
      </c>
    </row>
    <row r="638" spans="1:11" s="1210" customFormat="1" ht="12">
      <c r="A638" s="1275"/>
      <c r="B638" s="989" t="s">
        <v>179</v>
      </c>
      <c r="C638" s="1255"/>
      <c r="D638" s="1263" t="s">
        <v>4140</v>
      </c>
      <c r="E638" s="992" t="s">
        <v>66</v>
      </c>
      <c r="F638" s="1001">
        <v>2</v>
      </c>
      <c r="G638" s="932">
        <v>2842.35</v>
      </c>
      <c r="H638" s="1059">
        <f t="shared" si="9"/>
        <v>5684.7</v>
      </c>
      <c r="J638" s="2167" t="s">
        <v>6402</v>
      </c>
      <c r="K638" s="2168" t="str">
        <f>VLOOKUP(J638,'FICHE RATIOS'!C:D,2,FALSE)</f>
        <v>Origine des Installations</v>
      </c>
    </row>
    <row r="639" spans="1:11" s="1210" customFormat="1" ht="24">
      <c r="A639" s="1275"/>
      <c r="B639" s="989" t="s">
        <v>179</v>
      </c>
      <c r="C639" s="1255"/>
      <c r="D639" s="1263" t="s">
        <v>4553</v>
      </c>
      <c r="E639" s="992" t="s">
        <v>235</v>
      </c>
      <c r="F639" s="1001">
        <v>34</v>
      </c>
      <c r="G639" s="932">
        <v>530.88</v>
      </c>
      <c r="H639" s="1059">
        <f t="shared" si="9"/>
        <v>18049.919999999998</v>
      </c>
      <c r="J639" s="2167" t="s">
        <v>6402</v>
      </c>
      <c r="K639" s="2168" t="str">
        <f>VLOOKUP(J639,'FICHE RATIOS'!C:D,2,FALSE)</f>
        <v>Origine des Installations</v>
      </c>
    </row>
    <row r="640" spans="1:11" s="1210" customFormat="1" ht="24">
      <c r="A640" s="1275"/>
      <c r="B640" s="989" t="s">
        <v>179</v>
      </c>
      <c r="C640" s="1255"/>
      <c r="D640" s="1263" t="s">
        <v>4554</v>
      </c>
      <c r="E640" s="992" t="s">
        <v>235</v>
      </c>
      <c r="F640" s="1001">
        <v>245</v>
      </c>
      <c r="G640" s="932">
        <v>205.12</v>
      </c>
      <c r="H640" s="1059">
        <f t="shared" si="9"/>
        <v>50254.400000000001</v>
      </c>
      <c r="J640" s="2167" t="s">
        <v>6402</v>
      </c>
      <c r="K640" s="2168" t="str">
        <f>VLOOKUP(J640,'FICHE RATIOS'!C:D,2,FALSE)</f>
        <v>Origine des Installations</v>
      </c>
    </row>
    <row r="641" spans="1:11" s="1210" customFormat="1" ht="12">
      <c r="A641" s="1275"/>
      <c r="B641" s="989" t="s">
        <v>179</v>
      </c>
      <c r="C641" s="1255"/>
      <c r="D641" s="1263" t="s">
        <v>4134</v>
      </c>
      <c r="E641" s="992" t="s">
        <v>51</v>
      </c>
      <c r="F641" s="1001">
        <v>1</v>
      </c>
      <c r="G641" s="932">
        <v>1225.02</v>
      </c>
      <c r="H641" s="1059">
        <f t="shared" si="9"/>
        <v>1225.02</v>
      </c>
      <c r="J641" s="2167" t="s">
        <v>6402</v>
      </c>
      <c r="K641" s="2168" t="str">
        <f>VLOOKUP(J641,'FICHE RATIOS'!C:D,2,FALSE)</f>
        <v>Origine des Installations</v>
      </c>
    </row>
    <row r="642" spans="1:11" s="1210" customFormat="1" ht="12">
      <c r="A642" s="1275"/>
      <c r="B642" s="989" t="s">
        <v>179</v>
      </c>
      <c r="C642" s="1255"/>
      <c r="D642" s="1263" t="s">
        <v>4135</v>
      </c>
      <c r="E642" s="992" t="s">
        <v>51</v>
      </c>
      <c r="F642" s="1001">
        <v>1</v>
      </c>
      <c r="G642" s="932">
        <v>721.94</v>
      </c>
      <c r="H642" s="1059">
        <f t="shared" si="9"/>
        <v>721.94</v>
      </c>
      <c r="J642" s="2167" t="s">
        <v>6402</v>
      </c>
      <c r="K642" s="2168" t="str">
        <f>VLOOKUP(J642,'FICHE RATIOS'!C:D,2,FALSE)</f>
        <v>Origine des Installations</v>
      </c>
    </row>
    <row r="643" spans="1:11" s="1210" customFormat="1" ht="12">
      <c r="A643" s="1275"/>
      <c r="B643" s="989" t="s">
        <v>179</v>
      </c>
      <c r="C643" s="1255"/>
      <c r="D643" s="1256" t="s">
        <v>179</v>
      </c>
      <c r="E643" s="992" t="s">
        <v>179</v>
      </c>
      <c r="F643" s="1001"/>
      <c r="G643" s="932"/>
      <c r="H643" s="1059" t="str">
        <f t="shared" si="9"/>
        <v/>
      </c>
      <c r="J643" s="2167" t="s">
        <v>6402</v>
      </c>
      <c r="K643" s="2168" t="str">
        <f>VLOOKUP(J643,'FICHE RATIOS'!C:D,2,FALSE)</f>
        <v>Origine des Installations</v>
      </c>
    </row>
    <row r="644" spans="1:11" s="1210" customFormat="1" ht="12">
      <c r="A644" s="1275"/>
      <c r="B644" s="989" t="s">
        <v>179</v>
      </c>
      <c r="C644" s="1255"/>
      <c r="D644" s="1256" t="s">
        <v>4555</v>
      </c>
      <c r="E644" s="992" t="s">
        <v>179</v>
      </c>
      <c r="F644" s="1001"/>
      <c r="G644" s="932"/>
      <c r="H644" s="1059" t="str">
        <f t="shared" si="9"/>
        <v/>
      </c>
      <c r="J644" s="2167" t="s">
        <v>6402</v>
      </c>
      <c r="K644" s="2168" t="str">
        <f>VLOOKUP(J644,'FICHE RATIOS'!C:D,2,FALSE)</f>
        <v>Origine des Installations</v>
      </c>
    </row>
    <row r="645" spans="1:11" s="1210" customFormat="1" ht="12">
      <c r="A645" s="1275"/>
      <c r="B645" s="989" t="s">
        <v>179</v>
      </c>
      <c r="C645" s="1255"/>
      <c r="D645" s="1263" t="s">
        <v>4125</v>
      </c>
      <c r="E645" s="992" t="s">
        <v>66</v>
      </c>
      <c r="F645" s="1001">
        <v>1</v>
      </c>
      <c r="G645" s="932">
        <v>4408.74</v>
      </c>
      <c r="H645" s="1059">
        <f t="shared" si="9"/>
        <v>4408.74</v>
      </c>
      <c r="J645" s="2167" t="s">
        <v>6402</v>
      </c>
      <c r="K645" s="2168" t="str">
        <f>VLOOKUP(J645,'FICHE RATIOS'!C:D,2,FALSE)</f>
        <v>Origine des Installations</v>
      </c>
    </row>
    <row r="646" spans="1:11" s="1210" customFormat="1" ht="12">
      <c r="A646" s="1275"/>
      <c r="B646" s="989" t="s">
        <v>179</v>
      </c>
      <c r="C646" s="1255"/>
      <c r="D646" s="1263" t="s">
        <v>4150</v>
      </c>
      <c r="E646" s="992" t="s">
        <v>66</v>
      </c>
      <c r="F646" s="1001">
        <v>1</v>
      </c>
      <c r="G646" s="932">
        <v>6403.74</v>
      </c>
      <c r="H646" s="1059">
        <f t="shared" si="9"/>
        <v>6403.74</v>
      </c>
      <c r="J646" s="2167" t="s">
        <v>6402</v>
      </c>
      <c r="K646" s="2168" t="str">
        <f>VLOOKUP(J646,'FICHE RATIOS'!C:D,2,FALSE)</f>
        <v>Origine des Installations</v>
      </c>
    </row>
    <row r="647" spans="1:11" s="1210" customFormat="1" ht="12">
      <c r="A647" s="1275"/>
      <c r="B647" s="989" t="s">
        <v>179</v>
      </c>
      <c r="C647" s="1255"/>
      <c r="D647" s="1263" t="s">
        <v>4151</v>
      </c>
      <c r="E647" s="992" t="s">
        <v>66</v>
      </c>
      <c r="F647" s="1001">
        <v>1</v>
      </c>
      <c r="G647" s="932">
        <v>17078.849999999999</v>
      </c>
      <c r="H647" s="1059">
        <f t="shared" si="9"/>
        <v>17078.849999999999</v>
      </c>
      <c r="J647" s="2167" t="s">
        <v>6402</v>
      </c>
      <c r="K647" s="2168" t="str">
        <f>VLOOKUP(J647,'FICHE RATIOS'!C:D,2,FALSE)</f>
        <v>Origine des Installations</v>
      </c>
    </row>
    <row r="648" spans="1:11" s="1210" customFormat="1" ht="12">
      <c r="A648" s="1275"/>
      <c r="B648" s="989" t="s">
        <v>179</v>
      </c>
      <c r="C648" s="1255"/>
      <c r="D648" s="1263" t="s">
        <v>4140</v>
      </c>
      <c r="E648" s="992" t="s">
        <v>66</v>
      </c>
      <c r="F648" s="1001">
        <v>2</v>
      </c>
      <c r="G648" s="932">
        <v>2704.8</v>
      </c>
      <c r="H648" s="1059">
        <f t="shared" si="9"/>
        <v>5409.6</v>
      </c>
      <c r="J648" s="2167" t="s">
        <v>6402</v>
      </c>
      <c r="K648" s="2168" t="str">
        <f>VLOOKUP(J648,'FICHE RATIOS'!C:D,2,FALSE)</f>
        <v>Origine des Installations</v>
      </c>
    </row>
    <row r="649" spans="1:11" s="1210" customFormat="1" ht="12">
      <c r="A649" s="1275"/>
      <c r="B649" s="989" t="s">
        <v>179</v>
      </c>
      <c r="C649" s="1255"/>
      <c r="D649" s="1263" t="s">
        <v>4141</v>
      </c>
      <c r="E649" s="992" t="s">
        <v>235</v>
      </c>
      <c r="F649" s="1001">
        <v>15</v>
      </c>
      <c r="G649" s="932">
        <v>231.36</v>
      </c>
      <c r="H649" s="1059">
        <f t="shared" si="9"/>
        <v>3470.4</v>
      </c>
      <c r="J649" s="2167" t="s">
        <v>6402</v>
      </c>
      <c r="K649" s="2168" t="str">
        <f>VLOOKUP(J649,'FICHE RATIOS'!C:D,2,FALSE)</f>
        <v>Origine des Installations</v>
      </c>
    </row>
    <row r="650" spans="1:11" s="1210" customFormat="1" ht="12">
      <c r="A650" s="1275"/>
      <c r="B650" s="989" t="s">
        <v>179</v>
      </c>
      <c r="C650" s="1255"/>
      <c r="D650" s="1263" t="s">
        <v>4134</v>
      </c>
      <c r="E650" s="992" t="s">
        <v>51</v>
      </c>
      <c r="F650" s="1001">
        <v>1</v>
      </c>
      <c r="G650" s="932">
        <v>1225.02</v>
      </c>
      <c r="H650" s="1059">
        <f t="shared" si="9"/>
        <v>1225.02</v>
      </c>
      <c r="J650" s="2167" t="s">
        <v>6402</v>
      </c>
      <c r="K650" s="2168" t="str">
        <f>VLOOKUP(J650,'FICHE RATIOS'!C:D,2,FALSE)</f>
        <v>Origine des Installations</v>
      </c>
    </row>
    <row r="651" spans="1:11" s="1210" customFormat="1" ht="12">
      <c r="A651" s="1275"/>
      <c r="B651" s="989" t="s">
        <v>179</v>
      </c>
      <c r="C651" s="1255"/>
      <c r="D651" s="1263" t="s">
        <v>4135</v>
      </c>
      <c r="E651" s="992" t="s">
        <v>51</v>
      </c>
      <c r="F651" s="1001">
        <v>1</v>
      </c>
      <c r="G651" s="932">
        <v>504.68</v>
      </c>
      <c r="H651" s="1059">
        <f t="shared" si="9"/>
        <v>504.68</v>
      </c>
      <c r="J651" s="2167" t="s">
        <v>6402</v>
      </c>
      <c r="K651" s="2168" t="str">
        <f>VLOOKUP(J651,'FICHE RATIOS'!C:D,2,FALSE)</f>
        <v>Origine des Installations</v>
      </c>
    </row>
    <row r="652" spans="1:11" s="1210" customFormat="1" ht="12">
      <c r="A652" s="1275"/>
      <c r="B652" s="989" t="s">
        <v>179</v>
      </c>
      <c r="C652" s="1255"/>
      <c r="D652" s="1256" t="s">
        <v>179</v>
      </c>
      <c r="E652" s="992" t="s">
        <v>179</v>
      </c>
      <c r="F652" s="1001"/>
      <c r="G652" s="932"/>
      <c r="H652" s="1059" t="str">
        <f t="shared" ref="H652:H715" si="10">+IF(F652=0,"",F652*G652)</f>
        <v/>
      </c>
      <c r="J652" s="2167" t="s">
        <v>6402</v>
      </c>
      <c r="K652" s="2168" t="str">
        <f>VLOOKUP(J652,'FICHE RATIOS'!C:D,2,FALSE)</f>
        <v>Origine des Installations</v>
      </c>
    </row>
    <row r="653" spans="1:11" s="1210" customFormat="1" ht="12">
      <c r="A653" s="1275"/>
      <c r="B653" s="989" t="s">
        <v>179</v>
      </c>
      <c r="C653" s="1255"/>
      <c r="D653" s="1256" t="s">
        <v>4152</v>
      </c>
      <c r="E653" s="992" t="s">
        <v>179</v>
      </c>
      <c r="F653" s="1001"/>
      <c r="G653" s="932"/>
      <c r="H653" s="1059" t="str">
        <f t="shared" si="10"/>
        <v/>
      </c>
      <c r="J653" s="2167" t="s">
        <v>6402</v>
      </c>
      <c r="K653" s="2168" t="str">
        <f>VLOOKUP(J653,'FICHE RATIOS'!C:D,2,FALSE)</f>
        <v>Origine des Installations</v>
      </c>
    </row>
    <row r="654" spans="1:11" s="1210" customFormat="1" ht="12">
      <c r="A654" s="1275"/>
      <c r="B654" s="989" t="s">
        <v>179</v>
      </c>
      <c r="C654" s="1255"/>
      <c r="D654" s="1263" t="s">
        <v>4153</v>
      </c>
      <c r="E654" s="992" t="s">
        <v>235</v>
      </c>
      <c r="F654" s="1001">
        <v>123</v>
      </c>
      <c r="G654" s="932">
        <v>10.84</v>
      </c>
      <c r="H654" s="1059">
        <f t="shared" si="10"/>
        <v>1333.32</v>
      </c>
      <c r="J654" s="2167" t="s">
        <v>6402</v>
      </c>
      <c r="K654" s="2168" t="str">
        <f>VLOOKUP(J654,'FICHE RATIOS'!C:D,2,FALSE)</f>
        <v>Origine des Installations</v>
      </c>
    </row>
    <row r="655" spans="1:11" s="1210" customFormat="1" ht="12">
      <c r="A655" s="1275"/>
      <c r="B655" s="989" t="s">
        <v>179</v>
      </c>
      <c r="C655" s="1255"/>
      <c r="D655" s="1263" t="s">
        <v>4154</v>
      </c>
      <c r="E655" s="992" t="s">
        <v>235</v>
      </c>
      <c r="F655" s="1001">
        <v>483</v>
      </c>
      <c r="G655" s="932">
        <v>13.55</v>
      </c>
      <c r="H655" s="1059">
        <f t="shared" si="10"/>
        <v>6544.6500000000005</v>
      </c>
      <c r="J655" s="2167" t="s">
        <v>6402</v>
      </c>
      <c r="K655" s="2168" t="str">
        <f>VLOOKUP(J655,'FICHE RATIOS'!C:D,2,FALSE)</f>
        <v>Origine des Installations</v>
      </c>
    </row>
    <row r="656" spans="1:11" s="1210" customFormat="1" ht="12">
      <c r="A656" s="1275"/>
      <c r="B656" s="989" t="s">
        <v>179</v>
      </c>
      <c r="C656" s="1255"/>
      <c r="D656" s="1263" t="s">
        <v>4155</v>
      </c>
      <c r="E656" s="992" t="s">
        <v>70</v>
      </c>
      <c r="F656" s="1001">
        <v>80</v>
      </c>
      <c r="G656" s="932">
        <v>108.78</v>
      </c>
      <c r="H656" s="1059">
        <f t="shared" si="10"/>
        <v>8702.4</v>
      </c>
      <c r="J656" s="2167" t="s">
        <v>6402</v>
      </c>
      <c r="K656" s="2168" t="str">
        <f>VLOOKUP(J656,'FICHE RATIOS'!C:D,2,FALSE)</f>
        <v>Origine des Installations</v>
      </c>
    </row>
    <row r="657" spans="1:11" s="1210" customFormat="1" ht="12">
      <c r="A657" s="1275"/>
      <c r="B657" s="989" t="s">
        <v>179</v>
      </c>
      <c r="C657" s="1255"/>
      <c r="D657" s="1263" t="s">
        <v>4156</v>
      </c>
      <c r="E657" s="992" t="s">
        <v>235</v>
      </c>
      <c r="F657" s="1001">
        <v>40</v>
      </c>
      <c r="G657" s="932">
        <v>44.31</v>
      </c>
      <c r="H657" s="1059">
        <f t="shared" si="10"/>
        <v>1772.4</v>
      </c>
      <c r="J657" s="2167" t="s">
        <v>6402</v>
      </c>
      <c r="K657" s="2168" t="str">
        <f>VLOOKUP(J657,'FICHE RATIOS'!C:D,2,FALSE)</f>
        <v>Origine des Installations</v>
      </c>
    </row>
    <row r="658" spans="1:11" s="1210" customFormat="1" ht="12">
      <c r="A658" s="1275"/>
      <c r="B658" s="989" t="s">
        <v>179</v>
      </c>
      <c r="C658" s="1255"/>
      <c r="D658" s="1263" t="s">
        <v>4157</v>
      </c>
      <c r="E658" s="992" t="s">
        <v>235</v>
      </c>
      <c r="F658" s="1001">
        <v>55</v>
      </c>
      <c r="G658" s="932">
        <v>52.55</v>
      </c>
      <c r="H658" s="1059">
        <f t="shared" si="10"/>
        <v>2890.25</v>
      </c>
      <c r="J658" s="2167" t="s">
        <v>6402</v>
      </c>
      <c r="K658" s="2168" t="str">
        <f>VLOOKUP(J658,'FICHE RATIOS'!C:D,2,FALSE)</f>
        <v>Origine des Installations</v>
      </c>
    </row>
    <row r="659" spans="1:11" s="1210" customFormat="1" ht="12">
      <c r="A659" s="1275"/>
      <c r="B659" s="989" t="s">
        <v>179</v>
      </c>
      <c r="C659" s="1255"/>
      <c r="D659" s="1263" t="s">
        <v>4556</v>
      </c>
      <c r="E659" s="992" t="s">
        <v>235</v>
      </c>
      <c r="F659" s="1001">
        <v>76</v>
      </c>
      <c r="G659" s="932">
        <v>10.64</v>
      </c>
      <c r="H659" s="1059">
        <f t="shared" si="10"/>
        <v>808.6400000000001</v>
      </c>
      <c r="J659" s="2167" t="s">
        <v>6402</v>
      </c>
      <c r="K659" s="2168" t="str">
        <f>VLOOKUP(J659,'FICHE RATIOS'!C:D,2,FALSE)</f>
        <v>Origine des Installations</v>
      </c>
    </row>
    <row r="660" spans="1:11" s="1210" customFormat="1" ht="12">
      <c r="A660" s="1275"/>
      <c r="B660" s="989" t="s">
        <v>179</v>
      </c>
      <c r="C660" s="1255"/>
      <c r="D660" s="1256" t="s">
        <v>179</v>
      </c>
      <c r="E660" s="992" t="s">
        <v>179</v>
      </c>
      <c r="F660" s="1001"/>
      <c r="G660" s="932"/>
      <c r="H660" s="1059" t="str">
        <f t="shared" si="10"/>
        <v/>
      </c>
      <c r="J660" s="2167" t="s">
        <v>6402</v>
      </c>
      <c r="K660" s="2168" t="str">
        <f>VLOOKUP(J660,'FICHE RATIOS'!C:D,2,FALSE)</f>
        <v>Origine des Installations</v>
      </c>
    </row>
    <row r="661" spans="1:11" s="1210" customFormat="1" ht="12">
      <c r="A661" s="1275"/>
      <c r="B661" s="989" t="s">
        <v>4158</v>
      </c>
      <c r="C661" s="1264" t="s">
        <v>4159</v>
      </c>
      <c r="D661" s="1265"/>
      <c r="E661" s="1001"/>
      <c r="F661" s="1001"/>
      <c r="G661" s="932"/>
      <c r="H661" s="1059" t="str">
        <f t="shared" si="10"/>
        <v/>
      </c>
      <c r="J661" s="2167"/>
      <c r="K661" s="2168" t="e">
        <f>VLOOKUP(J661,'FICHE RATIOS'!C:D,2,FALSE)</f>
        <v>#N/A</v>
      </c>
    </row>
    <row r="662" spans="1:11" s="1210" customFormat="1" ht="12">
      <c r="A662" s="1275"/>
      <c r="B662" s="989" t="s">
        <v>179</v>
      </c>
      <c r="C662" s="1255"/>
      <c r="D662" s="1256" t="s">
        <v>4557</v>
      </c>
      <c r="E662" s="992" t="s">
        <v>179</v>
      </c>
      <c r="F662" s="1001"/>
      <c r="G662" s="932"/>
      <c r="H662" s="1059" t="str">
        <f t="shared" si="10"/>
        <v/>
      </c>
      <c r="J662" s="2167"/>
      <c r="K662" s="2168" t="e">
        <f>VLOOKUP(J662,'FICHE RATIOS'!C:D,2,FALSE)</f>
        <v>#N/A</v>
      </c>
    </row>
    <row r="663" spans="1:11" s="1210" customFormat="1" ht="12">
      <c r="A663" s="1275"/>
      <c r="B663" s="989" t="s">
        <v>179</v>
      </c>
      <c r="C663" s="1255"/>
      <c r="D663" s="1256" t="s">
        <v>179</v>
      </c>
      <c r="E663" s="992" t="s">
        <v>179</v>
      </c>
      <c r="F663" s="1001"/>
      <c r="G663" s="932"/>
      <c r="H663" s="1059" t="str">
        <f t="shared" si="10"/>
        <v/>
      </c>
      <c r="J663" s="2167"/>
      <c r="K663" s="2168" t="e">
        <f>VLOOKUP(J663,'FICHE RATIOS'!C:D,2,FALSE)</f>
        <v>#N/A</v>
      </c>
    </row>
    <row r="664" spans="1:11" s="1210" customFormat="1" ht="12">
      <c r="A664" s="1275"/>
      <c r="B664" s="989" t="s">
        <v>4163</v>
      </c>
      <c r="C664" s="1264" t="s">
        <v>4164</v>
      </c>
      <c r="D664" s="1265"/>
      <c r="E664" s="1001"/>
      <c r="F664" s="1001"/>
      <c r="G664" s="932"/>
      <c r="H664" s="1059" t="str">
        <f t="shared" si="10"/>
        <v/>
      </c>
      <c r="J664" s="2167"/>
      <c r="K664" s="2168" t="e">
        <f>VLOOKUP(J664,'FICHE RATIOS'!C:D,2,FALSE)</f>
        <v>#N/A</v>
      </c>
    </row>
    <row r="665" spans="1:11" s="1210" customFormat="1" ht="12">
      <c r="A665" s="1275"/>
      <c r="B665" s="989" t="s">
        <v>179</v>
      </c>
      <c r="C665" s="1255"/>
      <c r="D665" s="1263" t="s">
        <v>4558</v>
      </c>
      <c r="E665" s="992" t="s">
        <v>51</v>
      </c>
      <c r="F665" s="1001">
        <v>1</v>
      </c>
      <c r="G665" s="932">
        <v>39716.65</v>
      </c>
      <c r="H665" s="1059">
        <f t="shared" si="10"/>
        <v>39716.65</v>
      </c>
      <c r="J665" s="2167" t="s">
        <v>6403</v>
      </c>
      <c r="K665" s="2168" t="str">
        <f>VLOOKUP(J665,'FICHE RATIOS'!C:D,2,FALSE)</f>
        <v>TGBT &amp; TGS</v>
      </c>
    </row>
    <row r="666" spans="1:11" s="1210" customFormat="1" ht="12">
      <c r="A666" s="1275"/>
      <c r="B666" s="989" t="s">
        <v>179</v>
      </c>
      <c r="C666" s="1255"/>
      <c r="D666" s="1263" t="s">
        <v>4559</v>
      </c>
      <c r="E666" s="992" t="s">
        <v>51</v>
      </c>
      <c r="F666" s="1001">
        <v>1</v>
      </c>
      <c r="G666" s="932">
        <v>53841.79</v>
      </c>
      <c r="H666" s="1059">
        <f t="shared" si="10"/>
        <v>53841.79</v>
      </c>
      <c r="J666" s="2167" t="s">
        <v>6403</v>
      </c>
      <c r="K666" s="2168" t="str">
        <f>VLOOKUP(J666,'FICHE RATIOS'!C:D,2,FALSE)</f>
        <v>TGBT &amp; TGS</v>
      </c>
    </row>
    <row r="667" spans="1:11" s="1210" customFormat="1" ht="12">
      <c r="A667" s="1275"/>
      <c r="B667" s="989" t="s">
        <v>179</v>
      </c>
      <c r="C667" s="1255"/>
      <c r="D667" s="1263" t="s">
        <v>4560</v>
      </c>
      <c r="E667" s="992" t="s">
        <v>51</v>
      </c>
      <c r="F667" s="1001">
        <v>1</v>
      </c>
      <c r="G667" s="932">
        <v>13698.72</v>
      </c>
      <c r="H667" s="1059">
        <f t="shared" si="10"/>
        <v>13698.72</v>
      </c>
      <c r="J667" s="2167" t="s">
        <v>6403</v>
      </c>
      <c r="K667" s="2168" t="str">
        <f>VLOOKUP(J667,'FICHE RATIOS'!C:D,2,FALSE)</f>
        <v>TGBT &amp; TGS</v>
      </c>
    </row>
    <row r="668" spans="1:11" s="1210" customFormat="1" ht="12">
      <c r="A668" s="1275"/>
      <c r="B668" s="989" t="s">
        <v>179</v>
      </c>
      <c r="C668" s="1255"/>
      <c r="D668" s="1256" t="s">
        <v>179</v>
      </c>
      <c r="E668" s="992" t="s">
        <v>179</v>
      </c>
      <c r="F668" s="1001"/>
      <c r="G668" s="932"/>
      <c r="H668" s="1059" t="str">
        <f t="shared" si="10"/>
        <v/>
      </c>
      <c r="J668" s="2167" t="s">
        <v>6403</v>
      </c>
      <c r="K668" s="2168" t="str">
        <f>VLOOKUP(J668,'FICHE RATIOS'!C:D,2,FALSE)</f>
        <v>TGBT &amp; TGS</v>
      </c>
    </row>
    <row r="669" spans="1:11" s="1210" customFormat="1" ht="12">
      <c r="A669" s="1275"/>
      <c r="B669" s="989" t="s">
        <v>179</v>
      </c>
      <c r="C669" s="1255"/>
      <c r="D669" s="1263" t="s">
        <v>4561</v>
      </c>
      <c r="E669" s="992" t="s">
        <v>51</v>
      </c>
      <c r="F669" s="1001">
        <v>1</v>
      </c>
      <c r="G669" s="932">
        <v>16587.509999999998</v>
      </c>
      <c r="H669" s="1059">
        <f t="shared" si="10"/>
        <v>16587.509999999998</v>
      </c>
      <c r="J669" s="2167" t="s">
        <v>6403</v>
      </c>
      <c r="K669" s="2168" t="str">
        <f>VLOOKUP(J669,'FICHE RATIOS'!C:D,2,FALSE)</f>
        <v>TGBT &amp; TGS</v>
      </c>
    </row>
    <row r="670" spans="1:11" s="1210" customFormat="1" ht="12">
      <c r="A670" s="1275"/>
      <c r="B670" s="989" t="s">
        <v>179</v>
      </c>
      <c r="C670" s="1255"/>
      <c r="D670" s="1256" t="s">
        <v>179</v>
      </c>
      <c r="E670" s="992" t="s">
        <v>179</v>
      </c>
      <c r="F670" s="1001"/>
      <c r="G670" s="932"/>
      <c r="H670" s="1059" t="str">
        <f t="shared" si="10"/>
        <v/>
      </c>
      <c r="J670" s="2167" t="s">
        <v>6403</v>
      </c>
      <c r="K670" s="2168" t="str">
        <f>VLOOKUP(J670,'FICHE RATIOS'!C:D,2,FALSE)</f>
        <v>TGBT &amp; TGS</v>
      </c>
    </row>
    <row r="671" spans="1:11" s="1210" customFormat="1" ht="12">
      <c r="A671" s="1275"/>
      <c r="B671" s="989" t="s">
        <v>179</v>
      </c>
      <c r="C671" s="1255"/>
      <c r="D671" s="1263" t="s">
        <v>4562</v>
      </c>
      <c r="E671" s="992" t="s">
        <v>51</v>
      </c>
      <c r="F671" s="1001">
        <v>1</v>
      </c>
      <c r="G671" s="932">
        <v>13725.9</v>
      </c>
      <c r="H671" s="1059">
        <f t="shared" si="10"/>
        <v>13725.9</v>
      </c>
      <c r="J671" s="2167" t="s">
        <v>6403</v>
      </c>
      <c r="K671" s="2168" t="str">
        <f>VLOOKUP(J671,'FICHE RATIOS'!C:D,2,FALSE)</f>
        <v>TGBT &amp; TGS</v>
      </c>
    </row>
    <row r="672" spans="1:11" s="1210" customFormat="1" ht="12">
      <c r="A672" s="1275"/>
      <c r="B672" s="989" t="s">
        <v>179</v>
      </c>
      <c r="C672" s="1255"/>
      <c r="D672" s="1263" t="s">
        <v>4563</v>
      </c>
      <c r="E672" s="992" t="s">
        <v>51</v>
      </c>
      <c r="F672" s="1001">
        <v>1</v>
      </c>
      <c r="G672" s="932">
        <v>12168.06</v>
      </c>
      <c r="H672" s="1059">
        <f t="shared" si="10"/>
        <v>12168.06</v>
      </c>
      <c r="J672" s="2167" t="s">
        <v>6403</v>
      </c>
      <c r="K672" s="2168" t="str">
        <f>VLOOKUP(J672,'FICHE RATIOS'!C:D,2,FALSE)</f>
        <v>TGBT &amp; TGS</v>
      </c>
    </row>
    <row r="673" spans="1:11" s="1210" customFormat="1" ht="12">
      <c r="A673" s="1275"/>
      <c r="B673" s="989" t="s">
        <v>179</v>
      </c>
      <c r="C673" s="1255"/>
      <c r="D673" s="1256" t="s">
        <v>179</v>
      </c>
      <c r="E673" s="992" t="s">
        <v>179</v>
      </c>
      <c r="F673" s="1001"/>
      <c r="G673" s="932"/>
      <c r="H673" s="1059" t="str">
        <f t="shared" si="10"/>
        <v/>
      </c>
      <c r="J673" s="2167" t="s">
        <v>6403</v>
      </c>
      <c r="K673" s="2168" t="str">
        <f>VLOOKUP(J673,'FICHE RATIOS'!C:D,2,FALSE)</f>
        <v>TGBT &amp; TGS</v>
      </c>
    </row>
    <row r="674" spans="1:11" s="1210" customFormat="1" ht="12">
      <c r="A674" s="1275"/>
      <c r="B674" s="989" t="s">
        <v>179</v>
      </c>
      <c r="C674" s="1255"/>
      <c r="D674" s="1263" t="s">
        <v>4173</v>
      </c>
      <c r="E674" s="992" t="s">
        <v>51</v>
      </c>
      <c r="F674" s="1001">
        <v>1</v>
      </c>
      <c r="G674" s="932">
        <v>13262.89</v>
      </c>
      <c r="H674" s="1059">
        <f t="shared" si="10"/>
        <v>13262.89</v>
      </c>
      <c r="J674" s="2167" t="s">
        <v>6403</v>
      </c>
      <c r="K674" s="2168" t="str">
        <f>VLOOKUP(J674,'FICHE RATIOS'!C:D,2,FALSE)</f>
        <v>TGBT &amp; TGS</v>
      </c>
    </row>
    <row r="675" spans="1:11" s="1210" customFormat="1" ht="12">
      <c r="A675" s="1275"/>
      <c r="B675" s="989" t="s">
        <v>179</v>
      </c>
      <c r="C675" s="1255"/>
      <c r="D675" s="1256" t="s">
        <v>179</v>
      </c>
      <c r="E675" s="992" t="s">
        <v>179</v>
      </c>
      <c r="F675" s="1001"/>
      <c r="G675" s="932"/>
      <c r="H675" s="1059" t="str">
        <f t="shared" si="10"/>
        <v/>
      </c>
      <c r="J675" s="2167"/>
      <c r="K675" s="2168" t="e">
        <f>VLOOKUP(J675,'FICHE RATIOS'!C:D,2,FALSE)</f>
        <v>#N/A</v>
      </c>
    </row>
    <row r="676" spans="1:11" s="1210" customFormat="1" ht="12">
      <c r="A676" s="1275"/>
      <c r="B676" s="989" t="s">
        <v>4174</v>
      </c>
      <c r="C676" s="1264" t="s">
        <v>4175</v>
      </c>
      <c r="D676" s="1265"/>
      <c r="E676" s="1001"/>
      <c r="F676" s="1001"/>
      <c r="G676" s="932"/>
      <c r="H676" s="1059" t="str">
        <f t="shared" si="10"/>
        <v/>
      </c>
      <c r="J676" s="2167"/>
      <c r="K676" s="2168" t="e">
        <f>VLOOKUP(J676,'FICHE RATIOS'!C:D,2,FALSE)</f>
        <v>#N/A</v>
      </c>
    </row>
    <row r="677" spans="1:11" s="1210" customFormat="1" ht="12">
      <c r="A677" s="1275"/>
      <c r="B677" s="989" t="s">
        <v>179</v>
      </c>
      <c r="C677" s="1255"/>
      <c r="D677" s="1256" t="s">
        <v>4176</v>
      </c>
      <c r="E677" s="992" t="s">
        <v>179</v>
      </c>
      <c r="F677" s="1001"/>
      <c r="G677" s="932"/>
      <c r="H677" s="1059" t="str">
        <f t="shared" si="10"/>
        <v/>
      </c>
      <c r="J677" s="2167"/>
      <c r="K677" s="2168" t="e">
        <f>VLOOKUP(J677,'FICHE RATIOS'!C:D,2,FALSE)</f>
        <v>#N/A</v>
      </c>
    </row>
    <row r="678" spans="1:11" s="1272" customFormat="1" ht="12">
      <c r="A678" s="1283"/>
      <c r="B678" s="1267" t="s">
        <v>179</v>
      </c>
      <c r="C678" s="1268"/>
      <c r="D678" s="1284" t="s">
        <v>4564</v>
      </c>
      <c r="E678" s="1270" t="s">
        <v>235</v>
      </c>
      <c r="F678" s="979">
        <v>30</v>
      </c>
      <c r="G678" s="932">
        <v>89.92</v>
      </c>
      <c r="H678" s="1059">
        <f t="shared" si="10"/>
        <v>2697.6</v>
      </c>
      <c r="J678" s="2171" t="s">
        <v>6406</v>
      </c>
      <c r="K678" s="2168" t="str">
        <f>VLOOKUP(J678,'FICHE RATIOS'!C:D,2,FALSE)</f>
        <v>Distribution (câbles, alimentations spécifiques)</v>
      </c>
    </row>
    <row r="679" spans="1:11" s="1210" customFormat="1" ht="12">
      <c r="A679" s="1275"/>
      <c r="B679" s="989" t="s">
        <v>179</v>
      </c>
      <c r="C679" s="1255"/>
      <c r="D679" s="1263" t="s">
        <v>4565</v>
      </c>
      <c r="E679" s="992" t="s">
        <v>235</v>
      </c>
      <c r="F679" s="1001">
        <v>30</v>
      </c>
      <c r="G679" s="932">
        <v>75.760000000000005</v>
      </c>
      <c r="H679" s="1059">
        <f t="shared" si="10"/>
        <v>2272.8000000000002</v>
      </c>
      <c r="J679" s="2171" t="s">
        <v>6406</v>
      </c>
      <c r="K679" s="2168" t="str">
        <f>VLOOKUP(J679,'FICHE RATIOS'!C:D,2,FALSE)</f>
        <v>Distribution (câbles, alimentations spécifiques)</v>
      </c>
    </row>
    <row r="680" spans="1:11" s="1210" customFormat="1" ht="12">
      <c r="A680" s="1275"/>
      <c r="B680" s="989" t="s">
        <v>179</v>
      </c>
      <c r="C680" s="1255"/>
      <c r="D680" s="1263" t="s">
        <v>4566</v>
      </c>
      <c r="E680" s="992" t="s">
        <v>235</v>
      </c>
      <c r="F680" s="1001">
        <v>100</v>
      </c>
      <c r="G680" s="932">
        <v>89.92</v>
      </c>
      <c r="H680" s="1059">
        <f t="shared" si="10"/>
        <v>8992</v>
      </c>
      <c r="J680" s="2171" t="s">
        <v>6406</v>
      </c>
      <c r="K680" s="2168" t="str">
        <f>VLOOKUP(J680,'FICHE RATIOS'!C:D,2,FALSE)</f>
        <v>Distribution (câbles, alimentations spécifiques)</v>
      </c>
    </row>
    <row r="681" spans="1:11" s="1210" customFormat="1" ht="12">
      <c r="A681" s="1275"/>
      <c r="B681" s="989" t="s">
        <v>179</v>
      </c>
      <c r="C681" s="1255"/>
      <c r="D681" s="1263" t="s">
        <v>4567</v>
      </c>
      <c r="E681" s="992" t="s">
        <v>235</v>
      </c>
      <c r="F681" s="1001">
        <v>30</v>
      </c>
      <c r="G681" s="932">
        <v>75.760000000000005</v>
      </c>
      <c r="H681" s="1059">
        <f t="shared" si="10"/>
        <v>2272.8000000000002</v>
      </c>
      <c r="J681" s="2171" t="s">
        <v>6406</v>
      </c>
      <c r="K681" s="2168" t="str">
        <f>VLOOKUP(J681,'FICHE RATIOS'!C:D,2,FALSE)</f>
        <v>Distribution (câbles, alimentations spécifiques)</v>
      </c>
    </row>
    <row r="682" spans="1:11" s="1210" customFormat="1" ht="12">
      <c r="A682" s="1275"/>
      <c r="B682" s="989" t="s">
        <v>179</v>
      </c>
      <c r="C682" s="1255"/>
      <c r="D682" s="1256" t="s">
        <v>179</v>
      </c>
      <c r="E682" s="992" t="s">
        <v>179</v>
      </c>
      <c r="F682" s="1001"/>
      <c r="G682" s="932"/>
      <c r="H682" s="1059" t="str">
        <f t="shared" si="10"/>
        <v/>
      </c>
      <c r="J682" s="2171" t="s">
        <v>6406</v>
      </c>
      <c r="K682" s="2168" t="str">
        <f>VLOOKUP(J682,'FICHE RATIOS'!C:D,2,FALSE)</f>
        <v>Distribution (câbles, alimentations spécifiques)</v>
      </c>
    </row>
    <row r="683" spans="1:11" s="1210" customFormat="1" ht="12">
      <c r="A683" s="1275"/>
      <c r="B683" s="989" t="s">
        <v>179</v>
      </c>
      <c r="C683" s="1255"/>
      <c r="D683" s="1256" t="s">
        <v>4181</v>
      </c>
      <c r="E683" s="992" t="s">
        <v>179</v>
      </c>
      <c r="F683" s="1001"/>
      <c r="G683" s="932"/>
      <c r="H683" s="1059" t="str">
        <f t="shared" si="10"/>
        <v/>
      </c>
      <c r="J683" s="2171" t="s">
        <v>6406</v>
      </c>
      <c r="K683" s="2168" t="str">
        <f>VLOOKUP(J683,'FICHE RATIOS'!C:D,2,FALSE)</f>
        <v>Distribution (câbles, alimentations spécifiques)</v>
      </c>
    </row>
    <row r="684" spans="1:11" s="1210" customFormat="1" ht="12">
      <c r="A684" s="1275"/>
      <c r="B684" s="989" t="s">
        <v>179</v>
      </c>
      <c r="C684" s="1255"/>
      <c r="D684" s="1263" t="s">
        <v>4568</v>
      </c>
      <c r="E684" s="992" t="s">
        <v>235</v>
      </c>
      <c r="F684" s="1001">
        <v>170</v>
      </c>
      <c r="G684" s="932">
        <v>10.68</v>
      </c>
      <c r="H684" s="1059">
        <f t="shared" si="10"/>
        <v>1815.6</v>
      </c>
      <c r="J684" s="2171" t="s">
        <v>6406</v>
      </c>
      <c r="K684" s="2168" t="str">
        <f>VLOOKUP(J684,'FICHE RATIOS'!C:D,2,FALSE)</f>
        <v>Distribution (câbles, alimentations spécifiques)</v>
      </c>
    </row>
    <row r="685" spans="1:11" s="1210" customFormat="1" ht="12">
      <c r="A685" s="1275"/>
      <c r="B685" s="989" t="s">
        <v>179</v>
      </c>
      <c r="C685" s="1255"/>
      <c r="D685" s="1263" t="s">
        <v>4183</v>
      </c>
      <c r="E685" s="992" t="s">
        <v>66</v>
      </c>
      <c r="F685" s="1001">
        <v>2</v>
      </c>
      <c r="G685" s="932">
        <v>103.79</v>
      </c>
      <c r="H685" s="1059">
        <f t="shared" si="10"/>
        <v>207.58</v>
      </c>
      <c r="J685" s="2171" t="s">
        <v>6406</v>
      </c>
      <c r="K685" s="2168" t="str">
        <f>VLOOKUP(J685,'FICHE RATIOS'!C:D,2,FALSE)</f>
        <v>Distribution (câbles, alimentations spécifiques)</v>
      </c>
    </row>
    <row r="686" spans="1:11" s="1210" customFormat="1" ht="12">
      <c r="A686" s="1275"/>
      <c r="B686" s="989" t="s">
        <v>179</v>
      </c>
      <c r="C686" s="1255"/>
      <c r="D686" s="1263" t="s">
        <v>4569</v>
      </c>
      <c r="E686" s="992" t="s">
        <v>235</v>
      </c>
      <c r="F686" s="1001">
        <v>234</v>
      </c>
      <c r="G686" s="932">
        <v>10.68</v>
      </c>
      <c r="H686" s="1059">
        <f t="shared" si="10"/>
        <v>2499.12</v>
      </c>
      <c r="J686" s="2171" t="s">
        <v>6406</v>
      </c>
      <c r="K686" s="2168" t="str">
        <f>VLOOKUP(J686,'FICHE RATIOS'!C:D,2,FALSE)</f>
        <v>Distribution (câbles, alimentations spécifiques)</v>
      </c>
    </row>
    <row r="687" spans="1:11" s="1210" customFormat="1" ht="12">
      <c r="A687" s="1275"/>
      <c r="B687" s="989" t="s">
        <v>179</v>
      </c>
      <c r="C687" s="1255"/>
      <c r="D687" s="1263" t="s">
        <v>4183</v>
      </c>
      <c r="E687" s="992" t="s">
        <v>66</v>
      </c>
      <c r="F687" s="1001">
        <v>2</v>
      </c>
      <c r="G687" s="932">
        <v>103.79</v>
      </c>
      <c r="H687" s="1059">
        <f t="shared" si="10"/>
        <v>207.58</v>
      </c>
      <c r="J687" s="2171" t="s">
        <v>6406</v>
      </c>
      <c r="K687" s="2168" t="str">
        <f>VLOOKUP(J687,'FICHE RATIOS'!C:D,2,FALSE)</f>
        <v>Distribution (câbles, alimentations spécifiques)</v>
      </c>
    </row>
    <row r="688" spans="1:11" s="1210" customFormat="1" ht="12">
      <c r="A688" s="1275"/>
      <c r="B688" s="989" t="s">
        <v>179</v>
      </c>
      <c r="C688" s="1255"/>
      <c r="D688" s="1263" t="s">
        <v>4570</v>
      </c>
      <c r="E688" s="992" t="s">
        <v>235</v>
      </c>
      <c r="F688" s="1001">
        <v>184</v>
      </c>
      <c r="G688" s="932">
        <v>14.45</v>
      </c>
      <c r="H688" s="1059">
        <f t="shared" si="10"/>
        <v>2658.7999999999997</v>
      </c>
      <c r="J688" s="2171" t="s">
        <v>6406</v>
      </c>
      <c r="K688" s="2168" t="str">
        <f>VLOOKUP(J688,'FICHE RATIOS'!C:D,2,FALSE)</f>
        <v>Distribution (câbles, alimentations spécifiques)</v>
      </c>
    </row>
    <row r="689" spans="1:11" s="1210" customFormat="1" ht="12">
      <c r="A689" s="1275"/>
      <c r="B689" s="989" t="s">
        <v>179</v>
      </c>
      <c r="C689" s="1255"/>
      <c r="D689" s="1263" t="s">
        <v>4571</v>
      </c>
      <c r="E689" s="992" t="s">
        <v>235</v>
      </c>
      <c r="F689" s="1001">
        <v>78</v>
      </c>
      <c r="G689" s="932">
        <v>10.68</v>
      </c>
      <c r="H689" s="1059">
        <f t="shared" si="10"/>
        <v>833.04</v>
      </c>
      <c r="J689" s="2171" t="s">
        <v>6406</v>
      </c>
      <c r="K689" s="2168" t="str">
        <f>VLOOKUP(J689,'FICHE RATIOS'!C:D,2,FALSE)</f>
        <v>Distribution (câbles, alimentations spécifiques)</v>
      </c>
    </row>
    <row r="690" spans="1:11" s="1210" customFormat="1" ht="12">
      <c r="A690" s="1275"/>
      <c r="B690" s="989" t="s">
        <v>179</v>
      </c>
      <c r="C690" s="1255"/>
      <c r="D690" s="1263" t="s">
        <v>4572</v>
      </c>
      <c r="E690" s="992" t="s">
        <v>235</v>
      </c>
      <c r="F690" s="1001">
        <v>240</v>
      </c>
      <c r="G690" s="932">
        <v>14.45</v>
      </c>
      <c r="H690" s="1059">
        <f t="shared" si="10"/>
        <v>3468</v>
      </c>
      <c r="J690" s="2171" t="s">
        <v>6406</v>
      </c>
      <c r="K690" s="2168" t="str">
        <f>VLOOKUP(J690,'FICHE RATIOS'!C:D,2,FALSE)</f>
        <v>Distribution (câbles, alimentations spécifiques)</v>
      </c>
    </row>
    <row r="691" spans="1:11" s="1210" customFormat="1" ht="12">
      <c r="A691" s="1275"/>
      <c r="B691" s="989" t="s">
        <v>179</v>
      </c>
      <c r="C691" s="1255"/>
      <c r="D691" s="1263" t="s">
        <v>4573</v>
      </c>
      <c r="E691" s="992" t="s">
        <v>235</v>
      </c>
      <c r="F691" s="1001">
        <v>236</v>
      </c>
      <c r="G691" s="932">
        <v>14.45</v>
      </c>
      <c r="H691" s="1059">
        <f t="shared" si="10"/>
        <v>3410.2</v>
      </c>
      <c r="J691" s="2171" t="s">
        <v>6406</v>
      </c>
      <c r="K691" s="2168" t="str">
        <f>VLOOKUP(J691,'FICHE RATIOS'!C:D,2,FALSE)</f>
        <v>Distribution (câbles, alimentations spécifiques)</v>
      </c>
    </row>
    <row r="692" spans="1:11" s="1210" customFormat="1" ht="12">
      <c r="A692" s="1275"/>
      <c r="B692" s="989" t="s">
        <v>179</v>
      </c>
      <c r="C692" s="1255"/>
      <c r="D692" s="1263" t="s">
        <v>4574</v>
      </c>
      <c r="E692" s="992" t="s">
        <v>235</v>
      </c>
      <c r="F692" s="1001">
        <v>185</v>
      </c>
      <c r="G692" s="932">
        <v>14.45</v>
      </c>
      <c r="H692" s="1059">
        <f t="shared" si="10"/>
        <v>2673.25</v>
      </c>
      <c r="J692" s="2171" t="s">
        <v>6406</v>
      </c>
      <c r="K692" s="2168" t="str">
        <f>VLOOKUP(J692,'FICHE RATIOS'!C:D,2,FALSE)</f>
        <v>Distribution (câbles, alimentations spécifiques)</v>
      </c>
    </row>
    <row r="693" spans="1:11" s="1210" customFormat="1" ht="12">
      <c r="A693" s="1275"/>
      <c r="B693" s="989" t="s">
        <v>179</v>
      </c>
      <c r="C693" s="1255"/>
      <c r="D693" s="1256" t="s">
        <v>179</v>
      </c>
      <c r="E693" s="992" t="s">
        <v>179</v>
      </c>
      <c r="F693" s="1001"/>
      <c r="G693" s="932"/>
      <c r="H693" s="1059" t="str">
        <f t="shared" si="10"/>
        <v/>
      </c>
      <c r="J693" s="2171" t="s">
        <v>6406</v>
      </c>
      <c r="K693" s="2168" t="str">
        <f>VLOOKUP(J693,'FICHE RATIOS'!C:D,2,FALSE)</f>
        <v>Distribution (câbles, alimentations spécifiques)</v>
      </c>
    </row>
    <row r="694" spans="1:11" s="1210" customFormat="1" ht="12">
      <c r="A694" s="1275"/>
      <c r="B694" s="989" t="s">
        <v>179</v>
      </c>
      <c r="C694" s="1255"/>
      <c r="D694" s="1256" t="s">
        <v>179</v>
      </c>
      <c r="E694" s="992" t="s">
        <v>179</v>
      </c>
      <c r="F694" s="1001"/>
      <c r="G694" s="932"/>
      <c r="H694" s="1059" t="str">
        <f t="shared" si="10"/>
        <v/>
      </c>
      <c r="J694" s="2171" t="s">
        <v>6406</v>
      </c>
      <c r="K694" s="2168" t="str">
        <f>VLOOKUP(J694,'FICHE RATIOS'!C:D,2,FALSE)</f>
        <v>Distribution (câbles, alimentations spécifiques)</v>
      </c>
    </row>
    <row r="695" spans="1:11" s="1210" customFormat="1" ht="12">
      <c r="A695" s="1275"/>
      <c r="B695" s="989" t="s">
        <v>179</v>
      </c>
      <c r="C695" s="1255"/>
      <c r="D695" s="1256" t="s">
        <v>4190</v>
      </c>
      <c r="E695" s="992" t="s">
        <v>179</v>
      </c>
      <c r="F695" s="1001"/>
      <c r="G695" s="932"/>
      <c r="H695" s="1059" t="str">
        <f t="shared" si="10"/>
        <v/>
      </c>
      <c r="J695" s="2171" t="s">
        <v>6406</v>
      </c>
      <c r="K695" s="2168" t="str">
        <f>VLOOKUP(J695,'FICHE RATIOS'!C:D,2,FALSE)</f>
        <v>Distribution (câbles, alimentations spécifiques)</v>
      </c>
    </row>
    <row r="696" spans="1:11" s="1210" customFormat="1" ht="12">
      <c r="A696" s="1275"/>
      <c r="B696" s="989" t="s">
        <v>179</v>
      </c>
      <c r="C696" s="1255"/>
      <c r="D696" s="1263" t="s">
        <v>4575</v>
      </c>
      <c r="E696" s="992" t="s">
        <v>235</v>
      </c>
      <c r="F696" s="1001">
        <v>34</v>
      </c>
      <c r="G696" s="932">
        <v>12.5</v>
      </c>
      <c r="H696" s="1059">
        <f t="shared" si="10"/>
        <v>425</v>
      </c>
      <c r="J696" s="2171" t="s">
        <v>6406</v>
      </c>
      <c r="K696" s="2168" t="str">
        <f>VLOOKUP(J696,'FICHE RATIOS'!C:D,2,FALSE)</f>
        <v>Distribution (câbles, alimentations spécifiques)</v>
      </c>
    </row>
    <row r="697" spans="1:11" s="1210" customFormat="1" ht="12">
      <c r="A697" s="1275"/>
      <c r="B697" s="989" t="s">
        <v>179</v>
      </c>
      <c r="C697" s="1255"/>
      <c r="D697" s="1263" t="s">
        <v>4576</v>
      </c>
      <c r="E697" s="992" t="s">
        <v>235</v>
      </c>
      <c r="F697" s="1001">
        <v>90</v>
      </c>
      <c r="G697" s="932">
        <v>12.5</v>
      </c>
      <c r="H697" s="1059">
        <f t="shared" si="10"/>
        <v>1125</v>
      </c>
      <c r="J697" s="2171" t="s">
        <v>6406</v>
      </c>
      <c r="K697" s="2168" t="str">
        <f>VLOOKUP(J697,'FICHE RATIOS'!C:D,2,FALSE)</f>
        <v>Distribution (câbles, alimentations spécifiques)</v>
      </c>
    </row>
    <row r="698" spans="1:11" s="1210" customFormat="1" ht="12">
      <c r="A698" s="1275"/>
      <c r="B698" s="989" t="s">
        <v>179</v>
      </c>
      <c r="C698" s="1255"/>
      <c r="D698" s="1256" t="s">
        <v>179</v>
      </c>
      <c r="E698" s="992" t="s">
        <v>179</v>
      </c>
      <c r="F698" s="1001"/>
      <c r="G698" s="932"/>
      <c r="H698" s="1059" t="str">
        <f t="shared" si="10"/>
        <v/>
      </c>
      <c r="J698" s="2171" t="s">
        <v>6406</v>
      </c>
      <c r="K698" s="2168" t="str">
        <f>VLOOKUP(J698,'FICHE RATIOS'!C:D,2,FALSE)</f>
        <v>Distribution (câbles, alimentations spécifiques)</v>
      </c>
    </row>
    <row r="699" spans="1:11" s="1210" customFormat="1" ht="12">
      <c r="A699" s="1275"/>
      <c r="B699" s="989" t="s">
        <v>179</v>
      </c>
      <c r="C699" s="1255"/>
      <c r="D699" s="1256" t="s">
        <v>4193</v>
      </c>
      <c r="E699" s="992" t="s">
        <v>179</v>
      </c>
      <c r="F699" s="1001"/>
      <c r="G699" s="932"/>
      <c r="H699" s="1059" t="str">
        <f t="shared" si="10"/>
        <v/>
      </c>
      <c r="J699" s="2171" t="s">
        <v>6406</v>
      </c>
      <c r="K699" s="2168" t="str">
        <f>VLOOKUP(J699,'FICHE RATIOS'!C:D,2,FALSE)</f>
        <v>Distribution (câbles, alimentations spécifiques)</v>
      </c>
    </row>
    <row r="700" spans="1:11" s="1210" customFormat="1" ht="12">
      <c r="A700" s="1275"/>
      <c r="B700" s="989" t="s">
        <v>179</v>
      </c>
      <c r="C700" s="1255"/>
      <c r="D700" s="1263" t="s">
        <v>4194</v>
      </c>
      <c r="E700" s="992" t="s">
        <v>235</v>
      </c>
      <c r="F700" s="1001">
        <v>3959</v>
      </c>
      <c r="G700" s="932">
        <v>12.5</v>
      </c>
      <c r="H700" s="1059">
        <f t="shared" si="10"/>
        <v>49487.5</v>
      </c>
      <c r="J700" s="2171" t="s">
        <v>6406</v>
      </c>
      <c r="K700" s="2168" t="str">
        <f>VLOOKUP(J700,'FICHE RATIOS'!C:D,2,FALSE)</f>
        <v>Distribution (câbles, alimentations spécifiques)</v>
      </c>
    </row>
    <row r="701" spans="1:11" s="1210" customFormat="1" ht="12">
      <c r="A701" s="1275"/>
      <c r="B701" s="989" t="s">
        <v>179</v>
      </c>
      <c r="C701" s="1255"/>
      <c r="D701" s="1256" t="s">
        <v>179</v>
      </c>
      <c r="E701" s="992" t="s">
        <v>179</v>
      </c>
      <c r="F701" s="1001"/>
      <c r="G701" s="932"/>
      <c r="H701" s="1059" t="str">
        <f t="shared" si="10"/>
        <v/>
      </c>
      <c r="J701" s="2171" t="s">
        <v>6406</v>
      </c>
      <c r="K701" s="2168" t="str">
        <f>VLOOKUP(J701,'FICHE RATIOS'!C:D,2,FALSE)</f>
        <v>Distribution (câbles, alimentations spécifiques)</v>
      </c>
    </row>
    <row r="702" spans="1:11" s="1210" customFormat="1" ht="12">
      <c r="A702" s="1275"/>
      <c r="B702" s="989" t="s">
        <v>179</v>
      </c>
      <c r="C702" s="1255"/>
      <c r="D702" s="1256" t="s">
        <v>4577</v>
      </c>
      <c r="E702" s="992" t="s">
        <v>179</v>
      </c>
      <c r="F702" s="1001"/>
      <c r="G702" s="932"/>
      <c r="H702" s="1059" t="str">
        <f t="shared" si="10"/>
        <v/>
      </c>
      <c r="J702" s="2171" t="s">
        <v>6406</v>
      </c>
      <c r="K702" s="2168" t="str">
        <f>VLOOKUP(J702,'FICHE RATIOS'!C:D,2,FALSE)</f>
        <v>Distribution (câbles, alimentations spécifiques)</v>
      </c>
    </row>
    <row r="703" spans="1:11" s="1210" customFormat="1" ht="12">
      <c r="A703" s="1275"/>
      <c r="B703" s="989" t="s">
        <v>179</v>
      </c>
      <c r="C703" s="1255"/>
      <c r="D703" s="1263" t="s">
        <v>4578</v>
      </c>
      <c r="E703" s="992" t="s">
        <v>235</v>
      </c>
      <c r="F703" s="1001">
        <v>78</v>
      </c>
      <c r="G703" s="932">
        <v>8.17</v>
      </c>
      <c r="H703" s="1059">
        <f t="shared" si="10"/>
        <v>637.26</v>
      </c>
      <c r="J703" s="2171" t="s">
        <v>6406</v>
      </c>
      <c r="K703" s="2168" t="str">
        <f>VLOOKUP(J703,'FICHE RATIOS'!C:D,2,FALSE)</f>
        <v>Distribution (câbles, alimentations spécifiques)</v>
      </c>
    </row>
    <row r="704" spans="1:11" s="1210" customFormat="1" ht="12">
      <c r="A704" s="1275"/>
      <c r="B704" s="989" t="s">
        <v>179</v>
      </c>
      <c r="C704" s="1255"/>
      <c r="D704" s="1256" t="s">
        <v>179</v>
      </c>
      <c r="E704" s="992" t="s">
        <v>179</v>
      </c>
      <c r="F704" s="1001"/>
      <c r="G704" s="932"/>
      <c r="H704" s="1059" t="str">
        <f t="shared" si="10"/>
        <v/>
      </c>
      <c r="J704" s="2171" t="s">
        <v>6406</v>
      </c>
      <c r="K704" s="2168" t="str">
        <f>VLOOKUP(J704,'FICHE RATIOS'!C:D,2,FALSE)</f>
        <v>Distribution (câbles, alimentations spécifiques)</v>
      </c>
    </row>
    <row r="705" spans="1:11" s="1210" customFormat="1" ht="12">
      <c r="A705" s="1275"/>
      <c r="B705" s="989" t="s">
        <v>179</v>
      </c>
      <c r="C705" s="1255"/>
      <c r="D705" s="1256" t="s">
        <v>4195</v>
      </c>
      <c r="E705" s="992" t="s">
        <v>179</v>
      </c>
      <c r="F705" s="1001"/>
      <c r="G705" s="932"/>
      <c r="H705" s="1059" t="str">
        <f t="shared" si="10"/>
        <v/>
      </c>
      <c r="J705" s="2171" t="s">
        <v>6406</v>
      </c>
      <c r="K705" s="2168" t="str">
        <f>VLOOKUP(J705,'FICHE RATIOS'!C:D,2,FALSE)</f>
        <v>Distribution (câbles, alimentations spécifiques)</v>
      </c>
    </row>
    <row r="706" spans="1:11" s="1210" customFormat="1" ht="12">
      <c r="A706" s="1275"/>
      <c r="B706" s="989" t="s">
        <v>179</v>
      </c>
      <c r="C706" s="1255"/>
      <c r="D706" s="1263" t="s">
        <v>4579</v>
      </c>
      <c r="E706" s="992" t="s">
        <v>235</v>
      </c>
      <c r="F706" s="1001">
        <v>178</v>
      </c>
      <c r="G706" s="932">
        <v>25.09</v>
      </c>
      <c r="H706" s="1059">
        <f t="shared" si="10"/>
        <v>4466.0199999999995</v>
      </c>
      <c r="J706" s="2171" t="s">
        <v>6406</v>
      </c>
      <c r="K706" s="2168" t="str">
        <f>VLOOKUP(J706,'FICHE RATIOS'!C:D,2,FALSE)</f>
        <v>Distribution (câbles, alimentations spécifiques)</v>
      </c>
    </row>
    <row r="707" spans="1:11" s="1210" customFormat="1" ht="12">
      <c r="A707" s="1275"/>
      <c r="B707" s="989" t="s">
        <v>179</v>
      </c>
      <c r="C707" s="1255"/>
      <c r="D707" s="1256" t="s">
        <v>179</v>
      </c>
      <c r="E707" s="992" t="s">
        <v>179</v>
      </c>
      <c r="F707" s="1001"/>
      <c r="G707" s="932"/>
      <c r="H707" s="1059" t="str">
        <f t="shared" si="10"/>
        <v/>
      </c>
      <c r="J707" s="2171" t="s">
        <v>6406</v>
      </c>
      <c r="K707" s="2168" t="str">
        <f>VLOOKUP(J707,'FICHE RATIOS'!C:D,2,FALSE)</f>
        <v>Distribution (câbles, alimentations spécifiques)</v>
      </c>
    </row>
    <row r="708" spans="1:11" s="1210" customFormat="1" ht="12">
      <c r="A708" s="1275"/>
      <c r="B708" s="989" t="s">
        <v>179</v>
      </c>
      <c r="C708" s="1255"/>
      <c r="D708" s="1256" t="s">
        <v>4197</v>
      </c>
      <c r="E708" s="992" t="s">
        <v>179</v>
      </c>
      <c r="F708" s="1001"/>
      <c r="G708" s="932"/>
      <c r="H708" s="1059" t="str">
        <f t="shared" si="10"/>
        <v/>
      </c>
      <c r="J708" s="2171" t="s">
        <v>6406</v>
      </c>
      <c r="K708" s="2168" t="str">
        <f>VLOOKUP(J708,'FICHE RATIOS'!C:D,2,FALSE)</f>
        <v>Distribution (câbles, alimentations spécifiques)</v>
      </c>
    </row>
    <row r="709" spans="1:11" s="1210" customFormat="1" ht="12">
      <c r="A709" s="1275"/>
      <c r="B709" s="989" t="s">
        <v>179</v>
      </c>
      <c r="C709" s="1255"/>
      <c r="D709" s="1263" t="s">
        <v>4580</v>
      </c>
      <c r="E709" s="992" t="s">
        <v>235</v>
      </c>
      <c r="F709" s="1001">
        <v>40</v>
      </c>
      <c r="G709" s="932">
        <v>34.28</v>
      </c>
      <c r="H709" s="1059">
        <f t="shared" si="10"/>
        <v>1371.2</v>
      </c>
      <c r="J709" s="2171" t="s">
        <v>6406</v>
      </c>
      <c r="K709" s="2168" t="str">
        <f>VLOOKUP(J709,'FICHE RATIOS'!C:D,2,FALSE)</f>
        <v>Distribution (câbles, alimentations spécifiques)</v>
      </c>
    </row>
    <row r="710" spans="1:11" s="1210" customFormat="1" ht="12">
      <c r="A710" s="1275"/>
      <c r="B710" s="989" t="s">
        <v>179</v>
      </c>
      <c r="C710" s="1255"/>
      <c r="D710" s="1263" t="s">
        <v>4581</v>
      </c>
      <c r="E710" s="992" t="s">
        <v>235</v>
      </c>
      <c r="F710" s="1001">
        <v>60</v>
      </c>
      <c r="G710" s="932">
        <v>10.68</v>
      </c>
      <c r="H710" s="1059">
        <f t="shared" si="10"/>
        <v>640.79999999999995</v>
      </c>
      <c r="J710" s="2171" t="s">
        <v>6406</v>
      </c>
      <c r="K710" s="2168" t="str">
        <f>VLOOKUP(J710,'FICHE RATIOS'!C:D,2,FALSE)</f>
        <v>Distribution (câbles, alimentations spécifiques)</v>
      </c>
    </row>
    <row r="711" spans="1:11" s="1210" customFormat="1" ht="12">
      <c r="A711" s="1275"/>
      <c r="B711" s="989" t="s">
        <v>179</v>
      </c>
      <c r="C711" s="1255"/>
      <c r="D711" s="1263" t="s">
        <v>4582</v>
      </c>
      <c r="E711" s="992" t="s">
        <v>235</v>
      </c>
      <c r="F711" s="1001">
        <v>65</v>
      </c>
      <c r="G711" s="932">
        <v>34.28</v>
      </c>
      <c r="H711" s="1059">
        <f t="shared" si="10"/>
        <v>2228.2000000000003</v>
      </c>
      <c r="J711" s="2171" t="s">
        <v>6406</v>
      </c>
      <c r="K711" s="2168" t="str">
        <f>VLOOKUP(J711,'FICHE RATIOS'!C:D,2,FALSE)</f>
        <v>Distribution (câbles, alimentations spécifiques)</v>
      </c>
    </row>
    <row r="712" spans="1:11" s="1210" customFormat="1" ht="12">
      <c r="A712" s="1275"/>
      <c r="B712" s="989" t="s">
        <v>179</v>
      </c>
      <c r="C712" s="1255"/>
      <c r="D712" s="1263" t="s">
        <v>4583</v>
      </c>
      <c r="E712" s="992" t="s">
        <v>235</v>
      </c>
      <c r="F712" s="1001">
        <v>42</v>
      </c>
      <c r="G712" s="932">
        <v>14.54</v>
      </c>
      <c r="H712" s="1059">
        <f t="shared" si="10"/>
        <v>610.67999999999995</v>
      </c>
      <c r="J712" s="2171" t="s">
        <v>6406</v>
      </c>
      <c r="K712" s="2168" t="str">
        <f>VLOOKUP(J712,'FICHE RATIOS'!C:D,2,FALSE)</f>
        <v>Distribution (câbles, alimentations spécifiques)</v>
      </c>
    </row>
    <row r="713" spans="1:11" s="1210" customFormat="1" ht="12">
      <c r="A713" s="1275"/>
      <c r="B713" s="989" t="s">
        <v>179</v>
      </c>
      <c r="C713" s="1255"/>
      <c r="D713" s="1256" t="s">
        <v>179</v>
      </c>
      <c r="E713" s="992" t="s">
        <v>179</v>
      </c>
      <c r="F713" s="1001"/>
      <c r="G713" s="932"/>
      <c r="H713" s="1059" t="str">
        <f t="shared" si="10"/>
        <v/>
      </c>
      <c r="J713" s="2171" t="s">
        <v>6406</v>
      </c>
      <c r="K713" s="2168" t="str">
        <f>VLOOKUP(J713,'FICHE RATIOS'!C:D,2,FALSE)</f>
        <v>Distribution (câbles, alimentations spécifiques)</v>
      </c>
    </row>
    <row r="714" spans="1:11" s="1210" customFormat="1" ht="12">
      <c r="A714" s="1275"/>
      <c r="B714" s="989" t="s">
        <v>179</v>
      </c>
      <c r="C714" s="1255"/>
      <c r="D714" s="1256" t="s">
        <v>4584</v>
      </c>
      <c r="E714" s="992" t="s">
        <v>179</v>
      </c>
      <c r="F714" s="1001"/>
      <c r="G714" s="932"/>
      <c r="H714" s="1059" t="str">
        <f t="shared" si="10"/>
        <v/>
      </c>
      <c r="J714" s="2171" t="s">
        <v>6406</v>
      </c>
      <c r="K714" s="2168" t="str">
        <f>VLOOKUP(J714,'FICHE RATIOS'!C:D,2,FALSE)</f>
        <v>Distribution (câbles, alimentations spécifiques)</v>
      </c>
    </row>
    <row r="715" spans="1:11" s="1210" customFormat="1" ht="12">
      <c r="A715" s="1275"/>
      <c r="B715" s="989" t="s">
        <v>179</v>
      </c>
      <c r="C715" s="1255"/>
      <c r="D715" s="1263" t="s">
        <v>4585</v>
      </c>
      <c r="E715" s="992" t="s">
        <v>235</v>
      </c>
      <c r="F715" s="1001">
        <v>20</v>
      </c>
      <c r="G715" s="932">
        <v>5.83</v>
      </c>
      <c r="H715" s="1059">
        <f t="shared" si="10"/>
        <v>116.6</v>
      </c>
      <c r="J715" s="2171" t="s">
        <v>6406</v>
      </c>
      <c r="K715" s="2168" t="str">
        <f>VLOOKUP(J715,'FICHE RATIOS'!C:D,2,FALSE)</f>
        <v>Distribution (câbles, alimentations spécifiques)</v>
      </c>
    </row>
    <row r="716" spans="1:11" s="1210" customFormat="1" ht="12">
      <c r="A716" s="1275"/>
      <c r="B716" s="989" t="s">
        <v>179</v>
      </c>
      <c r="C716" s="1255"/>
      <c r="D716" s="1263" t="s">
        <v>4586</v>
      </c>
      <c r="E716" s="992" t="s">
        <v>235</v>
      </c>
      <c r="F716" s="1001">
        <v>200</v>
      </c>
      <c r="G716" s="932">
        <v>43.2</v>
      </c>
      <c r="H716" s="1059">
        <f t="shared" ref="H716:H779" si="11">+IF(F716=0,"",F716*G716)</f>
        <v>8640</v>
      </c>
      <c r="J716" s="2171" t="s">
        <v>6406</v>
      </c>
      <c r="K716" s="2168" t="str">
        <f>VLOOKUP(J716,'FICHE RATIOS'!C:D,2,FALSE)</f>
        <v>Distribution (câbles, alimentations spécifiques)</v>
      </c>
    </row>
    <row r="717" spans="1:11" s="1210" customFormat="1" ht="12">
      <c r="A717" s="1275"/>
      <c r="B717" s="989" t="s">
        <v>179</v>
      </c>
      <c r="C717" s="1255"/>
      <c r="D717" s="1263" t="s">
        <v>4587</v>
      </c>
      <c r="E717" s="992" t="s">
        <v>235</v>
      </c>
      <c r="F717" s="1001">
        <v>220</v>
      </c>
      <c r="G717" s="932">
        <v>16.7</v>
      </c>
      <c r="H717" s="1059">
        <f t="shared" si="11"/>
        <v>3674</v>
      </c>
      <c r="J717" s="2171" t="s">
        <v>6406</v>
      </c>
      <c r="K717" s="2168" t="str">
        <f>VLOOKUP(J717,'FICHE RATIOS'!C:D,2,FALSE)</f>
        <v>Distribution (câbles, alimentations spécifiques)</v>
      </c>
    </row>
    <row r="718" spans="1:11" s="1210" customFormat="1" ht="12">
      <c r="A718" s="1275"/>
      <c r="B718" s="989" t="s">
        <v>179</v>
      </c>
      <c r="C718" s="1255"/>
      <c r="D718" s="1263" t="s">
        <v>4588</v>
      </c>
      <c r="E718" s="992" t="s">
        <v>235</v>
      </c>
      <c r="F718" s="1001">
        <v>210</v>
      </c>
      <c r="G718" s="932">
        <v>8.17</v>
      </c>
      <c r="H718" s="1059">
        <f t="shared" si="11"/>
        <v>1715.7</v>
      </c>
      <c r="J718" s="2171" t="s">
        <v>6406</v>
      </c>
      <c r="K718" s="2168" t="str">
        <f>VLOOKUP(J718,'FICHE RATIOS'!C:D,2,FALSE)</f>
        <v>Distribution (câbles, alimentations spécifiques)</v>
      </c>
    </row>
    <row r="719" spans="1:11" s="1210" customFormat="1" ht="12">
      <c r="A719" s="1275"/>
      <c r="B719" s="989" t="s">
        <v>179</v>
      </c>
      <c r="C719" s="1255"/>
      <c r="D719" s="1263" t="s">
        <v>4589</v>
      </c>
      <c r="E719" s="992" t="s">
        <v>235</v>
      </c>
      <c r="F719" s="1001">
        <v>120</v>
      </c>
      <c r="G719" s="932">
        <v>102.56</v>
      </c>
      <c r="H719" s="1059">
        <f t="shared" si="11"/>
        <v>12307.2</v>
      </c>
      <c r="J719" s="2171" t="s">
        <v>6406</v>
      </c>
      <c r="K719" s="2168" t="str">
        <f>VLOOKUP(J719,'FICHE RATIOS'!C:D,2,FALSE)</f>
        <v>Distribution (câbles, alimentations spécifiques)</v>
      </c>
    </row>
    <row r="720" spans="1:11" s="1210" customFormat="1" ht="12">
      <c r="A720" s="1275"/>
      <c r="B720" s="989" t="s">
        <v>179</v>
      </c>
      <c r="C720" s="1255"/>
      <c r="D720" s="1263" t="s">
        <v>4590</v>
      </c>
      <c r="E720" s="992" t="s">
        <v>235</v>
      </c>
      <c r="F720" s="1001">
        <v>120</v>
      </c>
      <c r="G720" s="932">
        <v>102.56</v>
      </c>
      <c r="H720" s="1059">
        <f t="shared" si="11"/>
        <v>12307.2</v>
      </c>
      <c r="J720" s="2171" t="s">
        <v>6406</v>
      </c>
      <c r="K720" s="2168" t="str">
        <f>VLOOKUP(J720,'FICHE RATIOS'!C:D,2,FALSE)</f>
        <v>Distribution (câbles, alimentations spécifiques)</v>
      </c>
    </row>
    <row r="721" spans="1:11" s="1210" customFormat="1" ht="12">
      <c r="A721" s="1275"/>
      <c r="B721" s="989" t="s">
        <v>179</v>
      </c>
      <c r="C721" s="1255"/>
      <c r="D721" s="1263" t="s">
        <v>4591</v>
      </c>
      <c r="E721" s="992" t="s">
        <v>235</v>
      </c>
      <c r="F721" s="1001">
        <v>110</v>
      </c>
      <c r="G721" s="932">
        <v>43.2</v>
      </c>
      <c r="H721" s="1059">
        <f t="shared" si="11"/>
        <v>4752</v>
      </c>
      <c r="J721" s="2171" t="s">
        <v>6406</v>
      </c>
      <c r="K721" s="2168" t="str">
        <f>VLOOKUP(J721,'FICHE RATIOS'!C:D,2,FALSE)</f>
        <v>Distribution (câbles, alimentations spécifiques)</v>
      </c>
    </row>
    <row r="722" spans="1:11" s="1210" customFormat="1" ht="24">
      <c r="A722" s="1275"/>
      <c r="B722" s="989" t="s">
        <v>179</v>
      </c>
      <c r="C722" s="1255"/>
      <c r="D722" s="1263" t="s">
        <v>4592</v>
      </c>
      <c r="E722" s="992" t="s">
        <v>235</v>
      </c>
      <c r="F722" s="1001">
        <v>105</v>
      </c>
      <c r="G722" s="932">
        <v>77.44</v>
      </c>
      <c r="H722" s="1059">
        <f t="shared" si="11"/>
        <v>8131.2</v>
      </c>
      <c r="J722" s="2171" t="s">
        <v>6406</v>
      </c>
      <c r="K722" s="2168" t="str">
        <f>VLOOKUP(J722,'FICHE RATIOS'!C:D,2,FALSE)</f>
        <v>Distribution (câbles, alimentations spécifiques)</v>
      </c>
    </row>
    <row r="723" spans="1:11" s="1210" customFormat="1" ht="12">
      <c r="A723" s="1275"/>
      <c r="B723" s="989" t="s">
        <v>179</v>
      </c>
      <c r="C723" s="1255"/>
      <c r="D723" s="1263" t="s">
        <v>4593</v>
      </c>
      <c r="E723" s="992" t="s">
        <v>235</v>
      </c>
      <c r="F723" s="1001">
        <v>70</v>
      </c>
      <c r="G723" s="932">
        <v>10.68</v>
      </c>
      <c r="H723" s="1059">
        <f t="shared" si="11"/>
        <v>747.6</v>
      </c>
      <c r="J723" s="2171" t="s">
        <v>6406</v>
      </c>
      <c r="K723" s="2168" t="str">
        <f>VLOOKUP(J723,'FICHE RATIOS'!C:D,2,FALSE)</f>
        <v>Distribution (câbles, alimentations spécifiques)</v>
      </c>
    </row>
    <row r="724" spans="1:11" s="1210" customFormat="1" ht="12">
      <c r="A724" s="1275"/>
      <c r="B724" s="989" t="s">
        <v>179</v>
      </c>
      <c r="C724" s="1255"/>
      <c r="D724" s="1263" t="s">
        <v>4594</v>
      </c>
      <c r="E724" s="992" t="s">
        <v>235</v>
      </c>
      <c r="F724" s="1001">
        <v>85</v>
      </c>
      <c r="G724" s="932">
        <v>5.83</v>
      </c>
      <c r="H724" s="1059">
        <f t="shared" si="11"/>
        <v>495.55</v>
      </c>
      <c r="J724" s="2171" t="s">
        <v>6406</v>
      </c>
      <c r="K724" s="2168" t="str">
        <f>VLOOKUP(J724,'FICHE RATIOS'!C:D,2,FALSE)</f>
        <v>Distribution (câbles, alimentations spécifiques)</v>
      </c>
    </row>
    <row r="725" spans="1:11" s="1210" customFormat="1" ht="12">
      <c r="A725" s="1275"/>
      <c r="B725" s="989" t="s">
        <v>179</v>
      </c>
      <c r="C725" s="1255"/>
      <c r="D725" s="1263" t="s">
        <v>4595</v>
      </c>
      <c r="E725" s="992" t="s">
        <v>235</v>
      </c>
      <c r="F725" s="1001">
        <v>20</v>
      </c>
      <c r="G725" s="932">
        <v>5.83</v>
      </c>
      <c r="H725" s="1059">
        <f t="shared" si="11"/>
        <v>116.6</v>
      </c>
      <c r="J725" s="2171" t="s">
        <v>6406</v>
      </c>
      <c r="K725" s="2168" t="str">
        <f>VLOOKUP(J725,'FICHE RATIOS'!C:D,2,FALSE)</f>
        <v>Distribution (câbles, alimentations spécifiques)</v>
      </c>
    </row>
    <row r="726" spans="1:11" s="1210" customFormat="1" ht="24">
      <c r="A726" s="1275"/>
      <c r="B726" s="989" t="s">
        <v>179</v>
      </c>
      <c r="C726" s="1255"/>
      <c r="D726" s="1263" t="s">
        <v>4596</v>
      </c>
      <c r="E726" s="992" t="s">
        <v>235</v>
      </c>
      <c r="F726" s="1001">
        <v>130</v>
      </c>
      <c r="G726" s="932">
        <v>16.7</v>
      </c>
      <c r="H726" s="1059">
        <f t="shared" si="11"/>
        <v>2171</v>
      </c>
      <c r="J726" s="2171" t="s">
        <v>6406</v>
      </c>
      <c r="K726" s="2168" t="str">
        <f>VLOOKUP(J726,'FICHE RATIOS'!C:D,2,FALSE)</f>
        <v>Distribution (câbles, alimentations spécifiques)</v>
      </c>
    </row>
    <row r="727" spans="1:11" s="1210" customFormat="1" ht="24">
      <c r="A727" s="1275"/>
      <c r="B727" s="989" t="s">
        <v>179</v>
      </c>
      <c r="C727" s="1255"/>
      <c r="D727" s="1263" t="s">
        <v>4597</v>
      </c>
      <c r="E727" s="992" t="s">
        <v>235</v>
      </c>
      <c r="F727" s="1001">
        <v>360</v>
      </c>
      <c r="G727" s="932">
        <v>16.7</v>
      </c>
      <c r="H727" s="1059">
        <f t="shared" si="11"/>
        <v>6012</v>
      </c>
      <c r="J727" s="2171" t="s">
        <v>6406</v>
      </c>
      <c r="K727" s="2168" t="str">
        <f>VLOOKUP(J727,'FICHE RATIOS'!C:D,2,FALSE)</f>
        <v>Distribution (câbles, alimentations spécifiques)</v>
      </c>
    </row>
    <row r="728" spans="1:11" s="1210" customFormat="1" ht="12">
      <c r="A728" s="1275"/>
      <c r="B728" s="989" t="s">
        <v>179</v>
      </c>
      <c r="C728" s="1255"/>
      <c r="D728" s="1263" t="s">
        <v>4598</v>
      </c>
      <c r="E728" s="992" t="s">
        <v>235</v>
      </c>
      <c r="F728" s="1001">
        <v>70</v>
      </c>
      <c r="G728" s="932">
        <v>8.17</v>
      </c>
      <c r="H728" s="1059">
        <f t="shared" si="11"/>
        <v>571.9</v>
      </c>
      <c r="J728" s="2171" t="s">
        <v>6406</v>
      </c>
      <c r="K728" s="2168" t="str">
        <f>VLOOKUP(J728,'FICHE RATIOS'!C:D,2,FALSE)</f>
        <v>Distribution (câbles, alimentations spécifiques)</v>
      </c>
    </row>
    <row r="729" spans="1:11" s="1210" customFormat="1" ht="12">
      <c r="A729" s="1275"/>
      <c r="B729" s="989" t="s">
        <v>179</v>
      </c>
      <c r="C729" s="1255"/>
      <c r="D729" s="1263" t="s">
        <v>4599</v>
      </c>
      <c r="E729" s="992" t="s">
        <v>235</v>
      </c>
      <c r="F729" s="1001">
        <v>98</v>
      </c>
      <c r="G729" s="932">
        <v>8.89</v>
      </c>
      <c r="H729" s="1059">
        <f t="shared" si="11"/>
        <v>871.22</v>
      </c>
      <c r="J729" s="2171" t="s">
        <v>6406</v>
      </c>
      <c r="K729" s="2168" t="str">
        <f>VLOOKUP(J729,'FICHE RATIOS'!C:D,2,FALSE)</f>
        <v>Distribution (câbles, alimentations spécifiques)</v>
      </c>
    </row>
    <row r="730" spans="1:11" s="1210" customFormat="1" ht="12">
      <c r="A730" s="1275"/>
      <c r="B730" s="989" t="s">
        <v>179</v>
      </c>
      <c r="C730" s="1255"/>
      <c r="D730" s="1263" t="s">
        <v>4600</v>
      </c>
      <c r="E730" s="992" t="s">
        <v>235</v>
      </c>
      <c r="F730" s="1001">
        <v>140</v>
      </c>
      <c r="G730" s="932">
        <v>5.83</v>
      </c>
      <c r="H730" s="1059">
        <f t="shared" si="11"/>
        <v>816.2</v>
      </c>
      <c r="J730" s="2171" t="s">
        <v>6406</v>
      </c>
      <c r="K730" s="2168" t="str">
        <f>VLOOKUP(J730,'FICHE RATIOS'!C:D,2,FALSE)</f>
        <v>Distribution (câbles, alimentations spécifiques)</v>
      </c>
    </row>
    <row r="731" spans="1:11" s="1210" customFormat="1" ht="12">
      <c r="A731" s="1275"/>
      <c r="B731" s="989" t="s">
        <v>179</v>
      </c>
      <c r="C731" s="1255"/>
      <c r="D731" s="1263" t="s">
        <v>4601</v>
      </c>
      <c r="E731" s="992" t="s">
        <v>235</v>
      </c>
      <c r="F731" s="1001">
        <v>180</v>
      </c>
      <c r="G731" s="932">
        <v>5.83</v>
      </c>
      <c r="H731" s="1059">
        <f t="shared" si="11"/>
        <v>1049.4000000000001</v>
      </c>
      <c r="J731" s="2171" t="s">
        <v>6406</v>
      </c>
      <c r="K731" s="2168" t="str">
        <f>VLOOKUP(J731,'FICHE RATIOS'!C:D,2,FALSE)</f>
        <v>Distribution (câbles, alimentations spécifiques)</v>
      </c>
    </row>
    <row r="732" spans="1:11" s="1210" customFormat="1" ht="12">
      <c r="A732" s="1275"/>
      <c r="B732" s="989" t="s">
        <v>179</v>
      </c>
      <c r="C732" s="1255"/>
      <c r="D732" s="1263" t="s">
        <v>4602</v>
      </c>
      <c r="E732" s="992" t="s">
        <v>235</v>
      </c>
      <c r="F732" s="1001">
        <v>30</v>
      </c>
      <c r="G732" s="932">
        <v>3.79</v>
      </c>
      <c r="H732" s="1059">
        <f t="shared" si="11"/>
        <v>113.7</v>
      </c>
      <c r="J732" s="2171" t="s">
        <v>6406</v>
      </c>
      <c r="K732" s="2168" t="str">
        <f>VLOOKUP(J732,'FICHE RATIOS'!C:D,2,FALSE)</f>
        <v>Distribution (câbles, alimentations spécifiques)</v>
      </c>
    </row>
    <row r="733" spans="1:11" s="1210" customFormat="1" ht="12">
      <c r="A733" s="1275"/>
      <c r="B733" s="989" t="s">
        <v>179</v>
      </c>
      <c r="C733" s="1255"/>
      <c r="D733" s="1263" t="s">
        <v>4603</v>
      </c>
      <c r="E733" s="992" t="s">
        <v>235</v>
      </c>
      <c r="F733" s="1001">
        <v>231</v>
      </c>
      <c r="G733" s="932">
        <v>8.89</v>
      </c>
      <c r="H733" s="1059">
        <f t="shared" si="11"/>
        <v>2053.59</v>
      </c>
      <c r="J733" s="2171" t="s">
        <v>6406</v>
      </c>
      <c r="K733" s="2168" t="str">
        <f>VLOOKUP(J733,'FICHE RATIOS'!C:D,2,FALSE)</f>
        <v>Distribution (câbles, alimentations spécifiques)</v>
      </c>
    </row>
    <row r="734" spans="1:11" s="1210" customFormat="1" ht="12">
      <c r="A734" s="1275"/>
      <c r="B734" s="989" t="s">
        <v>179</v>
      </c>
      <c r="C734" s="1255"/>
      <c r="D734" s="1263" t="s">
        <v>4604</v>
      </c>
      <c r="E734" s="992" t="s">
        <v>235</v>
      </c>
      <c r="F734" s="1001">
        <v>276</v>
      </c>
      <c r="G734" s="932">
        <v>5.18</v>
      </c>
      <c r="H734" s="1059">
        <f t="shared" si="11"/>
        <v>1429.6799999999998</v>
      </c>
      <c r="J734" s="2171" t="s">
        <v>6406</v>
      </c>
      <c r="K734" s="2168" t="str">
        <f>VLOOKUP(J734,'FICHE RATIOS'!C:D,2,FALSE)</f>
        <v>Distribution (câbles, alimentations spécifiques)</v>
      </c>
    </row>
    <row r="735" spans="1:11" s="1210" customFormat="1" ht="12">
      <c r="A735" s="1275"/>
      <c r="B735" s="989" t="s">
        <v>179</v>
      </c>
      <c r="C735" s="1255"/>
      <c r="D735" s="1263" t="s">
        <v>4605</v>
      </c>
      <c r="E735" s="992" t="s">
        <v>235</v>
      </c>
      <c r="F735" s="1001">
        <v>230</v>
      </c>
      <c r="G735" s="932">
        <v>8.17</v>
      </c>
      <c r="H735" s="1059">
        <f t="shared" si="11"/>
        <v>1879.1</v>
      </c>
      <c r="J735" s="2171" t="s">
        <v>6406</v>
      </c>
      <c r="K735" s="2168" t="str">
        <f>VLOOKUP(J735,'FICHE RATIOS'!C:D,2,FALSE)</f>
        <v>Distribution (câbles, alimentations spécifiques)</v>
      </c>
    </row>
    <row r="736" spans="1:11" s="1210" customFormat="1" ht="12">
      <c r="A736" s="1275"/>
      <c r="B736" s="989" t="s">
        <v>179</v>
      </c>
      <c r="C736" s="1255"/>
      <c r="D736" s="1263" t="s">
        <v>4606</v>
      </c>
      <c r="E736" s="992" t="s">
        <v>235</v>
      </c>
      <c r="F736" s="1001">
        <v>230</v>
      </c>
      <c r="G736" s="932">
        <v>10.68</v>
      </c>
      <c r="H736" s="1059">
        <f t="shared" si="11"/>
        <v>2456.4</v>
      </c>
      <c r="J736" s="2171" t="s">
        <v>6406</v>
      </c>
      <c r="K736" s="2168" t="str">
        <f>VLOOKUP(J736,'FICHE RATIOS'!C:D,2,FALSE)</f>
        <v>Distribution (câbles, alimentations spécifiques)</v>
      </c>
    </row>
    <row r="737" spans="1:11" s="1210" customFormat="1" ht="12">
      <c r="A737" s="1275"/>
      <c r="B737" s="989" t="s">
        <v>179</v>
      </c>
      <c r="C737" s="1255"/>
      <c r="D737" s="1263" t="s">
        <v>4607</v>
      </c>
      <c r="E737" s="992" t="s">
        <v>235</v>
      </c>
      <c r="F737" s="1001">
        <v>198</v>
      </c>
      <c r="G737" s="932">
        <v>8.17</v>
      </c>
      <c r="H737" s="1059">
        <f t="shared" si="11"/>
        <v>1617.66</v>
      </c>
      <c r="J737" s="2171" t="s">
        <v>6406</v>
      </c>
      <c r="K737" s="2168" t="str">
        <f>VLOOKUP(J737,'FICHE RATIOS'!C:D,2,FALSE)</f>
        <v>Distribution (câbles, alimentations spécifiques)</v>
      </c>
    </row>
    <row r="738" spans="1:11" s="1210" customFormat="1" ht="12">
      <c r="A738" s="1275"/>
      <c r="B738" s="989" t="s">
        <v>179</v>
      </c>
      <c r="C738" s="1255"/>
      <c r="D738" s="1263" t="s">
        <v>4608</v>
      </c>
      <c r="E738" s="992" t="s">
        <v>235</v>
      </c>
      <c r="F738" s="1001">
        <v>132</v>
      </c>
      <c r="G738" s="932">
        <v>14.54</v>
      </c>
      <c r="H738" s="1059">
        <f t="shared" si="11"/>
        <v>1919.28</v>
      </c>
      <c r="J738" s="2171" t="s">
        <v>6406</v>
      </c>
      <c r="K738" s="2168" t="str">
        <f>VLOOKUP(J738,'FICHE RATIOS'!C:D,2,FALSE)</f>
        <v>Distribution (câbles, alimentations spécifiques)</v>
      </c>
    </row>
    <row r="739" spans="1:11" s="1210" customFormat="1" ht="12">
      <c r="A739" s="1275"/>
      <c r="B739" s="989" t="s">
        <v>179</v>
      </c>
      <c r="C739" s="1255"/>
      <c r="D739" s="1263" t="s">
        <v>4609</v>
      </c>
      <c r="E739" s="992" t="s">
        <v>66</v>
      </c>
      <c r="F739" s="1001">
        <v>1</v>
      </c>
      <c r="G739" s="932">
        <v>2900.34</v>
      </c>
      <c r="H739" s="1059">
        <f t="shared" si="11"/>
        <v>2900.34</v>
      </c>
      <c r="J739" s="2171" t="s">
        <v>6406</v>
      </c>
      <c r="K739" s="2168" t="str">
        <f>VLOOKUP(J739,'FICHE RATIOS'!C:D,2,FALSE)</f>
        <v>Distribution (câbles, alimentations spécifiques)</v>
      </c>
    </row>
    <row r="740" spans="1:11" s="1210" customFormat="1" ht="24">
      <c r="A740" s="1275"/>
      <c r="B740" s="989" t="s">
        <v>179</v>
      </c>
      <c r="C740" s="1255"/>
      <c r="D740" s="1263" t="s">
        <v>4610</v>
      </c>
      <c r="E740" s="992" t="s">
        <v>235</v>
      </c>
      <c r="F740" s="1001">
        <v>20</v>
      </c>
      <c r="G740" s="932">
        <v>6.65</v>
      </c>
      <c r="H740" s="1059">
        <f t="shared" si="11"/>
        <v>133</v>
      </c>
      <c r="J740" s="2171" t="s">
        <v>6406</v>
      </c>
      <c r="K740" s="2168" t="str">
        <f>VLOOKUP(J740,'FICHE RATIOS'!C:D,2,FALSE)</f>
        <v>Distribution (câbles, alimentations spécifiques)</v>
      </c>
    </row>
    <row r="741" spans="1:11" s="1210" customFormat="1" ht="24">
      <c r="A741" s="1275"/>
      <c r="B741" s="989" t="s">
        <v>179</v>
      </c>
      <c r="C741" s="1255"/>
      <c r="D741" s="1263" t="s">
        <v>4611</v>
      </c>
      <c r="E741" s="992" t="s">
        <v>235</v>
      </c>
      <c r="F741" s="1001">
        <v>20</v>
      </c>
      <c r="G741" s="932">
        <v>6.65</v>
      </c>
      <c r="H741" s="1059">
        <f t="shared" si="11"/>
        <v>133</v>
      </c>
      <c r="J741" s="2171" t="s">
        <v>6406</v>
      </c>
      <c r="K741" s="2168" t="str">
        <f>VLOOKUP(J741,'FICHE RATIOS'!C:D,2,FALSE)</f>
        <v>Distribution (câbles, alimentations spécifiques)</v>
      </c>
    </row>
    <row r="742" spans="1:11" s="1210" customFormat="1" ht="24">
      <c r="A742" s="1275"/>
      <c r="B742" s="989" t="s">
        <v>179</v>
      </c>
      <c r="C742" s="1255"/>
      <c r="D742" s="1263" t="s">
        <v>4612</v>
      </c>
      <c r="E742" s="992" t="s">
        <v>235</v>
      </c>
      <c r="F742" s="1001">
        <v>20</v>
      </c>
      <c r="G742" s="932">
        <v>6.65</v>
      </c>
      <c r="H742" s="1059">
        <f t="shared" si="11"/>
        <v>133</v>
      </c>
      <c r="J742" s="2171" t="s">
        <v>6406</v>
      </c>
      <c r="K742" s="2168" t="str">
        <f>VLOOKUP(J742,'FICHE RATIOS'!C:D,2,FALSE)</f>
        <v>Distribution (câbles, alimentations spécifiques)</v>
      </c>
    </row>
    <row r="743" spans="1:11" s="1210" customFormat="1" ht="24">
      <c r="A743" s="1275"/>
      <c r="B743" s="989" t="s">
        <v>179</v>
      </c>
      <c r="C743" s="1255"/>
      <c r="D743" s="1263" t="s">
        <v>4613</v>
      </c>
      <c r="E743" s="992" t="s">
        <v>235</v>
      </c>
      <c r="F743" s="1001">
        <v>20</v>
      </c>
      <c r="G743" s="932">
        <v>6.65</v>
      </c>
      <c r="H743" s="1059">
        <f t="shared" si="11"/>
        <v>133</v>
      </c>
      <c r="J743" s="2171" t="s">
        <v>6406</v>
      </c>
      <c r="K743" s="2168" t="str">
        <f>VLOOKUP(J743,'FICHE RATIOS'!C:D,2,FALSE)</f>
        <v>Distribution (câbles, alimentations spécifiques)</v>
      </c>
    </row>
    <row r="744" spans="1:11" s="1210" customFormat="1" ht="12">
      <c r="A744" s="1275"/>
      <c r="B744" s="989" t="s">
        <v>179</v>
      </c>
      <c r="C744" s="1255"/>
      <c r="D744" s="1263" t="s">
        <v>4614</v>
      </c>
      <c r="E744" s="992" t="s">
        <v>235</v>
      </c>
      <c r="F744" s="1001">
        <v>115</v>
      </c>
      <c r="G744" s="932">
        <v>5.83</v>
      </c>
      <c r="H744" s="1059">
        <f t="shared" si="11"/>
        <v>670.45</v>
      </c>
      <c r="J744" s="2171" t="s">
        <v>6406</v>
      </c>
      <c r="K744" s="2168" t="str">
        <f>VLOOKUP(J744,'FICHE RATIOS'!C:D,2,FALSE)</f>
        <v>Distribution (câbles, alimentations spécifiques)</v>
      </c>
    </row>
    <row r="745" spans="1:11" s="1210" customFormat="1" ht="12">
      <c r="A745" s="1275"/>
      <c r="B745" s="989" t="s">
        <v>179</v>
      </c>
      <c r="C745" s="1255"/>
      <c r="D745" s="1263" t="s">
        <v>4615</v>
      </c>
      <c r="E745" s="992" t="s">
        <v>235</v>
      </c>
      <c r="F745" s="1001">
        <v>143</v>
      </c>
      <c r="G745" s="932">
        <v>7.12</v>
      </c>
      <c r="H745" s="1059">
        <f t="shared" si="11"/>
        <v>1018.16</v>
      </c>
      <c r="J745" s="2171" t="s">
        <v>6406</v>
      </c>
      <c r="K745" s="2168" t="str">
        <f>VLOOKUP(J745,'FICHE RATIOS'!C:D,2,FALSE)</f>
        <v>Distribution (câbles, alimentations spécifiques)</v>
      </c>
    </row>
    <row r="746" spans="1:11" s="1210" customFormat="1" ht="12">
      <c r="A746" s="1275"/>
      <c r="B746" s="989" t="s">
        <v>179</v>
      </c>
      <c r="C746" s="1255"/>
      <c r="D746" s="1263" t="s">
        <v>4616</v>
      </c>
      <c r="E746" s="992" t="s">
        <v>235</v>
      </c>
      <c r="F746" s="1001">
        <v>270</v>
      </c>
      <c r="G746" s="932">
        <v>9.11</v>
      </c>
      <c r="H746" s="1059">
        <f t="shared" si="11"/>
        <v>2459.6999999999998</v>
      </c>
      <c r="J746" s="2171" t="s">
        <v>6406</v>
      </c>
      <c r="K746" s="2168" t="str">
        <f>VLOOKUP(J746,'FICHE RATIOS'!C:D,2,FALSE)</f>
        <v>Distribution (câbles, alimentations spécifiques)</v>
      </c>
    </row>
    <row r="747" spans="1:11" s="1210" customFormat="1" ht="12">
      <c r="A747" s="1275"/>
      <c r="B747" s="989" t="s">
        <v>179</v>
      </c>
      <c r="C747" s="1255"/>
      <c r="D747" s="1263" t="s">
        <v>4617</v>
      </c>
      <c r="E747" s="992" t="s">
        <v>235</v>
      </c>
      <c r="F747" s="1001">
        <v>245</v>
      </c>
      <c r="G747" s="932">
        <v>9.11</v>
      </c>
      <c r="H747" s="1059">
        <f t="shared" si="11"/>
        <v>2231.9499999999998</v>
      </c>
      <c r="J747" s="2171" t="s">
        <v>6406</v>
      </c>
      <c r="K747" s="2168" t="str">
        <f>VLOOKUP(J747,'FICHE RATIOS'!C:D,2,FALSE)</f>
        <v>Distribution (câbles, alimentations spécifiques)</v>
      </c>
    </row>
    <row r="748" spans="1:11" s="1210" customFormat="1" ht="12">
      <c r="A748" s="1275"/>
      <c r="B748" s="989" t="s">
        <v>179</v>
      </c>
      <c r="C748" s="1255"/>
      <c r="D748" s="1263" t="s">
        <v>4618</v>
      </c>
      <c r="E748" s="992" t="s">
        <v>235</v>
      </c>
      <c r="F748" s="1001">
        <v>245</v>
      </c>
      <c r="G748" s="932">
        <v>17.57</v>
      </c>
      <c r="H748" s="1059">
        <f t="shared" si="11"/>
        <v>4304.6499999999996</v>
      </c>
      <c r="J748" s="2171" t="s">
        <v>6406</v>
      </c>
      <c r="K748" s="2168" t="str">
        <f>VLOOKUP(J748,'FICHE RATIOS'!C:D,2,FALSE)</f>
        <v>Distribution (câbles, alimentations spécifiques)</v>
      </c>
    </row>
    <row r="749" spans="1:11" s="1210" customFormat="1" ht="12">
      <c r="A749" s="1275"/>
      <c r="B749" s="989" t="s">
        <v>179</v>
      </c>
      <c r="C749" s="1255"/>
      <c r="D749" s="1263" t="s">
        <v>4619</v>
      </c>
      <c r="E749" s="992" t="s">
        <v>235</v>
      </c>
      <c r="F749" s="1001">
        <v>242</v>
      </c>
      <c r="G749" s="932">
        <v>17.57</v>
      </c>
      <c r="H749" s="1059">
        <f t="shared" si="11"/>
        <v>4251.9400000000005</v>
      </c>
      <c r="J749" s="2171" t="s">
        <v>6406</v>
      </c>
      <c r="K749" s="2168" t="str">
        <f>VLOOKUP(J749,'FICHE RATIOS'!C:D,2,FALSE)</f>
        <v>Distribution (câbles, alimentations spécifiques)</v>
      </c>
    </row>
    <row r="750" spans="1:11" s="1210" customFormat="1" ht="12">
      <c r="A750" s="1275"/>
      <c r="B750" s="989" t="s">
        <v>179</v>
      </c>
      <c r="C750" s="1255"/>
      <c r="D750" s="1263" t="s">
        <v>4620</v>
      </c>
      <c r="E750" s="992" t="s">
        <v>235</v>
      </c>
      <c r="F750" s="1001">
        <v>242</v>
      </c>
      <c r="G750" s="932">
        <v>17.57</v>
      </c>
      <c r="H750" s="1059">
        <f t="shared" si="11"/>
        <v>4251.9400000000005</v>
      </c>
      <c r="J750" s="2171" t="s">
        <v>6406</v>
      </c>
      <c r="K750" s="2168" t="str">
        <f>VLOOKUP(J750,'FICHE RATIOS'!C:D,2,FALSE)</f>
        <v>Distribution (câbles, alimentations spécifiques)</v>
      </c>
    </row>
    <row r="751" spans="1:11" s="1210" customFormat="1" ht="12">
      <c r="A751" s="1275"/>
      <c r="B751" s="989" t="s">
        <v>179</v>
      </c>
      <c r="C751" s="1255"/>
      <c r="D751" s="1263" t="s">
        <v>4621</v>
      </c>
      <c r="E751" s="992" t="s">
        <v>235</v>
      </c>
      <c r="F751" s="1001">
        <v>175</v>
      </c>
      <c r="G751" s="932">
        <v>12.37</v>
      </c>
      <c r="H751" s="1059">
        <f t="shared" si="11"/>
        <v>2164.75</v>
      </c>
      <c r="J751" s="2171" t="s">
        <v>6406</v>
      </c>
      <c r="K751" s="2168" t="str">
        <f>VLOOKUP(J751,'FICHE RATIOS'!C:D,2,FALSE)</f>
        <v>Distribution (câbles, alimentations spécifiques)</v>
      </c>
    </row>
    <row r="752" spans="1:11" s="1210" customFormat="1" ht="12">
      <c r="A752" s="1275"/>
      <c r="B752" s="989" t="s">
        <v>179</v>
      </c>
      <c r="C752" s="1255"/>
      <c r="D752" s="1263" t="s">
        <v>4622</v>
      </c>
      <c r="E752" s="992" t="s">
        <v>235</v>
      </c>
      <c r="F752" s="1001">
        <v>175</v>
      </c>
      <c r="G752" s="932">
        <v>12.37</v>
      </c>
      <c r="H752" s="1059">
        <f t="shared" si="11"/>
        <v>2164.75</v>
      </c>
      <c r="J752" s="2171" t="s">
        <v>6406</v>
      </c>
      <c r="K752" s="2168" t="str">
        <f>VLOOKUP(J752,'FICHE RATIOS'!C:D,2,FALSE)</f>
        <v>Distribution (câbles, alimentations spécifiques)</v>
      </c>
    </row>
    <row r="753" spans="1:11" s="1210" customFormat="1" ht="12">
      <c r="A753" s="1275"/>
      <c r="B753" s="989" t="s">
        <v>179</v>
      </c>
      <c r="C753" s="1255"/>
      <c r="D753" s="1263" t="s">
        <v>4623</v>
      </c>
      <c r="E753" s="992" t="s">
        <v>235</v>
      </c>
      <c r="F753" s="1001">
        <v>175</v>
      </c>
      <c r="G753" s="932">
        <v>12.37</v>
      </c>
      <c r="H753" s="1059">
        <f t="shared" si="11"/>
        <v>2164.75</v>
      </c>
      <c r="J753" s="2171" t="s">
        <v>6406</v>
      </c>
      <c r="K753" s="2168" t="str">
        <f>VLOOKUP(J753,'FICHE RATIOS'!C:D,2,FALSE)</f>
        <v>Distribution (câbles, alimentations spécifiques)</v>
      </c>
    </row>
    <row r="754" spans="1:11" s="1210" customFormat="1" ht="12">
      <c r="A754" s="1275"/>
      <c r="B754" s="989" t="s">
        <v>179</v>
      </c>
      <c r="C754" s="1255"/>
      <c r="D754" s="1263" t="s">
        <v>4624</v>
      </c>
      <c r="E754" s="992" t="s">
        <v>235</v>
      </c>
      <c r="F754" s="1001">
        <v>175</v>
      </c>
      <c r="G754" s="932">
        <v>12.37</v>
      </c>
      <c r="H754" s="1059">
        <f t="shared" si="11"/>
        <v>2164.75</v>
      </c>
      <c r="J754" s="2171" t="s">
        <v>6406</v>
      </c>
      <c r="K754" s="2168" t="str">
        <f>VLOOKUP(J754,'FICHE RATIOS'!C:D,2,FALSE)</f>
        <v>Distribution (câbles, alimentations spécifiques)</v>
      </c>
    </row>
    <row r="755" spans="1:11" s="1210" customFormat="1" ht="12">
      <c r="A755" s="1275"/>
      <c r="B755" s="989" t="s">
        <v>179</v>
      </c>
      <c r="C755" s="1255"/>
      <c r="D755" s="1263" t="s">
        <v>4625</v>
      </c>
      <c r="E755" s="992" t="s">
        <v>235</v>
      </c>
      <c r="F755" s="1001">
        <v>145</v>
      </c>
      <c r="G755" s="932">
        <v>5.83</v>
      </c>
      <c r="H755" s="1059">
        <f t="shared" si="11"/>
        <v>845.35</v>
      </c>
      <c r="J755" s="2171" t="s">
        <v>6406</v>
      </c>
      <c r="K755" s="2168" t="str">
        <f>VLOOKUP(J755,'FICHE RATIOS'!C:D,2,FALSE)</f>
        <v>Distribution (câbles, alimentations spécifiques)</v>
      </c>
    </row>
    <row r="756" spans="1:11" s="1210" customFormat="1" ht="12">
      <c r="A756" s="1275"/>
      <c r="B756" s="989" t="s">
        <v>179</v>
      </c>
      <c r="C756" s="1255"/>
      <c r="D756" s="1263" t="s">
        <v>4626</v>
      </c>
      <c r="E756" s="992" t="s">
        <v>235</v>
      </c>
      <c r="F756" s="1001">
        <v>145</v>
      </c>
      <c r="G756" s="932">
        <v>5.83</v>
      </c>
      <c r="H756" s="1059">
        <f t="shared" si="11"/>
        <v>845.35</v>
      </c>
      <c r="J756" s="2171" t="s">
        <v>6406</v>
      </c>
      <c r="K756" s="2168" t="str">
        <f>VLOOKUP(J756,'FICHE RATIOS'!C:D,2,FALSE)</f>
        <v>Distribution (câbles, alimentations spécifiques)</v>
      </c>
    </row>
    <row r="757" spans="1:11" s="1210" customFormat="1" ht="12">
      <c r="A757" s="1275"/>
      <c r="B757" s="989" t="s">
        <v>179</v>
      </c>
      <c r="C757" s="1255"/>
      <c r="D757" s="1263" t="s">
        <v>4627</v>
      </c>
      <c r="E757" s="992" t="s">
        <v>235</v>
      </c>
      <c r="F757" s="1001">
        <v>135</v>
      </c>
      <c r="G757" s="932">
        <v>14.45</v>
      </c>
      <c r="H757" s="1059">
        <f t="shared" si="11"/>
        <v>1950.75</v>
      </c>
      <c r="J757" s="2171" t="s">
        <v>6406</v>
      </c>
      <c r="K757" s="2168" t="str">
        <f>VLOOKUP(J757,'FICHE RATIOS'!C:D,2,FALSE)</f>
        <v>Distribution (câbles, alimentations spécifiques)</v>
      </c>
    </row>
    <row r="758" spans="1:11" s="1210" customFormat="1" ht="12">
      <c r="A758" s="1275"/>
      <c r="B758" s="989" t="s">
        <v>179</v>
      </c>
      <c r="C758" s="1255"/>
      <c r="D758" s="1263" t="s">
        <v>4628</v>
      </c>
      <c r="E758" s="992" t="s">
        <v>235</v>
      </c>
      <c r="F758" s="1001">
        <v>77</v>
      </c>
      <c r="G758" s="932">
        <v>14.45</v>
      </c>
      <c r="H758" s="1059">
        <f t="shared" si="11"/>
        <v>1112.6499999999999</v>
      </c>
      <c r="J758" s="2171" t="s">
        <v>6406</v>
      </c>
      <c r="K758" s="2168" t="str">
        <f>VLOOKUP(J758,'FICHE RATIOS'!C:D,2,FALSE)</f>
        <v>Distribution (câbles, alimentations spécifiques)</v>
      </c>
    </row>
    <row r="759" spans="1:11" s="1210" customFormat="1" ht="12">
      <c r="A759" s="1275"/>
      <c r="B759" s="989" t="s">
        <v>179</v>
      </c>
      <c r="C759" s="1255"/>
      <c r="D759" s="1263" t="s">
        <v>4629</v>
      </c>
      <c r="E759" s="992" t="s">
        <v>235</v>
      </c>
      <c r="F759" s="1001">
        <v>115</v>
      </c>
      <c r="G759" s="932">
        <v>6.65</v>
      </c>
      <c r="H759" s="1059">
        <f t="shared" si="11"/>
        <v>764.75</v>
      </c>
      <c r="J759" s="2171" t="s">
        <v>6406</v>
      </c>
      <c r="K759" s="2168" t="str">
        <f>VLOOKUP(J759,'FICHE RATIOS'!C:D,2,FALSE)</f>
        <v>Distribution (câbles, alimentations spécifiques)</v>
      </c>
    </row>
    <row r="760" spans="1:11" s="1210" customFormat="1" ht="12">
      <c r="A760" s="1275"/>
      <c r="B760" s="989" t="s">
        <v>179</v>
      </c>
      <c r="C760" s="1255"/>
      <c r="D760" s="1263" t="s">
        <v>4630</v>
      </c>
      <c r="E760" s="992" t="s">
        <v>235</v>
      </c>
      <c r="F760" s="1001">
        <v>195</v>
      </c>
      <c r="G760" s="932">
        <v>8.89</v>
      </c>
      <c r="H760" s="1059">
        <f t="shared" si="11"/>
        <v>1733.5500000000002</v>
      </c>
      <c r="J760" s="2171" t="s">
        <v>6406</v>
      </c>
      <c r="K760" s="2168" t="str">
        <f>VLOOKUP(J760,'FICHE RATIOS'!C:D,2,FALSE)</f>
        <v>Distribution (câbles, alimentations spécifiques)</v>
      </c>
    </row>
    <row r="761" spans="1:11" s="1210" customFormat="1" ht="12">
      <c r="A761" s="1275"/>
      <c r="B761" s="989" t="s">
        <v>179</v>
      </c>
      <c r="C761" s="1255"/>
      <c r="D761" s="1263" t="s">
        <v>4631</v>
      </c>
      <c r="E761" s="992" t="s">
        <v>235</v>
      </c>
      <c r="F761" s="1001">
        <v>112</v>
      </c>
      <c r="G761" s="932">
        <v>6.65</v>
      </c>
      <c r="H761" s="1059">
        <f t="shared" si="11"/>
        <v>744.80000000000007</v>
      </c>
      <c r="J761" s="2171" t="s">
        <v>6406</v>
      </c>
      <c r="K761" s="2168" t="str">
        <f>VLOOKUP(J761,'FICHE RATIOS'!C:D,2,FALSE)</f>
        <v>Distribution (câbles, alimentations spécifiques)</v>
      </c>
    </row>
    <row r="762" spans="1:11" s="1210" customFormat="1" ht="12">
      <c r="A762" s="1275"/>
      <c r="B762" s="989" t="s">
        <v>179</v>
      </c>
      <c r="C762" s="1255"/>
      <c r="D762" s="1263" t="s">
        <v>4632</v>
      </c>
      <c r="E762" s="992" t="s">
        <v>235</v>
      </c>
      <c r="F762" s="1001">
        <v>50</v>
      </c>
      <c r="G762" s="932">
        <v>8.89</v>
      </c>
      <c r="H762" s="1059">
        <f t="shared" si="11"/>
        <v>444.5</v>
      </c>
      <c r="J762" s="2171" t="s">
        <v>6406</v>
      </c>
      <c r="K762" s="2168" t="str">
        <f>VLOOKUP(J762,'FICHE RATIOS'!C:D,2,FALSE)</f>
        <v>Distribution (câbles, alimentations spécifiques)</v>
      </c>
    </row>
    <row r="763" spans="1:11" s="1210" customFormat="1" ht="12">
      <c r="A763" s="1275"/>
      <c r="B763" s="989" t="s">
        <v>179</v>
      </c>
      <c r="C763" s="1255"/>
      <c r="D763" s="1263" t="s">
        <v>4633</v>
      </c>
      <c r="E763" s="992" t="s">
        <v>235</v>
      </c>
      <c r="F763" s="1001">
        <v>179</v>
      </c>
      <c r="G763" s="932">
        <v>12.37</v>
      </c>
      <c r="H763" s="1059">
        <f t="shared" si="11"/>
        <v>2214.23</v>
      </c>
      <c r="J763" s="2171" t="s">
        <v>6406</v>
      </c>
      <c r="K763" s="2168" t="str">
        <f>VLOOKUP(J763,'FICHE RATIOS'!C:D,2,FALSE)</f>
        <v>Distribution (câbles, alimentations spécifiques)</v>
      </c>
    </row>
    <row r="764" spans="1:11" s="1210" customFormat="1" ht="12">
      <c r="A764" s="1275"/>
      <c r="B764" s="989" t="s">
        <v>179</v>
      </c>
      <c r="C764" s="1255"/>
      <c r="D764" s="1263" t="s">
        <v>4634</v>
      </c>
      <c r="E764" s="992" t="s">
        <v>235</v>
      </c>
      <c r="F764" s="1001">
        <v>100</v>
      </c>
      <c r="G764" s="932">
        <v>8.89</v>
      </c>
      <c r="H764" s="1059">
        <f t="shared" si="11"/>
        <v>889</v>
      </c>
      <c r="J764" s="2171" t="s">
        <v>6406</v>
      </c>
      <c r="K764" s="2168" t="str">
        <f>VLOOKUP(J764,'FICHE RATIOS'!C:D,2,FALSE)</f>
        <v>Distribution (câbles, alimentations spécifiques)</v>
      </c>
    </row>
    <row r="765" spans="1:11" s="1210" customFormat="1" ht="12">
      <c r="A765" s="1275"/>
      <c r="B765" s="989" t="s">
        <v>179</v>
      </c>
      <c r="C765" s="1255"/>
      <c r="D765" s="1263" t="s">
        <v>4635</v>
      </c>
      <c r="E765" s="992" t="s">
        <v>235</v>
      </c>
      <c r="F765" s="1001">
        <v>163</v>
      </c>
      <c r="G765" s="932">
        <v>8.89</v>
      </c>
      <c r="H765" s="1059">
        <f t="shared" si="11"/>
        <v>1449.0700000000002</v>
      </c>
      <c r="J765" s="2171" t="s">
        <v>6406</v>
      </c>
      <c r="K765" s="2168" t="str">
        <f>VLOOKUP(J765,'FICHE RATIOS'!C:D,2,FALSE)</f>
        <v>Distribution (câbles, alimentations spécifiques)</v>
      </c>
    </row>
    <row r="766" spans="1:11" s="1210" customFormat="1" ht="12">
      <c r="A766" s="1275"/>
      <c r="B766" s="989" t="s">
        <v>179</v>
      </c>
      <c r="C766" s="1255"/>
      <c r="D766" s="1263" t="s">
        <v>4636</v>
      </c>
      <c r="E766" s="992" t="s">
        <v>235</v>
      </c>
      <c r="F766" s="1001">
        <v>77</v>
      </c>
      <c r="G766" s="932">
        <v>6.65</v>
      </c>
      <c r="H766" s="1059">
        <f t="shared" si="11"/>
        <v>512.05000000000007</v>
      </c>
      <c r="J766" s="2171" t="s">
        <v>6406</v>
      </c>
      <c r="K766" s="2168" t="str">
        <f>VLOOKUP(J766,'FICHE RATIOS'!C:D,2,FALSE)</f>
        <v>Distribution (câbles, alimentations spécifiques)</v>
      </c>
    </row>
    <row r="767" spans="1:11" s="1210" customFormat="1" ht="12">
      <c r="A767" s="1275"/>
      <c r="B767" s="989" t="s">
        <v>179</v>
      </c>
      <c r="C767" s="1255"/>
      <c r="D767" s="1263" t="s">
        <v>4637</v>
      </c>
      <c r="E767" s="992" t="s">
        <v>235</v>
      </c>
      <c r="F767" s="1001">
        <v>167</v>
      </c>
      <c r="G767" s="932">
        <v>5.83</v>
      </c>
      <c r="H767" s="1059">
        <f t="shared" si="11"/>
        <v>973.61</v>
      </c>
      <c r="J767" s="2171" t="s">
        <v>6406</v>
      </c>
      <c r="K767" s="2168" t="str">
        <f>VLOOKUP(J767,'FICHE RATIOS'!C:D,2,FALSE)</f>
        <v>Distribution (câbles, alimentations spécifiques)</v>
      </c>
    </row>
    <row r="768" spans="1:11" s="1210" customFormat="1" ht="12">
      <c r="A768" s="1275"/>
      <c r="B768" s="989" t="s">
        <v>179</v>
      </c>
      <c r="C768" s="1255"/>
      <c r="D768" s="1263" t="s">
        <v>4638</v>
      </c>
      <c r="E768" s="992" t="s">
        <v>235</v>
      </c>
      <c r="F768" s="1001">
        <v>167</v>
      </c>
      <c r="G768" s="932">
        <v>12.37</v>
      </c>
      <c r="H768" s="1059">
        <f t="shared" si="11"/>
        <v>2065.79</v>
      </c>
      <c r="J768" s="2171" t="s">
        <v>6406</v>
      </c>
      <c r="K768" s="2168" t="str">
        <f>VLOOKUP(J768,'FICHE RATIOS'!C:D,2,FALSE)</f>
        <v>Distribution (câbles, alimentations spécifiques)</v>
      </c>
    </row>
    <row r="769" spans="1:11" s="1210" customFormat="1" ht="24">
      <c r="A769" s="1275"/>
      <c r="B769" s="989" t="s">
        <v>179</v>
      </c>
      <c r="C769" s="1255"/>
      <c r="D769" s="1263" t="s">
        <v>4639</v>
      </c>
      <c r="E769" s="992" t="s">
        <v>235</v>
      </c>
      <c r="F769" s="1001">
        <v>375</v>
      </c>
      <c r="G769" s="932">
        <v>5.77</v>
      </c>
      <c r="H769" s="1059">
        <f t="shared" si="11"/>
        <v>2163.75</v>
      </c>
      <c r="J769" s="2171" t="s">
        <v>6406</v>
      </c>
      <c r="K769" s="2168" t="str">
        <f>VLOOKUP(J769,'FICHE RATIOS'!C:D,2,FALSE)</f>
        <v>Distribution (câbles, alimentations spécifiques)</v>
      </c>
    </row>
    <row r="770" spans="1:11" s="1210" customFormat="1" ht="24">
      <c r="A770" s="1275"/>
      <c r="B770" s="989" t="s">
        <v>179</v>
      </c>
      <c r="C770" s="1255"/>
      <c r="D770" s="1263" t="s">
        <v>4640</v>
      </c>
      <c r="E770" s="992" t="s">
        <v>235</v>
      </c>
      <c r="F770" s="1001">
        <v>250</v>
      </c>
      <c r="G770" s="932">
        <v>5.77</v>
      </c>
      <c r="H770" s="1059">
        <f t="shared" si="11"/>
        <v>1442.5</v>
      </c>
      <c r="J770" s="2171" t="s">
        <v>6406</v>
      </c>
      <c r="K770" s="2168" t="str">
        <f>VLOOKUP(J770,'FICHE RATIOS'!C:D,2,FALSE)</f>
        <v>Distribution (câbles, alimentations spécifiques)</v>
      </c>
    </row>
    <row r="771" spans="1:11" s="1210" customFormat="1" ht="12">
      <c r="A771" s="1275"/>
      <c r="B771" s="989" t="s">
        <v>179</v>
      </c>
      <c r="C771" s="1255"/>
      <c r="D771" s="1256" t="s">
        <v>179</v>
      </c>
      <c r="E771" s="992" t="s">
        <v>179</v>
      </c>
      <c r="F771" s="1001"/>
      <c r="G771" s="932"/>
      <c r="H771" s="1059" t="str">
        <f t="shared" si="11"/>
        <v/>
      </c>
      <c r="J771" s="2171" t="s">
        <v>6406</v>
      </c>
      <c r="K771" s="2168" t="str">
        <f>VLOOKUP(J771,'FICHE RATIOS'!C:D,2,FALSE)</f>
        <v>Distribution (câbles, alimentations spécifiques)</v>
      </c>
    </row>
    <row r="772" spans="1:11" s="1210" customFormat="1" ht="12">
      <c r="A772" s="1275"/>
      <c r="B772" s="989" t="s">
        <v>179</v>
      </c>
      <c r="C772" s="1255"/>
      <c r="D772" s="1256" t="s">
        <v>4641</v>
      </c>
      <c r="E772" s="992" t="s">
        <v>179</v>
      </c>
      <c r="F772" s="1001"/>
      <c r="G772" s="932"/>
      <c r="H772" s="1059" t="str">
        <f t="shared" si="11"/>
        <v/>
      </c>
      <c r="J772" s="2171" t="s">
        <v>6406</v>
      </c>
      <c r="K772" s="2168" t="str">
        <f>VLOOKUP(J772,'FICHE RATIOS'!C:D,2,FALSE)</f>
        <v>Distribution (câbles, alimentations spécifiques)</v>
      </c>
    </row>
    <row r="773" spans="1:11" s="1210" customFormat="1" ht="12">
      <c r="A773" s="1275"/>
      <c r="B773" s="989" t="s">
        <v>179</v>
      </c>
      <c r="C773" s="1255"/>
      <c r="D773" s="1263" t="s">
        <v>4642</v>
      </c>
      <c r="E773" s="992" t="s">
        <v>235</v>
      </c>
      <c r="F773" s="1001">
        <v>163</v>
      </c>
      <c r="G773" s="932">
        <v>7.95</v>
      </c>
      <c r="H773" s="1059">
        <f t="shared" si="11"/>
        <v>1295.8500000000001</v>
      </c>
      <c r="J773" s="2171" t="s">
        <v>6406</v>
      </c>
      <c r="K773" s="2168" t="str">
        <f>VLOOKUP(J773,'FICHE RATIOS'!C:D,2,FALSE)</f>
        <v>Distribution (câbles, alimentations spécifiques)</v>
      </c>
    </row>
    <row r="774" spans="1:11" s="1210" customFormat="1" ht="12">
      <c r="A774" s="1275"/>
      <c r="B774" s="989" t="s">
        <v>179</v>
      </c>
      <c r="C774" s="1255"/>
      <c r="D774" s="1263" t="s">
        <v>4643</v>
      </c>
      <c r="E774" s="992" t="s">
        <v>235</v>
      </c>
      <c r="F774" s="1001">
        <v>86</v>
      </c>
      <c r="G774" s="932">
        <v>11.3</v>
      </c>
      <c r="H774" s="1059">
        <f t="shared" si="11"/>
        <v>971.80000000000007</v>
      </c>
      <c r="J774" s="2171" t="s">
        <v>6406</v>
      </c>
      <c r="K774" s="2168" t="str">
        <f>VLOOKUP(J774,'FICHE RATIOS'!C:D,2,FALSE)</f>
        <v>Distribution (câbles, alimentations spécifiques)</v>
      </c>
    </row>
    <row r="775" spans="1:11" s="1210" customFormat="1" ht="12">
      <c r="A775" s="1275"/>
      <c r="B775" s="989" t="s">
        <v>179</v>
      </c>
      <c r="C775" s="1255"/>
      <c r="D775" s="1263" t="s">
        <v>4644</v>
      </c>
      <c r="E775" s="992" t="s">
        <v>235</v>
      </c>
      <c r="F775" s="1001">
        <v>73</v>
      </c>
      <c r="G775" s="932">
        <v>7.95</v>
      </c>
      <c r="H775" s="1059">
        <f t="shared" si="11"/>
        <v>580.35</v>
      </c>
      <c r="J775" s="2171" t="s">
        <v>6406</v>
      </c>
      <c r="K775" s="2168" t="str">
        <f>VLOOKUP(J775,'FICHE RATIOS'!C:D,2,FALSE)</f>
        <v>Distribution (câbles, alimentations spécifiques)</v>
      </c>
    </row>
    <row r="776" spans="1:11" s="1210" customFormat="1" ht="12">
      <c r="A776" s="1275"/>
      <c r="B776" s="989" t="s">
        <v>179</v>
      </c>
      <c r="C776" s="1255"/>
      <c r="D776" s="1263" t="s">
        <v>4645</v>
      </c>
      <c r="E776" s="992" t="s">
        <v>235</v>
      </c>
      <c r="F776" s="1001">
        <v>160</v>
      </c>
      <c r="G776" s="932">
        <v>7.95</v>
      </c>
      <c r="H776" s="1059">
        <f t="shared" si="11"/>
        <v>1272</v>
      </c>
      <c r="J776" s="2171" t="s">
        <v>6406</v>
      </c>
      <c r="K776" s="2168" t="str">
        <f>VLOOKUP(J776,'FICHE RATIOS'!C:D,2,FALSE)</f>
        <v>Distribution (câbles, alimentations spécifiques)</v>
      </c>
    </row>
    <row r="777" spans="1:11" s="1210" customFormat="1" ht="12">
      <c r="A777" s="1275"/>
      <c r="B777" s="989" t="s">
        <v>179</v>
      </c>
      <c r="C777" s="1255"/>
      <c r="D777" s="1263" t="s">
        <v>4646</v>
      </c>
      <c r="E777" s="992" t="s">
        <v>235</v>
      </c>
      <c r="F777" s="1001">
        <v>83</v>
      </c>
      <c r="G777" s="932">
        <v>7.95</v>
      </c>
      <c r="H777" s="1059">
        <f t="shared" si="11"/>
        <v>659.85</v>
      </c>
      <c r="J777" s="2171" t="s">
        <v>6406</v>
      </c>
      <c r="K777" s="2168" t="str">
        <f>VLOOKUP(J777,'FICHE RATIOS'!C:D,2,FALSE)</f>
        <v>Distribution (câbles, alimentations spécifiques)</v>
      </c>
    </row>
    <row r="778" spans="1:11" s="1210" customFormat="1" ht="12">
      <c r="A778" s="1275"/>
      <c r="B778" s="989" t="s">
        <v>179</v>
      </c>
      <c r="C778" s="1255"/>
      <c r="D778" s="1263" t="s">
        <v>4647</v>
      </c>
      <c r="E778" s="992" t="s">
        <v>235</v>
      </c>
      <c r="F778" s="1001">
        <v>70</v>
      </c>
      <c r="G778" s="932">
        <v>7.95</v>
      </c>
      <c r="H778" s="1059">
        <f t="shared" si="11"/>
        <v>556.5</v>
      </c>
      <c r="J778" s="2171" t="s">
        <v>6406</v>
      </c>
      <c r="K778" s="2168" t="str">
        <f>VLOOKUP(J778,'FICHE RATIOS'!C:D,2,FALSE)</f>
        <v>Distribution (câbles, alimentations spécifiques)</v>
      </c>
    </row>
    <row r="779" spans="1:11" s="1210" customFormat="1" ht="12">
      <c r="A779" s="1275"/>
      <c r="B779" s="989" t="s">
        <v>179</v>
      </c>
      <c r="C779" s="1255"/>
      <c r="D779" s="1263" t="s">
        <v>4648</v>
      </c>
      <c r="E779" s="992" t="s">
        <v>235</v>
      </c>
      <c r="F779" s="1001">
        <v>65</v>
      </c>
      <c r="G779" s="932">
        <v>14.18</v>
      </c>
      <c r="H779" s="1059">
        <f t="shared" si="11"/>
        <v>921.69999999999993</v>
      </c>
      <c r="J779" s="2171" t="s">
        <v>6406</v>
      </c>
      <c r="K779" s="2168" t="str">
        <f>VLOOKUP(J779,'FICHE RATIOS'!C:D,2,FALSE)</f>
        <v>Distribution (câbles, alimentations spécifiques)</v>
      </c>
    </row>
    <row r="780" spans="1:11" s="1210" customFormat="1" ht="12">
      <c r="A780" s="1275"/>
      <c r="B780" s="989" t="s">
        <v>179</v>
      </c>
      <c r="C780" s="1255"/>
      <c r="D780" s="1263" t="s">
        <v>4649</v>
      </c>
      <c r="E780" s="992" t="s">
        <v>235</v>
      </c>
      <c r="F780" s="1001">
        <v>153</v>
      </c>
      <c r="G780" s="932">
        <v>25.09</v>
      </c>
      <c r="H780" s="1059">
        <f t="shared" ref="H780:H843" si="12">+IF(F780=0,"",F780*G780)</f>
        <v>3838.77</v>
      </c>
      <c r="J780" s="2171" t="s">
        <v>6406</v>
      </c>
      <c r="K780" s="2168" t="str">
        <f>VLOOKUP(J780,'FICHE RATIOS'!C:D,2,FALSE)</f>
        <v>Distribution (câbles, alimentations spécifiques)</v>
      </c>
    </row>
    <row r="781" spans="1:11" s="1210" customFormat="1" ht="12">
      <c r="A781" s="1275"/>
      <c r="B781" s="989" t="s">
        <v>179</v>
      </c>
      <c r="C781" s="1255"/>
      <c r="D781" s="1263" t="s">
        <v>4650</v>
      </c>
      <c r="E781" s="992" t="s">
        <v>235</v>
      </c>
      <c r="F781" s="1001">
        <v>110</v>
      </c>
      <c r="G781" s="932">
        <v>16.149999999999999</v>
      </c>
      <c r="H781" s="1059">
        <f t="shared" si="12"/>
        <v>1776.4999999999998</v>
      </c>
      <c r="J781" s="2171" t="s">
        <v>6406</v>
      </c>
      <c r="K781" s="2168" t="str">
        <f>VLOOKUP(J781,'FICHE RATIOS'!C:D,2,FALSE)</f>
        <v>Distribution (câbles, alimentations spécifiques)</v>
      </c>
    </row>
    <row r="782" spans="1:11" s="1210" customFormat="1" ht="24">
      <c r="A782" s="1275"/>
      <c r="B782" s="989" t="s">
        <v>179</v>
      </c>
      <c r="C782" s="1255"/>
      <c r="D782" s="1263" t="s">
        <v>4651</v>
      </c>
      <c r="E782" s="992" t="s">
        <v>235</v>
      </c>
      <c r="F782" s="1001">
        <v>105</v>
      </c>
      <c r="G782" s="932">
        <v>6.52</v>
      </c>
      <c r="H782" s="1059">
        <f t="shared" si="12"/>
        <v>684.59999999999991</v>
      </c>
      <c r="J782" s="2171" t="s">
        <v>6406</v>
      </c>
      <c r="K782" s="2168" t="str">
        <f>VLOOKUP(J782,'FICHE RATIOS'!C:D,2,FALSE)</f>
        <v>Distribution (câbles, alimentations spécifiques)</v>
      </c>
    </row>
    <row r="783" spans="1:11" s="1210" customFormat="1" ht="24">
      <c r="A783" s="1275"/>
      <c r="B783" s="989" t="s">
        <v>179</v>
      </c>
      <c r="C783" s="1255"/>
      <c r="D783" s="1263" t="s">
        <v>4652</v>
      </c>
      <c r="E783" s="992" t="s">
        <v>235</v>
      </c>
      <c r="F783" s="1001">
        <v>105</v>
      </c>
      <c r="G783" s="932">
        <v>6.52</v>
      </c>
      <c r="H783" s="1059">
        <f t="shared" si="12"/>
        <v>684.59999999999991</v>
      </c>
      <c r="J783" s="2171" t="s">
        <v>6406</v>
      </c>
      <c r="K783" s="2168" t="str">
        <f>VLOOKUP(J783,'FICHE RATIOS'!C:D,2,FALSE)</f>
        <v>Distribution (câbles, alimentations spécifiques)</v>
      </c>
    </row>
    <row r="784" spans="1:11" s="1210" customFormat="1" ht="24">
      <c r="A784" s="1275"/>
      <c r="B784" s="989" t="s">
        <v>179</v>
      </c>
      <c r="C784" s="1255"/>
      <c r="D784" s="1263" t="s">
        <v>4653</v>
      </c>
      <c r="E784" s="992" t="s">
        <v>235</v>
      </c>
      <c r="F784" s="1001">
        <v>95</v>
      </c>
      <c r="G784" s="932">
        <v>6.52</v>
      </c>
      <c r="H784" s="1059">
        <f t="shared" si="12"/>
        <v>619.4</v>
      </c>
      <c r="J784" s="2171" t="s">
        <v>6406</v>
      </c>
      <c r="K784" s="2168" t="str">
        <f>VLOOKUP(J784,'FICHE RATIOS'!C:D,2,FALSE)</f>
        <v>Distribution (câbles, alimentations spécifiques)</v>
      </c>
    </row>
    <row r="785" spans="1:11" s="1210" customFormat="1" ht="24">
      <c r="A785" s="1275"/>
      <c r="B785" s="989" t="s">
        <v>179</v>
      </c>
      <c r="C785" s="1255"/>
      <c r="D785" s="1263" t="s">
        <v>4654</v>
      </c>
      <c r="E785" s="992" t="s">
        <v>235</v>
      </c>
      <c r="F785" s="1001">
        <v>115</v>
      </c>
      <c r="G785" s="932">
        <v>6.52</v>
      </c>
      <c r="H785" s="1059">
        <f t="shared" si="12"/>
        <v>749.8</v>
      </c>
      <c r="J785" s="2171" t="s">
        <v>6406</v>
      </c>
      <c r="K785" s="2168" t="str">
        <f>VLOOKUP(J785,'FICHE RATIOS'!C:D,2,FALSE)</f>
        <v>Distribution (câbles, alimentations spécifiques)</v>
      </c>
    </row>
    <row r="786" spans="1:11" s="1210" customFormat="1" ht="24">
      <c r="A786" s="1275"/>
      <c r="B786" s="989" t="s">
        <v>179</v>
      </c>
      <c r="C786" s="1255"/>
      <c r="D786" s="1263" t="s">
        <v>4655</v>
      </c>
      <c r="E786" s="992" t="s">
        <v>235</v>
      </c>
      <c r="F786" s="1001">
        <v>115</v>
      </c>
      <c r="G786" s="932">
        <v>6.52</v>
      </c>
      <c r="H786" s="1059">
        <f t="shared" si="12"/>
        <v>749.8</v>
      </c>
      <c r="J786" s="2171" t="s">
        <v>6406</v>
      </c>
      <c r="K786" s="2168" t="str">
        <f>VLOOKUP(J786,'FICHE RATIOS'!C:D,2,FALSE)</f>
        <v>Distribution (câbles, alimentations spécifiques)</v>
      </c>
    </row>
    <row r="787" spans="1:11" s="1210" customFormat="1" ht="24">
      <c r="A787" s="1275"/>
      <c r="B787" s="989" t="s">
        <v>179</v>
      </c>
      <c r="C787" s="1255"/>
      <c r="D787" s="1263" t="s">
        <v>4656</v>
      </c>
      <c r="E787" s="992" t="s">
        <v>235</v>
      </c>
      <c r="F787" s="1001">
        <v>135</v>
      </c>
      <c r="G787" s="932">
        <v>6.52</v>
      </c>
      <c r="H787" s="1059">
        <f t="shared" si="12"/>
        <v>880.19999999999993</v>
      </c>
      <c r="J787" s="2171" t="s">
        <v>6406</v>
      </c>
      <c r="K787" s="2168" t="str">
        <f>VLOOKUP(J787,'FICHE RATIOS'!C:D,2,FALSE)</f>
        <v>Distribution (câbles, alimentations spécifiques)</v>
      </c>
    </row>
    <row r="788" spans="1:11" s="1210" customFormat="1" ht="24">
      <c r="A788" s="1275"/>
      <c r="B788" s="989" t="s">
        <v>179</v>
      </c>
      <c r="C788" s="1255"/>
      <c r="D788" s="1263" t="s">
        <v>4657</v>
      </c>
      <c r="E788" s="992" t="s">
        <v>235</v>
      </c>
      <c r="F788" s="1001">
        <v>153</v>
      </c>
      <c r="G788" s="932">
        <v>6.52</v>
      </c>
      <c r="H788" s="1059">
        <f t="shared" si="12"/>
        <v>997.56</v>
      </c>
      <c r="J788" s="2171" t="s">
        <v>6406</v>
      </c>
      <c r="K788" s="2168" t="str">
        <f>VLOOKUP(J788,'FICHE RATIOS'!C:D,2,FALSE)</f>
        <v>Distribution (câbles, alimentations spécifiques)</v>
      </c>
    </row>
    <row r="789" spans="1:11" s="1210" customFormat="1" ht="24">
      <c r="A789" s="1275"/>
      <c r="B789" s="989" t="s">
        <v>179</v>
      </c>
      <c r="C789" s="1255"/>
      <c r="D789" s="1263" t="s">
        <v>4658</v>
      </c>
      <c r="E789" s="992" t="s">
        <v>235</v>
      </c>
      <c r="F789" s="1001">
        <v>153</v>
      </c>
      <c r="G789" s="932">
        <v>6.52</v>
      </c>
      <c r="H789" s="1059">
        <f t="shared" si="12"/>
        <v>997.56</v>
      </c>
      <c r="J789" s="2171" t="s">
        <v>6406</v>
      </c>
      <c r="K789" s="2168" t="str">
        <f>VLOOKUP(J789,'FICHE RATIOS'!C:D,2,FALSE)</f>
        <v>Distribution (câbles, alimentations spécifiques)</v>
      </c>
    </row>
    <row r="790" spans="1:11" s="1210" customFormat="1" ht="24">
      <c r="A790" s="1275"/>
      <c r="B790" s="989" t="s">
        <v>179</v>
      </c>
      <c r="C790" s="1255"/>
      <c r="D790" s="1263" t="s">
        <v>4659</v>
      </c>
      <c r="E790" s="992" t="s">
        <v>235</v>
      </c>
      <c r="F790" s="1001">
        <v>153</v>
      </c>
      <c r="G790" s="932">
        <v>6.52</v>
      </c>
      <c r="H790" s="1059">
        <f t="shared" si="12"/>
        <v>997.56</v>
      </c>
      <c r="J790" s="2171" t="s">
        <v>6406</v>
      </c>
      <c r="K790" s="2168" t="str">
        <f>VLOOKUP(J790,'FICHE RATIOS'!C:D,2,FALSE)</f>
        <v>Distribution (câbles, alimentations spécifiques)</v>
      </c>
    </row>
    <row r="791" spans="1:11" s="1210" customFormat="1" ht="24">
      <c r="A791" s="1275"/>
      <c r="B791" s="989" t="s">
        <v>179</v>
      </c>
      <c r="C791" s="1255"/>
      <c r="D791" s="1263" t="s">
        <v>4660</v>
      </c>
      <c r="E791" s="992" t="s">
        <v>235</v>
      </c>
      <c r="F791" s="1001">
        <v>153</v>
      </c>
      <c r="G791" s="932">
        <v>6.52</v>
      </c>
      <c r="H791" s="1059">
        <f t="shared" si="12"/>
        <v>997.56</v>
      </c>
      <c r="J791" s="2171" t="s">
        <v>6406</v>
      </c>
      <c r="K791" s="2168" t="str">
        <f>VLOOKUP(J791,'FICHE RATIOS'!C:D,2,FALSE)</f>
        <v>Distribution (câbles, alimentations spécifiques)</v>
      </c>
    </row>
    <row r="792" spans="1:11" s="1210" customFormat="1" ht="24">
      <c r="A792" s="1275"/>
      <c r="B792" s="989" t="s">
        <v>179</v>
      </c>
      <c r="C792" s="1255"/>
      <c r="D792" s="1263" t="s">
        <v>4661</v>
      </c>
      <c r="E792" s="992" t="s">
        <v>235</v>
      </c>
      <c r="F792" s="1001">
        <v>153</v>
      </c>
      <c r="G792" s="932">
        <v>6.52</v>
      </c>
      <c r="H792" s="1059">
        <f t="shared" si="12"/>
        <v>997.56</v>
      </c>
      <c r="J792" s="2171" t="s">
        <v>6406</v>
      </c>
      <c r="K792" s="2168" t="str">
        <f>VLOOKUP(J792,'FICHE RATIOS'!C:D,2,FALSE)</f>
        <v>Distribution (câbles, alimentations spécifiques)</v>
      </c>
    </row>
    <row r="793" spans="1:11" s="1210" customFormat="1" ht="24">
      <c r="A793" s="1275"/>
      <c r="B793" s="989" t="s">
        <v>179</v>
      </c>
      <c r="C793" s="1255"/>
      <c r="D793" s="1263" t="s">
        <v>4662</v>
      </c>
      <c r="E793" s="992" t="s">
        <v>235</v>
      </c>
      <c r="F793" s="1001">
        <v>153</v>
      </c>
      <c r="G793" s="932">
        <v>6.52</v>
      </c>
      <c r="H793" s="1059">
        <f t="shared" si="12"/>
        <v>997.56</v>
      </c>
      <c r="J793" s="2171" t="s">
        <v>6406</v>
      </c>
      <c r="K793" s="2168" t="str">
        <f>VLOOKUP(J793,'FICHE RATIOS'!C:D,2,FALSE)</f>
        <v>Distribution (câbles, alimentations spécifiques)</v>
      </c>
    </row>
    <row r="794" spans="1:11" s="1210" customFormat="1" ht="24">
      <c r="A794" s="1275"/>
      <c r="B794" s="989" t="s">
        <v>179</v>
      </c>
      <c r="C794" s="1255"/>
      <c r="D794" s="1263" t="s">
        <v>4663</v>
      </c>
      <c r="E794" s="992" t="s">
        <v>235</v>
      </c>
      <c r="F794" s="1001">
        <v>205</v>
      </c>
      <c r="G794" s="932">
        <v>6.52</v>
      </c>
      <c r="H794" s="1059">
        <f t="shared" si="12"/>
        <v>1336.6</v>
      </c>
      <c r="J794" s="2171" t="s">
        <v>6406</v>
      </c>
      <c r="K794" s="2168" t="str">
        <f>VLOOKUP(J794,'FICHE RATIOS'!C:D,2,FALSE)</f>
        <v>Distribution (câbles, alimentations spécifiques)</v>
      </c>
    </row>
    <row r="795" spans="1:11" s="1210" customFormat="1" ht="24">
      <c r="A795" s="1275"/>
      <c r="B795" s="989" t="s">
        <v>179</v>
      </c>
      <c r="C795" s="1255"/>
      <c r="D795" s="1263" t="s">
        <v>4664</v>
      </c>
      <c r="E795" s="992" t="s">
        <v>235</v>
      </c>
      <c r="F795" s="1001">
        <v>135</v>
      </c>
      <c r="G795" s="932">
        <v>6.52</v>
      </c>
      <c r="H795" s="1059">
        <f t="shared" si="12"/>
        <v>880.19999999999993</v>
      </c>
      <c r="J795" s="2171" t="s">
        <v>6406</v>
      </c>
      <c r="K795" s="2168" t="str">
        <f>VLOOKUP(J795,'FICHE RATIOS'!C:D,2,FALSE)</f>
        <v>Distribution (câbles, alimentations spécifiques)</v>
      </c>
    </row>
    <row r="796" spans="1:11" s="1210" customFormat="1" ht="24">
      <c r="A796" s="1275"/>
      <c r="B796" s="989" t="s">
        <v>179</v>
      </c>
      <c r="C796" s="1255"/>
      <c r="D796" s="1263" t="s">
        <v>4665</v>
      </c>
      <c r="E796" s="992" t="s">
        <v>235</v>
      </c>
      <c r="F796" s="1001">
        <v>135</v>
      </c>
      <c r="G796" s="932">
        <v>6.52</v>
      </c>
      <c r="H796" s="1059">
        <f t="shared" si="12"/>
        <v>880.19999999999993</v>
      </c>
      <c r="J796" s="2171" t="s">
        <v>6406</v>
      </c>
      <c r="K796" s="2168" t="str">
        <f>VLOOKUP(J796,'FICHE RATIOS'!C:D,2,FALSE)</f>
        <v>Distribution (câbles, alimentations spécifiques)</v>
      </c>
    </row>
    <row r="797" spans="1:11" s="1210" customFormat="1" ht="24">
      <c r="A797" s="1275"/>
      <c r="B797" s="989" t="s">
        <v>179</v>
      </c>
      <c r="C797" s="1255"/>
      <c r="D797" s="1263" t="s">
        <v>4666</v>
      </c>
      <c r="E797" s="992" t="s">
        <v>235</v>
      </c>
      <c r="F797" s="1001">
        <v>145</v>
      </c>
      <c r="G797" s="932">
        <v>6.52</v>
      </c>
      <c r="H797" s="1059">
        <f t="shared" si="12"/>
        <v>945.4</v>
      </c>
      <c r="J797" s="2171" t="s">
        <v>6406</v>
      </c>
      <c r="K797" s="2168" t="str">
        <f>VLOOKUP(J797,'FICHE RATIOS'!C:D,2,FALSE)</f>
        <v>Distribution (câbles, alimentations spécifiques)</v>
      </c>
    </row>
    <row r="798" spans="1:11" s="1210" customFormat="1" ht="24">
      <c r="A798" s="1275"/>
      <c r="B798" s="989" t="s">
        <v>179</v>
      </c>
      <c r="C798" s="1255"/>
      <c r="D798" s="1263" t="s">
        <v>4667</v>
      </c>
      <c r="E798" s="992" t="s">
        <v>235</v>
      </c>
      <c r="F798" s="1001">
        <v>205</v>
      </c>
      <c r="G798" s="932">
        <v>6.52</v>
      </c>
      <c r="H798" s="1059">
        <f t="shared" si="12"/>
        <v>1336.6</v>
      </c>
      <c r="J798" s="2171" t="s">
        <v>6406</v>
      </c>
      <c r="K798" s="2168" t="str">
        <f>VLOOKUP(J798,'FICHE RATIOS'!C:D,2,FALSE)</f>
        <v>Distribution (câbles, alimentations spécifiques)</v>
      </c>
    </row>
    <row r="799" spans="1:11" s="1210" customFormat="1" ht="24">
      <c r="A799" s="1275"/>
      <c r="B799" s="989" t="s">
        <v>179</v>
      </c>
      <c r="C799" s="1255"/>
      <c r="D799" s="1263" t="s">
        <v>4668</v>
      </c>
      <c r="E799" s="992" t="s">
        <v>235</v>
      </c>
      <c r="F799" s="1001">
        <v>165</v>
      </c>
      <c r="G799" s="932">
        <v>6.52</v>
      </c>
      <c r="H799" s="1059">
        <f t="shared" si="12"/>
        <v>1075.8</v>
      </c>
      <c r="J799" s="2171" t="s">
        <v>6406</v>
      </c>
      <c r="K799" s="2168" t="str">
        <f>VLOOKUP(J799,'FICHE RATIOS'!C:D,2,FALSE)</f>
        <v>Distribution (câbles, alimentations spécifiques)</v>
      </c>
    </row>
    <row r="800" spans="1:11" s="1210" customFormat="1" ht="24">
      <c r="A800" s="1275"/>
      <c r="B800" s="989" t="s">
        <v>179</v>
      </c>
      <c r="C800" s="1255"/>
      <c r="D800" s="1263" t="s">
        <v>4669</v>
      </c>
      <c r="E800" s="992" t="s">
        <v>235</v>
      </c>
      <c r="F800" s="1001">
        <v>165</v>
      </c>
      <c r="G800" s="932">
        <v>6.52</v>
      </c>
      <c r="H800" s="1059">
        <f t="shared" si="12"/>
        <v>1075.8</v>
      </c>
      <c r="J800" s="2171" t="s">
        <v>6406</v>
      </c>
      <c r="K800" s="2168" t="str">
        <f>VLOOKUP(J800,'FICHE RATIOS'!C:D,2,FALSE)</f>
        <v>Distribution (câbles, alimentations spécifiques)</v>
      </c>
    </row>
    <row r="801" spans="1:11" s="1210" customFormat="1" ht="24">
      <c r="A801" s="1275"/>
      <c r="B801" s="989" t="s">
        <v>179</v>
      </c>
      <c r="C801" s="1255"/>
      <c r="D801" s="1263" t="s">
        <v>4666</v>
      </c>
      <c r="E801" s="992" t="s">
        <v>235</v>
      </c>
      <c r="F801" s="1001">
        <v>140</v>
      </c>
      <c r="G801" s="932">
        <v>6.52</v>
      </c>
      <c r="H801" s="1059">
        <f t="shared" si="12"/>
        <v>912.8</v>
      </c>
      <c r="J801" s="2171" t="s">
        <v>6406</v>
      </c>
      <c r="K801" s="2168" t="str">
        <f>VLOOKUP(J801,'FICHE RATIOS'!C:D,2,FALSE)</f>
        <v>Distribution (câbles, alimentations spécifiques)</v>
      </c>
    </row>
    <row r="802" spans="1:11" s="1210" customFormat="1" ht="12">
      <c r="A802" s="1275"/>
      <c r="B802" s="989" t="s">
        <v>179</v>
      </c>
      <c r="C802" s="1255"/>
      <c r="D802" s="1263" t="s">
        <v>4670</v>
      </c>
      <c r="E802" s="992" t="s">
        <v>235</v>
      </c>
      <c r="F802" s="1001">
        <v>160</v>
      </c>
      <c r="G802" s="932">
        <v>47.61</v>
      </c>
      <c r="H802" s="1059">
        <f t="shared" si="12"/>
        <v>7617.6</v>
      </c>
      <c r="J802" s="2171" t="s">
        <v>6406</v>
      </c>
      <c r="K802" s="2168" t="str">
        <f>VLOOKUP(J802,'FICHE RATIOS'!C:D,2,FALSE)</f>
        <v>Distribution (câbles, alimentations spécifiques)</v>
      </c>
    </row>
    <row r="803" spans="1:11" s="1210" customFormat="1" ht="12">
      <c r="A803" s="1275"/>
      <c r="B803" s="989" t="s">
        <v>179</v>
      </c>
      <c r="C803" s="1255"/>
      <c r="D803" s="1263" t="s">
        <v>4671</v>
      </c>
      <c r="E803" s="992" t="s">
        <v>235</v>
      </c>
      <c r="F803" s="1001">
        <v>160</v>
      </c>
      <c r="G803" s="932">
        <v>25.09</v>
      </c>
      <c r="H803" s="1059">
        <f t="shared" si="12"/>
        <v>4014.4</v>
      </c>
      <c r="J803" s="2171" t="s">
        <v>6406</v>
      </c>
      <c r="K803" s="2168" t="str">
        <f>VLOOKUP(J803,'FICHE RATIOS'!C:D,2,FALSE)</f>
        <v>Distribution (câbles, alimentations spécifiques)</v>
      </c>
    </row>
    <row r="804" spans="1:11" s="1210" customFormat="1" ht="12">
      <c r="A804" s="1275"/>
      <c r="B804" s="989" t="s">
        <v>179</v>
      </c>
      <c r="C804" s="1255"/>
      <c r="D804" s="1263" t="s">
        <v>4672</v>
      </c>
      <c r="E804" s="992" t="s">
        <v>235</v>
      </c>
      <c r="F804" s="1001">
        <v>160</v>
      </c>
      <c r="G804" s="932">
        <v>16.149999999999999</v>
      </c>
      <c r="H804" s="1059">
        <f t="shared" si="12"/>
        <v>2584</v>
      </c>
      <c r="J804" s="2171" t="s">
        <v>6406</v>
      </c>
      <c r="K804" s="2168" t="str">
        <f>VLOOKUP(J804,'FICHE RATIOS'!C:D,2,FALSE)</f>
        <v>Distribution (câbles, alimentations spécifiques)</v>
      </c>
    </row>
    <row r="805" spans="1:11" s="1210" customFormat="1" ht="12">
      <c r="A805" s="1275"/>
      <c r="B805" s="989" t="s">
        <v>179</v>
      </c>
      <c r="C805" s="1255"/>
      <c r="D805" s="1256" t="s">
        <v>179</v>
      </c>
      <c r="E805" s="992" t="s">
        <v>179</v>
      </c>
      <c r="F805" s="1001"/>
      <c r="G805" s="932"/>
      <c r="H805" s="1059" t="str">
        <f t="shared" si="12"/>
        <v/>
      </c>
      <c r="J805" s="2171" t="s">
        <v>6406</v>
      </c>
      <c r="K805" s="2168" t="str">
        <f>VLOOKUP(J805,'FICHE RATIOS'!C:D,2,FALSE)</f>
        <v>Distribution (câbles, alimentations spécifiques)</v>
      </c>
    </row>
    <row r="806" spans="1:11" s="1210" customFormat="1" ht="12">
      <c r="A806" s="1275"/>
      <c r="B806" s="989" t="s">
        <v>179</v>
      </c>
      <c r="C806" s="1255"/>
      <c r="D806" s="1256" t="s">
        <v>4334</v>
      </c>
      <c r="E806" s="992" t="s">
        <v>179</v>
      </c>
      <c r="F806" s="1001"/>
      <c r="G806" s="932"/>
      <c r="H806" s="1059" t="str">
        <f t="shared" si="12"/>
        <v/>
      </c>
      <c r="J806" s="2171" t="s">
        <v>6406</v>
      </c>
      <c r="K806" s="2168" t="str">
        <f>VLOOKUP(J806,'FICHE RATIOS'!C:D,2,FALSE)</f>
        <v>Distribution (câbles, alimentations spécifiques)</v>
      </c>
    </row>
    <row r="807" spans="1:11" s="1210" customFormat="1" ht="24">
      <c r="A807" s="1275"/>
      <c r="B807" s="989" t="s">
        <v>179</v>
      </c>
      <c r="C807" s="1255"/>
      <c r="D807" s="1263" t="s">
        <v>4673</v>
      </c>
      <c r="E807" s="992" t="s">
        <v>235</v>
      </c>
      <c r="F807" s="1001">
        <v>130</v>
      </c>
      <c r="G807" s="932">
        <v>16.7</v>
      </c>
      <c r="H807" s="1059">
        <f t="shared" si="12"/>
        <v>2171</v>
      </c>
      <c r="J807" s="2171" t="s">
        <v>6406</v>
      </c>
      <c r="K807" s="2168" t="str">
        <f>VLOOKUP(J807,'FICHE RATIOS'!C:D,2,FALSE)</f>
        <v>Distribution (câbles, alimentations spécifiques)</v>
      </c>
    </row>
    <row r="808" spans="1:11" s="1210" customFormat="1" ht="24">
      <c r="A808" s="1275"/>
      <c r="B808" s="989" t="s">
        <v>179</v>
      </c>
      <c r="C808" s="1255"/>
      <c r="D808" s="1263" t="s">
        <v>4674</v>
      </c>
      <c r="E808" s="992" t="s">
        <v>235</v>
      </c>
      <c r="F808" s="1001">
        <v>150</v>
      </c>
      <c r="G808" s="932">
        <v>16.7</v>
      </c>
      <c r="H808" s="1059">
        <f t="shared" si="12"/>
        <v>2505</v>
      </c>
      <c r="J808" s="2171" t="s">
        <v>6406</v>
      </c>
      <c r="K808" s="2168" t="str">
        <f>VLOOKUP(J808,'FICHE RATIOS'!C:D,2,FALSE)</f>
        <v>Distribution (câbles, alimentations spécifiques)</v>
      </c>
    </row>
    <row r="809" spans="1:11" s="1210" customFormat="1" ht="12">
      <c r="A809" s="1275"/>
      <c r="B809" s="989" t="s">
        <v>179</v>
      </c>
      <c r="C809" s="1255"/>
      <c r="D809" s="1263" t="s">
        <v>4337</v>
      </c>
      <c r="E809" s="992" t="s">
        <v>66</v>
      </c>
      <c r="F809" s="1001">
        <v>2</v>
      </c>
      <c r="G809" s="932">
        <v>1327.3</v>
      </c>
      <c r="H809" s="1059">
        <f t="shared" si="12"/>
        <v>2654.6</v>
      </c>
      <c r="J809" s="2171" t="s">
        <v>6406</v>
      </c>
      <c r="K809" s="2168" t="str">
        <f>VLOOKUP(J809,'FICHE RATIOS'!C:D,2,FALSE)</f>
        <v>Distribution (câbles, alimentations spécifiques)</v>
      </c>
    </row>
    <row r="810" spans="1:11" s="1210" customFormat="1" ht="12">
      <c r="A810" s="1275"/>
      <c r="B810" s="989" t="s">
        <v>179</v>
      </c>
      <c r="C810" s="1255"/>
      <c r="D810" s="1256" t="s">
        <v>179</v>
      </c>
      <c r="E810" s="992" t="s">
        <v>179</v>
      </c>
      <c r="F810" s="1001"/>
      <c r="G810" s="932"/>
      <c r="H810" s="1059" t="str">
        <f t="shared" si="12"/>
        <v/>
      </c>
      <c r="J810" s="2171" t="s">
        <v>6406</v>
      </c>
      <c r="K810" s="2168" t="str">
        <f>VLOOKUP(J810,'FICHE RATIOS'!C:D,2,FALSE)</f>
        <v>Distribution (câbles, alimentations spécifiques)</v>
      </c>
    </row>
    <row r="811" spans="1:11" s="1210" customFormat="1" ht="12">
      <c r="A811" s="1275"/>
      <c r="B811" s="989" t="s">
        <v>179</v>
      </c>
      <c r="C811" s="1255"/>
      <c r="D811" s="1256" t="s">
        <v>4338</v>
      </c>
      <c r="E811" s="992" t="s">
        <v>179</v>
      </c>
      <c r="F811" s="1001"/>
      <c r="G811" s="932"/>
      <c r="H811" s="1059" t="str">
        <f t="shared" si="12"/>
        <v/>
      </c>
      <c r="J811" s="2171" t="s">
        <v>6406</v>
      </c>
      <c r="K811" s="2168" t="str">
        <f>VLOOKUP(J811,'FICHE RATIOS'!C:D,2,FALSE)</f>
        <v>Distribution (câbles, alimentations spécifiques)</v>
      </c>
    </row>
    <row r="812" spans="1:11" s="1210" customFormat="1" ht="12">
      <c r="A812" s="1275"/>
      <c r="B812" s="989" t="s">
        <v>179</v>
      </c>
      <c r="C812" s="1255"/>
      <c r="D812" s="1263" t="s">
        <v>4337</v>
      </c>
      <c r="E812" s="992" t="s">
        <v>66</v>
      </c>
      <c r="F812" s="1001">
        <v>2</v>
      </c>
      <c r="G812" s="932">
        <v>1327.3</v>
      </c>
      <c r="H812" s="1059">
        <f t="shared" si="12"/>
        <v>2654.6</v>
      </c>
      <c r="J812" s="2171" t="s">
        <v>6406</v>
      </c>
      <c r="K812" s="2168" t="str">
        <f>VLOOKUP(J812,'FICHE RATIOS'!C:D,2,FALSE)</f>
        <v>Distribution (câbles, alimentations spécifiques)</v>
      </c>
    </row>
    <row r="813" spans="1:11" s="1210" customFormat="1" ht="12">
      <c r="A813" s="1275"/>
      <c r="B813" s="1258" t="s">
        <v>179</v>
      </c>
      <c r="C813" s="1259"/>
      <c r="D813" s="1260" t="s">
        <v>4675</v>
      </c>
      <c r="E813" s="992" t="s">
        <v>179</v>
      </c>
      <c r="F813" s="1001"/>
      <c r="G813" s="932"/>
      <c r="H813" s="1059" t="str">
        <f t="shared" si="12"/>
        <v/>
      </c>
      <c r="J813" s="2171" t="s">
        <v>6406</v>
      </c>
      <c r="K813" s="2168" t="str">
        <f>VLOOKUP(J813,'FICHE RATIOS'!C:D,2,FALSE)</f>
        <v>Distribution (câbles, alimentations spécifiques)</v>
      </c>
    </row>
    <row r="814" spans="1:11" s="1210" customFormat="1" ht="24">
      <c r="A814" s="1275"/>
      <c r="B814" s="989" t="s">
        <v>179</v>
      </c>
      <c r="C814" s="1255"/>
      <c r="D814" s="1263" t="s">
        <v>4676</v>
      </c>
      <c r="E814" s="992" t="s">
        <v>235</v>
      </c>
      <c r="F814" s="1001">
        <v>100</v>
      </c>
      <c r="G814" s="932">
        <v>16.7</v>
      </c>
      <c r="H814" s="1059">
        <f t="shared" si="12"/>
        <v>1670</v>
      </c>
      <c r="J814" s="2171" t="s">
        <v>6406</v>
      </c>
      <c r="K814" s="2168" t="str">
        <f>VLOOKUP(J814,'FICHE RATIOS'!C:D,2,FALSE)</f>
        <v>Distribution (câbles, alimentations spécifiques)</v>
      </c>
    </row>
    <row r="815" spans="1:11" s="1210" customFormat="1" ht="12">
      <c r="A815" s="1275"/>
      <c r="B815" s="1258" t="s">
        <v>179</v>
      </c>
      <c r="C815" s="1259"/>
      <c r="D815" s="1260" t="s">
        <v>4677</v>
      </c>
      <c r="E815" s="992" t="s">
        <v>179</v>
      </c>
      <c r="F815" s="1001"/>
      <c r="G815" s="932"/>
      <c r="H815" s="1059" t="str">
        <f t="shared" si="12"/>
        <v/>
      </c>
      <c r="J815" s="2171" t="s">
        <v>6406</v>
      </c>
      <c r="K815" s="2168" t="str">
        <f>VLOOKUP(J815,'FICHE RATIOS'!C:D,2,FALSE)</f>
        <v>Distribution (câbles, alimentations spécifiques)</v>
      </c>
    </row>
    <row r="816" spans="1:11" s="1210" customFormat="1" ht="24">
      <c r="A816" s="1275"/>
      <c r="B816" s="989" t="s">
        <v>179</v>
      </c>
      <c r="C816" s="1255"/>
      <c r="D816" s="1263" t="s">
        <v>4678</v>
      </c>
      <c r="E816" s="992" t="s">
        <v>235</v>
      </c>
      <c r="F816" s="1001">
        <v>100</v>
      </c>
      <c r="G816" s="932">
        <v>16.7</v>
      </c>
      <c r="H816" s="1059">
        <f t="shared" si="12"/>
        <v>1670</v>
      </c>
      <c r="J816" s="2171" t="s">
        <v>6406</v>
      </c>
      <c r="K816" s="2168" t="str">
        <f>VLOOKUP(J816,'FICHE RATIOS'!C:D,2,FALSE)</f>
        <v>Distribution (câbles, alimentations spécifiques)</v>
      </c>
    </row>
    <row r="817" spans="1:11" s="1210" customFormat="1" ht="12">
      <c r="A817" s="1275"/>
      <c r="B817" s="989" t="s">
        <v>179</v>
      </c>
      <c r="C817" s="1255"/>
      <c r="D817" s="1256" t="s">
        <v>179</v>
      </c>
      <c r="E817" s="992" t="s">
        <v>179</v>
      </c>
      <c r="F817" s="1001"/>
      <c r="G817" s="932"/>
      <c r="H817" s="1059" t="str">
        <f t="shared" si="12"/>
        <v/>
      </c>
      <c r="J817" s="2171" t="s">
        <v>6406</v>
      </c>
      <c r="K817" s="2168" t="str">
        <f>VLOOKUP(J817,'FICHE RATIOS'!C:D,2,FALSE)</f>
        <v>Distribution (câbles, alimentations spécifiques)</v>
      </c>
    </row>
    <row r="818" spans="1:11" s="1210" customFormat="1" ht="12">
      <c r="A818" s="1275"/>
      <c r="B818" s="989" t="s">
        <v>179</v>
      </c>
      <c r="C818" s="1255"/>
      <c r="D818" s="1256" t="s">
        <v>4343</v>
      </c>
      <c r="E818" s="992" t="s">
        <v>179</v>
      </c>
      <c r="F818" s="1001"/>
      <c r="G818" s="932"/>
      <c r="H818" s="1059" t="str">
        <f t="shared" si="12"/>
        <v/>
      </c>
      <c r="J818" s="2171" t="s">
        <v>6406</v>
      </c>
      <c r="K818" s="2168" t="str">
        <f>VLOOKUP(J818,'FICHE RATIOS'!C:D,2,FALSE)</f>
        <v>Distribution (câbles, alimentations spécifiques)</v>
      </c>
    </row>
    <row r="819" spans="1:11" s="1210" customFormat="1" ht="24">
      <c r="A819" s="1275"/>
      <c r="B819" s="989" t="s">
        <v>179</v>
      </c>
      <c r="C819" s="1255"/>
      <c r="D819" s="1263" t="s">
        <v>4679</v>
      </c>
      <c r="E819" s="992" t="s">
        <v>235</v>
      </c>
      <c r="F819" s="1001">
        <v>150</v>
      </c>
      <c r="G819" s="932">
        <v>5.18</v>
      </c>
      <c r="H819" s="1059">
        <f t="shared" si="12"/>
        <v>777</v>
      </c>
      <c r="J819" s="2171" t="s">
        <v>6406</v>
      </c>
      <c r="K819" s="2168" t="str">
        <f>VLOOKUP(J819,'FICHE RATIOS'!C:D,2,FALSE)</f>
        <v>Distribution (câbles, alimentations spécifiques)</v>
      </c>
    </row>
    <row r="820" spans="1:11" s="1210" customFormat="1" ht="12">
      <c r="A820" s="1275"/>
      <c r="B820" s="989" t="s">
        <v>179</v>
      </c>
      <c r="C820" s="1255"/>
      <c r="D820" s="1263" t="s">
        <v>4345</v>
      </c>
      <c r="E820" s="992" t="s">
        <v>66</v>
      </c>
      <c r="F820" s="1001">
        <v>2</v>
      </c>
      <c r="G820" s="932">
        <v>110.07</v>
      </c>
      <c r="H820" s="1059">
        <f t="shared" si="12"/>
        <v>220.14</v>
      </c>
      <c r="J820" s="2171" t="s">
        <v>6406</v>
      </c>
      <c r="K820" s="2168" t="str">
        <f>VLOOKUP(J820,'FICHE RATIOS'!C:D,2,FALSE)</f>
        <v>Distribution (câbles, alimentations spécifiques)</v>
      </c>
    </row>
    <row r="821" spans="1:11" s="1210" customFormat="1" ht="12">
      <c r="A821" s="1275"/>
      <c r="B821" s="989" t="s">
        <v>179</v>
      </c>
      <c r="C821" s="1255"/>
      <c r="D821" s="1256" t="s">
        <v>179</v>
      </c>
      <c r="E821" s="992" t="s">
        <v>179</v>
      </c>
      <c r="F821" s="1001"/>
      <c r="G821" s="932"/>
      <c r="H821" s="1059" t="str">
        <f t="shared" si="12"/>
        <v/>
      </c>
      <c r="J821" s="2171" t="s">
        <v>6406</v>
      </c>
      <c r="K821" s="2168" t="str">
        <f>VLOOKUP(J821,'FICHE RATIOS'!C:D,2,FALSE)</f>
        <v>Distribution (câbles, alimentations spécifiques)</v>
      </c>
    </row>
    <row r="822" spans="1:11" s="1210" customFormat="1" ht="12">
      <c r="A822" s="1275"/>
      <c r="B822" s="989" t="s">
        <v>179</v>
      </c>
      <c r="C822" s="1255"/>
      <c r="D822" s="1256" t="s">
        <v>4346</v>
      </c>
      <c r="E822" s="992" t="s">
        <v>179</v>
      </c>
      <c r="F822" s="1001"/>
      <c r="G822" s="932"/>
      <c r="H822" s="1059" t="str">
        <f t="shared" si="12"/>
        <v/>
      </c>
      <c r="J822" s="2171" t="s">
        <v>6406</v>
      </c>
      <c r="K822" s="2168" t="str">
        <f>VLOOKUP(J822,'FICHE RATIOS'!C:D,2,FALSE)</f>
        <v>Distribution (câbles, alimentations spécifiques)</v>
      </c>
    </row>
    <row r="823" spans="1:11" s="1210" customFormat="1" ht="12">
      <c r="A823" s="1275"/>
      <c r="B823" s="989" t="s">
        <v>179</v>
      </c>
      <c r="C823" s="1255"/>
      <c r="D823" s="1263" t="s">
        <v>4347</v>
      </c>
      <c r="E823" s="992" t="s">
        <v>235</v>
      </c>
      <c r="F823" s="1001">
        <v>196</v>
      </c>
      <c r="G823" s="932">
        <v>52.55</v>
      </c>
      <c r="H823" s="1059">
        <f t="shared" si="12"/>
        <v>10299.799999999999</v>
      </c>
      <c r="J823" s="2171" t="s">
        <v>6406</v>
      </c>
      <c r="K823" s="2168" t="str">
        <f>VLOOKUP(J823,'FICHE RATIOS'!C:D,2,FALSE)</f>
        <v>Distribution (câbles, alimentations spécifiques)</v>
      </c>
    </row>
    <row r="824" spans="1:11" s="1210" customFormat="1" ht="12">
      <c r="A824" s="1275"/>
      <c r="B824" s="989" t="s">
        <v>179</v>
      </c>
      <c r="C824" s="1255"/>
      <c r="D824" s="1263" t="s">
        <v>4348</v>
      </c>
      <c r="E824" s="992" t="s">
        <v>235</v>
      </c>
      <c r="F824" s="1001">
        <v>298</v>
      </c>
      <c r="G824" s="932">
        <v>47.46</v>
      </c>
      <c r="H824" s="1059">
        <f t="shared" si="12"/>
        <v>14143.08</v>
      </c>
      <c r="J824" s="2171" t="s">
        <v>6406</v>
      </c>
      <c r="K824" s="2168" t="str">
        <f>VLOOKUP(J824,'FICHE RATIOS'!C:D,2,FALSE)</f>
        <v>Distribution (câbles, alimentations spécifiques)</v>
      </c>
    </row>
    <row r="825" spans="1:11" s="1210" customFormat="1" ht="12">
      <c r="A825" s="1275"/>
      <c r="B825" s="989" t="s">
        <v>179</v>
      </c>
      <c r="C825" s="1255"/>
      <c r="D825" s="1256" t="s">
        <v>179</v>
      </c>
      <c r="E825" s="992" t="s">
        <v>179</v>
      </c>
      <c r="F825" s="1001"/>
      <c r="G825" s="932"/>
      <c r="H825" s="1059" t="str">
        <f t="shared" si="12"/>
        <v/>
      </c>
      <c r="J825" s="2167"/>
      <c r="K825" s="2168" t="e">
        <f>VLOOKUP(J825,'FICHE RATIOS'!C:D,2,FALSE)</f>
        <v>#N/A</v>
      </c>
    </row>
    <row r="826" spans="1:11" s="1210" customFormat="1" ht="12">
      <c r="A826" s="1275"/>
      <c r="B826" s="989" t="s">
        <v>4349</v>
      </c>
      <c r="C826" s="1264"/>
      <c r="D826" s="1265" t="s">
        <v>4350</v>
      </c>
      <c r="E826" s="1001"/>
      <c r="F826" s="1001"/>
      <c r="G826" s="932"/>
      <c r="H826" s="1059" t="str">
        <f t="shared" si="12"/>
        <v/>
      </c>
      <c r="J826" s="2167" t="s">
        <v>6404</v>
      </c>
      <c r="K826" s="2168" t="str">
        <f>VLOOKUP(J826,'FICHE RATIOS'!C:D,2,FALSE)</f>
        <v>TD &amp; Coffrets</v>
      </c>
    </row>
    <row r="827" spans="1:11" s="1210" customFormat="1" ht="12">
      <c r="A827" s="1275"/>
      <c r="B827" s="989" t="s">
        <v>179</v>
      </c>
      <c r="C827" s="1255"/>
      <c r="D827" s="1263" t="s">
        <v>4351</v>
      </c>
      <c r="E827" s="992" t="s">
        <v>51</v>
      </c>
      <c r="F827" s="1001">
        <v>1</v>
      </c>
      <c r="G827" s="932">
        <v>265490.46000000002</v>
      </c>
      <c r="H827" s="1059">
        <f t="shared" si="12"/>
        <v>265490.46000000002</v>
      </c>
      <c r="J827" s="2167" t="s">
        <v>6404</v>
      </c>
      <c r="K827" s="2168" t="str">
        <f>VLOOKUP(J827,'FICHE RATIOS'!C:D,2,FALSE)</f>
        <v>TD &amp; Coffrets</v>
      </c>
    </row>
    <row r="828" spans="1:11" s="1210" customFormat="1" ht="12">
      <c r="A828" s="1275"/>
      <c r="B828" s="989" t="s">
        <v>179</v>
      </c>
      <c r="C828" s="1255"/>
      <c r="D828" s="1263" t="s">
        <v>4352</v>
      </c>
      <c r="E828" s="992" t="s">
        <v>51</v>
      </c>
      <c r="F828" s="1001">
        <v>1</v>
      </c>
      <c r="G828" s="932">
        <v>43721.54</v>
      </c>
      <c r="H828" s="1059">
        <f t="shared" si="12"/>
        <v>43721.54</v>
      </c>
      <c r="J828" s="2167" t="s">
        <v>6404</v>
      </c>
      <c r="K828" s="2168" t="str">
        <f>VLOOKUP(J828,'FICHE RATIOS'!C:D,2,FALSE)</f>
        <v>TD &amp; Coffrets</v>
      </c>
    </row>
    <row r="829" spans="1:11" s="1210" customFormat="1" ht="12">
      <c r="A829" s="1275"/>
      <c r="B829" s="989" t="s">
        <v>179</v>
      </c>
      <c r="C829" s="1255"/>
      <c r="D829" s="1263" t="s">
        <v>4353</v>
      </c>
      <c r="E829" s="992" t="s">
        <v>51</v>
      </c>
      <c r="F829" s="1001">
        <v>1</v>
      </c>
      <c r="G829" s="932">
        <v>48900.31</v>
      </c>
      <c r="H829" s="1059">
        <f t="shared" si="12"/>
        <v>48900.31</v>
      </c>
      <c r="J829" s="2167" t="s">
        <v>6404</v>
      </c>
      <c r="K829" s="2168" t="str">
        <f>VLOOKUP(J829,'FICHE RATIOS'!C:D,2,FALSE)</f>
        <v>TD &amp; Coffrets</v>
      </c>
    </row>
    <row r="830" spans="1:11" s="1210" customFormat="1" ht="12">
      <c r="A830" s="1275"/>
      <c r="B830" s="989" t="s">
        <v>179</v>
      </c>
      <c r="C830" s="1255"/>
      <c r="D830" s="1263" t="s">
        <v>4680</v>
      </c>
      <c r="E830" s="992" t="s">
        <v>51</v>
      </c>
      <c r="F830" s="1001">
        <v>1</v>
      </c>
      <c r="G830" s="932">
        <v>5201</v>
      </c>
      <c r="H830" s="1059">
        <f t="shared" si="12"/>
        <v>5201</v>
      </c>
      <c r="J830" s="2167" t="s">
        <v>6404</v>
      </c>
      <c r="K830" s="2168" t="str">
        <f>VLOOKUP(J830,'FICHE RATIOS'!C:D,2,FALSE)</f>
        <v>TD &amp; Coffrets</v>
      </c>
    </row>
    <row r="831" spans="1:11" s="1210" customFormat="1" ht="12">
      <c r="A831" s="1275"/>
      <c r="B831" s="989" t="s">
        <v>179</v>
      </c>
      <c r="C831" s="1255"/>
      <c r="D831" s="1256" t="s">
        <v>179</v>
      </c>
      <c r="E831" s="992" t="s">
        <v>179</v>
      </c>
      <c r="F831" s="1001"/>
      <c r="G831" s="932"/>
      <c r="H831" s="1059" t="str">
        <f t="shared" si="12"/>
        <v/>
      </c>
      <c r="J831" s="2167"/>
      <c r="K831" s="2168" t="e">
        <f>VLOOKUP(J831,'FICHE RATIOS'!C:D,2,FALSE)</f>
        <v>#N/A</v>
      </c>
    </row>
    <row r="832" spans="1:11" s="1210" customFormat="1" ht="12">
      <c r="A832" s="1275"/>
      <c r="B832" s="989" t="s">
        <v>4355</v>
      </c>
      <c r="C832" s="1264" t="s">
        <v>4681</v>
      </c>
      <c r="D832" s="1265"/>
      <c r="E832" s="1001"/>
      <c r="F832" s="1001"/>
      <c r="G832" s="932"/>
      <c r="H832" s="1059" t="str">
        <f t="shared" si="12"/>
        <v/>
      </c>
      <c r="J832" s="2167"/>
      <c r="K832" s="2168" t="e">
        <f>VLOOKUP(J832,'FICHE RATIOS'!C:D,2,FALSE)</f>
        <v>#N/A</v>
      </c>
    </row>
    <row r="833" spans="1:11" s="1210" customFormat="1" ht="12">
      <c r="A833" s="1275"/>
      <c r="B833" s="989" t="s">
        <v>179</v>
      </c>
      <c r="C833" s="1255"/>
      <c r="D833" s="1256" t="s">
        <v>4357</v>
      </c>
      <c r="E833" s="992" t="s">
        <v>179</v>
      </c>
      <c r="F833" s="1001"/>
      <c r="G833" s="932"/>
      <c r="H833" s="1059" t="str">
        <f t="shared" si="12"/>
        <v/>
      </c>
      <c r="J833" s="2167"/>
      <c r="K833" s="2168" t="e">
        <f>VLOOKUP(J833,'FICHE RATIOS'!C:D,2,FALSE)</f>
        <v>#N/A</v>
      </c>
    </row>
    <row r="834" spans="1:11" s="1210" customFormat="1" ht="12">
      <c r="A834" s="1275"/>
      <c r="B834" s="989" t="s">
        <v>179</v>
      </c>
      <c r="C834" s="1255"/>
      <c r="D834" s="1263" t="s">
        <v>4358</v>
      </c>
      <c r="E834" s="992" t="s">
        <v>235</v>
      </c>
      <c r="F834" s="1001">
        <v>6538</v>
      </c>
      <c r="G834" s="932">
        <v>3.49</v>
      </c>
      <c r="H834" s="1059">
        <f t="shared" si="12"/>
        <v>22817.620000000003</v>
      </c>
      <c r="J834" s="2167" t="s">
        <v>6406</v>
      </c>
      <c r="K834" s="2168" t="str">
        <f>VLOOKUP(J834,'FICHE RATIOS'!C:D,2,FALSE)</f>
        <v>Distribution (câbles, alimentations spécifiques)</v>
      </c>
    </row>
    <row r="835" spans="1:11" s="1210" customFormat="1" ht="12">
      <c r="A835" s="1275"/>
      <c r="B835" s="989" t="s">
        <v>179</v>
      </c>
      <c r="C835" s="1255"/>
      <c r="D835" s="1263" t="s">
        <v>4359</v>
      </c>
      <c r="E835" s="992" t="s">
        <v>235</v>
      </c>
      <c r="F835" s="1001">
        <v>18396</v>
      </c>
      <c r="G835" s="932">
        <v>3.58</v>
      </c>
      <c r="H835" s="1059">
        <f t="shared" si="12"/>
        <v>65857.680000000008</v>
      </c>
      <c r="J835" s="2167" t="s">
        <v>6406</v>
      </c>
      <c r="K835" s="2168" t="str">
        <f>VLOOKUP(J835,'FICHE RATIOS'!C:D,2,FALSE)</f>
        <v>Distribution (câbles, alimentations spécifiques)</v>
      </c>
    </row>
    <row r="836" spans="1:11" s="1210" customFormat="1" ht="12">
      <c r="A836" s="1275"/>
      <c r="B836" s="989" t="s">
        <v>179</v>
      </c>
      <c r="C836" s="1255"/>
      <c r="D836" s="1263" t="s">
        <v>4360</v>
      </c>
      <c r="E836" s="992" t="s">
        <v>235</v>
      </c>
      <c r="F836" s="1001">
        <v>11852</v>
      </c>
      <c r="G836" s="932">
        <v>3.79</v>
      </c>
      <c r="H836" s="1059">
        <f t="shared" si="12"/>
        <v>44919.08</v>
      </c>
      <c r="J836" s="2167" t="s">
        <v>6406</v>
      </c>
      <c r="K836" s="2168" t="str">
        <f>VLOOKUP(J836,'FICHE RATIOS'!C:D,2,FALSE)</f>
        <v>Distribution (câbles, alimentations spécifiques)</v>
      </c>
    </row>
    <row r="837" spans="1:11" s="1210" customFormat="1" ht="12">
      <c r="A837" s="1275"/>
      <c r="B837" s="989" t="s">
        <v>179</v>
      </c>
      <c r="C837" s="1255"/>
      <c r="D837" s="1263" t="s">
        <v>4361</v>
      </c>
      <c r="E837" s="992" t="s">
        <v>235</v>
      </c>
      <c r="F837" s="1001">
        <v>5890</v>
      </c>
      <c r="G837" s="932">
        <v>3.82</v>
      </c>
      <c r="H837" s="1059">
        <f t="shared" si="12"/>
        <v>22499.8</v>
      </c>
      <c r="J837" s="2167" t="s">
        <v>6406</v>
      </c>
      <c r="K837" s="2168" t="str">
        <f>VLOOKUP(J837,'FICHE RATIOS'!C:D,2,FALSE)</f>
        <v>Distribution (câbles, alimentations spécifiques)</v>
      </c>
    </row>
    <row r="838" spans="1:11" s="1210" customFormat="1" ht="12">
      <c r="A838" s="1275"/>
      <c r="B838" s="989" t="s">
        <v>179</v>
      </c>
      <c r="C838" s="1255"/>
      <c r="D838" s="1263" t="s">
        <v>4362</v>
      </c>
      <c r="E838" s="992" t="s">
        <v>235</v>
      </c>
      <c r="F838" s="1001">
        <v>7420</v>
      </c>
      <c r="G838" s="932">
        <v>4.17</v>
      </c>
      <c r="H838" s="1059">
        <f t="shared" si="12"/>
        <v>30941.399999999998</v>
      </c>
      <c r="J838" s="2167" t="s">
        <v>6406</v>
      </c>
      <c r="K838" s="2168" t="str">
        <f>VLOOKUP(J838,'FICHE RATIOS'!C:D,2,FALSE)</f>
        <v>Distribution (câbles, alimentations spécifiques)</v>
      </c>
    </row>
    <row r="839" spans="1:11" s="1210" customFormat="1" ht="12">
      <c r="A839" s="1275"/>
      <c r="B839" s="989" t="s">
        <v>179</v>
      </c>
      <c r="C839" s="1255"/>
      <c r="D839" s="1263" t="s">
        <v>4363</v>
      </c>
      <c r="E839" s="992" t="s">
        <v>235</v>
      </c>
      <c r="F839" s="1001">
        <v>540</v>
      </c>
      <c r="G839" s="932">
        <v>6.65</v>
      </c>
      <c r="H839" s="1059">
        <f t="shared" si="12"/>
        <v>3591</v>
      </c>
      <c r="J839" s="2167" t="s">
        <v>6406</v>
      </c>
      <c r="K839" s="2168" t="str">
        <f>VLOOKUP(J839,'FICHE RATIOS'!C:D,2,FALSE)</f>
        <v>Distribution (câbles, alimentations spécifiques)</v>
      </c>
    </row>
    <row r="840" spans="1:11" s="1210" customFormat="1" ht="12">
      <c r="A840" s="1275"/>
      <c r="B840" s="989" t="s">
        <v>179</v>
      </c>
      <c r="C840" s="1255"/>
      <c r="D840" s="1263" t="s">
        <v>4364</v>
      </c>
      <c r="E840" s="992" t="s">
        <v>66</v>
      </c>
      <c r="F840" s="1001">
        <v>941</v>
      </c>
      <c r="G840" s="932">
        <v>32.58</v>
      </c>
      <c r="H840" s="1059">
        <f t="shared" si="12"/>
        <v>30657.78</v>
      </c>
      <c r="J840" s="2167" t="s">
        <v>6406</v>
      </c>
      <c r="K840" s="2168" t="str">
        <f>VLOOKUP(J840,'FICHE RATIOS'!C:D,2,FALSE)</f>
        <v>Distribution (câbles, alimentations spécifiques)</v>
      </c>
    </row>
    <row r="841" spans="1:11" s="1210" customFormat="1" ht="12">
      <c r="A841" s="1275"/>
      <c r="B841" s="989" t="s">
        <v>179</v>
      </c>
      <c r="C841" s="1255"/>
      <c r="D841" s="1263" t="s">
        <v>4365</v>
      </c>
      <c r="E841" s="992" t="s">
        <v>235</v>
      </c>
      <c r="F841" s="1001">
        <v>1899</v>
      </c>
      <c r="G841" s="932">
        <v>10.8</v>
      </c>
      <c r="H841" s="1059">
        <f t="shared" si="12"/>
        <v>20509.2</v>
      </c>
      <c r="J841" s="2167" t="s">
        <v>6406</v>
      </c>
      <c r="K841" s="2168" t="str">
        <f>VLOOKUP(J841,'FICHE RATIOS'!C:D,2,FALSE)</f>
        <v>Distribution (câbles, alimentations spécifiques)</v>
      </c>
    </row>
    <row r="842" spans="1:11" s="1210" customFormat="1" ht="12">
      <c r="A842" s="1275"/>
      <c r="B842" s="989" t="s">
        <v>179</v>
      </c>
      <c r="C842" s="1255"/>
      <c r="D842" s="1263" t="s">
        <v>4114</v>
      </c>
      <c r="E842" s="992" t="s">
        <v>235</v>
      </c>
      <c r="F842" s="1001">
        <v>2573</v>
      </c>
      <c r="G842" s="932">
        <v>14.38</v>
      </c>
      <c r="H842" s="1059">
        <f t="shared" si="12"/>
        <v>36999.740000000005</v>
      </c>
      <c r="J842" s="2167" t="s">
        <v>6406</v>
      </c>
      <c r="K842" s="2168" t="str">
        <f>VLOOKUP(J842,'FICHE RATIOS'!C:D,2,FALSE)</f>
        <v>Distribution (câbles, alimentations spécifiques)</v>
      </c>
    </row>
    <row r="843" spans="1:11" s="1210" customFormat="1" ht="12">
      <c r="A843" s="1275"/>
      <c r="B843" s="989" t="s">
        <v>179</v>
      </c>
      <c r="C843" s="1255"/>
      <c r="D843" s="1256" t="s">
        <v>179</v>
      </c>
      <c r="E843" s="992" t="s">
        <v>179</v>
      </c>
      <c r="F843" s="1001"/>
      <c r="G843" s="932"/>
      <c r="H843" s="1059" t="str">
        <f t="shared" si="12"/>
        <v/>
      </c>
      <c r="J843" s="2167" t="s">
        <v>6406</v>
      </c>
      <c r="K843" s="2168" t="str">
        <f>VLOOKUP(J843,'FICHE RATIOS'!C:D,2,FALSE)</f>
        <v>Distribution (câbles, alimentations spécifiques)</v>
      </c>
    </row>
    <row r="844" spans="1:11" s="1210" customFormat="1" ht="12">
      <c r="A844" s="1275"/>
      <c r="B844" s="989" t="s">
        <v>179</v>
      </c>
      <c r="C844" s="1255"/>
      <c r="D844" s="1256" t="s">
        <v>4366</v>
      </c>
      <c r="E844" s="992" t="s">
        <v>179</v>
      </c>
      <c r="F844" s="1001"/>
      <c r="G844" s="932"/>
      <c r="H844" s="1059" t="str">
        <f t="shared" ref="H844:H907" si="13">+IF(F844=0,"",F844*G844)</f>
        <v/>
      </c>
      <c r="J844" s="2167" t="s">
        <v>6406</v>
      </c>
      <c r="K844" s="2168" t="str">
        <f>VLOOKUP(J844,'FICHE RATIOS'!C:D,2,FALSE)</f>
        <v>Distribution (câbles, alimentations spécifiques)</v>
      </c>
    </row>
    <row r="845" spans="1:11" s="1210" customFormat="1" ht="12">
      <c r="A845" s="1275"/>
      <c r="B845" s="989" t="s">
        <v>179</v>
      </c>
      <c r="C845" s="1255"/>
      <c r="D845" s="1263" t="s">
        <v>4367</v>
      </c>
      <c r="E845" s="992" t="s">
        <v>66</v>
      </c>
      <c r="F845" s="1001">
        <v>147</v>
      </c>
      <c r="G845" s="932">
        <v>9.08</v>
      </c>
      <c r="H845" s="1059">
        <f t="shared" si="13"/>
        <v>1334.76</v>
      </c>
      <c r="J845" s="2167" t="s">
        <v>6406</v>
      </c>
      <c r="K845" s="2168" t="str">
        <f>VLOOKUP(J845,'FICHE RATIOS'!C:D,2,FALSE)</f>
        <v>Distribution (câbles, alimentations spécifiques)</v>
      </c>
    </row>
    <row r="846" spans="1:11" s="1210" customFormat="1" ht="12">
      <c r="A846" s="1275"/>
      <c r="B846" s="989" t="s">
        <v>179</v>
      </c>
      <c r="C846" s="1255"/>
      <c r="D846" s="1263" t="s">
        <v>4368</v>
      </c>
      <c r="E846" s="992" t="s">
        <v>66</v>
      </c>
      <c r="F846" s="1001">
        <v>292</v>
      </c>
      <c r="G846" s="932">
        <v>8.23</v>
      </c>
      <c r="H846" s="1059">
        <f t="shared" si="13"/>
        <v>2403.1600000000003</v>
      </c>
      <c r="J846" s="2167" t="s">
        <v>6406</v>
      </c>
      <c r="K846" s="2168" t="str">
        <f>VLOOKUP(J846,'FICHE RATIOS'!C:D,2,FALSE)</f>
        <v>Distribution (câbles, alimentations spécifiques)</v>
      </c>
    </row>
    <row r="847" spans="1:11" s="1210" customFormat="1" ht="12">
      <c r="A847" s="1275"/>
      <c r="B847" s="989" t="s">
        <v>179</v>
      </c>
      <c r="C847" s="1255"/>
      <c r="D847" s="1263" t="s">
        <v>4369</v>
      </c>
      <c r="E847" s="992" t="s">
        <v>66</v>
      </c>
      <c r="F847" s="1001">
        <v>292</v>
      </c>
      <c r="G847" s="932">
        <v>6.01</v>
      </c>
      <c r="H847" s="1059">
        <f t="shared" si="13"/>
        <v>1754.9199999999998</v>
      </c>
      <c r="J847" s="2167" t="s">
        <v>6406</v>
      </c>
      <c r="K847" s="2168" t="str">
        <f>VLOOKUP(J847,'FICHE RATIOS'!C:D,2,FALSE)</f>
        <v>Distribution (câbles, alimentations spécifiques)</v>
      </c>
    </row>
    <row r="848" spans="1:11" s="1210" customFormat="1" ht="12">
      <c r="A848" s="1275"/>
      <c r="B848" s="989" t="s">
        <v>179</v>
      </c>
      <c r="C848" s="1255"/>
      <c r="D848" s="1263" t="s">
        <v>4370</v>
      </c>
      <c r="E848" s="992" t="s">
        <v>66</v>
      </c>
      <c r="F848" s="1001">
        <v>292</v>
      </c>
      <c r="G848" s="932">
        <v>24.98</v>
      </c>
      <c r="H848" s="1059">
        <f t="shared" si="13"/>
        <v>7294.16</v>
      </c>
      <c r="J848" s="2167" t="s">
        <v>6406</v>
      </c>
      <c r="K848" s="2168" t="str">
        <f>VLOOKUP(J848,'FICHE RATIOS'!C:D,2,FALSE)</f>
        <v>Distribution (câbles, alimentations spécifiques)</v>
      </c>
    </row>
    <row r="849" spans="1:11" s="1210" customFormat="1" ht="12">
      <c r="A849" s="1275"/>
      <c r="B849" s="989" t="s">
        <v>179</v>
      </c>
      <c r="C849" s="1255"/>
      <c r="D849" s="1263" t="s">
        <v>4371</v>
      </c>
      <c r="E849" s="992" t="s">
        <v>66</v>
      </c>
      <c r="F849" s="1001">
        <v>212</v>
      </c>
      <c r="G849" s="932">
        <v>18.68</v>
      </c>
      <c r="H849" s="1059">
        <f t="shared" si="13"/>
        <v>3960.16</v>
      </c>
      <c r="J849" s="2167" t="s">
        <v>6406</v>
      </c>
      <c r="K849" s="2168" t="str">
        <f>VLOOKUP(J849,'FICHE RATIOS'!C:D,2,FALSE)</f>
        <v>Distribution (câbles, alimentations spécifiques)</v>
      </c>
    </row>
    <row r="850" spans="1:11" s="1210" customFormat="1" ht="12">
      <c r="A850" s="1275"/>
      <c r="B850" s="989" t="s">
        <v>179</v>
      </c>
      <c r="C850" s="1255"/>
      <c r="D850" s="1263" t="s">
        <v>4372</v>
      </c>
      <c r="E850" s="992" t="s">
        <v>66</v>
      </c>
      <c r="F850" s="1001">
        <v>430</v>
      </c>
      <c r="G850" s="932">
        <v>19.559999999999999</v>
      </c>
      <c r="H850" s="1059">
        <f t="shared" si="13"/>
        <v>8410.7999999999993</v>
      </c>
      <c r="J850" s="2167" t="s">
        <v>6406</v>
      </c>
      <c r="K850" s="2168" t="str">
        <f>VLOOKUP(J850,'FICHE RATIOS'!C:D,2,FALSE)</f>
        <v>Distribution (câbles, alimentations spécifiques)</v>
      </c>
    </row>
    <row r="851" spans="1:11" s="1210" customFormat="1" ht="12">
      <c r="A851" s="1275"/>
      <c r="B851" s="989" t="s">
        <v>179</v>
      </c>
      <c r="C851" s="1255"/>
      <c r="D851" s="1263" t="s">
        <v>4373</v>
      </c>
      <c r="E851" s="992" t="s">
        <v>66</v>
      </c>
      <c r="F851" s="1001">
        <v>430</v>
      </c>
      <c r="G851" s="932">
        <v>23.99</v>
      </c>
      <c r="H851" s="1059">
        <f t="shared" si="13"/>
        <v>10315.699999999999</v>
      </c>
      <c r="J851" s="2167" t="s">
        <v>6406</v>
      </c>
      <c r="K851" s="2168" t="str">
        <f>VLOOKUP(J851,'FICHE RATIOS'!C:D,2,FALSE)</f>
        <v>Distribution (câbles, alimentations spécifiques)</v>
      </c>
    </row>
    <row r="852" spans="1:11" s="1210" customFormat="1" ht="12">
      <c r="A852" s="1275"/>
      <c r="B852" s="989" t="s">
        <v>179</v>
      </c>
      <c r="C852" s="1255"/>
      <c r="D852" s="1263" t="s">
        <v>4374</v>
      </c>
      <c r="E852" s="992" t="s">
        <v>66</v>
      </c>
      <c r="F852" s="1001">
        <v>645</v>
      </c>
      <c r="G852" s="932">
        <v>29.31</v>
      </c>
      <c r="H852" s="1059">
        <f t="shared" si="13"/>
        <v>18904.95</v>
      </c>
      <c r="J852" s="2167" t="s">
        <v>6406</v>
      </c>
      <c r="K852" s="2168" t="str">
        <f>VLOOKUP(J852,'FICHE RATIOS'!C:D,2,FALSE)</f>
        <v>Distribution (câbles, alimentations spécifiques)</v>
      </c>
    </row>
    <row r="853" spans="1:11" s="1210" customFormat="1" ht="12">
      <c r="A853" s="1275"/>
      <c r="B853" s="989" t="s">
        <v>179</v>
      </c>
      <c r="C853" s="1255"/>
      <c r="D853" s="1256" t="s">
        <v>179</v>
      </c>
      <c r="E853" s="992" t="s">
        <v>179</v>
      </c>
      <c r="F853" s="1001"/>
      <c r="G853" s="932"/>
      <c r="H853" s="1059" t="str">
        <f t="shared" si="13"/>
        <v/>
      </c>
      <c r="J853" s="2167" t="s">
        <v>6406</v>
      </c>
      <c r="K853" s="2168" t="str">
        <f>VLOOKUP(J853,'FICHE RATIOS'!C:D,2,FALSE)</f>
        <v>Distribution (câbles, alimentations spécifiques)</v>
      </c>
    </row>
    <row r="854" spans="1:11" s="1210" customFormat="1" ht="12">
      <c r="A854" s="1275"/>
      <c r="B854" s="989" t="s">
        <v>179</v>
      </c>
      <c r="C854" s="1255"/>
      <c r="D854" s="1256" t="s">
        <v>4375</v>
      </c>
      <c r="E854" s="992" t="s">
        <v>179</v>
      </c>
      <c r="F854" s="1001"/>
      <c r="G854" s="932"/>
      <c r="H854" s="1059" t="str">
        <f t="shared" si="13"/>
        <v/>
      </c>
      <c r="J854" s="2167" t="s">
        <v>6406</v>
      </c>
      <c r="K854" s="2168" t="str">
        <f>VLOOKUP(J854,'FICHE RATIOS'!C:D,2,FALSE)</f>
        <v>Distribution (câbles, alimentations spécifiques)</v>
      </c>
    </row>
    <row r="855" spans="1:11" s="1210" customFormat="1" ht="12">
      <c r="A855" s="1275"/>
      <c r="B855" s="989" t="s">
        <v>179</v>
      </c>
      <c r="C855" s="1255"/>
      <c r="D855" s="1263" t="s">
        <v>4367</v>
      </c>
      <c r="E855" s="992" t="s">
        <v>66</v>
      </c>
      <c r="F855" s="1001">
        <v>56</v>
      </c>
      <c r="G855" s="932">
        <v>8.18</v>
      </c>
      <c r="H855" s="1059">
        <f t="shared" si="13"/>
        <v>458.08</v>
      </c>
      <c r="J855" s="2167" t="s">
        <v>6406</v>
      </c>
      <c r="K855" s="2168" t="str">
        <f>VLOOKUP(J855,'FICHE RATIOS'!C:D,2,FALSE)</f>
        <v>Distribution (câbles, alimentations spécifiques)</v>
      </c>
    </row>
    <row r="856" spans="1:11" s="1210" customFormat="1" ht="12">
      <c r="A856" s="1275"/>
      <c r="B856" s="989" t="s">
        <v>179</v>
      </c>
      <c r="C856" s="1255"/>
      <c r="D856" s="1263" t="s">
        <v>4376</v>
      </c>
      <c r="E856" s="992" t="s">
        <v>66</v>
      </c>
      <c r="F856" s="1001">
        <v>699</v>
      </c>
      <c r="G856" s="932">
        <v>8.23</v>
      </c>
      <c r="H856" s="1059">
        <f t="shared" si="13"/>
        <v>5752.77</v>
      </c>
      <c r="J856" s="2167" t="s">
        <v>6406</v>
      </c>
      <c r="K856" s="2168" t="str">
        <f>VLOOKUP(J856,'FICHE RATIOS'!C:D,2,FALSE)</f>
        <v>Distribution (câbles, alimentations spécifiques)</v>
      </c>
    </row>
    <row r="857" spans="1:11" s="1210" customFormat="1" ht="12">
      <c r="A857" s="1275"/>
      <c r="B857" s="989" t="s">
        <v>179</v>
      </c>
      <c r="C857" s="1255"/>
      <c r="D857" s="1263" t="s">
        <v>4369</v>
      </c>
      <c r="E857" s="992" t="s">
        <v>66</v>
      </c>
      <c r="F857" s="1001">
        <v>699</v>
      </c>
      <c r="G857" s="932">
        <v>6.01</v>
      </c>
      <c r="H857" s="1059">
        <f t="shared" si="13"/>
        <v>4200.99</v>
      </c>
      <c r="J857" s="2167" t="s">
        <v>6406</v>
      </c>
      <c r="K857" s="2168" t="str">
        <f>VLOOKUP(J857,'FICHE RATIOS'!C:D,2,FALSE)</f>
        <v>Distribution (câbles, alimentations spécifiques)</v>
      </c>
    </row>
    <row r="858" spans="1:11" s="1210" customFormat="1" ht="12">
      <c r="A858" s="1275"/>
      <c r="B858" s="989" t="s">
        <v>179</v>
      </c>
      <c r="C858" s="1255"/>
      <c r="D858" s="1263" t="s">
        <v>4377</v>
      </c>
      <c r="E858" s="992" t="s">
        <v>66</v>
      </c>
      <c r="F858" s="1001">
        <v>699</v>
      </c>
      <c r="G858" s="932">
        <v>11.59</v>
      </c>
      <c r="H858" s="1059">
        <f t="shared" si="13"/>
        <v>8101.41</v>
      </c>
      <c r="J858" s="2167" t="s">
        <v>6406</v>
      </c>
      <c r="K858" s="2168" t="str">
        <f>VLOOKUP(J858,'FICHE RATIOS'!C:D,2,FALSE)</f>
        <v>Distribution (câbles, alimentations spécifiques)</v>
      </c>
    </row>
    <row r="859" spans="1:11" s="1210" customFormat="1" ht="12">
      <c r="A859" s="1275"/>
      <c r="B859" s="989" t="s">
        <v>179</v>
      </c>
      <c r="C859" s="1255"/>
      <c r="D859" s="1256" t="s">
        <v>179</v>
      </c>
      <c r="E859" s="992" t="s">
        <v>179</v>
      </c>
      <c r="F859" s="1001"/>
      <c r="G859" s="932"/>
      <c r="H859" s="1059" t="str">
        <f t="shared" si="13"/>
        <v/>
      </c>
      <c r="J859" s="2167" t="s">
        <v>6406</v>
      </c>
      <c r="K859" s="2168" t="str">
        <f>VLOOKUP(J859,'FICHE RATIOS'!C:D,2,FALSE)</f>
        <v>Distribution (câbles, alimentations spécifiques)</v>
      </c>
    </row>
    <row r="860" spans="1:11" s="1210" customFormat="1" ht="12">
      <c r="A860" s="1275"/>
      <c r="B860" s="989" t="s">
        <v>179</v>
      </c>
      <c r="C860" s="1255"/>
      <c r="D860" s="1256" t="s">
        <v>4378</v>
      </c>
      <c r="E860" s="992" t="s">
        <v>179</v>
      </c>
      <c r="F860" s="1001"/>
      <c r="G860" s="932"/>
      <c r="H860" s="1059" t="str">
        <f t="shared" si="13"/>
        <v/>
      </c>
      <c r="J860" s="2167" t="s">
        <v>6406</v>
      </c>
      <c r="K860" s="2168" t="str">
        <f>VLOOKUP(J860,'FICHE RATIOS'!C:D,2,FALSE)</f>
        <v>Distribution (câbles, alimentations spécifiques)</v>
      </c>
    </row>
    <row r="861" spans="1:11" s="1210" customFormat="1" ht="12">
      <c r="A861" s="1275"/>
      <c r="B861" s="989" t="s">
        <v>179</v>
      </c>
      <c r="C861" s="1255"/>
      <c r="D861" s="1263" t="s">
        <v>4360</v>
      </c>
      <c r="E861" s="992" t="s">
        <v>235</v>
      </c>
      <c r="F861" s="1001">
        <v>3465</v>
      </c>
      <c r="G861" s="932">
        <v>3.79</v>
      </c>
      <c r="H861" s="1059">
        <f t="shared" si="13"/>
        <v>13132.35</v>
      </c>
      <c r="J861" s="2167" t="s">
        <v>6406</v>
      </c>
      <c r="K861" s="2168" t="str">
        <f>VLOOKUP(J861,'FICHE RATIOS'!C:D,2,FALSE)</f>
        <v>Distribution (câbles, alimentations spécifiques)</v>
      </c>
    </row>
    <row r="862" spans="1:11" s="1210" customFormat="1" ht="12">
      <c r="A862" s="1275"/>
      <c r="B862" s="989" t="s">
        <v>179</v>
      </c>
      <c r="C862" s="1255"/>
      <c r="D862" s="1263" t="s">
        <v>4367</v>
      </c>
      <c r="E862" s="992" t="s">
        <v>66</v>
      </c>
      <c r="F862" s="1001">
        <v>99</v>
      </c>
      <c r="G862" s="932">
        <v>8.18</v>
      </c>
      <c r="H862" s="1059">
        <f t="shared" si="13"/>
        <v>809.81999999999994</v>
      </c>
      <c r="J862" s="2167" t="s">
        <v>6406</v>
      </c>
      <c r="K862" s="2168" t="str">
        <f>VLOOKUP(J862,'FICHE RATIOS'!C:D,2,FALSE)</f>
        <v>Distribution (câbles, alimentations spécifiques)</v>
      </c>
    </row>
    <row r="863" spans="1:11" s="1210" customFormat="1" ht="12">
      <c r="A863" s="1275"/>
      <c r="B863" s="989" t="s">
        <v>179</v>
      </c>
      <c r="C863" s="1255"/>
      <c r="D863" s="1263" t="s">
        <v>4368</v>
      </c>
      <c r="E863" s="992" t="s">
        <v>66</v>
      </c>
      <c r="F863" s="1001">
        <v>895</v>
      </c>
      <c r="G863" s="932">
        <v>8.23</v>
      </c>
      <c r="H863" s="1059">
        <f t="shared" si="13"/>
        <v>7365.85</v>
      </c>
      <c r="J863" s="2167" t="s">
        <v>6406</v>
      </c>
      <c r="K863" s="2168" t="str">
        <f>VLOOKUP(J863,'FICHE RATIOS'!C:D,2,FALSE)</f>
        <v>Distribution (câbles, alimentations spécifiques)</v>
      </c>
    </row>
    <row r="864" spans="1:11" s="1210" customFormat="1" ht="12">
      <c r="A864" s="1275"/>
      <c r="B864" s="989" t="s">
        <v>179</v>
      </c>
      <c r="C864" s="1255"/>
      <c r="D864" s="1263" t="s">
        <v>4379</v>
      </c>
      <c r="E864" s="992" t="s">
        <v>66</v>
      </c>
      <c r="F864" s="1001">
        <v>895</v>
      </c>
      <c r="G864" s="932">
        <v>14.48</v>
      </c>
      <c r="H864" s="1059">
        <f t="shared" si="13"/>
        <v>12959.6</v>
      </c>
      <c r="J864" s="2167" t="s">
        <v>6406</v>
      </c>
      <c r="K864" s="2168" t="str">
        <f>VLOOKUP(J864,'FICHE RATIOS'!C:D,2,FALSE)</f>
        <v>Distribution (câbles, alimentations spécifiques)</v>
      </c>
    </row>
    <row r="865" spans="1:11" s="1210" customFormat="1" ht="12">
      <c r="A865" s="1275"/>
      <c r="B865" s="989" t="s">
        <v>179</v>
      </c>
      <c r="C865" s="1255"/>
      <c r="D865" s="1263" t="s">
        <v>4380</v>
      </c>
      <c r="E865" s="992" t="s">
        <v>66</v>
      </c>
      <c r="F865" s="1001">
        <v>895</v>
      </c>
      <c r="G865" s="932">
        <v>12.06</v>
      </c>
      <c r="H865" s="1059">
        <f t="shared" si="13"/>
        <v>10793.7</v>
      </c>
      <c r="J865" s="2167" t="s">
        <v>6406</v>
      </c>
      <c r="K865" s="2168" t="str">
        <f>VLOOKUP(J865,'FICHE RATIOS'!C:D,2,FALSE)</f>
        <v>Distribution (câbles, alimentations spécifiques)</v>
      </c>
    </row>
    <row r="866" spans="1:11" s="1210" customFormat="1" ht="12">
      <c r="A866" s="1275"/>
      <c r="B866" s="989" t="s">
        <v>179</v>
      </c>
      <c r="C866" s="1255"/>
      <c r="D866" s="1256" t="s">
        <v>179</v>
      </c>
      <c r="E866" s="992" t="s">
        <v>179</v>
      </c>
      <c r="F866" s="1001"/>
      <c r="G866" s="932"/>
      <c r="H866" s="1059" t="str">
        <f t="shared" si="13"/>
        <v/>
      </c>
      <c r="J866" s="2167" t="s">
        <v>6406</v>
      </c>
      <c r="K866" s="2168" t="str">
        <f>VLOOKUP(J866,'FICHE RATIOS'!C:D,2,FALSE)</f>
        <v>Distribution (câbles, alimentations spécifiques)</v>
      </c>
    </row>
    <row r="867" spans="1:11" s="1210" customFormat="1" ht="12">
      <c r="A867" s="1275"/>
      <c r="B867" s="989" t="s">
        <v>179</v>
      </c>
      <c r="C867" s="1255"/>
      <c r="D867" s="1256" t="s">
        <v>4381</v>
      </c>
      <c r="E867" s="992" t="s">
        <v>179</v>
      </c>
      <c r="F867" s="1001"/>
      <c r="G867" s="932"/>
      <c r="H867" s="1059" t="str">
        <f t="shared" si="13"/>
        <v/>
      </c>
      <c r="J867" s="2167" t="s">
        <v>6406</v>
      </c>
      <c r="K867" s="2168" t="str">
        <f>VLOOKUP(J867,'FICHE RATIOS'!C:D,2,FALSE)</f>
        <v>Distribution (câbles, alimentations spécifiques)</v>
      </c>
    </row>
    <row r="868" spans="1:11" s="1210" customFormat="1" ht="12">
      <c r="A868" s="1275"/>
      <c r="B868" s="989" t="s">
        <v>179</v>
      </c>
      <c r="C868" s="1255"/>
      <c r="D868" s="1263" t="s">
        <v>4360</v>
      </c>
      <c r="E868" s="992" t="s">
        <v>235</v>
      </c>
      <c r="F868" s="1001">
        <v>3315</v>
      </c>
      <c r="G868" s="932">
        <v>3.79</v>
      </c>
      <c r="H868" s="1059">
        <f t="shared" si="13"/>
        <v>12563.85</v>
      </c>
      <c r="J868" s="2167" t="s">
        <v>6406</v>
      </c>
      <c r="K868" s="2168" t="str">
        <f>VLOOKUP(J868,'FICHE RATIOS'!C:D,2,FALSE)</f>
        <v>Distribution (câbles, alimentations spécifiques)</v>
      </c>
    </row>
    <row r="869" spans="1:11" s="1210" customFormat="1" ht="12">
      <c r="A869" s="1275"/>
      <c r="B869" s="989" t="s">
        <v>179</v>
      </c>
      <c r="C869" s="1255"/>
      <c r="D869" s="1263" t="s">
        <v>4364</v>
      </c>
      <c r="E869" s="992" t="s">
        <v>66</v>
      </c>
      <c r="F869" s="1001">
        <v>74</v>
      </c>
      <c r="G869" s="932">
        <v>32.58</v>
      </c>
      <c r="H869" s="1059">
        <f t="shared" si="13"/>
        <v>2410.92</v>
      </c>
      <c r="J869" s="2167" t="s">
        <v>6406</v>
      </c>
      <c r="K869" s="2168" t="str">
        <f>VLOOKUP(J869,'FICHE RATIOS'!C:D,2,FALSE)</f>
        <v>Distribution (câbles, alimentations spécifiques)</v>
      </c>
    </row>
    <row r="870" spans="1:11" s="1210" customFormat="1" ht="12">
      <c r="A870" s="1275"/>
      <c r="B870" s="989" t="s">
        <v>179</v>
      </c>
      <c r="C870" s="1255"/>
      <c r="D870" s="1256" t="s">
        <v>179</v>
      </c>
      <c r="E870" s="992" t="s">
        <v>179</v>
      </c>
      <c r="F870" s="1001"/>
      <c r="G870" s="932"/>
      <c r="H870" s="1059" t="str">
        <f t="shared" si="13"/>
        <v/>
      </c>
      <c r="J870" s="2167" t="s">
        <v>6406</v>
      </c>
      <c r="K870" s="2168" t="str">
        <f>VLOOKUP(J870,'FICHE RATIOS'!C:D,2,FALSE)</f>
        <v>Distribution (câbles, alimentations spécifiques)</v>
      </c>
    </row>
    <row r="871" spans="1:11" s="1210" customFormat="1" ht="12">
      <c r="A871" s="1275"/>
      <c r="B871" s="989" t="s">
        <v>179</v>
      </c>
      <c r="C871" s="1255"/>
      <c r="D871" s="1256" t="s">
        <v>4382</v>
      </c>
      <c r="E871" s="992" t="s">
        <v>179</v>
      </c>
      <c r="F871" s="1001"/>
      <c r="G871" s="932"/>
      <c r="H871" s="1059" t="str">
        <f t="shared" si="13"/>
        <v/>
      </c>
      <c r="J871" s="2167" t="s">
        <v>6406</v>
      </c>
      <c r="K871" s="2168" t="str">
        <f>VLOOKUP(J871,'FICHE RATIOS'!C:D,2,FALSE)</f>
        <v>Distribution (câbles, alimentations spécifiques)</v>
      </c>
    </row>
    <row r="872" spans="1:11" s="1210" customFormat="1" ht="12">
      <c r="A872" s="1275"/>
      <c r="B872" s="989" t="s">
        <v>179</v>
      </c>
      <c r="C872" s="1255"/>
      <c r="D872" s="1263" t="s">
        <v>4360</v>
      </c>
      <c r="E872" s="992" t="s">
        <v>235</v>
      </c>
      <c r="F872" s="1001">
        <v>1620</v>
      </c>
      <c r="G872" s="932">
        <v>3.79</v>
      </c>
      <c r="H872" s="1059">
        <f t="shared" si="13"/>
        <v>6139.8</v>
      </c>
      <c r="J872" s="2167" t="s">
        <v>6406</v>
      </c>
      <c r="K872" s="2168" t="str">
        <f>VLOOKUP(J872,'FICHE RATIOS'!C:D,2,FALSE)</f>
        <v>Distribution (câbles, alimentations spécifiques)</v>
      </c>
    </row>
    <row r="873" spans="1:11" s="1210" customFormat="1" ht="12">
      <c r="A873" s="1275"/>
      <c r="B873" s="989" t="s">
        <v>179</v>
      </c>
      <c r="C873" s="1255"/>
      <c r="D873" s="1263" t="s">
        <v>4364</v>
      </c>
      <c r="E873" s="992" t="s">
        <v>66</v>
      </c>
      <c r="F873" s="1001">
        <v>36</v>
      </c>
      <c r="G873" s="932">
        <v>32.58</v>
      </c>
      <c r="H873" s="1059">
        <f t="shared" si="13"/>
        <v>1172.8799999999999</v>
      </c>
      <c r="J873" s="2167" t="s">
        <v>6406</v>
      </c>
      <c r="K873" s="2168" t="str">
        <f>VLOOKUP(J873,'FICHE RATIOS'!C:D,2,FALSE)</f>
        <v>Distribution (câbles, alimentations spécifiques)</v>
      </c>
    </row>
    <row r="874" spans="1:11" s="1210" customFormat="1" ht="12">
      <c r="A874" s="1275"/>
      <c r="B874" s="989" t="s">
        <v>179</v>
      </c>
      <c r="C874" s="1255"/>
      <c r="D874" s="1256" t="s">
        <v>179</v>
      </c>
      <c r="E874" s="992" t="s">
        <v>179</v>
      </c>
      <c r="F874" s="1001"/>
      <c r="G874" s="932"/>
      <c r="H874" s="1059" t="str">
        <f t="shared" si="13"/>
        <v/>
      </c>
      <c r="J874" s="2167" t="s">
        <v>6406</v>
      </c>
      <c r="K874" s="2168" t="str">
        <f>VLOOKUP(J874,'FICHE RATIOS'!C:D,2,FALSE)</f>
        <v>Distribution (câbles, alimentations spécifiques)</v>
      </c>
    </row>
    <row r="875" spans="1:11" s="1210" customFormat="1" ht="12">
      <c r="A875" s="1275"/>
      <c r="B875" s="989" t="s">
        <v>179</v>
      </c>
      <c r="C875" s="1255"/>
      <c r="D875" s="1256" t="s">
        <v>4383</v>
      </c>
      <c r="E875" s="992" t="s">
        <v>179</v>
      </c>
      <c r="F875" s="1001"/>
      <c r="G875" s="932"/>
      <c r="H875" s="1059" t="str">
        <f t="shared" si="13"/>
        <v/>
      </c>
      <c r="J875" s="2167" t="s">
        <v>6406</v>
      </c>
      <c r="K875" s="2168" t="str">
        <f>VLOOKUP(J875,'FICHE RATIOS'!C:D,2,FALSE)</f>
        <v>Distribution (câbles, alimentations spécifiques)</v>
      </c>
    </row>
    <row r="876" spans="1:11" s="1210" customFormat="1" ht="12">
      <c r="A876" s="1275"/>
      <c r="B876" s="989" t="s">
        <v>179</v>
      </c>
      <c r="C876" s="1255"/>
      <c r="D876" s="1263" t="s">
        <v>4359</v>
      </c>
      <c r="E876" s="992" t="s">
        <v>235</v>
      </c>
      <c r="F876" s="1001">
        <v>3570</v>
      </c>
      <c r="G876" s="932">
        <v>3.58</v>
      </c>
      <c r="H876" s="1059">
        <f t="shared" si="13"/>
        <v>12780.6</v>
      </c>
      <c r="J876" s="2167" t="s">
        <v>6406</v>
      </c>
      <c r="K876" s="2168" t="str">
        <f>VLOOKUP(J876,'FICHE RATIOS'!C:D,2,FALSE)</f>
        <v>Distribution (câbles, alimentations spécifiques)</v>
      </c>
    </row>
    <row r="877" spans="1:11" s="1210" customFormat="1" ht="12">
      <c r="A877" s="1275"/>
      <c r="B877" s="989" t="s">
        <v>179</v>
      </c>
      <c r="C877" s="1255"/>
      <c r="D877" s="1263" t="s">
        <v>4367</v>
      </c>
      <c r="E877" s="992" t="s">
        <v>66</v>
      </c>
      <c r="F877" s="1001">
        <v>102</v>
      </c>
      <c r="G877" s="932">
        <v>8.18</v>
      </c>
      <c r="H877" s="1059">
        <f t="shared" si="13"/>
        <v>834.36</v>
      </c>
      <c r="J877" s="2167" t="s">
        <v>6406</v>
      </c>
      <c r="K877" s="2168" t="str">
        <f>VLOOKUP(J877,'FICHE RATIOS'!C:D,2,FALSE)</f>
        <v>Distribution (câbles, alimentations spécifiques)</v>
      </c>
    </row>
    <row r="878" spans="1:11" s="1210" customFormat="1" ht="12">
      <c r="A878" s="1275"/>
      <c r="B878" s="989" t="s">
        <v>179</v>
      </c>
      <c r="C878" s="1255"/>
      <c r="D878" s="1263" t="s">
        <v>4368</v>
      </c>
      <c r="E878" s="992" t="s">
        <v>66</v>
      </c>
      <c r="F878" s="1001">
        <v>204</v>
      </c>
      <c r="G878" s="932">
        <v>8.23</v>
      </c>
      <c r="H878" s="1059">
        <f t="shared" si="13"/>
        <v>1678.92</v>
      </c>
      <c r="J878" s="2167" t="s">
        <v>6406</v>
      </c>
      <c r="K878" s="2168" t="str">
        <f>VLOOKUP(J878,'FICHE RATIOS'!C:D,2,FALSE)</f>
        <v>Distribution (câbles, alimentations spécifiques)</v>
      </c>
    </row>
    <row r="879" spans="1:11" s="1210" customFormat="1" ht="12">
      <c r="A879" s="1275"/>
      <c r="B879" s="989" t="s">
        <v>179</v>
      </c>
      <c r="C879" s="1255"/>
      <c r="D879" s="1263" t="s">
        <v>4369</v>
      </c>
      <c r="E879" s="992" t="s">
        <v>66</v>
      </c>
      <c r="F879" s="1001">
        <v>204</v>
      </c>
      <c r="G879" s="932">
        <v>6.01</v>
      </c>
      <c r="H879" s="1059">
        <f t="shared" si="13"/>
        <v>1226.04</v>
      </c>
      <c r="J879" s="2167" t="s">
        <v>6406</v>
      </c>
      <c r="K879" s="2168" t="str">
        <f>VLOOKUP(J879,'FICHE RATIOS'!C:D,2,FALSE)</f>
        <v>Distribution (câbles, alimentations spécifiques)</v>
      </c>
    </row>
    <row r="880" spans="1:11" s="1210" customFormat="1" ht="12">
      <c r="A880" s="1275"/>
      <c r="B880" s="989" t="s">
        <v>179</v>
      </c>
      <c r="C880" s="1255"/>
      <c r="D880" s="1263" t="s">
        <v>4384</v>
      </c>
      <c r="E880" s="992" t="s">
        <v>66</v>
      </c>
      <c r="F880" s="1001">
        <v>408</v>
      </c>
      <c r="G880" s="932">
        <v>15.79</v>
      </c>
      <c r="H880" s="1059">
        <f t="shared" si="13"/>
        <v>6442.32</v>
      </c>
      <c r="J880" s="2167" t="s">
        <v>6406</v>
      </c>
      <c r="K880" s="2168" t="str">
        <f>VLOOKUP(J880,'FICHE RATIOS'!C:D,2,FALSE)</f>
        <v>Distribution (câbles, alimentations spécifiques)</v>
      </c>
    </row>
    <row r="881" spans="1:11" s="1210" customFormat="1" ht="12">
      <c r="A881" s="1275"/>
      <c r="B881" s="989" t="s">
        <v>179</v>
      </c>
      <c r="C881" s="1255"/>
      <c r="D881" s="1263" t="s">
        <v>4385</v>
      </c>
      <c r="E881" s="992" t="s">
        <v>66</v>
      </c>
      <c r="F881" s="1001">
        <v>812</v>
      </c>
      <c r="G881" s="932">
        <v>22.93</v>
      </c>
      <c r="H881" s="1059">
        <f t="shared" si="13"/>
        <v>18619.16</v>
      </c>
      <c r="J881" s="2167" t="s">
        <v>6406</v>
      </c>
      <c r="K881" s="2168" t="str">
        <f>VLOOKUP(J881,'FICHE RATIOS'!C:D,2,FALSE)</f>
        <v>Distribution (câbles, alimentations spécifiques)</v>
      </c>
    </row>
    <row r="882" spans="1:11" s="1210" customFormat="1" ht="12">
      <c r="A882" s="1275"/>
      <c r="B882" s="989" t="s">
        <v>179</v>
      </c>
      <c r="C882" s="1255"/>
      <c r="D882" s="1263" t="s">
        <v>4386</v>
      </c>
      <c r="E882" s="992" t="s">
        <v>66</v>
      </c>
      <c r="F882" s="1001">
        <v>812</v>
      </c>
      <c r="G882" s="932">
        <v>25.05</v>
      </c>
      <c r="H882" s="1059">
        <f t="shared" si="13"/>
        <v>20340.600000000002</v>
      </c>
      <c r="J882" s="2167" t="s">
        <v>6406</v>
      </c>
      <c r="K882" s="2168" t="str">
        <f>VLOOKUP(J882,'FICHE RATIOS'!C:D,2,FALSE)</f>
        <v>Distribution (câbles, alimentations spécifiques)</v>
      </c>
    </row>
    <row r="883" spans="1:11" s="1210" customFormat="1" ht="12">
      <c r="A883" s="1275"/>
      <c r="B883" s="989" t="s">
        <v>179</v>
      </c>
      <c r="C883" s="1255"/>
      <c r="D883" s="1256" t="s">
        <v>179</v>
      </c>
      <c r="E883" s="992" t="s">
        <v>179</v>
      </c>
      <c r="F883" s="1001"/>
      <c r="G883" s="932"/>
      <c r="H883" s="1059" t="str">
        <f t="shared" si="13"/>
        <v/>
      </c>
      <c r="J883" s="2167" t="s">
        <v>6406</v>
      </c>
      <c r="K883" s="2168" t="str">
        <f>VLOOKUP(J883,'FICHE RATIOS'!C:D,2,FALSE)</f>
        <v>Distribution (câbles, alimentations spécifiques)</v>
      </c>
    </row>
    <row r="884" spans="1:11" s="1210" customFormat="1" ht="12">
      <c r="A884" s="1275"/>
      <c r="B884" s="989" t="s">
        <v>179</v>
      </c>
      <c r="C884" s="1255"/>
      <c r="D884" s="1256" t="s">
        <v>4682</v>
      </c>
      <c r="E884" s="992" t="s">
        <v>179</v>
      </c>
      <c r="F884" s="1001"/>
      <c r="G884" s="932"/>
      <c r="H884" s="1059" t="str">
        <f t="shared" si="13"/>
        <v/>
      </c>
      <c r="J884" s="2167" t="s">
        <v>6406</v>
      </c>
      <c r="K884" s="2168" t="str">
        <f>VLOOKUP(J884,'FICHE RATIOS'!C:D,2,FALSE)</f>
        <v>Distribution (câbles, alimentations spécifiques)</v>
      </c>
    </row>
    <row r="885" spans="1:11" s="1210" customFormat="1" ht="12">
      <c r="A885" s="1275"/>
      <c r="B885" s="989" t="s">
        <v>179</v>
      </c>
      <c r="C885" s="1255"/>
      <c r="D885" s="1263" t="s">
        <v>3714</v>
      </c>
      <c r="E885" s="992" t="s">
        <v>66</v>
      </c>
      <c r="F885" s="1001">
        <v>30</v>
      </c>
      <c r="G885" s="932">
        <v>52.5</v>
      </c>
      <c r="H885" s="1059">
        <f t="shared" si="13"/>
        <v>1575</v>
      </c>
      <c r="J885" s="2167" t="s">
        <v>6406</v>
      </c>
      <c r="K885" s="2168" t="str">
        <f>VLOOKUP(J885,'FICHE RATIOS'!C:D,2,FALSE)</f>
        <v>Distribution (câbles, alimentations spécifiques)</v>
      </c>
    </row>
    <row r="886" spans="1:11" s="1210" customFormat="1" ht="12">
      <c r="A886" s="1275"/>
      <c r="B886" s="989" t="s">
        <v>179</v>
      </c>
      <c r="C886" s="1255"/>
      <c r="D886" s="1263" t="s">
        <v>4388</v>
      </c>
      <c r="E886" s="992" t="s">
        <v>66</v>
      </c>
      <c r="F886" s="1001">
        <v>64</v>
      </c>
      <c r="G886" s="932">
        <v>54.13</v>
      </c>
      <c r="H886" s="1059">
        <f t="shared" si="13"/>
        <v>3464.32</v>
      </c>
      <c r="J886" s="2167" t="s">
        <v>6406</v>
      </c>
      <c r="K886" s="2168" t="str">
        <f>VLOOKUP(J886,'FICHE RATIOS'!C:D,2,FALSE)</f>
        <v>Distribution (câbles, alimentations spécifiques)</v>
      </c>
    </row>
    <row r="887" spans="1:11" s="1210" customFormat="1" ht="12">
      <c r="A887" s="1275"/>
      <c r="B887" s="989" t="s">
        <v>179</v>
      </c>
      <c r="C887" s="1255"/>
      <c r="D887" s="1263" t="s">
        <v>4389</v>
      </c>
      <c r="E887" s="992" t="s">
        <v>66</v>
      </c>
      <c r="F887" s="1001">
        <v>169</v>
      </c>
      <c r="G887" s="932">
        <v>52.5</v>
      </c>
      <c r="H887" s="1059">
        <f t="shared" si="13"/>
        <v>8872.5</v>
      </c>
      <c r="J887" s="2167" t="s">
        <v>6406</v>
      </c>
      <c r="K887" s="2168" t="str">
        <f>VLOOKUP(J887,'FICHE RATIOS'!C:D,2,FALSE)</f>
        <v>Distribution (câbles, alimentations spécifiques)</v>
      </c>
    </row>
    <row r="888" spans="1:11" s="1210" customFormat="1" ht="12">
      <c r="A888" s="1275"/>
      <c r="B888" s="989" t="s">
        <v>179</v>
      </c>
      <c r="C888" s="1255"/>
      <c r="D888" s="1256" t="s">
        <v>179</v>
      </c>
      <c r="E888" s="992" t="s">
        <v>179</v>
      </c>
      <c r="F888" s="1001"/>
      <c r="G888" s="932"/>
      <c r="H888" s="1059" t="str">
        <f t="shared" si="13"/>
        <v/>
      </c>
      <c r="J888" s="2167" t="s">
        <v>6406</v>
      </c>
      <c r="K888" s="2168" t="str">
        <f>VLOOKUP(J888,'FICHE RATIOS'!C:D,2,FALSE)</f>
        <v>Distribution (câbles, alimentations spécifiques)</v>
      </c>
    </row>
    <row r="889" spans="1:11" s="1210" customFormat="1" ht="12">
      <c r="A889" s="1275"/>
      <c r="B889" s="989" t="s">
        <v>179</v>
      </c>
      <c r="C889" s="1255"/>
      <c r="D889" s="1256" t="s">
        <v>4390</v>
      </c>
      <c r="E889" s="992" t="s">
        <v>179</v>
      </c>
      <c r="F889" s="1001"/>
      <c r="G889" s="932"/>
      <c r="H889" s="1059" t="str">
        <f t="shared" si="13"/>
        <v/>
      </c>
      <c r="J889" s="2167" t="s">
        <v>6406</v>
      </c>
      <c r="K889" s="2168" t="str">
        <f>VLOOKUP(J889,'FICHE RATIOS'!C:D,2,FALSE)</f>
        <v>Distribution (câbles, alimentations spécifiques)</v>
      </c>
    </row>
    <row r="890" spans="1:11" s="1210" customFormat="1" ht="12">
      <c r="A890" s="1275"/>
      <c r="B890" s="989" t="s">
        <v>179</v>
      </c>
      <c r="C890" s="1255"/>
      <c r="D890" s="1263" t="s">
        <v>4390</v>
      </c>
      <c r="E890" s="992" t="s">
        <v>66</v>
      </c>
      <c r="F890" s="1001">
        <v>31</v>
      </c>
      <c r="G890" s="932">
        <v>92.17</v>
      </c>
      <c r="H890" s="1059">
        <f t="shared" si="13"/>
        <v>2857.27</v>
      </c>
      <c r="J890" s="2167" t="s">
        <v>6406</v>
      </c>
      <c r="K890" s="2168" t="str">
        <f>VLOOKUP(J890,'FICHE RATIOS'!C:D,2,FALSE)</f>
        <v>Distribution (câbles, alimentations spécifiques)</v>
      </c>
    </row>
    <row r="891" spans="1:11" s="1210" customFormat="1" ht="12">
      <c r="A891" s="1275"/>
      <c r="B891" s="989" t="s">
        <v>179</v>
      </c>
      <c r="C891" s="1255"/>
      <c r="D891" s="1256" t="s">
        <v>179</v>
      </c>
      <c r="E891" s="992" t="s">
        <v>179</v>
      </c>
      <c r="F891" s="1001"/>
      <c r="G891" s="932"/>
      <c r="H891" s="1059" t="str">
        <f t="shared" si="13"/>
        <v/>
      </c>
      <c r="J891" s="2167" t="s">
        <v>6406</v>
      </c>
      <c r="K891" s="2168" t="str">
        <f>VLOOKUP(J891,'FICHE RATIOS'!C:D,2,FALSE)</f>
        <v>Distribution (câbles, alimentations spécifiques)</v>
      </c>
    </row>
    <row r="892" spans="1:11" s="1210" customFormat="1" ht="12">
      <c r="A892" s="1275"/>
      <c r="B892" s="989" t="s">
        <v>179</v>
      </c>
      <c r="C892" s="1255"/>
      <c r="D892" s="1263" t="s">
        <v>4391</v>
      </c>
      <c r="E892" s="992" t="s">
        <v>235</v>
      </c>
      <c r="F892" s="1001">
        <v>4822</v>
      </c>
      <c r="G892" s="932">
        <v>34.979999999999997</v>
      </c>
      <c r="H892" s="1059">
        <f t="shared" si="13"/>
        <v>168673.56</v>
      </c>
      <c r="J892" s="2167" t="s">
        <v>6406</v>
      </c>
      <c r="K892" s="2168" t="str">
        <f>VLOOKUP(J892,'FICHE RATIOS'!C:D,2,FALSE)</f>
        <v>Distribution (câbles, alimentations spécifiques)</v>
      </c>
    </row>
    <row r="893" spans="1:11" s="1210" customFormat="1" ht="12">
      <c r="A893" s="1275"/>
      <c r="B893" s="989" t="s">
        <v>179</v>
      </c>
      <c r="C893" s="1255"/>
      <c r="D893" s="1263" t="s">
        <v>4392</v>
      </c>
      <c r="E893" s="992" t="s">
        <v>235</v>
      </c>
      <c r="F893" s="1001"/>
      <c r="G893" s="932">
        <v>24.98</v>
      </c>
      <c r="H893" s="1059" t="str">
        <f t="shared" si="13"/>
        <v/>
      </c>
      <c r="J893" s="2167" t="s">
        <v>6406</v>
      </c>
      <c r="K893" s="2168" t="str">
        <f>VLOOKUP(J893,'FICHE RATIOS'!C:D,2,FALSE)</f>
        <v>Distribution (câbles, alimentations spécifiques)</v>
      </c>
    </row>
    <row r="894" spans="1:11" s="1210" customFormat="1" ht="12">
      <c r="A894" s="1275"/>
      <c r="B894" s="989" t="s">
        <v>179</v>
      </c>
      <c r="C894" s="1255"/>
      <c r="D894" s="1256" t="s">
        <v>179</v>
      </c>
      <c r="E894" s="992" t="s">
        <v>179</v>
      </c>
      <c r="F894" s="1001"/>
      <c r="G894" s="932"/>
      <c r="H894" s="1059" t="str">
        <f t="shared" si="13"/>
        <v/>
      </c>
      <c r="J894" s="2167"/>
      <c r="K894" s="2168" t="e">
        <f>VLOOKUP(J894,'FICHE RATIOS'!C:D,2,FALSE)</f>
        <v>#N/A</v>
      </c>
    </row>
    <row r="895" spans="1:11" s="1210" customFormat="1" ht="12">
      <c r="A895" s="1275"/>
      <c r="B895" s="989" t="s">
        <v>4394</v>
      </c>
      <c r="C895" s="1264" t="s">
        <v>4395</v>
      </c>
      <c r="D895" s="1265"/>
      <c r="E895" s="1001"/>
      <c r="F895" s="1001"/>
      <c r="G895" s="932"/>
      <c r="H895" s="1059" t="str">
        <f t="shared" si="13"/>
        <v/>
      </c>
      <c r="J895" s="2167"/>
      <c r="K895" s="2168" t="e">
        <f>VLOOKUP(J895,'FICHE RATIOS'!C:D,2,FALSE)</f>
        <v>#N/A</v>
      </c>
    </row>
    <row r="896" spans="1:11" s="1210" customFormat="1" ht="12">
      <c r="A896" s="1275"/>
      <c r="B896" s="989" t="s">
        <v>4396</v>
      </c>
      <c r="C896" s="1255"/>
      <c r="D896" s="1260" t="s">
        <v>4397</v>
      </c>
      <c r="E896" s="992" t="s">
        <v>51</v>
      </c>
      <c r="F896" s="1001">
        <v>1</v>
      </c>
      <c r="G896" s="932"/>
      <c r="H896" s="1059">
        <f t="shared" si="13"/>
        <v>0</v>
      </c>
      <c r="J896" s="2167"/>
      <c r="K896" s="2168" t="e">
        <f>VLOOKUP(J896,'FICHE RATIOS'!C:D,2,FALSE)</f>
        <v>#N/A</v>
      </c>
    </row>
    <row r="897" spans="1:11" s="1210" customFormat="1" ht="12">
      <c r="A897" s="1275"/>
      <c r="B897" s="989" t="s">
        <v>179</v>
      </c>
      <c r="C897" s="1255"/>
      <c r="D897" s="1263" t="s">
        <v>4398</v>
      </c>
      <c r="E897" s="992" t="s">
        <v>66</v>
      </c>
      <c r="F897" s="1001">
        <v>310</v>
      </c>
      <c r="G897" s="932">
        <v>161.62</v>
      </c>
      <c r="H897" s="1059">
        <f t="shared" si="13"/>
        <v>50102.200000000004</v>
      </c>
      <c r="J897" s="2167" t="s">
        <v>6408</v>
      </c>
      <c r="K897" s="2168" t="str">
        <f>VLOOKUP(J897,'FICHE RATIOS'!C:D,2,FALSE)</f>
        <v>Luminaires (éclairage de sécurité cis) - Zones Décorées</v>
      </c>
    </row>
    <row r="898" spans="1:11" s="1210" customFormat="1" ht="12">
      <c r="A898" s="1275"/>
      <c r="B898" s="989" t="s">
        <v>179</v>
      </c>
      <c r="C898" s="1255"/>
      <c r="D898" s="1263" t="s">
        <v>4399</v>
      </c>
      <c r="E898" s="992" t="s">
        <v>66</v>
      </c>
      <c r="F898" s="1001">
        <v>522</v>
      </c>
      <c r="G898" s="932">
        <v>106.48</v>
      </c>
      <c r="H898" s="1059">
        <f t="shared" si="13"/>
        <v>55582.560000000005</v>
      </c>
      <c r="J898" s="2167" t="s">
        <v>6408</v>
      </c>
      <c r="K898" s="2168" t="str">
        <f>VLOOKUP(J898,'FICHE RATIOS'!C:D,2,FALSE)</f>
        <v>Luminaires (éclairage de sécurité cis) - Zones Décorées</v>
      </c>
    </row>
    <row r="899" spans="1:11" s="1210" customFormat="1" ht="12">
      <c r="A899" s="1275"/>
      <c r="B899" s="989" t="s">
        <v>179</v>
      </c>
      <c r="C899" s="1255"/>
      <c r="D899" s="1263" t="s">
        <v>4400</v>
      </c>
      <c r="E899" s="992" t="s">
        <v>66</v>
      </c>
      <c r="F899" s="1001">
        <v>1717</v>
      </c>
      <c r="G899" s="932">
        <v>167.12</v>
      </c>
      <c r="H899" s="1059">
        <f t="shared" si="13"/>
        <v>286945.03999999998</v>
      </c>
      <c r="J899" s="2167" t="s">
        <v>6408</v>
      </c>
      <c r="K899" s="2168" t="str">
        <f>VLOOKUP(J899,'FICHE RATIOS'!C:D,2,FALSE)</f>
        <v>Luminaires (éclairage de sécurité cis) - Zones Décorées</v>
      </c>
    </row>
    <row r="900" spans="1:11" s="1210" customFormat="1" ht="12">
      <c r="A900" s="1275"/>
      <c r="B900" s="989" t="s">
        <v>179</v>
      </c>
      <c r="C900" s="1255"/>
      <c r="D900" s="1263" t="s">
        <v>4401</v>
      </c>
      <c r="E900" s="992" t="s">
        <v>66</v>
      </c>
      <c r="F900" s="1001">
        <v>699</v>
      </c>
      <c r="G900" s="932">
        <v>155.72</v>
      </c>
      <c r="H900" s="1059">
        <f t="shared" si="13"/>
        <v>108848.28</v>
      </c>
      <c r="J900" s="2167" t="s">
        <v>6408</v>
      </c>
      <c r="K900" s="2168" t="str">
        <f>VLOOKUP(J900,'FICHE RATIOS'!C:D,2,FALSE)</f>
        <v>Luminaires (éclairage de sécurité cis) - Zones Décorées</v>
      </c>
    </row>
    <row r="901" spans="1:11" s="1210" customFormat="1" ht="12">
      <c r="A901" s="1275"/>
      <c r="B901" s="989" t="s">
        <v>179</v>
      </c>
      <c r="C901" s="1255"/>
      <c r="D901" s="1263" t="s">
        <v>4402</v>
      </c>
      <c r="E901" s="992" t="s">
        <v>66</v>
      </c>
      <c r="F901" s="1001">
        <v>697</v>
      </c>
      <c r="G901" s="932">
        <v>77.400000000000006</v>
      </c>
      <c r="H901" s="1059">
        <f t="shared" si="13"/>
        <v>53947.8</v>
      </c>
      <c r="J901" s="2167" t="s">
        <v>6408</v>
      </c>
      <c r="K901" s="2168" t="str">
        <f>VLOOKUP(J901,'FICHE RATIOS'!C:D,2,FALSE)</f>
        <v>Luminaires (éclairage de sécurité cis) - Zones Décorées</v>
      </c>
    </row>
    <row r="902" spans="1:11" s="1210" customFormat="1" ht="24">
      <c r="A902" s="1275"/>
      <c r="B902" s="989" t="s">
        <v>179</v>
      </c>
      <c r="C902" s="1255"/>
      <c r="D902" s="1263" t="s">
        <v>4403</v>
      </c>
      <c r="E902" s="992" t="s">
        <v>66</v>
      </c>
      <c r="F902" s="1001"/>
      <c r="G902" s="932"/>
      <c r="H902" s="1059" t="str">
        <f t="shared" si="13"/>
        <v/>
      </c>
      <c r="J902" s="2167" t="s">
        <v>6408</v>
      </c>
      <c r="K902" s="2168" t="str">
        <f>VLOOKUP(J902,'FICHE RATIOS'!C:D,2,FALSE)</f>
        <v>Luminaires (éclairage de sécurité cis) - Zones Décorées</v>
      </c>
    </row>
    <row r="903" spans="1:11" s="1210" customFormat="1" ht="24">
      <c r="A903" s="1275"/>
      <c r="B903" s="989" t="s">
        <v>179</v>
      </c>
      <c r="C903" s="1255"/>
      <c r="D903" s="1263" t="s">
        <v>4404</v>
      </c>
      <c r="E903" s="992" t="s">
        <v>66</v>
      </c>
      <c r="F903" s="1001"/>
      <c r="G903" s="932"/>
      <c r="H903" s="1059" t="str">
        <f t="shared" si="13"/>
        <v/>
      </c>
      <c r="J903" s="2167" t="s">
        <v>6408</v>
      </c>
      <c r="K903" s="2168" t="str">
        <f>VLOOKUP(J903,'FICHE RATIOS'!C:D,2,FALSE)</f>
        <v>Luminaires (éclairage de sécurité cis) - Zones Décorées</v>
      </c>
    </row>
    <row r="904" spans="1:11" s="1210" customFormat="1" ht="12">
      <c r="A904" s="1275"/>
      <c r="B904" s="989" t="s">
        <v>179</v>
      </c>
      <c r="C904" s="1255"/>
      <c r="D904" s="1263" t="s">
        <v>4405</v>
      </c>
      <c r="E904" s="992" t="s">
        <v>66</v>
      </c>
      <c r="F904" s="1001">
        <v>66</v>
      </c>
      <c r="G904" s="932">
        <v>176.15</v>
      </c>
      <c r="H904" s="1059">
        <f t="shared" si="13"/>
        <v>11625.9</v>
      </c>
      <c r="J904" s="2167" t="s">
        <v>6408</v>
      </c>
      <c r="K904" s="2168" t="str">
        <f>VLOOKUP(J904,'FICHE RATIOS'!C:D,2,FALSE)</f>
        <v>Luminaires (éclairage de sécurité cis) - Zones Décorées</v>
      </c>
    </row>
    <row r="905" spans="1:11" s="1210" customFormat="1" ht="12">
      <c r="A905" s="1275"/>
      <c r="B905" s="989" t="s">
        <v>179</v>
      </c>
      <c r="C905" s="1255"/>
      <c r="D905" s="1263" t="s">
        <v>4406</v>
      </c>
      <c r="E905" s="992" t="s">
        <v>235</v>
      </c>
      <c r="F905" s="1001">
        <v>217</v>
      </c>
      <c r="G905" s="932">
        <v>68.66</v>
      </c>
      <c r="H905" s="1059">
        <f t="shared" si="13"/>
        <v>14899.22</v>
      </c>
      <c r="J905" s="2167" t="s">
        <v>6408</v>
      </c>
      <c r="K905" s="2168" t="str">
        <f>VLOOKUP(J905,'FICHE RATIOS'!C:D,2,FALSE)</f>
        <v>Luminaires (éclairage de sécurité cis) - Zones Décorées</v>
      </c>
    </row>
    <row r="906" spans="1:11" s="1210" customFormat="1" ht="12">
      <c r="A906" s="1275"/>
      <c r="B906" s="989" t="s">
        <v>179</v>
      </c>
      <c r="C906" s="1255"/>
      <c r="D906" s="1263" t="s">
        <v>4407</v>
      </c>
      <c r="E906" s="992" t="s">
        <v>66</v>
      </c>
      <c r="F906" s="1001">
        <v>87</v>
      </c>
      <c r="G906" s="932">
        <v>115.07</v>
      </c>
      <c r="H906" s="1059">
        <f t="shared" si="13"/>
        <v>10011.09</v>
      </c>
      <c r="J906" s="2167" t="s">
        <v>6408</v>
      </c>
      <c r="K906" s="2168" t="str">
        <f>VLOOKUP(J906,'FICHE RATIOS'!C:D,2,FALSE)</f>
        <v>Luminaires (éclairage de sécurité cis) - Zones Décorées</v>
      </c>
    </row>
    <row r="907" spans="1:11" s="1210" customFormat="1" ht="24">
      <c r="A907" s="1275"/>
      <c r="B907" s="989" t="s">
        <v>179</v>
      </c>
      <c r="C907" s="1255"/>
      <c r="D907" s="1263" t="s">
        <v>4408</v>
      </c>
      <c r="E907" s="992" t="s">
        <v>66</v>
      </c>
      <c r="F907" s="1001"/>
      <c r="G907" s="932">
        <v>143.75</v>
      </c>
      <c r="H907" s="1059" t="str">
        <f t="shared" si="13"/>
        <v/>
      </c>
      <c r="J907" s="2167" t="s">
        <v>6408</v>
      </c>
      <c r="K907" s="2168" t="str">
        <f>VLOOKUP(J907,'FICHE RATIOS'!C:D,2,FALSE)</f>
        <v>Luminaires (éclairage de sécurité cis) - Zones Décorées</v>
      </c>
    </row>
    <row r="908" spans="1:11" s="1210" customFormat="1" ht="12">
      <c r="A908" s="1275"/>
      <c r="B908" s="989" t="s">
        <v>179</v>
      </c>
      <c r="C908" s="1255"/>
      <c r="D908" s="1256" t="s">
        <v>179</v>
      </c>
      <c r="E908" s="992" t="s">
        <v>179</v>
      </c>
      <c r="F908" s="1001"/>
      <c r="G908" s="932"/>
      <c r="H908" s="1059" t="str">
        <f t="shared" ref="H908:H971" si="14">+IF(F908=0,"",F908*G908)</f>
        <v/>
      </c>
      <c r="J908" s="2167" t="s">
        <v>6408</v>
      </c>
      <c r="K908" s="2168" t="str">
        <f>VLOOKUP(J908,'FICHE RATIOS'!C:D,2,FALSE)</f>
        <v>Luminaires (éclairage de sécurité cis) - Zones Décorées</v>
      </c>
    </row>
    <row r="909" spans="1:11" s="1210" customFormat="1" ht="12">
      <c r="A909" s="1275"/>
      <c r="B909" s="989" t="s">
        <v>4409</v>
      </c>
      <c r="C909" s="1264"/>
      <c r="D909" s="1260" t="s">
        <v>4410</v>
      </c>
      <c r="E909" s="992" t="s">
        <v>51</v>
      </c>
      <c r="F909" s="1001">
        <v>1</v>
      </c>
      <c r="G909" s="932"/>
      <c r="H909" s="1059">
        <f t="shared" si="14"/>
        <v>0</v>
      </c>
      <c r="J909" s="2167" t="s">
        <v>6408</v>
      </c>
      <c r="K909" s="2168" t="str">
        <f>VLOOKUP(J909,'FICHE RATIOS'!C:D,2,FALSE)</f>
        <v>Luminaires (éclairage de sécurité cis) - Zones Décorées</v>
      </c>
    </row>
    <row r="910" spans="1:11" s="1210" customFormat="1" ht="12">
      <c r="A910" s="1275"/>
      <c r="B910" s="989" t="s">
        <v>179</v>
      </c>
      <c r="C910" s="1255"/>
      <c r="D910" s="1256" t="s">
        <v>929</v>
      </c>
      <c r="E910" s="992" t="s">
        <v>179</v>
      </c>
      <c r="F910" s="1001"/>
      <c r="G910" s="932"/>
      <c r="H910" s="1059" t="str">
        <f t="shared" si="14"/>
        <v/>
      </c>
      <c r="J910" s="2167" t="s">
        <v>6408</v>
      </c>
      <c r="K910" s="2168" t="str">
        <f>VLOOKUP(J910,'FICHE RATIOS'!C:D,2,FALSE)</f>
        <v>Luminaires (éclairage de sécurité cis) - Zones Décorées</v>
      </c>
    </row>
    <row r="911" spans="1:11" s="1210" customFormat="1" ht="12">
      <c r="A911" s="1275"/>
      <c r="B911" s="989" t="s">
        <v>179</v>
      </c>
      <c r="C911" s="1255"/>
      <c r="D911" s="1256" t="s">
        <v>179</v>
      </c>
      <c r="E911" s="992" t="s">
        <v>179</v>
      </c>
      <c r="F911" s="1001"/>
      <c r="G911" s="932"/>
      <c r="H911" s="1059" t="str">
        <f t="shared" si="14"/>
        <v/>
      </c>
      <c r="J911" s="2167" t="s">
        <v>6408</v>
      </c>
      <c r="K911" s="2168" t="str">
        <f>VLOOKUP(J911,'FICHE RATIOS'!C:D,2,FALSE)</f>
        <v>Luminaires (éclairage de sécurité cis) - Zones Décorées</v>
      </c>
    </row>
    <row r="912" spans="1:11" s="1210" customFormat="1" ht="12">
      <c r="A912" s="1275"/>
      <c r="B912" s="989" t="s">
        <v>4413</v>
      </c>
      <c r="C912" s="1264"/>
      <c r="D912" s="1260" t="s">
        <v>4414</v>
      </c>
      <c r="E912" s="992" t="s">
        <v>51</v>
      </c>
      <c r="F912" s="1001">
        <v>1</v>
      </c>
      <c r="G912" s="932"/>
      <c r="H912" s="1059">
        <f t="shared" si="14"/>
        <v>0</v>
      </c>
      <c r="J912" s="2167" t="s">
        <v>6408</v>
      </c>
      <c r="K912" s="2168" t="str">
        <f>VLOOKUP(J912,'FICHE RATIOS'!C:D,2,FALSE)</f>
        <v>Luminaires (éclairage de sécurité cis) - Zones Décorées</v>
      </c>
    </row>
    <row r="913" spans="1:11" s="1210" customFormat="1" ht="12">
      <c r="A913" s="1275"/>
      <c r="B913" s="989" t="s">
        <v>179</v>
      </c>
      <c r="C913" s="1255"/>
      <c r="D913" s="1263" t="s">
        <v>4411</v>
      </c>
      <c r="E913" s="992" t="s">
        <v>235</v>
      </c>
      <c r="F913" s="1001">
        <v>52.3</v>
      </c>
      <c r="G913" s="932">
        <v>375.66</v>
      </c>
      <c r="H913" s="1059">
        <f t="shared" si="14"/>
        <v>19647.018</v>
      </c>
      <c r="J913" s="2167" t="s">
        <v>6408</v>
      </c>
      <c r="K913" s="2168" t="str">
        <f>VLOOKUP(J913,'FICHE RATIOS'!C:D,2,FALSE)</f>
        <v>Luminaires (éclairage de sécurité cis) - Zones Décorées</v>
      </c>
    </row>
    <row r="914" spans="1:11" s="1210" customFormat="1" ht="12">
      <c r="A914" s="1275"/>
      <c r="B914" s="989" t="s">
        <v>179</v>
      </c>
      <c r="C914" s="1255"/>
      <c r="D914" s="1263" t="s">
        <v>4412</v>
      </c>
      <c r="E914" s="992" t="s">
        <v>66</v>
      </c>
      <c r="F914" s="1001">
        <v>79</v>
      </c>
      <c r="G914" s="932">
        <v>143.75</v>
      </c>
      <c r="H914" s="1059">
        <f t="shared" si="14"/>
        <v>11356.25</v>
      </c>
      <c r="J914" s="2167" t="s">
        <v>6408</v>
      </c>
      <c r="K914" s="2168" t="str">
        <f>VLOOKUP(J914,'FICHE RATIOS'!C:D,2,FALSE)</f>
        <v>Luminaires (éclairage de sécurité cis) - Zones Décorées</v>
      </c>
    </row>
    <row r="915" spans="1:11" s="1210" customFormat="1" ht="12">
      <c r="A915" s="1275"/>
      <c r="B915" s="989" t="s">
        <v>179</v>
      </c>
      <c r="C915" s="1255"/>
      <c r="D915" s="1256" t="s">
        <v>179</v>
      </c>
      <c r="E915" s="992" t="s">
        <v>179</v>
      </c>
      <c r="F915" s="1001"/>
      <c r="G915" s="932"/>
      <c r="H915" s="1059" t="str">
        <f t="shared" si="14"/>
        <v/>
      </c>
      <c r="J915" s="2167" t="s">
        <v>6408</v>
      </c>
      <c r="K915" s="2168" t="str">
        <f>VLOOKUP(J915,'FICHE RATIOS'!C:D,2,FALSE)</f>
        <v>Luminaires (éclairage de sécurité cis) - Zones Décorées</v>
      </c>
    </row>
    <row r="916" spans="1:11" s="1210" customFormat="1" ht="12">
      <c r="A916" s="1275"/>
      <c r="B916" s="989" t="s">
        <v>4415</v>
      </c>
      <c r="C916" s="1255"/>
      <c r="D916" s="1260" t="s">
        <v>4416</v>
      </c>
      <c r="E916" s="992" t="s">
        <v>51</v>
      </c>
      <c r="F916" s="1001">
        <v>1</v>
      </c>
      <c r="G916" s="932"/>
      <c r="H916" s="1059">
        <f t="shared" si="14"/>
        <v>0</v>
      </c>
      <c r="J916" s="2167" t="s">
        <v>6408</v>
      </c>
      <c r="K916" s="2168" t="str">
        <f>VLOOKUP(J916,'FICHE RATIOS'!C:D,2,FALSE)</f>
        <v>Luminaires (éclairage de sécurité cis) - Zones Décorées</v>
      </c>
    </row>
    <row r="917" spans="1:11" s="1210" customFormat="1" ht="12">
      <c r="A917" s="1275"/>
      <c r="B917" s="989" t="s">
        <v>179</v>
      </c>
      <c r="C917" s="1255"/>
      <c r="D917" s="1263" t="s">
        <v>4417</v>
      </c>
      <c r="E917" s="992" t="s">
        <v>66</v>
      </c>
      <c r="F917" s="1001"/>
      <c r="G917" s="932">
        <v>201.32</v>
      </c>
      <c r="H917" s="1059" t="str">
        <f t="shared" si="14"/>
        <v/>
      </c>
      <c r="J917" s="2167" t="s">
        <v>6408</v>
      </c>
      <c r="K917" s="2168" t="str">
        <f>VLOOKUP(J917,'FICHE RATIOS'!C:D,2,FALSE)</f>
        <v>Luminaires (éclairage de sécurité cis) - Zones Décorées</v>
      </c>
    </row>
    <row r="918" spans="1:11" s="1210" customFormat="1" ht="12">
      <c r="A918" s="1275"/>
      <c r="B918" s="989" t="s">
        <v>179</v>
      </c>
      <c r="C918" s="1255"/>
      <c r="D918" s="1263" t="s">
        <v>4418</v>
      </c>
      <c r="E918" s="992" t="s">
        <v>66</v>
      </c>
      <c r="F918" s="1001">
        <v>49</v>
      </c>
      <c r="G918" s="932">
        <v>229.82</v>
      </c>
      <c r="H918" s="1059">
        <f t="shared" si="14"/>
        <v>11261.18</v>
      </c>
      <c r="J918" s="2167" t="s">
        <v>6408</v>
      </c>
      <c r="K918" s="2168" t="str">
        <f>VLOOKUP(J918,'FICHE RATIOS'!C:D,2,FALSE)</f>
        <v>Luminaires (éclairage de sécurité cis) - Zones Décorées</v>
      </c>
    </row>
    <row r="919" spans="1:11" s="1210" customFormat="1" ht="12">
      <c r="A919" s="1275"/>
      <c r="B919" s="989" t="s">
        <v>179</v>
      </c>
      <c r="C919" s="1255"/>
      <c r="D919" s="1263" t="s">
        <v>4419</v>
      </c>
      <c r="E919" s="992" t="s">
        <v>66</v>
      </c>
      <c r="F919" s="1001">
        <v>33</v>
      </c>
      <c r="G919" s="932">
        <v>331.73</v>
      </c>
      <c r="H919" s="1059">
        <f t="shared" si="14"/>
        <v>10947.09</v>
      </c>
      <c r="J919" s="2167" t="s">
        <v>6408</v>
      </c>
      <c r="K919" s="2168" t="str">
        <f>VLOOKUP(J919,'FICHE RATIOS'!C:D,2,FALSE)</f>
        <v>Luminaires (éclairage de sécurité cis) - Zones Décorées</v>
      </c>
    </row>
    <row r="920" spans="1:11" s="1210" customFormat="1" ht="12">
      <c r="A920" s="1275"/>
      <c r="B920" s="989" t="s">
        <v>179</v>
      </c>
      <c r="C920" s="1255"/>
      <c r="D920" s="1263" t="s">
        <v>4420</v>
      </c>
      <c r="E920" s="992" t="s">
        <v>66</v>
      </c>
      <c r="F920" s="1001">
        <v>14</v>
      </c>
      <c r="G920" s="932">
        <v>346.55</v>
      </c>
      <c r="H920" s="1059">
        <f t="shared" si="14"/>
        <v>4851.7</v>
      </c>
      <c r="J920" s="2167" t="s">
        <v>6408</v>
      </c>
      <c r="K920" s="2168" t="str">
        <f>VLOOKUP(J920,'FICHE RATIOS'!C:D,2,FALSE)</f>
        <v>Luminaires (éclairage de sécurité cis) - Zones Décorées</v>
      </c>
    </row>
    <row r="921" spans="1:11" s="1210" customFormat="1" ht="12">
      <c r="A921" s="1275"/>
      <c r="B921" s="989" t="s">
        <v>179</v>
      </c>
      <c r="C921" s="1255"/>
      <c r="D921" s="1263" t="s">
        <v>4421</v>
      </c>
      <c r="E921" s="992" t="s">
        <v>66</v>
      </c>
      <c r="F921" s="1001"/>
      <c r="G921" s="932">
        <v>379.83</v>
      </c>
      <c r="H921" s="1059" t="str">
        <f t="shared" si="14"/>
        <v/>
      </c>
      <c r="J921" s="2167" t="s">
        <v>6408</v>
      </c>
      <c r="K921" s="2168" t="str">
        <f>VLOOKUP(J921,'FICHE RATIOS'!C:D,2,FALSE)</f>
        <v>Luminaires (éclairage de sécurité cis) - Zones Décorées</v>
      </c>
    </row>
    <row r="922" spans="1:11" s="1210" customFormat="1" ht="12">
      <c r="A922" s="1275"/>
      <c r="B922" s="989" t="s">
        <v>179</v>
      </c>
      <c r="C922" s="1255"/>
      <c r="D922" s="1263" t="s">
        <v>4422</v>
      </c>
      <c r="E922" s="992" t="s">
        <v>66</v>
      </c>
      <c r="F922" s="1001">
        <v>21</v>
      </c>
      <c r="G922" s="932">
        <v>428.16</v>
      </c>
      <c r="H922" s="1059">
        <f t="shared" si="14"/>
        <v>8991.36</v>
      </c>
      <c r="J922" s="2167" t="s">
        <v>6408</v>
      </c>
      <c r="K922" s="2168" t="str">
        <f>VLOOKUP(J922,'FICHE RATIOS'!C:D,2,FALSE)</f>
        <v>Luminaires (éclairage de sécurité cis) - Zones Décorées</v>
      </c>
    </row>
    <row r="923" spans="1:11" s="1210" customFormat="1" ht="12">
      <c r="A923" s="1275"/>
      <c r="B923" s="989" t="s">
        <v>179</v>
      </c>
      <c r="C923" s="1255"/>
      <c r="D923" s="1263" t="s">
        <v>4423</v>
      </c>
      <c r="E923" s="992" t="s">
        <v>66</v>
      </c>
      <c r="F923" s="1001"/>
      <c r="G923" s="932">
        <v>569.97</v>
      </c>
      <c r="H923" s="1059" t="str">
        <f t="shared" si="14"/>
        <v/>
      </c>
      <c r="J923" s="2167" t="s">
        <v>6408</v>
      </c>
      <c r="K923" s="2168" t="str">
        <f>VLOOKUP(J923,'FICHE RATIOS'!C:D,2,FALSE)</f>
        <v>Luminaires (éclairage de sécurité cis) - Zones Décorées</v>
      </c>
    </row>
    <row r="924" spans="1:11" s="1210" customFormat="1" ht="12">
      <c r="A924" s="1275"/>
      <c r="B924" s="989" t="s">
        <v>179</v>
      </c>
      <c r="C924" s="1255"/>
      <c r="D924" s="1256" t="s">
        <v>179</v>
      </c>
      <c r="E924" s="992" t="s">
        <v>179</v>
      </c>
      <c r="F924" s="1001"/>
      <c r="G924" s="932"/>
      <c r="H924" s="1059" t="str">
        <f t="shared" si="14"/>
        <v/>
      </c>
      <c r="J924" s="2167" t="s">
        <v>6408</v>
      </c>
      <c r="K924" s="2168" t="str">
        <f>VLOOKUP(J924,'FICHE RATIOS'!C:D,2,FALSE)</f>
        <v>Luminaires (éclairage de sécurité cis) - Zones Décorées</v>
      </c>
    </row>
    <row r="925" spans="1:11" s="1210" customFormat="1" ht="12">
      <c r="A925" s="1275"/>
      <c r="B925" s="989" t="s">
        <v>4424</v>
      </c>
      <c r="C925" s="1255"/>
      <c r="D925" s="1260" t="s">
        <v>4425</v>
      </c>
      <c r="E925" s="992" t="s">
        <v>51</v>
      </c>
      <c r="F925" s="1001">
        <v>1</v>
      </c>
      <c r="G925" s="932"/>
      <c r="H925" s="1059">
        <f t="shared" si="14"/>
        <v>0</v>
      </c>
      <c r="J925" s="2167" t="s">
        <v>6408</v>
      </c>
      <c r="K925" s="2168" t="str">
        <f>VLOOKUP(J925,'FICHE RATIOS'!C:D,2,FALSE)</f>
        <v>Luminaires (éclairage de sécurité cis) - Zones Décorées</v>
      </c>
    </row>
    <row r="926" spans="1:11" s="1210" customFormat="1" ht="12">
      <c r="A926" s="1275"/>
      <c r="B926" s="989" t="s">
        <v>179</v>
      </c>
      <c r="C926" s="1255"/>
      <c r="D926" s="1256" t="s">
        <v>929</v>
      </c>
      <c r="E926" s="992" t="s">
        <v>179</v>
      </c>
      <c r="F926" s="1001"/>
      <c r="G926" s="932"/>
      <c r="H926" s="1059" t="str">
        <f t="shared" si="14"/>
        <v/>
      </c>
      <c r="J926" s="2167" t="s">
        <v>6408</v>
      </c>
      <c r="K926" s="2168" t="str">
        <f>VLOOKUP(J926,'FICHE RATIOS'!C:D,2,FALSE)</f>
        <v>Luminaires (éclairage de sécurité cis) - Zones Décorées</v>
      </c>
    </row>
    <row r="927" spans="1:11" s="1210" customFormat="1" ht="12">
      <c r="A927" s="1275"/>
      <c r="B927" s="989" t="s">
        <v>179</v>
      </c>
      <c r="C927" s="1255"/>
      <c r="D927" s="1256" t="s">
        <v>179</v>
      </c>
      <c r="E927" s="992" t="s">
        <v>179</v>
      </c>
      <c r="F927" s="1001"/>
      <c r="G927" s="932"/>
      <c r="H927" s="1059" t="str">
        <f t="shared" si="14"/>
        <v/>
      </c>
      <c r="J927" s="2167" t="s">
        <v>6408</v>
      </c>
      <c r="K927" s="2168" t="str">
        <f>VLOOKUP(J927,'FICHE RATIOS'!C:D,2,FALSE)</f>
        <v>Luminaires (éclairage de sécurité cis) - Zones Décorées</v>
      </c>
    </row>
    <row r="928" spans="1:11" s="1210" customFormat="1" ht="12">
      <c r="A928" s="1275"/>
      <c r="B928" s="989" t="s">
        <v>4432</v>
      </c>
      <c r="C928" s="1255"/>
      <c r="D928" s="1260" t="s">
        <v>4433</v>
      </c>
      <c r="E928" s="992" t="s">
        <v>51</v>
      </c>
      <c r="F928" s="1001">
        <v>1</v>
      </c>
      <c r="G928" s="932"/>
      <c r="H928" s="1059">
        <f t="shared" si="14"/>
        <v>0</v>
      </c>
      <c r="J928" s="2167" t="s">
        <v>6408</v>
      </c>
      <c r="K928" s="2168" t="str">
        <f>VLOOKUP(J928,'FICHE RATIOS'!C:D,2,FALSE)</f>
        <v>Luminaires (éclairage de sécurité cis) - Zones Décorées</v>
      </c>
    </row>
    <row r="929" spans="1:11" s="1210" customFormat="1" ht="12">
      <c r="A929" s="1275"/>
      <c r="B929" s="989" t="s">
        <v>179</v>
      </c>
      <c r="C929" s="1255"/>
      <c r="D929" s="1256" t="s">
        <v>929</v>
      </c>
      <c r="E929" s="992" t="s">
        <v>179</v>
      </c>
      <c r="F929" s="1001"/>
      <c r="G929" s="932"/>
      <c r="H929" s="1059" t="str">
        <f t="shared" si="14"/>
        <v/>
      </c>
      <c r="J929" s="2167" t="s">
        <v>6408</v>
      </c>
      <c r="K929" s="2168" t="str">
        <f>VLOOKUP(J929,'FICHE RATIOS'!C:D,2,FALSE)</f>
        <v>Luminaires (éclairage de sécurité cis) - Zones Décorées</v>
      </c>
    </row>
    <row r="930" spans="1:11" s="1210" customFormat="1" ht="12">
      <c r="A930" s="1275"/>
      <c r="B930" s="989" t="s">
        <v>179</v>
      </c>
      <c r="C930" s="1255"/>
      <c r="D930" s="1256" t="s">
        <v>179</v>
      </c>
      <c r="E930" s="992" t="s">
        <v>179</v>
      </c>
      <c r="F930" s="1001"/>
      <c r="G930" s="932"/>
      <c r="H930" s="1059" t="str">
        <f t="shared" si="14"/>
        <v/>
      </c>
      <c r="J930" s="2167" t="s">
        <v>6408</v>
      </c>
      <c r="K930" s="2168" t="str">
        <f>VLOOKUP(J930,'FICHE RATIOS'!C:D,2,FALSE)</f>
        <v>Luminaires (éclairage de sécurité cis) - Zones Décorées</v>
      </c>
    </row>
    <row r="931" spans="1:11" s="1210" customFormat="1" ht="12">
      <c r="A931" s="1275"/>
      <c r="B931" s="989" t="s">
        <v>179</v>
      </c>
      <c r="C931" s="1255"/>
      <c r="D931" s="1260" t="s">
        <v>4436</v>
      </c>
      <c r="E931" s="992" t="s">
        <v>51</v>
      </c>
      <c r="F931" s="1001">
        <v>1</v>
      </c>
      <c r="G931" s="932"/>
      <c r="H931" s="1059">
        <f t="shared" si="14"/>
        <v>0</v>
      </c>
      <c r="J931" s="2167" t="s">
        <v>6408</v>
      </c>
      <c r="K931" s="2168" t="str">
        <f>VLOOKUP(J931,'FICHE RATIOS'!C:D,2,FALSE)</f>
        <v>Luminaires (éclairage de sécurité cis) - Zones Décorées</v>
      </c>
    </row>
    <row r="932" spans="1:11" s="1210" customFormat="1" ht="12">
      <c r="A932" s="1275"/>
      <c r="B932" s="989" t="s">
        <v>179</v>
      </c>
      <c r="C932" s="1255"/>
      <c r="D932" s="1263" t="s">
        <v>4683</v>
      </c>
      <c r="E932" s="992" t="s">
        <v>66</v>
      </c>
      <c r="F932" s="1001">
        <v>20</v>
      </c>
      <c r="G932" s="932">
        <v>212.46</v>
      </c>
      <c r="H932" s="1059">
        <f t="shared" si="14"/>
        <v>4249.2</v>
      </c>
      <c r="J932" s="2167" t="s">
        <v>6408</v>
      </c>
      <c r="K932" s="2168" t="str">
        <f>VLOOKUP(J932,'FICHE RATIOS'!C:D,2,FALSE)</f>
        <v>Luminaires (éclairage de sécurité cis) - Zones Décorées</v>
      </c>
    </row>
    <row r="933" spans="1:11" s="1210" customFormat="1" ht="12">
      <c r="A933" s="1275"/>
      <c r="B933" s="989" t="s">
        <v>179</v>
      </c>
      <c r="C933" s="1255"/>
      <c r="D933" s="1263" t="s">
        <v>4684</v>
      </c>
      <c r="E933" s="992" t="s">
        <v>66</v>
      </c>
      <c r="F933" s="1001">
        <v>2</v>
      </c>
      <c r="G933" s="932">
        <v>259.63</v>
      </c>
      <c r="H933" s="1059">
        <f t="shared" si="14"/>
        <v>519.26</v>
      </c>
      <c r="J933" s="2167" t="s">
        <v>6408</v>
      </c>
      <c r="K933" s="2168" t="str">
        <f>VLOOKUP(J933,'FICHE RATIOS'!C:D,2,FALSE)</f>
        <v>Luminaires (éclairage de sécurité cis) - Zones Décorées</v>
      </c>
    </row>
    <row r="934" spans="1:11" s="1210" customFormat="1" ht="12">
      <c r="A934" s="1275"/>
      <c r="B934" s="989" t="s">
        <v>179</v>
      </c>
      <c r="C934" s="1255"/>
      <c r="D934" s="1263" t="s">
        <v>4398</v>
      </c>
      <c r="E934" s="992" t="s">
        <v>66</v>
      </c>
      <c r="F934" s="1001">
        <v>12</v>
      </c>
      <c r="G934" s="932">
        <v>161.62</v>
      </c>
      <c r="H934" s="1059">
        <f t="shared" si="14"/>
        <v>1939.44</v>
      </c>
      <c r="J934" s="2167" t="s">
        <v>6408</v>
      </c>
      <c r="K934" s="2168" t="str">
        <f>VLOOKUP(J934,'FICHE RATIOS'!C:D,2,FALSE)</f>
        <v>Luminaires (éclairage de sécurité cis) - Zones Décorées</v>
      </c>
    </row>
    <row r="935" spans="1:11" s="1210" customFormat="1" ht="12">
      <c r="A935" s="1275"/>
      <c r="B935" s="989" t="s">
        <v>179</v>
      </c>
      <c r="C935" s="1255"/>
      <c r="D935" s="1263" t="s">
        <v>4685</v>
      </c>
      <c r="E935" s="992" t="s">
        <v>66</v>
      </c>
      <c r="F935" s="1001">
        <v>2</v>
      </c>
      <c r="G935" s="932">
        <v>1536.42</v>
      </c>
      <c r="H935" s="1059">
        <f t="shared" si="14"/>
        <v>3072.84</v>
      </c>
      <c r="J935" s="2167" t="s">
        <v>6408</v>
      </c>
      <c r="K935" s="2168" t="str">
        <f>VLOOKUP(J935,'FICHE RATIOS'!C:D,2,FALSE)</f>
        <v>Luminaires (éclairage de sécurité cis) - Zones Décorées</v>
      </c>
    </row>
    <row r="936" spans="1:11" s="1210" customFormat="1" ht="12">
      <c r="A936" s="1275"/>
      <c r="B936" s="989" t="s">
        <v>179</v>
      </c>
      <c r="C936" s="1255"/>
      <c r="D936" s="1263" t="s">
        <v>4686</v>
      </c>
      <c r="E936" s="992" t="s">
        <v>66</v>
      </c>
      <c r="F936" s="1001">
        <v>8</v>
      </c>
      <c r="G936" s="932">
        <v>650.22</v>
      </c>
      <c r="H936" s="1059">
        <f t="shared" si="14"/>
        <v>5201.76</v>
      </c>
      <c r="J936" s="2167" t="s">
        <v>6408</v>
      </c>
      <c r="K936" s="2168" t="str">
        <f>VLOOKUP(J936,'FICHE RATIOS'!C:D,2,FALSE)</f>
        <v>Luminaires (éclairage de sécurité cis) - Zones Décorées</v>
      </c>
    </row>
    <row r="937" spans="1:11" s="1210" customFormat="1" ht="12">
      <c r="A937" s="1275"/>
      <c r="B937" s="989" t="s">
        <v>179</v>
      </c>
      <c r="C937" s="1255"/>
      <c r="D937" s="1263" t="s">
        <v>4687</v>
      </c>
      <c r="E937" s="992" t="s">
        <v>66</v>
      </c>
      <c r="F937" s="1001">
        <v>2</v>
      </c>
      <c r="G937" s="932">
        <v>428.16</v>
      </c>
      <c r="H937" s="1059">
        <f t="shared" si="14"/>
        <v>856.32</v>
      </c>
      <c r="J937" s="2167" t="s">
        <v>6408</v>
      </c>
      <c r="K937" s="2168" t="str">
        <f>VLOOKUP(J937,'FICHE RATIOS'!C:D,2,FALSE)</f>
        <v>Luminaires (éclairage de sécurité cis) - Zones Décorées</v>
      </c>
    </row>
    <row r="938" spans="1:11" s="1210" customFormat="1" ht="12">
      <c r="A938" s="1275"/>
      <c r="B938" s="989" t="s">
        <v>179</v>
      </c>
      <c r="C938" s="1255"/>
      <c r="D938" s="1263" t="s">
        <v>4431</v>
      </c>
      <c r="E938" s="992" t="s">
        <v>51</v>
      </c>
      <c r="F938" s="1001">
        <v>1</v>
      </c>
      <c r="G938" s="932">
        <v>14434.25</v>
      </c>
      <c r="H938" s="1059">
        <f t="shared" si="14"/>
        <v>14434.25</v>
      </c>
      <c r="J938" s="2167" t="s">
        <v>6408</v>
      </c>
      <c r="K938" s="2168" t="str">
        <f>VLOOKUP(J938,'FICHE RATIOS'!C:D,2,FALSE)</f>
        <v>Luminaires (éclairage de sécurité cis) - Zones Décorées</v>
      </c>
    </row>
    <row r="939" spans="1:11" s="1210" customFormat="1" ht="12">
      <c r="A939" s="1275"/>
      <c r="B939" s="989" t="s">
        <v>179</v>
      </c>
      <c r="C939" s="1255"/>
      <c r="D939" s="1256" t="s">
        <v>179</v>
      </c>
      <c r="E939" s="992" t="s">
        <v>179</v>
      </c>
      <c r="F939" s="1001"/>
      <c r="G939" s="932"/>
      <c r="H939" s="1059" t="str">
        <f t="shared" si="14"/>
        <v/>
      </c>
      <c r="J939" s="2167" t="s">
        <v>6408</v>
      </c>
      <c r="K939" s="2168" t="str">
        <f>VLOOKUP(J939,'FICHE RATIOS'!C:D,2,FALSE)</f>
        <v>Luminaires (éclairage de sécurité cis) - Zones Décorées</v>
      </c>
    </row>
    <row r="940" spans="1:11" s="1210" customFormat="1" ht="12">
      <c r="A940" s="1275"/>
      <c r="B940" s="989" t="s">
        <v>4437</v>
      </c>
      <c r="C940" s="1255"/>
      <c r="D940" s="1260" t="s">
        <v>4438</v>
      </c>
      <c r="E940" s="992" t="s">
        <v>51</v>
      </c>
      <c r="F940" s="1001">
        <v>1</v>
      </c>
      <c r="G940" s="932"/>
      <c r="H940" s="1059">
        <f t="shared" si="14"/>
        <v>0</v>
      </c>
      <c r="J940" s="2167" t="s">
        <v>6408</v>
      </c>
      <c r="K940" s="2168" t="str">
        <f>VLOOKUP(J940,'FICHE RATIOS'!C:D,2,FALSE)</f>
        <v>Luminaires (éclairage de sécurité cis) - Zones Décorées</v>
      </c>
    </row>
    <row r="941" spans="1:11" s="1210" customFormat="1" ht="12">
      <c r="A941" s="1275"/>
      <c r="B941" s="989" t="s">
        <v>179</v>
      </c>
      <c r="C941" s="1255"/>
      <c r="D941" s="1256" t="s">
        <v>929</v>
      </c>
      <c r="E941" s="992" t="s">
        <v>179</v>
      </c>
      <c r="F941" s="1001"/>
      <c r="G941" s="932"/>
      <c r="H941" s="1059" t="str">
        <f t="shared" si="14"/>
        <v/>
      </c>
      <c r="J941" s="2167" t="s">
        <v>6408</v>
      </c>
      <c r="K941" s="2168" t="str">
        <f>VLOOKUP(J941,'FICHE RATIOS'!C:D,2,FALSE)</f>
        <v>Luminaires (éclairage de sécurité cis) - Zones Décorées</v>
      </c>
    </row>
    <row r="942" spans="1:11" s="1210" customFormat="1" ht="12">
      <c r="A942" s="1275"/>
      <c r="B942" s="989" t="s">
        <v>179</v>
      </c>
      <c r="C942" s="1255"/>
      <c r="D942" s="1256" t="s">
        <v>179</v>
      </c>
      <c r="E942" s="992" t="s">
        <v>179</v>
      </c>
      <c r="F942" s="1001"/>
      <c r="G942" s="932"/>
      <c r="H942" s="1059" t="str">
        <f t="shared" si="14"/>
        <v/>
      </c>
      <c r="J942" s="2167" t="s">
        <v>6408</v>
      </c>
      <c r="K942" s="2168" t="str">
        <f>VLOOKUP(J942,'FICHE RATIOS'!C:D,2,FALSE)</f>
        <v>Luminaires (éclairage de sécurité cis) - Zones Décorées</v>
      </c>
    </row>
    <row r="943" spans="1:11" s="1210" customFormat="1" ht="12">
      <c r="A943" s="1275"/>
      <c r="B943" s="989" t="s">
        <v>4444</v>
      </c>
      <c r="C943" s="1255"/>
      <c r="D943" s="1260" t="s">
        <v>4445</v>
      </c>
      <c r="E943" s="992" t="s">
        <v>51</v>
      </c>
      <c r="F943" s="1001">
        <v>1</v>
      </c>
      <c r="G943" s="932"/>
      <c r="H943" s="1059">
        <f t="shared" si="14"/>
        <v>0</v>
      </c>
      <c r="J943" s="2167" t="s">
        <v>6408</v>
      </c>
      <c r="K943" s="2168" t="str">
        <f>VLOOKUP(J943,'FICHE RATIOS'!C:D,2,FALSE)</f>
        <v>Luminaires (éclairage de sécurité cis) - Zones Décorées</v>
      </c>
    </row>
    <row r="944" spans="1:11" s="1210" customFormat="1" ht="12">
      <c r="A944" s="1275"/>
      <c r="B944" s="989" t="s">
        <v>179</v>
      </c>
      <c r="C944" s="1255"/>
      <c r="D944" s="1263" t="s">
        <v>4398</v>
      </c>
      <c r="E944" s="992" t="s">
        <v>66</v>
      </c>
      <c r="F944" s="1001">
        <v>121</v>
      </c>
      <c r="G944" s="932">
        <v>161.62</v>
      </c>
      <c r="H944" s="1059">
        <f t="shared" si="14"/>
        <v>19556.02</v>
      </c>
      <c r="J944" s="2167" t="s">
        <v>6408</v>
      </c>
      <c r="K944" s="2168" t="str">
        <f>VLOOKUP(J944,'FICHE RATIOS'!C:D,2,FALSE)</f>
        <v>Luminaires (éclairage de sécurité cis) - Zones Décorées</v>
      </c>
    </row>
    <row r="945" spans="1:11" s="1210" customFormat="1" ht="12">
      <c r="A945" s="1275"/>
      <c r="B945" s="989" t="s">
        <v>179</v>
      </c>
      <c r="C945" s="1255"/>
      <c r="D945" s="1263" t="s">
        <v>4688</v>
      </c>
      <c r="E945" s="992" t="s">
        <v>66</v>
      </c>
      <c r="F945" s="1001">
        <v>5</v>
      </c>
      <c r="G945" s="932">
        <v>345.18</v>
      </c>
      <c r="H945" s="1059">
        <f t="shared" si="14"/>
        <v>1725.9</v>
      </c>
      <c r="J945" s="2167" t="s">
        <v>6408</v>
      </c>
      <c r="K945" s="2168" t="str">
        <f>VLOOKUP(J945,'FICHE RATIOS'!C:D,2,FALSE)</f>
        <v>Luminaires (éclairage de sécurité cis) - Zones Décorées</v>
      </c>
    </row>
    <row r="946" spans="1:11" s="1210" customFormat="1" ht="12">
      <c r="A946" s="1275"/>
      <c r="B946" s="989" t="s">
        <v>179</v>
      </c>
      <c r="C946" s="1255"/>
      <c r="D946" s="1263" t="s">
        <v>4689</v>
      </c>
      <c r="E946" s="992" t="s">
        <v>66</v>
      </c>
      <c r="F946" s="1001">
        <v>24</v>
      </c>
      <c r="G946" s="932">
        <v>262.97000000000003</v>
      </c>
      <c r="H946" s="1059">
        <f t="shared" si="14"/>
        <v>6311.2800000000007</v>
      </c>
      <c r="J946" s="2167" t="s">
        <v>6408</v>
      </c>
      <c r="K946" s="2168" t="str">
        <f>VLOOKUP(J946,'FICHE RATIOS'!C:D,2,FALSE)</f>
        <v>Luminaires (éclairage de sécurité cis) - Zones Décorées</v>
      </c>
    </row>
    <row r="947" spans="1:11" s="1210" customFormat="1" ht="12">
      <c r="A947" s="1275"/>
      <c r="B947" s="989" t="s">
        <v>179</v>
      </c>
      <c r="C947" s="1255"/>
      <c r="D947" s="1263" t="s">
        <v>4690</v>
      </c>
      <c r="E947" s="992" t="s">
        <v>66</v>
      </c>
      <c r="F947" s="1001">
        <v>13</v>
      </c>
      <c r="G947" s="932">
        <v>391.23</v>
      </c>
      <c r="H947" s="1059">
        <f t="shared" si="14"/>
        <v>5085.99</v>
      </c>
      <c r="J947" s="2167" t="s">
        <v>6408</v>
      </c>
      <c r="K947" s="2168" t="str">
        <f>VLOOKUP(J947,'FICHE RATIOS'!C:D,2,FALSE)</f>
        <v>Luminaires (éclairage de sécurité cis) - Zones Décorées</v>
      </c>
    </row>
    <row r="948" spans="1:11" s="1210" customFormat="1" ht="12">
      <c r="A948" s="1275"/>
      <c r="B948" s="989" t="s">
        <v>179</v>
      </c>
      <c r="C948" s="1255"/>
      <c r="D948" s="1263" t="s">
        <v>4691</v>
      </c>
      <c r="E948" s="992" t="s">
        <v>66</v>
      </c>
      <c r="F948" s="1001">
        <v>5</v>
      </c>
      <c r="G948" s="932">
        <v>221.75</v>
      </c>
      <c r="H948" s="1059">
        <f t="shared" si="14"/>
        <v>1108.75</v>
      </c>
      <c r="J948" s="2167" t="s">
        <v>6408</v>
      </c>
      <c r="K948" s="2168" t="str">
        <f>VLOOKUP(J948,'FICHE RATIOS'!C:D,2,FALSE)</f>
        <v>Luminaires (éclairage de sécurité cis) - Zones Décorées</v>
      </c>
    </row>
    <row r="949" spans="1:11" s="1210" customFormat="1" ht="12">
      <c r="A949" s="1275"/>
      <c r="B949" s="989" t="s">
        <v>179</v>
      </c>
      <c r="C949" s="1255"/>
      <c r="D949" s="1256" t="s">
        <v>179</v>
      </c>
      <c r="E949" s="992" t="s">
        <v>179</v>
      </c>
      <c r="F949" s="1001"/>
      <c r="G949" s="932"/>
      <c r="H949" s="1059" t="str">
        <f t="shared" si="14"/>
        <v/>
      </c>
      <c r="J949" s="2167" t="s">
        <v>6408</v>
      </c>
      <c r="K949" s="2168" t="str">
        <f>VLOOKUP(J949,'FICHE RATIOS'!C:D,2,FALSE)</f>
        <v>Luminaires (éclairage de sécurité cis) - Zones Décorées</v>
      </c>
    </row>
    <row r="950" spans="1:11" s="1210" customFormat="1" ht="12">
      <c r="A950" s="1275"/>
      <c r="B950" s="989" t="s">
        <v>4446</v>
      </c>
      <c r="C950" s="1255"/>
      <c r="D950" s="1260" t="s">
        <v>4447</v>
      </c>
      <c r="E950" s="992" t="s">
        <v>51</v>
      </c>
      <c r="F950" s="1001">
        <v>1</v>
      </c>
      <c r="G950" s="932"/>
      <c r="H950" s="1059">
        <f t="shared" si="14"/>
        <v>0</v>
      </c>
      <c r="J950" s="2167" t="s">
        <v>6408</v>
      </c>
      <c r="K950" s="2168" t="str">
        <f>VLOOKUP(J950,'FICHE RATIOS'!C:D,2,FALSE)</f>
        <v>Luminaires (éclairage de sécurité cis) - Zones Décorées</v>
      </c>
    </row>
    <row r="951" spans="1:11" s="1210" customFormat="1" ht="12">
      <c r="A951" s="1275"/>
      <c r="B951" s="989" t="s">
        <v>179</v>
      </c>
      <c r="C951" s="1255"/>
      <c r="D951" s="1263" t="s">
        <v>4398</v>
      </c>
      <c r="E951" s="992" t="s">
        <v>66</v>
      </c>
      <c r="F951" s="1001">
        <v>27</v>
      </c>
      <c r="G951" s="932">
        <v>161.62</v>
      </c>
      <c r="H951" s="1059">
        <f t="shared" si="14"/>
        <v>4363.74</v>
      </c>
      <c r="J951" s="2167" t="s">
        <v>6408</v>
      </c>
      <c r="K951" s="2168" t="str">
        <f>VLOOKUP(J951,'FICHE RATIOS'!C:D,2,FALSE)</f>
        <v>Luminaires (éclairage de sécurité cis) - Zones Décorées</v>
      </c>
    </row>
    <row r="952" spans="1:11" s="1210" customFormat="1" ht="12">
      <c r="A952" s="1275"/>
      <c r="B952" s="989" t="s">
        <v>179</v>
      </c>
      <c r="C952" s="1255"/>
      <c r="D952" s="1263" t="s">
        <v>4692</v>
      </c>
      <c r="E952" s="992" t="s">
        <v>66</v>
      </c>
      <c r="F952" s="1001">
        <v>17</v>
      </c>
      <c r="G952" s="932">
        <v>196.34</v>
      </c>
      <c r="H952" s="1059">
        <f t="shared" si="14"/>
        <v>3337.78</v>
      </c>
      <c r="J952" s="2167" t="s">
        <v>6408</v>
      </c>
      <c r="K952" s="2168" t="str">
        <f>VLOOKUP(J952,'FICHE RATIOS'!C:D,2,FALSE)</f>
        <v>Luminaires (éclairage de sécurité cis) - Zones Décorées</v>
      </c>
    </row>
    <row r="953" spans="1:11" s="1210" customFormat="1" ht="12">
      <c r="A953" s="1275"/>
      <c r="B953" s="989" t="s">
        <v>179</v>
      </c>
      <c r="C953" s="1255"/>
      <c r="D953" s="1263" t="s">
        <v>4412</v>
      </c>
      <c r="E953" s="992" t="s">
        <v>66</v>
      </c>
      <c r="F953" s="1001">
        <v>11</v>
      </c>
      <c r="G953" s="932">
        <v>143.75</v>
      </c>
      <c r="H953" s="1059">
        <f t="shared" si="14"/>
        <v>1581.25</v>
      </c>
      <c r="J953" s="2167" t="s">
        <v>6408</v>
      </c>
      <c r="K953" s="2168" t="str">
        <f>VLOOKUP(J953,'FICHE RATIOS'!C:D,2,FALSE)</f>
        <v>Luminaires (éclairage de sécurité cis) - Zones Décorées</v>
      </c>
    </row>
    <row r="954" spans="1:11" s="1210" customFormat="1" ht="12">
      <c r="A954" s="1275"/>
      <c r="B954" s="989" t="s">
        <v>179</v>
      </c>
      <c r="C954" s="1255"/>
      <c r="D954" s="1263" t="s">
        <v>4468</v>
      </c>
      <c r="E954" s="992" t="s">
        <v>66</v>
      </c>
      <c r="F954" s="1001">
        <v>12</v>
      </c>
      <c r="G954" s="932">
        <v>405.56</v>
      </c>
      <c r="H954" s="1059">
        <f t="shared" si="14"/>
        <v>4866.72</v>
      </c>
      <c r="J954" s="2167" t="s">
        <v>6408</v>
      </c>
      <c r="K954" s="2168" t="str">
        <f>VLOOKUP(J954,'FICHE RATIOS'!C:D,2,FALSE)</f>
        <v>Luminaires (éclairage de sécurité cis) - Zones Décorées</v>
      </c>
    </row>
    <row r="955" spans="1:11" s="1210" customFormat="1" ht="12">
      <c r="A955" s="1275"/>
      <c r="B955" s="989" t="s">
        <v>179</v>
      </c>
      <c r="C955" s="1255"/>
      <c r="D955" s="1263" t="s">
        <v>4453</v>
      </c>
      <c r="E955" s="992" t="s">
        <v>66</v>
      </c>
      <c r="F955" s="1001">
        <v>7</v>
      </c>
      <c r="G955" s="932">
        <v>75.89</v>
      </c>
      <c r="H955" s="1059">
        <f t="shared" si="14"/>
        <v>531.23</v>
      </c>
      <c r="J955" s="2167" t="s">
        <v>6408</v>
      </c>
      <c r="K955" s="2168" t="str">
        <f>VLOOKUP(J955,'FICHE RATIOS'!C:D,2,FALSE)</f>
        <v>Luminaires (éclairage de sécurité cis) - Zones Décorées</v>
      </c>
    </row>
    <row r="956" spans="1:11" s="1210" customFormat="1" ht="12">
      <c r="A956" s="1275"/>
      <c r="B956" s="989" t="s">
        <v>179</v>
      </c>
      <c r="C956" s="1255"/>
      <c r="D956" s="1256" t="s">
        <v>179</v>
      </c>
      <c r="E956" s="992" t="s">
        <v>179</v>
      </c>
      <c r="F956" s="1001"/>
      <c r="G956" s="932"/>
      <c r="H956" s="1059" t="str">
        <f t="shared" si="14"/>
        <v/>
      </c>
      <c r="J956" s="2167" t="s">
        <v>6408</v>
      </c>
      <c r="K956" s="2168" t="str">
        <f>VLOOKUP(J956,'FICHE RATIOS'!C:D,2,FALSE)</f>
        <v>Luminaires (éclairage de sécurité cis) - Zones Décorées</v>
      </c>
    </row>
    <row r="957" spans="1:11" s="1210" customFormat="1" ht="12">
      <c r="A957" s="1275"/>
      <c r="B957" s="989" t="s">
        <v>4448</v>
      </c>
      <c r="C957" s="1255"/>
      <c r="D957" s="1260" t="s">
        <v>4449</v>
      </c>
      <c r="E957" s="992" t="s">
        <v>51</v>
      </c>
      <c r="F957" s="1001">
        <v>1</v>
      </c>
      <c r="G957" s="932"/>
      <c r="H957" s="1059">
        <f t="shared" si="14"/>
        <v>0</v>
      </c>
      <c r="J957" s="2167" t="s">
        <v>6408</v>
      </c>
      <c r="K957" s="2168" t="str">
        <f>VLOOKUP(J957,'FICHE RATIOS'!C:D,2,FALSE)</f>
        <v>Luminaires (éclairage de sécurité cis) - Zones Décorées</v>
      </c>
    </row>
    <row r="958" spans="1:11" s="1210" customFormat="1" ht="12">
      <c r="A958" s="1275"/>
      <c r="B958" s="989" t="s">
        <v>179</v>
      </c>
      <c r="C958" s="1255"/>
      <c r="D958" s="1256" t="s">
        <v>929</v>
      </c>
      <c r="E958" s="992" t="s">
        <v>179</v>
      </c>
      <c r="F958" s="1001"/>
      <c r="G958" s="932"/>
      <c r="H958" s="1059" t="str">
        <f t="shared" si="14"/>
        <v/>
      </c>
      <c r="J958" s="2167" t="s">
        <v>6408</v>
      </c>
      <c r="K958" s="2168" t="str">
        <f>VLOOKUP(J958,'FICHE RATIOS'!C:D,2,FALSE)</f>
        <v>Luminaires (éclairage de sécurité cis) - Zones Décorées</v>
      </c>
    </row>
    <row r="959" spans="1:11" s="1210" customFormat="1" ht="12">
      <c r="A959" s="1275"/>
      <c r="B959" s="989" t="s">
        <v>179</v>
      </c>
      <c r="C959" s="1255"/>
      <c r="D959" s="1256" t="s">
        <v>179</v>
      </c>
      <c r="E959" s="992" t="s">
        <v>179</v>
      </c>
      <c r="F959" s="1001"/>
      <c r="G959" s="932"/>
      <c r="H959" s="1059" t="str">
        <f t="shared" si="14"/>
        <v/>
      </c>
      <c r="J959" s="2167" t="s">
        <v>6408</v>
      </c>
      <c r="K959" s="2168" t="str">
        <f>VLOOKUP(J959,'FICHE RATIOS'!C:D,2,FALSE)</f>
        <v>Luminaires (éclairage de sécurité cis) - Zones Décorées</v>
      </c>
    </row>
    <row r="960" spans="1:11" s="1210" customFormat="1" ht="12">
      <c r="A960" s="1275"/>
      <c r="B960" s="989" t="s">
        <v>4454</v>
      </c>
      <c r="C960" s="1255"/>
      <c r="D960" s="1260" t="s">
        <v>4455</v>
      </c>
      <c r="E960" s="992" t="s">
        <v>51</v>
      </c>
      <c r="F960" s="1001">
        <v>1</v>
      </c>
      <c r="G960" s="932"/>
      <c r="H960" s="1059">
        <f t="shared" si="14"/>
        <v>0</v>
      </c>
      <c r="J960" s="2167" t="s">
        <v>6408</v>
      </c>
      <c r="K960" s="2168" t="str">
        <f>VLOOKUP(J960,'FICHE RATIOS'!C:D,2,FALSE)</f>
        <v>Luminaires (éclairage de sécurité cis) - Zones Décorées</v>
      </c>
    </row>
    <row r="961" spans="1:11" s="1210" customFormat="1" ht="12">
      <c r="A961" s="1275"/>
      <c r="B961" s="989" t="s">
        <v>179</v>
      </c>
      <c r="C961" s="1255"/>
      <c r="D961" s="1256" t="s">
        <v>929</v>
      </c>
      <c r="E961" s="992" t="s">
        <v>179</v>
      </c>
      <c r="F961" s="1001"/>
      <c r="G961" s="932"/>
      <c r="H961" s="1059" t="str">
        <f t="shared" si="14"/>
        <v/>
      </c>
      <c r="J961" s="2167" t="s">
        <v>6408</v>
      </c>
      <c r="K961" s="2168" t="str">
        <f>VLOOKUP(J961,'FICHE RATIOS'!C:D,2,FALSE)</f>
        <v>Luminaires (éclairage de sécurité cis) - Zones Décorées</v>
      </c>
    </row>
    <row r="962" spans="1:11" s="1210" customFormat="1" ht="12">
      <c r="A962" s="1275"/>
      <c r="B962" s="989" t="s">
        <v>179</v>
      </c>
      <c r="C962" s="1255"/>
      <c r="D962" s="1256" t="s">
        <v>179</v>
      </c>
      <c r="E962" s="992" t="s">
        <v>179</v>
      </c>
      <c r="F962" s="1001"/>
      <c r="G962" s="932"/>
      <c r="H962" s="1059" t="str">
        <f t="shared" si="14"/>
        <v/>
      </c>
      <c r="J962" s="2167" t="s">
        <v>6408</v>
      </c>
      <c r="K962" s="2168" t="str">
        <f>VLOOKUP(J962,'FICHE RATIOS'!C:D,2,FALSE)</f>
        <v>Luminaires (éclairage de sécurité cis) - Zones Décorées</v>
      </c>
    </row>
    <row r="963" spans="1:11" s="1210" customFormat="1" ht="12">
      <c r="A963" s="1275"/>
      <c r="B963" s="989" t="s">
        <v>4459</v>
      </c>
      <c r="C963" s="1255"/>
      <c r="D963" s="1260" t="s">
        <v>2300</v>
      </c>
      <c r="E963" s="992" t="s">
        <v>51</v>
      </c>
      <c r="F963" s="1001">
        <v>1</v>
      </c>
      <c r="G963" s="932"/>
      <c r="H963" s="1059">
        <f t="shared" si="14"/>
        <v>0</v>
      </c>
      <c r="J963" s="2167" t="s">
        <v>6408</v>
      </c>
      <c r="K963" s="2168" t="str">
        <f>VLOOKUP(J963,'FICHE RATIOS'!C:D,2,FALSE)</f>
        <v>Luminaires (éclairage de sécurité cis) - Zones Décorées</v>
      </c>
    </row>
    <row r="964" spans="1:11" s="1210" customFormat="1" ht="12">
      <c r="A964" s="1275"/>
      <c r="B964" s="989" t="s">
        <v>179</v>
      </c>
      <c r="C964" s="1255"/>
      <c r="D964" s="1256" t="s">
        <v>179</v>
      </c>
      <c r="E964" s="992" t="s">
        <v>179</v>
      </c>
      <c r="F964" s="1001"/>
      <c r="G964" s="932"/>
      <c r="H964" s="1059" t="str">
        <f t="shared" si="14"/>
        <v/>
      </c>
      <c r="J964" s="2167" t="s">
        <v>6408</v>
      </c>
      <c r="K964" s="2168" t="str">
        <f>VLOOKUP(J964,'FICHE RATIOS'!C:D,2,FALSE)</f>
        <v>Luminaires (éclairage de sécurité cis) - Zones Décorées</v>
      </c>
    </row>
    <row r="965" spans="1:11" s="1210" customFormat="1" ht="12">
      <c r="A965" s="1275"/>
      <c r="B965" s="989" t="s">
        <v>4463</v>
      </c>
      <c r="C965" s="1255"/>
      <c r="D965" s="1260" t="s">
        <v>1193</v>
      </c>
      <c r="E965" s="992" t="s">
        <v>51</v>
      </c>
      <c r="F965" s="1001">
        <v>1</v>
      </c>
      <c r="G965" s="932"/>
      <c r="H965" s="1059">
        <f t="shared" si="14"/>
        <v>0</v>
      </c>
      <c r="J965" s="2167" t="s">
        <v>6408</v>
      </c>
      <c r="K965" s="2168" t="str">
        <f>VLOOKUP(J965,'FICHE RATIOS'!C:D,2,FALSE)</f>
        <v>Luminaires (éclairage de sécurité cis) - Zones Décorées</v>
      </c>
    </row>
    <row r="966" spans="1:11" s="1210" customFormat="1" ht="12">
      <c r="A966" s="1275"/>
      <c r="B966" s="989" t="s">
        <v>179</v>
      </c>
      <c r="C966" s="1255"/>
      <c r="D966" s="1263" t="s">
        <v>4398</v>
      </c>
      <c r="E966" s="992" t="s">
        <v>66</v>
      </c>
      <c r="F966" s="1001">
        <v>45</v>
      </c>
      <c r="G966" s="932">
        <v>161.62</v>
      </c>
      <c r="H966" s="1059">
        <f t="shared" si="14"/>
        <v>7272.9000000000005</v>
      </c>
      <c r="J966" s="2167" t="s">
        <v>6408</v>
      </c>
      <c r="K966" s="2168" t="str">
        <f>VLOOKUP(J966,'FICHE RATIOS'!C:D,2,FALSE)</f>
        <v>Luminaires (éclairage de sécurité cis) - Zones Décorées</v>
      </c>
    </row>
    <row r="967" spans="1:11" s="1210" customFormat="1" ht="12">
      <c r="A967" s="1275"/>
      <c r="B967" s="989" t="s">
        <v>179</v>
      </c>
      <c r="C967" s="1255"/>
      <c r="D967" s="1263" t="s">
        <v>4411</v>
      </c>
      <c r="E967" s="992" t="s">
        <v>235</v>
      </c>
      <c r="F967" s="1001">
        <v>17</v>
      </c>
      <c r="G967" s="932">
        <v>375.66</v>
      </c>
      <c r="H967" s="1059">
        <f t="shared" si="14"/>
        <v>6386.22</v>
      </c>
      <c r="J967" s="2167" t="s">
        <v>6408</v>
      </c>
      <c r="K967" s="2168" t="str">
        <f>VLOOKUP(J967,'FICHE RATIOS'!C:D,2,FALSE)</f>
        <v>Luminaires (éclairage de sécurité cis) - Zones Décorées</v>
      </c>
    </row>
    <row r="968" spans="1:11" s="1210" customFormat="1" ht="12">
      <c r="A968" s="1275"/>
      <c r="B968" s="989" t="s">
        <v>179</v>
      </c>
      <c r="C968" s="1255"/>
      <c r="D968" s="1263" t="s">
        <v>4456</v>
      </c>
      <c r="E968" s="992" t="s">
        <v>66</v>
      </c>
      <c r="F968" s="1001">
        <v>24</v>
      </c>
      <c r="G968" s="932">
        <v>206.45</v>
      </c>
      <c r="H968" s="1059">
        <f t="shared" si="14"/>
        <v>4954.7999999999993</v>
      </c>
      <c r="J968" s="2167" t="s">
        <v>6408</v>
      </c>
      <c r="K968" s="2168" t="str">
        <f>VLOOKUP(J968,'FICHE RATIOS'!C:D,2,FALSE)</f>
        <v>Luminaires (éclairage de sécurité cis) - Zones Décorées</v>
      </c>
    </row>
    <row r="969" spans="1:11" s="1210" customFormat="1" ht="12">
      <c r="A969" s="1275"/>
      <c r="B969" s="989" t="s">
        <v>179</v>
      </c>
      <c r="C969" s="1255"/>
      <c r="D969" s="1263" t="s">
        <v>4457</v>
      </c>
      <c r="E969" s="992" t="s">
        <v>66</v>
      </c>
      <c r="F969" s="1001">
        <v>53</v>
      </c>
      <c r="G969" s="932">
        <v>69.849999999999994</v>
      </c>
      <c r="H969" s="1059">
        <f t="shared" si="14"/>
        <v>3702.0499999999997</v>
      </c>
      <c r="J969" s="2167" t="s">
        <v>6408</v>
      </c>
      <c r="K969" s="2168" t="str">
        <f>VLOOKUP(J969,'FICHE RATIOS'!C:D,2,FALSE)</f>
        <v>Luminaires (éclairage de sécurité cis) - Zones Décorées</v>
      </c>
    </row>
    <row r="970" spans="1:11" s="1210" customFormat="1" ht="12">
      <c r="A970" s="1275"/>
      <c r="B970" s="989" t="s">
        <v>179</v>
      </c>
      <c r="C970" s="1255"/>
      <c r="D970" s="1263" t="s">
        <v>4693</v>
      </c>
      <c r="E970" s="992" t="s">
        <v>66</v>
      </c>
      <c r="F970" s="1001">
        <v>2</v>
      </c>
      <c r="G970" s="932">
        <v>816.21</v>
      </c>
      <c r="H970" s="1059">
        <f t="shared" si="14"/>
        <v>1632.42</v>
      </c>
      <c r="J970" s="2167" t="s">
        <v>6408</v>
      </c>
      <c r="K970" s="2168" t="str">
        <f>VLOOKUP(J970,'FICHE RATIOS'!C:D,2,FALSE)</f>
        <v>Luminaires (éclairage de sécurité cis) - Zones Décorées</v>
      </c>
    </row>
    <row r="971" spans="1:11" s="1210" customFormat="1" ht="12">
      <c r="A971" s="1275"/>
      <c r="B971" s="989" t="s">
        <v>179</v>
      </c>
      <c r="C971" s="1255"/>
      <c r="D971" s="1263" t="s">
        <v>4694</v>
      </c>
      <c r="E971" s="992" t="s">
        <v>51</v>
      </c>
      <c r="F971" s="1001">
        <v>1</v>
      </c>
      <c r="G971" s="932">
        <v>7567.99</v>
      </c>
      <c r="H971" s="1059">
        <f t="shared" si="14"/>
        <v>7567.99</v>
      </c>
      <c r="J971" s="2167" t="s">
        <v>6408</v>
      </c>
      <c r="K971" s="2168" t="str">
        <f>VLOOKUP(J971,'FICHE RATIOS'!C:D,2,FALSE)</f>
        <v>Luminaires (éclairage de sécurité cis) - Zones Décorées</v>
      </c>
    </row>
    <row r="972" spans="1:11" s="1210" customFormat="1" ht="12">
      <c r="A972" s="1275"/>
      <c r="B972" s="989" t="s">
        <v>179</v>
      </c>
      <c r="C972" s="1255"/>
      <c r="D972" s="1263" t="s">
        <v>4695</v>
      </c>
      <c r="E972" s="992" t="s">
        <v>66</v>
      </c>
      <c r="F972" s="1001">
        <v>5</v>
      </c>
      <c r="G972" s="932">
        <v>205.88</v>
      </c>
      <c r="H972" s="1059">
        <f t="shared" ref="H972:H1035" si="15">+IF(F972=0,"",F972*G972)</f>
        <v>1029.4000000000001</v>
      </c>
      <c r="J972" s="2167" t="s">
        <v>6408</v>
      </c>
      <c r="K972" s="2168" t="str">
        <f>VLOOKUP(J972,'FICHE RATIOS'!C:D,2,FALSE)</f>
        <v>Luminaires (éclairage de sécurité cis) - Zones Décorées</v>
      </c>
    </row>
    <row r="973" spans="1:11" s="1210" customFormat="1" ht="12">
      <c r="A973" s="1275"/>
      <c r="B973" s="989" t="s">
        <v>179</v>
      </c>
      <c r="C973" s="1255"/>
      <c r="D973" s="1256" t="s">
        <v>179</v>
      </c>
      <c r="E973" s="992" t="s">
        <v>179</v>
      </c>
      <c r="F973" s="1001"/>
      <c r="G973" s="932"/>
      <c r="H973" s="1059" t="str">
        <f t="shared" si="15"/>
        <v/>
      </c>
      <c r="J973" s="2167" t="s">
        <v>6408</v>
      </c>
      <c r="K973" s="2168" t="str">
        <f>VLOOKUP(J973,'FICHE RATIOS'!C:D,2,FALSE)</f>
        <v>Luminaires (éclairage de sécurité cis) - Zones Décorées</v>
      </c>
    </row>
    <row r="974" spans="1:11" s="1210" customFormat="1" ht="12">
      <c r="A974" s="1275"/>
      <c r="B974" s="989" t="s">
        <v>4464</v>
      </c>
      <c r="C974" s="1255"/>
      <c r="D974" s="1260" t="s">
        <v>4465</v>
      </c>
      <c r="E974" s="992" t="s">
        <v>51</v>
      </c>
      <c r="F974" s="1001">
        <v>1</v>
      </c>
      <c r="G974" s="932"/>
      <c r="H974" s="1059">
        <f t="shared" si="15"/>
        <v>0</v>
      </c>
      <c r="J974" s="2167" t="s">
        <v>6408</v>
      </c>
      <c r="K974" s="2168" t="str">
        <f>VLOOKUP(J974,'FICHE RATIOS'!C:D,2,FALSE)</f>
        <v>Luminaires (éclairage de sécurité cis) - Zones Décorées</v>
      </c>
    </row>
    <row r="975" spans="1:11" s="1210" customFormat="1" ht="12">
      <c r="A975" s="1275"/>
      <c r="B975" s="989" t="s">
        <v>179</v>
      </c>
      <c r="C975" s="1255"/>
      <c r="D975" s="1256" t="s">
        <v>929</v>
      </c>
      <c r="E975" s="992" t="s">
        <v>179</v>
      </c>
      <c r="F975" s="1001"/>
      <c r="G975" s="932"/>
      <c r="H975" s="1059" t="str">
        <f t="shared" si="15"/>
        <v/>
      </c>
      <c r="J975" s="2167" t="s">
        <v>6408</v>
      </c>
      <c r="K975" s="2168" t="str">
        <f>VLOOKUP(J975,'FICHE RATIOS'!C:D,2,FALSE)</f>
        <v>Luminaires (éclairage de sécurité cis) - Zones Décorées</v>
      </c>
    </row>
    <row r="976" spans="1:11" s="1210" customFormat="1" ht="12">
      <c r="A976" s="1275"/>
      <c r="B976" s="989" t="s">
        <v>179</v>
      </c>
      <c r="C976" s="1255"/>
      <c r="D976" s="1256" t="s">
        <v>179</v>
      </c>
      <c r="E976" s="992" t="s">
        <v>179</v>
      </c>
      <c r="F976" s="1001"/>
      <c r="G976" s="932"/>
      <c r="H976" s="1059" t="str">
        <f t="shared" si="15"/>
        <v/>
      </c>
      <c r="J976" s="2167" t="s">
        <v>6408</v>
      </c>
      <c r="K976" s="2168" t="str">
        <f>VLOOKUP(J976,'FICHE RATIOS'!C:D,2,FALSE)</f>
        <v>Luminaires (éclairage de sécurité cis) - Zones Décorées</v>
      </c>
    </row>
    <row r="977" spans="1:11" s="1210" customFormat="1" ht="12">
      <c r="A977" s="1275"/>
      <c r="B977" s="989" t="s">
        <v>4466</v>
      </c>
      <c r="C977" s="1255"/>
      <c r="D977" s="1260" t="s">
        <v>4467</v>
      </c>
      <c r="E977" s="992" t="s">
        <v>51</v>
      </c>
      <c r="F977" s="1001">
        <v>1</v>
      </c>
      <c r="G977" s="932"/>
      <c r="H977" s="1059">
        <f t="shared" si="15"/>
        <v>0</v>
      </c>
      <c r="J977" s="2167" t="s">
        <v>6408</v>
      </c>
      <c r="K977" s="2168" t="str">
        <f>VLOOKUP(J977,'FICHE RATIOS'!C:D,2,FALSE)</f>
        <v>Luminaires (éclairage de sécurité cis) - Zones Décorées</v>
      </c>
    </row>
    <row r="978" spans="1:11" s="1210" customFormat="1" ht="12">
      <c r="A978" s="926"/>
      <c r="B978" s="989" t="s">
        <v>179</v>
      </c>
      <c r="C978" s="1255"/>
      <c r="D978" s="1256" t="s">
        <v>929</v>
      </c>
      <c r="E978" s="992" t="s">
        <v>179</v>
      </c>
      <c r="F978" s="1001"/>
      <c r="G978" s="932"/>
      <c r="H978" s="1059" t="str">
        <f t="shared" si="15"/>
        <v/>
      </c>
      <c r="J978" s="2167" t="s">
        <v>6408</v>
      </c>
      <c r="K978" s="2168" t="str">
        <f>VLOOKUP(J978,'FICHE RATIOS'!C:D,2,FALSE)</f>
        <v>Luminaires (éclairage de sécurité cis) - Zones Décorées</v>
      </c>
    </row>
    <row r="979" spans="1:11" s="1210" customFormat="1" ht="12">
      <c r="A979" s="926"/>
      <c r="B979" s="989" t="s">
        <v>179</v>
      </c>
      <c r="C979" s="1255"/>
      <c r="D979" s="1256" t="s">
        <v>179</v>
      </c>
      <c r="E979" s="992" t="s">
        <v>179</v>
      </c>
      <c r="F979" s="1001"/>
      <c r="G979" s="932"/>
      <c r="H979" s="1059" t="str">
        <f t="shared" si="15"/>
        <v/>
      </c>
      <c r="J979" s="2167" t="s">
        <v>6408</v>
      </c>
      <c r="K979" s="2168" t="str">
        <f>VLOOKUP(J979,'FICHE RATIOS'!C:D,2,FALSE)</f>
        <v>Luminaires (éclairage de sécurité cis) - Zones Décorées</v>
      </c>
    </row>
    <row r="980" spans="1:11" s="1210" customFormat="1" ht="12">
      <c r="A980" s="1285"/>
      <c r="B980" s="989" t="s">
        <v>4469</v>
      </c>
      <c r="C980" s="1255"/>
      <c r="D980" s="1260" t="s">
        <v>4470</v>
      </c>
      <c r="E980" s="992" t="s">
        <v>51</v>
      </c>
      <c r="F980" s="1001">
        <v>1</v>
      </c>
      <c r="G980" s="932"/>
      <c r="H980" s="1059">
        <f t="shared" si="15"/>
        <v>0</v>
      </c>
      <c r="J980" s="2167" t="s">
        <v>6408</v>
      </c>
      <c r="K980" s="2168" t="str">
        <f>VLOOKUP(J980,'FICHE RATIOS'!C:D,2,FALSE)</f>
        <v>Luminaires (éclairage de sécurité cis) - Zones Décorées</v>
      </c>
    </row>
    <row r="981" spans="1:11" s="1210" customFormat="1" ht="12.75">
      <c r="A981" s="1286"/>
      <c r="B981" s="989" t="s">
        <v>179</v>
      </c>
      <c r="C981" s="1255"/>
      <c r="D981" s="1263" t="s">
        <v>4398</v>
      </c>
      <c r="E981" s="992" t="s">
        <v>66</v>
      </c>
      <c r="F981" s="1001">
        <v>13</v>
      </c>
      <c r="G981" s="932">
        <v>161.62</v>
      </c>
      <c r="H981" s="1059">
        <f t="shared" si="15"/>
        <v>2101.06</v>
      </c>
      <c r="J981" s="2167" t="s">
        <v>6408</v>
      </c>
      <c r="K981" s="2168" t="str">
        <f>VLOOKUP(J981,'FICHE RATIOS'!C:D,2,FALSE)</f>
        <v>Luminaires (éclairage de sécurité cis) - Zones Décorées</v>
      </c>
    </row>
    <row r="982" spans="1:11" s="424" customFormat="1" ht="12.75">
      <c r="A982" s="926"/>
      <c r="B982" s="989" t="s">
        <v>179</v>
      </c>
      <c r="C982" s="1255"/>
      <c r="D982" s="1263" t="s">
        <v>4451</v>
      </c>
      <c r="E982" s="992" t="s">
        <v>66</v>
      </c>
      <c r="F982" s="1001">
        <v>4</v>
      </c>
      <c r="G982" s="932">
        <v>344.72</v>
      </c>
      <c r="H982" s="1059">
        <f t="shared" si="15"/>
        <v>1378.88</v>
      </c>
      <c r="I982" s="342"/>
      <c r="J982" s="2167" t="s">
        <v>6408</v>
      </c>
      <c r="K982" s="2168" t="str">
        <f>VLOOKUP(J982,'FICHE RATIOS'!C:D,2,FALSE)</f>
        <v>Luminaires (éclairage de sécurité cis) - Zones Décorées</v>
      </c>
    </row>
    <row r="983" spans="1:11" s="331" customFormat="1" ht="12.75" customHeight="1">
      <c r="A983" s="926"/>
      <c r="B983" s="989" t="s">
        <v>179</v>
      </c>
      <c r="C983" s="1255"/>
      <c r="D983" s="1256" t="s">
        <v>179</v>
      </c>
      <c r="E983" s="992" t="s">
        <v>179</v>
      </c>
      <c r="F983" s="1001"/>
      <c r="G983" s="932"/>
      <c r="H983" s="1059" t="str">
        <f t="shared" si="15"/>
        <v/>
      </c>
      <c r="J983" s="2167" t="s">
        <v>6408</v>
      </c>
      <c r="K983" s="2168" t="str">
        <f>VLOOKUP(J983,'FICHE RATIOS'!C:D,2,FALSE)</f>
        <v>Luminaires (éclairage de sécurité cis) - Zones Décorées</v>
      </c>
    </row>
    <row r="984" spans="1:11" s="424" customFormat="1" ht="12.75" customHeight="1">
      <c r="A984" s="926"/>
      <c r="B984" s="989" t="s">
        <v>4471</v>
      </c>
      <c r="C984" s="1255"/>
      <c r="D984" s="1260" t="s">
        <v>4472</v>
      </c>
      <c r="E984" s="992" t="s">
        <v>51</v>
      </c>
      <c r="F984" s="1001">
        <v>1</v>
      </c>
      <c r="G984" s="932"/>
      <c r="H984" s="1059">
        <f t="shared" si="15"/>
        <v>0</v>
      </c>
      <c r="I984" s="342"/>
      <c r="J984" s="2167" t="s">
        <v>6408</v>
      </c>
      <c r="K984" s="2168" t="str">
        <f>VLOOKUP(J984,'FICHE RATIOS'!C:D,2,FALSE)</f>
        <v>Luminaires (éclairage de sécurité cis) - Zones Décorées</v>
      </c>
    </row>
    <row r="985" spans="1:11" s="424" customFormat="1" ht="11.25" customHeight="1">
      <c r="A985" s="926"/>
      <c r="B985" s="989" t="s">
        <v>179</v>
      </c>
      <c r="C985" s="1255"/>
      <c r="D985" s="1256" t="s">
        <v>4696</v>
      </c>
      <c r="E985" s="992" t="s">
        <v>179</v>
      </c>
      <c r="F985" s="1001"/>
      <c r="G985" s="932"/>
      <c r="H985" s="1059" t="str">
        <f t="shared" si="15"/>
        <v/>
      </c>
      <c r="I985" s="342"/>
      <c r="J985" s="2167" t="s">
        <v>6408</v>
      </c>
      <c r="K985" s="2168" t="str">
        <f>VLOOKUP(J985,'FICHE RATIOS'!C:D,2,FALSE)</f>
        <v>Luminaires (éclairage de sécurité cis) - Zones Décorées</v>
      </c>
    </row>
    <row r="986" spans="1:11" s="331" customFormat="1" ht="12.75" customHeight="1">
      <c r="A986" s="926"/>
      <c r="B986" s="989" t="s">
        <v>179</v>
      </c>
      <c r="C986" s="1255"/>
      <c r="D986" s="1256" t="s">
        <v>179</v>
      </c>
      <c r="E986" s="992" t="s">
        <v>179</v>
      </c>
      <c r="F986" s="1001"/>
      <c r="G986" s="932"/>
      <c r="H986" s="1059" t="str">
        <f t="shared" si="15"/>
        <v/>
      </c>
      <c r="J986" s="2167" t="s">
        <v>6408</v>
      </c>
      <c r="K986" s="2168" t="str">
        <f>VLOOKUP(J986,'FICHE RATIOS'!C:D,2,FALSE)</f>
        <v>Luminaires (éclairage de sécurité cis) - Zones Décorées</v>
      </c>
    </row>
    <row r="987" spans="1:11" s="331" customFormat="1" ht="12.75" customHeight="1">
      <c r="A987" s="926"/>
      <c r="B987" s="989" t="s">
        <v>4475</v>
      </c>
      <c r="C987" s="1255"/>
      <c r="D987" s="1260" t="s">
        <v>4476</v>
      </c>
      <c r="E987" s="992" t="s">
        <v>51</v>
      </c>
      <c r="F987" s="1001">
        <v>1</v>
      </c>
      <c r="G987" s="932"/>
      <c r="H987" s="1059">
        <f t="shared" si="15"/>
        <v>0</v>
      </c>
      <c r="J987" s="2167" t="s">
        <v>6408</v>
      </c>
      <c r="K987" s="2168" t="str">
        <f>VLOOKUP(J987,'FICHE RATIOS'!C:D,2,FALSE)</f>
        <v>Luminaires (éclairage de sécurité cis) - Zones Décorées</v>
      </c>
    </row>
    <row r="988" spans="1:11" s="424" customFormat="1" ht="12.75" customHeight="1">
      <c r="A988" s="926"/>
      <c r="B988" s="989" t="s">
        <v>179</v>
      </c>
      <c r="C988" s="1255"/>
      <c r="D988" s="1263" t="s">
        <v>4697</v>
      </c>
      <c r="E988" s="992" t="s">
        <v>66</v>
      </c>
      <c r="F988" s="1001">
        <v>13</v>
      </c>
      <c r="G988" s="932">
        <v>195.82</v>
      </c>
      <c r="H988" s="1059">
        <f t="shared" si="15"/>
        <v>2545.66</v>
      </c>
      <c r="I988" s="342"/>
      <c r="J988" s="2167" t="s">
        <v>6408</v>
      </c>
      <c r="K988" s="2168" t="str">
        <f>VLOOKUP(J988,'FICHE RATIOS'!C:D,2,FALSE)</f>
        <v>Luminaires (éclairage de sécurité cis) - Zones Décorées</v>
      </c>
    </row>
    <row r="989" spans="1:11" s="331" customFormat="1" ht="12.75" customHeight="1">
      <c r="A989" s="926"/>
      <c r="B989" s="989" t="s">
        <v>179</v>
      </c>
      <c r="C989" s="1255"/>
      <c r="D989" s="1256" t="s">
        <v>179</v>
      </c>
      <c r="E989" s="992" t="s">
        <v>179</v>
      </c>
      <c r="F989" s="1001"/>
      <c r="G989" s="932"/>
      <c r="H989" s="1059" t="str">
        <f t="shared" si="15"/>
        <v/>
      </c>
      <c r="J989" s="2058"/>
      <c r="K989" s="2168" t="e">
        <f>VLOOKUP(J989,'FICHE RATIOS'!C:D,2,FALSE)</f>
        <v>#N/A</v>
      </c>
    </row>
    <row r="990" spans="1:11" s="331" customFormat="1" ht="12.75" customHeight="1">
      <c r="A990" s="926"/>
      <c r="B990" s="989" t="s">
        <v>4477</v>
      </c>
      <c r="C990" s="1264" t="s">
        <v>4478</v>
      </c>
      <c r="D990" s="1265"/>
      <c r="E990" s="1001"/>
      <c r="F990" s="1001"/>
      <c r="G990" s="932"/>
      <c r="H990" s="1059" t="str">
        <f t="shared" si="15"/>
        <v/>
      </c>
      <c r="J990" s="2058"/>
      <c r="K990" s="2168" t="e">
        <f>VLOOKUP(J990,'FICHE RATIOS'!C:D,2,FALSE)</f>
        <v>#N/A</v>
      </c>
    </row>
    <row r="991" spans="1:11" s="331" customFormat="1" ht="12.75" customHeight="1">
      <c r="A991" s="926"/>
      <c r="B991" s="989" t="s">
        <v>179</v>
      </c>
      <c r="C991" s="1255"/>
      <c r="D991" s="1256" t="s">
        <v>4479</v>
      </c>
      <c r="E991" s="992" t="s">
        <v>179</v>
      </c>
      <c r="F991" s="1001"/>
      <c r="G991" s="932"/>
      <c r="H991" s="1059" t="str">
        <f t="shared" si="15"/>
        <v/>
      </c>
      <c r="J991" s="2058" t="s">
        <v>6409</v>
      </c>
      <c r="K991" s="2168" t="str">
        <f>VLOOKUP(J991,'FICHE RATIOS'!C:D,2,FALSE)</f>
        <v>Appareillage</v>
      </c>
    </row>
    <row r="992" spans="1:11" s="331" customFormat="1" ht="12.75" customHeight="1">
      <c r="A992" s="926"/>
      <c r="B992" s="989" t="s">
        <v>179</v>
      </c>
      <c r="C992" s="1255"/>
      <c r="D992" s="1263" t="s">
        <v>4480</v>
      </c>
      <c r="E992" s="992" t="s">
        <v>66</v>
      </c>
      <c r="F992" s="1001">
        <v>96</v>
      </c>
      <c r="G992" s="932">
        <v>38.65</v>
      </c>
      <c r="H992" s="1059">
        <f t="shared" si="15"/>
        <v>3710.3999999999996</v>
      </c>
      <c r="J992" s="2058" t="s">
        <v>6409</v>
      </c>
      <c r="K992" s="2168" t="str">
        <f>VLOOKUP(J992,'FICHE RATIOS'!C:D,2,FALSE)</f>
        <v>Appareillage</v>
      </c>
    </row>
    <row r="993" spans="1:11" s="331" customFormat="1" ht="12.75" customHeight="1">
      <c r="A993" s="926"/>
      <c r="B993" s="989" t="s">
        <v>179</v>
      </c>
      <c r="C993" s="1255"/>
      <c r="D993" s="1263" t="s">
        <v>4481</v>
      </c>
      <c r="E993" s="992" t="s">
        <v>66</v>
      </c>
      <c r="F993" s="1001">
        <v>147</v>
      </c>
      <c r="G993" s="932">
        <v>34.229999999999997</v>
      </c>
      <c r="H993" s="1059">
        <f t="shared" si="15"/>
        <v>5031.8099999999995</v>
      </c>
      <c r="J993" s="2058" t="s">
        <v>6409</v>
      </c>
      <c r="K993" s="2168" t="str">
        <f>VLOOKUP(J993,'FICHE RATIOS'!C:D,2,FALSE)</f>
        <v>Appareillage</v>
      </c>
    </row>
    <row r="994" spans="1:11" s="424" customFormat="1" ht="12.75" customHeight="1">
      <c r="A994" s="926"/>
      <c r="B994" s="989" t="s">
        <v>179</v>
      </c>
      <c r="C994" s="1255"/>
      <c r="D994" s="1263" t="s">
        <v>4482</v>
      </c>
      <c r="E994" s="992" t="s">
        <v>66</v>
      </c>
      <c r="F994" s="1001"/>
      <c r="G994" s="932">
        <v>63.93</v>
      </c>
      <c r="H994" s="1059" t="str">
        <f t="shared" si="15"/>
        <v/>
      </c>
      <c r="I994" s="342"/>
      <c r="J994" s="2058" t="s">
        <v>6409</v>
      </c>
      <c r="K994" s="2168" t="str">
        <f>VLOOKUP(J994,'FICHE RATIOS'!C:D,2,FALSE)</f>
        <v>Appareillage</v>
      </c>
    </row>
    <row r="995" spans="1:11" s="424" customFormat="1" ht="11.25" customHeight="1">
      <c r="A995" s="926"/>
      <c r="B995" s="989" t="s">
        <v>179</v>
      </c>
      <c r="C995" s="1255"/>
      <c r="D995" s="1256" t="s">
        <v>179</v>
      </c>
      <c r="E995" s="992" t="s">
        <v>179</v>
      </c>
      <c r="F995" s="1001"/>
      <c r="G995" s="932"/>
      <c r="H995" s="1059" t="str">
        <f t="shared" si="15"/>
        <v/>
      </c>
      <c r="I995" s="342"/>
      <c r="J995" s="2058" t="s">
        <v>6409</v>
      </c>
      <c r="K995" s="2168" t="str">
        <f>VLOOKUP(J995,'FICHE RATIOS'!C:D,2,FALSE)</f>
        <v>Appareillage</v>
      </c>
    </row>
    <row r="996" spans="1:11" s="424" customFormat="1" ht="12.75">
      <c r="A996" s="926"/>
      <c r="B996" s="989" t="s">
        <v>179</v>
      </c>
      <c r="C996" s="1255"/>
      <c r="D996" s="1256" t="s">
        <v>4483</v>
      </c>
      <c r="E996" s="992" t="s">
        <v>179</v>
      </c>
      <c r="F996" s="1001"/>
      <c r="G996" s="932"/>
      <c r="H996" s="1059" t="str">
        <f t="shared" si="15"/>
        <v/>
      </c>
      <c r="I996" s="342"/>
      <c r="J996" s="2058" t="s">
        <v>6409</v>
      </c>
      <c r="K996" s="2168" t="str">
        <f>VLOOKUP(J996,'FICHE RATIOS'!C:D,2,FALSE)</f>
        <v>Appareillage</v>
      </c>
    </row>
    <row r="997" spans="1:11" s="331" customFormat="1" ht="12.75" customHeight="1">
      <c r="A997" s="926"/>
      <c r="B997" s="989" t="s">
        <v>179</v>
      </c>
      <c r="C997" s="1255"/>
      <c r="D997" s="1263" t="s">
        <v>4480</v>
      </c>
      <c r="E997" s="992" t="s">
        <v>66</v>
      </c>
      <c r="F997" s="1001">
        <v>3</v>
      </c>
      <c r="G997" s="932">
        <v>38.130000000000003</v>
      </c>
      <c r="H997" s="1059">
        <f t="shared" si="15"/>
        <v>114.39000000000001</v>
      </c>
      <c r="J997" s="2058" t="s">
        <v>6409</v>
      </c>
      <c r="K997" s="2168" t="str">
        <f>VLOOKUP(J997,'FICHE RATIOS'!C:D,2,FALSE)</f>
        <v>Appareillage</v>
      </c>
    </row>
    <row r="998" spans="1:11" s="331" customFormat="1" ht="12.75" customHeight="1">
      <c r="A998" s="926"/>
      <c r="B998" s="989" t="s">
        <v>179</v>
      </c>
      <c r="C998" s="1255"/>
      <c r="D998" s="1263" t="s">
        <v>4481</v>
      </c>
      <c r="E998" s="992" t="s">
        <v>66</v>
      </c>
      <c r="F998" s="1001">
        <v>357</v>
      </c>
      <c r="G998" s="932">
        <v>38.43</v>
      </c>
      <c r="H998" s="1059">
        <f t="shared" si="15"/>
        <v>13719.51</v>
      </c>
      <c r="J998" s="2058" t="s">
        <v>6409</v>
      </c>
      <c r="K998" s="2168" t="str">
        <f>VLOOKUP(J998,'FICHE RATIOS'!C:D,2,FALSE)</f>
        <v>Appareillage</v>
      </c>
    </row>
    <row r="999" spans="1:11" s="331" customFormat="1" ht="12.75" customHeight="1">
      <c r="A999" s="926"/>
      <c r="B999" s="989" t="s">
        <v>179</v>
      </c>
      <c r="C999" s="1255"/>
      <c r="D999" s="1263" t="s">
        <v>4484</v>
      </c>
      <c r="E999" s="992" t="s">
        <v>66</v>
      </c>
      <c r="F999" s="1001">
        <v>149</v>
      </c>
      <c r="G999" s="932">
        <v>73.180000000000007</v>
      </c>
      <c r="H999" s="1059">
        <f t="shared" si="15"/>
        <v>10903.820000000002</v>
      </c>
      <c r="J999" s="2058" t="s">
        <v>6409</v>
      </c>
      <c r="K999" s="2168" t="str">
        <f>VLOOKUP(J999,'FICHE RATIOS'!C:D,2,FALSE)</f>
        <v>Appareillage</v>
      </c>
    </row>
    <row r="1000" spans="1:11" s="331" customFormat="1" ht="12.75" customHeight="1">
      <c r="A1000" s="926"/>
      <c r="B1000" s="989" t="s">
        <v>179</v>
      </c>
      <c r="C1000" s="1255"/>
      <c r="D1000" s="1256" t="s">
        <v>179</v>
      </c>
      <c r="E1000" s="992" t="s">
        <v>179</v>
      </c>
      <c r="F1000" s="1001"/>
      <c r="G1000" s="932"/>
      <c r="H1000" s="1059" t="str">
        <f t="shared" si="15"/>
        <v/>
      </c>
      <c r="J1000" s="2058" t="s">
        <v>6409</v>
      </c>
      <c r="K1000" s="2168" t="str">
        <f>VLOOKUP(J1000,'FICHE RATIOS'!C:D,2,FALSE)</f>
        <v>Appareillage</v>
      </c>
    </row>
    <row r="1001" spans="1:11" s="331" customFormat="1" ht="12.75" customHeight="1">
      <c r="A1001" s="926"/>
      <c r="B1001" s="989" t="s">
        <v>179</v>
      </c>
      <c r="C1001" s="1255"/>
      <c r="D1001" s="1256" t="s">
        <v>4485</v>
      </c>
      <c r="E1001" s="992" t="s">
        <v>179</v>
      </c>
      <c r="F1001" s="1001"/>
      <c r="G1001" s="932"/>
      <c r="H1001" s="1059" t="str">
        <f t="shared" si="15"/>
        <v/>
      </c>
      <c r="J1001" s="2058" t="s">
        <v>6409</v>
      </c>
      <c r="K1001" s="2168" t="str">
        <f>VLOOKUP(J1001,'FICHE RATIOS'!C:D,2,FALSE)</f>
        <v>Appareillage</v>
      </c>
    </row>
    <row r="1002" spans="1:11" s="424" customFormat="1" ht="12.75" customHeight="1">
      <c r="A1002" s="926"/>
      <c r="B1002" s="989" t="s">
        <v>179</v>
      </c>
      <c r="C1002" s="1255"/>
      <c r="D1002" s="1263" t="s">
        <v>4486</v>
      </c>
      <c r="E1002" s="992" t="s">
        <v>66</v>
      </c>
      <c r="F1002" s="1001">
        <v>234</v>
      </c>
      <c r="G1002" s="932">
        <v>55.94</v>
      </c>
      <c r="H1002" s="1059">
        <f t="shared" si="15"/>
        <v>13089.96</v>
      </c>
      <c r="I1002" s="342"/>
      <c r="J1002" s="2058" t="s">
        <v>6409</v>
      </c>
      <c r="K1002" s="2168" t="str">
        <f>VLOOKUP(J1002,'FICHE RATIOS'!C:D,2,FALSE)</f>
        <v>Appareillage</v>
      </c>
    </row>
    <row r="1003" spans="1:11" s="424" customFormat="1" ht="12.75" customHeight="1">
      <c r="A1003" s="926"/>
      <c r="B1003" s="989" t="s">
        <v>179</v>
      </c>
      <c r="C1003" s="1255"/>
      <c r="D1003" s="1263" t="s">
        <v>4487</v>
      </c>
      <c r="E1003" s="992" t="s">
        <v>66</v>
      </c>
      <c r="F1003" s="1001">
        <v>298</v>
      </c>
      <c r="G1003" s="932">
        <v>59.7</v>
      </c>
      <c r="H1003" s="1059">
        <f t="shared" si="15"/>
        <v>17790.600000000002</v>
      </c>
      <c r="I1003" s="342"/>
      <c r="J1003" s="2058" t="s">
        <v>6409</v>
      </c>
      <c r="K1003" s="2168" t="str">
        <f>VLOOKUP(J1003,'FICHE RATIOS'!C:D,2,FALSE)</f>
        <v>Appareillage</v>
      </c>
    </row>
    <row r="1004" spans="1:11" s="424" customFormat="1" ht="12.75">
      <c r="A1004" s="926"/>
      <c r="B1004" s="989" t="s">
        <v>179</v>
      </c>
      <c r="C1004" s="1255"/>
      <c r="D1004" s="1263" t="s">
        <v>4488</v>
      </c>
      <c r="E1004" s="992" t="s">
        <v>66</v>
      </c>
      <c r="F1004" s="1001">
        <v>80</v>
      </c>
      <c r="G1004" s="932">
        <v>66.09</v>
      </c>
      <c r="H1004" s="1059">
        <f t="shared" si="15"/>
        <v>5287.2000000000007</v>
      </c>
      <c r="I1004" s="342"/>
      <c r="J1004" s="2058" t="s">
        <v>6409</v>
      </c>
      <c r="K1004" s="2168" t="str">
        <f>VLOOKUP(J1004,'FICHE RATIOS'!C:D,2,FALSE)</f>
        <v>Appareillage</v>
      </c>
    </row>
    <row r="1005" spans="1:11" s="331" customFormat="1" ht="12.75" customHeight="1">
      <c r="A1005" s="926"/>
      <c r="B1005" s="989" t="s">
        <v>179</v>
      </c>
      <c r="C1005" s="1255"/>
      <c r="D1005" s="1263" t="s">
        <v>4489</v>
      </c>
      <c r="E1005" s="992" t="s">
        <v>66</v>
      </c>
      <c r="F1005" s="1001">
        <v>33</v>
      </c>
      <c r="G1005" s="932">
        <v>66.09</v>
      </c>
      <c r="H1005" s="1059">
        <f t="shared" si="15"/>
        <v>2180.9700000000003</v>
      </c>
      <c r="J1005" s="2058" t="s">
        <v>6409</v>
      </c>
      <c r="K1005" s="2168" t="str">
        <f>VLOOKUP(J1005,'FICHE RATIOS'!C:D,2,FALSE)</f>
        <v>Appareillage</v>
      </c>
    </row>
    <row r="1006" spans="1:11" s="331" customFormat="1" ht="12.75" customHeight="1">
      <c r="A1006" s="926"/>
      <c r="B1006" s="989" t="s">
        <v>179</v>
      </c>
      <c r="C1006" s="1255"/>
      <c r="D1006" s="1263" t="s">
        <v>4490</v>
      </c>
      <c r="E1006" s="992" t="s">
        <v>66</v>
      </c>
      <c r="F1006" s="1001">
        <v>3</v>
      </c>
      <c r="G1006" s="932">
        <v>489.2</v>
      </c>
      <c r="H1006" s="1059">
        <f t="shared" si="15"/>
        <v>1467.6</v>
      </c>
      <c r="J1006" s="2058" t="s">
        <v>6409</v>
      </c>
      <c r="K1006" s="2168" t="str">
        <f>VLOOKUP(J1006,'FICHE RATIOS'!C:D,2,FALSE)</f>
        <v>Appareillage</v>
      </c>
    </row>
    <row r="1007" spans="1:11" s="331" customFormat="1" ht="12.75" customHeight="1">
      <c r="A1007" s="926"/>
      <c r="B1007" s="989" t="s">
        <v>179</v>
      </c>
      <c r="C1007" s="1255"/>
      <c r="D1007" s="1263" t="s">
        <v>4491</v>
      </c>
      <c r="E1007" s="992" t="s">
        <v>66</v>
      </c>
      <c r="F1007" s="1001">
        <v>18</v>
      </c>
      <c r="G1007" s="932">
        <v>176.28</v>
      </c>
      <c r="H1007" s="1059">
        <f t="shared" si="15"/>
        <v>3173.04</v>
      </c>
      <c r="J1007" s="2058" t="s">
        <v>6409</v>
      </c>
      <c r="K1007" s="2168" t="str">
        <f>VLOOKUP(J1007,'FICHE RATIOS'!C:D,2,FALSE)</f>
        <v>Appareillage</v>
      </c>
    </row>
    <row r="1008" spans="1:11" s="331" customFormat="1" ht="12.75" customHeight="1">
      <c r="A1008" s="926"/>
      <c r="B1008" s="989" t="s">
        <v>179</v>
      </c>
      <c r="C1008" s="1255"/>
      <c r="D1008" s="1263" t="s">
        <v>4492</v>
      </c>
      <c r="E1008" s="992" t="s">
        <v>66</v>
      </c>
      <c r="F1008" s="1001">
        <v>62</v>
      </c>
      <c r="G1008" s="932">
        <v>52.61</v>
      </c>
      <c r="H1008" s="1059">
        <f t="shared" si="15"/>
        <v>3261.82</v>
      </c>
      <c r="J1008" s="2058" t="s">
        <v>6409</v>
      </c>
      <c r="K1008" s="2168" t="str">
        <f>VLOOKUP(J1008,'FICHE RATIOS'!C:D,2,FALSE)</f>
        <v>Appareillage</v>
      </c>
    </row>
    <row r="1009" spans="1:11" s="331" customFormat="1" ht="12.75" customHeight="1">
      <c r="A1009" s="926"/>
      <c r="B1009" s="989" t="s">
        <v>179</v>
      </c>
      <c r="C1009" s="1255"/>
      <c r="D1009" s="1263" t="s">
        <v>4493</v>
      </c>
      <c r="E1009" s="992" t="s">
        <v>66</v>
      </c>
      <c r="F1009" s="1001">
        <v>62</v>
      </c>
      <c r="G1009" s="932">
        <v>28.23</v>
      </c>
      <c r="H1009" s="1059">
        <f t="shared" si="15"/>
        <v>1750.26</v>
      </c>
      <c r="J1009" s="2058" t="s">
        <v>6409</v>
      </c>
      <c r="K1009" s="2168" t="str">
        <f>VLOOKUP(J1009,'FICHE RATIOS'!C:D,2,FALSE)</f>
        <v>Appareillage</v>
      </c>
    </row>
    <row r="1010" spans="1:11" s="424" customFormat="1" ht="12.75" customHeight="1">
      <c r="A1010" s="926"/>
      <c r="B1010" s="989" t="s">
        <v>179</v>
      </c>
      <c r="C1010" s="1255"/>
      <c r="D1010" s="1256" t="s">
        <v>179</v>
      </c>
      <c r="E1010" s="992" t="s">
        <v>179</v>
      </c>
      <c r="F1010" s="1001"/>
      <c r="G1010" s="932"/>
      <c r="H1010" s="1059" t="str">
        <f t="shared" si="15"/>
        <v/>
      </c>
      <c r="I1010" s="342"/>
      <c r="J1010" s="2058" t="s">
        <v>6409</v>
      </c>
      <c r="K1010" s="2168" t="str">
        <f>VLOOKUP(J1010,'FICHE RATIOS'!C:D,2,FALSE)</f>
        <v>Appareillage</v>
      </c>
    </row>
    <row r="1011" spans="1:11" s="424" customFormat="1" ht="12.75" customHeight="1">
      <c r="A1011" s="926"/>
      <c r="B1011" s="989" t="s">
        <v>179</v>
      </c>
      <c r="C1011" s="1255"/>
      <c r="D1011" s="1256" t="s">
        <v>4494</v>
      </c>
      <c r="E1011" s="992" t="s">
        <v>179</v>
      </c>
      <c r="F1011" s="1001"/>
      <c r="G1011" s="932"/>
      <c r="H1011" s="1059" t="str">
        <f t="shared" si="15"/>
        <v/>
      </c>
      <c r="I1011" s="342"/>
      <c r="J1011" s="2058" t="s">
        <v>6409</v>
      </c>
      <c r="K1011" s="2168" t="str">
        <f>VLOOKUP(J1011,'FICHE RATIOS'!C:D,2,FALSE)</f>
        <v>Appareillage</v>
      </c>
    </row>
    <row r="1012" spans="1:11" s="424" customFormat="1" ht="12.75" customHeight="1">
      <c r="A1012" s="926"/>
      <c r="B1012" s="989" t="s">
        <v>179</v>
      </c>
      <c r="C1012" s="1255"/>
      <c r="D1012" s="1263" t="s">
        <v>4495</v>
      </c>
      <c r="E1012" s="992" t="s">
        <v>66</v>
      </c>
      <c r="F1012" s="1001">
        <v>212</v>
      </c>
      <c r="G1012" s="932">
        <v>12.25</v>
      </c>
      <c r="H1012" s="1059">
        <f t="shared" si="15"/>
        <v>2597</v>
      </c>
      <c r="I1012" s="342"/>
      <c r="J1012" s="2058" t="s">
        <v>6409</v>
      </c>
      <c r="K1012" s="2168" t="str">
        <f>VLOOKUP(J1012,'FICHE RATIOS'!C:D,2,FALSE)</f>
        <v>Appareillage</v>
      </c>
    </row>
    <row r="1013" spans="1:11" s="424" customFormat="1" ht="12.75">
      <c r="A1013" s="926"/>
      <c r="B1013" s="989" t="s">
        <v>179</v>
      </c>
      <c r="C1013" s="1255"/>
      <c r="D1013" s="1263" t="s">
        <v>4496</v>
      </c>
      <c r="E1013" s="992" t="s">
        <v>66</v>
      </c>
      <c r="F1013" s="1001">
        <v>632</v>
      </c>
      <c r="G1013" s="932">
        <v>25.3</v>
      </c>
      <c r="H1013" s="1059">
        <f t="shared" si="15"/>
        <v>15989.6</v>
      </c>
      <c r="I1013" s="342"/>
      <c r="J1013" s="2058" t="s">
        <v>6409</v>
      </c>
      <c r="K1013" s="2168" t="str">
        <f>VLOOKUP(J1013,'FICHE RATIOS'!C:D,2,FALSE)</f>
        <v>Appareillage</v>
      </c>
    </row>
    <row r="1014" spans="1:11" s="331" customFormat="1" ht="12.75" customHeight="1">
      <c r="A1014" s="926"/>
      <c r="B1014" s="989" t="s">
        <v>179</v>
      </c>
      <c r="C1014" s="1255"/>
      <c r="D1014" s="1263" t="s">
        <v>4497</v>
      </c>
      <c r="E1014" s="992" t="s">
        <v>66</v>
      </c>
      <c r="F1014" s="1001">
        <v>417</v>
      </c>
      <c r="G1014" s="932">
        <v>27.09</v>
      </c>
      <c r="H1014" s="1059">
        <f t="shared" si="15"/>
        <v>11296.53</v>
      </c>
      <c r="J1014" s="2058" t="s">
        <v>6409</v>
      </c>
      <c r="K1014" s="2168" t="str">
        <f>VLOOKUP(J1014,'FICHE RATIOS'!C:D,2,FALSE)</f>
        <v>Appareillage</v>
      </c>
    </row>
    <row r="1015" spans="1:11" s="331" customFormat="1" ht="12.75" customHeight="1">
      <c r="A1015" s="926"/>
      <c r="B1015" s="989" t="s">
        <v>179</v>
      </c>
      <c r="C1015" s="1255"/>
      <c r="D1015" s="1263" t="s">
        <v>4498</v>
      </c>
      <c r="E1015" s="992" t="s">
        <v>66</v>
      </c>
      <c r="F1015" s="1001">
        <v>1715</v>
      </c>
      <c r="G1015" s="932">
        <v>30.58</v>
      </c>
      <c r="H1015" s="1059">
        <f t="shared" si="15"/>
        <v>52444.7</v>
      </c>
      <c r="J1015" s="2058" t="s">
        <v>6409</v>
      </c>
      <c r="K1015" s="2168" t="str">
        <f>VLOOKUP(J1015,'FICHE RATIOS'!C:D,2,FALSE)</f>
        <v>Appareillage</v>
      </c>
    </row>
    <row r="1016" spans="1:11" s="424" customFormat="1" ht="12.75" customHeight="1">
      <c r="A1016" s="926"/>
      <c r="B1016" s="989" t="s">
        <v>179</v>
      </c>
      <c r="C1016" s="1255"/>
      <c r="D1016" s="1263" t="s">
        <v>4499</v>
      </c>
      <c r="E1016" s="992" t="s">
        <v>66</v>
      </c>
      <c r="F1016" s="1001">
        <v>1715</v>
      </c>
      <c r="G1016" s="932">
        <v>16.32</v>
      </c>
      <c r="H1016" s="1059">
        <f t="shared" si="15"/>
        <v>27988.799999999999</v>
      </c>
      <c r="I1016" s="342"/>
      <c r="J1016" s="2058" t="s">
        <v>6409</v>
      </c>
      <c r="K1016" s="2168" t="str">
        <f>VLOOKUP(J1016,'FICHE RATIOS'!C:D,2,FALSE)</f>
        <v>Appareillage</v>
      </c>
    </row>
    <row r="1017" spans="1:11" s="424" customFormat="1" ht="12.75" customHeight="1">
      <c r="A1017" s="926"/>
      <c r="B1017" s="989" t="s">
        <v>179</v>
      </c>
      <c r="C1017" s="1255"/>
      <c r="D1017" s="1256" t="s">
        <v>179</v>
      </c>
      <c r="E1017" s="992" t="s">
        <v>179</v>
      </c>
      <c r="F1017" s="1001"/>
      <c r="G1017" s="932"/>
      <c r="H1017" s="1059" t="str">
        <f t="shared" si="15"/>
        <v/>
      </c>
      <c r="I1017" s="342"/>
      <c r="J1017" s="2058" t="s">
        <v>6409</v>
      </c>
      <c r="K1017" s="2168" t="str">
        <f>VLOOKUP(J1017,'FICHE RATIOS'!C:D,2,FALSE)</f>
        <v>Appareillage</v>
      </c>
    </row>
    <row r="1018" spans="1:11" s="424" customFormat="1" ht="12.75">
      <c r="A1018" s="926"/>
      <c r="B1018" s="989" t="s">
        <v>179</v>
      </c>
      <c r="C1018" s="1255"/>
      <c r="D1018" s="1256" t="s">
        <v>4500</v>
      </c>
      <c r="E1018" s="992" t="s">
        <v>179</v>
      </c>
      <c r="F1018" s="1001"/>
      <c r="G1018" s="932"/>
      <c r="H1018" s="1059" t="str">
        <f t="shared" si="15"/>
        <v/>
      </c>
      <c r="I1018" s="342"/>
      <c r="J1018" s="2058" t="s">
        <v>6409</v>
      </c>
      <c r="K1018" s="2168" t="str">
        <f>VLOOKUP(J1018,'FICHE RATIOS'!C:D,2,FALSE)</f>
        <v>Appareillage</v>
      </c>
    </row>
    <row r="1019" spans="1:11" s="331" customFormat="1" ht="12.75" customHeight="1">
      <c r="A1019" s="926"/>
      <c r="B1019" s="989" t="s">
        <v>179</v>
      </c>
      <c r="C1019" s="1255"/>
      <c r="D1019" s="1263" t="s">
        <v>4501</v>
      </c>
      <c r="E1019" s="992" t="s">
        <v>66</v>
      </c>
      <c r="F1019" s="1001">
        <v>52</v>
      </c>
      <c r="G1019" s="932">
        <v>154.37</v>
      </c>
      <c r="H1019" s="1059">
        <f t="shared" si="15"/>
        <v>8027.24</v>
      </c>
      <c r="J1019" s="2058" t="s">
        <v>6409</v>
      </c>
      <c r="K1019" s="2168" t="str">
        <f>VLOOKUP(J1019,'FICHE RATIOS'!C:D,2,FALSE)</f>
        <v>Appareillage</v>
      </c>
    </row>
    <row r="1020" spans="1:11" s="424" customFormat="1" ht="12.75" customHeight="1">
      <c r="A1020" s="926"/>
      <c r="B1020" s="989" t="s">
        <v>179</v>
      </c>
      <c r="C1020" s="1255"/>
      <c r="D1020" s="1263" t="s">
        <v>4502</v>
      </c>
      <c r="E1020" s="992" t="s">
        <v>235</v>
      </c>
      <c r="F1020" s="1001">
        <v>312</v>
      </c>
      <c r="G1020" s="932">
        <v>3.82</v>
      </c>
      <c r="H1020" s="1059">
        <f t="shared" si="15"/>
        <v>1191.8399999999999</v>
      </c>
      <c r="I1020" s="342"/>
      <c r="J1020" s="2058" t="s">
        <v>6409</v>
      </c>
      <c r="K1020" s="2168" t="str">
        <f>VLOOKUP(J1020,'FICHE RATIOS'!C:D,2,FALSE)</f>
        <v>Appareillage</v>
      </c>
    </row>
    <row r="1021" spans="1:11" s="424" customFormat="1" ht="12.75" customHeight="1">
      <c r="A1021" s="926"/>
      <c r="B1021" s="989" t="s">
        <v>179</v>
      </c>
      <c r="C1021" s="1255"/>
      <c r="D1021" s="1263" t="s">
        <v>4503</v>
      </c>
      <c r="E1021" s="992" t="s">
        <v>235</v>
      </c>
      <c r="F1021" s="1001">
        <v>104</v>
      </c>
      <c r="G1021" s="932">
        <v>14.38</v>
      </c>
      <c r="H1021" s="1059">
        <f t="shared" si="15"/>
        <v>1495.52</v>
      </c>
      <c r="I1021" s="342"/>
      <c r="J1021" s="2058" t="s">
        <v>6409</v>
      </c>
      <c r="K1021" s="2168" t="str">
        <f>VLOOKUP(J1021,'FICHE RATIOS'!C:D,2,FALSE)</f>
        <v>Appareillage</v>
      </c>
    </row>
    <row r="1022" spans="1:11" s="331" customFormat="1" ht="12.75" customHeight="1">
      <c r="A1022" s="926"/>
      <c r="B1022" s="989" t="s">
        <v>179</v>
      </c>
      <c r="C1022" s="1255"/>
      <c r="D1022" s="1256" t="s">
        <v>179</v>
      </c>
      <c r="E1022" s="992" t="s">
        <v>179</v>
      </c>
      <c r="F1022" s="1001"/>
      <c r="G1022" s="932"/>
      <c r="H1022" s="1059" t="str">
        <f t="shared" si="15"/>
        <v/>
      </c>
      <c r="J1022" s="2058"/>
      <c r="K1022" s="2168" t="e">
        <f>VLOOKUP(J1022,'FICHE RATIOS'!C:D,2,FALSE)</f>
        <v>#N/A</v>
      </c>
    </row>
    <row r="1023" spans="1:11" s="331" customFormat="1" ht="12.75" customHeight="1">
      <c r="A1023" s="926"/>
      <c r="B1023" s="989" t="s">
        <v>4504</v>
      </c>
      <c r="C1023" s="1264" t="s">
        <v>4505</v>
      </c>
      <c r="D1023" s="1265"/>
      <c r="E1023" s="1001"/>
      <c r="F1023" s="1001"/>
      <c r="G1023" s="932"/>
      <c r="H1023" s="1059" t="str">
        <f t="shared" si="15"/>
        <v/>
      </c>
      <c r="J1023" s="2058"/>
      <c r="K1023" s="2168" t="e">
        <f>VLOOKUP(J1023,'FICHE RATIOS'!C:D,2,FALSE)</f>
        <v>#N/A</v>
      </c>
    </row>
    <row r="1024" spans="1:11" s="331" customFormat="1" ht="12.75" customHeight="1">
      <c r="A1024" s="926"/>
      <c r="B1024" s="989" t="s">
        <v>179</v>
      </c>
      <c r="C1024" s="1255"/>
      <c r="D1024" s="1256" t="s">
        <v>4506</v>
      </c>
      <c r="E1024" s="992" t="s">
        <v>179</v>
      </c>
      <c r="F1024" s="1001"/>
      <c r="G1024" s="932"/>
      <c r="H1024" s="1059" t="str">
        <f t="shared" si="15"/>
        <v/>
      </c>
      <c r="J1024" s="2058"/>
      <c r="K1024" s="2168" t="e">
        <f>VLOOKUP(J1024,'FICHE RATIOS'!C:D,2,FALSE)</f>
        <v>#N/A</v>
      </c>
    </row>
    <row r="1025" spans="1:11" s="331" customFormat="1" ht="12.75" customHeight="1">
      <c r="A1025" s="926"/>
      <c r="B1025" s="989" t="s">
        <v>179</v>
      </c>
      <c r="C1025" s="1255"/>
      <c r="D1025" s="1263" t="s">
        <v>4507</v>
      </c>
      <c r="E1025" s="992" t="s">
        <v>66</v>
      </c>
      <c r="F1025" s="1001">
        <v>268</v>
      </c>
      <c r="G1025" s="932">
        <v>74.930000000000007</v>
      </c>
      <c r="H1025" s="1059">
        <f t="shared" si="15"/>
        <v>20081.240000000002</v>
      </c>
      <c r="J1025" s="2058" t="s">
        <v>6407</v>
      </c>
      <c r="K1025" s="2168" t="str">
        <f>VLOOKUP(J1025,'FICHE RATIOS'!C:D,2,FALSE)</f>
        <v>Luminaires (éclairage de sécurité cis) - Locaux Principaux</v>
      </c>
    </row>
    <row r="1026" spans="1:11" s="331" customFormat="1" ht="12.75" customHeight="1">
      <c r="A1026" s="926"/>
      <c r="B1026" s="989" t="s">
        <v>179</v>
      </c>
      <c r="C1026" s="1255"/>
      <c r="D1026" s="1263" t="s">
        <v>4474</v>
      </c>
      <c r="E1026" s="992" t="s">
        <v>66</v>
      </c>
      <c r="F1026" s="1001">
        <v>220</v>
      </c>
      <c r="G1026" s="932">
        <v>86.43</v>
      </c>
      <c r="H1026" s="1059">
        <f t="shared" si="15"/>
        <v>19014.600000000002</v>
      </c>
      <c r="J1026" s="2058" t="s">
        <v>6407</v>
      </c>
      <c r="K1026" s="2168" t="str">
        <f>VLOOKUP(J1026,'FICHE RATIOS'!C:D,2,FALSE)</f>
        <v>Luminaires (éclairage de sécurité cis) - Locaux Principaux</v>
      </c>
    </row>
    <row r="1027" spans="1:11" s="424" customFormat="1" ht="12.75" customHeight="1">
      <c r="A1027" s="926"/>
      <c r="B1027" s="989" t="s">
        <v>179</v>
      </c>
      <c r="C1027" s="1255"/>
      <c r="D1027" s="1263" t="s">
        <v>4508</v>
      </c>
      <c r="E1027" s="992" t="s">
        <v>66</v>
      </c>
      <c r="F1027" s="1001">
        <v>228</v>
      </c>
      <c r="G1027" s="932">
        <v>122.11</v>
      </c>
      <c r="H1027" s="1059">
        <f t="shared" si="15"/>
        <v>27841.079999999998</v>
      </c>
      <c r="I1027" s="342"/>
      <c r="J1027" s="2058" t="s">
        <v>6407</v>
      </c>
      <c r="K1027" s="2168" t="str">
        <f>VLOOKUP(J1027,'FICHE RATIOS'!C:D,2,FALSE)</f>
        <v>Luminaires (éclairage de sécurité cis) - Locaux Principaux</v>
      </c>
    </row>
    <row r="1028" spans="1:11" s="331" customFormat="1" ht="12.75" customHeight="1">
      <c r="A1028" s="926"/>
      <c r="B1028" s="989" t="s">
        <v>179</v>
      </c>
      <c r="C1028" s="1255"/>
      <c r="D1028" s="1263" t="s">
        <v>4509</v>
      </c>
      <c r="E1028" s="992" t="s">
        <v>66</v>
      </c>
      <c r="F1028" s="1001">
        <v>27</v>
      </c>
      <c r="G1028" s="932">
        <v>109.43</v>
      </c>
      <c r="H1028" s="1059">
        <f t="shared" si="15"/>
        <v>2954.61</v>
      </c>
      <c r="J1028" s="2058" t="s">
        <v>6407</v>
      </c>
      <c r="K1028" s="2168" t="str">
        <f>VLOOKUP(J1028,'FICHE RATIOS'!C:D,2,FALSE)</f>
        <v>Luminaires (éclairage de sécurité cis) - Locaux Principaux</v>
      </c>
    </row>
    <row r="1029" spans="1:11" s="424" customFormat="1" ht="29.25" customHeight="1">
      <c r="A1029" s="926"/>
      <c r="B1029" s="989" t="s">
        <v>179</v>
      </c>
      <c r="C1029" s="1255"/>
      <c r="D1029" s="1263" t="s">
        <v>4510</v>
      </c>
      <c r="E1029" s="992" t="s">
        <v>66</v>
      </c>
      <c r="F1029" s="1001">
        <v>14</v>
      </c>
      <c r="G1029" s="932">
        <v>115.08</v>
      </c>
      <c r="H1029" s="1059">
        <f t="shared" si="15"/>
        <v>1611.12</v>
      </c>
      <c r="I1029" s="342"/>
      <c r="J1029" s="2058" t="s">
        <v>6407</v>
      </c>
      <c r="K1029" s="2168" t="str">
        <f>VLOOKUP(J1029,'FICHE RATIOS'!C:D,2,FALSE)</f>
        <v>Luminaires (éclairage de sécurité cis) - Locaux Principaux</v>
      </c>
    </row>
    <row r="1030" spans="1:11" s="331" customFormat="1" ht="12.75" customHeight="1">
      <c r="A1030" s="926"/>
      <c r="B1030" s="989" t="s">
        <v>179</v>
      </c>
      <c r="C1030" s="1255"/>
      <c r="D1030" s="1263" t="s">
        <v>4511</v>
      </c>
      <c r="E1030" s="992" t="s">
        <v>66</v>
      </c>
      <c r="F1030" s="1001">
        <v>49</v>
      </c>
      <c r="G1030" s="932">
        <v>18.43</v>
      </c>
      <c r="H1030" s="1059">
        <f t="shared" si="15"/>
        <v>903.06999999999994</v>
      </c>
      <c r="J1030" s="2058" t="s">
        <v>6407</v>
      </c>
      <c r="K1030" s="2168" t="str">
        <f>VLOOKUP(J1030,'FICHE RATIOS'!C:D,2,FALSE)</f>
        <v>Luminaires (éclairage de sécurité cis) - Locaux Principaux</v>
      </c>
    </row>
    <row r="1031" spans="1:11" s="331" customFormat="1" ht="12.75" customHeight="1">
      <c r="A1031" s="926"/>
      <c r="B1031" s="989" t="s">
        <v>179</v>
      </c>
      <c r="C1031" s="1255"/>
      <c r="D1031" s="1256" t="s">
        <v>179</v>
      </c>
      <c r="E1031" s="992" t="s">
        <v>179</v>
      </c>
      <c r="F1031" s="1001"/>
      <c r="G1031" s="932"/>
      <c r="H1031" s="1059" t="str">
        <f t="shared" si="15"/>
        <v/>
      </c>
      <c r="J1031" s="2058" t="s">
        <v>6407</v>
      </c>
      <c r="K1031" s="2168" t="str">
        <f>VLOOKUP(J1031,'FICHE RATIOS'!C:D,2,FALSE)</f>
        <v>Luminaires (éclairage de sécurité cis) - Locaux Principaux</v>
      </c>
    </row>
    <row r="1032" spans="1:11" s="331" customFormat="1" ht="12.75" customHeight="1">
      <c r="A1032" s="926"/>
      <c r="B1032" s="989" t="s">
        <v>179</v>
      </c>
      <c r="C1032" s="1255"/>
      <c r="D1032" s="1263" t="s">
        <v>4361</v>
      </c>
      <c r="E1032" s="992" t="s">
        <v>235</v>
      </c>
      <c r="F1032" s="1001">
        <v>10699</v>
      </c>
      <c r="G1032" s="932">
        <v>3.82</v>
      </c>
      <c r="H1032" s="1059">
        <f t="shared" si="15"/>
        <v>40870.18</v>
      </c>
      <c r="J1032" s="2058" t="s">
        <v>6407</v>
      </c>
      <c r="K1032" s="2168" t="str">
        <f>VLOOKUP(J1032,'FICHE RATIOS'!C:D,2,FALSE)</f>
        <v>Luminaires (éclairage de sécurité cis) - Locaux Principaux</v>
      </c>
    </row>
    <row r="1033" spans="1:11" s="331" customFormat="1" ht="12.75" customHeight="1">
      <c r="A1033" s="926"/>
      <c r="B1033" s="989" t="s">
        <v>179</v>
      </c>
      <c r="C1033" s="1255"/>
      <c r="D1033" s="1263" t="s">
        <v>4365</v>
      </c>
      <c r="E1033" s="992" t="s">
        <v>235</v>
      </c>
      <c r="F1033" s="1001">
        <v>1056</v>
      </c>
      <c r="G1033" s="932">
        <v>10.8</v>
      </c>
      <c r="H1033" s="1059">
        <f t="shared" si="15"/>
        <v>11404.800000000001</v>
      </c>
      <c r="J1033" s="2058" t="s">
        <v>6407</v>
      </c>
      <c r="K1033" s="2168" t="str">
        <f>VLOOKUP(J1033,'FICHE RATIOS'!C:D,2,FALSE)</f>
        <v>Luminaires (éclairage de sécurité cis) - Locaux Principaux</v>
      </c>
    </row>
    <row r="1034" spans="1:11" s="331" customFormat="1" ht="12.75" customHeight="1">
      <c r="A1034" s="926"/>
      <c r="B1034" s="989" t="s">
        <v>179</v>
      </c>
      <c r="C1034" s="1255"/>
      <c r="D1034" s="1263" t="s">
        <v>4512</v>
      </c>
      <c r="E1034" s="992" t="s">
        <v>235</v>
      </c>
      <c r="F1034" s="1001">
        <v>507</v>
      </c>
      <c r="G1034" s="932">
        <v>14.38</v>
      </c>
      <c r="H1034" s="1059">
        <f t="shared" si="15"/>
        <v>7290.6600000000008</v>
      </c>
      <c r="J1034" s="2058" t="s">
        <v>6407</v>
      </c>
      <c r="K1034" s="2168" t="str">
        <f>VLOOKUP(J1034,'FICHE RATIOS'!C:D,2,FALSE)</f>
        <v>Luminaires (éclairage de sécurité cis) - Locaux Principaux</v>
      </c>
    </row>
    <row r="1035" spans="1:11" s="331" customFormat="1" ht="12.75" customHeight="1">
      <c r="A1035" s="926"/>
      <c r="B1035" s="989" t="s">
        <v>179</v>
      </c>
      <c r="C1035" s="1255"/>
      <c r="D1035" s="1263" t="s">
        <v>4513</v>
      </c>
      <c r="E1035" s="992" t="s">
        <v>235</v>
      </c>
      <c r="F1035" s="1001">
        <v>98</v>
      </c>
      <c r="G1035" s="932">
        <v>16.22</v>
      </c>
      <c r="H1035" s="1059">
        <f t="shared" si="15"/>
        <v>1589.56</v>
      </c>
      <c r="J1035" s="2058" t="s">
        <v>6407</v>
      </c>
      <c r="K1035" s="2168" t="str">
        <f>VLOOKUP(J1035,'FICHE RATIOS'!C:D,2,FALSE)</f>
        <v>Luminaires (éclairage de sécurité cis) - Locaux Principaux</v>
      </c>
    </row>
    <row r="1036" spans="1:11" s="424" customFormat="1" ht="12.75" customHeight="1">
      <c r="A1036" s="926"/>
      <c r="B1036" s="989" t="s">
        <v>179</v>
      </c>
      <c r="C1036" s="1255"/>
      <c r="D1036" s="1263" t="s">
        <v>4364</v>
      </c>
      <c r="E1036" s="992" t="s">
        <v>66</v>
      </c>
      <c r="F1036" s="1001">
        <v>227</v>
      </c>
      <c r="G1036" s="932">
        <v>32.58</v>
      </c>
      <c r="H1036" s="1059">
        <f t="shared" ref="H1036:H1096" si="16">+IF(F1036=0,"",F1036*G1036)</f>
        <v>7395.66</v>
      </c>
      <c r="I1036" s="342"/>
      <c r="J1036" s="2058" t="s">
        <v>6407</v>
      </c>
      <c r="K1036" s="2168" t="str">
        <f>VLOOKUP(J1036,'FICHE RATIOS'!C:D,2,FALSE)</f>
        <v>Luminaires (éclairage de sécurité cis) - Locaux Principaux</v>
      </c>
    </row>
    <row r="1037" spans="1:11" s="424" customFormat="1" ht="26.25" customHeight="1">
      <c r="A1037" s="926"/>
      <c r="B1037" s="989" t="s">
        <v>179</v>
      </c>
      <c r="C1037" s="1255"/>
      <c r="D1037" s="1256" t="s">
        <v>179</v>
      </c>
      <c r="E1037" s="992" t="s">
        <v>179</v>
      </c>
      <c r="F1037" s="1001"/>
      <c r="G1037" s="932"/>
      <c r="H1037" s="1059" t="str">
        <f t="shared" si="16"/>
        <v/>
      </c>
      <c r="I1037" s="342"/>
      <c r="J1037" s="2060"/>
      <c r="K1037" s="2168" t="e">
        <f>VLOOKUP(J1037,'FICHE RATIOS'!C:D,2,FALSE)</f>
        <v>#N/A</v>
      </c>
    </row>
    <row r="1038" spans="1:11" s="331" customFormat="1" ht="12.75" customHeight="1">
      <c r="A1038" s="926"/>
      <c r="B1038" s="989" t="s">
        <v>4519</v>
      </c>
      <c r="C1038" s="1883" t="s">
        <v>4520</v>
      </c>
      <c r="D1038" s="1882"/>
      <c r="E1038" s="1001"/>
      <c r="F1038" s="1001"/>
      <c r="G1038" s="932"/>
      <c r="H1038" s="1059" t="str">
        <f t="shared" si="16"/>
        <v/>
      </c>
      <c r="J1038" s="2058"/>
      <c r="K1038" s="2168" t="e">
        <f>VLOOKUP(J1038,'FICHE RATIOS'!C:D,2,FALSE)</f>
        <v>#N/A</v>
      </c>
    </row>
    <row r="1039" spans="1:11" s="331" customFormat="1" ht="12.75" customHeight="1">
      <c r="A1039" s="926"/>
      <c r="B1039" s="989" t="s">
        <v>179</v>
      </c>
      <c r="C1039" s="1255"/>
      <c r="D1039" s="1256" t="s">
        <v>1617</v>
      </c>
      <c r="E1039" s="992" t="s">
        <v>179</v>
      </c>
      <c r="F1039" s="1001"/>
      <c r="G1039" s="932"/>
      <c r="H1039" s="1059" t="str">
        <f t="shared" si="16"/>
        <v/>
      </c>
      <c r="J1039" s="2058"/>
      <c r="K1039" s="2168" t="e">
        <f>VLOOKUP(J1039,'FICHE RATIOS'!C:D,2,FALSE)</f>
        <v>#N/A</v>
      </c>
    </row>
    <row r="1040" spans="1:11" s="331" customFormat="1" ht="12.75" customHeight="1">
      <c r="A1040" s="926"/>
      <c r="B1040" s="989" t="s">
        <v>179</v>
      </c>
      <c r="C1040" s="1255"/>
      <c r="D1040" s="1263" t="s">
        <v>4521</v>
      </c>
      <c r="E1040" s="992" t="s">
        <v>66</v>
      </c>
      <c r="F1040" s="1001">
        <v>60</v>
      </c>
      <c r="G1040" s="932">
        <v>43.13</v>
      </c>
      <c r="H1040" s="1059">
        <f t="shared" si="16"/>
        <v>2587.8000000000002</v>
      </c>
      <c r="J1040" s="2058" t="s">
        <v>6406</v>
      </c>
      <c r="K1040" s="2168" t="str">
        <f>VLOOKUP(J1040,'FICHE RATIOS'!C:D,2,FALSE)</f>
        <v>Distribution (câbles, alimentations spécifiques)</v>
      </c>
    </row>
    <row r="1041" spans="1:11" s="331" customFormat="1" ht="12.75" customHeight="1">
      <c r="A1041" s="926"/>
      <c r="B1041" s="989" t="s">
        <v>179</v>
      </c>
      <c r="C1041" s="1255"/>
      <c r="D1041" s="1263" t="s">
        <v>4522</v>
      </c>
      <c r="E1041" s="992" t="s">
        <v>66</v>
      </c>
      <c r="F1041" s="1001">
        <v>3</v>
      </c>
      <c r="G1041" s="932">
        <v>70.45</v>
      </c>
      <c r="H1041" s="1059">
        <f t="shared" si="16"/>
        <v>211.35000000000002</v>
      </c>
      <c r="J1041" s="2058" t="s">
        <v>6406</v>
      </c>
      <c r="K1041" s="2168" t="str">
        <f>VLOOKUP(J1041,'FICHE RATIOS'!C:D,2,FALSE)</f>
        <v>Distribution (câbles, alimentations spécifiques)</v>
      </c>
    </row>
    <row r="1042" spans="1:11" s="331" customFormat="1" ht="12.75" customHeight="1">
      <c r="A1042" s="926"/>
      <c r="B1042" s="989" t="s">
        <v>179</v>
      </c>
      <c r="C1042" s="1255"/>
      <c r="D1042" s="1263" t="s">
        <v>4523</v>
      </c>
      <c r="E1042" s="992" t="s">
        <v>66</v>
      </c>
      <c r="F1042" s="1001">
        <v>16</v>
      </c>
      <c r="G1042" s="932">
        <v>37.380000000000003</v>
      </c>
      <c r="H1042" s="1059">
        <f t="shared" si="16"/>
        <v>598.08000000000004</v>
      </c>
      <c r="J1042" s="2058" t="s">
        <v>6406</v>
      </c>
      <c r="K1042" s="2168" t="str">
        <f>VLOOKUP(J1042,'FICHE RATIOS'!C:D,2,FALSE)</f>
        <v>Distribution (câbles, alimentations spécifiques)</v>
      </c>
    </row>
    <row r="1043" spans="1:11" s="331" customFormat="1" ht="12.75" customHeight="1">
      <c r="A1043" s="926"/>
      <c r="B1043" s="989" t="s">
        <v>179</v>
      </c>
      <c r="C1043" s="1255"/>
      <c r="D1043" s="1263" t="s">
        <v>4524</v>
      </c>
      <c r="E1043" s="992" t="s">
        <v>66</v>
      </c>
      <c r="F1043" s="1001">
        <v>23</v>
      </c>
      <c r="G1043" s="932">
        <v>46.97</v>
      </c>
      <c r="H1043" s="1059">
        <f t="shared" si="16"/>
        <v>1080.31</v>
      </c>
      <c r="J1043" s="2058" t="s">
        <v>6406</v>
      </c>
      <c r="K1043" s="2168" t="str">
        <f>VLOOKUP(J1043,'FICHE RATIOS'!C:D,2,FALSE)</f>
        <v>Distribution (câbles, alimentations spécifiques)</v>
      </c>
    </row>
    <row r="1044" spans="1:11" s="331" customFormat="1" ht="12.75" customHeight="1">
      <c r="A1044" s="926"/>
      <c r="B1044" s="989" t="s">
        <v>179</v>
      </c>
      <c r="C1044" s="1255"/>
      <c r="D1044" s="1263" t="s">
        <v>4360</v>
      </c>
      <c r="E1044" s="992" t="s">
        <v>235</v>
      </c>
      <c r="F1044" s="1001">
        <v>4844</v>
      </c>
      <c r="G1044" s="932">
        <v>3.79</v>
      </c>
      <c r="H1044" s="1059">
        <f t="shared" si="16"/>
        <v>18358.759999999998</v>
      </c>
      <c r="J1044" s="2058" t="s">
        <v>6406</v>
      </c>
      <c r="K1044" s="2168" t="str">
        <f>VLOOKUP(J1044,'FICHE RATIOS'!C:D,2,FALSE)</f>
        <v>Distribution (câbles, alimentations spécifiques)</v>
      </c>
    </row>
    <row r="1045" spans="1:11" s="424" customFormat="1" ht="12.75" customHeight="1">
      <c r="A1045" s="926"/>
      <c r="B1045" s="989" t="s">
        <v>179</v>
      </c>
      <c r="C1045" s="1255"/>
      <c r="D1045" s="1263" t="s">
        <v>4525</v>
      </c>
      <c r="E1045" s="992" t="s">
        <v>235</v>
      </c>
      <c r="F1045" s="1001">
        <v>1841</v>
      </c>
      <c r="G1045" s="932">
        <v>5.18</v>
      </c>
      <c r="H1045" s="1059">
        <f t="shared" si="16"/>
        <v>9536.3799999999992</v>
      </c>
      <c r="I1045" s="342"/>
      <c r="J1045" s="2058" t="s">
        <v>6406</v>
      </c>
      <c r="K1045" s="2168" t="str">
        <f>VLOOKUP(J1045,'FICHE RATIOS'!C:D,2,FALSE)</f>
        <v>Distribution (câbles, alimentations spécifiques)</v>
      </c>
    </row>
    <row r="1046" spans="1:11" s="331" customFormat="1" ht="12.75" customHeight="1">
      <c r="A1046" s="926"/>
      <c r="B1046" s="989" t="s">
        <v>179</v>
      </c>
      <c r="C1046" s="1255"/>
      <c r="D1046" s="1263" t="s">
        <v>4362</v>
      </c>
      <c r="E1046" s="992" t="s">
        <v>235</v>
      </c>
      <c r="F1046" s="1001">
        <v>1036</v>
      </c>
      <c r="G1046" s="932">
        <v>4.17</v>
      </c>
      <c r="H1046" s="1059">
        <f t="shared" si="16"/>
        <v>4320.12</v>
      </c>
      <c r="J1046" s="2058" t="s">
        <v>6406</v>
      </c>
      <c r="K1046" s="2168" t="str">
        <f>VLOOKUP(J1046,'FICHE RATIOS'!C:D,2,FALSE)</f>
        <v>Distribution (câbles, alimentations spécifiques)</v>
      </c>
    </row>
    <row r="1047" spans="1:11" s="424" customFormat="1" ht="26.25" customHeight="1">
      <c r="A1047" s="926"/>
      <c r="B1047" s="989" t="s">
        <v>179</v>
      </c>
      <c r="C1047" s="1255"/>
      <c r="D1047" s="1263" t="s">
        <v>4526</v>
      </c>
      <c r="E1047" s="992" t="s">
        <v>235</v>
      </c>
      <c r="F1047" s="1001">
        <v>763</v>
      </c>
      <c r="G1047" s="932">
        <v>5.83</v>
      </c>
      <c r="H1047" s="1059">
        <f t="shared" si="16"/>
        <v>4448.29</v>
      </c>
      <c r="I1047" s="342"/>
      <c r="J1047" s="2058" t="s">
        <v>6406</v>
      </c>
      <c r="K1047" s="2168" t="str">
        <f>VLOOKUP(J1047,'FICHE RATIOS'!C:D,2,FALSE)</f>
        <v>Distribution (câbles, alimentations spécifiques)</v>
      </c>
    </row>
    <row r="1048" spans="1:11" s="331" customFormat="1" ht="12.75" customHeight="1">
      <c r="A1048" s="926"/>
      <c r="B1048" s="989" t="s">
        <v>179</v>
      </c>
      <c r="C1048" s="1255"/>
      <c r="D1048" s="1263" t="s">
        <v>4363</v>
      </c>
      <c r="E1048" s="992" t="s">
        <v>235</v>
      </c>
      <c r="F1048" s="1001">
        <v>258</v>
      </c>
      <c r="G1048" s="932">
        <v>6.65</v>
      </c>
      <c r="H1048" s="1059">
        <f t="shared" si="16"/>
        <v>1715.7</v>
      </c>
      <c r="J1048" s="2058" t="s">
        <v>6406</v>
      </c>
      <c r="K1048" s="2168" t="str">
        <f>VLOOKUP(J1048,'FICHE RATIOS'!C:D,2,FALSE)</f>
        <v>Distribution (câbles, alimentations spécifiques)</v>
      </c>
    </row>
    <row r="1049" spans="1:11" s="331" customFormat="1" ht="12.75" customHeight="1">
      <c r="A1049" s="926"/>
      <c r="B1049" s="989" t="s">
        <v>179</v>
      </c>
      <c r="C1049" s="1255"/>
      <c r="D1049" s="1263" t="s">
        <v>4527</v>
      </c>
      <c r="E1049" s="992" t="s">
        <v>235</v>
      </c>
      <c r="F1049" s="1001">
        <v>105</v>
      </c>
      <c r="G1049" s="932">
        <v>8.89</v>
      </c>
      <c r="H1049" s="1059">
        <f t="shared" si="16"/>
        <v>933.45</v>
      </c>
      <c r="J1049" s="2058" t="s">
        <v>6406</v>
      </c>
      <c r="K1049" s="2168" t="str">
        <f>VLOOKUP(J1049,'FICHE RATIOS'!C:D,2,FALSE)</f>
        <v>Distribution (câbles, alimentations spécifiques)</v>
      </c>
    </row>
    <row r="1050" spans="1:11" s="331" customFormat="1" ht="12.75" customHeight="1">
      <c r="A1050" s="926"/>
      <c r="B1050" s="989" t="s">
        <v>179</v>
      </c>
      <c r="C1050" s="1255"/>
      <c r="D1050" s="1263" t="s">
        <v>4202</v>
      </c>
      <c r="E1050" s="992" t="s">
        <v>235</v>
      </c>
      <c r="F1050" s="1001">
        <v>107</v>
      </c>
      <c r="G1050" s="932">
        <v>17.57</v>
      </c>
      <c r="H1050" s="1059">
        <f t="shared" si="16"/>
        <v>1879.99</v>
      </c>
      <c r="J1050" s="2058" t="s">
        <v>6406</v>
      </c>
      <c r="K1050" s="2168" t="str">
        <f>VLOOKUP(J1050,'FICHE RATIOS'!C:D,2,FALSE)</f>
        <v>Distribution (câbles, alimentations spécifiques)</v>
      </c>
    </row>
    <row r="1051" spans="1:11" s="331" customFormat="1" ht="12.75" customHeight="1">
      <c r="A1051" s="926"/>
      <c r="B1051" s="989" t="s">
        <v>179</v>
      </c>
      <c r="C1051" s="1255"/>
      <c r="D1051" s="1263" t="s">
        <v>4365</v>
      </c>
      <c r="E1051" s="992" t="s">
        <v>51</v>
      </c>
      <c r="F1051" s="1001">
        <v>1</v>
      </c>
      <c r="G1051" s="932">
        <v>4169.9399999999996</v>
      </c>
      <c r="H1051" s="1059">
        <f t="shared" si="16"/>
        <v>4169.9399999999996</v>
      </c>
      <c r="J1051" s="2058" t="s">
        <v>6406</v>
      </c>
      <c r="K1051" s="2168" t="str">
        <f>VLOOKUP(J1051,'FICHE RATIOS'!C:D,2,FALSE)</f>
        <v>Distribution (câbles, alimentations spécifiques)</v>
      </c>
    </row>
    <row r="1052" spans="1:11" s="331" customFormat="1" ht="12.75" customHeight="1">
      <c r="A1052" s="926"/>
      <c r="B1052" s="989" t="s">
        <v>179</v>
      </c>
      <c r="C1052" s="1255"/>
      <c r="D1052" s="1263" t="s">
        <v>4364</v>
      </c>
      <c r="E1052" s="992" t="s">
        <v>66</v>
      </c>
      <c r="F1052" s="1001"/>
      <c r="G1052" s="932">
        <v>32.58</v>
      </c>
      <c r="H1052" s="1059" t="str">
        <f t="shared" si="16"/>
        <v/>
      </c>
      <c r="J1052" s="2058" t="s">
        <v>6406</v>
      </c>
      <c r="K1052" s="2168" t="str">
        <f>VLOOKUP(J1052,'FICHE RATIOS'!C:D,2,FALSE)</f>
        <v>Distribution (câbles, alimentations spécifiques)</v>
      </c>
    </row>
    <row r="1053" spans="1:11" s="331" customFormat="1" ht="12.75" customHeight="1">
      <c r="A1053" s="926"/>
      <c r="B1053" s="989" t="s">
        <v>179</v>
      </c>
      <c r="C1053" s="1255"/>
      <c r="D1053" s="1256" t="s">
        <v>179</v>
      </c>
      <c r="E1053" s="992" t="s">
        <v>179</v>
      </c>
      <c r="F1053" s="1001"/>
      <c r="G1053" s="932"/>
      <c r="H1053" s="1059" t="str">
        <f t="shared" si="16"/>
        <v/>
      </c>
      <c r="J1053" s="2058" t="s">
        <v>6406</v>
      </c>
      <c r="K1053" s="2168" t="str">
        <f>VLOOKUP(J1053,'FICHE RATIOS'!C:D,2,FALSE)</f>
        <v>Distribution (câbles, alimentations spécifiques)</v>
      </c>
    </row>
    <row r="1054" spans="1:11" s="424" customFormat="1" ht="12.75" customHeight="1">
      <c r="A1054" s="926"/>
      <c r="B1054" s="989" t="s">
        <v>4698</v>
      </c>
      <c r="C1054" s="1264" t="s">
        <v>4699</v>
      </c>
      <c r="D1054" s="1265"/>
      <c r="E1054" s="1001"/>
      <c r="F1054" s="1001"/>
      <c r="G1054" s="932"/>
      <c r="H1054" s="1059" t="str">
        <f t="shared" si="16"/>
        <v/>
      </c>
      <c r="I1054" s="342"/>
      <c r="J1054" s="2060"/>
      <c r="K1054" s="2168" t="e">
        <f>VLOOKUP(J1054,'FICHE RATIOS'!C:D,2,FALSE)</f>
        <v>#N/A</v>
      </c>
    </row>
    <row r="1055" spans="1:11" s="331" customFormat="1" ht="12.75" customHeight="1">
      <c r="A1055" s="926"/>
      <c r="B1055" s="989" t="s">
        <v>179</v>
      </c>
      <c r="C1055" s="1255"/>
      <c r="D1055" s="1256" t="s">
        <v>929</v>
      </c>
      <c r="E1055" s="992" t="s">
        <v>179</v>
      </c>
      <c r="F1055" s="1001"/>
      <c r="G1055" s="932"/>
      <c r="H1055" s="1059" t="str">
        <f t="shared" si="16"/>
        <v/>
      </c>
      <c r="J1055" s="2058"/>
      <c r="K1055" s="2168" t="e">
        <f>VLOOKUP(J1055,'FICHE RATIOS'!C:D,2,FALSE)</f>
        <v>#N/A</v>
      </c>
    </row>
    <row r="1056" spans="1:11" s="331" customFormat="1" ht="12.75" customHeight="1">
      <c r="A1056" s="926"/>
      <c r="B1056" s="989" t="s">
        <v>179</v>
      </c>
      <c r="C1056" s="1255"/>
      <c r="D1056" s="1256" t="s">
        <v>179</v>
      </c>
      <c r="E1056" s="992" t="s">
        <v>179</v>
      </c>
      <c r="F1056" s="1001"/>
      <c r="G1056" s="932"/>
      <c r="H1056" s="1059" t="str">
        <f t="shared" si="16"/>
        <v/>
      </c>
      <c r="J1056" s="2058"/>
      <c r="K1056" s="2168" t="e">
        <f>VLOOKUP(J1056,'FICHE RATIOS'!C:D,2,FALSE)</f>
        <v>#N/A</v>
      </c>
    </row>
    <row r="1057" spans="1:11" s="424" customFormat="1" ht="12.75" customHeight="1">
      <c r="A1057" s="926"/>
      <c r="B1057" s="989" t="s">
        <v>4530</v>
      </c>
      <c r="C1057" s="1883" t="s">
        <v>4531</v>
      </c>
      <c r="D1057" s="1882"/>
      <c r="E1057" s="1001"/>
      <c r="F1057" s="1001"/>
      <c r="G1057" s="932"/>
      <c r="H1057" s="1059" t="str">
        <f t="shared" si="16"/>
        <v/>
      </c>
      <c r="I1057" s="342"/>
      <c r="J1057" s="2060"/>
      <c r="K1057" s="2168" t="e">
        <f>VLOOKUP(J1057,'FICHE RATIOS'!C:D,2,FALSE)</f>
        <v>#N/A</v>
      </c>
    </row>
    <row r="1058" spans="1:11" s="331" customFormat="1" ht="12.75" customHeight="1">
      <c r="A1058" s="926"/>
      <c r="B1058" s="989" t="s">
        <v>179</v>
      </c>
      <c r="C1058" s="1255"/>
      <c r="D1058" s="1256" t="s">
        <v>179</v>
      </c>
      <c r="E1058" s="992" t="s">
        <v>179</v>
      </c>
      <c r="F1058" s="1001"/>
      <c r="G1058" s="932"/>
      <c r="H1058" s="1059" t="str">
        <f t="shared" si="16"/>
        <v/>
      </c>
      <c r="J1058" s="2058"/>
      <c r="K1058" s="2168" t="e">
        <f>VLOOKUP(J1058,'FICHE RATIOS'!C:D,2,FALSE)</f>
        <v>#N/A</v>
      </c>
    </row>
    <row r="1059" spans="1:11" s="424" customFormat="1" ht="26.25" customHeight="1">
      <c r="A1059" s="926"/>
      <c r="B1059" s="989" t="s">
        <v>179</v>
      </c>
      <c r="C1059" s="1255"/>
      <c r="D1059" s="1263" t="s">
        <v>4532</v>
      </c>
      <c r="E1059" s="992" t="s">
        <v>66</v>
      </c>
      <c r="F1059" s="1001">
        <v>1</v>
      </c>
      <c r="G1059" s="932">
        <v>3908.1</v>
      </c>
      <c r="H1059" s="1059">
        <f t="shared" si="16"/>
        <v>3908.1</v>
      </c>
      <c r="I1059" s="342"/>
      <c r="J1059" s="2060" t="s">
        <v>6626</v>
      </c>
      <c r="K1059" s="2168" t="str">
        <f>VLOOKUP(J1059,'FICHE RATIOS'!C:D,2,FALSE)</f>
        <v>Onduleurs &amp; autres équipements électriques spécifiques</v>
      </c>
    </row>
    <row r="1060" spans="1:11" s="331" customFormat="1" ht="12.75" customHeight="1">
      <c r="A1060" s="926"/>
      <c r="B1060" s="989" t="s">
        <v>179</v>
      </c>
      <c r="C1060" s="1255"/>
      <c r="D1060" s="1263" t="s">
        <v>4533</v>
      </c>
      <c r="E1060" s="992" t="s">
        <v>235</v>
      </c>
      <c r="F1060" s="1001">
        <v>10</v>
      </c>
      <c r="G1060" s="932">
        <v>7.39</v>
      </c>
      <c r="H1060" s="1059">
        <f t="shared" si="16"/>
        <v>73.899999999999991</v>
      </c>
      <c r="J1060" s="2060" t="s">
        <v>6626</v>
      </c>
      <c r="K1060" s="2168" t="str">
        <f>VLOOKUP(J1060,'FICHE RATIOS'!C:D,2,FALSE)</f>
        <v>Onduleurs &amp; autres équipements électriques spécifiques</v>
      </c>
    </row>
    <row r="1061" spans="1:11" s="331" customFormat="1" ht="12.75" customHeight="1">
      <c r="A1061" s="926"/>
      <c r="B1061" s="989" t="s">
        <v>179</v>
      </c>
      <c r="C1061" s="1255"/>
      <c r="D1061" s="1263" t="s">
        <v>4534</v>
      </c>
      <c r="E1061" s="992" t="s">
        <v>66</v>
      </c>
      <c r="F1061" s="1001">
        <v>1</v>
      </c>
      <c r="G1061" s="932">
        <v>2183.1999999999998</v>
      </c>
      <c r="H1061" s="1059">
        <f t="shared" si="16"/>
        <v>2183.1999999999998</v>
      </c>
      <c r="J1061" s="2060" t="s">
        <v>6626</v>
      </c>
      <c r="K1061" s="2168" t="str">
        <f>VLOOKUP(J1061,'FICHE RATIOS'!C:D,2,FALSE)</f>
        <v>Onduleurs &amp; autres équipements électriques spécifiques</v>
      </c>
    </row>
    <row r="1062" spans="1:11" s="331" customFormat="1" ht="12.75" customHeight="1">
      <c r="A1062" s="926"/>
      <c r="B1062" s="1002" t="s">
        <v>179</v>
      </c>
      <c r="C1062" s="1287"/>
      <c r="D1062" s="1288" t="s">
        <v>179</v>
      </c>
      <c r="E1062" s="992" t="s">
        <v>179</v>
      </c>
      <c r="F1062" s="1001"/>
      <c r="G1062" s="932"/>
      <c r="H1062" s="1059" t="str">
        <f t="shared" si="16"/>
        <v/>
      </c>
      <c r="J1062" s="2060"/>
      <c r="K1062" s="2168" t="e">
        <f>VLOOKUP(J1062,'FICHE RATIOS'!C:D,2,FALSE)</f>
        <v>#N/A</v>
      </c>
    </row>
    <row r="1063" spans="1:11" s="424" customFormat="1" ht="12.75" customHeight="1">
      <c r="A1063" s="926"/>
      <c r="B1063" s="989" t="s">
        <v>4698</v>
      </c>
      <c r="C1063" s="1264" t="s">
        <v>4699</v>
      </c>
      <c r="D1063" s="1265"/>
      <c r="E1063" s="1001"/>
      <c r="F1063" s="1001"/>
      <c r="G1063" s="932"/>
      <c r="H1063" s="1059" t="str">
        <f t="shared" si="16"/>
        <v/>
      </c>
      <c r="I1063" s="342"/>
      <c r="J1063" s="2060"/>
      <c r="K1063" s="2168" t="e">
        <f>VLOOKUP(J1063,'FICHE RATIOS'!C:D,2,FALSE)</f>
        <v>#N/A</v>
      </c>
    </row>
    <row r="1064" spans="1:11" s="331" customFormat="1" ht="12.75" customHeight="1">
      <c r="A1064" s="926"/>
      <c r="B1064" s="989" t="s">
        <v>179</v>
      </c>
      <c r="C1064" s="1255"/>
      <c r="D1064" s="1263" t="s">
        <v>4700</v>
      </c>
      <c r="E1064" s="992" t="s">
        <v>51</v>
      </c>
      <c r="F1064" s="1001">
        <v>1</v>
      </c>
      <c r="G1064" s="932">
        <v>262511.59999999998</v>
      </c>
      <c r="H1064" s="1059">
        <f t="shared" si="16"/>
        <v>262511.59999999998</v>
      </c>
      <c r="J1064" s="2058" t="s">
        <v>6417</v>
      </c>
      <c r="K1064" s="2168" t="str">
        <f>VLOOKUP(J1064,'FICHE RATIOS'!C:D,2,FALSE)</f>
        <v>Groupe Electrogène</v>
      </c>
    </row>
    <row r="1065" spans="1:11" s="424" customFormat="1" ht="26.25" customHeight="1">
      <c r="A1065" s="926"/>
      <c r="B1065" s="989" t="s">
        <v>179</v>
      </c>
      <c r="C1065" s="1255"/>
      <c r="D1065" s="1263" t="s">
        <v>4701</v>
      </c>
      <c r="E1065" s="992" t="s">
        <v>51</v>
      </c>
      <c r="F1065" s="1001">
        <v>1</v>
      </c>
      <c r="G1065" s="932">
        <v>88880.1</v>
      </c>
      <c r="H1065" s="1059">
        <f t="shared" si="16"/>
        <v>88880.1</v>
      </c>
      <c r="I1065" s="342"/>
      <c r="J1065" s="2058" t="s">
        <v>6417</v>
      </c>
      <c r="K1065" s="2168" t="str">
        <f>VLOOKUP(J1065,'FICHE RATIOS'!C:D,2,FALSE)</f>
        <v>Groupe Electrogène</v>
      </c>
    </row>
    <row r="1066" spans="1:11" s="331" customFormat="1" ht="12.75" customHeight="1">
      <c r="A1066" s="926"/>
      <c r="B1066" s="989" t="s">
        <v>179</v>
      </c>
      <c r="C1066" s="1255"/>
      <c r="D1066" s="1263" t="s">
        <v>4702</v>
      </c>
      <c r="E1066" s="992" t="s">
        <v>66</v>
      </c>
      <c r="F1066" s="1001">
        <v>2</v>
      </c>
      <c r="G1066" s="932">
        <v>7638</v>
      </c>
      <c r="H1066" s="1059">
        <f t="shared" si="16"/>
        <v>15276</v>
      </c>
      <c r="J1066" s="2058" t="s">
        <v>6417</v>
      </c>
      <c r="K1066" s="2168" t="str">
        <f>VLOOKUP(J1066,'FICHE RATIOS'!C:D,2,FALSE)</f>
        <v>Groupe Electrogène</v>
      </c>
    </row>
    <row r="1067" spans="1:11" s="331" customFormat="1" ht="12.75" customHeight="1">
      <c r="A1067" s="926"/>
      <c r="B1067" s="989" t="s">
        <v>179</v>
      </c>
      <c r="C1067" s="1255"/>
      <c r="D1067" s="1256" t="s">
        <v>179</v>
      </c>
      <c r="E1067" s="992" t="s">
        <v>179</v>
      </c>
      <c r="F1067" s="1001"/>
      <c r="G1067" s="932"/>
      <c r="H1067" s="1059" t="str">
        <f t="shared" si="16"/>
        <v/>
      </c>
      <c r="J1067" s="2058"/>
      <c r="K1067" s="2168" t="e">
        <f>VLOOKUP(J1067,'FICHE RATIOS'!C:D,2,FALSE)</f>
        <v>#N/A</v>
      </c>
    </row>
    <row r="1068" spans="1:11" s="424" customFormat="1" ht="12.75" customHeight="1">
      <c r="A1068" s="926"/>
      <c r="B1068" s="989" t="s">
        <v>4535</v>
      </c>
      <c r="C1068" s="1264" t="s">
        <v>4536</v>
      </c>
      <c r="D1068" s="1265"/>
      <c r="E1068" s="1001"/>
      <c r="F1068" s="1001"/>
      <c r="G1068" s="932"/>
      <c r="H1068" s="1059" t="str">
        <f t="shared" si="16"/>
        <v/>
      </c>
      <c r="I1068" s="342"/>
      <c r="J1068" s="2060"/>
      <c r="K1068" s="2168" t="e">
        <f>VLOOKUP(J1068,'FICHE RATIOS'!C:D,2,FALSE)</f>
        <v>#N/A</v>
      </c>
    </row>
    <row r="1069" spans="1:11" s="331" customFormat="1" ht="12.75" customHeight="1">
      <c r="A1069" s="926"/>
      <c r="B1069" s="989" t="s">
        <v>179</v>
      </c>
      <c r="C1069" s="1255"/>
      <c r="D1069" s="1263" t="s">
        <v>4537</v>
      </c>
      <c r="E1069" s="992" t="s">
        <v>66</v>
      </c>
      <c r="F1069" s="1001">
        <v>5</v>
      </c>
      <c r="G1069" s="932">
        <v>1719.6</v>
      </c>
      <c r="H1069" s="1059">
        <f t="shared" si="16"/>
        <v>8598</v>
      </c>
      <c r="J1069" s="2058" t="s">
        <v>6489</v>
      </c>
      <c r="K1069" s="2168" t="str">
        <f>VLOOKUP(J1069,'FICHE RATIOS'!C:D,2,FALSE)</f>
        <v>Recharge pour voitures électriques - Bornes Equipées</v>
      </c>
    </row>
    <row r="1070" spans="1:11" s="424" customFormat="1" ht="26.25" customHeight="1">
      <c r="A1070" s="926"/>
      <c r="B1070" s="989" t="s">
        <v>179</v>
      </c>
      <c r="C1070" s="1255"/>
      <c r="D1070" s="1263" t="s">
        <v>4538</v>
      </c>
      <c r="E1070" s="992" t="s">
        <v>66</v>
      </c>
      <c r="F1070" s="1001">
        <v>5</v>
      </c>
      <c r="G1070" s="932">
        <v>1343.4</v>
      </c>
      <c r="H1070" s="1059">
        <f t="shared" si="16"/>
        <v>6717</v>
      </c>
      <c r="I1070" s="342"/>
      <c r="J1070" s="2058" t="s">
        <v>6489</v>
      </c>
      <c r="K1070" s="2168" t="str">
        <f>VLOOKUP(J1070,'FICHE RATIOS'!C:D,2,FALSE)</f>
        <v>Recharge pour voitures électriques - Bornes Equipées</v>
      </c>
    </row>
    <row r="1071" spans="1:11" s="331" customFormat="1" ht="12.75" customHeight="1">
      <c r="A1071" s="926"/>
      <c r="B1071" s="989" t="s">
        <v>179</v>
      </c>
      <c r="C1071" s="1255"/>
      <c r="D1071" s="1263" t="s">
        <v>4527</v>
      </c>
      <c r="E1071" s="992" t="s">
        <v>235</v>
      </c>
      <c r="F1071" s="1001">
        <v>300</v>
      </c>
      <c r="G1071" s="932">
        <v>8.89</v>
      </c>
      <c r="H1071" s="1059">
        <f t="shared" si="16"/>
        <v>2667</v>
      </c>
      <c r="J1071" s="2058" t="s">
        <v>6489</v>
      </c>
      <c r="K1071" s="2168" t="str">
        <f>VLOOKUP(J1071,'FICHE RATIOS'!C:D,2,FALSE)</f>
        <v>Recharge pour voitures électriques - Bornes Equipées</v>
      </c>
    </row>
    <row r="1072" spans="1:11" s="331" customFormat="1" ht="12.75" customHeight="1">
      <c r="A1072" s="926"/>
      <c r="B1072" s="989" t="s">
        <v>179</v>
      </c>
      <c r="C1072" s="1255"/>
      <c r="D1072" s="1263" t="s">
        <v>4525</v>
      </c>
      <c r="E1072" s="992" t="s">
        <v>235</v>
      </c>
      <c r="F1072" s="1001">
        <v>300</v>
      </c>
      <c r="G1072" s="932">
        <v>5.18</v>
      </c>
      <c r="H1072" s="1059">
        <f t="shared" si="16"/>
        <v>1554</v>
      </c>
      <c r="J1072" s="2058" t="s">
        <v>6489</v>
      </c>
      <c r="K1072" s="2168" t="str">
        <f>VLOOKUP(J1072,'FICHE RATIOS'!C:D,2,FALSE)</f>
        <v>Recharge pour voitures électriques - Bornes Equipées</v>
      </c>
    </row>
    <row r="1073" spans="1:11" s="331" customFormat="1" ht="12.75" customHeight="1">
      <c r="A1073" s="926"/>
      <c r="B1073" s="989" t="s">
        <v>179</v>
      </c>
      <c r="C1073" s="1255"/>
      <c r="D1073" s="1263" t="s">
        <v>4539</v>
      </c>
      <c r="E1073" s="992" t="s">
        <v>1535</v>
      </c>
      <c r="F1073" s="1001"/>
      <c r="G1073" s="932"/>
      <c r="H1073" s="1059" t="str">
        <f t="shared" si="16"/>
        <v/>
      </c>
      <c r="J1073" s="2058" t="s">
        <v>6489</v>
      </c>
      <c r="K1073" s="2168" t="str">
        <f>VLOOKUP(J1073,'FICHE RATIOS'!C:D,2,FALSE)</f>
        <v>Recharge pour voitures électriques - Bornes Equipées</v>
      </c>
    </row>
    <row r="1074" spans="1:11" s="424" customFormat="1" ht="12.75" customHeight="1">
      <c r="A1074" s="926"/>
      <c r="B1074" s="989" t="s">
        <v>179</v>
      </c>
      <c r="C1074" s="1255"/>
      <c r="D1074" s="1263" t="s">
        <v>4540</v>
      </c>
      <c r="E1074" s="992" t="s">
        <v>51</v>
      </c>
      <c r="F1074" s="1001">
        <v>1</v>
      </c>
      <c r="G1074" s="932">
        <v>2644.21</v>
      </c>
      <c r="H1074" s="1059">
        <f t="shared" si="16"/>
        <v>2644.21</v>
      </c>
      <c r="I1074" s="342"/>
      <c r="J1074" s="2058" t="s">
        <v>6489</v>
      </c>
      <c r="K1074" s="2168" t="str">
        <f>VLOOKUP(J1074,'FICHE RATIOS'!C:D,2,FALSE)</f>
        <v>Recharge pour voitures électriques - Bornes Equipées</v>
      </c>
    </row>
    <row r="1075" spans="1:11" s="331" customFormat="1" ht="12.75" customHeight="1">
      <c r="A1075" s="926"/>
      <c r="B1075" s="989" t="s">
        <v>179</v>
      </c>
      <c r="C1075" s="1255"/>
      <c r="D1075" s="1263" t="s">
        <v>4541</v>
      </c>
      <c r="E1075" s="992" t="s">
        <v>235</v>
      </c>
      <c r="F1075" s="1001">
        <v>40</v>
      </c>
      <c r="G1075" s="932">
        <v>21.43</v>
      </c>
      <c r="H1075" s="1059">
        <f t="shared" si="16"/>
        <v>857.2</v>
      </c>
      <c r="J1075" s="2058" t="s">
        <v>6489</v>
      </c>
      <c r="K1075" s="2168" t="str">
        <f>VLOOKUP(J1075,'FICHE RATIOS'!C:D,2,FALSE)</f>
        <v>Recharge pour voitures électriques - Bornes Equipées</v>
      </c>
    </row>
    <row r="1076" spans="1:11" s="331" customFormat="1" ht="12.75" customHeight="1">
      <c r="A1076" s="926"/>
      <c r="B1076" s="989" t="s">
        <v>179</v>
      </c>
      <c r="C1076" s="1255"/>
      <c r="D1076" s="1256" t="s">
        <v>179</v>
      </c>
      <c r="E1076" s="992" t="s">
        <v>179</v>
      </c>
      <c r="F1076" s="1001"/>
      <c r="G1076" s="932"/>
      <c r="H1076" s="1059" t="str">
        <f t="shared" si="16"/>
        <v/>
      </c>
      <c r="J1076" s="2058"/>
      <c r="K1076" s="2168" t="e">
        <f>VLOOKUP(J1076,'FICHE RATIOS'!C:D,2,FALSE)</f>
        <v>#N/A</v>
      </c>
    </row>
    <row r="1077" spans="1:11" s="331" customFormat="1" ht="12.75" customHeight="1">
      <c r="A1077" s="926"/>
      <c r="B1077" s="989" t="s">
        <v>179</v>
      </c>
      <c r="C1077" s="1264" t="s">
        <v>4542</v>
      </c>
      <c r="D1077" s="1265"/>
      <c r="E1077" s="1001"/>
      <c r="F1077" s="1001"/>
      <c r="G1077" s="932"/>
      <c r="H1077" s="1059" t="str">
        <f t="shared" si="16"/>
        <v/>
      </c>
      <c r="J1077" s="2058"/>
      <c r="K1077" s="2168" t="e">
        <f>VLOOKUP(J1077,'FICHE RATIOS'!C:D,2,FALSE)</f>
        <v>#N/A</v>
      </c>
    </row>
    <row r="1078" spans="1:11" s="331" customFormat="1" ht="12.75" customHeight="1">
      <c r="A1078" s="926"/>
      <c r="B1078" s="989" t="s">
        <v>179</v>
      </c>
      <c r="C1078" s="1255"/>
      <c r="D1078" s="1884" t="s">
        <v>4543</v>
      </c>
      <c r="E1078" s="992" t="s">
        <v>51</v>
      </c>
      <c r="F1078" s="1001">
        <v>1</v>
      </c>
      <c r="G1078" s="932"/>
      <c r="H1078" s="1059">
        <f t="shared" si="16"/>
        <v>0</v>
      </c>
      <c r="J1078" s="2058"/>
      <c r="K1078" s="2168" t="e">
        <f>VLOOKUP(J1078,'FICHE RATIOS'!C:D,2,FALSE)</f>
        <v>#N/A</v>
      </c>
    </row>
    <row r="1079" spans="1:11" s="331" customFormat="1" ht="12.75" customHeight="1">
      <c r="A1079" s="926"/>
      <c r="B1079" s="989" t="s">
        <v>179</v>
      </c>
      <c r="C1079" s="1255"/>
      <c r="D1079" s="1256" t="s">
        <v>929</v>
      </c>
      <c r="E1079" s="992" t="s">
        <v>179</v>
      </c>
      <c r="F1079" s="1001"/>
      <c r="G1079" s="932"/>
      <c r="H1079" s="1059" t="str">
        <f t="shared" si="16"/>
        <v/>
      </c>
      <c r="J1079" s="2058"/>
      <c r="K1079" s="2168" t="e">
        <f>VLOOKUP(J1079,'FICHE RATIOS'!C:D,2,FALSE)</f>
        <v>#N/A</v>
      </c>
    </row>
    <row r="1080" spans="1:11" s="424" customFormat="1" ht="26.25" customHeight="1">
      <c r="A1080" s="926"/>
      <c r="B1080" s="989" t="s">
        <v>179</v>
      </c>
      <c r="C1080" s="1255"/>
      <c r="D1080" s="1256" t="s">
        <v>179</v>
      </c>
      <c r="E1080" s="992" t="s">
        <v>179</v>
      </c>
      <c r="F1080" s="1001"/>
      <c r="G1080" s="932"/>
      <c r="H1080" s="1059" t="str">
        <f t="shared" si="16"/>
        <v/>
      </c>
      <c r="I1080" s="342"/>
      <c r="J1080" s="2060"/>
      <c r="K1080" s="2168" t="e">
        <f>VLOOKUP(J1080,'FICHE RATIOS'!C:D,2,FALSE)</f>
        <v>#N/A</v>
      </c>
    </row>
    <row r="1081" spans="1:11" s="331" customFormat="1" ht="12.75" customHeight="1">
      <c r="A1081" s="926"/>
      <c r="B1081" s="989" t="s">
        <v>179</v>
      </c>
      <c r="C1081" s="1885" t="s">
        <v>4703</v>
      </c>
      <c r="D1081" s="1886"/>
      <c r="E1081" s="1001"/>
      <c r="F1081" s="1001"/>
      <c r="G1081" s="932"/>
      <c r="H1081" s="1059" t="str">
        <f t="shared" si="16"/>
        <v/>
      </c>
      <c r="J1081" s="2058"/>
      <c r="K1081" s="2168" t="e">
        <f>VLOOKUP(J1081,'FICHE RATIOS'!C:D,2,FALSE)</f>
        <v>#N/A</v>
      </c>
    </row>
    <row r="1082" spans="1:11" s="331" customFormat="1" ht="12.75" customHeight="1">
      <c r="A1082" s="926"/>
      <c r="B1082" s="1258" t="s">
        <v>179</v>
      </c>
      <c r="C1082" s="1259"/>
      <c r="D1082" s="1260" t="s">
        <v>4704</v>
      </c>
      <c r="E1082" s="992" t="s">
        <v>179</v>
      </c>
      <c r="F1082" s="1001"/>
      <c r="G1082" s="932"/>
      <c r="H1082" s="1059" t="str">
        <f t="shared" si="16"/>
        <v/>
      </c>
      <c r="J1082" s="2058"/>
      <c r="K1082" s="2168" t="e">
        <f>VLOOKUP(J1082,'FICHE RATIOS'!C:D,2,FALSE)</f>
        <v>#N/A</v>
      </c>
    </row>
    <row r="1083" spans="1:11" s="331" customFormat="1" ht="12.75" customHeight="1">
      <c r="A1083" s="926"/>
      <c r="B1083" s="989" t="s">
        <v>179</v>
      </c>
      <c r="C1083" s="1255"/>
      <c r="D1083" s="1263" t="s">
        <v>4705</v>
      </c>
      <c r="E1083" s="992" t="s">
        <v>66</v>
      </c>
      <c r="F1083" s="1001">
        <v>326</v>
      </c>
      <c r="G1083" s="932">
        <v>644.69000000000005</v>
      </c>
      <c r="H1083" s="1059">
        <f t="shared" si="16"/>
        <v>210168.94000000003</v>
      </c>
      <c r="J1083" s="2058" t="s">
        <v>6629</v>
      </c>
      <c r="K1083" s="2168" t="str">
        <f>VLOOKUP(J1083,'FICHE RATIOS'!C:D,2,FALSE)</f>
        <v>Eclairage Façade</v>
      </c>
    </row>
    <row r="1084" spans="1:11" s="331" customFormat="1" ht="12.75" customHeight="1">
      <c r="A1084" s="926"/>
      <c r="B1084" s="989" t="s">
        <v>179</v>
      </c>
      <c r="C1084" s="1255"/>
      <c r="D1084" s="1263" t="s">
        <v>4706</v>
      </c>
      <c r="E1084" s="992" t="s">
        <v>51</v>
      </c>
      <c r="F1084" s="1001">
        <v>1</v>
      </c>
      <c r="G1084" s="932">
        <v>28326</v>
      </c>
      <c r="H1084" s="1059">
        <f t="shared" si="16"/>
        <v>28326</v>
      </c>
      <c r="J1084" s="2058" t="s">
        <v>6629</v>
      </c>
      <c r="K1084" s="2168" t="str">
        <f>VLOOKUP(J1084,'FICHE RATIOS'!C:D,2,FALSE)</f>
        <v>Eclairage Façade</v>
      </c>
    </row>
    <row r="1085" spans="1:11" s="331" customFormat="1" ht="12.75" customHeight="1">
      <c r="A1085" s="926"/>
      <c r="B1085" s="989" t="s">
        <v>179</v>
      </c>
      <c r="C1085" s="1255"/>
      <c r="D1085" s="1256" t="s">
        <v>179</v>
      </c>
      <c r="E1085" s="992" t="s">
        <v>179</v>
      </c>
      <c r="F1085" s="1001"/>
      <c r="G1085" s="932"/>
      <c r="H1085" s="1059" t="str">
        <f t="shared" si="16"/>
        <v/>
      </c>
      <c r="J1085" s="2058" t="s">
        <v>6629</v>
      </c>
      <c r="K1085" s="2168" t="str">
        <f>VLOOKUP(J1085,'FICHE RATIOS'!C:D,2,FALSE)</f>
        <v>Eclairage Façade</v>
      </c>
    </row>
    <row r="1086" spans="1:11" s="424" customFormat="1" ht="12.75" customHeight="1">
      <c r="A1086" s="926"/>
      <c r="B1086" s="1258" t="s">
        <v>179</v>
      </c>
      <c r="C1086" s="1259"/>
      <c r="D1086" s="1260" t="s">
        <v>4707</v>
      </c>
      <c r="E1086" s="992" t="s">
        <v>179</v>
      </c>
      <c r="F1086" s="1001"/>
      <c r="G1086" s="932"/>
      <c r="H1086" s="1059" t="str">
        <f t="shared" si="16"/>
        <v/>
      </c>
      <c r="I1086" s="342"/>
      <c r="J1086" s="2058" t="s">
        <v>6629</v>
      </c>
      <c r="K1086" s="2168" t="str">
        <f>VLOOKUP(J1086,'FICHE RATIOS'!C:D,2,FALSE)</f>
        <v>Eclairage Façade</v>
      </c>
    </row>
    <row r="1087" spans="1:11" s="331" customFormat="1" ht="12.75" customHeight="1">
      <c r="A1087" s="926"/>
      <c r="B1087" s="989" t="s">
        <v>179</v>
      </c>
      <c r="C1087" s="1255"/>
      <c r="D1087" s="1263" t="s">
        <v>4708</v>
      </c>
      <c r="E1087" s="992" t="s">
        <v>66</v>
      </c>
      <c r="F1087" s="1001">
        <v>32</v>
      </c>
      <c r="G1087" s="932">
        <v>300.8</v>
      </c>
      <c r="H1087" s="1059">
        <f t="shared" si="16"/>
        <v>9625.6</v>
      </c>
      <c r="J1087" s="2058" t="s">
        <v>6629</v>
      </c>
      <c r="K1087" s="2168" t="str">
        <f>VLOOKUP(J1087,'FICHE RATIOS'!C:D,2,FALSE)</f>
        <v>Eclairage Façade</v>
      </c>
    </row>
    <row r="1088" spans="1:11" s="424" customFormat="1" ht="28.5" customHeight="1">
      <c r="A1088" s="926"/>
      <c r="B1088" s="989" t="s">
        <v>179</v>
      </c>
      <c r="C1088" s="1255"/>
      <c r="D1088" s="1263" t="s">
        <v>4709</v>
      </c>
      <c r="E1088" s="992" t="s">
        <v>66</v>
      </c>
      <c r="F1088" s="1001">
        <v>2</v>
      </c>
      <c r="G1088" s="932">
        <v>432.05</v>
      </c>
      <c r="H1088" s="1059">
        <f t="shared" si="16"/>
        <v>864.1</v>
      </c>
      <c r="I1088" s="342"/>
      <c r="J1088" s="2058" t="s">
        <v>6629</v>
      </c>
      <c r="K1088" s="2168" t="str">
        <f>VLOOKUP(J1088,'FICHE RATIOS'!C:D,2,FALSE)</f>
        <v>Eclairage Façade</v>
      </c>
    </row>
    <row r="1089" spans="1:11" s="331" customFormat="1" ht="12.75" customHeight="1">
      <c r="A1089" s="926"/>
      <c r="B1089" s="989" t="s">
        <v>179</v>
      </c>
      <c r="C1089" s="1255"/>
      <c r="D1089" s="1263" t="s">
        <v>4706</v>
      </c>
      <c r="E1089" s="992" t="s">
        <v>51</v>
      </c>
      <c r="F1089" s="1001">
        <v>1</v>
      </c>
      <c r="G1089" s="932">
        <v>2983.56</v>
      </c>
      <c r="H1089" s="1059">
        <f t="shared" si="16"/>
        <v>2983.56</v>
      </c>
      <c r="J1089" s="2058" t="s">
        <v>6629</v>
      </c>
      <c r="K1089" s="2168" t="str">
        <f>VLOOKUP(J1089,'FICHE RATIOS'!C:D,2,FALSE)</f>
        <v>Eclairage Façade</v>
      </c>
    </row>
    <row r="1090" spans="1:11" s="331" customFormat="1" ht="12.75" customHeight="1">
      <c r="A1090" s="926"/>
      <c r="B1090" s="989" t="s">
        <v>179</v>
      </c>
      <c r="C1090" s="1255"/>
      <c r="D1090" s="1256" t="s">
        <v>179</v>
      </c>
      <c r="E1090" s="992" t="s">
        <v>179</v>
      </c>
      <c r="F1090" s="1001"/>
      <c r="G1090" s="932"/>
      <c r="H1090" s="1059" t="str">
        <f t="shared" si="16"/>
        <v/>
      </c>
      <c r="J1090" s="2058" t="s">
        <v>6629</v>
      </c>
      <c r="K1090" s="2168" t="str">
        <f>VLOOKUP(J1090,'FICHE RATIOS'!C:D,2,FALSE)</f>
        <v>Eclairage Façade</v>
      </c>
    </row>
    <row r="1091" spans="1:11" s="331" customFormat="1" ht="12.75" customHeight="1">
      <c r="A1091" s="926"/>
      <c r="B1091" s="1258" t="s">
        <v>179</v>
      </c>
      <c r="C1091" s="1259"/>
      <c r="D1091" s="1260" t="s">
        <v>4710</v>
      </c>
      <c r="E1091" s="992" t="s">
        <v>179</v>
      </c>
      <c r="F1091" s="1001"/>
      <c r="G1091" s="932"/>
      <c r="H1091" s="1059" t="str">
        <f t="shared" si="16"/>
        <v/>
      </c>
      <c r="J1091" s="2058" t="s">
        <v>6629</v>
      </c>
      <c r="K1091" s="2168" t="str">
        <f>VLOOKUP(J1091,'FICHE RATIOS'!C:D,2,FALSE)</f>
        <v>Eclairage Façade</v>
      </c>
    </row>
    <row r="1092" spans="1:11" s="331" customFormat="1" ht="12.75" customHeight="1">
      <c r="A1092" s="926"/>
      <c r="B1092" s="989" t="s">
        <v>179</v>
      </c>
      <c r="C1092" s="1255"/>
      <c r="D1092" s="1263" t="s">
        <v>4711</v>
      </c>
      <c r="E1092" s="992" t="s">
        <v>66</v>
      </c>
      <c r="F1092" s="1001">
        <v>3</v>
      </c>
      <c r="G1092" s="932">
        <v>1624.26</v>
      </c>
      <c r="H1092" s="1059">
        <f t="shared" si="16"/>
        <v>4872.78</v>
      </c>
      <c r="J1092" s="2058" t="s">
        <v>6629</v>
      </c>
      <c r="K1092" s="2168" t="str">
        <f>VLOOKUP(J1092,'FICHE RATIOS'!C:D,2,FALSE)</f>
        <v>Eclairage Façade</v>
      </c>
    </row>
    <row r="1093" spans="1:11" s="331" customFormat="1" ht="12.75" customHeight="1">
      <c r="A1093" s="926"/>
      <c r="B1093" s="989" t="s">
        <v>179</v>
      </c>
      <c r="C1093" s="1255"/>
      <c r="D1093" s="1263" t="s">
        <v>4712</v>
      </c>
      <c r="E1093" s="992" t="s">
        <v>66</v>
      </c>
      <c r="F1093" s="1001">
        <v>4</v>
      </c>
      <c r="G1093" s="932">
        <v>1624.26</v>
      </c>
      <c r="H1093" s="1059">
        <f t="shared" si="16"/>
        <v>6497.04</v>
      </c>
      <c r="J1093" s="2058" t="s">
        <v>6629</v>
      </c>
      <c r="K1093" s="2168" t="str">
        <f>VLOOKUP(J1093,'FICHE RATIOS'!C:D,2,FALSE)</f>
        <v>Eclairage Façade</v>
      </c>
    </row>
    <row r="1094" spans="1:11" s="331" customFormat="1" ht="12.75" customHeight="1">
      <c r="A1094" s="926"/>
      <c r="B1094" s="989" t="s">
        <v>179</v>
      </c>
      <c r="C1094" s="1255"/>
      <c r="D1094" s="1263" t="s">
        <v>4713</v>
      </c>
      <c r="E1094" s="992" t="s">
        <v>66</v>
      </c>
      <c r="F1094" s="1001">
        <v>3</v>
      </c>
      <c r="G1094" s="932">
        <v>1547.97</v>
      </c>
      <c r="H1094" s="1059">
        <f t="shared" si="16"/>
        <v>4643.91</v>
      </c>
      <c r="J1094" s="2058" t="s">
        <v>6629</v>
      </c>
      <c r="K1094" s="2168" t="str">
        <f>VLOOKUP(J1094,'FICHE RATIOS'!C:D,2,FALSE)</f>
        <v>Eclairage Façade</v>
      </c>
    </row>
    <row r="1095" spans="1:11" s="331" customFormat="1" ht="12.75" customHeight="1">
      <c r="A1095" s="926"/>
      <c r="B1095" s="989" t="s">
        <v>179</v>
      </c>
      <c r="C1095" s="1255"/>
      <c r="D1095" s="1263" t="s">
        <v>4714</v>
      </c>
      <c r="E1095" s="992" t="s">
        <v>66</v>
      </c>
      <c r="F1095" s="1001">
        <v>9</v>
      </c>
      <c r="G1095" s="932">
        <v>235.57</v>
      </c>
      <c r="H1095" s="1059">
        <f t="shared" si="16"/>
        <v>2120.13</v>
      </c>
      <c r="J1095" s="2058" t="s">
        <v>6629</v>
      </c>
      <c r="K1095" s="2168" t="str">
        <f>VLOOKUP(J1095,'FICHE RATIOS'!C:D,2,FALSE)</f>
        <v>Eclairage Façade</v>
      </c>
    </row>
    <row r="1096" spans="1:11" s="331" customFormat="1" ht="12.75" customHeight="1">
      <c r="A1096" s="926"/>
      <c r="B1096" s="989" t="s">
        <v>179</v>
      </c>
      <c r="C1096" s="1255"/>
      <c r="D1096" s="1263" t="s">
        <v>4706</v>
      </c>
      <c r="E1096" s="992" t="s">
        <v>51</v>
      </c>
      <c r="F1096" s="1001">
        <v>1</v>
      </c>
      <c r="G1096" s="932">
        <v>3845.82</v>
      </c>
      <c r="H1096" s="1059">
        <f t="shared" si="16"/>
        <v>3845.82</v>
      </c>
      <c r="J1096" s="2058" t="s">
        <v>6629</v>
      </c>
      <c r="K1096" s="2168" t="str">
        <f>VLOOKUP(J1096,'FICHE RATIOS'!C:D,2,FALSE)</f>
        <v>Eclairage Façade</v>
      </c>
    </row>
    <row r="1097" spans="1:11" s="331" customFormat="1" ht="12.75" customHeight="1">
      <c r="A1097" s="926"/>
      <c r="B1097" s="1289"/>
      <c r="C1097" s="1290"/>
      <c r="D1097" s="1290"/>
      <c r="E1097" s="1291"/>
      <c r="F1097" s="931"/>
      <c r="G1097" s="932"/>
      <c r="H1097" s="1292" t="str">
        <f>IF(F1097=0,"",G1097*F1097)</f>
        <v/>
      </c>
      <c r="J1097" s="2058"/>
      <c r="K1097" s="2168" t="e">
        <f>VLOOKUP(J1097,'FICHE RATIOS'!C:D,2,FALSE)</f>
        <v>#N/A</v>
      </c>
    </row>
    <row r="1098" spans="1:11" s="331" customFormat="1" ht="12.75" customHeight="1">
      <c r="A1098" s="926"/>
      <c r="B1098" s="1289"/>
      <c r="C1098" s="1290"/>
      <c r="D1098" s="1290" t="s">
        <v>277</v>
      </c>
      <c r="E1098" s="1293" t="s">
        <v>51</v>
      </c>
      <c r="F1098" s="931">
        <v>1</v>
      </c>
      <c r="G1098" s="932">
        <f>+SUM(H5:H1096)*0.07</f>
        <v>562743.99978999957</v>
      </c>
      <c r="H1098" s="1292">
        <f>IF(F1098=0,"",G1098*F1098)</f>
        <v>562743.99978999957</v>
      </c>
      <c r="J1098" s="2058" t="s">
        <v>6678</v>
      </c>
      <c r="K1098" s="2168" t="str">
        <f>VLOOKUP(J1098,'FICHE RATIOS'!C:D,2,FALSE)</f>
        <v>Assurances, Aléas, Risques &amp; Marge</v>
      </c>
    </row>
    <row r="1099" spans="1:11" s="331" customFormat="1" ht="12.75" customHeight="1" thickBot="1">
      <c r="A1099" s="1294"/>
      <c r="B1099" s="1295" t="s">
        <v>179</v>
      </c>
      <c r="C1099" s="1296"/>
      <c r="D1099" s="1297" t="s">
        <v>179</v>
      </c>
      <c r="E1099" s="1298" t="s">
        <v>179</v>
      </c>
      <c r="F1099" s="1299"/>
      <c r="G1099" s="1300"/>
      <c r="H1099" s="1301"/>
      <c r="J1099" s="2065"/>
      <c r="K1099" s="2170" t="e">
        <f>VLOOKUP(J1099,'FICHE RATIOS'!C:D,2,FALSE)</f>
        <v>#N/A</v>
      </c>
    </row>
    <row r="1100" spans="1:11" s="331" customFormat="1" ht="12.75" customHeight="1" thickBot="1">
      <c r="A1100" s="624" t="s">
        <v>278</v>
      </c>
      <c r="B1100" s="1302"/>
      <c r="C1100" s="1223"/>
      <c r="D1100" s="1223"/>
      <c r="E1100" s="1303"/>
      <c r="F1100" s="1304"/>
      <c r="G1100" s="630" t="s">
        <v>179</v>
      </c>
      <c r="H1100" s="1305">
        <f>+SUM(H5:H1098)</f>
        <v>8601943.9967899919</v>
      </c>
    </row>
    <row r="1101" spans="1:11" s="331" customFormat="1" ht="12.75" customHeight="1">
      <c r="A1101" s="926"/>
      <c r="B1101" s="1306"/>
      <c r="C1101" s="1307"/>
      <c r="D1101" s="1308"/>
      <c r="E1101" s="1309"/>
      <c r="F1101" s="1309"/>
      <c r="G1101" s="1310"/>
      <c r="H1101" s="1311"/>
    </row>
    <row r="1102" spans="1:11" s="331" customFormat="1" ht="12.75" customHeight="1">
      <c r="A1102" s="926"/>
      <c r="B1102" s="1312"/>
      <c r="C1102" s="1313"/>
      <c r="D1102" s="1314"/>
      <c r="E1102" s="1315"/>
      <c r="F1102" s="1316"/>
      <c r="G1102" s="1253"/>
      <c r="H1102" s="1317"/>
    </row>
    <row r="1103" spans="1:11" s="331" customFormat="1" ht="12.75" customHeight="1">
      <c r="A1103" s="926"/>
      <c r="B1103" s="1312"/>
      <c r="C1103" s="1313"/>
      <c r="D1103" s="1314"/>
      <c r="E1103" s="1315"/>
      <c r="F1103" s="1316"/>
      <c r="G1103" s="1253"/>
      <c r="H1103" s="1317"/>
    </row>
    <row r="1104" spans="1:11" s="331" customFormat="1" ht="12.75" customHeight="1">
      <c r="A1104" s="926"/>
      <c r="B1104" s="1312"/>
      <c r="C1104" s="926"/>
      <c r="D1104" s="1314"/>
      <c r="E1104" s="930"/>
      <c r="F1104" s="1318"/>
      <c r="G1104" s="1253"/>
      <c r="H1104" s="1254"/>
    </row>
    <row r="1105" spans="1:8" s="331" customFormat="1" ht="12.75" customHeight="1">
      <c r="A1105" s="926"/>
      <c r="B1105" s="1312"/>
      <c r="C1105" s="926"/>
      <c r="D1105" s="1314"/>
      <c r="E1105" s="930"/>
      <c r="F1105" s="1318"/>
      <c r="G1105" s="1253"/>
      <c r="H1105" s="1254" t="str">
        <f t="shared" ref="H1105:H1168" si="17">IF(F1105=0,"",G1105*F1105)</f>
        <v/>
      </c>
    </row>
    <row r="1106" spans="1:8" s="331" customFormat="1" ht="12.75" customHeight="1">
      <c r="A1106" s="926"/>
      <c r="B1106" s="1312"/>
      <c r="C1106" s="1319"/>
      <c r="D1106" s="1314"/>
      <c r="E1106" s="930"/>
      <c r="F1106" s="1318"/>
      <c r="G1106" s="1253"/>
      <c r="H1106" s="1254" t="str">
        <f t="shared" si="17"/>
        <v/>
      </c>
    </row>
    <row r="1107" spans="1:8" s="331" customFormat="1" ht="12.75" customHeight="1">
      <c r="A1107" s="926"/>
      <c r="B1107" s="1312"/>
      <c r="C1107" s="926"/>
      <c r="D1107" s="1320"/>
      <c r="E1107" s="930"/>
      <c r="F1107" s="1318"/>
      <c r="G1107" s="1253"/>
      <c r="H1107" s="1254" t="str">
        <f t="shared" si="17"/>
        <v/>
      </c>
    </row>
    <row r="1108" spans="1:8" s="331" customFormat="1" ht="12.75" customHeight="1">
      <c r="A1108" s="926"/>
      <c r="B1108" s="1312"/>
      <c r="C1108" s="926"/>
      <c r="D1108" s="1314"/>
      <c r="E1108" s="930"/>
      <c r="F1108" s="1318"/>
      <c r="G1108" s="1253"/>
      <c r="H1108" s="1254" t="str">
        <f t="shared" si="17"/>
        <v/>
      </c>
    </row>
    <row r="1109" spans="1:8" s="331" customFormat="1" ht="12.75" customHeight="1">
      <c r="A1109" s="926"/>
      <c r="B1109" s="1312"/>
      <c r="C1109" s="926"/>
      <c r="D1109" s="1314"/>
      <c r="E1109" s="930"/>
      <c r="F1109" s="1318"/>
      <c r="G1109" s="1253"/>
      <c r="H1109" s="1254" t="str">
        <f t="shared" si="17"/>
        <v/>
      </c>
    </row>
    <row r="1110" spans="1:8" s="331" customFormat="1" ht="12.75" customHeight="1">
      <c r="A1110" s="926"/>
      <c r="B1110" s="1312"/>
      <c r="C1110" s="926"/>
      <c r="D1110" s="1314"/>
      <c r="E1110" s="930"/>
      <c r="F1110" s="1318"/>
      <c r="G1110" s="1253"/>
      <c r="H1110" s="1254" t="str">
        <f t="shared" si="17"/>
        <v/>
      </c>
    </row>
    <row r="1111" spans="1:8" s="331" customFormat="1" ht="12.75" customHeight="1">
      <c r="A1111" s="926"/>
      <c r="B1111" s="1312"/>
      <c r="C1111" s="926"/>
      <c r="D1111" s="1314"/>
      <c r="E1111" s="930"/>
      <c r="F1111" s="1318"/>
      <c r="G1111" s="1253"/>
      <c r="H1111" s="1254" t="str">
        <f t="shared" si="17"/>
        <v/>
      </c>
    </row>
    <row r="1112" spans="1:8" s="331" customFormat="1" ht="12.75" customHeight="1">
      <c r="A1112" s="926"/>
      <c r="B1112" s="1312"/>
      <c r="C1112" s="926"/>
      <c r="D1112" s="1314"/>
      <c r="E1112" s="930"/>
      <c r="F1112" s="1318"/>
      <c r="G1112" s="1253"/>
      <c r="H1112" s="1254" t="str">
        <f t="shared" si="17"/>
        <v/>
      </c>
    </row>
    <row r="1113" spans="1:8" s="331" customFormat="1" ht="12.75" customHeight="1">
      <c r="A1113" s="926"/>
      <c r="B1113" s="1312"/>
      <c r="C1113" s="926"/>
      <c r="D1113" s="1314"/>
      <c r="E1113" s="930"/>
      <c r="F1113" s="1318"/>
      <c r="G1113" s="1253"/>
      <c r="H1113" s="1254" t="str">
        <f t="shared" si="17"/>
        <v/>
      </c>
    </row>
    <row r="1114" spans="1:8" s="331" customFormat="1" ht="12.75" customHeight="1">
      <c r="A1114" s="926"/>
      <c r="B1114" s="1312"/>
      <c r="C1114" s="926"/>
      <c r="D1114" s="1314"/>
      <c r="E1114" s="930"/>
      <c r="F1114" s="1318"/>
      <c r="G1114" s="1253"/>
      <c r="H1114" s="1254" t="str">
        <f t="shared" si="17"/>
        <v/>
      </c>
    </row>
    <row r="1115" spans="1:8" s="331" customFormat="1" ht="12.75" customHeight="1">
      <c r="A1115" s="926"/>
      <c r="B1115" s="1312"/>
      <c r="C1115" s="926"/>
      <c r="D1115" s="1314"/>
      <c r="E1115" s="930"/>
      <c r="F1115" s="1318"/>
      <c r="G1115" s="1253"/>
      <c r="H1115" s="1254" t="str">
        <f t="shared" si="17"/>
        <v/>
      </c>
    </row>
    <row r="1116" spans="1:8" s="331" customFormat="1" ht="12.75" customHeight="1">
      <c r="A1116" s="926"/>
      <c r="B1116" s="1312"/>
      <c r="C1116" s="926"/>
      <c r="D1116" s="1314"/>
      <c r="E1116" s="930"/>
      <c r="F1116" s="1318"/>
      <c r="G1116" s="1253"/>
      <c r="H1116" s="1254" t="str">
        <f t="shared" si="17"/>
        <v/>
      </c>
    </row>
    <row r="1117" spans="1:8" s="331" customFormat="1" ht="12.75" customHeight="1">
      <c r="A1117" s="926"/>
      <c r="B1117" s="1312"/>
      <c r="C1117" s="926"/>
      <c r="D1117" s="1314"/>
      <c r="E1117" s="930"/>
      <c r="F1117" s="1318"/>
      <c r="G1117" s="1253"/>
      <c r="H1117" s="1254" t="str">
        <f t="shared" si="17"/>
        <v/>
      </c>
    </row>
    <row r="1118" spans="1:8" s="331" customFormat="1" ht="12.75" customHeight="1">
      <c r="A1118" s="926"/>
      <c r="B1118" s="1312"/>
      <c r="C1118" s="926"/>
      <c r="D1118" s="1314"/>
      <c r="E1118" s="930"/>
      <c r="F1118" s="1318"/>
      <c r="G1118" s="1253"/>
      <c r="H1118" s="1254" t="str">
        <f t="shared" si="17"/>
        <v/>
      </c>
    </row>
    <row r="1119" spans="1:8" s="331" customFormat="1" ht="12.75" customHeight="1">
      <c r="A1119" s="926"/>
      <c r="B1119" s="1312"/>
      <c r="C1119" s="926"/>
      <c r="D1119" s="1314"/>
      <c r="E1119" s="930"/>
      <c r="F1119" s="1318"/>
      <c r="G1119" s="1253"/>
      <c r="H1119" s="1254" t="str">
        <f t="shared" si="17"/>
        <v/>
      </c>
    </row>
    <row r="1120" spans="1:8" s="331" customFormat="1" ht="12.75" customHeight="1">
      <c r="A1120" s="926"/>
      <c r="B1120" s="1312"/>
      <c r="C1120" s="926"/>
      <c r="D1120" s="1314"/>
      <c r="E1120" s="930"/>
      <c r="F1120" s="1318"/>
      <c r="G1120" s="1253"/>
      <c r="H1120" s="1254" t="str">
        <f t="shared" si="17"/>
        <v/>
      </c>
    </row>
    <row r="1121" spans="1:8" s="331" customFormat="1" ht="12.75" customHeight="1">
      <c r="A1121" s="926"/>
      <c r="B1121" s="1312"/>
      <c r="C1121" s="926"/>
      <c r="D1121" s="1314"/>
      <c r="E1121" s="930"/>
      <c r="F1121" s="1318"/>
      <c r="G1121" s="1253"/>
      <c r="H1121" s="1254" t="str">
        <f t="shared" si="17"/>
        <v/>
      </c>
    </row>
    <row r="1122" spans="1:8" s="331" customFormat="1" ht="12.75" customHeight="1">
      <c r="A1122" s="926"/>
      <c r="B1122" s="1312"/>
      <c r="C1122" s="926"/>
      <c r="D1122" s="1314"/>
      <c r="E1122" s="930"/>
      <c r="F1122" s="1318"/>
      <c r="G1122" s="1253"/>
      <c r="H1122" s="1254" t="str">
        <f t="shared" si="17"/>
        <v/>
      </c>
    </row>
    <row r="1123" spans="1:8" s="331" customFormat="1" ht="12.75" customHeight="1">
      <c r="A1123" s="926"/>
      <c r="B1123" s="1312"/>
      <c r="C1123" s="926"/>
      <c r="D1123" s="1314"/>
      <c r="E1123" s="930"/>
      <c r="F1123" s="1318"/>
      <c r="G1123" s="1253"/>
      <c r="H1123" s="1254" t="str">
        <f t="shared" si="17"/>
        <v/>
      </c>
    </row>
    <row r="1124" spans="1:8" s="331" customFormat="1" ht="12.75" customHeight="1">
      <c r="A1124" s="926"/>
      <c r="B1124" s="1312"/>
      <c r="C1124" s="926"/>
      <c r="D1124" s="1314"/>
      <c r="E1124" s="930"/>
      <c r="F1124" s="1318"/>
      <c r="G1124" s="1253"/>
      <c r="H1124" s="1254" t="str">
        <f t="shared" si="17"/>
        <v/>
      </c>
    </row>
    <row r="1125" spans="1:8" s="331" customFormat="1" ht="12.75" customHeight="1">
      <c r="A1125" s="926"/>
      <c r="B1125" s="1312"/>
      <c r="C1125" s="926"/>
      <c r="D1125" s="1320"/>
      <c r="E1125" s="930"/>
      <c r="F1125" s="1318"/>
      <c r="G1125" s="1253"/>
      <c r="H1125" s="1254" t="str">
        <f t="shared" si="17"/>
        <v/>
      </c>
    </row>
    <row r="1126" spans="1:8" s="331" customFormat="1" ht="12.75" customHeight="1">
      <c r="A1126" s="926"/>
      <c r="B1126" s="1312"/>
      <c r="C1126" s="926"/>
      <c r="D1126" s="1314"/>
      <c r="E1126" s="930"/>
      <c r="F1126" s="1318"/>
      <c r="G1126" s="1253"/>
      <c r="H1126" s="1254" t="str">
        <f t="shared" si="17"/>
        <v/>
      </c>
    </row>
    <row r="1127" spans="1:8" s="331" customFormat="1" ht="12.75" customHeight="1">
      <c r="A1127" s="926"/>
      <c r="B1127" s="1312"/>
      <c r="C1127" s="926"/>
      <c r="D1127" s="1314"/>
      <c r="E1127" s="930"/>
      <c r="F1127" s="1318"/>
      <c r="G1127" s="1253"/>
      <c r="H1127" s="1254" t="str">
        <f t="shared" si="17"/>
        <v/>
      </c>
    </row>
    <row r="1128" spans="1:8" s="331" customFormat="1" ht="12.75" customHeight="1">
      <c r="A1128" s="926"/>
      <c r="B1128" s="1312"/>
      <c r="C1128" s="926"/>
      <c r="D1128" s="1314"/>
      <c r="E1128" s="930"/>
      <c r="F1128" s="1318"/>
      <c r="G1128" s="1253"/>
      <c r="H1128" s="1254" t="str">
        <f t="shared" si="17"/>
        <v/>
      </c>
    </row>
    <row r="1129" spans="1:8" s="331" customFormat="1" ht="12.75" customHeight="1">
      <c r="A1129" s="926"/>
      <c r="B1129" s="1312"/>
      <c r="C1129" s="926"/>
      <c r="D1129" s="1314"/>
      <c r="E1129" s="930"/>
      <c r="F1129" s="1318"/>
      <c r="G1129" s="1253"/>
      <c r="H1129" s="1254" t="str">
        <f t="shared" si="17"/>
        <v/>
      </c>
    </row>
    <row r="1130" spans="1:8" s="331" customFormat="1" ht="12.75" customHeight="1">
      <c r="A1130" s="926"/>
      <c r="B1130" s="1312"/>
      <c r="C1130" s="926"/>
      <c r="D1130" s="1314"/>
      <c r="E1130" s="930"/>
      <c r="F1130" s="1318"/>
      <c r="G1130" s="1253"/>
      <c r="H1130" s="1254" t="str">
        <f t="shared" si="17"/>
        <v/>
      </c>
    </row>
    <row r="1131" spans="1:8" s="331" customFormat="1" ht="12.75" customHeight="1">
      <c r="A1131" s="926"/>
      <c r="B1131" s="1312"/>
      <c r="C1131" s="926"/>
      <c r="D1131" s="1314"/>
      <c r="E1131" s="930"/>
      <c r="F1131" s="1318"/>
      <c r="G1131" s="1253"/>
      <c r="H1131" s="1254" t="str">
        <f t="shared" si="17"/>
        <v/>
      </c>
    </row>
    <row r="1132" spans="1:8" s="331" customFormat="1" ht="12.75" customHeight="1">
      <c r="A1132" s="926"/>
      <c r="B1132" s="1312"/>
      <c r="C1132" s="926"/>
      <c r="D1132" s="1314"/>
      <c r="E1132" s="930"/>
      <c r="F1132" s="1318"/>
      <c r="G1132" s="1253"/>
      <c r="H1132" s="1254" t="str">
        <f t="shared" si="17"/>
        <v/>
      </c>
    </row>
    <row r="1133" spans="1:8" s="331" customFormat="1" ht="12.75" customHeight="1">
      <c r="A1133" s="926"/>
      <c r="B1133" s="1312"/>
      <c r="C1133" s="926"/>
      <c r="D1133" s="1314"/>
      <c r="E1133" s="930"/>
      <c r="F1133" s="1318"/>
      <c r="G1133" s="1253"/>
      <c r="H1133" s="1254" t="str">
        <f t="shared" si="17"/>
        <v/>
      </c>
    </row>
    <row r="1134" spans="1:8" s="331" customFormat="1" ht="12.75" customHeight="1">
      <c r="A1134" s="926"/>
      <c r="B1134" s="1312"/>
      <c r="C1134" s="926"/>
      <c r="D1134" s="1314"/>
      <c r="E1134" s="930"/>
      <c r="F1134" s="1318"/>
      <c r="G1134" s="1253"/>
      <c r="H1134" s="1254" t="str">
        <f t="shared" si="17"/>
        <v/>
      </c>
    </row>
    <row r="1135" spans="1:8" s="331" customFormat="1" ht="12.75" customHeight="1">
      <c r="A1135" s="926"/>
      <c r="B1135" s="1312"/>
      <c r="C1135" s="926"/>
      <c r="D1135" s="1314"/>
      <c r="E1135" s="930"/>
      <c r="F1135" s="1318"/>
      <c r="G1135" s="1253"/>
      <c r="H1135" s="1254" t="str">
        <f t="shared" si="17"/>
        <v/>
      </c>
    </row>
    <row r="1136" spans="1:8" s="331" customFormat="1" ht="12.75" customHeight="1">
      <c r="A1136" s="926"/>
      <c r="B1136" s="1312"/>
      <c r="C1136" s="926"/>
      <c r="D1136" s="1314"/>
      <c r="E1136" s="930"/>
      <c r="F1136" s="1318"/>
      <c r="G1136" s="1253"/>
      <c r="H1136" s="1254" t="str">
        <f t="shared" si="17"/>
        <v/>
      </c>
    </row>
    <row r="1137" spans="1:8" s="331" customFormat="1" ht="12.75" customHeight="1" thickBot="1">
      <c r="A1137" s="926"/>
      <c r="B1137" s="1312"/>
      <c r="C1137" s="926"/>
      <c r="D1137" s="1314"/>
      <c r="E1137" s="930"/>
      <c r="F1137" s="1318"/>
      <c r="G1137" s="1253"/>
      <c r="H1137" s="1321"/>
    </row>
    <row r="1138" spans="1:8" s="331" customFormat="1" ht="12.75" customHeight="1" thickBot="1">
      <c r="A1138" s="926"/>
      <c r="B1138" s="1312"/>
      <c r="C1138" s="1319"/>
      <c r="D1138" s="1314"/>
      <c r="E1138" s="930"/>
      <c r="F1138" s="1318"/>
      <c r="G1138" s="1253"/>
      <c r="H1138" s="1322">
        <f>+SUM(H1106:H1136)</f>
        <v>0</v>
      </c>
    </row>
    <row r="1139" spans="1:8" s="331" customFormat="1" ht="12.75" customHeight="1">
      <c r="A1139" s="926"/>
      <c r="B1139" s="1312"/>
      <c r="C1139" s="926"/>
      <c r="D1139" s="1314"/>
      <c r="E1139" s="930"/>
      <c r="F1139" s="1318"/>
      <c r="G1139" s="1253"/>
      <c r="H1139" s="1254" t="str">
        <f t="shared" si="17"/>
        <v/>
      </c>
    </row>
    <row r="1140" spans="1:8" s="331" customFormat="1" ht="12.75" customHeight="1">
      <c r="A1140" s="926"/>
      <c r="B1140" s="1312"/>
      <c r="C1140" s="1319"/>
      <c r="D1140" s="1314"/>
      <c r="E1140" s="930"/>
      <c r="F1140" s="1318"/>
      <c r="G1140" s="1253"/>
      <c r="H1140" s="1254" t="str">
        <f t="shared" si="17"/>
        <v/>
      </c>
    </row>
    <row r="1141" spans="1:8" s="331" customFormat="1" ht="12.75" customHeight="1">
      <c r="A1141" s="926"/>
      <c r="B1141" s="1312"/>
      <c r="C1141" s="926"/>
      <c r="D1141" s="1320"/>
      <c r="E1141" s="930"/>
      <c r="F1141" s="1318"/>
      <c r="G1141" s="1253"/>
      <c r="H1141" s="1254" t="str">
        <f t="shared" si="17"/>
        <v/>
      </c>
    </row>
    <row r="1142" spans="1:8" s="331" customFormat="1" ht="12.75" customHeight="1">
      <c r="A1142" s="926"/>
      <c r="B1142" s="1312"/>
      <c r="C1142" s="926"/>
      <c r="D1142" s="1314"/>
      <c r="E1142" s="930"/>
      <c r="F1142" s="1318"/>
      <c r="G1142" s="1253"/>
      <c r="H1142" s="1254" t="str">
        <f t="shared" si="17"/>
        <v/>
      </c>
    </row>
    <row r="1143" spans="1:8" s="331" customFormat="1" ht="12.75" customHeight="1">
      <c r="A1143" s="926"/>
      <c r="B1143" s="1312"/>
      <c r="C1143" s="926"/>
      <c r="D1143" s="1314"/>
      <c r="E1143" s="930"/>
      <c r="F1143" s="1318"/>
      <c r="G1143" s="1253"/>
      <c r="H1143" s="1254" t="str">
        <f t="shared" si="17"/>
        <v/>
      </c>
    </row>
    <row r="1144" spans="1:8" s="331" customFormat="1" ht="12.75" customHeight="1">
      <c r="A1144" s="926"/>
      <c r="B1144" s="1312"/>
      <c r="C1144" s="926"/>
      <c r="D1144" s="1314"/>
      <c r="E1144" s="930"/>
      <c r="F1144" s="1318"/>
      <c r="G1144" s="1253"/>
      <c r="H1144" s="1254" t="str">
        <f t="shared" si="17"/>
        <v/>
      </c>
    </row>
    <row r="1145" spans="1:8" s="331" customFormat="1" ht="12.75" customHeight="1">
      <c r="A1145" s="926"/>
      <c r="B1145" s="1312"/>
      <c r="C1145" s="926"/>
      <c r="D1145" s="1314"/>
      <c r="E1145" s="930"/>
      <c r="F1145" s="1318"/>
      <c r="G1145" s="1253"/>
      <c r="H1145" s="1254" t="str">
        <f t="shared" si="17"/>
        <v/>
      </c>
    </row>
    <row r="1146" spans="1:8" s="331" customFormat="1" ht="12.75" customHeight="1">
      <c r="A1146" s="926"/>
      <c r="B1146" s="1312"/>
      <c r="C1146" s="926"/>
      <c r="D1146" s="1314"/>
      <c r="E1146" s="930"/>
      <c r="F1146" s="1318"/>
      <c r="G1146" s="1253"/>
      <c r="H1146" s="1254" t="str">
        <f t="shared" si="17"/>
        <v/>
      </c>
    </row>
    <row r="1147" spans="1:8" s="331" customFormat="1" ht="12.75" customHeight="1">
      <c r="A1147" s="926"/>
      <c r="B1147" s="1312"/>
      <c r="C1147" s="926"/>
      <c r="D1147" s="1320"/>
      <c r="E1147" s="930"/>
      <c r="F1147" s="1318"/>
      <c r="G1147" s="1253"/>
      <c r="H1147" s="1254" t="str">
        <f t="shared" si="17"/>
        <v/>
      </c>
    </row>
    <row r="1148" spans="1:8" s="331" customFormat="1" ht="12.75" customHeight="1">
      <c r="A1148" s="926"/>
      <c r="B1148" s="1312"/>
      <c r="C1148" s="926"/>
      <c r="D1148" s="1314"/>
      <c r="E1148" s="930"/>
      <c r="F1148" s="1318"/>
      <c r="G1148" s="1253"/>
      <c r="H1148" s="1254" t="str">
        <f t="shared" si="17"/>
        <v/>
      </c>
    </row>
    <row r="1149" spans="1:8" s="331" customFormat="1" ht="12.75" customHeight="1">
      <c r="A1149" s="926"/>
      <c r="B1149" s="1312"/>
      <c r="C1149" s="926"/>
      <c r="D1149" s="1314"/>
      <c r="E1149" s="930"/>
      <c r="F1149" s="1318"/>
      <c r="G1149" s="1253"/>
      <c r="H1149" s="1254" t="str">
        <f t="shared" si="17"/>
        <v/>
      </c>
    </row>
    <row r="1150" spans="1:8" s="331" customFormat="1" ht="12.75" customHeight="1">
      <c r="A1150" s="926"/>
      <c r="B1150" s="1312"/>
      <c r="C1150" s="926"/>
      <c r="D1150" s="1314"/>
      <c r="E1150" s="930"/>
      <c r="F1150" s="1318"/>
      <c r="G1150" s="1253"/>
      <c r="H1150" s="1254" t="str">
        <f t="shared" si="17"/>
        <v/>
      </c>
    </row>
    <row r="1151" spans="1:8" s="331" customFormat="1" ht="12.75" customHeight="1">
      <c r="A1151" s="926"/>
      <c r="B1151" s="1312"/>
      <c r="C1151" s="926"/>
      <c r="D1151" s="1314"/>
      <c r="E1151" s="930"/>
      <c r="F1151" s="1318"/>
      <c r="G1151" s="1253"/>
      <c r="H1151" s="1254" t="str">
        <f t="shared" si="17"/>
        <v/>
      </c>
    </row>
    <row r="1152" spans="1:8" s="331" customFormat="1" ht="12.75" customHeight="1" thickBot="1">
      <c r="A1152" s="926"/>
      <c r="B1152" s="1312"/>
      <c r="C1152" s="926"/>
      <c r="D1152" s="1314"/>
      <c r="E1152" s="930"/>
      <c r="F1152" s="1318"/>
      <c r="G1152" s="1253"/>
      <c r="H1152" s="1254" t="str">
        <f t="shared" si="17"/>
        <v/>
      </c>
    </row>
    <row r="1153" spans="1:8" s="331" customFormat="1" ht="12.75" customHeight="1" thickBot="1">
      <c r="A1153" s="926"/>
      <c r="B1153" s="1312"/>
      <c r="C1153" s="1319"/>
      <c r="D1153" s="1314"/>
      <c r="E1153" s="930"/>
      <c r="F1153" s="1318"/>
      <c r="G1153" s="1253"/>
      <c r="H1153" s="1322">
        <f>+SUM(H1139:H1152)</f>
        <v>0</v>
      </c>
    </row>
    <row r="1154" spans="1:8" s="331" customFormat="1" ht="12.75" customHeight="1">
      <c r="A1154" s="926"/>
      <c r="B1154" s="1312"/>
      <c r="C1154" s="926"/>
      <c r="D1154" s="1314"/>
      <c r="E1154" s="930"/>
      <c r="F1154" s="1318"/>
      <c r="G1154" s="1253"/>
      <c r="H1154" s="1254" t="str">
        <f t="shared" si="17"/>
        <v/>
      </c>
    </row>
    <row r="1155" spans="1:8" s="331" customFormat="1" ht="12.75" customHeight="1">
      <c r="A1155" s="926"/>
      <c r="B1155" s="1312"/>
      <c r="C1155" s="1319"/>
      <c r="D1155" s="1314"/>
      <c r="E1155" s="930"/>
      <c r="F1155" s="1318"/>
      <c r="G1155" s="1253"/>
      <c r="H1155" s="1254" t="str">
        <f t="shared" si="17"/>
        <v/>
      </c>
    </row>
    <row r="1156" spans="1:8" s="331" customFormat="1" ht="12.75" customHeight="1">
      <c r="A1156" s="926"/>
      <c r="B1156" s="1312"/>
      <c r="C1156" s="926"/>
      <c r="D1156" s="1320"/>
      <c r="E1156" s="930"/>
      <c r="F1156" s="1318"/>
      <c r="G1156" s="1253"/>
      <c r="H1156" s="1254" t="str">
        <f t="shared" si="17"/>
        <v/>
      </c>
    </row>
    <row r="1157" spans="1:8" s="331" customFormat="1" ht="12.75" customHeight="1">
      <c r="A1157" s="926"/>
      <c r="B1157" s="1312"/>
      <c r="C1157" s="926"/>
      <c r="D1157" s="1314"/>
      <c r="E1157" s="930"/>
      <c r="F1157" s="1318"/>
      <c r="G1157" s="1253"/>
      <c r="H1157" s="1254" t="str">
        <f t="shared" si="17"/>
        <v/>
      </c>
    </row>
    <row r="1158" spans="1:8" s="331" customFormat="1" ht="12.75" customHeight="1" thickBot="1">
      <c r="A1158" s="926"/>
      <c r="B1158" s="1312"/>
      <c r="C1158" s="926"/>
      <c r="D1158" s="1314"/>
      <c r="E1158" s="930"/>
      <c r="F1158" s="1318"/>
      <c r="G1158" s="1253"/>
      <c r="H1158" s="1321"/>
    </row>
    <row r="1159" spans="1:8" s="331" customFormat="1" ht="12.75" customHeight="1" thickBot="1">
      <c r="A1159" s="926"/>
      <c r="B1159" s="1312"/>
      <c r="C1159" s="1319"/>
      <c r="D1159" s="1314"/>
      <c r="E1159" s="930"/>
      <c r="F1159" s="1318"/>
      <c r="G1159" s="1253"/>
      <c r="H1159" s="1322">
        <f>+SUM(H1155:H1157)</f>
        <v>0</v>
      </c>
    </row>
    <row r="1160" spans="1:8" s="331" customFormat="1" ht="12.75" customHeight="1">
      <c r="A1160" s="926"/>
      <c r="B1160" s="1312"/>
      <c r="C1160" s="926"/>
      <c r="D1160" s="1314"/>
      <c r="E1160" s="930"/>
      <c r="F1160" s="1318"/>
      <c r="G1160" s="1253"/>
      <c r="H1160" s="1254" t="str">
        <f t="shared" si="17"/>
        <v/>
      </c>
    </row>
    <row r="1161" spans="1:8" s="331" customFormat="1" ht="12.75" customHeight="1">
      <c r="A1161" s="926"/>
      <c r="B1161" s="1312"/>
      <c r="C1161" s="1319"/>
      <c r="D1161" s="1314"/>
      <c r="E1161" s="930"/>
      <c r="F1161" s="1318"/>
      <c r="G1161" s="1253"/>
      <c r="H1161" s="1254" t="str">
        <f t="shared" si="17"/>
        <v/>
      </c>
    </row>
    <row r="1162" spans="1:8" s="331" customFormat="1" ht="12.75" customHeight="1">
      <c r="A1162" s="926"/>
      <c r="B1162" s="1312"/>
      <c r="C1162" s="926"/>
      <c r="D1162" s="1320"/>
      <c r="E1162" s="930"/>
      <c r="F1162" s="1318"/>
      <c r="G1162" s="1253"/>
      <c r="H1162" s="1254" t="str">
        <f t="shared" si="17"/>
        <v/>
      </c>
    </row>
    <row r="1163" spans="1:8" s="331" customFormat="1" ht="12.75" customHeight="1">
      <c r="A1163" s="926"/>
      <c r="B1163" s="1312"/>
      <c r="C1163" s="926"/>
      <c r="D1163" s="1314"/>
      <c r="E1163" s="930"/>
      <c r="F1163" s="1318"/>
      <c r="G1163" s="1253"/>
      <c r="H1163" s="1254" t="str">
        <f t="shared" si="17"/>
        <v/>
      </c>
    </row>
    <row r="1164" spans="1:8" s="331" customFormat="1" ht="12.75" customHeight="1">
      <c r="A1164" s="926"/>
      <c r="B1164" s="1312"/>
      <c r="C1164" s="926"/>
      <c r="D1164" s="1314"/>
      <c r="E1164" s="930"/>
      <c r="F1164" s="1318"/>
      <c r="G1164" s="1253"/>
      <c r="H1164" s="1254" t="str">
        <f t="shared" si="17"/>
        <v/>
      </c>
    </row>
    <row r="1165" spans="1:8" s="331" customFormat="1" ht="12.75" customHeight="1">
      <c r="A1165" s="926"/>
      <c r="B1165" s="1312"/>
      <c r="C1165" s="926"/>
      <c r="D1165" s="1314"/>
      <c r="E1165" s="930"/>
      <c r="F1165" s="1318"/>
      <c r="G1165" s="1253"/>
      <c r="H1165" s="1254" t="str">
        <f t="shared" si="17"/>
        <v/>
      </c>
    </row>
    <row r="1166" spans="1:8" s="331" customFormat="1" ht="12.75" customHeight="1" thickBot="1">
      <c r="A1166" s="926"/>
      <c r="B1166" s="1312"/>
      <c r="C1166" s="926"/>
      <c r="D1166" s="1314"/>
      <c r="E1166" s="930"/>
      <c r="F1166" s="1318"/>
      <c r="G1166" s="1253"/>
      <c r="H1166" s="1254" t="str">
        <f t="shared" si="17"/>
        <v/>
      </c>
    </row>
    <row r="1167" spans="1:8" s="331" customFormat="1" ht="12.75" customHeight="1" thickBot="1">
      <c r="A1167" s="926"/>
      <c r="B1167" s="1312"/>
      <c r="C1167" s="1319"/>
      <c r="D1167" s="1314"/>
      <c r="E1167" s="930"/>
      <c r="F1167" s="1318"/>
      <c r="G1167" s="1253"/>
      <c r="H1167" s="1322">
        <f>+SUM(H1162:H1166)</f>
        <v>0</v>
      </c>
    </row>
    <row r="1168" spans="1:8" s="331" customFormat="1" ht="12.75" customHeight="1">
      <c r="A1168" s="1323"/>
      <c r="B1168" s="1324"/>
      <c r="C1168" s="1323"/>
      <c r="D1168" s="1325"/>
      <c r="E1168" s="1326"/>
      <c r="F1168" s="1327"/>
      <c r="G1168" s="1328"/>
      <c r="H1168" s="1329" t="str">
        <f t="shared" si="17"/>
        <v/>
      </c>
    </row>
    <row r="1169" spans="1:8" s="331" customFormat="1" ht="12.75" customHeight="1">
      <c r="A1169" s="926"/>
      <c r="B1169" s="1312"/>
      <c r="C1169" s="1319"/>
      <c r="D1169" s="1314"/>
      <c r="E1169" s="930"/>
      <c r="F1169" s="1318"/>
      <c r="G1169" s="1253"/>
      <c r="H1169" s="1254" t="str">
        <f t="shared" ref="H1169:H1218" si="18">IF(F1169=0,"",G1169*F1169)</f>
        <v/>
      </c>
    </row>
    <row r="1170" spans="1:8" s="331" customFormat="1" ht="12.75" customHeight="1">
      <c r="A1170" s="926"/>
      <c r="B1170" s="1312"/>
      <c r="C1170" s="926"/>
      <c r="D1170" s="1314"/>
      <c r="E1170" s="930"/>
      <c r="F1170" s="1318"/>
      <c r="G1170" s="1253"/>
      <c r="H1170" s="1254" t="str">
        <f t="shared" si="18"/>
        <v/>
      </c>
    </row>
    <row r="1171" spans="1:8" s="331" customFormat="1" ht="12.75" customHeight="1">
      <c r="A1171" s="926"/>
      <c r="B1171" s="1312"/>
      <c r="C1171" s="926"/>
      <c r="D1171" s="1314"/>
      <c r="E1171" s="930"/>
      <c r="F1171" s="1318"/>
      <c r="G1171" s="1253"/>
      <c r="H1171" s="1254" t="str">
        <f t="shared" si="18"/>
        <v/>
      </c>
    </row>
    <row r="1172" spans="1:8" s="331" customFormat="1" ht="12.75" customHeight="1">
      <c r="A1172" s="926"/>
      <c r="B1172" s="1312"/>
      <c r="C1172" s="926"/>
      <c r="D1172" s="1314"/>
      <c r="E1172" s="930"/>
      <c r="F1172" s="1318"/>
      <c r="G1172" s="1253"/>
      <c r="H1172" s="1254" t="str">
        <f t="shared" si="18"/>
        <v/>
      </c>
    </row>
    <row r="1173" spans="1:8" s="331" customFormat="1" ht="12.75" customHeight="1">
      <c r="A1173" s="926"/>
      <c r="B1173" s="1312"/>
      <c r="C1173" s="926"/>
      <c r="D1173" s="1314"/>
      <c r="E1173" s="930"/>
      <c r="F1173" s="1318"/>
      <c r="G1173" s="1253"/>
      <c r="H1173" s="1254" t="str">
        <f t="shared" si="18"/>
        <v/>
      </c>
    </row>
    <row r="1174" spans="1:8" s="331" customFormat="1" ht="12.75" customHeight="1">
      <c r="A1174" s="926"/>
      <c r="B1174" s="1312"/>
      <c r="C1174" s="926"/>
      <c r="D1174" s="1314"/>
      <c r="E1174" s="930"/>
      <c r="F1174" s="1318"/>
      <c r="G1174" s="1253"/>
      <c r="H1174" s="1254" t="str">
        <f t="shared" si="18"/>
        <v/>
      </c>
    </row>
    <row r="1175" spans="1:8" s="331" customFormat="1" ht="12.75" customHeight="1">
      <c r="A1175" s="926"/>
      <c r="B1175" s="1312"/>
      <c r="C1175" s="926"/>
      <c r="D1175" s="1314"/>
      <c r="E1175" s="930"/>
      <c r="F1175" s="1318"/>
      <c r="G1175" s="1253"/>
      <c r="H1175" s="1254" t="str">
        <f t="shared" si="18"/>
        <v/>
      </c>
    </row>
    <row r="1176" spans="1:8" s="331" customFormat="1" ht="12.75" customHeight="1">
      <c r="A1176" s="926"/>
      <c r="B1176" s="1312"/>
      <c r="C1176" s="926"/>
      <c r="D1176" s="1314"/>
      <c r="E1176" s="930"/>
      <c r="F1176" s="1318"/>
      <c r="G1176" s="1253"/>
      <c r="H1176" s="1254" t="str">
        <f t="shared" si="18"/>
        <v/>
      </c>
    </row>
    <row r="1177" spans="1:8" s="331" customFormat="1" ht="12.75" customHeight="1">
      <c r="A1177" s="926"/>
      <c r="B1177" s="1312"/>
      <c r="C1177" s="926"/>
      <c r="D1177" s="1314"/>
      <c r="E1177" s="930"/>
      <c r="F1177" s="1318"/>
      <c r="G1177" s="1253"/>
      <c r="H1177" s="1254" t="str">
        <f t="shared" si="18"/>
        <v/>
      </c>
    </row>
    <row r="1178" spans="1:8" s="331" customFormat="1" ht="12.75" customHeight="1">
      <c r="A1178" s="926"/>
      <c r="B1178" s="1312"/>
      <c r="C1178" s="926"/>
      <c r="D1178" s="1314"/>
      <c r="E1178" s="930"/>
      <c r="F1178" s="1318"/>
      <c r="G1178" s="1253"/>
      <c r="H1178" s="1254" t="str">
        <f t="shared" si="18"/>
        <v/>
      </c>
    </row>
    <row r="1179" spans="1:8" s="331" customFormat="1" ht="12.75" customHeight="1">
      <c r="A1179" s="926"/>
      <c r="B1179" s="1312"/>
      <c r="C1179" s="926"/>
      <c r="D1179" s="1314"/>
      <c r="E1179" s="930"/>
      <c r="F1179" s="1318"/>
      <c r="G1179" s="1253"/>
      <c r="H1179" s="1254" t="str">
        <f t="shared" si="18"/>
        <v/>
      </c>
    </row>
    <row r="1180" spans="1:8" s="331" customFormat="1" ht="12.75" customHeight="1">
      <c r="A1180" s="926"/>
      <c r="B1180" s="1312"/>
      <c r="C1180" s="926"/>
      <c r="D1180" s="1314"/>
      <c r="E1180" s="930"/>
      <c r="F1180" s="1318"/>
      <c r="G1180" s="1253"/>
      <c r="H1180" s="1254" t="str">
        <f t="shared" si="18"/>
        <v/>
      </c>
    </row>
    <row r="1181" spans="1:8" s="331" customFormat="1" ht="12.75" customHeight="1">
      <c r="A1181" s="926"/>
      <c r="B1181" s="1312"/>
      <c r="C1181" s="926"/>
      <c r="D1181" s="1314"/>
      <c r="E1181" s="930"/>
      <c r="F1181" s="1318"/>
      <c r="G1181" s="1253"/>
      <c r="H1181" s="1254" t="str">
        <f t="shared" si="18"/>
        <v/>
      </c>
    </row>
    <row r="1182" spans="1:8" s="331" customFormat="1" ht="12.75" customHeight="1">
      <c r="A1182" s="926"/>
      <c r="B1182" s="1312"/>
      <c r="C1182" s="926"/>
      <c r="D1182" s="1314"/>
      <c r="E1182" s="930"/>
      <c r="F1182" s="1318"/>
      <c r="G1182" s="1253"/>
      <c r="H1182" s="1254" t="str">
        <f t="shared" si="18"/>
        <v/>
      </c>
    </row>
    <row r="1183" spans="1:8" s="331" customFormat="1" ht="12.75" customHeight="1">
      <c r="A1183" s="926"/>
      <c r="B1183" s="1312"/>
      <c r="C1183" s="926"/>
      <c r="D1183" s="1314"/>
      <c r="E1183" s="930"/>
      <c r="F1183" s="1318"/>
      <c r="G1183" s="1253"/>
      <c r="H1183" s="1254" t="str">
        <f t="shared" si="18"/>
        <v/>
      </c>
    </row>
    <row r="1184" spans="1:8" s="331" customFormat="1" ht="12.75" customHeight="1">
      <c r="A1184" s="926"/>
      <c r="B1184" s="1312"/>
      <c r="C1184" s="926"/>
      <c r="D1184" s="1314"/>
      <c r="E1184" s="930"/>
      <c r="F1184" s="1318"/>
      <c r="G1184" s="1253"/>
      <c r="H1184" s="1254" t="str">
        <f t="shared" si="18"/>
        <v/>
      </c>
    </row>
    <row r="1185" spans="1:8" s="331" customFormat="1" ht="12.75" customHeight="1">
      <c r="A1185" s="926"/>
      <c r="B1185" s="1312"/>
      <c r="C1185" s="926"/>
      <c r="D1185" s="1314"/>
      <c r="E1185" s="930"/>
      <c r="F1185" s="1318"/>
      <c r="G1185" s="1253"/>
      <c r="H1185" s="1254" t="str">
        <f t="shared" si="18"/>
        <v/>
      </c>
    </row>
    <row r="1186" spans="1:8" s="331" customFormat="1" ht="12.75" customHeight="1">
      <c r="A1186" s="926"/>
      <c r="B1186" s="1312"/>
      <c r="C1186" s="926"/>
      <c r="D1186" s="1314"/>
      <c r="E1186" s="930"/>
      <c r="F1186" s="1318"/>
      <c r="G1186" s="1253"/>
      <c r="H1186" s="1254" t="str">
        <f t="shared" si="18"/>
        <v/>
      </c>
    </row>
    <row r="1187" spans="1:8" s="331" customFormat="1" ht="12.75" customHeight="1">
      <c r="A1187" s="926"/>
      <c r="B1187" s="1312"/>
      <c r="C1187" s="926"/>
      <c r="D1187" s="1314"/>
      <c r="E1187" s="930"/>
      <c r="F1187" s="1318"/>
      <c r="G1187" s="1253"/>
      <c r="H1187" s="1254" t="str">
        <f t="shared" si="18"/>
        <v/>
      </c>
    </row>
    <row r="1188" spans="1:8" s="331" customFormat="1" ht="12.75" customHeight="1">
      <c r="A1188" s="926"/>
      <c r="B1188" s="1312"/>
      <c r="C1188" s="926"/>
      <c r="D1188" s="1314"/>
      <c r="E1188" s="930"/>
      <c r="F1188" s="1318"/>
      <c r="G1188" s="1253"/>
      <c r="H1188" s="1254" t="str">
        <f t="shared" si="18"/>
        <v/>
      </c>
    </row>
    <row r="1189" spans="1:8" s="331" customFormat="1" ht="12.75" customHeight="1" thickBot="1">
      <c r="A1189" s="926"/>
      <c r="B1189" s="1312"/>
      <c r="C1189" s="926"/>
      <c r="D1189" s="1314"/>
      <c r="E1189" s="930"/>
      <c r="F1189" s="1318"/>
      <c r="G1189" s="1253"/>
      <c r="H1189" s="1254" t="str">
        <f>IF(F1189=0,"",G1189*F1189)</f>
        <v/>
      </c>
    </row>
    <row r="1190" spans="1:8" s="331" customFormat="1" ht="12.75" customHeight="1" thickBot="1">
      <c r="A1190" s="926"/>
      <c r="B1190" s="1312"/>
      <c r="C1190" s="1319"/>
      <c r="D1190" s="1314"/>
      <c r="E1190" s="930"/>
      <c r="F1190" s="1318"/>
      <c r="G1190" s="1253"/>
      <c r="H1190" s="1322">
        <f>+SUM(H1169:H1188)</f>
        <v>0</v>
      </c>
    </row>
    <row r="1191" spans="1:8" s="331" customFormat="1" ht="12.75" customHeight="1">
      <c r="A1191" s="926"/>
      <c r="B1191" s="1312"/>
      <c r="C1191" s="926"/>
      <c r="D1191" s="1314"/>
      <c r="E1191" s="930"/>
      <c r="F1191" s="1318"/>
      <c r="G1191" s="1253"/>
      <c r="H1191" s="1254" t="str">
        <f t="shared" si="18"/>
        <v/>
      </c>
    </row>
    <row r="1192" spans="1:8" s="331" customFormat="1" ht="12.75" customHeight="1">
      <c r="A1192" s="926"/>
      <c r="B1192" s="1312"/>
      <c r="C1192" s="1319"/>
      <c r="D1192" s="1314"/>
      <c r="E1192" s="930"/>
      <c r="F1192" s="1318"/>
      <c r="G1192" s="1253"/>
      <c r="H1192" s="1254" t="str">
        <f t="shared" si="18"/>
        <v/>
      </c>
    </row>
    <row r="1193" spans="1:8" s="331" customFormat="1" ht="12.75" customHeight="1">
      <c r="A1193" s="926"/>
      <c r="B1193" s="1312"/>
      <c r="C1193" s="926"/>
      <c r="D1193" s="1314"/>
      <c r="E1193" s="930"/>
      <c r="F1193" s="1318"/>
      <c r="G1193" s="1253"/>
      <c r="H1193" s="1254" t="str">
        <f t="shared" si="18"/>
        <v/>
      </c>
    </row>
    <row r="1194" spans="1:8" s="331" customFormat="1" ht="12.75" customHeight="1">
      <c r="A1194" s="926"/>
      <c r="B1194" s="1312"/>
      <c r="C1194" s="926"/>
      <c r="D1194" s="1314"/>
      <c r="E1194" s="930"/>
      <c r="F1194" s="1318"/>
      <c r="G1194" s="1253"/>
      <c r="H1194" s="1254" t="str">
        <f t="shared" si="18"/>
        <v/>
      </c>
    </row>
    <row r="1195" spans="1:8" s="331" customFormat="1" ht="12.75" customHeight="1">
      <c r="A1195" s="926"/>
      <c r="B1195" s="1312"/>
      <c r="C1195" s="926"/>
      <c r="D1195" s="1314"/>
      <c r="E1195" s="930"/>
      <c r="F1195" s="1318"/>
      <c r="G1195" s="1253"/>
      <c r="H1195" s="1254" t="str">
        <f t="shared" si="18"/>
        <v/>
      </c>
    </row>
    <row r="1196" spans="1:8" s="331" customFormat="1" ht="12.75" customHeight="1">
      <c r="A1196" s="926"/>
      <c r="B1196" s="1312"/>
      <c r="C1196" s="926"/>
      <c r="D1196" s="1314"/>
      <c r="E1196" s="930"/>
      <c r="F1196" s="1318"/>
      <c r="G1196" s="1253"/>
      <c r="H1196" s="1254" t="str">
        <f t="shared" si="18"/>
        <v/>
      </c>
    </row>
    <row r="1197" spans="1:8" s="331" customFormat="1" ht="12.75" customHeight="1">
      <c r="A1197" s="926"/>
      <c r="B1197" s="1312"/>
      <c r="C1197" s="926"/>
      <c r="D1197" s="1314"/>
      <c r="E1197" s="930"/>
      <c r="F1197" s="1318"/>
      <c r="G1197" s="1253"/>
      <c r="H1197" s="1254" t="str">
        <f t="shared" si="18"/>
        <v/>
      </c>
    </row>
    <row r="1198" spans="1:8" s="331" customFormat="1" ht="12.75" customHeight="1">
      <c r="A1198" s="926"/>
      <c r="B1198" s="1312"/>
      <c r="C1198" s="926"/>
      <c r="D1198" s="1314"/>
      <c r="E1198" s="930"/>
      <c r="F1198" s="1318"/>
      <c r="G1198" s="1253"/>
      <c r="H1198" s="1254" t="str">
        <f t="shared" si="18"/>
        <v/>
      </c>
    </row>
    <row r="1199" spans="1:8" s="331" customFormat="1" ht="12.75" customHeight="1">
      <c r="A1199" s="926"/>
      <c r="B1199" s="1312"/>
      <c r="C1199" s="926"/>
      <c r="D1199" s="1314"/>
      <c r="E1199" s="930"/>
      <c r="F1199" s="1318"/>
      <c r="G1199" s="1253"/>
      <c r="H1199" s="1254" t="str">
        <f t="shared" si="18"/>
        <v/>
      </c>
    </row>
    <row r="1200" spans="1:8" s="331" customFormat="1" ht="12.75" customHeight="1">
      <c r="A1200" s="926"/>
      <c r="B1200" s="1312"/>
      <c r="C1200" s="926"/>
      <c r="D1200" s="1314"/>
      <c r="E1200" s="930"/>
      <c r="F1200" s="1318"/>
      <c r="G1200" s="1253"/>
      <c r="H1200" s="1254" t="str">
        <f t="shared" si="18"/>
        <v/>
      </c>
    </row>
    <row r="1201" spans="1:8" s="331" customFormat="1" ht="12.75" customHeight="1" thickBot="1">
      <c r="A1201" s="926"/>
      <c r="B1201" s="1312"/>
      <c r="C1201" s="926"/>
      <c r="D1201" s="1314"/>
      <c r="E1201" s="930"/>
      <c r="F1201" s="1318"/>
      <c r="G1201" s="1253"/>
      <c r="H1201" s="1254" t="str">
        <f t="shared" si="18"/>
        <v/>
      </c>
    </row>
    <row r="1202" spans="1:8" s="331" customFormat="1" ht="12.75" customHeight="1" thickBot="1">
      <c r="A1202" s="926"/>
      <c r="B1202" s="1312"/>
      <c r="C1202" s="1319"/>
      <c r="D1202" s="1314"/>
      <c r="E1202" s="930"/>
      <c r="F1202" s="1318"/>
      <c r="G1202" s="1253"/>
      <c r="H1202" s="1322">
        <f>+SUM(H1192:H1201)</f>
        <v>0</v>
      </c>
    </row>
    <row r="1203" spans="1:8" s="331" customFormat="1" ht="12.75" customHeight="1">
      <c r="A1203" s="926"/>
      <c r="B1203" s="1312"/>
      <c r="C1203" s="926"/>
      <c r="D1203" s="1314"/>
      <c r="E1203" s="930"/>
      <c r="F1203" s="1318"/>
      <c r="G1203" s="1253"/>
      <c r="H1203" s="1254" t="str">
        <f t="shared" si="18"/>
        <v/>
      </c>
    </row>
    <row r="1204" spans="1:8" s="331" customFormat="1" ht="12.75" customHeight="1">
      <c r="A1204" s="926"/>
      <c r="B1204" s="1312"/>
      <c r="C1204" s="1330"/>
      <c r="D1204" s="1314"/>
      <c r="E1204" s="930"/>
      <c r="F1204" s="1318"/>
      <c r="G1204" s="1253"/>
      <c r="H1204" s="1254" t="str">
        <f t="shared" si="18"/>
        <v/>
      </c>
    </row>
    <row r="1205" spans="1:8" s="331" customFormat="1" ht="12.75" customHeight="1">
      <c r="A1205" s="926"/>
      <c r="B1205" s="1312"/>
      <c r="C1205" s="926"/>
      <c r="D1205" s="1314"/>
      <c r="E1205" s="930"/>
      <c r="F1205" s="1318"/>
      <c r="G1205" s="1253"/>
      <c r="H1205" s="1254" t="str">
        <f t="shared" si="18"/>
        <v/>
      </c>
    </row>
    <row r="1206" spans="1:8" s="331" customFormat="1" ht="12.75" customHeight="1" thickBot="1">
      <c r="A1206" s="926"/>
      <c r="B1206" s="1312"/>
      <c r="C1206" s="926"/>
      <c r="D1206" s="1314"/>
      <c r="E1206" s="930"/>
      <c r="F1206" s="1318"/>
      <c r="G1206" s="1253"/>
      <c r="H1206" s="1254" t="str">
        <f t="shared" si="18"/>
        <v/>
      </c>
    </row>
    <row r="1207" spans="1:8" s="331" customFormat="1" ht="12.75" customHeight="1" thickBot="1">
      <c r="A1207" s="926"/>
      <c r="B1207" s="1312"/>
      <c r="C1207" s="1319"/>
      <c r="D1207" s="1314"/>
      <c r="E1207" s="930"/>
      <c r="F1207" s="1318"/>
      <c r="G1207" s="1253"/>
      <c r="H1207" s="1322">
        <f>+SUM(H1204:H1206)</f>
        <v>0</v>
      </c>
    </row>
    <row r="1208" spans="1:8" s="331" customFormat="1" ht="12.75" customHeight="1">
      <c r="A1208" s="926"/>
      <c r="B1208" s="1312"/>
      <c r="C1208" s="926"/>
      <c r="D1208" s="1314"/>
      <c r="E1208" s="930"/>
      <c r="F1208" s="1318"/>
      <c r="G1208" s="1253"/>
      <c r="H1208" s="1254" t="str">
        <f t="shared" si="18"/>
        <v/>
      </c>
    </row>
    <row r="1209" spans="1:8" s="331" customFormat="1" ht="12.75" customHeight="1">
      <c r="A1209" s="926"/>
      <c r="B1209" s="1312"/>
      <c r="C1209" s="1319"/>
      <c r="D1209" s="1314"/>
      <c r="E1209" s="930"/>
      <c r="F1209" s="1318"/>
      <c r="G1209" s="1253"/>
      <c r="H1209" s="1254" t="str">
        <f t="shared" si="18"/>
        <v/>
      </c>
    </row>
    <row r="1210" spans="1:8" s="331" customFormat="1" ht="12.75" customHeight="1">
      <c r="A1210" s="926"/>
      <c r="B1210" s="1312"/>
      <c r="C1210" s="926"/>
      <c r="D1210" s="1314"/>
      <c r="E1210" s="930"/>
      <c r="F1210" s="1318"/>
      <c r="G1210" s="1253"/>
      <c r="H1210" s="1254" t="str">
        <f t="shared" si="18"/>
        <v/>
      </c>
    </row>
    <row r="1211" spans="1:8" s="331" customFormat="1" ht="12.75" customHeight="1">
      <c r="A1211" s="926"/>
      <c r="B1211" s="1312"/>
      <c r="C1211" s="926"/>
      <c r="D1211" s="1314"/>
      <c r="E1211" s="930"/>
      <c r="F1211" s="1318"/>
      <c r="G1211" s="1253"/>
      <c r="H1211" s="1254" t="str">
        <f t="shared" si="18"/>
        <v/>
      </c>
    </row>
    <row r="1212" spans="1:8" s="331" customFormat="1" ht="12.75" customHeight="1">
      <c r="A1212" s="926"/>
      <c r="B1212" s="1312"/>
      <c r="C1212" s="926"/>
      <c r="D1212" s="1314"/>
      <c r="E1212" s="930"/>
      <c r="F1212" s="1318"/>
      <c r="G1212" s="1253"/>
      <c r="H1212" s="1254" t="str">
        <f t="shared" si="18"/>
        <v/>
      </c>
    </row>
    <row r="1213" spans="1:8" s="331" customFormat="1" ht="12.75" customHeight="1">
      <c r="A1213" s="926"/>
      <c r="B1213" s="1312"/>
      <c r="C1213" s="926"/>
      <c r="D1213" s="1314"/>
      <c r="E1213" s="930"/>
      <c r="F1213" s="1318"/>
      <c r="G1213" s="1253"/>
      <c r="H1213" s="1254" t="str">
        <f t="shared" si="18"/>
        <v/>
      </c>
    </row>
    <row r="1214" spans="1:8" s="331" customFormat="1" ht="12.75" customHeight="1">
      <c r="A1214" s="926"/>
      <c r="B1214" s="1312"/>
      <c r="C1214" s="926"/>
      <c r="D1214" s="1314"/>
      <c r="E1214" s="930"/>
      <c r="F1214" s="1318"/>
      <c r="G1214" s="1253"/>
      <c r="H1214" s="1254" t="str">
        <f t="shared" si="18"/>
        <v/>
      </c>
    </row>
    <row r="1215" spans="1:8" s="331" customFormat="1" ht="12.75" customHeight="1">
      <c r="A1215" s="926"/>
      <c r="B1215" s="1312"/>
      <c r="C1215" s="926"/>
      <c r="D1215" s="1314"/>
      <c r="E1215" s="930"/>
      <c r="F1215" s="1318"/>
      <c r="G1215" s="1253"/>
      <c r="H1215" s="1254" t="str">
        <f t="shared" si="18"/>
        <v/>
      </c>
    </row>
    <row r="1216" spans="1:8" s="331" customFormat="1" ht="12.75" customHeight="1">
      <c r="A1216" s="926"/>
      <c r="B1216" s="1312"/>
      <c r="C1216" s="926"/>
      <c r="D1216" s="1314"/>
      <c r="E1216" s="930"/>
      <c r="F1216" s="1318"/>
      <c r="G1216" s="1253"/>
      <c r="H1216" s="1254" t="str">
        <f t="shared" si="18"/>
        <v/>
      </c>
    </row>
    <row r="1217" spans="1:8" s="331" customFormat="1" ht="12.75" customHeight="1">
      <c r="A1217" s="926"/>
      <c r="B1217" s="1312"/>
      <c r="C1217" s="926"/>
      <c r="D1217" s="1314"/>
      <c r="E1217" s="930"/>
      <c r="F1217" s="1318"/>
      <c r="G1217" s="1253"/>
      <c r="H1217" s="1254" t="str">
        <f t="shared" si="18"/>
        <v/>
      </c>
    </row>
    <row r="1218" spans="1:8" s="331" customFormat="1" ht="12.75" customHeight="1" thickBot="1">
      <c r="A1218" s="926"/>
      <c r="B1218" s="1312"/>
      <c r="C1218" s="926"/>
      <c r="D1218" s="1314"/>
      <c r="E1218" s="930"/>
      <c r="F1218" s="1318"/>
      <c r="G1218" s="1253"/>
      <c r="H1218" s="1254" t="str">
        <f t="shared" si="18"/>
        <v/>
      </c>
    </row>
    <row r="1219" spans="1:8" s="331" customFormat="1" ht="12.75" customHeight="1" thickBot="1">
      <c r="A1219" s="926"/>
      <c r="B1219" s="1312"/>
      <c r="C1219" s="1319"/>
      <c r="D1219" s="1314"/>
      <c r="E1219" s="930"/>
      <c r="F1219" s="1318"/>
      <c r="G1219" s="1253"/>
      <c r="H1219" s="1322">
        <f>+SUM(H1208:H1218)</f>
        <v>0</v>
      </c>
    </row>
    <row r="1220" spans="1:8" s="331" customFormat="1" ht="12.75" customHeight="1">
      <c r="A1220" s="1323"/>
      <c r="B1220" s="1324"/>
      <c r="C1220" s="1323"/>
      <c r="D1220" s="1325"/>
      <c r="E1220" s="1326"/>
      <c r="F1220" s="1327"/>
      <c r="G1220" s="1328"/>
      <c r="H1220" s="1329"/>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rowBreaks count="1" manualBreakCount="1">
    <brk id="1170" max="10" man="1"/>
  </rowBreaks>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4" tint="-0.499984740745262"/>
  </sheetPr>
  <dimension ref="A1:T821"/>
  <sheetViews>
    <sheetView showZeros="0" view="pageBreakPreview" zoomScale="55" zoomScaleNormal="85" zoomScaleSheetLayoutView="55" workbookViewId="0">
      <selection activeCell="J25" sqref="J25"/>
    </sheetView>
  </sheetViews>
  <sheetFormatPr baseColWidth="10" defaultColWidth="11.42578125" defaultRowHeight="16.5"/>
  <cols>
    <col min="1" max="1" width="3.140625" style="1346" customWidth="1"/>
    <col min="2" max="2" width="5.42578125" style="1405" customWidth="1"/>
    <col min="3" max="3" width="6.7109375" style="1346" customWidth="1"/>
    <col min="4" max="4" width="48.28515625" style="1346" customWidth="1"/>
    <col min="5" max="5" width="3.5703125" style="1346" customWidth="1"/>
    <col min="6" max="6" width="6.5703125" style="1405" customWidth="1"/>
    <col min="7" max="7" width="10.85546875" style="1346" customWidth="1"/>
    <col min="8" max="8" width="15.85546875" style="1346" customWidth="1"/>
    <col min="9" max="9" width="19" style="1346" customWidth="1"/>
    <col min="10" max="10" width="11.42578125" style="1346"/>
    <col min="11" max="11" width="34.85546875" style="1346" customWidth="1"/>
    <col min="12" max="16384" width="11.42578125" style="1346"/>
  </cols>
  <sheetData>
    <row r="1" spans="1:20" s="1340" customFormat="1" ht="18">
      <c r="A1" s="1338"/>
      <c r="B1" s="1339"/>
      <c r="C1" s="1338"/>
      <c r="D1" s="1338"/>
      <c r="E1" s="1338"/>
      <c r="F1" s="1339"/>
      <c r="G1" s="1338"/>
      <c r="H1" s="1338"/>
    </row>
    <row r="2" spans="1:20" s="1340" customFormat="1" ht="18">
      <c r="A2" s="1341"/>
      <c r="B2" s="1342" t="s">
        <v>825</v>
      </c>
      <c r="C2" s="1342" t="s">
        <v>4715</v>
      </c>
      <c r="D2" s="1343" t="s">
        <v>4716</v>
      </c>
      <c r="E2" s="1338"/>
      <c r="F2" s="1339"/>
      <c r="G2" s="1339"/>
      <c r="H2" s="1338"/>
    </row>
    <row r="3" spans="1:20" ht="17.25" thickBot="1">
      <c r="A3" s="1344"/>
      <c r="B3" s="1345"/>
      <c r="C3" s="1344"/>
      <c r="D3" s="1344"/>
      <c r="E3" s="1344"/>
      <c r="F3" s="1345"/>
      <c r="G3" s="1344"/>
      <c r="H3" s="1344"/>
    </row>
    <row r="4" spans="1:20" s="1348" customFormat="1" ht="17.25" thickBot="1">
      <c r="A4" s="648" t="s">
        <v>1843</v>
      </c>
      <c r="B4" s="649"/>
      <c r="C4" s="1347"/>
      <c r="D4" s="650" t="s">
        <v>175</v>
      </c>
      <c r="E4" s="651" t="s">
        <v>36</v>
      </c>
      <c r="F4" s="651" t="s">
        <v>176</v>
      </c>
      <c r="G4" s="651" t="s">
        <v>177</v>
      </c>
      <c r="H4" s="651" t="s">
        <v>178</v>
      </c>
      <c r="J4" s="2692" t="s">
        <v>6774</v>
      </c>
      <c r="K4" s="2693"/>
      <c r="L4" s="179"/>
      <c r="M4" s="2692" t="s">
        <v>6775</v>
      </c>
      <c r="N4" s="2693"/>
      <c r="O4" s="179"/>
      <c r="P4" s="2692" t="s">
        <v>6776</v>
      </c>
      <c r="Q4" s="2693"/>
      <c r="R4" s="179"/>
      <c r="S4" s="2692" t="s">
        <v>6777</v>
      </c>
      <c r="T4" s="2693"/>
    </row>
    <row r="5" spans="1:20" s="1355" customFormat="1" ht="15">
      <c r="A5" s="453"/>
      <c r="B5" s="1349"/>
      <c r="C5" s="654"/>
      <c r="D5" s="1350"/>
      <c r="E5" s="1351"/>
      <c r="F5" s="394"/>
      <c r="G5" s="1352" t="s">
        <v>179</v>
      </c>
      <c r="H5" s="1353" t="str">
        <f>IF(F5=0,"",G5*F5)</f>
        <v/>
      </c>
      <c r="I5" s="1354"/>
    </row>
    <row r="6" spans="1:20" s="1355" customFormat="1" ht="15">
      <c r="A6" s="459"/>
      <c r="B6" s="1356" t="s">
        <v>4717</v>
      </c>
      <c r="C6" s="1357"/>
      <c r="D6" s="1358" t="s">
        <v>4718</v>
      </c>
      <c r="E6" s="1359"/>
      <c r="F6" s="1360"/>
      <c r="G6" s="1361"/>
      <c r="H6" s="1362"/>
      <c r="I6" s="1354"/>
    </row>
    <row r="7" spans="1:20" s="1355" customFormat="1" ht="15">
      <c r="A7" s="459"/>
      <c r="B7" s="1363" t="s">
        <v>179</v>
      </c>
      <c r="C7" s="1357"/>
      <c r="D7" s="1364" t="s">
        <v>179</v>
      </c>
      <c r="E7" s="1365" t="s">
        <v>179</v>
      </c>
      <c r="F7" s="1366"/>
      <c r="G7" s="1361"/>
      <c r="H7" s="1367"/>
      <c r="I7" s="1354"/>
    </row>
    <row r="8" spans="1:20" s="1355" customFormat="1" ht="15">
      <c r="A8" s="459"/>
      <c r="B8" s="1356" t="s">
        <v>4719</v>
      </c>
      <c r="C8" s="1357"/>
      <c r="D8" s="1368" t="s">
        <v>4720</v>
      </c>
      <c r="E8" s="1365"/>
      <c r="F8" s="1366"/>
      <c r="G8" s="1361"/>
      <c r="H8" s="1367"/>
      <c r="I8" s="1354"/>
    </row>
    <row r="9" spans="1:20" s="1355" customFormat="1" ht="15.75" thickBot="1">
      <c r="A9" s="459"/>
      <c r="B9" s="1363" t="s">
        <v>179</v>
      </c>
      <c r="C9" s="1357"/>
      <c r="D9" s="1364" t="s">
        <v>179</v>
      </c>
      <c r="E9" s="1365" t="s">
        <v>179</v>
      </c>
      <c r="F9" s="1366"/>
      <c r="G9" s="1361"/>
      <c r="H9" s="1367"/>
      <c r="I9" s="1354"/>
    </row>
    <row r="10" spans="1:20" s="1355" customFormat="1" ht="15">
      <c r="A10" s="459"/>
      <c r="B10" s="1363" t="s">
        <v>179</v>
      </c>
      <c r="C10" s="1357"/>
      <c r="D10" s="1369" t="s">
        <v>4721</v>
      </c>
      <c r="E10" s="1370" t="s">
        <v>235</v>
      </c>
      <c r="F10" s="1366">
        <v>836</v>
      </c>
      <c r="G10" s="1361">
        <v>30.48</v>
      </c>
      <c r="H10" s="1059">
        <f>+IF(F10=0,"",F10*G10)</f>
        <v>25481.279999999999</v>
      </c>
      <c r="I10" s="1354"/>
      <c r="J10" s="2172" t="s">
        <v>6433</v>
      </c>
      <c r="K10" s="2173" t="str">
        <f>VLOOKUP(J10,'FICHE RATIOS'!C:D,2,FALSE)</f>
        <v>Chemins de Câbles &amp; Autres</v>
      </c>
      <c r="M10" s="2028"/>
      <c r="N10" s="2029"/>
      <c r="P10" s="2028"/>
      <c r="Q10" s="2029"/>
      <c r="S10" s="2028"/>
      <c r="T10" s="2029"/>
    </row>
    <row r="11" spans="1:20" s="1355" customFormat="1" ht="15">
      <c r="A11" s="459"/>
      <c r="B11" s="1363" t="s">
        <v>179</v>
      </c>
      <c r="C11" s="1357"/>
      <c r="D11" s="1371" t="s">
        <v>4722</v>
      </c>
      <c r="E11" s="1370" t="s">
        <v>235</v>
      </c>
      <c r="F11" s="1366">
        <v>310</v>
      </c>
      <c r="G11" s="1361">
        <v>42.54</v>
      </c>
      <c r="H11" s="1059">
        <f t="shared" ref="H11:H74" si="0">+IF(F11=0,"",F11*G11)</f>
        <v>13187.4</v>
      </c>
      <c r="I11" s="1354"/>
      <c r="J11" s="2174" t="s">
        <v>6433</v>
      </c>
      <c r="K11" s="2175" t="str">
        <f>VLOOKUP(J11,'FICHE RATIOS'!C:D,2,FALSE)</f>
        <v>Chemins de Câbles &amp; Autres</v>
      </c>
      <c r="M11" s="2030"/>
      <c r="N11" s="2031"/>
      <c r="P11" s="2030"/>
      <c r="Q11" s="2031"/>
      <c r="S11" s="2030"/>
      <c r="T11" s="2031"/>
    </row>
    <row r="12" spans="1:20" s="1355" customFormat="1" ht="15">
      <c r="A12" s="459"/>
      <c r="B12" s="1363" t="s">
        <v>179</v>
      </c>
      <c r="C12" s="1357"/>
      <c r="D12" s="1371" t="s">
        <v>4723</v>
      </c>
      <c r="E12" s="1372" t="s">
        <v>235</v>
      </c>
      <c r="F12" s="1366">
        <v>10760</v>
      </c>
      <c r="G12" s="1361">
        <v>25.41</v>
      </c>
      <c r="H12" s="1059">
        <f t="shared" si="0"/>
        <v>273411.59999999998</v>
      </c>
      <c r="I12" s="1354"/>
      <c r="J12" s="2174" t="s">
        <v>6433</v>
      </c>
      <c r="K12" s="2175" t="str">
        <f>VLOOKUP(J12,'FICHE RATIOS'!C:D,2,FALSE)</f>
        <v>Chemins de Câbles &amp; Autres</v>
      </c>
      <c r="M12" s="2030"/>
      <c r="N12" s="2031"/>
      <c r="P12" s="2030"/>
      <c r="Q12" s="2031"/>
      <c r="S12" s="2030"/>
      <c r="T12" s="2031"/>
    </row>
    <row r="13" spans="1:20" s="1355" customFormat="1" ht="15">
      <c r="A13" s="459"/>
      <c r="B13" s="1363" t="s">
        <v>179</v>
      </c>
      <c r="C13" s="1357"/>
      <c r="D13" s="1371" t="s">
        <v>4724</v>
      </c>
      <c r="E13" s="1370" t="s">
        <v>235</v>
      </c>
      <c r="F13" s="1366">
        <v>1747</v>
      </c>
      <c r="G13" s="1361">
        <v>24.33</v>
      </c>
      <c r="H13" s="1059">
        <f t="shared" si="0"/>
        <v>42504.509999999995</v>
      </c>
      <c r="I13" s="1354"/>
      <c r="J13" s="2174" t="s">
        <v>6433</v>
      </c>
      <c r="K13" s="2175" t="str">
        <f>VLOOKUP(J13,'FICHE RATIOS'!C:D,2,FALSE)</f>
        <v>Chemins de Câbles &amp; Autres</v>
      </c>
      <c r="M13" s="2032"/>
      <c r="N13" s="2031"/>
      <c r="P13" s="2032"/>
      <c r="Q13" s="2031"/>
      <c r="S13" s="2032"/>
      <c r="T13" s="2031"/>
    </row>
    <row r="14" spans="1:20" s="1355" customFormat="1" ht="15">
      <c r="A14" s="459"/>
      <c r="B14" s="1363" t="s">
        <v>179</v>
      </c>
      <c r="C14" s="1357"/>
      <c r="D14" s="1371" t="s">
        <v>4135</v>
      </c>
      <c r="E14" s="1372" t="s">
        <v>51</v>
      </c>
      <c r="F14" s="1366">
        <v>1</v>
      </c>
      <c r="G14" s="1361">
        <v>18016.89</v>
      </c>
      <c r="H14" s="1059">
        <f t="shared" si="0"/>
        <v>18016.89</v>
      </c>
      <c r="I14" s="1354"/>
      <c r="J14" s="2174" t="s">
        <v>6433</v>
      </c>
      <c r="K14" s="2175" t="str">
        <f>VLOOKUP(J14,'FICHE RATIOS'!C:D,2,FALSE)</f>
        <v>Chemins de Câbles &amp; Autres</v>
      </c>
      <c r="M14" s="2030"/>
      <c r="N14" s="2031"/>
      <c r="P14" s="2030"/>
      <c r="Q14" s="2031"/>
      <c r="S14" s="2030"/>
      <c r="T14" s="2031"/>
    </row>
    <row r="15" spans="1:20" s="1355" customFormat="1" ht="15">
      <c r="A15" s="459"/>
      <c r="B15" s="1363" t="s">
        <v>179</v>
      </c>
      <c r="C15" s="1357"/>
      <c r="D15" s="1364" t="s">
        <v>179</v>
      </c>
      <c r="E15" s="1372" t="s">
        <v>179</v>
      </c>
      <c r="F15" s="1366"/>
      <c r="G15" s="1361"/>
      <c r="H15" s="1059" t="str">
        <f t="shared" si="0"/>
        <v/>
      </c>
      <c r="I15" s="1354"/>
      <c r="J15" s="2174"/>
      <c r="K15" s="2175" t="e">
        <f>VLOOKUP(J15,'FICHE RATIOS'!C:D,2,FALSE)</f>
        <v>#N/A</v>
      </c>
      <c r="M15" s="2030"/>
      <c r="N15" s="2031"/>
      <c r="P15" s="2030"/>
      <c r="Q15" s="2031"/>
      <c r="S15" s="2030"/>
      <c r="T15" s="2031"/>
    </row>
    <row r="16" spans="1:20" s="1355" customFormat="1" ht="15">
      <c r="A16" s="459"/>
      <c r="B16" s="1363" t="s">
        <v>179</v>
      </c>
      <c r="C16" s="1357"/>
      <c r="D16" s="1364" t="s">
        <v>179</v>
      </c>
      <c r="E16" s="1372" t="s">
        <v>179</v>
      </c>
      <c r="F16" s="1366"/>
      <c r="G16" s="1361"/>
      <c r="H16" s="1059" t="str">
        <f t="shared" si="0"/>
        <v/>
      </c>
      <c r="I16" s="1354"/>
      <c r="J16" s="2174"/>
      <c r="K16" s="2175" t="e">
        <f>VLOOKUP(J16,'FICHE RATIOS'!C:D,2,FALSE)</f>
        <v>#N/A</v>
      </c>
      <c r="M16" s="2030"/>
      <c r="N16" s="2031"/>
      <c r="P16" s="2030"/>
      <c r="Q16" s="2031"/>
      <c r="S16" s="2030"/>
      <c r="T16" s="2031"/>
    </row>
    <row r="17" spans="1:20" s="1355" customFormat="1" ht="15">
      <c r="A17" s="459"/>
      <c r="B17" s="1363" t="s">
        <v>4725</v>
      </c>
      <c r="C17" s="1357"/>
      <c r="D17" s="1368" t="s">
        <v>4726</v>
      </c>
      <c r="E17" s="1372"/>
      <c r="F17" s="1366"/>
      <c r="G17" s="1361"/>
      <c r="H17" s="1059" t="str">
        <f t="shared" si="0"/>
        <v/>
      </c>
      <c r="I17" s="1354"/>
      <c r="J17" s="2174" t="s">
        <v>6411</v>
      </c>
      <c r="K17" s="2175" t="str">
        <f>VLOOKUP(J17,'FICHE RATIOS'!C:D,2,FALSE)</f>
        <v>Système de Sécurité Incendie (SSI)</v>
      </c>
      <c r="M17" s="2030"/>
      <c r="N17" s="2031"/>
      <c r="P17" s="2030"/>
      <c r="Q17" s="2031"/>
      <c r="S17" s="2030"/>
      <c r="T17" s="2031"/>
    </row>
    <row r="18" spans="1:20" s="1355" customFormat="1" ht="15">
      <c r="A18" s="459"/>
      <c r="B18" s="1363" t="s">
        <v>179</v>
      </c>
      <c r="C18" s="1357"/>
      <c r="D18" s="1364" t="s">
        <v>4727</v>
      </c>
      <c r="E18" s="1372" t="s">
        <v>179</v>
      </c>
      <c r="F18" s="1366"/>
      <c r="G18" s="1361"/>
      <c r="H18" s="1059" t="str">
        <f t="shared" si="0"/>
        <v/>
      </c>
      <c r="I18" s="1354"/>
      <c r="J18" s="2174" t="s">
        <v>6411</v>
      </c>
      <c r="K18" s="2175" t="str">
        <f>VLOOKUP(J18,'FICHE RATIOS'!C:D,2,FALSE)</f>
        <v>Système de Sécurité Incendie (SSI)</v>
      </c>
      <c r="M18" s="2032"/>
      <c r="N18" s="2031"/>
      <c r="P18" s="2032"/>
      <c r="Q18" s="2031"/>
      <c r="S18" s="2032"/>
      <c r="T18" s="2031"/>
    </row>
    <row r="19" spans="1:20" s="1355" customFormat="1" ht="15">
      <c r="A19" s="459"/>
      <c r="B19" s="1363" t="s">
        <v>179</v>
      </c>
      <c r="C19" s="1357"/>
      <c r="D19" s="1364" t="s">
        <v>179</v>
      </c>
      <c r="E19" s="1372" t="s">
        <v>179</v>
      </c>
      <c r="F19" s="1366"/>
      <c r="G19" s="1361"/>
      <c r="H19" s="1059" t="str">
        <f t="shared" si="0"/>
        <v/>
      </c>
      <c r="I19" s="1354"/>
      <c r="J19" s="2174" t="s">
        <v>6411</v>
      </c>
      <c r="K19" s="2175" t="str">
        <f>VLOOKUP(J19,'FICHE RATIOS'!C:D,2,FALSE)</f>
        <v>Système de Sécurité Incendie (SSI)</v>
      </c>
      <c r="M19" s="2030"/>
      <c r="N19" s="2031"/>
      <c r="P19" s="2030"/>
      <c r="Q19" s="2031"/>
      <c r="S19" s="2030"/>
      <c r="T19" s="2031"/>
    </row>
    <row r="20" spans="1:20" s="1355" customFormat="1" ht="20.25">
      <c r="A20" s="459"/>
      <c r="B20" s="1363" t="s">
        <v>179</v>
      </c>
      <c r="C20" s="1357"/>
      <c r="D20" s="1364" t="s">
        <v>4728</v>
      </c>
      <c r="E20" s="1372" t="s">
        <v>179</v>
      </c>
      <c r="F20" s="1366"/>
      <c r="G20" s="1361"/>
      <c r="H20" s="1059" t="str">
        <f t="shared" si="0"/>
        <v/>
      </c>
      <c r="I20" s="1354"/>
      <c r="J20" s="2174" t="s">
        <v>6411</v>
      </c>
      <c r="K20" s="2175" t="str">
        <f>VLOOKUP(J20,'FICHE RATIOS'!C:D,2,FALSE)</f>
        <v>Système de Sécurité Incendie (SSI)</v>
      </c>
      <c r="M20" s="2033"/>
      <c r="N20" s="2031"/>
      <c r="P20" s="2033"/>
      <c r="Q20" s="2031"/>
      <c r="S20" s="2033"/>
      <c r="T20" s="2031"/>
    </row>
    <row r="21" spans="1:20" s="1355" customFormat="1" ht="15">
      <c r="A21" s="459"/>
      <c r="B21" s="1363" t="s">
        <v>179</v>
      </c>
      <c r="C21" s="1357"/>
      <c r="D21" s="1371" t="s">
        <v>4729</v>
      </c>
      <c r="E21" s="1370" t="s">
        <v>51</v>
      </c>
      <c r="F21" s="1366">
        <v>1</v>
      </c>
      <c r="G21" s="1361">
        <v>6967.77</v>
      </c>
      <c r="H21" s="1059">
        <f t="shared" si="0"/>
        <v>6967.77</v>
      </c>
      <c r="I21" s="1354"/>
      <c r="J21" s="2174" t="s">
        <v>6411</v>
      </c>
      <c r="K21" s="2175" t="str">
        <f>VLOOKUP(J21,'FICHE RATIOS'!C:D,2,FALSE)</f>
        <v>Système de Sécurité Incendie (SSI)</v>
      </c>
      <c r="M21" s="2034"/>
      <c r="N21" s="2031"/>
      <c r="P21" s="2034"/>
      <c r="Q21" s="2031"/>
      <c r="S21" s="2034"/>
      <c r="T21" s="2031"/>
    </row>
    <row r="22" spans="1:20" s="1355" customFormat="1" ht="20.25">
      <c r="A22" s="459"/>
      <c r="B22" s="1363" t="s">
        <v>179</v>
      </c>
      <c r="C22" s="1357"/>
      <c r="D22" s="1371" t="s">
        <v>4730</v>
      </c>
      <c r="E22" s="1370" t="s">
        <v>51</v>
      </c>
      <c r="F22" s="1366">
        <v>1</v>
      </c>
      <c r="G22" s="1361">
        <v>28731.56</v>
      </c>
      <c r="H22" s="1059">
        <f t="shared" si="0"/>
        <v>28731.56</v>
      </c>
      <c r="I22" s="1354"/>
      <c r="J22" s="2174" t="s">
        <v>6411</v>
      </c>
      <c r="K22" s="2175" t="str">
        <f>VLOOKUP(J22,'FICHE RATIOS'!C:D,2,FALSE)</f>
        <v>Système de Sécurité Incendie (SSI)</v>
      </c>
      <c r="M22" s="2033"/>
      <c r="N22" s="2031"/>
      <c r="P22" s="2033"/>
      <c r="Q22" s="2031"/>
      <c r="S22" s="2033"/>
      <c r="T22" s="2031"/>
    </row>
    <row r="23" spans="1:20" s="1355" customFormat="1" ht="15">
      <c r="A23" s="459"/>
      <c r="B23" s="1363" t="s">
        <v>179</v>
      </c>
      <c r="C23" s="1357"/>
      <c r="D23" s="1371" t="s">
        <v>4731</v>
      </c>
      <c r="E23" s="1370" t="s">
        <v>51</v>
      </c>
      <c r="F23" s="1366">
        <v>1</v>
      </c>
      <c r="G23" s="1361">
        <v>3401.49</v>
      </c>
      <c r="H23" s="1059">
        <f t="shared" si="0"/>
        <v>3401.49</v>
      </c>
      <c r="I23" s="1354"/>
      <c r="J23" s="2174" t="s">
        <v>6411</v>
      </c>
      <c r="K23" s="2175" t="str">
        <f>VLOOKUP(J23,'FICHE RATIOS'!C:D,2,FALSE)</f>
        <v>Système de Sécurité Incendie (SSI)</v>
      </c>
      <c r="M23" s="2035"/>
      <c r="N23" s="2031"/>
      <c r="P23" s="2035"/>
      <c r="Q23" s="2031"/>
      <c r="S23" s="2035"/>
      <c r="T23" s="2031"/>
    </row>
    <row r="24" spans="1:20" s="1355" customFormat="1" ht="15">
      <c r="A24" s="459"/>
      <c r="B24" s="1363" t="s">
        <v>179</v>
      </c>
      <c r="C24" s="1357"/>
      <c r="D24" s="1371" t="s">
        <v>4732</v>
      </c>
      <c r="E24" s="1370" t="s">
        <v>51</v>
      </c>
      <c r="F24" s="1366">
        <v>1</v>
      </c>
      <c r="G24" s="1361">
        <v>2728.26</v>
      </c>
      <c r="H24" s="1059">
        <f t="shared" si="0"/>
        <v>2728.26</v>
      </c>
      <c r="I24" s="1354"/>
      <c r="J24" s="2174" t="s">
        <v>6411</v>
      </c>
      <c r="K24" s="2175" t="str">
        <f>VLOOKUP(J24,'FICHE RATIOS'!C:D,2,FALSE)</f>
        <v>Système de Sécurité Incendie (SSI)</v>
      </c>
      <c r="M24" s="2036"/>
      <c r="N24" s="2031"/>
      <c r="P24" s="2036"/>
      <c r="Q24" s="2031"/>
      <c r="S24" s="2036"/>
      <c r="T24" s="2031"/>
    </row>
    <row r="25" spans="1:20" s="1355" customFormat="1" ht="15">
      <c r="A25" s="459"/>
      <c r="B25" s="1363" t="s">
        <v>179</v>
      </c>
      <c r="C25" s="1357"/>
      <c r="D25" s="1371" t="s">
        <v>4733</v>
      </c>
      <c r="E25" s="1370" t="s">
        <v>51</v>
      </c>
      <c r="F25" s="1366">
        <v>1</v>
      </c>
      <c r="G25" s="1361">
        <v>4319.5600000000004</v>
      </c>
      <c r="H25" s="1059">
        <f t="shared" si="0"/>
        <v>4319.5600000000004</v>
      </c>
      <c r="I25" s="1354"/>
      <c r="J25" s="2174" t="s">
        <v>6411</v>
      </c>
      <c r="K25" s="2175" t="str">
        <f>VLOOKUP(J25,'FICHE RATIOS'!C:D,2,FALSE)</f>
        <v>Système de Sécurité Incendie (SSI)</v>
      </c>
      <c r="M25" s="2034"/>
      <c r="N25" s="2031"/>
      <c r="P25" s="2034"/>
      <c r="Q25" s="2031"/>
      <c r="S25" s="2034"/>
      <c r="T25" s="2031"/>
    </row>
    <row r="26" spans="1:20" s="1355" customFormat="1" ht="15">
      <c r="A26" s="459"/>
      <c r="B26" s="1363" t="s">
        <v>179</v>
      </c>
      <c r="C26" s="1357"/>
      <c r="D26" s="1371" t="s">
        <v>4734</v>
      </c>
      <c r="E26" s="1370" t="s">
        <v>51</v>
      </c>
      <c r="F26" s="1366">
        <v>1</v>
      </c>
      <c r="G26" s="1361">
        <v>2267.66</v>
      </c>
      <c r="H26" s="1059">
        <f t="shared" si="0"/>
        <v>2267.66</v>
      </c>
      <c r="I26" s="1354"/>
      <c r="J26" s="2174" t="s">
        <v>6411</v>
      </c>
      <c r="K26" s="2175" t="str">
        <f>VLOOKUP(J26,'FICHE RATIOS'!C:D,2,FALSE)</f>
        <v>Système de Sécurité Incendie (SSI)</v>
      </c>
      <c r="M26" s="2034"/>
      <c r="N26" s="2031"/>
      <c r="P26" s="2034"/>
      <c r="Q26" s="2031"/>
      <c r="S26" s="2034"/>
      <c r="T26" s="2031"/>
    </row>
    <row r="27" spans="1:20" s="1355" customFormat="1" ht="15">
      <c r="A27" s="459"/>
      <c r="B27" s="1363" t="s">
        <v>179</v>
      </c>
      <c r="C27" s="1357"/>
      <c r="D27" s="1371" t="s">
        <v>4735</v>
      </c>
      <c r="E27" s="1370" t="s">
        <v>51</v>
      </c>
      <c r="F27" s="1366">
        <v>1</v>
      </c>
      <c r="G27" s="1361">
        <v>2380.5100000000002</v>
      </c>
      <c r="H27" s="1059">
        <f t="shared" si="0"/>
        <v>2380.5100000000002</v>
      </c>
      <c r="I27" s="1354"/>
      <c r="J27" s="2174" t="s">
        <v>6411</v>
      </c>
      <c r="K27" s="2175" t="str">
        <f>VLOOKUP(J27,'FICHE RATIOS'!C:D,2,FALSE)</f>
        <v>Système de Sécurité Incendie (SSI)</v>
      </c>
      <c r="M27" s="2034"/>
      <c r="N27" s="2031"/>
      <c r="P27" s="2034"/>
      <c r="Q27" s="2031"/>
      <c r="S27" s="2034"/>
      <c r="T27" s="2031"/>
    </row>
    <row r="28" spans="1:20" s="1355" customFormat="1" ht="15">
      <c r="A28" s="459"/>
      <c r="B28" s="1363" t="s">
        <v>179</v>
      </c>
      <c r="C28" s="1357"/>
      <c r="D28" s="1364" t="s">
        <v>179</v>
      </c>
      <c r="E28" s="1372" t="s">
        <v>179</v>
      </c>
      <c r="F28" s="1366"/>
      <c r="G28" s="1361"/>
      <c r="H28" s="1059" t="str">
        <f t="shared" si="0"/>
        <v/>
      </c>
      <c r="I28" s="1354"/>
      <c r="J28" s="2174" t="s">
        <v>6411</v>
      </c>
      <c r="K28" s="2175" t="str">
        <f>VLOOKUP(J28,'FICHE RATIOS'!C:D,2,FALSE)</f>
        <v>Système de Sécurité Incendie (SSI)</v>
      </c>
      <c r="M28" s="2034"/>
      <c r="N28" s="2031"/>
      <c r="P28" s="2034"/>
      <c r="Q28" s="2031"/>
      <c r="S28" s="2034"/>
      <c r="T28" s="2031"/>
    </row>
    <row r="29" spans="1:20" s="1355" customFormat="1" ht="15">
      <c r="A29" s="459"/>
      <c r="B29" s="1363" t="s">
        <v>179</v>
      </c>
      <c r="C29" s="1357"/>
      <c r="D29" s="1364" t="s">
        <v>4736</v>
      </c>
      <c r="E29" s="1372" t="s">
        <v>179</v>
      </c>
      <c r="F29" s="1366"/>
      <c r="G29" s="1361"/>
      <c r="H29" s="1059" t="str">
        <f t="shared" si="0"/>
        <v/>
      </c>
      <c r="I29" s="1354"/>
      <c r="J29" s="2174" t="s">
        <v>6411</v>
      </c>
      <c r="K29" s="2175" t="str">
        <f>VLOOKUP(J29,'FICHE RATIOS'!C:D,2,FALSE)</f>
        <v>Système de Sécurité Incendie (SSI)</v>
      </c>
      <c r="M29" s="2034"/>
      <c r="N29" s="2031"/>
      <c r="P29" s="2034"/>
      <c r="Q29" s="2031"/>
      <c r="S29" s="2034"/>
      <c r="T29" s="2031"/>
    </row>
    <row r="30" spans="1:20" s="1355" customFormat="1" ht="15">
      <c r="A30" s="459"/>
      <c r="B30" s="1363" t="s">
        <v>179</v>
      </c>
      <c r="C30" s="1357"/>
      <c r="D30" s="1369" t="s">
        <v>4737</v>
      </c>
      <c r="E30" s="1370" t="s">
        <v>51</v>
      </c>
      <c r="F30" s="1366">
        <v>1</v>
      </c>
      <c r="G30" s="1361">
        <v>1964.95</v>
      </c>
      <c r="H30" s="1059">
        <f t="shared" si="0"/>
        <v>1964.95</v>
      </c>
      <c r="I30" s="1354"/>
      <c r="J30" s="2174" t="s">
        <v>6411</v>
      </c>
      <c r="K30" s="2175" t="str">
        <f>VLOOKUP(J30,'FICHE RATIOS'!C:D,2,FALSE)</f>
        <v>Système de Sécurité Incendie (SSI)</v>
      </c>
      <c r="M30" s="2034"/>
      <c r="N30" s="2031"/>
      <c r="P30" s="2034"/>
      <c r="Q30" s="2031"/>
      <c r="S30" s="2034"/>
      <c r="T30" s="2031"/>
    </row>
    <row r="31" spans="1:20" s="1355" customFormat="1" ht="15">
      <c r="A31" s="459"/>
      <c r="B31" s="1363" t="s">
        <v>179</v>
      </c>
      <c r="C31" s="1357"/>
      <c r="D31" s="1369" t="s">
        <v>4738</v>
      </c>
      <c r="E31" s="1370" t="s">
        <v>51</v>
      </c>
      <c r="F31" s="1366">
        <v>1</v>
      </c>
      <c r="G31" s="1361">
        <v>3489.44</v>
      </c>
      <c r="H31" s="1059">
        <f t="shared" si="0"/>
        <v>3489.44</v>
      </c>
      <c r="I31" s="1354"/>
      <c r="J31" s="2174" t="s">
        <v>6411</v>
      </c>
      <c r="K31" s="2175" t="str">
        <f>VLOOKUP(J31,'FICHE RATIOS'!C:D,2,FALSE)</f>
        <v>Système de Sécurité Incendie (SSI)</v>
      </c>
      <c r="M31" s="2034"/>
      <c r="N31" s="2031"/>
      <c r="P31" s="2034"/>
      <c r="Q31" s="2031"/>
      <c r="S31" s="2034"/>
      <c r="T31" s="2031"/>
    </row>
    <row r="32" spans="1:20" s="1355" customFormat="1" ht="15">
      <c r="A32" s="459"/>
      <c r="B32" s="1363" t="s">
        <v>179</v>
      </c>
      <c r="C32" s="1357"/>
      <c r="D32" s="1369" t="s">
        <v>4739</v>
      </c>
      <c r="E32" s="1370" t="s">
        <v>51</v>
      </c>
      <c r="F32" s="1366">
        <v>1</v>
      </c>
      <c r="G32" s="1361">
        <v>1133.83</v>
      </c>
      <c r="H32" s="1059">
        <f t="shared" si="0"/>
        <v>1133.83</v>
      </c>
      <c r="I32" s="1354"/>
      <c r="J32" s="2174" t="s">
        <v>6411</v>
      </c>
      <c r="K32" s="2175" t="str">
        <f>VLOOKUP(J32,'FICHE RATIOS'!C:D,2,FALSE)</f>
        <v>Système de Sécurité Incendie (SSI)</v>
      </c>
      <c r="M32" s="2034"/>
      <c r="N32" s="2031"/>
      <c r="P32" s="2034"/>
      <c r="Q32" s="2031"/>
      <c r="S32" s="2034"/>
      <c r="T32" s="2031"/>
    </row>
    <row r="33" spans="1:20" s="1355" customFormat="1" ht="15">
      <c r="A33" s="459"/>
      <c r="B33" s="1363" t="s">
        <v>179</v>
      </c>
      <c r="C33" s="1357"/>
      <c r="D33" s="1369" t="s">
        <v>4740</v>
      </c>
      <c r="E33" s="1370" t="s">
        <v>66</v>
      </c>
      <c r="F33" s="1366">
        <v>1</v>
      </c>
      <c r="G33" s="1361">
        <v>304.2</v>
      </c>
      <c r="H33" s="1059">
        <f t="shared" si="0"/>
        <v>304.2</v>
      </c>
      <c r="I33" s="1354"/>
      <c r="J33" s="2174" t="s">
        <v>6411</v>
      </c>
      <c r="K33" s="2175" t="str">
        <f>VLOOKUP(J33,'FICHE RATIOS'!C:D,2,FALSE)</f>
        <v>Système de Sécurité Incendie (SSI)</v>
      </c>
      <c r="M33" s="2034"/>
      <c r="N33" s="2031"/>
      <c r="P33" s="2034"/>
      <c r="Q33" s="2031"/>
      <c r="S33" s="2034"/>
      <c r="T33" s="2031"/>
    </row>
    <row r="34" spans="1:20" s="1355" customFormat="1" ht="15">
      <c r="A34" s="459"/>
      <c r="B34" s="1363" t="s">
        <v>179</v>
      </c>
      <c r="C34" s="1357"/>
      <c r="D34" s="1364" t="s">
        <v>179</v>
      </c>
      <c r="E34" s="1372" t="s">
        <v>179</v>
      </c>
      <c r="F34" s="1366"/>
      <c r="G34" s="1361"/>
      <c r="H34" s="1059" t="str">
        <f t="shared" si="0"/>
        <v/>
      </c>
      <c r="I34" s="1354"/>
      <c r="J34" s="2174" t="s">
        <v>6411</v>
      </c>
      <c r="K34" s="2175" t="str">
        <f>VLOOKUP(J34,'FICHE RATIOS'!C:D,2,FALSE)</f>
        <v>Système de Sécurité Incendie (SSI)</v>
      </c>
      <c r="M34" s="2034"/>
      <c r="N34" s="2031"/>
      <c r="P34" s="2034"/>
      <c r="Q34" s="2031"/>
      <c r="S34" s="2034"/>
      <c r="T34" s="2031"/>
    </row>
    <row r="35" spans="1:20" s="1355" customFormat="1" ht="15">
      <c r="A35" s="459"/>
      <c r="B35" s="1363" t="s">
        <v>179</v>
      </c>
      <c r="C35" s="1357"/>
      <c r="D35" s="1364" t="s">
        <v>4741</v>
      </c>
      <c r="E35" s="1372" t="s">
        <v>179</v>
      </c>
      <c r="F35" s="1366"/>
      <c r="G35" s="1361"/>
      <c r="H35" s="1059" t="str">
        <f t="shared" si="0"/>
        <v/>
      </c>
      <c r="I35" s="1354"/>
      <c r="J35" s="2174" t="s">
        <v>6411</v>
      </c>
      <c r="K35" s="2175" t="str">
        <f>VLOOKUP(J35,'FICHE RATIOS'!C:D,2,FALSE)</f>
        <v>Système de Sécurité Incendie (SSI)</v>
      </c>
      <c r="M35" s="2034"/>
      <c r="N35" s="2031"/>
      <c r="P35" s="2034"/>
      <c r="Q35" s="2031"/>
      <c r="S35" s="2034"/>
      <c r="T35" s="2031"/>
    </row>
    <row r="36" spans="1:20" s="1355" customFormat="1" ht="15">
      <c r="A36" s="459"/>
      <c r="B36" s="1363" t="s">
        <v>179</v>
      </c>
      <c r="C36" s="1357"/>
      <c r="D36" s="1369" t="s">
        <v>4742</v>
      </c>
      <c r="E36" s="1370" t="s">
        <v>66</v>
      </c>
      <c r="F36" s="1366">
        <v>229</v>
      </c>
      <c r="G36" s="1361">
        <v>94.41</v>
      </c>
      <c r="H36" s="1059">
        <f t="shared" si="0"/>
        <v>21619.89</v>
      </c>
      <c r="I36" s="1354"/>
      <c r="J36" s="2174" t="s">
        <v>6411</v>
      </c>
      <c r="K36" s="2175" t="str">
        <f>VLOOKUP(J36,'FICHE RATIOS'!C:D,2,FALSE)</f>
        <v>Système de Sécurité Incendie (SSI)</v>
      </c>
      <c r="M36" s="2034"/>
      <c r="N36" s="2031"/>
      <c r="P36" s="2034"/>
      <c r="Q36" s="2031"/>
      <c r="S36" s="2034"/>
      <c r="T36" s="2031"/>
    </row>
    <row r="37" spans="1:20" s="1355" customFormat="1" ht="15">
      <c r="A37" s="459"/>
      <c r="B37" s="1363" t="s">
        <v>179</v>
      </c>
      <c r="C37" s="1357"/>
      <c r="D37" s="1369" t="s">
        <v>4743</v>
      </c>
      <c r="E37" s="1370" t="s">
        <v>66</v>
      </c>
      <c r="F37" s="1366">
        <v>14</v>
      </c>
      <c r="G37" s="1361">
        <v>90.58</v>
      </c>
      <c r="H37" s="1059">
        <f t="shared" si="0"/>
        <v>1268.1199999999999</v>
      </c>
      <c r="I37" s="1354"/>
      <c r="J37" s="2174" t="s">
        <v>6411</v>
      </c>
      <c r="K37" s="2175" t="str">
        <f>VLOOKUP(J37,'FICHE RATIOS'!C:D,2,FALSE)</f>
        <v>Système de Sécurité Incendie (SSI)</v>
      </c>
      <c r="M37" s="2034"/>
      <c r="N37" s="2031"/>
      <c r="P37" s="2034"/>
      <c r="Q37" s="2031"/>
      <c r="S37" s="2034"/>
      <c r="T37" s="2031"/>
    </row>
    <row r="38" spans="1:20" s="1355" customFormat="1" ht="15">
      <c r="A38" s="459"/>
      <c r="B38" s="1363" t="s">
        <v>179</v>
      </c>
      <c r="C38" s="1357"/>
      <c r="D38" s="1369" t="s">
        <v>4744</v>
      </c>
      <c r="E38" s="1370" t="s">
        <v>66</v>
      </c>
      <c r="F38" s="1366">
        <v>210</v>
      </c>
      <c r="G38" s="1361">
        <v>88.42</v>
      </c>
      <c r="H38" s="1059">
        <f t="shared" si="0"/>
        <v>18568.2</v>
      </c>
      <c r="I38" s="1354"/>
      <c r="J38" s="2174" t="s">
        <v>6411</v>
      </c>
      <c r="K38" s="2175" t="str">
        <f>VLOOKUP(J38,'FICHE RATIOS'!C:D,2,FALSE)</f>
        <v>Système de Sécurité Incendie (SSI)</v>
      </c>
      <c r="M38" s="2034"/>
      <c r="N38" s="2031"/>
      <c r="P38" s="2034"/>
      <c r="Q38" s="2031"/>
      <c r="S38" s="2034"/>
      <c r="T38" s="2031"/>
    </row>
    <row r="39" spans="1:20" s="1355" customFormat="1" ht="15">
      <c r="A39" s="459"/>
      <c r="B39" s="1363" t="s">
        <v>179</v>
      </c>
      <c r="C39" s="1357"/>
      <c r="D39" s="1369" t="s">
        <v>4745</v>
      </c>
      <c r="E39" s="1370" t="s">
        <v>66</v>
      </c>
      <c r="F39" s="1366">
        <v>196</v>
      </c>
      <c r="G39" s="1361">
        <v>107.28</v>
      </c>
      <c r="H39" s="1059">
        <f t="shared" si="0"/>
        <v>21026.880000000001</v>
      </c>
      <c r="I39" s="1354"/>
      <c r="J39" s="2174" t="s">
        <v>6411</v>
      </c>
      <c r="K39" s="2175" t="str">
        <f>VLOOKUP(J39,'FICHE RATIOS'!C:D,2,FALSE)</f>
        <v>Système de Sécurité Incendie (SSI)</v>
      </c>
      <c r="M39" s="2034"/>
      <c r="N39" s="2031"/>
      <c r="P39" s="2034"/>
      <c r="Q39" s="2031"/>
      <c r="S39" s="2034"/>
      <c r="T39" s="2031"/>
    </row>
    <row r="40" spans="1:20" s="1355" customFormat="1" ht="15">
      <c r="A40" s="459"/>
      <c r="B40" s="1363" t="s">
        <v>179</v>
      </c>
      <c r="C40" s="1357"/>
      <c r="D40" s="1369" t="s">
        <v>4746</v>
      </c>
      <c r="E40" s="1370" t="s">
        <v>66</v>
      </c>
      <c r="F40" s="1366">
        <v>306</v>
      </c>
      <c r="G40" s="1361">
        <v>67.959999999999994</v>
      </c>
      <c r="H40" s="1059">
        <f t="shared" si="0"/>
        <v>20795.759999999998</v>
      </c>
      <c r="I40" s="1354"/>
      <c r="J40" s="2174" t="s">
        <v>6411</v>
      </c>
      <c r="K40" s="2175" t="str">
        <f>VLOOKUP(J40,'FICHE RATIOS'!C:D,2,FALSE)</f>
        <v>Système de Sécurité Incendie (SSI)</v>
      </c>
      <c r="M40" s="2034"/>
      <c r="N40" s="2031"/>
      <c r="P40" s="2034"/>
      <c r="Q40" s="2031"/>
      <c r="S40" s="2034"/>
      <c r="T40" s="2031"/>
    </row>
    <row r="41" spans="1:20" s="1355" customFormat="1" ht="15">
      <c r="A41" s="459"/>
      <c r="B41" s="1363" t="s">
        <v>179</v>
      </c>
      <c r="C41" s="1357"/>
      <c r="D41" s="1369" t="s">
        <v>4747</v>
      </c>
      <c r="E41" s="1370" t="s">
        <v>66</v>
      </c>
      <c r="F41" s="1366">
        <v>449</v>
      </c>
      <c r="G41" s="1361">
        <v>90.92</v>
      </c>
      <c r="H41" s="1059">
        <f t="shared" si="0"/>
        <v>40823.08</v>
      </c>
      <c r="I41" s="1354"/>
      <c r="J41" s="2174" t="s">
        <v>6411</v>
      </c>
      <c r="K41" s="2175" t="str">
        <f>VLOOKUP(J41,'FICHE RATIOS'!C:D,2,FALSE)</f>
        <v>Système de Sécurité Incendie (SSI)</v>
      </c>
      <c r="M41" s="2034"/>
      <c r="N41" s="2031"/>
      <c r="P41" s="2034"/>
      <c r="Q41" s="2031"/>
      <c r="S41" s="2034"/>
      <c r="T41" s="2031"/>
    </row>
    <row r="42" spans="1:20" s="1355" customFormat="1" ht="15">
      <c r="A42" s="459"/>
      <c r="B42" s="1363" t="s">
        <v>179</v>
      </c>
      <c r="C42" s="1357"/>
      <c r="D42" s="1369" t="s">
        <v>4748</v>
      </c>
      <c r="E42" s="1370" t="s">
        <v>66</v>
      </c>
      <c r="F42" s="1366">
        <v>20</v>
      </c>
      <c r="G42" s="1361">
        <v>209.59</v>
      </c>
      <c r="H42" s="1059">
        <f t="shared" si="0"/>
        <v>4191.8</v>
      </c>
      <c r="I42" s="1354"/>
      <c r="J42" s="2174" t="s">
        <v>6411</v>
      </c>
      <c r="K42" s="2175" t="str">
        <f>VLOOKUP(J42,'FICHE RATIOS'!C:D,2,FALSE)</f>
        <v>Système de Sécurité Incendie (SSI)</v>
      </c>
      <c r="M42" s="2034"/>
      <c r="N42" s="2031"/>
      <c r="P42" s="2034"/>
      <c r="Q42" s="2031"/>
      <c r="S42" s="2034"/>
      <c r="T42" s="2031"/>
    </row>
    <row r="43" spans="1:20" s="1355" customFormat="1" ht="15">
      <c r="A43" s="459"/>
      <c r="B43" s="1363" t="s">
        <v>179</v>
      </c>
      <c r="C43" s="1357"/>
      <c r="D43" s="1369" t="s">
        <v>4749</v>
      </c>
      <c r="E43" s="1370" t="s">
        <v>51</v>
      </c>
      <c r="F43" s="1366">
        <v>1</v>
      </c>
      <c r="G43" s="1361">
        <v>156280.95000000001</v>
      </c>
      <c r="H43" s="1059">
        <f t="shared" si="0"/>
        <v>156280.95000000001</v>
      </c>
      <c r="I43" s="1354"/>
      <c r="J43" s="2174" t="s">
        <v>6411</v>
      </c>
      <c r="K43" s="2175" t="str">
        <f>VLOOKUP(J43,'FICHE RATIOS'!C:D,2,FALSE)</f>
        <v>Système de Sécurité Incendie (SSI)</v>
      </c>
      <c r="M43" s="2034"/>
      <c r="N43" s="2031"/>
      <c r="P43" s="2034"/>
      <c r="Q43" s="2031"/>
      <c r="S43" s="2034"/>
      <c r="T43" s="2031"/>
    </row>
    <row r="44" spans="1:20" s="1355" customFormat="1" ht="15">
      <c r="A44" s="459"/>
      <c r="B44" s="1363" t="s">
        <v>179</v>
      </c>
      <c r="C44" s="1357"/>
      <c r="D44" s="1371" t="s">
        <v>4750</v>
      </c>
      <c r="E44" s="1372" t="s">
        <v>66</v>
      </c>
      <c r="F44" s="1366">
        <v>24</v>
      </c>
      <c r="G44" s="1361">
        <v>241.64</v>
      </c>
      <c r="H44" s="1059">
        <f t="shared" si="0"/>
        <v>5799.36</v>
      </c>
      <c r="I44" s="1354"/>
      <c r="J44" s="2174" t="s">
        <v>6411</v>
      </c>
      <c r="K44" s="2175" t="str">
        <f>VLOOKUP(J44,'FICHE RATIOS'!C:D,2,FALSE)</f>
        <v>Système de Sécurité Incendie (SSI)</v>
      </c>
      <c r="M44" s="2034"/>
      <c r="N44" s="2031"/>
      <c r="P44" s="2034"/>
      <c r="Q44" s="2031"/>
      <c r="S44" s="2034"/>
      <c r="T44" s="2031"/>
    </row>
    <row r="45" spans="1:20" s="1355" customFormat="1" ht="15">
      <c r="A45" s="459"/>
      <c r="B45" s="1363" t="s">
        <v>179</v>
      </c>
      <c r="C45" s="1357"/>
      <c r="D45" s="1364" t="s">
        <v>179</v>
      </c>
      <c r="E45" s="1372" t="s">
        <v>179</v>
      </c>
      <c r="F45" s="1366"/>
      <c r="G45" s="1361"/>
      <c r="H45" s="1059" t="str">
        <f t="shared" si="0"/>
        <v/>
      </c>
      <c r="I45" s="1354"/>
      <c r="J45" s="2174" t="s">
        <v>6411</v>
      </c>
      <c r="K45" s="2175" t="str">
        <f>VLOOKUP(J45,'FICHE RATIOS'!C:D,2,FALSE)</f>
        <v>Système de Sécurité Incendie (SSI)</v>
      </c>
      <c r="M45" s="2034"/>
      <c r="N45" s="2031"/>
      <c r="P45" s="2034"/>
      <c r="Q45" s="2031"/>
      <c r="S45" s="2034"/>
      <c r="T45" s="2031"/>
    </row>
    <row r="46" spans="1:20" s="1355" customFormat="1" ht="15">
      <c r="A46" s="459"/>
      <c r="B46" s="1363" t="s">
        <v>179</v>
      </c>
      <c r="C46" s="1357"/>
      <c r="D46" s="1364" t="s">
        <v>4751</v>
      </c>
      <c r="E46" s="1372" t="s">
        <v>179</v>
      </c>
      <c r="F46" s="1366"/>
      <c r="G46" s="1361"/>
      <c r="H46" s="1059" t="str">
        <f t="shared" si="0"/>
        <v/>
      </c>
      <c r="I46" s="1354"/>
      <c r="J46" s="2174" t="s">
        <v>6411</v>
      </c>
      <c r="K46" s="2175" t="str">
        <f>VLOOKUP(J46,'FICHE RATIOS'!C:D,2,FALSE)</f>
        <v>Système de Sécurité Incendie (SSI)</v>
      </c>
      <c r="M46" s="2034"/>
      <c r="N46" s="2031"/>
      <c r="P46" s="2034"/>
      <c r="Q46" s="2031"/>
      <c r="S46" s="2034"/>
      <c r="T46" s="2031"/>
    </row>
    <row r="47" spans="1:20" s="1355" customFormat="1" ht="15">
      <c r="A47" s="459"/>
      <c r="B47" s="1363" t="s">
        <v>179</v>
      </c>
      <c r="C47" s="1357"/>
      <c r="D47" s="1371" t="s">
        <v>4752</v>
      </c>
      <c r="E47" s="1372" t="s">
        <v>235</v>
      </c>
      <c r="F47" s="1366">
        <v>9332</v>
      </c>
      <c r="G47" s="1361">
        <v>3</v>
      </c>
      <c r="H47" s="1059">
        <f t="shared" si="0"/>
        <v>27996</v>
      </c>
      <c r="I47" s="1354"/>
      <c r="J47" s="2174" t="s">
        <v>6411</v>
      </c>
      <c r="K47" s="2175" t="str">
        <f>VLOOKUP(J47,'FICHE RATIOS'!C:D,2,FALSE)</f>
        <v>Système de Sécurité Incendie (SSI)</v>
      </c>
      <c r="M47" s="2034"/>
      <c r="N47" s="2031"/>
      <c r="P47" s="2034"/>
      <c r="Q47" s="2031"/>
      <c r="S47" s="2034"/>
      <c r="T47" s="2031"/>
    </row>
    <row r="48" spans="1:20" s="1355" customFormat="1" ht="15">
      <c r="A48" s="459"/>
      <c r="B48" s="1363" t="s">
        <v>179</v>
      </c>
      <c r="C48" s="1357"/>
      <c r="D48" s="1371" t="s">
        <v>4753</v>
      </c>
      <c r="E48" s="1372" t="s">
        <v>235</v>
      </c>
      <c r="F48" s="1366">
        <v>11300</v>
      </c>
      <c r="G48" s="1361">
        <v>3.48</v>
      </c>
      <c r="H48" s="1059">
        <f t="shared" si="0"/>
        <v>39324</v>
      </c>
      <c r="I48" s="1354"/>
      <c r="J48" s="2174" t="s">
        <v>6411</v>
      </c>
      <c r="K48" s="2175" t="str">
        <f>VLOOKUP(J48,'FICHE RATIOS'!C:D,2,FALSE)</f>
        <v>Système de Sécurité Incendie (SSI)</v>
      </c>
      <c r="M48" s="2034"/>
      <c r="N48" s="2031"/>
      <c r="P48" s="2034"/>
      <c r="Q48" s="2031"/>
      <c r="S48" s="2034"/>
      <c r="T48" s="2031"/>
    </row>
    <row r="49" spans="1:20" s="1355" customFormat="1" ht="15">
      <c r="A49" s="459"/>
      <c r="B49" s="1363" t="s">
        <v>179</v>
      </c>
      <c r="C49" s="1357"/>
      <c r="D49" s="1371" t="s">
        <v>4754</v>
      </c>
      <c r="E49" s="1372" t="s">
        <v>235</v>
      </c>
      <c r="F49" s="1366">
        <v>26252</v>
      </c>
      <c r="G49" s="1361">
        <v>3.87</v>
      </c>
      <c r="H49" s="1059">
        <f t="shared" si="0"/>
        <v>101595.24</v>
      </c>
      <c r="I49" s="1354"/>
      <c r="J49" s="2174" t="s">
        <v>6411</v>
      </c>
      <c r="K49" s="2175" t="str">
        <f>VLOOKUP(J49,'FICHE RATIOS'!C:D,2,FALSE)</f>
        <v>Système de Sécurité Incendie (SSI)</v>
      </c>
      <c r="M49" s="2034"/>
      <c r="N49" s="2031"/>
      <c r="P49" s="2034"/>
      <c r="Q49" s="2031"/>
      <c r="S49" s="2034"/>
      <c r="T49" s="2031"/>
    </row>
    <row r="50" spans="1:20" s="1355" customFormat="1" ht="15">
      <c r="A50" s="459"/>
      <c r="B50" s="1363" t="s">
        <v>179</v>
      </c>
      <c r="C50" s="1357"/>
      <c r="D50" s="1371" t="s">
        <v>4755</v>
      </c>
      <c r="E50" s="1372" t="s">
        <v>235</v>
      </c>
      <c r="F50" s="1366">
        <v>7168</v>
      </c>
      <c r="G50" s="1361">
        <v>4.18</v>
      </c>
      <c r="H50" s="1059">
        <f t="shared" si="0"/>
        <v>29962.239999999998</v>
      </c>
      <c r="I50" s="1354"/>
      <c r="J50" s="2174" t="s">
        <v>6411</v>
      </c>
      <c r="K50" s="2175" t="str">
        <f>VLOOKUP(J50,'FICHE RATIOS'!C:D,2,FALSE)</f>
        <v>Système de Sécurité Incendie (SSI)</v>
      </c>
      <c r="M50" s="2034"/>
      <c r="N50" s="2031"/>
      <c r="P50" s="2034"/>
      <c r="Q50" s="2031"/>
      <c r="S50" s="2034"/>
      <c r="T50" s="2031"/>
    </row>
    <row r="51" spans="1:20" s="1355" customFormat="1" ht="15">
      <c r="A51" s="459"/>
      <c r="B51" s="1363" t="s">
        <v>179</v>
      </c>
      <c r="C51" s="1357"/>
      <c r="D51" s="1371" t="s">
        <v>4756</v>
      </c>
      <c r="E51" s="1372" t="s">
        <v>235</v>
      </c>
      <c r="F51" s="1366">
        <v>0</v>
      </c>
      <c r="G51" s="1361"/>
      <c r="H51" s="1059" t="str">
        <f t="shared" si="0"/>
        <v/>
      </c>
      <c r="I51" s="1354"/>
      <c r="J51" s="2174" t="s">
        <v>6411</v>
      </c>
      <c r="K51" s="2175" t="str">
        <f>VLOOKUP(J51,'FICHE RATIOS'!C:D,2,FALSE)</f>
        <v>Système de Sécurité Incendie (SSI)</v>
      </c>
      <c r="M51" s="2034"/>
      <c r="N51" s="2031"/>
      <c r="P51" s="2034"/>
      <c r="Q51" s="2031"/>
      <c r="S51" s="2034"/>
      <c r="T51" s="2031"/>
    </row>
    <row r="52" spans="1:20" s="1355" customFormat="1" ht="15">
      <c r="A52" s="459"/>
      <c r="B52" s="1363" t="s">
        <v>179</v>
      </c>
      <c r="C52" s="1357"/>
      <c r="D52" s="1371" t="s">
        <v>4365</v>
      </c>
      <c r="E52" s="1372" t="s">
        <v>235</v>
      </c>
      <c r="F52" s="1366">
        <v>5547</v>
      </c>
      <c r="G52" s="1361">
        <v>5.97</v>
      </c>
      <c r="H52" s="1059">
        <f t="shared" si="0"/>
        <v>33115.589999999997</v>
      </c>
      <c r="I52" s="1354"/>
      <c r="J52" s="2174" t="s">
        <v>6411</v>
      </c>
      <c r="K52" s="2175" t="str">
        <f>VLOOKUP(J52,'FICHE RATIOS'!C:D,2,FALSE)</f>
        <v>Système de Sécurité Incendie (SSI)</v>
      </c>
      <c r="M52" s="2034"/>
      <c r="N52" s="2031"/>
      <c r="P52" s="2034"/>
      <c r="Q52" s="2031"/>
      <c r="S52" s="2034"/>
      <c r="T52" s="2031"/>
    </row>
    <row r="53" spans="1:20" s="1355" customFormat="1" ht="15">
      <c r="A53" s="459"/>
      <c r="B53" s="1363" t="s">
        <v>179</v>
      </c>
      <c r="C53" s="1357"/>
      <c r="D53" s="1371" t="s">
        <v>4114</v>
      </c>
      <c r="E53" s="1372" t="s">
        <v>235</v>
      </c>
      <c r="F53" s="1366">
        <v>972</v>
      </c>
      <c r="G53" s="1361">
        <v>10.93</v>
      </c>
      <c r="H53" s="1059">
        <f t="shared" si="0"/>
        <v>10623.96</v>
      </c>
      <c r="I53" s="1354"/>
      <c r="J53" s="2174" t="s">
        <v>6411</v>
      </c>
      <c r="K53" s="2175" t="str">
        <f>VLOOKUP(J53,'FICHE RATIOS'!C:D,2,FALSE)</f>
        <v>Système de Sécurité Incendie (SSI)</v>
      </c>
      <c r="M53" s="2034"/>
      <c r="N53" s="2031"/>
      <c r="P53" s="2034"/>
      <c r="Q53" s="2031"/>
      <c r="S53" s="2034"/>
      <c r="T53" s="2031"/>
    </row>
    <row r="54" spans="1:20" s="1355" customFormat="1" ht="15">
      <c r="A54" s="459"/>
      <c r="B54" s="1363" t="s">
        <v>179</v>
      </c>
      <c r="C54" s="1357"/>
      <c r="D54" s="1371" t="s">
        <v>4364</v>
      </c>
      <c r="E54" s="1370" t="s">
        <v>66</v>
      </c>
      <c r="F54" s="1366">
        <v>0</v>
      </c>
      <c r="G54" s="1361"/>
      <c r="H54" s="1059" t="str">
        <f t="shared" si="0"/>
        <v/>
      </c>
      <c r="I54" s="1354"/>
      <c r="J54" s="2174" t="s">
        <v>6411</v>
      </c>
      <c r="K54" s="2175" t="str">
        <f>VLOOKUP(J54,'FICHE RATIOS'!C:D,2,FALSE)</f>
        <v>Système de Sécurité Incendie (SSI)</v>
      </c>
      <c r="M54" s="2034"/>
      <c r="N54" s="2031"/>
      <c r="P54" s="2034"/>
      <c r="Q54" s="2031"/>
      <c r="S54" s="2034"/>
      <c r="T54" s="2031"/>
    </row>
    <row r="55" spans="1:20" s="1355" customFormat="1" ht="15">
      <c r="A55" s="459"/>
      <c r="B55" s="1363" t="s">
        <v>179</v>
      </c>
      <c r="C55" s="1357"/>
      <c r="D55" s="1371" t="s">
        <v>4757</v>
      </c>
      <c r="E55" s="1370" t="s">
        <v>66</v>
      </c>
      <c r="F55" s="1366">
        <v>0</v>
      </c>
      <c r="G55" s="1361"/>
      <c r="H55" s="1059" t="str">
        <f t="shared" si="0"/>
        <v/>
      </c>
      <c r="I55" s="1354"/>
      <c r="J55" s="2174" t="s">
        <v>6411</v>
      </c>
      <c r="K55" s="2175" t="str">
        <f>VLOOKUP(J55,'FICHE RATIOS'!C:D,2,FALSE)</f>
        <v>Système de Sécurité Incendie (SSI)</v>
      </c>
      <c r="M55" s="2034"/>
      <c r="N55" s="2031"/>
      <c r="P55" s="2034"/>
      <c r="Q55" s="2031"/>
      <c r="S55" s="2034"/>
      <c r="T55" s="2031"/>
    </row>
    <row r="56" spans="1:20" s="1355" customFormat="1" ht="15">
      <c r="A56" s="459"/>
      <c r="B56" s="1363" t="s">
        <v>179</v>
      </c>
      <c r="C56" s="1357"/>
      <c r="D56" s="1371" t="s">
        <v>4758</v>
      </c>
      <c r="E56" s="1372" t="s">
        <v>235</v>
      </c>
      <c r="F56" s="1366">
        <v>5734</v>
      </c>
      <c r="G56" s="1361">
        <v>3.19</v>
      </c>
      <c r="H56" s="1059">
        <f t="shared" si="0"/>
        <v>18291.46</v>
      </c>
      <c r="I56" s="1354"/>
      <c r="J56" s="2174" t="s">
        <v>6411</v>
      </c>
      <c r="K56" s="2175" t="str">
        <f>VLOOKUP(J56,'FICHE RATIOS'!C:D,2,FALSE)</f>
        <v>Système de Sécurité Incendie (SSI)</v>
      </c>
      <c r="M56" s="2034"/>
      <c r="N56" s="2031"/>
      <c r="P56" s="2034"/>
      <c r="Q56" s="2031"/>
      <c r="S56" s="2034"/>
      <c r="T56" s="2031"/>
    </row>
    <row r="57" spans="1:20" s="1355" customFormat="1" ht="15">
      <c r="A57" s="459"/>
      <c r="B57" s="1363" t="s">
        <v>179</v>
      </c>
      <c r="C57" s="1357"/>
      <c r="D57" s="1371" t="s">
        <v>4759</v>
      </c>
      <c r="E57" s="1372" t="s">
        <v>235</v>
      </c>
      <c r="F57" s="1366">
        <v>14242</v>
      </c>
      <c r="G57" s="1361">
        <v>3.77</v>
      </c>
      <c r="H57" s="1059">
        <f t="shared" si="0"/>
        <v>53692.340000000004</v>
      </c>
      <c r="I57" s="1354"/>
      <c r="J57" s="2174" t="s">
        <v>6411</v>
      </c>
      <c r="K57" s="2175" t="str">
        <f>VLOOKUP(J57,'FICHE RATIOS'!C:D,2,FALSE)</f>
        <v>Système de Sécurité Incendie (SSI)</v>
      </c>
      <c r="M57" s="2034"/>
      <c r="N57" s="2031"/>
      <c r="P57" s="2034"/>
      <c r="Q57" s="2031"/>
      <c r="S57" s="2034"/>
      <c r="T57" s="2031"/>
    </row>
    <row r="58" spans="1:20" s="1355" customFormat="1" ht="15">
      <c r="A58" s="459"/>
      <c r="B58" s="1363" t="s">
        <v>179</v>
      </c>
      <c r="C58" s="1357"/>
      <c r="D58" s="1371" t="s">
        <v>4760</v>
      </c>
      <c r="E58" s="1372" t="s">
        <v>235</v>
      </c>
      <c r="F58" s="1366">
        <v>14130</v>
      </c>
      <c r="G58" s="1361">
        <v>2.89</v>
      </c>
      <c r="H58" s="1059">
        <f t="shared" si="0"/>
        <v>40835.700000000004</v>
      </c>
      <c r="I58" s="1354"/>
      <c r="J58" s="2174" t="s">
        <v>6411</v>
      </c>
      <c r="K58" s="2175" t="str">
        <f>VLOOKUP(J58,'FICHE RATIOS'!C:D,2,FALSE)</f>
        <v>Système de Sécurité Incendie (SSI)</v>
      </c>
      <c r="M58" s="2034"/>
      <c r="N58" s="2031"/>
      <c r="P58" s="2034"/>
      <c r="Q58" s="2031"/>
      <c r="S58" s="2034"/>
      <c r="T58" s="2031"/>
    </row>
    <row r="59" spans="1:20" s="1355" customFormat="1" ht="15">
      <c r="A59" s="459"/>
      <c r="B59" s="1363" t="s">
        <v>179</v>
      </c>
      <c r="C59" s="1357"/>
      <c r="D59" s="1364" t="s">
        <v>179</v>
      </c>
      <c r="E59" s="1372" t="s">
        <v>179</v>
      </c>
      <c r="F59" s="1366"/>
      <c r="G59" s="1361"/>
      <c r="H59" s="1059" t="str">
        <f t="shared" si="0"/>
        <v/>
      </c>
      <c r="I59" s="1354"/>
      <c r="J59" s="2174" t="s">
        <v>6411</v>
      </c>
      <c r="K59" s="2175" t="str">
        <f>VLOOKUP(J59,'FICHE RATIOS'!C:D,2,FALSE)</f>
        <v>Système de Sécurité Incendie (SSI)</v>
      </c>
      <c r="M59" s="2034"/>
      <c r="N59" s="2031"/>
      <c r="P59" s="2034"/>
      <c r="Q59" s="2031"/>
      <c r="S59" s="2034"/>
      <c r="T59" s="2031"/>
    </row>
    <row r="60" spans="1:20" s="1355" customFormat="1" ht="15">
      <c r="A60" s="459"/>
      <c r="B60" s="1363" t="s">
        <v>179</v>
      </c>
      <c r="C60" s="1357"/>
      <c r="D60" s="1364" t="s">
        <v>4761</v>
      </c>
      <c r="E60" s="1372" t="s">
        <v>179</v>
      </c>
      <c r="F60" s="1366"/>
      <c r="G60" s="1361"/>
      <c r="H60" s="1059" t="str">
        <f t="shared" si="0"/>
        <v/>
      </c>
      <c r="I60" s="1354"/>
      <c r="J60" s="2174" t="s">
        <v>6411</v>
      </c>
      <c r="K60" s="2175" t="str">
        <f>VLOOKUP(J60,'FICHE RATIOS'!C:D,2,FALSE)</f>
        <v>Système de Sécurité Incendie (SSI)</v>
      </c>
      <c r="M60" s="2034"/>
      <c r="N60" s="2031"/>
      <c r="P60" s="2034"/>
      <c r="Q60" s="2031"/>
      <c r="S60" s="2034"/>
      <c r="T60" s="2031"/>
    </row>
    <row r="61" spans="1:20" s="1355" customFormat="1" ht="15">
      <c r="A61" s="459"/>
      <c r="B61" s="1363" t="s">
        <v>179</v>
      </c>
      <c r="C61" s="1357"/>
      <c r="D61" s="1371" t="s">
        <v>4762</v>
      </c>
      <c r="E61" s="1372" t="s">
        <v>51</v>
      </c>
      <c r="F61" s="1366">
        <v>1</v>
      </c>
      <c r="G61" s="1361">
        <v>65949.27</v>
      </c>
      <c r="H61" s="1059">
        <f t="shared" si="0"/>
        <v>65949.27</v>
      </c>
      <c r="I61" s="1354"/>
      <c r="J61" s="2174" t="s">
        <v>6411</v>
      </c>
      <c r="K61" s="2175" t="str">
        <f>VLOOKUP(J61,'FICHE RATIOS'!C:D,2,FALSE)</f>
        <v>Système de Sécurité Incendie (SSI)</v>
      </c>
      <c r="M61" s="2034"/>
      <c r="N61" s="2031"/>
      <c r="P61" s="2034"/>
      <c r="Q61" s="2031"/>
      <c r="S61" s="2034"/>
      <c r="T61" s="2031"/>
    </row>
    <row r="62" spans="1:20" s="1355" customFormat="1" ht="15">
      <c r="A62" s="459"/>
      <c r="B62" s="1363" t="s">
        <v>179</v>
      </c>
      <c r="C62" s="1357"/>
      <c r="D62" s="1371" t="s">
        <v>4763</v>
      </c>
      <c r="E62" s="1372" t="s">
        <v>51</v>
      </c>
      <c r="F62" s="1366">
        <v>1</v>
      </c>
      <c r="G62" s="1361">
        <v>9280</v>
      </c>
      <c r="H62" s="1059">
        <f t="shared" si="0"/>
        <v>9280</v>
      </c>
      <c r="I62" s="1354"/>
      <c r="J62" s="2174" t="s">
        <v>6411</v>
      </c>
      <c r="K62" s="2175" t="str">
        <f>VLOOKUP(J62,'FICHE RATIOS'!C:D,2,FALSE)</f>
        <v>Système de Sécurité Incendie (SSI)</v>
      </c>
      <c r="M62" s="2034"/>
      <c r="N62" s="2031"/>
      <c r="P62" s="2034"/>
      <c r="Q62" s="2031"/>
      <c r="S62" s="2034"/>
      <c r="T62" s="2031"/>
    </row>
    <row r="63" spans="1:20" s="1355" customFormat="1" ht="15">
      <c r="A63" s="459"/>
      <c r="B63" s="1363" t="s">
        <v>179</v>
      </c>
      <c r="C63" s="1357"/>
      <c r="D63" s="1364" t="s">
        <v>179</v>
      </c>
      <c r="E63" s="1372" t="s">
        <v>179</v>
      </c>
      <c r="F63" s="1366"/>
      <c r="G63" s="1361"/>
      <c r="H63" s="1059" t="str">
        <f t="shared" si="0"/>
        <v/>
      </c>
      <c r="I63" s="1354"/>
      <c r="J63" s="2174"/>
      <c r="K63" s="2175" t="e">
        <f>VLOOKUP(J63,'FICHE RATIOS'!C:D,2,FALSE)</f>
        <v>#N/A</v>
      </c>
      <c r="M63" s="2034"/>
      <c r="N63" s="2031"/>
      <c r="P63" s="2034"/>
      <c r="Q63" s="2031"/>
      <c r="S63" s="2034"/>
      <c r="T63" s="2031"/>
    </row>
    <row r="64" spans="1:20" s="1355" customFormat="1" ht="15">
      <c r="A64" s="459"/>
      <c r="B64" s="1363" t="s">
        <v>179</v>
      </c>
      <c r="C64" s="1357"/>
      <c r="D64" s="1364" t="s">
        <v>179</v>
      </c>
      <c r="E64" s="1372" t="s">
        <v>179</v>
      </c>
      <c r="F64" s="1366"/>
      <c r="G64" s="1361"/>
      <c r="H64" s="1059" t="str">
        <f t="shared" si="0"/>
        <v/>
      </c>
      <c r="I64" s="1354"/>
      <c r="J64" s="2174"/>
      <c r="K64" s="2175" t="e">
        <f>VLOOKUP(J64,'FICHE RATIOS'!C:D,2,FALSE)</f>
        <v>#N/A</v>
      </c>
      <c r="M64" s="2034"/>
      <c r="N64" s="2031"/>
      <c r="P64" s="2034"/>
      <c r="Q64" s="2031"/>
      <c r="S64" s="2034"/>
      <c r="T64" s="2031"/>
    </row>
    <row r="65" spans="1:20" s="1355" customFormat="1" ht="15">
      <c r="A65" s="459"/>
      <c r="B65" s="1363" t="s">
        <v>4764</v>
      </c>
      <c r="C65" s="1357"/>
      <c r="D65" s="1368" t="s">
        <v>4765</v>
      </c>
      <c r="E65" s="1372" t="s">
        <v>51</v>
      </c>
      <c r="F65" s="1366"/>
      <c r="G65" s="1361"/>
      <c r="H65" s="1059" t="str">
        <f t="shared" si="0"/>
        <v/>
      </c>
      <c r="I65" s="1354"/>
      <c r="J65" s="2174" t="s">
        <v>6415</v>
      </c>
      <c r="K65" s="2175" t="str">
        <f>VLOOKUP(J65,'FICHE RATIOS'!C:D,2,FALSE)</f>
        <v>Contrôle d'accès / Intrusion</v>
      </c>
      <c r="M65" s="2034"/>
      <c r="N65" s="2031"/>
      <c r="P65" s="2034"/>
      <c r="Q65" s="2031"/>
      <c r="S65" s="2034"/>
      <c r="T65" s="2031"/>
    </row>
    <row r="66" spans="1:20" s="1355" customFormat="1" ht="15">
      <c r="A66" s="459"/>
      <c r="B66" s="1363" t="s">
        <v>179</v>
      </c>
      <c r="C66" s="1357"/>
      <c r="D66" s="1364" t="s">
        <v>4766</v>
      </c>
      <c r="E66" s="1372" t="s">
        <v>179</v>
      </c>
      <c r="F66" s="1366"/>
      <c r="G66" s="1361"/>
      <c r="H66" s="1059" t="str">
        <f t="shared" si="0"/>
        <v/>
      </c>
      <c r="I66" s="1354"/>
      <c r="J66" s="2174" t="s">
        <v>6415</v>
      </c>
      <c r="K66" s="2175" t="str">
        <f>VLOOKUP(J66,'FICHE RATIOS'!C:D,2,FALSE)</f>
        <v>Contrôle d'accès / Intrusion</v>
      </c>
      <c r="M66" s="2034"/>
      <c r="N66" s="2031"/>
      <c r="P66" s="2034"/>
      <c r="Q66" s="2031"/>
      <c r="S66" s="2034"/>
      <c r="T66" s="2031"/>
    </row>
    <row r="67" spans="1:20" s="1355" customFormat="1" ht="15">
      <c r="A67" s="459"/>
      <c r="B67" s="1363" t="s">
        <v>179</v>
      </c>
      <c r="C67" s="1357"/>
      <c r="D67" s="1371" t="s">
        <v>4767</v>
      </c>
      <c r="E67" s="1372" t="s">
        <v>51</v>
      </c>
      <c r="F67" s="1366">
        <v>2</v>
      </c>
      <c r="G67" s="1361">
        <v>6252.32</v>
      </c>
      <c r="H67" s="1059">
        <f t="shared" si="0"/>
        <v>12504.64</v>
      </c>
      <c r="I67" s="1354"/>
      <c r="J67" s="2174" t="s">
        <v>6415</v>
      </c>
      <c r="K67" s="2175" t="str">
        <f>VLOOKUP(J67,'FICHE RATIOS'!C:D,2,FALSE)</f>
        <v>Contrôle d'accès / Intrusion</v>
      </c>
      <c r="M67" s="2034"/>
      <c r="N67" s="2031"/>
      <c r="P67" s="2034"/>
      <c r="Q67" s="2031"/>
      <c r="S67" s="2034"/>
      <c r="T67" s="2031"/>
    </row>
    <row r="68" spans="1:20" s="1355" customFormat="1" ht="15">
      <c r="A68" s="459"/>
      <c r="B68" s="1363" t="s">
        <v>179</v>
      </c>
      <c r="C68" s="1357"/>
      <c r="D68" s="1371" t="s">
        <v>4768</v>
      </c>
      <c r="E68" s="1372" t="s">
        <v>66</v>
      </c>
      <c r="F68" s="1366">
        <v>4</v>
      </c>
      <c r="G68" s="1361">
        <v>397.96</v>
      </c>
      <c r="H68" s="1059">
        <f t="shared" si="0"/>
        <v>1591.84</v>
      </c>
      <c r="I68" s="1354"/>
      <c r="J68" s="2174" t="s">
        <v>6415</v>
      </c>
      <c r="K68" s="2175" t="str">
        <f>VLOOKUP(J68,'FICHE RATIOS'!C:D,2,FALSE)</f>
        <v>Contrôle d'accès / Intrusion</v>
      </c>
      <c r="M68" s="2034"/>
      <c r="N68" s="2031"/>
      <c r="P68" s="2034"/>
      <c r="Q68" s="2031"/>
      <c r="S68" s="2034"/>
      <c r="T68" s="2031"/>
    </row>
    <row r="69" spans="1:20" s="1355" customFormat="1" ht="15">
      <c r="A69" s="459"/>
      <c r="B69" s="1363" t="s">
        <v>179</v>
      </c>
      <c r="C69" s="1357"/>
      <c r="D69" s="1371" t="s">
        <v>4769</v>
      </c>
      <c r="E69" s="1372" t="s">
        <v>51</v>
      </c>
      <c r="F69" s="1366">
        <v>1</v>
      </c>
      <c r="G69" s="1361">
        <v>5662.43</v>
      </c>
      <c r="H69" s="1059">
        <f t="shared" si="0"/>
        <v>5662.43</v>
      </c>
      <c r="I69" s="1354"/>
      <c r="J69" s="2174" t="s">
        <v>6415</v>
      </c>
      <c r="K69" s="2175" t="str">
        <f>VLOOKUP(J69,'FICHE RATIOS'!C:D,2,FALSE)</f>
        <v>Contrôle d'accès / Intrusion</v>
      </c>
      <c r="M69" s="2034"/>
      <c r="N69" s="2031"/>
      <c r="P69" s="2034"/>
      <c r="Q69" s="2031"/>
      <c r="S69" s="2034"/>
      <c r="T69" s="2031"/>
    </row>
    <row r="70" spans="1:20" s="1355" customFormat="1" ht="15">
      <c r="A70" s="459"/>
      <c r="B70" s="1363" t="s">
        <v>179</v>
      </c>
      <c r="C70" s="1357"/>
      <c r="D70" s="1373" t="s">
        <v>4770</v>
      </c>
      <c r="E70" s="1374" t="s">
        <v>51</v>
      </c>
      <c r="F70" s="1375">
        <v>1</v>
      </c>
      <c r="G70" s="1376">
        <v>2907</v>
      </c>
      <c r="H70" s="1377" t="s">
        <v>4771</v>
      </c>
      <c r="I70" s="1354"/>
      <c r="J70" s="2174" t="s">
        <v>6415</v>
      </c>
      <c r="K70" s="2175" t="str">
        <f>VLOOKUP(J70,'FICHE RATIOS'!C:D,2,FALSE)</f>
        <v>Contrôle d'accès / Intrusion</v>
      </c>
      <c r="M70" s="2034"/>
      <c r="N70" s="2031"/>
      <c r="P70" s="2034"/>
      <c r="Q70" s="2031"/>
      <c r="S70" s="2034"/>
      <c r="T70" s="2031"/>
    </row>
    <row r="71" spans="1:20" s="1355" customFormat="1" ht="24">
      <c r="A71" s="459"/>
      <c r="B71" s="1363" t="s">
        <v>179</v>
      </c>
      <c r="C71" s="1357"/>
      <c r="D71" s="991" t="s">
        <v>4772</v>
      </c>
      <c r="E71" s="1372" t="s">
        <v>51</v>
      </c>
      <c r="F71" s="1366">
        <v>1</v>
      </c>
      <c r="G71" s="1361">
        <v>2591.08</v>
      </c>
      <c r="H71" s="1059">
        <f t="shared" si="0"/>
        <v>2591.08</v>
      </c>
      <c r="I71" s="1354"/>
      <c r="J71" s="2174" t="s">
        <v>6415</v>
      </c>
      <c r="K71" s="2175" t="str">
        <f>VLOOKUP(J71,'FICHE RATIOS'!C:D,2,FALSE)</f>
        <v>Contrôle d'accès / Intrusion</v>
      </c>
      <c r="M71" s="2034"/>
      <c r="N71" s="2031"/>
      <c r="P71" s="2034"/>
      <c r="Q71" s="2031"/>
      <c r="S71" s="2034"/>
      <c r="T71" s="2031"/>
    </row>
    <row r="72" spans="1:20" s="1355" customFormat="1" ht="15">
      <c r="A72" s="459"/>
      <c r="B72" s="1363" t="s">
        <v>179</v>
      </c>
      <c r="C72" s="1357"/>
      <c r="D72" s="1371" t="s">
        <v>4773</v>
      </c>
      <c r="E72" s="1372" t="s">
        <v>51</v>
      </c>
      <c r="F72" s="1366">
        <v>2</v>
      </c>
      <c r="G72" s="1361">
        <v>708.47</v>
      </c>
      <c r="H72" s="1059">
        <f t="shared" si="0"/>
        <v>1416.94</v>
      </c>
      <c r="I72" s="1354"/>
      <c r="J72" s="2174" t="s">
        <v>6415</v>
      </c>
      <c r="K72" s="2175" t="str">
        <f>VLOOKUP(J72,'FICHE RATIOS'!C:D,2,FALSE)</f>
        <v>Contrôle d'accès / Intrusion</v>
      </c>
      <c r="M72" s="2034"/>
      <c r="N72" s="2031"/>
      <c r="P72" s="2034"/>
      <c r="Q72" s="2031"/>
      <c r="S72" s="2034"/>
      <c r="T72" s="2031"/>
    </row>
    <row r="73" spans="1:20" s="1355" customFormat="1" ht="15">
      <c r="A73" s="459"/>
      <c r="B73" s="1363" t="s">
        <v>179</v>
      </c>
      <c r="C73" s="1357"/>
      <c r="D73" s="1364" t="s">
        <v>179</v>
      </c>
      <c r="E73" s="1372" t="s">
        <v>179</v>
      </c>
      <c r="F73" s="1366"/>
      <c r="G73" s="1361"/>
      <c r="H73" s="1059" t="str">
        <f t="shared" si="0"/>
        <v/>
      </c>
      <c r="I73" s="1354"/>
      <c r="J73" s="2174" t="s">
        <v>6415</v>
      </c>
      <c r="K73" s="2175" t="str">
        <f>VLOOKUP(J73,'FICHE RATIOS'!C:D,2,FALSE)</f>
        <v>Contrôle d'accès / Intrusion</v>
      </c>
      <c r="M73" s="2034"/>
      <c r="N73" s="2031"/>
      <c r="P73" s="2034"/>
      <c r="Q73" s="2031"/>
      <c r="S73" s="2034"/>
      <c r="T73" s="2031"/>
    </row>
    <row r="74" spans="1:20" s="1355" customFormat="1" ht="15">
      <c r="A74" s="459"/>
      <c r="B74" s="1363" t="s">
        <v>179</v>
      </c>
      <c r="C74" s="1357"/>
      <c r="D74" s="1364" t="s">
        <v>4774</v>
      </c>
      <c r="E74" s="1372" t="s">
        <v>179</v>
      </c>
      <c r="F74" s="1366"/>
      <c r="G74" s="1361"/>
      <c r="H74" s="1059" t="str">
        <f t="shared" si="0"/>
        <v/>
      </c>
      <c r="I74" s="1354"/>
      <c r="J74" s="2174" t="s">
        <v>6415</v>
      </c>
      <c r="K74" s="2175" t="str">
        <f>VLOOKUP(J74,'FICHE RATIOS'!C:D,2,FALSE)</f>
        <v>Contrôle d'accès / Intrusion</v>
      </c>
      <c r="M74" s="2034"/>
      <c r="N74" s="2031"/>
      <c r="P74" s="2034"/>
      <c r="Q74" s="2031"/>
      <c r="S74" s="2034"/>
      <c r="T74" s="2031"/>
    </row>
    <row r="75" spans="1:20" s="1355" customFormat="1" ht="15">
      <c r="A75" s="459"/>
      <c r="B75" s="1363" t="s">
        <v>179</v>
      </c>
      <c r="C75" s="1357"/>
      <c r="D75" s="1371" t="s">
        <v>4775</v>
      </c>
      <c r="E75" s="1372" t="s">
        <v>66</v>
      </c>
      <c r="F75" s="1366">
        <v>33</v>
      </c>
      <c r="G75" s="1361">
        <v>536.25</v>
      </c>
      <c r="H75" s="1059">
        <f t="shared" ref="H75:H138" si="1">+IF(F75=0,"",F75*G75)</f>
        <v>17696.25</v>
      </c>
      <c r="I75" s="1354"/>
      <c r="J75" s="2174" t="s">
        <v>6415</v>
      </c>
      <c r="K75" s="2175" t="str">
        <f>VLOOKUP(J75,'FICHE RATIOS'!C:D,2,FALSE)</f>
        <v>Contrôle d'accès / Intrusion</v>
      </c>
      <c r="M75" s="2034"/>
      <c r="N75" s="2031"/>
      <c r="P75" s="2034"/>
      <c r="Q75" s="2031"/>
      <c r="S75" s="2034"/>
      <c r="T75" s="2031"/>
    </row>
    <row r="76" spans="1:20" s="1355" customFormat="1" ht="15">
      <c r="A76" s="459"/>
      <c r="B76" s="1363" t="s">
        <v>179</v>
      </c>
      <c r="C76" s="1357"/>
      <c r="D76" s="1364" t="s">
        <v>179</v>
      </c>
      <c r="E76" s="1372" t="s">
        <v>179</v>
      </c>
      <c r="F76" s="1366"/>
      <c r="G76" s="1361"/>
      <c r="H76" s="1059" t="str">
        <f t="shared" si="1"/>
        <v/>
      </c>
      <c r="I76" s="1354"/>
      <c r="J76" s="2174" t="s">
        <v>6415</v>
      </c>
      <c r="K76" s="2175" t="str">
        <f>VLOOKUP(J76,'FICHE RATIOS'!C:D,2,FALSE)</f>
        <v>Contrôle d'accès / Intrusion</v>
      </c>
      <c r="M76" s="2034"/>
      <c r="N76" s="2031"/>
      <c r="P76" s="2034"/>
      <c r="Q76" s="2031"/>
      <c r="S76" s="2034"/>
      <c r="T76" s="2031"/>
    </row>
    <row r="77" spans="1:20" s="1355" customFormat="1" ht="15">
      <c r="A77" s="459"/>
      <c r="B77" s="1363" t="s">
        <v>179</v>
      </c>
      <c r="C77" s="1357"/>
      <c r="D77" s="1364" t="s">
        <v>4751</v>
      </c>
      <c r="E77" s="1372" t="s">
        <v>179</v>
      </c>
      <c r="F77" s="1366"/>
      <c r="G77" s="1361"/>
      <c r="H77" s="1059" t="str">
        <f t="shared" si="1"/>
        <v/>
      </c>
      <c r="I77" s="1354"/>
      <c r="J77" s="2174" t="s">
        <v>6415</v>
      </c>
      <c r="K77" s="2175" t="str">
        <f>VLOOKUP(J77,'FICHE RATIOS'!C:D,2,FALSE)</f>
        <v>Contrôle d'accès / Intrusion</v>
      </c>
      <c r="M77" s="2034"/>
      <c r="N77" s="2031"/>
      <c r="P77" s="2034"/>
      <c r="Q77" s="2031"/>
      <c r="S77" s="2034"/>
      <c r="T77" s="2031"/>
    </row>
    <row r="78" spans="1:20" s="1355" customFormat="1" ht="36">
      <c r="A78" s="459"/>
      <c r="B78" s="1363" t="s">
        <v>179</v>
      </c>
      <c r="C78" s="1357"/>
      <c r="D78" s="983" t="s">
        <v>4776</v>
      </c>
      <c r="E78" s="1372" t="s">
        <v>179</v>
      </c>
      <c r="F78" s="1366"/>
      <c r="G78" s="1361"/>
      <c r="H78" s="1059" t="str">
        <f t="shared" si="1"/>
        <v/>
      </c>
      <c r="I78" s="1354"/>
      <c r="J78" s="2174" t="s">
        <v>6415</v>
      </c>
      <c r="K78" s="2175" t="str">
        <f>VLOOKUP(J78,'FICHE RATIOS'!C:D,2,FALSE)</f>
        <v>Contrôle d'accès / Intrusion</v>
      </c>
      <c r="M78" s="2034"/>
      <c r="N78" s="2031"/>
      <c r="P78" s="2034"/>
      <c r="Q78" s="2031"/>
      <c r="S78" s="2034"/>
      <c r="T78" s="2031"/>
    </row>
    <row r="79" spans="1:20" s="1355" customFormat="1" ht="15">
      <c r="A79" s="459"/>
      <c r="B79" s="1363" t="s">
        <v>179</v>
      </c>
      <c r="C79" s="1357"/>
      <c r="D79" s="1364" t="s">
        <v>179</v>
      </c>
      <c r="E79" s="1372" t="s">
        <v>179</v>
      </c>
      <c r="F79" s="1366"/>
      <c r="G79" s="1361"/>
      <c r="H79" s="1059" t="str">
        <f t="shared" si="1"/>
        <v/>
      </c>
      <c r="I79" s="1354"/>
      <c r="J79" s="2174" t="s">
        <v>6415</v>
      </c>
      <c r="K79" s="2175" t="str">
        <f>VLOOKUP(J79,'FICHE RATIOS'!C:D,2,FALSE)</f>
        <v>Contrôle d'accès / Intrusion</v>
      </c>
      <c r="M79" s="2034"/>
      <c r="N79" s="2031"/>
      <c r="P79" s="2034"/>
      <c r="Q79" s="2031"/>
      <c r="S79" s="2034"/>
      <c r="T79" s="2031"/>
    </row>
    <row r="80" spans="1:20" s="1355" customFormat="1" ht="15">
      <c r="A80" s="459"/>
      <c r="B80" s="1363" t="s">
        <v>179</v>
      </c>
      <c r="C80" s="1357"/>
      <c r="D80" s="1364" t="s">
        <v>4777</v>
      </c>
      <c r="E80" s="1372" t="s">
        <v>179</v>
      </c>
      <c r="F80" s="1366"/>
      <c r="G80" s="1361"/>
      <c r="H80" s="1059" t="str">
        <f t="shared" si="1"/>
        <v/>
      </c>
      <c r="I80" s="1354"/>
      <c r="J80" s="2174" t="s">
        <v>6415</v>
      </c>
      <c r="K80" s="2175" t="str">
        <f>VLOOKUP(J80,'FICHE RATIOS'!C:D,2,FALSE)</f>
        <v>Contrôle d'accès / Intrusion</v>
      </c>
      <c r="M80" s="2034"/>
      <c r="N80" s="2031"/>
      <c r="P80" s="2034"/>
      <c r="Q80" s="2031"/>
      <c r="S80" s="2034"/>
      <c r="T80" s="2031"/>
    </row>
    <row r="81" spans="1:20" s="1355" customFormat="1" ht="15">
      <c r="A81" s="459"/>
      <c r="B81" s="1363" t="s">
        <v>179</v>
      </c>
      <c r="C81" s="1357"/>
      <c r="D81" s="1371" t="s">
        <v>4778</v>
      </c>
      <c r="E81" s="1372" t="s">
        <v>51</v>
      </c>
      <c r="F81" s="1366">
        <v>1</v>
      </c>
      <c r="G81" s="1361">
        <v>10249.58</v>
      </c>
      <c r="H81" s="1059">
        <f t="shared" si="1"/>
        <v>10249.58</v>
      </c>
      <c r="I81" s="1354"/>
      <c r="J81" s="2174" t="s">
        <v>6415</v>
      </c>
      <c r="K81" s="2175" t="str">
        <f>VLOOKUP(J81,'FICHE RATIOS'!C:D,2,FALSE)</f>
        <v>Contrôle d'accès / Intrusion</v>
      </c>
      <c r="M81" s="2034"/>
      <c r="N81" s="2031"/>
      <c r="P81" s="2034"/>
      <c r="Q81" s="2031"/>
      <c r="S81" s="2034"/>
      <c r="T81" s="2031"/>
    </row>
    <row r="82" spans="1:20" s="1355" customFormat="1" ht="15">
      <c r="A82" s="459"/>
      <c r="B82" s="1363" t="s">
        <v>179</v>
      </c>
      <c r="C82" s="1357"/>
      <c r="D82" s="1371" t="s">
        <v>4779</v>
      </c>
      <c r="E82" s="1370" t="s">
        <v>51</v>
      </c>
      <c r="F82" s="1366">
        <v>1</v>
      </c>
      <c r="G82" s="1361">
        <v>6627.15</v>
      </c>
      <c r="H82" s="1059">
        <f t="shared" si="1"/>
        <v>6627.15</v>
      </c>
      <c r="I82" s="1354"/>
      <c r="J82" s="2174" t="s">
        <v>6415</v>
      </c>
      <c r="K82" s="2175" t="str">
        <f>VLOOKUP(J82,'FICHE RATIOS'!C:D,2,FALSE)</f>
        <v>Contrôle d'accès / Intrusion</v>
      </c>
      <c r="M82" s="2034"/>
      <c r="N82" s="2031"/>
      <c r="P82" s="2034"/>
      <c r="Q82" s="2031"/>
      <c r="S82" s="2034"/>
      <c r="T82" s="2031"/>
    </row>
    <row r="83" spans="1:20" s="1355" customFormat="1" ht="15">
      <c r="A83" s="459"/>
      <c r="B83" s="1363" t="s">
        <v>179</v>
      </c>
      <c r="C83" s="1357"/>
      <c r="D83" s="1371" t="s">
        <v>4780</v>
      </c>
      <c r="E83" s="1372" t="s">
        <v>51</v>
      </c>
      <c r="F83" s="1366">
        <v>1</v>
      </c>
      <c r="G83" s="1361"/>
      <c r="H83" s="1059">
        <f t="shared" si="1"/>
        <v>0</v>
      </c>
      <c r="I83" s="1354"/>
      <c r="J83" s="2174" t="s">
        <v>6415</v>
      </c>
      <c r="K83" s="2175" t="str">
        <f>VLOOKUP(J83,'FICHE RATIOS'!C:D,2,FALSE)</f>
        <v>Contrôle d'accès / Intrusion</v>
      </c>
      <c r="M83" s="2034"/>
      <c r="N83" s="2031"/>
      <c r="P83" s="2034"/>
      <c r="Q83" s="2031"/>
      <c r="S83" s="2034"/>
      <c r="T83" s="2031"/>
    </row>
    <row r="84" spans="1:20" s="1355" customFormat="1" ht="15">
      <c r="A84" s="459"/>
      <c r="B84" s="1363" t="s">
        <v>179</v>
      </c>
      <c r="C84" s="1357"/>
      <c r="D84" s="1364" t="s">
        <v>179</v>
      </c>
      <c r="E84" s="1372" t="s">
        <v>179</v>
      </c>
      <c r="F84" s="1366"/>
      <c r="G84" s="1361"/>
      <c r="H84" s="1059" t="str">
        <f t="shared" si="1"/>
        <v/>
      </c>
      <c r="I84" s="1354"/>
      <c r="J84" s="2174" t="s">
        <v>6415</v>
      </c>
      <c r="K84" s="2175" t="str">
        <f>VLOOKUP(J84,'FICHE RATIOS'!C:D,2,FALSE)</f>
        <v>Contrôle d'accès / Intrusion</v>
      </c>
      <c r="M84" s="2034"/>
      <c r="N84" s="2031"/>
      <c r="P84" s="2034"/>
      <c r="Q84" s="2031"/>
      <c r="S84" s="2034"/>
      <c r="T84" s="2031"/>
    </row>
    <row r="85" spans="1:20" s="1355" customFormat="1" ht="15">
      <c r="A85" s="459"/>
      <c r="B85" s="1363" t="s">
        <v>179</v>
      </c>
      <c r="C85" s="1357"/>
      <c r="D85" s="1364" t="s">
        <v>179</v>
      </c>
      <c r="E85" s="1372" t="s">
        <v>179</v>
      </c>
      <c r="F85" s="1366"/>
      <c r="G85" s="1361"/>
      <c r="H85" s="1059" t="str">
        <f t="shared" si="1"/>
        <v/>
      </c>
      <c r="I85" s="1354"/>
      <c r="J85" s="2174"/>
      <c r="K85" s="2175" t="e">
        <f>VLOOKUP(J85,'FICHE RATIOS'!C:D,2,FALSE)</f>
        <v>#N/A</v>
      </c>
      <c r="M85" s="2034"/>
      <c r="N85" s="2031"/>
      <c r="P85" s="2034"/>
      <c r="Q85" s="2031"/>
      <c r="S85" s="2034"/>
      <c r="T85" s="2031"/>
    </row>
    <row r="86" spans="1:20" s="1355" customFormat="1" ht="15">
      <c r="A86" s="459"/>
      <c r="B86" s="1363" t="s">
        <v>179</v>
      </c>
      <c r="C86" s="1357"/>
      <c r="D86" s="1364" t="s">
        <v>179</v>
      </c>
      <c r="E86" s="1372" t="s">
        <v>179</v>
      </c>
      <c r="F86" s="1366"/>
      <c r="G86" s="1361"/>
      <c r="H86" s="1059" t="str">
        <f t="shared" si="1"/>
        <v/>
      </c>
      <c r="I86" s="1354"/>
      <c r="J86" s="2174"/>
      <c r="K86" s="2175" t="e">
        <f>VLOOKUP(J86,'FICHE RATIOS'!C:D,2,FALSE)</f>
        <v>#N/A</v>
      </c>
      <c r="M86" s="2034"/>
      <c r="N86" s="2031"/>
      <c r="P86" s="2034"/>
      <c r="Q86" s="2031"/>
      <c r="S86" s="2034"/>
      <c r="T86" s="2031"/>
    </row>
    <row r="87" spans="1:20" s="1355" customFormat="1" ht="15">
      <c r="A87" s="459"/>
      <c r="B87" s="1363" t="s">
        <v>4781</v>
      </c>
      <c r="C87" s="1357"/>
      <c r="D87" s="1368" t="s">
        <v>4782</v>
      </c>
      <c r="E87" s="1372" t="s">
        <v>51</v>
      </c>
      <c r="F87" s="1366"/>
      <c r="G87" s="1361"/>
      <c r="H87" s="1059" t="str">
        <f t="shared" si="1"/>
        <v/>
      </c>
      <c r="I87" s="1354"/>
      <c r="J87" s="2174" t="s">
        <v>6415</v>
      </c>
      <c r="K87" s="2175" t="str">
        <f>VLOOKUP(J87,'FICHE RATIOS'!C:D,2,FALSE)</f>
        <v>Contrôle d'accès / Intrusion</v>
      </c>
      <c r="M87" s="2034"/>
      <c r="N87" s="2031"/>
      <c r="P87" s="2034"/>
      <c r="Q87" s="2031"/>
      <c r="S87" s="2034"/>
      <c r="T87" s="2031"/>
    </row>
    <row r="88" spans="1:20" s="1355" customFormat="1" ht="15">
      <c r="A88" s="459"/>
      <c r="B88" s="1363" t="s">
        <v>179</v>
      </c>
      <c r="C88" s="1357"/>
      <c r="D88" s="1364" t="s">
        <v>179</v>
      </c>
      <c r="E88" s="1372" t="s">
        <v>179</v>
      </c>
      <c r="F88" s="1366"/>
      <c r="G88" s="1361"/>
      <c r="H88" s="1059" t="str">
        <f t="shared" si="1"/>
        <v/>
      </c>
      <c r="I88" s="1354"/>
      <c r="J88" s="2174" t="s">
        <v>6415</v>
      </c>
      <c r="K88" s="2175" t="str">
        <f>VLOOKUP(J88,'FICHE RATIOS'!C:D,2,FALSE)</f>
        <v>Contrôle d'accès / Intrusion</v>
      </c>
      <c r="M88" s="2034"/>
      <c r="N88" s="2031"/>
      <c r="P88" s="2034"/>
      <c r="Q88" s="2031"/>
      <c r="S88" s="2034"/>
      <c r="T88" s="2031"/>
    </row>
    <row r="89" spans="1:20" s="1355" customFormat="1" ht="15">
      <c r="A89" s="459"/>
      <c r="B89" s="1363" t="s">
        <v>179</v>
      </c>
      <c r="C89" s="1357"/>
      <c r="D89" s="1364" t="s">
        <v>4766</v>
      </c>
      <c r="E89" s="1372" t="s">
        <v>179</v>
      </c>
      <c r="F89" s="1366"/>
      <c r="G89" s="1361"/>
      <c r="H89" s="1059" t="str">
        <f t="shared" si="1"/>
        <v/>
      </c>
      <c r="I89" s="1354"/>
      <c r="J89" s="2174" t="s">
        <v>6415</v>
      </c>
      <c r="K89" s="2175" t="str">
        <f>VLOOKUP(J89,'FICHE RATIOS'!C:D,2,FALSE)</f>
        <v>Contrôle d'accès / Intrusion</v>
      </c>
      <c r="M89" s="2034"/>
      <c r="N89" s="2031"/>
      <c r="P89" s="2034"/>
      <c r="Q89" s="2031"/>
      <c r="S89" s="2034"/>
      <c r="T89" s="2031"/>
    </row>
    <row r="90" spans="1:20" s="1355" customFormat="1" ht="15">
      <c r="A90" s="459"/>
      <c r="B90" s="1363" t="s">
        <v>179</v>
      </c>
      <c r="C90" s="1357"/>
      <c r="D90" s="1371" t="s">
        <v>4783</v>
      </c>
      <c r="E90" s="1372" t="s">
        <v>51</v>
      </c>
      <c r="F90" s="1366">
        <v>1</v>
      </c>
      <c r="G90" s="1361">
        <v>4311.55</v>
      </c>
      <c r="H90" s="1059">
        <f t="shared" si="1"/>
        <v>4311.55</v>
      </c>
      <c r="I90" s="1354"/>
      <c r="J90" s="2174" t="s">
        <v>6415</v>
      </c>
      <c r="K90" s="2175" t="str">
        <f>VLOOKUP(J90,'FICHE RATIOS'!C:D,2,FALSE)</f>
        <v>Contrôle d'accès / Intrusion</v>
      </c>
      <c r="M90" s="2034"/>
      <c r="N90" s="2031"/>
      <c r="P90" s="2034"/>
      <c r="Q90" s="2031"/>
      <c r="S90" s="2034"/>
      <c r="T90" s="2031"/>
    </row>
    <row r="91" spans="1:20" s="1355" customFormat="1" ht="15">
      <c r="A91" s="459"/>
      <c r="B91" s="1363" t="s">
        <v>179</v>
      </c>
      <c r="C91" s="1357"/>
      <c r="D91" s="1371" t="s">
        <v>4784</v>
      </c>
      <c r="E91" s="1372" t="s">
        <v>51</v>
      </c>
      <c r="F91" s="1366">
        <v>1</v>
      </c>
      <c r="G91" s="1361">
        <v>4225.33</v>
      </c>
      <c r="H91" s="1059">
        <f t="shared" si="1"/>
        <v>4225.33</v>
      </c>
      <c r="I91" s="1354"/>
      <c r="J91" s="2174" t="s">
        <v>6415</v>
      </c>
      <c r="K91" s="2175" t="str">
        <f>VLOOKUP(J91,'FICHE RATIOS'!C:D,2,FALSE)</f>
        <v>Contrôle d'accès / Intrusion</v>
      </c>
      <c r="M91" s="2034"/>
      <c r="N91" s="2031"/>
      <c r="P91" s="2034"/>
      <c r="Q91" s="2031"/>
      <c r="S91" s="2034"/>
      <c r="T91" s="2031"/>
    </row>
    <row r="92" spans="1:20" s="1355" customFormat="1" ht="15">
      <c r="A92" s="459"/>
      <c r="B92" s="1363" t="s">
        <v>179</v>
      </c>
      <c r="C92" s="1357"/>
      <c r="D92" s="1371" t="s">
        <v>4769</v>
      </c>
      <c r="E92" s="1372" t="s">
        <v>51</v>
      </c>
      <c r="F92" s="1366">
        <v>1</v>
      </c>
      <c r="G92" s="1361">
        <v>2532.35</v>
      </c>
      <c r="H92" s="1059">
        <f t="shared" si="1"/>
        <v>2532.35</v>
      </c>
      <c r="I92" s="1354"/>
      <c r="J92" s="2174" t="s">
        <v>6415</v>
      </c>
      <c r="K92" s="2175" t="str">
        <f>VLOOKUP(J92,'FICHE RATIOS'!C:D,2,FALSE)</f>
        <v>Contrôle d'accès / Intrusion</v>
      </c>
      <c r="M92" s="2034"/>
      <c r="N92" s="2031"/>
      <c r="P92" s="2034"/>
      <c r="Q92" s="2031"/>
      <c r="S92" s="2034"/>
      <c r="T92" s="2031"/>
    </row>
    <row r="93" spans="1:20" s="1355" customFormat="1" ht="15">
      <c r="A93" s="459"/>
      <c r="B93" s="1363" t="s">
        <v>179</v>
      </c>
      <c r="C93" s="1357"/>
      <c r="D93" s="1371" t="s">
        <v>4785</v>
      </c>
      <c r="E93" s="1372" t="s">
        <v>51</v>
      </c>
      <c r="F93" s="1366">
        <v>1</v>
      </c>
      <c r="G93" s="1361">
        <v>15495.19</v>
      </c>
      <c r="H93" s="1059">
        <f t="shared" si="1"/>
        <v>15495.19</v>
      </c>
      <c r="I93" s="1354"/>
      <c r="J93" s="2174" t="s">
        <v>6415</v>
      </c>
      <c r="K93" s="2175" t="str">
        <f>VLOOKUP(J93,'FICHE RATIOS'!C:D,2,FALSE)</f>
        <v>Contrôle d'accès / Intrusion</v>
      </c>
      <c r="M93" s="2034"/>
      <c r="N93" s="2031"/>
      <c r="P93" s="2034"/>
      <c r="Q93" s="2031"/>
      <c r="S93" s="2034"/>
      <c r="T93" s="2031"/>
    </row>
    <row r="94" spans="1:20" s="1355" customFormat="1" ht="15">
      <c r="A94" s="459"/>
      <c r="B94" s="1363" t="s">
        <v>179</v>
      </c>
      <c r="C94" s="1357"/>
      <c r="D94" s="1371" t="s">
        <v>4786</v>
      </c>
      <c r="E94" s="1372" t="s">
        <v>51</v>
      </c>
      <c r="F94" s="1366">
        <v>0</v>
      </c>
      <c r="G94" s="1361"/>
      <c r="H94" s="1059" t="str">
        <f t="shared" si="1"/>
        <v/>
      </c>
      <c r="I94" s="1354"/>
      <c r="J94" s="2174" t="s">
        <v>6415</v>
      </c>
      <c r="K94" s="2175" t="str">
        <f>VLOOKUP(J94,'FICHE RATIOS'!C:D,2,FALSE)</f>
        <v>Contrôle d'accès / Intrusion</v>
      </c>
      <c r="M94" s="2034"/>
      <c r="N94" s="2031"/>
      <c r="P94" s="2034"/>
      <c r="Q94" s="2031"/>
      <c r="S94" s="2034"/>
      <c r="T94" s="2031"/>
    </row>
    <row r="95" spans="1:20" s="1355" customFormat="1" ht="15">
      <c r="A95" s="459"/>
      <c r="B95" s="1363" t="s">
        <v>179</v>
      </c>
      <c r="C95" s="1357"/>
      <c r="D95" s="1371" t="s">
        <v>4787</v>
      </c>
      <c r="E95" s="1370" t="s">
        <v>51</v>
      </c>
      <c r="F95" s="1366">
        <v>2</v>
      </c>
      <c r="G95" s="1361">
        <v>7112.61</v>
      </c>
      <c r="H95" s="1059">
        <f t="shared" si="1"/>
        <v>14225.22</v>
      </c>
      <c r="I95" s="1354"/>
      <c r="J95" s="2174" t="s">
        <v>6415</v>
      </c>
      <c r="K95" s="2175" t="str">
        <f>VLOOKUP(J95,'FICHE RATIOS'!C:D,2,FALSE)</f>
        <v>Contrôle d'accès / Intrusion</v>
      </c>
      <c r="M95" s="2034"/>
      <c r="N95" s="2031"/>
      <c r="P95" s="2034"/>
      <c r="Q95" s="2031"/>
      <c r="S95" s="2034"/>
      <c r="T95" s="2031"/>
    </row>
    <row r="96" spans="1:20" s="1355" customFormat="1" ht="15">
      <c r="A96" s="459"/>
      <c r="B96" s="1363" t="s">
        <v>179</v>
      </c>
      <c r="C96" s="1357"/>
      <c r="D96" s="1364" t="s">
        <v>179</v>
      </c>
      <c r="E96" s="1372" t="s">
        <v>179</v>
      </c>
      <c r="F96" s="1366"/>
      <c r="G96" s="1361"/>
      <c r="H96" s="1059" t="str">
        <f t="shared" si="1"/>
        <v/>
      </c>
      <c r="I96" s="1354"/>
      <c r="J96" s="2174" t="s">
        <v>6415</v>
      </c>
      <c r="K96" s="2175" t="str">
        <f>VLOOKUP(J96,'FICHE RATIOS'!C:D,2,FALSE)</f>
        <v>Contrôle d'accès / Intrusion</v>
      </c>
      <c r="M96" s="2034"/>
      <c r="N96" s="2031"/>
      <c r="P96" s="2034"/>
      <c r="Q96" s="2031"/>
      <c r="S96" s="2034"/>
      <c r="T96" s="2031"/>
    </row>
    <row r="97" spans="1:20" s="1355" customFormat="1" ht="15">
      <c r="A97" s="459"/>
      <c r="B97" s="1363" t="s">
        <v>179</v>
      </c>
      <c r="C97" s="1357"/>
      <c r="D97" s="1364" t="s">
        <v>4788</v>
      </c>
      <c r="E97" s="1372" t="s">
        <v>179</v>
      </c>
      <c r="F97" s="1366"/>
      <c r="G97" s="1361"/>
      <c r="H97" s="1059" t="str">
        <f t="shared" si="1"/>
        <v/>
      </c>
      <c r="I97" s="1354"/>
      <c r="J97" s="2174" t="s">
        <v>6415</v>
      </c>
      <c r="K97" s="2175" t="str">
        <f>VLOOKUP(J97,'FICHE RATIOS'!C:D,2,FALSE)</f>
        <v>Contrôle d'accès / Intrusion</v>
      </c>
      <c r="M97" s="2034"/>
      <c r="N97" s="2031"/>
      <c r="P97" s="2034"/>
      <c r="Q97" s="2031"/>
      <c r="S97" s="2034"/>
      <c r="T97" s="2031"/>
    </row>
    <row r="98" spans="1:20" s="1355" customFormat="1" ht="15">
      <c r="A98" s="459"/>
      <c r="B98" s="1363" t="s">
        <v>179</v>
      </c>
      <c r="C98" s="1357"/>
      <c r="D98" s="1371" t="s">
        <v>4789</v>
      </c>
      <c r="E98" s="1372" t="s">
        <v>66</v>
      </c>
      <c r="F98" s="1366">
        <v>20</v>
      </c>
      <c r="G98" s="1361">
        <v>1502.39</v>
      </c>
      <c r="H98" s="1059">
        <f t="shared" si="1"/>
        <v>30047.800000000003</v>
      </c>
      <c r="I98" s="1354"/>
      <c r="J98" s="2174" t="s">
        <v>6415</v>
      </c>
      <c r="K98" s="2175" t="str">
        <f>VLOOKUP(J98,'FICHE RATIOS'!C:D,2,FALSE)</f>
        <v>Contrôle d'accès / Intrusion</v>
      </c>
      <c r="M98" s="2034"/>
      <c r="N98" s="2031"/>
      <c r="P98" s="2034"/>
      <c r="Q98" s="2031"/>
      <c r="S98" s="2034"/>
      <c r="T98" s="2031"/>
    </row>
    <row r="99" spans="1:20" s="1355" customFormat="1" ht="15">
      <c r="A99" s="459"/>
      <c r="B99" s="1363" t="s">
        <v>179</v>
      </c>
      <c r="C99" s="1357"/>
      <c r="D99" s="1371" t="s">
        <v>4790</v>
      </c>
      <c r="E99" s="1372" t="s">
        <v>66</v>
      </c>
      <c r="F99" s="1366">
        <v>63</v>
      </c>
      <c r="G99" s="1361">
        <v>208.59</v>
      </c>
      <c r="H99" s="1059">
        <f t="shared" si="1"/>
        <v>13141.17</v>
      </c>
      <c r="I99" s="1354"/>
      <c r="J99" s="2174" t="s">
        <v>6415</v>
      </c>
      <c r="K99" s="2175" t="str">
        <f>VLOOKUP(J99,'FICHE RATIOS'!C:D,2,FALSE)</f>
        <v>Contrôle d'accès / Intrusion</v>
      </c>
      <c r="M99" s="2034"/>
      <c r="N99" s="2031"/>
      <c r="P99" s="2034"/>
      <c r="Q99" s="2031"/>
      <c r="S99" s="2034"/>
      <c r="T99" s="2031"/>
    </row>
    <row r="100" spans="1:20" s="1355" customFormat="1" ht="15">
      <c r="A100" s="459"/>
      <c r="B100" s="1363" t="s">
        <v>179</v>
      </c>
      <c r="C100" s="1357"/>
      <c r="D100" s="1371" t="s">
        <v>4791</v>
      </c>
      <c r="E100" s="1372" t="s">
        <v>66</v>
      </c>
      <c r="F100" s="1366">
        <v>55</v>
      </c>
      <c r="G100" s="1361">
        <v>52.6</v>
      </c>
      <c r="H100" s="1059">
        <f t="shared" si="1"/>
        <v>2893</v>
      </c>
      <c r="I100" s="1354"/>
      <c r="J100" s="2174" t="s">
        <v>6415</v>
      </c>
      <c r="K100" s="2175" t="str">
        <f>VLOOKUP(J100,'FICHE RATIOS'!C:D,2,FALSE)</f>
        <v>Contrôle d'accès / Intrusion</v>
      </c>
      <c r="M100" s="2034"/>
      <c r="N100" s="2031"/>
      <c r="P100" s="2034"/>
      <c r="Q100" s="2031"/>
      <c r="S100" s="2034"/>
      <c r="T100" s="2031"/>
    </row>
    <row r="101" spans="1:20" s="1355" customFormat="1" ht="15">
      <c r="A101" s="459"/>
      <c r="B101" s="1363" t="s">
        <v>179</v>
      </c>
      <c r="C101" s="1357"/>
      <c r="D101" s="1371" t="s">
        <v>4792</v>
      </c>
      <c r="E101" s="1372" t="s">
        <v>66</v>
      </c>
      <c r="F101" s="1366">
        <v>162</v>
      </c>
      <c r="G101" s="1361">
        <v>79.33</v>
      </c>
      <c r="H101" s="1059">
        <f t="shared" si="1"/>
        <v>12851.46</v>
      </c>
      <c r="I101" s="1354"/>
      <c r="J101" s="2174" t="s">
        <v>6415</v>
      </c>
      <c r="K101" s="2175" t="str">
        <f>VLOOKUP(J101,'FICHE RATIOS'!C:D,2,FALSE)</f>
        <v>Contrôle d'accès / Intrusion</v>
      </c>
      <c r="M101" s="2034"/>
      <c r="N101" s="2031"/>
      <c r="P101" s="2034"/>
      <c r="Q101" s="2031"/>
      <c r="S101" s="2034"/>
      <c r="T101" s="2031"/>
    </row>
    <row r="102" spans="1:20" s="1355" customFormat="1" ht="15">
      <c r="A102" s="459"/>
      <c r="B102" s="1363" t="s">
        <v>179</v>
      </c>
      <c r="C102" s="1357"/>
      <c r="D102" s="1371" t="s">
        <v>4793</v>
      </c>
      <c r="E102" s="1370" t="s">
        <v>66</v>
      </c>
      <c r="F102" s="1366">
        <v>100</v>
      </c>
      <c r="G102" s="1361">
        <v>3.44</v>
      </c>
      <c r="H102" s="1059">
        <f t="shared" si="1"/>
        <v>344</v>
      </c>
      <c r="I102" s="1354"/>
      <c r="J102" s="2174" t="s">
        <v>6415</v>
      </c>
      <c r="K102" s="2175" t="str">
        <f>VLOOKUP(J102,'FICHE RATIOS'!C:D,2,FALSE)</f>
        <v>Contrôle d'accès / Intrusion</v>
      </c>
      <c r="M102" s="2034"/>
      <c r="N102" s="2031"/>
      <c r="P102" s="2034"/>
      <c r="Q102" s="2031"/>
      <c r="S102" s="2034"/>
      <c r="T102" s="2031"/>
    </row>
    <row r="103" spans="1:20" s="1355" customFormat="1" ht="15">
      <c r="A103" s="459"/>
      <c r="B103" s="1363" t="s">
        <v>179</v>
      </c>
      <c r="C103" s="1357"/>
      <c r="D103" s="1371" t="s">
        <v>4794</v>
      </c>
      <c r="E103" s="1372" t="s">
        <v>51</v>
      </c>
      <c r="F103" s="1366">
        <v>1</v>
      </c>
      <c r="G103" s="1361">
        <v>5451</v>
      </c>
      <c r="H103" s="1059">
        <f t="shared" si="1"/>
        <v>5451</v>
      </c>
      <c r="I103" s="1354"/>
      <c r="J103" s="2174" t="s">
        <v>6415</v>
      </c>
      <c r="K103" s="2175" t="str">
        <f>VLOOKUP(J103,'FICHE RATIOS'!C:D,2,FALSE)</f>
        <v>Contrôle d'accès / Intrusion</v>
      </c>
      <c r="M103" s="2034"/>
      <c r="N103" s="2031"/>
      <c r="P103" s="2034"/>
      <c r="Q103" s="2031"/>
      <c r="S103" s="2034"/>
      <c r="T103" s="2031"/>
    </row>
    <row r="104" spans="1:20" s="1355" customFormat="1" ht="15">
      <c r="A104" s="459"/>
      <c r="B104" s="1363" t="s">
        <v>179</v>
      </c>
      <c r="C104" s="1357"/>
      <c r="D104" s="1364" t="s">
        <v>179</v>
      </c>
      <c r="E104" s="1372" t="s">
        <v>179</v>
      </c>
      <c r="F104" s="1366"/>
      <c r="G104" s="1361"/>
      <c r="H104" s="1059" t="str">
        <f t="shared" si="1"/>
        <v/>
      </c>
      <c r="I104" s="1354"/>
      <c r="J104" s="2174" t="s">
        <v>6415</v>
      </c>
      <c r="K104" s="2175" t="str">
        <f>VLOOKUP(J104,'FICHE RATIOS'!C:D,2,FALSE)</f>
        <v>Contrôle d'accès / Intrusion</v>
      </c>
      <c r="M104" s="2034"/>
      <c r="N104" s="2031"/>
      <c r="P104" s="2034"/>
      <c r="Q104" s="2031"/>
      <c r="S104" s="2034"/>
      <c r="T104" s="2031"/>
    </row>
    <row r="105" spans="1:20" s="1355" customFormat="1" ht="15">
      <c r="A105" s="459"/>
      <c r="B105" s="1363" t="s">
        <v>179</v>
      </c>
      <c r="C105" s="1357"/>
      <c r="D105" s="1364" t="s">
        <v>4751</v>
      </c>
      <c r="E105" s="1372" t="s">
        <v>179</v>
      </c>
      <c r="F105" s="1366"/>
      <c r="G105" s="1361"/>
      <c r="H105" s="1059" t="str">
        <f t="shared" si="1"/>
        <v/>
      </c>
      <c r="I105" s="1354"/>
      <c r="J105" s="2174" t="s">
        <v>6415</v>
      </c>
      <c r="K105" s="2175" t="str">
        <f>VLOOKUP(J105,'FICHE RATIOS'!C:D,2,FALSE)</f>
        <v>Contrôle d'accès / Intrusion</v>
      </c>
      <c r="M105" s="2034"/>
      <c r="N105" s="2031"/>
      <c r="P105" s="2034"/>
      <c r="Q105" s="2031"/>
      <c r="S105" s="2034"/>
      <c r="T105" s="2031"/>
    </row>
    <row r="106" spans="1:20" s="1355" customFormat="1" ht="36">
      <c r="A106" s="459"/>
      <c r="B106" s="1363" t="s">
        <v>179</v>
      </c>
      <c r="C106" s="1357"/>
      <c r="D106" s="999" t="s">
        <v>4776</v>
      </c>
      <c r="E106" s="1372" t="s">
        <v>179</v>
      </c>
      <c r="F106" s="1366"/>
      <c r="G106" s="1361"/>
      <c r="H106" s="1059" t="str">
        <f t="shared" si="1"/>
        <v/>
      </c>
      <c r="I106" s="1354"/>
      <c r="J106" s="2174" t="s">
        <v>6415</v>
      </c>
      <c r="K106" s="2175" t="str">
        <f>VLOOKUP(J106,'FICHE RATIOS'!C:D,2,FALSE)</f>
        <v>Contrôle d'accès / Intrusion</v>
      </c>
      <c r="M106" s="2034"/>
      <c r="N106" s="2031"/>
      <c r="P106" s="2034"/>
      <c r="Q106" s="2031"/>
      <c r="S106" s="2034"/>
      <c r="T106" s="2031"/>
    </row>
    <row r="107" spans="1:20" s="1355" customFormat="1" ht="15">
      <c r="A107" s="459"/>
      <c r="B107" s="1363" t="s">
        <v>179</v>
      </c>
      <c r="C107" s="1357"/>
      <c r="D107" s="1371" t="s">
        <v>4795</v>
      </c>
      <c r="E107" s="1372" t="s">
        <v>51</v>
      </c>
      <c r="F107" s="1366">
        <v>9</v>
      </c>
      <c r="G107" s="1361">
        <v>708.47</v>
      </c>
      <c r="H107" s="1059">
        <f t="shared" si="1"/>
        <v>6376.2300000000005</v>
      </c>
      <c r="I107" s="1354"/>
      <c r="J107" s="2174" t="s">
        <v>6415</v>
      </c>
      <c r="K107" s="2175" t="str">
        <f>VLOOKUP(J107,'FICHE RATIOS'!C:D,2,FALSE)</f>
        <v>Contrôle d'accès / Intrusion</v>
      </c>
      <c r="M107" s="2034"/>
      <c r="N107" s="2031"/>
      <c r="P107" s="2034"/>
      <c r="Q107" s="2031"/>
      <c r="S107" s="2034"/>
      <c r="T107" s="2031"/>
    </row>
    <row r="108" spans="1:20" s="1355" customFormat="1" ht="15">
      <c r="A108" s="459"/>
      <c r="B108" s="1363" t="s">
        <v>179</v>
      </c>
      <c r="C108" s="1357"/>
      <c r="D108" s="1371" t="s">
        <v>4752</v>
      </c>
      <c r="E108" s="1372" t="s">
        <v>235</v>
      </c>
      <c r="F108" s="1366">
        <v>3613</v>
      </c>
      <c r="G108" s="1361">
        <v>3.69</v>
      </c>
      <c r="H108" s="1059">
        <f t="shared" si="1"/>
        <v>13331.97</v>
      </c>
      <c r="I108" s="1354"/>
      <c r="J108" s="2174" t="s">
        <v>6415</v>
      </c>
      <c r="K108" s="2175" t="str">
        <f>VLOOKUP(J108,'FICHE RATIOS'!C:D,2,FALSE)</f>
        <v>Contrôle d'accès / Intrusion</v>
      </c>
      <c r="M108" s="2034"/>
      <c r="N108" s="2031"/>
      <c r="P108" s="2034"/>
      <c r="Q108" s="2031"/>
      <c r="S108" s="2034"/>
      <c r="T108" s="2031"/>
    </row>
    <row r="109" spans="1:20" s="1355" customFormat="1" ht="15">
      <c r="A109" s="459"/>
      <c r="B109" s="1363" t="s">
        <v>179</v>
      </c>
      <c r="C109" s="1357"/>
      <c r="D109" s="1371" t="s">
        <v>4796</v>
      </c>
      <c r="E109" s="1372" t="s">
        <v>235</v>
      </c>
      <c r="F109" s="1366">
        <v>7215</v>
      </c>
      <c r="G109" s="1361">
        <v>4.83</v>
      </c>
      <c r="H109" s="1059">
        <f t="shared" si="1"/>
        <v>34848.449999999997</v>
      </c>
      <c r="I109" s="1354"/>
      <c r="J109" s="2174" t="s">
        <v>6415</v>
      </c>
      <c r="K109" s="2175" t="str">
        <f>VLOOKUP(J109,'FICHE RATIOS'!C:D,2,FALSE)</f>
        <v>Contrôle d'accès / Intrusion</v>
      </c>
      <c r="M109" s="2034"/>
      <c r="N109" s="2031"/>
      <c r="P109" s="2034"/>
      <c r="Q109" s="2031"/>
      <c r="S109" s="2034"/>
      <c r="T109" s="2031"/>
    </row>
    <row r="110" spans="1:20" s="1355" customFormat="1" ht="15">
      <c r="A110" s="459"/>
      <c r="B110" s="1363" t="s">
        <v>179</v>
      </c>
      <c r="C110" s="1357"/>
      <c r="D110" s="1371" t="s">
        <v>4797</v>
      </c>
      <c r="E110" s="1372" t="s">
        <v>235</v>
      </c>
      <c r="F110" s="1366">
        <v>1475</v>
      </c>
      <c r="G110" s="1361">
        <v>4.58</v>
      </c>
      <c r="H110" s="1059">
        <f t="shared" si="1"/>
        <v>6755.5</v>
      </c>
      <c r="I110" s="1354"/>
      <c r="J110" s="2174" t="s">
        <v>6415</v>
      </c>
      <c r="K110" s="2175" t="str">
        <f>VLOOKUP(J110,'FICHE RATIOS'!C:D,2,FALSE)</f>
        <v>Contrôle d'accès / Intrusion</v>
      </c>
      <c r="M110" s="2034"/>
      <c r="N110" s="2031"/>
      <c r="P110" s="2034"/>
      <c r="Q110" s="2031"/>
      <c r="S110" s="2034"/>
      <c r="T110" s="2031"/>
    </row>
    <row r="111" spans="1:20" s="1355" customFormat="1" ht="15">
      <c r="A111" s="459"/>
      <c r="B111" s="1363" t="s">
        <v>179</v>
      </c>
      <c r="C111" s="1357"/>
      <c r="D111" s="1371" t="s">
        <v>4365</v>
      </c>
      <c r="E111" s="1372" t="s">
        <v>235</v>
      </c>
      <c r="F111" s="1366">
        <v>780</v>
      </c>
      <c r="G111" s="1361">
        <v>5.85</v>
      </c>
      <c r="H111" s="1059">
        <f t="shared" si="1"/>
        <v>4563</v>
      </c>
      <c r="I111" s="1354"/>
      <c r="J111" s="2174" t="s">
        <v>6415</v>
      </c>
      <c r="K111" s="2175" t="str">
        <f>VLOOKUP(J111,'FICHE RATIOS'!C:D,2,FALSE)</f>
        <v>Contrôle d'accès / Intrusion</v>
      </c>
      <c r="M111" s="2034"/>
      <c r="N111" s="2031"/>
      <c r="P111" s="2034"/>
      <c r="Q111" s="2031"/>
      <c r="S111" s="2034"/>
      <c r="T111" s="2031"/>
    </row>
    <row r="112" spans="1:20" s="1355" customFormat="1" ht="15">
      <c r="A112" s="459"/>
      <c r="B112" s="1363" t="s">
        <v>179</v>
      </c>
      <c r="C112" s="1357"/>
      <c r="D112" s="1371" t="s">
        <v>4364</v>
      </c>
      <c r="E112" s="1372" t="s">
        <v>66</v>
      </c>
      <c r="F112" s="1366">
        <v>61</v>
      </c>
      <c r="G112" s="1361">
        <v>91.86</v>
      </c>
      <c r="H112" s="1059">
        <f t="shared" si="1"/>
        <v>5603.46</v>
      </c>
      <c r="I112" s="1354"/>
      <c r="J112" s="2174" t="s">
        <v>6415</v>
      </c>
      <c r="K112" s="2175" t="str">
        <f>VLOOKUP(J112,'FICHE RATIOS'!C:D,2,FALSE)</f>
        <v>Contrôle d'accès / Intrusion</v>
      </c>
      <c r="M112" s="2034"/>
      <c r="N112" s="2031"/>
      <c r="P112" s="2034"/>
      <c r="Q112" s="2031"/>
      <c r="S112" s="2034"/>
      <c r="T112" s="2031"/>
    </row>
    <row r="113" spans="1:20" s="1355" customFormat="1" ht="15">
      <c r="A113" s="459"/>
      <c r="B113" s="1363" t="s">
        <v>179</v>
      </c>
      <c r="C113" s="1357"/>
      <c r="D113" s="1364" t="s">
        <v>179</v>
      </c>
      <c r="E113" s="1372" t="s">
        <v>179</v>
      </c>
      <c r="F113" s="1366"/>
      <c r="G113" s="1361"/>
      <c r="H113" s="1059" t="str">
        <f t="shared" si="1"/>
        <v/>
      </c>
      <c r="I113" s="1354"/>
      <c r="J113" s="2174" t="s">
        <v>6415</v>
      </c>
      <c r="K113" s="2175" t="str">
        <f>VLOOKUP(J113,'FICHE RATIOS'!C:D,2,FALSE)</f>
        <v>Contrôle d'accès / Intrusion</v>
      </c>
      <c r="M113" s="2034"/>
      <c r="N113" s="2031"/>
      <c r="P113" s="2034"/>
      <c r="Q113" s="2031"/>
      <c r="S113" s="2034"/>
      <c r="T113" s="2031"/>
    </row>
    <row r="114" spans="1:20" s="1355" customFormat="1" ht="15">
      <c r="A114" s="459"/>
      <c r="B114" s="1363" t="s">
        <v>179</v>
      </c>
      <c r="C114" s="1357"/>
      <c r="D114" s="1364" t="s">
        <v>4777</v>
      </c>
      <c r="E114" s="1372" t="s">
        <v>179</v>
      </c>
      <c r="F114" s="1366"/>
      <c r="G114" s="1361"/>
      <c r="H114" s="1059" t="str">
        <f t="shared" si="1"/>
        <v/>
      </c>
      <c r="I114" s="1354"/>
      <c r="J114" s="2174" t="s">
        <v>6415</v>
      </c>
      <c r="K114" s="2175" t="str">
        <f>VLOOKUP(J114,'FICHE RATIOS'!C:D,2,FALSE)</f>
        <v>Contrôle d'accès / Intrusion</v>
      </c>
      <c r="M114" s="2034"/>
      <c r="N114" s="2031"/>
      <c r="P114" s="2034"/>
      <c r="Q114" s="2031"/>
      <c r="S114" s="2034"/>
      <c r="T114" s="2031"/>
    </row>
    <row r="115" spans="1:20" s="1355" customFormat="1" ht="15">
      <c r="A115" s="459"/>
      <c r="B115" s="1363" t="s">
        <v>179</v>
      </c>
      <c r="C115" s="1357"/>
      <c r="D115" s="1371" t="s">
        <v>4778</v>
      </c>
      <c r="E115" s="1372" t="s">
        <v>51</v>
      </c>
      <c r="F115" s="1366">
        <v>1</v>
      </c>
      <c r="G115" s="1361">
        <v>46964.75</v>
      </c>
      <c r="H115" s="1059">
        <f t="shared" si="1"/>
        <v>46964.75</v>
      </c>
      <c r="I115" s="1354"/>
      <c r="J115" s="2174" t="s">
        <v>6415</v>
      </c>
      <c r="K115" s="2175" t="str">
        <f>VLOOKUP(J115,'FICHE RATIOS'!C:D,2,FALSE)</f>
        <v>Contrôle d'accès / Intrusion</v>
      </c>
      <c r="M115" s="2034"/>
      <c r="N115" s="2031"/>
      <c r="P115" s="2034"/>
      <c r="Q115" s="2031"/>
      <c r="S115" s="2034"/>
      <c r="T115" s="2031"/>
    </row>
    <row r="116" spans="1:20" s="1355" customFormat="1" ht="15">
      <c r="A116" s="459"/>
      <c r="B116" s="1363" t="s">
        <v>179</v>
      </c>
      <c r="C116" s="1357"/>
      <c r="D116" s="1371" t="s">
        <v>4798</v>
      </c>
      <c r="E116" s="1372" t="s">
        <v>66</v>
      </c>
      <c r="F116" s="1366">
        <v>6</v>
      </c>
      <c r="G116" s="1361">
        <v>1264.08</v>
      </c>
      <c r="H116" s="1059">
        <f t="shared" si="1"/>
        <v>7584.48</v>
      </c>
      <c r="I116" s="1354"/>
      <c r="J116" s="2174" t="s">
        <v>6415</v>
      </c>
      <c r="K116" s="2175" t="str">
        <f>VLOOKUP(J116,'FICHE RATIOS'!C:D,2,FALSE)</f>
        <v>Contrôle d'accès / Intrusion</v>
      </c>
      <c r="M116" s="2034"/>
      <c r="N116" s="2031"/>
      <c r="P116" s="2034"/>
      <c r="Q116" s="2031"/>
      <c r="S116" s="2034"/>
      <c r="T116" s="2031"/>
    </row>
    <row r="117" spans="1:20" s="1355" customFormat="1" ht="15">
      <c r="A117" s="459"/>
      <c r="B117" s="1363" t="s">
        <v>179</v>
      </c>
      <c r="C117" s="1357"/>
      <c r="D117" s="1371" t="s">
        <v>4779</v>
      </c>
      <c r="E117" s="1372" t="s">
        <v>51</v>
      </c>
      <c r="F117" s="1366">
        <v>1</v>
      </c>
      <c r="G117" s="1361">
        <v>43905.67</v>
      </c>
      <c r="H117" s="1059">
        <f t="shared" si="1"/>
        <v>43905.67</v>
      </c>
      <c r="I117" s="1354"/>
      <c r="J117" s="2174" t="s">
        <v>6415</v>
      </c>
      <c r="K117" s="2175" t="str">
        <f>VLOOKUP(J117,'FICHE RATIOS'!C:D,2,FALSE)</f>
        <v>Contrôle d'accès / Intrusion</v>
      </c>
      <c r="M117" s="2034"/>
      <c r="N117" s="2031"/>
      <c r="P117" s="2034"/>
      <c r="Q117" s="2031"/>
      <c r="S117" s="2034"/>
      <c r="T117" s="2031"/>
    </row>
    <row r="118" spans="1:20" s="1355" customFormat="1" ht="15">
      <c r="A118" s="459"/>
      <c r="B118" s="1363" t="s">
        <v>179</v>
      </c>
      <c r="C118" s="1357"/>
      <c r="D118" s="1364" t="s">
        <v>179</v>
      </c>
      <c r="E118" s="1372" t="s">
        <v>179</v>
      </c>
      <c r="F118" s="1366"/>
      <c r="G118" s="1361"/>
      <c r="H118" s="1059" t="str">
        <f t="shared" si="1"/>
        <v/>
      </c>
      <c r="I118" s="1354"/>
      <c r="J118" s="2174" t="s">
        <v>6415</v>
      </c>
      <c r="K118" s="2175" t="str">
        <f>VLOOKUP(J118,'FICHE RATIOS'!C:D,2,FALSE)</f>
        <v>Contrôle d'accès / Intrusion</v>
      </c>
      <c r="M118" s="2034"/>
      <c r="N118" s="2031"/>
      <c r="P118" s="2034"/>
      <c r="Q118" s="2031"/>
      <c r="S118" s="2034"/>
      <c r="T118" s="2031"/>
    </row>
    <row r="119" spans="1:20" s="1355" customFormat="1" ht="15">
      <c r="A119" s="459"/>
      <c r="B119" s="1363" t="s">
        <v>179</v>
      </c>
      <c r="C119" s="1357"/>
      <c r="D119" s="1364" t="s">
        <v>179</v>
      </c>
      <c r="E119" s="1372" t="s">
        <v>179</v>
      </c>
      <c r="F119" s="1366"/>
      <c r="G119" s="1361"/>
      <c r="H119" s="1059" t="str">
        <f t="shared" si="1"/>
        <v/>
      </c>
      <c r="I119" s="1354"/>
      <c r="J119" s="2174"/>
      <c r="K119" s="2175" t="e">
        <f>VLOOKUP(J119,'FICHE RATIOS'!C:D,2,FALSE)</f>
        <v>#N/A</v>
      </c>
      <c r="M119" s="2034"/>
      <c r="N119" s="2031"/>
      <c r="P119" s="2034"/>
      <c r="Q119" s="2031"/>
      <c r="S119" s="2034"/>
      <c r="T119" s="2031"/>
    </row>
    <row r="120" spans="1:20" s="1355" customFormat="1" ht="15">
      <c r="A120" s="459"/>
      <c r="B120" s="1363" t="s">
        <v>179</v>
      </c>
      <c r="C120" s="1357"/>
      <c r="D120" s="1364" t="s">
        <v>179</v>
      </c>
      <c r="E120" s="1372" t="s">
        <v>179</v>
      </c>
      <c r="F120" s="1366"/>
      <c r="G120" s="1361"/>
      <c r="H120" s="1059" t="str">
        <f t="shared" si="1"/>
        <v/>
      </c>
      <c r="I120" s="1354"/>
      <c r="J120" s="2174"/>
      <c r="K120" s="2175" t="e">
        <f>VLOOKUP(J120,'FICHE RATIOS'!C:D,2,FALSE)</f>
        <v>#N/A</v>
      </c>
      <c r="M120" s="2034"/>
      <c r="N120" s="2031"/>
      <c r="P120" s="2034"/>
      <c r="Q120" s="2031"/>
      <c r="S120" s="2034"/>
      <c r="T120" s="2031"/>
    </row>
    <row r="121" spans="1:20" s="1355" customFormat="1" ht="15">
      <c r="A121" s="459"/>
      <c r="B121" s="1363" t="s">
        <v>4799</v>
      </c>
      <c r="C121" s="1357"/>
      <c r="D121" s="1368" t="s">
        <v>4800</v>
      </c>
      <c r="E121" s="1370"/>
      <c r="F121" s="1366"/>
      <c r="G121" s="1361"/>
      <c r="H121" s="1059" t="str">
        <f t="shared" si="1"/>
        <v/>
      </c>
      <c r="I121" s="1354"/>
      <c r="J121" s="2174"/>
      <c r="K121" s="2175" t="e">
        <f>VLOOKUP(J121,'FICHE RATIOS'!C:D,2,FALSE)</f>
        <v>#N/A</v>
      </c>
      <c r="M121" s="2034"/>
      <c r="N121" s="2031"/>
      <c r="P121" s="2034"/>
      <c r="Q121" s="2031"/>
      <c r="S121" s="2034"/>
      <c r="T121" s="2031"/>
    </row>
    <row r="122" spans="1:20" s="1355" customFormat="1" ht="15">
      <c r="A122" s="459"/>
      <c r="B122" s="1378" t="s">
        <v>179</v>
      </c>
      <c r="C122" s="1379"/>
      <c r="D122" s="1368" t="s">
        <v>4801</v>
      </c>
      <c r="E122" s="1372" t="s">
        <v>179</v>
      </c>
      <c r="F122" s="1366"/>
      <c r="G122" s="1361"/>
      <c r="H122" s="1059" t="str">
        <f t="shared" si="1"/>
        <v/>
      </c>
      <c r="I122" s="1354"/>
      <c r="J122" s="2174" t="s">
        <v>6416</v>
      </c>
      <c r="K122" s="2175" t="str">
        <f>VLOOKUP(J122,'FICHE RATIOS'!C:D,2,FALSE)</f>
        <v>Interphonie / Videophonie</v>
      </c>
      <c r="M122" s="2034"/>
      <c r="N122" s="2031"/>
      <c r="P122" s="2034"/>
      <c r="Q122" s="2031"/>
      <c r="S122" s="2034"/>
      <c r="T122" s="2031"/>
    </row>
    <row r="123" spans="1:20" s="1355" customFormat="1" ht="15">
      <c r="A123" s="459"/>
      <c r="B123" s="1363" t="s">
        <v>179</v>
      </c>
      <c r="C123" s="1357"/>
      <c r="D123" s="1371" t="s">
        <v>4802</v>
      </c>
      <c r="E123" s="1370" t="s">
        <v>51</v>
      </c>
      <c r="F123" s="1366">
        <v>1</v>
      </c>
      <c r="G123" s="1361">
        <v>1865.47</v>
      </c>
      <c r="H123" s="1059">
        <f t="shared" si="1"/>
        <v>1865.47</v>
      </c>
      <c r="I123" s="1354"/>
      <c r="J123" s="2174" t="s">
        <v>6416</v>
      </c>
      <c r="K123" s="2175" t="str">
        <f>VLOOKUP(J123,'FICHE RATIOS'!C:D,2,FALSE)</f>
        <v>Interphonie / Videophonie</v>
      </c>
      <c r="M123" s="2034"/>
      <c r="N123" s="2031"/>
      <c r="P123" s="2034"/>
      <c r="Q123" s="2031"/>
      <c r="S123" s="2034"/>
      <c r="T123" s="2031"/>
    </row>
    <row r="124" spans="1:20" s="1355" customFormat="1" ht="15">
      <c r="A124" s="459"/>
      <c r="B124" s="1363" t="s">
        <v>179</v>
      </c>
      <c r="C124" s="1357"/>
      <c r="D124" s="1371" t="s">
        <v>4803</v>
      </c>
      <c r="E124" s="1372" t="s">
        <v>66</v>
      </c>
      <c r="F124" s="1366">
        <v>1</v>
      </c>
      <c r="G124" s="1361">
        <v>247.57</v>
      </c>
      <c r="H124" s="1059">
        <f t="shared" si="1"/>
        <v>247.57</v>
      </c>
      <c r="I124" s="1354"/>
      <c r="J124" s="2174" t="s">
        <v>6416</v>
      </c>
      <c r="K124" s="2175" t="str">
        <f>VLOOKUP(J124,'FICHE RATIOS'!C:D,2,FALSE)</f>
        <v>Interphonie / Videophonie</v>
      </c>
      <c r="M124" s="2034"/>
      <c r="N124" s="2031"/>
      <c r="P124" s="2034"/>
      <c r="Q124" s="2031"/>
      <c r="S124" s="2034"/>
      <c r="T124" s="2031"/>
    </row>
    <row r="125" spans="1:20" s="1355" customFormat="1" ht="15">
      <c r="A125" s="459"/>
      <c r="B125" s="1363" t="s">
        <v>179</v>
      </c>
      <c r="C125" s="1357"/>
      <c r="D125" s="1371" t="s">
        <v>4804</v>
      </c>
      <c r="E125" s="1372" t="s">
        <v>66</v>
      </c>
      <c r="F125" s="1366">
        <v>9</v>
      </c>
      <c r="G125" s="1361">
        <v>263.55</v>
      </c>
      <c r="H125" s="1059">
        <f t="shared" si="1"/>
        <v>2371.9500000000003</v>
      </c>
      <c r="I125" s="1354"/>
      <c r="J125" s="2174" t="s">
        <v>6416</v>
      </c>
      <c r="K125" s="2175" t="str">
        <f>VLOOKUP(J125,'FICHE RATIOS'!C:D,2,FALSE)</f>
        <v>Interphonie / Videophonie</v>
      </c>
      <c r="M125" s="2034"/>
      <c r="N125" s="2031"/>
      <c r="P125" s="2034"/>
      <c r="Q125" s="2031"/>
      <c r="S125" s="2034"/>
      <c r="T125" s="2031"/>
    </row>
    <row r="126" spans="1:20" s="1355" customFormat="1" ht="15">
      <c r="A126" s="459"/>
      <c r="B126" s="1363" t="s">
        <v>179</v>
      </c>
      <c r="C126" s="1357"/>
      <c r="D126" s="1364" t="s">
        <v>179</v>
      </c>
      <c r="E126" s="1372" t="s">
        <v>179</v>
      </c>
      <c r="F126" s="1366"/>
      <c r="G126" s="1361"/>
      <c r="H126" s="1059" t="str">
        <f t="shared" si="1"/>
        <v/>
      </c>
      <c r="I126" s="1354"/>
      <c r="J126" s="2174" t="s">
        <v>6416</v>
      </c>
      <c r="K126" s="2175" t="str">
        <f>VLOOKUP(J126,'FICHE RATIOS'!C:D,2,FALSE)</f>
        <v>Interphonie / Videophonie</v>
      </c>
      <c r="M126" s="2034"/>
      <c r="N126" s="2031"/>
      <c r="P126" s="2034"/>
      <c r="Q126" s="2031"/>
      <c r="S126" s="2034"/>
      <c r="T126" s="2031"/>
    </row>
    <row r="127" spans="1:20" s="1355" customFormat="1" ht="15">
      <c r="A127" s="459"/>
      <c r="B127" s="1378" t="s">
        <v>179</v>
      </c>
      <c r="C127" s="1379"/>
      <c r="D127" s="1368" t="s">
        <v>4805</v>
      </c>
      <c r="E127" s="1372" t="s">
        <v>179</v>
      </c>
      <c r="F127" s="1366"/>
      <c r="G127" s="1361"/>
      <c r="H127" s="1059" t="str">
        <f t="shared" si="1"/>
        <v/>
      </c>
      <c r="I127" s="1354"/>
      <c r="J127" s="2174" t="s">
        <v>6416</v>
      </c>
      <c r="K127" s="2175" t="str">
        <f>VLOOKUP(J127,'FICHE RATIOS'!C:D,2,FALSE)</f>
        <v>Interphonie / Videophonie</v>
      </c>
      <c r="M127" s="2034"/>
      <c r="N127" s="2031"/>
      <c r="P127" s="2034"/>
      <c r="Q127" s="2031"/>
      <c r="S127" s="2034"/>
      <c r="T127" s="2031"/>
    </row>
    <row r="128" spans="1:20" s="1355" customFormat="1" ht="15">
      <c r="A128" s="459"/>
      <c r="B128" s="1363" t="s">
        <v>179</v>
      </c>
      <c r="C128" s="1357"/>
      <c r="D128" s="1371" t="s">
        <v>4806</v>
      </c>
      <c r="E128" s="1372" t="s">
        <v>66</v>
      </c>
      <c r="F128" s="1366">
        <v>19</v>
      </c>
      <c r="G128" s="1361">
        <v>1279.9100000000001</v>
      </c>
      <c r="H128" s="1059">
        <f t="shared" si="1"/>
        <v>24318.29</v>
      </c>
      <c r="I128" s="1354"/>
      <c r="J128" s="2174" t="s">
        <v>6416</v>
      </c>
      <c r="K128" s="2175" t="str">
        <f>VLOOKUP(J128,'FICHE RATIOS'!C:D,2,FALSE)</f>
        <v>Interphonie / Videophonie</v>
      </c>
      <c r="M128" s="2034"/>
      <c r="N128" s="2031"/>
      <c r="P128" s="2034"/>
      <c r="Q128" s="2031"/>
      <c r="S128" s="2034"/>
      <c r="T128" s="2031"/>
    </row>
    <row r="129" spans="1:20" s="1355" customFormat="1" ht="15">
      <c r="A129" s="459"/>
      <c r="B129" s="1363" t="s">
        <v>179</v>
      </c>
      <c r="C129" s="1357"/>
      <c r="D129" s="1371" t="s">
        <v>4807</v>
      </c>
      <c r="E129" s="1372" t="s">
        <v>66</v>
      </c>
      <c r="F129" s="1366">
        <v>3</v>
      </c>
      <c r="G129" s="1361">
        <v>1217.05</v>
      </c>
      <c r="H129" s="1059">
        <f t="shared" si="1"/>
        <v>3651.1499999999996</v>
      </c>
      <c r="I129" s="1354"/>
      <c r="J129" s="2174" t="s">
        <v>6416</v>
      </c>
      <c r="K129" s="2175" t="str">
        <f>VLOOKUP(J129,'FICHE RATIOS'!C:D,2,FALSE)</f>
        <v>Interphonie / Videophonie</v>
      </c>
      <c r="M129" s="2034"/>
      <c r="N129" s="2031"/>
      <c r="P129" s="2034"/>
      <c r="Q129" s="2031"/>
      <c r="S129" s="2034"/>
      <c r="T129" s="2031"/>
    </row>
    <row r="130" spans="1:20" s="1355" customFormat="1" ht="15">
      <c r="A130" s="459"/>
      <c r="B130" s="1363" t="s">
        <v>179</v>
      </c>
      <c r="C130" s="1357"/>
      <c r="D130" s="1371" t="s">
        <v>4808</v>
      </c>
      <c r="E130" s="1370" t="s">
        <v>66</v>
      </c>
      <c r="F130" s="1366">
        <v>2</v>
      </c>
      <c r="G130" s="1361">
        <v>1217.05</v>
      </c>
      <c r="H130" s="1059">
        <f t="shared" si="1"/>
        <v>2434.1</v>
      </c>
      <c r="I130" s="1354"/>
      <c r="J130" s="2174" t="s">
        <v>6416</v>
      </c>
      <c r="K130" s="2175" t="str">
        <f>VLOOKUP(J130,'FICHE RATIOS'!C:D,2,FALSE)</f>
        <v>Interphonie / Videophonie</v>
      </c>
      <c r="M130" s="2034"/>
      <c r="N130" s="2031"/>
      <c r="P130" s="2034"/>
      <c r="Q130" s="2031"/>
      <c r="S130" s="2034"/>
      <c r="T130" s="2031"/>
    </row>
    <row r="131" spans="1:20" s="1355" customFormat="1" ht="15">
      <c r="A131" s="459"/>
      <c r="B131" s="1363" t="s">
        <v>179</v>
      </c>
      <c r="C131" s="1357"/>
      <c r="D131" s="1371" t="s">
        <v>4809</v>
      </c>
      <c r="E131" s="1370" t="s">
        <v>66</v>
      </c>
      <c r="F131" s="1366">
        <v>2</v>
      </c>
      <c r="G131" s="1361">
        <v>638.39</v>
      </c>
      <c r="H131" s="1059">
        <f t="shared" si="1"/>
        <v>1276.78</v>
      </c>
      <c r="I131" s="1354"/>
      <c r="J131" s="2174" t="s">
        <v>6416</v>
      </c>
      <c r="K131" s="2175" t="str">
        <f>VLOOKUP(J131,'FICHE RATIOS'!C:D,2,FALSE)</f>
        <v>Interphonie / Videophonie</v>
      </c>
      <c r="M131" s="2034"/>
      <c r="N131" s="2031"/>
      <c r="P131" s="2034"/>
      <c r="Q131" s="2031"/>
      <c r="S131" s="2034"/>
      <c r="T131" s="2031"/>
    </row>
    <row r="132" spans="1:20" s="1355" customFormat="1" ht="15">
      <c r="A132" s="459"/>
      <c r="B132" s="1363" t="s">
        <v>179</v>
      </c>
      <c r="C132" s="1357"/>
      <c r="D132" s="1371" t="s">
        <v>4810</v>
      </c>
      <c r="E132" s="1372" t="s">
        <v>51</v>
      </c>
      <c r="F132" s="1366">
        <v>3</v>
      </c>
      <c r="G132" s="1361">
        <v>367.5</v>
      </c>
      <c r="H132" s="1059">
        <f t="shared" si="1"/>
        <v>1102.5</v>
      </c>
      <c r="I132" s="1354"/>
      <c r="J132" s="2174" t="s">
        <v>6416</v>
      </c>
      <c r="K132" s="2175" t="str">
        <f>VLOOKUP(J132,'FICHE RATIOS'!C:D,2,FALSE)</f>
        <v>Interphonie / Videophonie</v>
      </c>
      <c r="M132" s="2034"/>
      <c r="N132" s="2031"/>
      <c r="P132" s="2034"/>
      <c r="Q132" s="2031"/>
      <c r="S132" s="2034"/>
      <c r="T132" s="2031"/>
    </row>
    <row r="133" spans="1:20" s="1355" customFormat="1" ht="15">
      <c r="A133" s="459"/>
      <c r="B133" s="1363" t="s">
        <v>179</v>
      </c>
      <c r="C133" s="1357"/>
      <c r="D133" s="1364" t="s">
        <v>179</v>
      </c>
      <c r="E133" s="1372" t="s">
        <v>179</v>
      </c>
      <c r="F133" s="1366"/>
      <c r="G133" s="1361"/>
      <c r="H133" s="1059" t="str">
        <f t="shared" si="1"/>
        <v/>
      </c>
      <c r="I133" s="1354"/>
      <c r="J133" s="2174" t="s">
        <v>6416</v>
      </c>
      <c r="K133" s="2175" t="str">
        <f>VLOOKUP(J133,'FICHE RATIOS'!C:D,2,FALSE)</f>
        <v>Interphonie / Videophonie</v>
      </c>
      <c r="M133" s="2034"/>
      <c r="N133" s="2031"/>
      <c r="P133" s="2034"/>
      <c r="Q133" s="2031"/>
      <c r="S133" s="2034"/>
      <c r="T133" s="2031"/>
    </row>
    <row r="134" spans="1:20" s="1355" customFormat="1" ht="15">
      <c r="A134" s="459"/>
      <c r="B134" s="1378" t="s">
        <v>179</v>
      </c>
      <c r="C134" s="1379"/>
      <c r="D134" s="1368" t="s">
        <v>4751</v>
      </c>
      <c r="E134" s="1372" t="s">
        <v>179</v>
      </c>
      <c r="F134" s="1366"/>
      <c r="G134" s="1361"/>
      <c r="H134" s="1059" t="str">
        <f t="shared" si="1"/>
        <v/>
      </c>
      <c r="I134" s="1354"/>
      <c r="J134" s="2174" t="s">
        <v>6416</v>
      </c>
      <c r="K134" s="2175" t="str">
        <f>VLOOKUP(J134,'FICHE RATIOS'!C:D,2,FALSE)</f>
        <v>Interphonie / Videophonie</v>
      </c>
      <c r="M134" s="2034"/>
      <c r="N134" s="2031"/>
      <c r="P134" s="2034"/>
      <c r="Q134" s="2031"/>
      <c r="S134" s="2034"/>
      <c r="T134" s="2031"/>
    </row>
    <row r="135" spans="1:20" s="1355" customFormat="1" ht="15">
      <c r="A135" s="459"/>
      <c r="B135" s="1363" t="s">
        <v>179</v>
      </c>
      <c r="C135" s="1357"/>
      <c r="D135" s="1364" t="s">
        <v>4776</v>
      </c>
      <c r="E135" s="1372" t="s">
        <v>179</v>
      </c>
      <c r="F135" s="1366"/>
      <c r="G135" s="1361"/>
      <c r="H135" s="1059" t="str">
        <f t="shared" si="1"/>
        <v/>
      </c>
      <c r="I135" s="1354"/>
      <c r="J135" s="2174" t="s">
        <v>6416</v>
      </c>
      <c r="K135" s="2175" t="str">
        <f>VLOOKUP(J135,'FICHE RATIOS'!C:D,2,FALSE)</f>
        <v>Interphonie / Videophonie</v>
      </c>
      <c r="M135" s="2034"/>
      <c r="N135" s="2031"/>
      <c r="P135" s="2034"/>
      <c r="Q135" s="2031"/>
      <c r="S135" s="2034"/>
      <c r="T135" s="2031"/>
    </row>
    <row r="136" spans="1:20" s="1355" customFormat="1" ht="15">
      <c r="A136" s="459"/>
      <c r="B136" s="1363" t="s">
        <v>179</v>
      </c>
      <c r="C136" s="1357"/>
      <c r="D136" s="1371" t="s">
        <v>4811</v>
      </c>
      <c r="E136" s="1372" t="s">
        <v>235</v>
      </c>
      <c r="F136" s="1366">
        <v>739</v>
      </c>
      <c r="G136" s="1361">
        <v>3.48</v>
      </c>
      <c r="H136" s="1059">
        <f t="shared" si="1"/>
        <v>2571.7199999999998</v>
      </c>
      <c r="I136" s="1354"/>
      <c r="J136" s="2174" t="s">
        <v>6416</v>
      </c>
      <c r="K136" s="2175" t="str">
        <f>VLOOKUP(J136,'FICHE RATIOS'!C:D,2,FALSE)</f>
        <v>Interphonie / Videophonie</v>
      </c>
      <c r="M136" s="2034"/>
      <c r="N136" s="2031"/>
      <c r="P136" s="2034"/>
      <c r="Q136" s="2031"/>
      <c r="S136" s="2034"/>
      <c r="T136" s="2031"/>
    </row>
    <row r="137" spans="1:20" s="1355" customFormat="1" ht="15">
      <c r="A137" s="459"/>
      <c r="B137" s="1363" t="s">
        <v>179</v>
      </c>
      <c r="C137" s="1357"/>
      <c r="D137" s="1371" t="s">
        <v>4797</v>
      </c>
      <c r="E137" s="1372" t="s">
        <v>235</v>
      </c>
      <c r="F137" s="1366">
        <v>0</v>
      </c>
      <c r="G137" s="1361"/>
      <c r="H137" s="1059" t="str">
        <f t="shared" si="1"/>
        <v/>
      </c>
      <c r="I137" s="1354"/>
      <c r="J137" s="2174" t="s">
        <v>6416</v>
      </c>
      <c r="K137" s="2175" t="str">
        <f>VLOOKUP(J137,'FICHE RATIOS'!C:D,2,FALSE)</f>
        <v>Interphonie / Videophonie</v>
      </c>
      <c r="M137" s="2034"/>
      <c r="N137" s="2031"/>
      <c r="P137" s="2034"/>
      <c r="Q137" s="2031"/>
      <c r="S137" s="2034"/>
      <c r="T137" s="2031"/>
    </row>
    <row r="138" spans="1:20" s="1355" customFormat="1" ht="15">
      <c r="A138" s="459"/>
      <c r="B138" s="1363" t="s">
        <v>179</v>
      </c>
      <c r="C138" s="1357"/>
      <c r="D138" s="1371" t="s">
        <v>4365</v>
      </c>
      <c r="E138" s="1372" t="s">
        <v>235</v>
      </c>
      <c r="F138" s="1366">
        <v>384</v>
      </c>
      <c r="G138" s="1361">
        <v>5.85</v>
      </c>
      <c r="H138" s="1059">
        <f t="shared" si="1"/>
        <v>2246.3999999999996</v>
      </c>
      <c r="I138" s="1354"/>
      <c r="J138" s="2174" t="s">
        <v>6416</v>
      </c>
      <c r="K138" s="2175" t="str">
        <f>VLOOKUP(J138,'FICHE RATIOS'!C:D,2,FALSE)</f>
        <v>Interphonie / Videophonie</v>
      </c>
      <c r="M138" s="2034"/>
      <c r="N138" s="2031"/>
      <c r="P138" s="2034"/>
      <c r="Q138" s="2031"/>
      <c r="S138" s="2034"/>
      <c r="T138" s="2031"/>
    </row>
    <row r="139" spans="1:20" s="1355" customFormat="1" ht="15">
      <c r="A139" s="459"/>
      <c r="B139" s="1363" t="s">
        <v>179</v>
      </c>
      <c r="C139" s="1357"/>
      <c r="D139" s="1371" t="s">
        <v>4364</v>
      </c>
      <c r="E139" s="1372" t="s">
        <v>66</v>
      </c>
      <c r="F139" s="1366">
        <v>0</v>
      </c>
      <c r="G139" s="1361"/>
      <c r="H139" s="1059" t="str">
        <f t="shared" ref="H139:H177" si="2">+IF(F139=0,"",F139*G139)</f>
        <v/>
      </c>
      <c r="I139" s="1354"/>
      <c r="J139" s="2174" t="s">
        <v>6416</v>
      </c>
      <c r="K139" s="2175" t="str">
        <f>VLOOKUP(J139,'FICHE RATIOS'!C:D,2,FALSE)</f>
        <v>Interphonie / Videophonie</v>
      </c>
      <c r="M139" s="2034"/>
      <c r="N139" s="2031"/>
      <c r="P139" s="2034"/>
      <c r="Q139" s="2031"/>
      <c r="S139" s="2034"/>
      <c r="T139" s="2031"/>
    </row>
    <row r="140" spans="1:20" s="1355" customFormat="1" ht="15">
      <c r="A140" s="459"/>
      <c r="B140" s="1363" t="s">
        <v>179</v>
      </c>
      <c r="C140" s="1357"/>
      <c r="D140" s="1364" t="s">
        <v>179</v>
      </c>
      <c r="E140" s="1372" t="s">
        <v>179</v>
      </c>
      <c r="F140" s="1366"/>
      <c r="G140" s="1361"/>
      <c r="H140" s="1059" t="str">
        <f t="shared" si="2"/>
        <v/>
      </c>
      <c r="I140" s="1354"/>
      <c r="J140" s="2174" t="s">
        <v>6416</v>
      </c>
      <c r="K140" s="2175" t="str">
        <f>VLOOKUP(J140,'FICHE RATIOS'!C:D,2,FALSE)</f>
        <v>Interphonie / Videophonie</v>
      </c>
      <c r="M140" s="2034"/>
      <c r="N140" s="2031"/>
      <c r="P140" s="2034"/>
      <c r="Q140" s="2031"/>
      <c r="S140" s="2034"/>
      <c r="T140" s="2031"/>
    </row>
    <row r="141" spans="1:20" s="1355" customFormat="1" ht="15">
      <c r="A141" s="459"/>
      <c r="B141" s="1378" t="s">
        <v>179</v>
      </c>
      <c r="C141" s="1379"/>
      <c r="D141" s="1368" t="s">
        <v>4777</v>
      </c>
      <c r="E141" s="1372" t="s">
        <v>179</v>
      </c>
      <c r="F141" s="1366"/>
      <c r="G141" s="1361"/>
      <c r="H141" s="1059" t="str">
        <f t="shared" si="2"/>
        <v/>
      </c>
      <c r="I141" s="1354"/>
      <c r="J141" s="2174" t="s">
        <v>6416</v>
      </c>
      <c r="K141" s="2175" t="str">
        <f>VLOOKUP(J141,'FICHE RATIOS'!C:D,2,FALSE)</f>
        <v>Interphonie / Videophonie</v>
      </c>
      <c r="M141" s="2034"/>
      <c r="N141" s="2031"/>
      <c r="P141" s="2034"/>
      <c r="Q141" s="2031"/>
      <c r="S141" s="2034"/>
      <c r="T141" s="2031"/>
    </row>
    <row r="142" spans="1:20" s="1355" customFormat="1" ht="15">
      <c r="A142" s="459"/>
      <c r="B142" s="1363" t="s">
        <v>179</v>
      </c>
      <c r="C142" s="1357"/>
      <c r="D142" s="1371" t="s">
        <v>4812</v>
      </c>
      <c r="E142" s="1372" t="s">
        <v>51</v>
      </c>
      <c r="F142" s="1366" t="s">
        <v>1257</v>
      </c>
      <c r="G142" s="1361"/>
      <c r="H142" s="1059" t="s">
        <v>1822</v>
      </c>
      <c r="I142" s="1354"/>
      <c r="J142" s="2174" t="s">
        <v>6416</v>
      </c>
      <c r="K142" s="2175" t="str">
        <f>VLOOKUP(J142,'FICHE RATIOS'!C:D,2,FALSE)</f>
        <v>Interphonie / Videophonie</v>
      </c>
      <c r="M142" s="2034"/>
      <c r="N142" s="2031"/>
      <c r="P142" s="2034"/>
      <c r="Q142" s="2031"/>
      <c r="S142" s="2034"/>
      <c r="T142" s="2031"/>
    </row>
    <row r="143" spans="1:20" s="1355" customFormat="1" ht="15">
      <c r="A143" s="459"/>
      <c r="B143" s="1363" t="s">
        <v>179</v>
      </c>
      <c r="C143" s="1357"/>
      <c r="D143" s="1371" t="s">
        <v>4813</v>
      </c>
      <c r="E143" s="1372" t="s">
        <v>51</v>
      </c>
      <c r="F143" s="1366">
        <v>1</v>
      </c>
      <c r="G143" s="1361">
        <v>3590</v>
      </c>
      <c r="H143" s="1059">
        <f t="shared" si="2"/>
        <v>3590</v>
      </c>
      <c r="I143" s="1354"/>
      <c r="J143" s="2174" t="s">
        <v>6416</v>
      </c>
      <c r="K143" s="2175" t="str">
        <f>VLOOKUP(J143,'FICHE RATIOS'!C:D,2,FALSE)</f>
        <v>Interphonie / Videophonie</v>
      </c>
      <c r="M143" s="2034"/>
      <c r="N143" s="2031"/>
      <c r="P143" s="2034"/>
      <c r="Q143" s="2031"/>
      <c r="S143" s="2034"/>
      <c r="T143" s="2031"/>
    </row>
    <row r="144" spans="1:20" s="1355" customFormat="1" ht="15">
      <c r="A144" s="459"/>
      <c r="B144" s="1363" t="s">
        <v>179</v>
      </c>
      <c r="C144" s="1357"/>
      <c r="D144" s="1371" t="s">
        <v>4814</v>
      </c>
      <c r="E144" s="1372" t="s">
        <v>51</v>
      </c>
      <c r="F144" s="1366">
        <v>1</v>
      </c>
      <c r="G144" s="1361">
        <v>1650</v>
      </c>
      <c r="H144" s="1059">
        <f t="shared" si="2"/>
        <v>1650</v>
      </c>
      <c r="I144" s="1354"/>
      <c r="J144" s="2174" t="s">
        <v>6416</v>
      </c>
      <c r="K144" s="2175" t="str">
        <f>VLOOKUP(J144,'FICHE RATIOS'!C:D,2,FALSE)</f>
        <v>Interphonie / Videophonie</v>
      </c>
      <c r="M144" s="2034"/>
      <c r="N144" s="2031"/>
      <c r="P144" s="2034"/>
      <c r="Q144" s="2031"/>
      <c r="S144" s="2034"/>
      <c r="T144" s="2031"/>
    </row>
    <row r="145" spans="1:20" s="1355" customFormat="1" ht="15">
      <c r="A145" s="459"/>
      <c r="B145" s="1363" t="s">
        <v>179</v>
      </c>
      <c r="C145" s="1357"/>
      <c r="D145" s="1371" t="s">
        <v>4815</v>
      </c>
      <c r="E145" s="1372" t="s">
        <v>51</v>
      </c>
      <c r="F145" s="1366">
        <v>1</v>
      </c>
      <c r="G145" s="1361">
        <v>312</v>
      </c>
      <c r="H145" s="1059">
        <f t="shared" si="2"/>
        <v>312</v>
      </c>
      <c r="I145" s="1354"/>
      <c r="J145" s="2174" t="s">
        <v>6416</v>
      </c>
      <c r="K145" s="2175" t="str">
        <f>VLOOKUP(J145,'FICHE RATIOS'!C:D,2,FALSE)</f>
        <v>Interphonie / Videophonie</v>
      </c>
      <c r="M145" s="2034"/>
      <c r="N145" s="2031"/>
      <c r="P145" s="2034"/>
      <c r="Q145" s="2031"/>
      <c r="S145" s="2034"/>
      <c r="T145" s="2031"/>
    </row>
    <row r="146" spans="1:20" s="1355" customFormat="1" ht="15">
      <c r="A146" s="459"/>
      <c r="B146" s="1363" t="s">
        <v>179</v>
      </c>
      <c r="C146" s="1357"/>
      <c r="D146" s="1364" t="s">
        <v>179</v>
      </c>
      <c r="E146" s="1372" t="s">
        <v>179</v>
      </c>
      <c r="F146" s="1366"/>
      <c r="G146" s="1361"/>
      <c r="H146" s="1059" t="str">
        <f t="shared" si="2"/>
        <v/>
      </c>
      <c r="I146" s="1354"/>
      <c r="J146" s="2174" t="s">
        <v>6416</v>
      </c>
      <c r="K146" s="2175" t="str">
        <f>VLOOKUP(J146,'FICHE RATIOS'!C:D,2,FALSE)</f>
        <v>Interphonie / Videophonie</v>
      </c>
      <c r="M146" s="2034"/>
      <c r="N146" s="2031"/>
      <c r="P146" s="2034"/>
      <c r="Q146" s="2031"/>
      <c r="S146" s="2034"/>
      <c r="T146" s="2031"/>
    </row>
    <row r="147" spans="1:20" s="1355" customFormat="1" ht="15">
      <c r="A147" s="459"/>
      <c r="B147" s="1363" t="s">
        <v>179</v>
      </c>
      <c r="C147" s="1357"/>
      <c r="D147" s="1364" t="s">
        <v>179</v>
      </c>
      <c r="E147" s="1372" t="s">
        <v>179</v>
      </c>
      <c r="F147" s="1366"/>
      <c r="G147" s="1361"/>
      <c r="H147" s="1059" t="str">
        <f t="shared" si="2"/>
        <v/>
      </c>
      <c r="I147" s="1354"/>
      <c r="J147" s="2174"/>
      <c r="K147" s="2175" t="e">
        <f>VLOOKUP(J147,'FICHE RATIOS'!C:D,2,FALSE)</f>
        <v>#N/A</v>
      </c>
      <c r="M147" s="2034"/>
      <c r="N147" s="2031"/>
      <c r="P147" s="2034"/>
      <c r="Q147" s="2031"/>
      <c r="S147" s="2034"/>
      <c r="T147" s="2031"/>
    </row>
    <row r="148" spans="1:20" s="1355" customFormat="1" ht="15">
      <c r="A148" s="459"/>
      <c r="B148" s="1363" t="s">
        <v>179</v>
      </c>
      <c r="C148" s="1357"/>
      <c r="D148" s="1364" t="s">
        <v>179</v>
      </c>
      <c r="E148" s="1372" t="s">
        <v>179</v>
      </c>
      <c r="F148" s="1366"/>
      <c r="G148" s="1361"/>
      <c r="H148" s="1059" t="str">
        <f t="shared" si="2"/>
        <v/>
      </c>
      <c r="I148" s="1354"/>
      <c r="J148" s="2174"/>
      <c r="K148" s="2175" t="e">
        <f>VLOOKUP(J148,'FICHE RATIOS'!C:D,2,FALSE)</f>
        <v>#N/A</v>
      </c>
      <c r="M148" s="2034"/>
      <c r="N148" s="2031"/>
      <c r="P148" s="2034"/>
      <c r="Q148" s="2031"/>
      <c r="S148" s="2034"/>
      <c r="T148" s="2031"/>
    </row>
    <row r="149" spans="1:20" s="1355" customFormat="1" ht="15">
      <c r="A149" s="459"/>
      <c r="B149" s="1363" t="s">
        <v>4816</v>
      </c>
      <c r="C149" s="1357"/>
      <c r="D149" s="1368" t="s">
        <v>4817</v>
      </c>
      <c r="E149" s="1372"/>
      <c r="F149" s="1366"/>
      <c r="G149" s="1361"/>
      <c r="H149" s="1059" t="str">
        <f t="shared" si="2"/>
        <v/>
      </c>
      <c r="I149" s="1354"/>
      <c r="J149" s="2174" t="s">
        <v>6491</v>
      </c>
      <c r="K149" s="2175" t="str">
        <f>VLOOKUP(J149,'FICHE RATIOS'!C:D,2,FALSE)</f>
        <v>Télécoms / GSM</v>
      </c>
      <c r="M149" s="2034"/>
      <c r="N149" s="2031"/>
      <c r="P149" s="2034"/>
      <c r="Q149" s="2031"/>
      <c r="S149" s="2034"/>
      <c r="T149" s="2031"/>
    </row>
    <row r="150" spans="1:20" s="1355" customFormat="1" ht="15">
      <c r="A150" s="459"/>
      <c r="B150" s="1363" t="s">
        <v>179</v>
      </c>
      <c r="C150" s="1357"/>
      <c r="D150" s="1364" t="s">
        <v>179</v>
      </c>
      <c r="E150" s="1372" t="s">
        <v>179</v>
      </c>
      <c r="F150" s="1366"/>
      <c r="G150" s="1361"/>
      <c r="H150" s="1059" t="str">
        <f t="shared" si="2"/>
        <v/>
      </c>
      <c r="I150" s="1354"/>
      <c r="J150" s="2174" t="s">
        <v>6491</v>
      </c>
      <c r="K150" s="2175" t="str">
        <f>VLOOKUP(J150,'FICHE RATIOS'!C:D,2,FALSE)</f>
        <v>Télécoms / GSM</v>
      </c>
      <c r="M150" s="2034"/>
      <c r="N150" s="2031"/>
      <c r="P150" s="2034"/>
      <c r="Q150" s="2031"/>
      <c r="S150" s="2034"/>
      <c r="T150" s="2031"/>
    </row>
    <row r="151" spans="1:20" s="1355" customFormat="1" ht="15">
      <c r="A151" s="459"/>
      <c r="B151" s="1363" t="s">
        <v>179</v>
      </c>
      <c r="C151" s="1357"/>
      <c r="D151" s="1371" t="s">
        <v>4818</v>
      </c>
      <c r="E151" s="1372" t="s">
        <v>51</v>
      </c>
      <c r="F151" s="1366" t="s">
        <v>1257</v>
      </c>
      <c r="G151" s="1361"/>
      <c r="H151" s="1059" t="s">
        <v>1822</v>
      </c>
      <c r="I151" s="1354"/>
      <c r="J151" s="2174" t="s">
        <v>6491</v>
      </c>
      <c r="K151" s="2175" t="str">
        <f>VLOOKUP(J151,'FICHE RATIOS'!C:D,2,FALSE)</f>
        <v>Télécoms / GSM</v>
      </c>
      <c r="M151" s="2034"/>
      <c r="N151" s="2031"/>
      <c r="P151" s="2034"/>
      <c r="Q151" s="2031"/>
      <c r="S151" s="2034"/>
      <c r="T151" s="2031"/>
    </row>
    <row r="152" spans="1:20" s="1355" customFormat="1" ht="15">
      <c r="A152" s="459"/>
      <c r="B152" s="1363" t="s">
        <v>179</v>
      </c>
      <c r="C152" s="1357"/>
      <c r="D152" s="1371" t="s">
        <v>4819</v>
      </c>
      <c r="E152" s="1372" t="s">
        <v>51</v>
      </c>
      <c r="F152" s="1366">
        <v>23</v>
      </c>
      <c r="G152" s="1361">
        <v>1465.88</v>
      </c>
      <c r="H152" s="1059">
        <f t="shared" si="2"/>
        <v>33715.240000000005</v>
      </c>
      <c r="I152" s="1354"/>
      <c r="J152" s="2174" t="s">
        <v>6491</v>
      </c>
      <c r="K152" s="2175" t="str">
        <f>VLOOKUP(J152,'FICHE RATIOS'!C:D,2,FALSE)</f>
        <v>Télécoms / GSM</v>
      </c>
      <c r="M152" s="2034"/>
      <c r="N152" s="2031"/>
      <c r="P152" s="2034"/>
      <c r="Q152" s="2031"/>
      <c r="S152" s="2034"/>
      <c r="T152" s="2031"/>
    </row>
    <row r="153" spans="1:20" s="1355" customFormat="1" ht="15">
      <c r="A153" s="459"/>
      <c r="B153" s="1363" t="s">
        <v>179</v>
      </c>
      <c r="C153" s="1357"/>
      <c r="D153" s="1371" t="s">
        <v>4820</v>
      </c>
      <c r="E153" s="1372" t="s">
        <v>51</v>
      </c>
      <c r="F153" s="1366">
        <v>82</v>
      </c>
      <c r="G153" s="1361">
        <v>41.51</v>
      </c>
      <c r="H153" s="1059">
        <f t="shared" si="2"/>
        <v>3403.8199999999997</v>
      </c>
      <c r="I153" s="1354"/>
      <c r="J153" s="2174" t="s">
        <v>6491</v>
      </c>
      <c r="K153" s="2175" t="str">
        <f>VLOOKUP(J153,'FICHE RATIOS'!C:D,2,FALSE)</f>
        <v>Télécoms / GSM</v>
      </c>
      <c r="M153" s="2034"/>
      <c r="N153" s="2031"/>
      <c r="P153" s="2034"/>
      <c r="Q153" s="2031"/>
      <c r="S153" s="2034"/>
      <c r="T153" s="2031"/>
    </row>
    <row r="154" spans="1:20" s="1355" customFormat="1" ht="15">
      <c r="A154" s="459"/>
      <c r="B154" s="1363" t="s">
        <v>179</v>
      </c>
      <c r="C154" s="1357"/>
      <c r="D154" s="1371" t="s">
        <v>4821</v>
      </c>
      <c r="E154" s="1370" t="s">
        <v>51</v>
      </c>
      <c r="F154" s="1366"/>
      <c r="G154" s="1361"/>
      <c r="H154" s="1059" t="s">
        <v>985</v>
      </c>
      <c r="I154" s="1354"/>
      <c r="J154" s="2174" t="s">
        <v>6491</v>
      </c>
      <c r="K154" s="2175" t="str">
        <f>VLOOKUP(J154,'FICHE RATIOS'!C:D,2,FALSE)</f>
        <v>Télécoms / GSM</v>
      </c>
      <c r="M154" s="2034"/>
      <c r="N154" s="2031"/>
      <c r="P154" s="2034"/>
      <c r="Q154" s="2031"/>
      <c r="S154" s="2034"/>
      <c r="T154" s="2031"/>
    </row>
    <row r="155" spans="1:20" s="1355" customFormat="1" ht="15">
      <c r="A155" s="459"/>
      <c r="B155" s="1363" t="s">
        <v>179</v>
      </c>
      <c r="C155" s="1357"/>
      <c r="D155" s="1371" t="s">
        <v>4822</v>
      </c>
      <c r="E155" s="1372" t="s">
        <v>51</v>
      </c>
      <c r="F155" s="1366">
        <v>0</v>
      </c>
      <c r="G155" s="1361"/>
      <c r="H155" s="1059" t="str">
        <f t="shared" si="2"/>
        <v/>
      </c>
      <c r="I155" s="1354"/>
      <c r="J155" s="2174" t="s">
        <v>6491</v>
      </c>
      <c r="K155" s="2175" t="str">
        <f>VLOOKUP(J155,'FICHE RATIOS'!C:D,2,FALSE)</f>
        <v>Télécoms / GSM</v>
      </c>
      <c r="M155" s="2034"/>
      <c r="N155" s="2031"/>
      <c r="P155" s="2034"/>
      <c r="Q155" s="2031"/>
      <c r="S155" s="2034"/>
      <c r="T155" s="2031"/>
    </row>
    <row r="156" spans="1:20" s="1355" customFormat="1" ht="15">
      <c r="A156" s="459"/>
      <c r="B156" s="1363" t="s">
        <v>179</v>
      </c>
      <c r="C156" s="1357"/>
      <c r="D156" s="1371" t="s">
        <v>4823</v>
      </c>
      <c r="E156" s="1372" t="s">
        <v>235</v>
      </c>
      <c r="F156" s="1366">
        <v>4652</v>
      </c>
      <c r="G156" s="1361">
        <v>5.49</v>
      </c>
      <c r="H156" s="1059">
        <f t="shared" si="2"/>
        <v>25539.48</v>
      </c>
      <c r="I156" s="1354"/>
      <c r="J156" s="2174" t="s">
        <v>6491</v>
      </c>
      <c r="K156" s="2175" t="str">
        <f>VLOOKUP(J156,'FICHE RATIOS'!C:D,2,FALSE)</f>
        <v>Télécoms / GSM</v>
      </c>
      <c r="M156" s="2034"/>
      <c r="N156" s="2031"/>
      <c r="P156" s="2034"/>
      <c r="Q156" s="2031"/>
      <c r="S156" s="2034"/>
      <c r="T156" s="2031"/>
    </row>
    <row r="157" spans="1:20" s="1355" customFormat="1" ht="15">
      <c r="A157" s="459"/>
      <c r="B157" s="1363" t="s">
        <v>179</v>
      </c>
      <c r="C157" s="1357"/>
      <c r="D157" s="1371" t="s">
        <v>4824</v>
      </c>
      <c r="E157" s="1372" t="s">
        <v>51</v>
      </c>
      <c r="F157" s="1366">
        <v>320</v>
      </c>
      <c r="G157" s="1361">
        <v>18.420000000000002</v>
      </c>
      <c r="H157" s="1059">
        <f t="shared" si="2"/>
        <v>5894.4000000000005</v>
      </c>
      <c r="I157" s="1354"/>
      <c r="J157" s="2174" t="s">
        <v>6491</v>
      </c>
      <c r="K157" s="2175" t="str">
        <f>VLOOKUP(J157,'FICHE RATIOS'!C:D,2,FALSE)</f>
        <v>Télécoms / GSM</v>
      </c>
      <c r="M157" s="2034"/>
      <c r="N157" s="2031"/>
      <c r="P157" s="2034"/>
      <c r="Q157" s="2031"/>
      <c r="S157" s="2034"/>
      <c r="T157" s="2031"/>
    </row>
    <row r="158" spans="1:20" s="1355" customFormat="1" ht="15">
      <c r="A158" s="459"/>
      <c r="B158" s="1363" t="s">
        <v>179</v>
      </c>
      <c r="C158" s="1357"/>
      <c r="D158" s="1371" t="s">
        <v>4825</v>
      </c>
      <c r="E158" s="1372" t="s">
        <v>235</v>
      </c>
      <c r="F158" s="1366">
        <v>21114</v>
      </c>
      <c r="G158" s="1361">
        <v>3.91</v>
      </c>
      <c r="H158" s="1059">
        <f t="shared" si="2"/>
        <v>82555.740000000005</v>
      </c>
      <c r="I158" s="1354"/>
      <c r="J158" s="2174" t="s">
        <v>6491</v>
      </c>
      <c r="K158" s="2175" t="str">
        <f>VLOOKUP(J158,'FICHE RATIOS'!C:D,2,FALSE)</f>
        <v>Télécoms / GSM</v>
      </c>
      <c r="M158" s="2034"/>
      <c r="N158" s="2031"/>
      <c r="P158" s="2034"/>
      <c r="Q158" s="2031"/>
      <c r="S158" s="2034"/>
      <c r="T158" s="2031"/>
    </row>
    <row r="159" spans="1:20" s="1355" customFormat="1" ht="15">
      <c r="A159" s="459"/>
      <c r="B159" s="1363" t="s">
        <v>179</v>
      </c>
      <c r="C159" s="1357"/>
      <c r="D159" s="1371" t="s">
        <v>4365</v>
      </c>
      <c r="E159" s="1372" t="s">
        <v>235</v>
      </c>
      <c r="F159" s="1366">
        <v>50</v>
      </c>
      <c r="G159" s="1361">
        <v>281.5</v>
      </c>
      <c r="H159" s="1059">
        <f t="shared" si="2"/>
        <v>14075</v>
      </c>
      <c r="I159" s="1354"/>
      <c r="J159" s="2174" t="s">
        <v>6491</v>
      </c>
      <c r="K159" s="2175" t="str">
        <f>VLOOKUP(J159,'FICHE RATIOS'!C:D,2,FALSE)</f>
        <v>Télécoms / GSM</v>
      </c>
      <c r="M159" s="2034"/>
      <c r="N159" s="2031"/>
      <c r="P159" s="2034"/>
      <c r="Q159" s="2031"/>
      <c r="S159" s="2034"/>
      <c r="T159" s="2031"/>
    </row>
    <row r="160" spans="1:20" s="1355" customFormat="1" ht="15">
      <c r="A160" s="459"/>
      <c r="B160" s="1363" t="s">
        <v>179</v>
      </c>
      <c r="C160" s="1357"/>
      <c r="D160" s="1371" t="s">
        <v>4826</v>
      </c>
      <c r="E160" s="1370" t="s">
        <v>66</v>
      </c>
      <c r="F160" s="1366">
        <v>301</v>
      </c>
      <c r="G160" s="1361">
        <v>22.93</v>
      </c>
      <c r="H160" s="1059">
        <f t="shared" si="2"/>
        <v>6901.93</v>
      </c>
      <c r="I160" s="1354"/>
      <c r="J160" s="2174" t="s">
        <v>6491</v>
      </c>
      <c r="K160" s="2175" t="str">
        <f>VLOOKUP(J160,'FICHE RATIOS'!C:D,2,FALSE)</f>
        <v>Télécoms / GSM</v>
      </c>
      <c r="M160" s="2034"/>
      <c r="N160" s="2031"/>
      <c r="P160" s="2034"/>
      <c r="Q160" s="2031"/>
      <c r="S160" s="2034"/>
      <c r="T160" s="2031"/>
    </row>
    <row r="161" spans="1:20" s="1355" customFormat="1" ht="15">
      <c r="A161" s="459"/>
      <c r="B161" s="1363" t="s">
        <v>179</v>
      </c>
      <c r="C161" s="1357"/>
      <c r="D161" s="1371" t="s">
        <v>4827</v>
      </c>
      <c r="E161" s="1372" t="s">
        <v>51</v>
      </c>
      <c r="F161" s="1366">
        <v>1</v>
      </c>
      <c r="G161" s="1361">
        <v>5079.28</v>
      </c>
      <c r="H161" s="1059">
        <f t="shared" si="2"/>
        <v>5079.28</v>
      </c>
      <c r="I161" s="1354"/>
      <c r="J161" s="2174" t="s">
        <v>6491</v>
      </c>
      <c r="K161" s="2175" t="str">
        <f>VLOOKUP(J161,'FICHE RATIOS'!C:D,2,FALSE)</f>
        <v>Télécoms / GSM</v>
      </c>
      <c r="M161" s="2034"/>
      <c r="N161" s="2031"/>
      <c r="P161" s="2034"/>
      <c r="Q161" s="2031"/>
      <c r="S161" s="2034"/>
      <c r="T161" s="2031"/>
    </row>
    <row r="162" spans="1:20" s="1355" customFormat="1" ht="15">
      <c r="A162" s="459"/>
      <c r="B162" s="1363" t="s">
        <v>179</v>
      </c>
      <c r="C162" s="1357"/>
      <c r="D162" s="1371" t="s">
        <v>4828</v>
      </c>
      <c r="E162" s="1372" t="s">
        <v>51</v>
      </c>
      <c r="F162" s="1366">
        <v>1</v>
      </c>
      <c r="G162" s="1361">
        <v>12505.68</v>
      </c>
      <c r="H162" s="1059">
        <f t="shared" si="2"/>
        <v>12505.68</v>
      </c>
      <c r="I162" s="1354"/>
      <c r="J162" s="2174" t="s">
        <v>6491</v>
      </c>
      <c r="K162" s="2175" t="str">
        <f>VLOOKUP(J162,'FICHE RATIOS'!C:D,2,FALSE)</f>
        <v>Télécoms / GSM</v>
      </c>
      <c r="M162" s="2034"/>
      <c r="N162" s="2031"/>
      <c r="P162" s="2034"/>
      <c r="Q162" s="2031"/>
      <c r="S162" s="2034"/>
      <c r="T162" s="2031"/>
    </row>
    <row r="163" spans="1:20" s="1355" customFormat="1" ht="15">
      <c r="A163" s="459"/>
      <c r="B163" s="1363" t="s">
        <v>179</v>
      </c>
      <c r="C163" s="1357"/>
      <c r="D163" s="1371" t="s">
        <v>4829</v>
      </c>
      <c r="E163" s="1372" t="s">
        <v>51</v>
      </c>
      <c r="F163" s="1366">
        <v>0</v>
      </c>
      <c r="G163" s="1361"/>
      <c r="H163" s="1059" t="str">
        <f t="shared" si="2"/>
        <v/>
      </c>
      <c r="I163" s="1354"/>
      <c r="J163" s="2174" t="s">
        <v>6491</v>
      </c>
      <c r="K163" s="2175" t="str">
        <f>VLOOKUP(J163,'FICHE RATIOS'!C:D,2,FALSE)</f>
        <v>Télécoms / GSM</v>
      </c>
      <c r="M163" s="2034"/>
      <c r="N163" s="2031"/>
      <c r="P163" s="2034"/>
      <c r="Q163" s="2031"/>
      <c r="S163" s="2034"/>
      <c r="T163" s="2031"/>
    </row>
    <row r="164" spans="1:20" s="1355" customFormat="1" ht="15.75" thickBot="1">
      <c r="A164" s="459"/>
      <c r="B164" s="1363" t="s">
        <v>179</v>
      </c>
      <c r="C164" s="1357"/>
      <c r="D164" s="1371" t="s">
        <v>4830</v>
      </c>
      <c r="E164" s="1372" t="s">
        <v>66</v>
      </c>
      <c r="F164" s="1366">
        <v>2</v>
      </c>
      <c r="G164" s="1361">
        <v>644.11</v>
      </c>
      <c r="H164" s="1059">
        <f t="shared" si="2"/>
        <v>1288.22</v>
      </c>
      <c r="I164" s="1354"/>
      <c r="J164" s="2174" t="s">
        <v>6491</v>
      </c>
      <c r="K164" s="2175" t="str">
        <f>VLOOKUP(J164,'FICHE RATIOS'!C:D,2,FALSE)</f>
        <v>Télécoms / GSM</v>
      </c>
      <c r="M164" s="2037"/>
      <c r="N164" s="2038"/>
      <c r="P164" s="2037"/>
      <c r="Q164" s="2038"/>
      <c r="S164" s="2037"/>
      <c r="T164" s="2038"/>
    </row>
    <row r="165" spans="1:20" s="1355" customFormat="1" ht="15">
      <c r="A165" s="459"/>
      <c r="B165" s="1363" t="s">
        <v>179</v>
      </c>
      <c r="C165" s="1357"/>
      <c r="D165" s="1371" t="s">
        <v>4831</v>
      </c>
      <c r="E165" s="1372" t="s">
        <v>66</v>
      </c>
      <c r="F165" s="1366">
        <v>112</v>
      </c>
      <c r="G165" s="1361">
        <v>32.15</v>
      </c>
      <c r="H165" s="1059">
        <f t="shared" si="2"/>
        <v>3600.7999999999997</v>
      </c>
      <c r="I165" s="1354"/>
      <c r="J165" s="2174" t="s">
        <v>6491</v>
      </c>
      <c r="K165" s="2175" t="str">
        <f>VLOOKUP(J165,'FICHE RATIOS'!C:D,2,FALSE)</f>
        <v>Télécoms / GSM</v>
      </c>
    </row>
    <row r="166" spans="1:20" s="1355" customFormat="1" ht="15">
      <c r="A166" s="459"/>
      <c r="B166" s="1363" t="s">
        <v>179</v>
      </c>
      <c r="C166" s="1357"/>
      <c r="D166" s="1371" t="s">
        <v>4832</v>
      </c>
      <c r="E166" s="1372" t="s">
        <v>51</v>
      </c>
      <c r="F166" s="1366">
        <v>1</v>
      </c>
      <c r="G166" s="1361">
        <v>1369.11</v>
      </c>
      <c r="H166" s="1059">
        <f t="shared" si="2"/>
        <v>1369.11</v>
      </c>
      <c r="I166" s="1354"/>
      <c r="J166" s="2174" t="s">
        <v>6491</v>
      </c>
      <c r="K166" s="2175" t="str">
        <f>VLOOKUP(J166,'FICHE RATIOS'!C:D,2,FALSE)</f>
        <v>Télécoms / GSM</v>
      </c>
    </row>
    <row r="167" spans="1:20" s="1355" customFormat="1" ht="15">
      <c r="A167" s="459"/>
      <c r="B167" s="1363" t="s">
        <v>179</v>
      </c>
      <c r="C167" s="1357"/>
      <c r="D167" s="1371" t="s">
        <v>4833</v>
      </c>
      <c r="E167" s="1372" t="s">
        <v>51</v>
      </c>
      <c r="F167" s="1366">
        <v>2</v>
      </c>
      <c r="G167" s="1361">
        <v>1358.77</v>
      </c>
      <c r="H167" s="1059">
        <f t="shared" si="2"/>
        <v>2717.54</v>
      </c>
      <c r="I167" s="1354"/>
      <c r="J167" s="2174" t="s">
        <v>6491</v>
      </c>
      <c r="K167" s="2175" t="str">
        <f>VLOOKUP(J167,'FICHE RATIOS'!C:D,2,FALSE)</f>
        <v>Télécoms / GSM</v>
      </c>
    </row>
    <row r="168" spans="1:20" s="1355" customFormat="1" ht="15">
      <c r="A168" s="459"/>
      <c r="B168" s="1363" t="s">
        <v>179</v>
      </c>
      <c r="C168" s="1357"/>
      <c r="D168" s="1371" t="s">
        <v>4834</v>
      </c>
      <c r="E168" s="1372" t="s">
        <v>51</v>
      </c>
      <c r="F168" s="1366">
        <v>1</v>
      </c>
      <c r="G168" s="1361">
        <v>5806.04</v>
      </c>
      <c r="H168" s="1059">
        <f t="shared" si="2"/>
        <v>5806.04</v>
      </c>
      <c r="I168" s="1354"/>
      <c r="J168" s="2174" t="s">
        <v>6491</v>
      </c>
      <c r="K168" s="2175" t="str">
        <f>VLOOKUP(J168,'FICHE RATIOS'!C:D,2,FALSE)</f>
        <v>Télécoms / GSM</v>
      </c>
    </row>
    <row r="169" spans="1:20" s="1355" customFormat="1" ht="15">
      <c r="A169" s="459"/>
      <c r="B169" s="1363" t="s">
        <v>179</v>
      </c>
      <c r="C169" s="1357"/>
      <c r="D169" s="1371" t="s">
        <v>4835</v>
      </c>
      <c r="E169" s="1372" t="s">
        <v>51</v>
      </c>
      <c r="F169" s="1366">
        <v>1</v>
      </c>
      <c r="G169" s="1361">
        <v>6389.8</v>
      </c>
      <c r="H169" s="1059">
        <f t="shared" si="2"/>
        <v>6389.8</v>
      </c>
      <c r="I169" s="1354"/>
      <c r="J169" s="2174" t="s">
        <v>6491</v>
      </c>
      <c r="K169" s="2175" t="str">
        <f>VLOOKUP(J169,'FICHE RATIOS'!C:D,2,FALSE)</f>
        <v>Télécoms / GSM</v>
      </c>
    </row>
    <row r="170" spans="1:20" s="1355" customFormat="1" ht="15">
      <c r="A170" s="459"/>
      <c r="B170" s="1363" t="s">
        <v>179</v>
      </c>
      <c r="C170" s="1357"/>
      <c r="D170" s="1371" t="s">
        <v>4836</v>
      </c>
      <c r="E170" s="1372" t="s">
        <v>51</v>
      </c>
      <c r="F170" s="1366">
        <v>1</v>
      </c>
      <c r="G170" s="1361">
        <v>5299.18</v>
      </c>
      <c r="H170" s="1059">
        <f t="shared" si="2"/>
        <v>5299.18</v>
      </c>
      <c r="I170" s="1354"/>
      <c r="J170" s="2174" t="s">
        <v>6491</v>
      </c>
      <c r="K170" s="2175" t="str">
        <f>VLOOKUP(J170,'FICHE RATIOS'!C:D,2,FALSE)</f>
        <v>Télécoms / GSM</v>
      </c>
    </row>
    <row r="171" spans="1:20" s="1355" customFormat="1" ht="15">
      <c r="A171" s="459"/>
      <c r="B171" s="1363" t="s">
        <v>179</v>
      </c>
      <c r="C171" s="1357"/>
      <c r="D171" s="1371" t="s">
        <v>4837</v>
      </c>
      <c r="E171" s="1372" t="s">
        <v>51</v>
      </c>
      <c r="F171" s="1366">
        <v>1</v>
      </c>
      <c r="G171" s="1361">
        <v>4353.76</v>
      </c>
      <c r="H171" s="1059">
        <f t="shared" si="2"/>
        <v>4353.76</v>
      </c>
      <c r="I171" s="1354"/>
      <c r="J171" s="2174" t="s">
        <v>6491</v>
      </c>
      <c r="K171" s="2175" t="str">
        <f>VLOOKUP(J171,'FICHE RATIOS'!C:D,2,FALSE)</f>
        <v>Télécoms / GSM</v>
      </c>
    </row>
    <row r="172" spans="1:20" s="1355" customFormat="1" ht="15">
      <c r="A172" s="459"/>
      <c r="B172" s="1363" t="s">
        <v>179</v>
      </c>
      <c r="C172" s="1357"/>
      <c r="D172" s="1371" t="s">
        <v>4838</v>
      </c>
      <c r="E172" s="1372" t="s">
        <v>51</v>
      </c>
      <c r="F172" s="1366">
        <v>4</v>
      </c>
      <c r="G172" s="1361">
        <v>1283.49</v>
      </c>
      <c r="H172" s="1059">
        <f t="shared" si="2"/>
        <v>5133.96</v>
      </c>
      <c r="I172" s="1354"/>
      <c r="J172" s="2174" t="s">
        <v>6491</v>
      </c>
      <c r="K172" s="2175" t="str">
        <f>VLOOKUP(J172,'FICHE RATIOS'!C:D,2,FALSE)</f>
        <v>Télécoms / GSM</v>
      </c>
    </row>
    <row r="173" spans="1:20" s="1355" customFormat="1" ht="15">
      <c r="A173" s="459"/>
      <c r="B173" s="1363" t="s">
        <v>179</v>
      </c>
      <c r="C173" s="1357"/>
      <c r="D173" s="1371" t="s">
        <v>4839</v>
      </c>
      <c r="E173" s="1372" t="s">
        <v>51</v>
      </c>
      <c r="F173" s="1366">
        <v>2</v>
      </c>
      <c r="G173" s="1361">
        <v>1283.49</v>
      </c>
      <c r="H173" s="1059">
        <f t="shared" si="2"/>
        <v>2566.98</v>
      </c>
      <c r="I173" s="1354"/>
      <c r="J173" s="2174" t="s">
        <v>6491</v>
      </c>
      <c r="K173" s="2175" t="str">
        <f>VLOOKUP(J173,'FICHE RATIOS'!C:D,2,FALSE)</f>
        <v>Télécoms / GSM</v>
      </c>
    </row>
    <row r="174" spans="1:20" s="1355" customFormat="1" ht="15">
      <c r="A174" s="459"/>
      <c r="B174" s="1363" t="s">
        <v>179</v>
      </c>
      <c r="C174" s="1357"/>
      <c r="D174" s="1371" t="s">
        <v>4840</v>
      </c>
      <c r="E174" s="1372" t="s">
        <v>235</v>
      </c>
      <c r="F174" s="1366">
        <v>3877</v>
      </c>
      <c r="G174" s="1361">
        <v>3.32</v>
      </c>
      <c r="H174" s="1059">
        <f t="shared" si="2"/>
        <v>12871.64</v>
      </c>
      <c r="I174" s="1354"/>
      <c r="J174" s="2174" t="s">
        <v>6491</v>
      </c>
      <c r="K174" s="2175" t="str">
        <f>VLOOKUP(J174,'FICHE RATIOS'!C:D,2,FALSE)</f>
        <v>Télécoms / GSM</v>
      </c>
    </row>
    <row r="175" spans="1:20" s="1355" customFormat="1" ht="15">
      <c r="A175" s="459"/>
      <c r="B175" s="1363" t="s">
        <v>179</v>
      </c>
      <c r="C175" s="1357"/>
      <c r="D175" s="1371" t="s">
        <v>4841</v>
      </c>
      <c r="E175" s="1372" t="s">
        <v>235</v>
      </c>
      <c r="F175" s="1366">
        <v>68</v>
      </c>
      <c r="G175" s="1361">
        <v>3.32</v>
      </c>
      <c r="H175" s="1059">
        <f t="shared" si="2"/>
        <v>225.76</v>
      </c>
      <c r="I175" s="1354"/>
      <c r="J175" s="2174" t="s">
        <v>6491</v>
      </c>
      <c r="K175" s="2175" t="str">
        <f>VLOOKUP(J175,'FICHE RATIOS'!C:D,2,FALSE)</f>
        <v>Télécoms / GSM</v>
      </c>
    </row>
    <row r="176" spans="1:20" s="1355" customFormat="1" ht="15">
      <c r="A176" s="459"/>
      <c r="B176" s="1363" t="s">
        <v>179</v>
      </c>
      <c r="C176" s="1357"/>
      <c r="D176" s="1371" t="s">
        <v>4842</v>
      </c>
      <c r="E176" s="1372" t="s">
        <v>235</v>
      </c>
      <c r="F176" s="1366">
        <v>93</v>
      </c>
      <c r="G176" s="1361">
        <v>3.32</v>
      </c>
      <c r="H176" s="1059">
        <f t="shared" si="2"/>
        <v>308.76</v>
      </c>
      <c r="I176" s="1354"/>
      <c r="J176" s="2174" t="s">
        <v>6491</v>
      </c>
      <c r="K176" s="2175" t="str">
        <f>VLOOKUP(J176,'FICHE RATIOS'!C:D,2,FALSE)</f>
        <v>Télécoms / GSM</v>
      </c>
    </row>
    <row r="177" spans="1:11" s="1355" customFormat="1" ht="15">
      <c r="A177" s="459"/>
      <c r="B177" s="1363" t="s">
        <v>179</v>
      </c>
      <c r="C177" s="1357"/>
      <c r="D177" s="1371" t="s">
        <v>4843</v>
      </c>
      <c r="E177" s="1372" t="s">
        <v>51</v>
      </c>
      <c r="F177" s="1366">
        <v>157</v>
      </c>
      <c r="G177" s="1361">
        <v>52.72</v>
      </c>
      <c r="H177" s="1059">
        <f t="shared" si="2"/>
        <v>8277.0399999999991</v>
      </c>
      <c r="I177" s="1354"/>
      <c r="J177" s="2174" t="s">
        <v>6491</v>
      </c>
      <c r="K177" s="2175" t="str">
        <f>VLOOKUP(J177,'FICHE RATIOS'!C:D,2,FALSE)</f>
        <v>Télécoms / GSM</v>
      </c>
    </row>
    <row r="178" spans="1:11" s="1355" customFormat="1" ht="15">
      <c r="A178" s="459"/>
      <c r="B178" s="1363" t="s">
        <v>179</v>
      </c>
      <c r="C178" s="1357"/>
      <c r="D178" s="1371" t="s">
        <v>179</v>
      </c>
      <c r="E178" s="1372" t="s">
        <v>179</v>
      </c>
      <c r="F178" s="1366"/>
      <c r="G178" s="1361"/>
      <c r="H178" s="1367"/>
      <c r="I178" s="1354"/>
      <c r="J178" s="2174" t="s">
        <v>6491</v>
      </c>
      <c r="K178" s="2175" t="str">
        <f>VLOOKUP(J178,'FICHE RATIOS'!C:D,2,FALSE)</f>
        <v>Télécoms / GSM</v>
      </c>
    </row>
    <row r="179" spans="1:11" s="1355" customFormat="1" ht="15">
      <c r="A179" s="459"/>
      <c r="B179" s="1363" t="s">
        <v>179</v>
      </c>
      <c r="C179" s="1357"/>
      <c r="D179" s="2340" t="s">
        <v>4099</v>
      </c>
      <c r="E179" s="1372" t="s">
        <v>179</v>
      </c>
      <c r="F179" s="1366"/>
      <c r="G179" s="1361"/>
      <c r="H179" s="1367"/>
      <c r="I179" s="1354"/>
      <c r="J179" s="2174" t="s">
        <v>6491</v>
      </c>
      <c r="K179" s="2175" t="str">
        <f>VLOOKUP(J179,'FICHE RATIOS'!C:D,2,FALSE)</f>
        <v>Télécoms / GSM</v>
      </c>
    </row>
    <row r="180" spans="1:11" s="1355" customFormat="1" ht="15">
      <c r="A180" s="1380"/>
      <c r="B180" s="1381"/>
      <c r="C180" s="1382"/>
      <c r="D180" s="1383"/>
      <c r="E180" s="1384"/>
      <c r="F180" s="1385"/>
      <c r="G180" s="1386"/>
      <c r="H180" s="1387" t="str">
        <f>IF(F180=0,"",G180*F180)</f>
        <v/>
      </c>
      <c r="I180" s="1354"/>
      <c r="J180" s="2174"/>
      <c r="K180" s="2175" t="e">
        <f>VLOOKUP(J180,'FICHE RATIOS'!C:D,2,FALSE)</f>
        <v>#N/A</v>
      </c>
    </row>
    <row r="181" spans="1:11" s="1210" customFormat="1" ht="15">
      <c r="A181" s="459"/>
      <c r="B181" s="1289"/>
      <c r="C181" s="1388"/>
      <c r="D181" s="1290" t="s">
        <v>277</v>
      </c>
      <c r="E181" s="1293" t="s">
        <v>51</v>
      </c>
      <c r="F181" s="1389">
        <v>1</v>
      </c>
      <c r="G181" s="1361">
        <v>124784.75309999999</v>
      </c>
      <c r="H181" s="1390">
        <f>IF(F181=0,"",G181*F181)</f>
        <v>124784.75309999999</v>
      </c>
      <c r="I181" s="331"/>
      <c r="J181" s="2167" t="s">
        <v>6678</v>
      </c>
      <c r="K181" s="2175" t="str">
        <f>VLOOKUP(J181,'FICHE RATIOS'!C:D,2,FALSE)</f>
        <v>Assurances, Aléas, Risques &amp; Marge</v>
      </c>
    </row>
    <row r="182" spans="1:11" s="1355" customFormat="1" ht="15.75" thickBot="1">
      <c r="A182" s="1380"/>
      <c r="B182" s="1381" t="s">
        <v>179</v>
      </c>
      <c r="C182" s="1382"/>
      <c r="D182" s="1391" t="s">
        <v>179</v>
      </c>
      <c r="E182" s="1384" t="s">
        <v>179</v>
      </c>
      <c r="F182" s="1385"/>
      <c r="G182" s="1386"/>
      <c r="H182" s="1387"/>
      <c r="I182" s="1354"/>
      <c r="J182" s="2176"/>
      <c r="K182" s="2177" t="e">
        <f>VLOOKUP(J182,'FICHE RATIOS'!C:D,2,FALSE)</f>
        <v>#N/A</v>
      </c>
    </row>
    <row r="183" spans="1:11" s="331" customFormat="1" ht="12.75" thickBot="1">
      <c r="A183" s="624" t="s">
        <v>278</v>
      </c>
      <c r="B183" s="1222"/>
      <c r="C183" s="1223"/>
      <c r="D183" s="1223"/>
      <c r="E183" s="1223"/>
      <c r="F183" s="1224"/>
      <c r="G183" s="630" t="s">
        <v>179</v>
      </c>
      <c r="H183" s="1392">
        <f>+SUM(H5:H182)</f>
        <v>1907424.0830999997</v>
      </c>
    </row>
    <row r="184" spans="1:11" s="1355" customFormat="1" ht="15">
      <c r="A184" s="459"/>
      <c r="B184" s="604"/>
      <c r="C184" s="596"/>
      <c r="D184" s="1393"/>
      <c r="E184" s="596"/>
      <c r="F184" s="394"/>
      <c r="G184" s="1352"/>
      <c r="H184" s="1353"/>
      <c r="I184" s="1354"/>
    </row>
    <row r="185" spans="1:11" s="1355" customFormat="1" ht="15">
      <c r="A185" s="459"/>
      <c r="B185" s="604"/>
      <c r="C185" s="596"/>
      <c r="D185" s="1393"/>
      <c r="E185" s="596"/>
      <c r="F185" s="394"/>
      <c r="G185" s="1352"/>
      <c r="H185" s="1353"/>
      <c r="I185" s="1354"/>
    </row>
    <row r="186" spans="1:11" s="1355" customFormat="1" ht="15">
      <c r="A186" s="459"/>
      <c r="B186" s="604"/>
      <c r="C186" s="596"/>
      <c r="D186" s="1393"/>
      <c r="E186" s="596"/>
      <c r="F186" s="394"/>
      <c r="G186" s="1352"/>
      <c r="H186" s="1353"/>
      <c r="I186" s="1354"/>
    </row>
    <row r="187" spans="1:11" s="1355" customFormat="1" ht="15">
      <c r="A187" s="459"/>
      <c r="B187" s="604"/>
      <c r="C187" s="596"/>
      <c r="D187" s="1393"/>
      <c r="E187" s="596"/>
      <c r="F187" s="394"/>
      <c r="G187" s="1352"/>
      <c r="H187" s="1353"/>
      <c r="I187" s="1354"/>
    </row>
    <row r="188" spans="1:11" s="1355" customFormat="1" ht="15">
      <c r="A188" s="459"/>
      <c r="B188" s="604"/>
      <c r="C188" s="596"/>
      <c r="D188" s="1393"/>
      <c r="E188" s="596"/>
      <c r="F188" s="394"/>
      <c r="G188" s="1352"/>
      <c r="H188" s="1353"/>
      <c r="I188" s="1354"/>
    </row>
    <row r="189" spans="1:11" s="1355" customFormat="1" ht="15">
      <c r="A189" s="459"/>
      <c r="B189" s="604"/>
      <c r="C189" s="596"/>
      <c r="D189" s="1393"/>
      <c r="E189" s="596"/>
      <c r="F189" s="394"/>
      <c r="G189" s="1352"/>
      <c r="H189" s="1353"/>
      <c r="I189" s="1354"/>
    </row>
    <row r="190" spans="1:11" s="1355" customFormat="1" ht="15">
      <c r="A190" s="459"/>
      <c r="B190" s="604"/>
      <c r="C190" s="596"/>
      <c r="D190" s="1393"/>
      <c r="E190" s="596"/>
      <c r="F190" s="394"/>
      <c r="G190" s="1352"/>
      <c r="H190" s="1353"/>
      <c r="I190" s="1354"/>
    </row>
    <row r="191" spans="1:11" s="1355" customFormat="1" ht="15">
      <c r="A191" s="459"/>
      <c r="B191" s="604"/>
      <c r="C191" s="596"/>
      <c r="D191" s="1393"/>
      <c r="E191" s="596"/>
      <c r="F191" s="394"/>
      <c r="G191" s="1352"/>
      <c r="H191" s="1353"/>
      <c r="I191" s="1354"/>
    </row>
    <row r="192" spans="1:11" s="1355" customFormat="1" ht="15">
      <c r="A192" s="459"/>
      <c r="B192" s="604"/>
      <c r="C192" s="596"/>
      <c r="D192" s="1393"/>
      <c r="E192" s="596"/>
      <c r="F192" s="394"/>
      <c r="G192" s="1352"/>
      <c r="H192" s="1353"/>
      <c r="I192" s="1354"/>
    </row>
    <row r="193" spans="1:9" s="1355" customFormat="1" ht="15">
      <c r="A193" s="459"/>
      <c r="B193" s="604"/>
      <c r="C193" s="596"/>
      <c r="D193" s="1393"/>
      <c r="E193" s="596"/>
      <c r="F193" s="394"/>
      <c r="G193" s="1352"/>
      <c r="H193" s="1353"/>
      <c r="I193" s="1354"/>
    </row>
    <row r="194" spans="1:9" s="1355" customFormat="1" ht="15">
      <c r="A194" s="459"/>
      <c r="B194" s="604"/>
      <c r="C194" s="596"/>
      <c r="D194" s="1393"/>
      <c r="E194" s="596"/>
      <c r="F194" s="394"/>
      <c r="G194" s="1352"/>
      <c r="H194" s="1353"/>
      <c r="I194" s="1354"/>
    </row>
    <row r="195" spans="1:9" s="1355" customFormat="1" ht="15">
      <c r="A195" s="459"/>
      <c r="B195" s="604"/>
      <c r="C195" s="596"/>
      <c r="D195" s="1393"/>
      <c r="E195" s="596"/>
      <c r="F195" s="394"/>
      <c r="G195" s="1352"/>
      <c r="H195" s="1353"/>
      <c r="I195" s="1354"/>
    </row>
    <row r="196" spans="1:9" s="1355" customFormat="1" ht="15">
      <c r="A196" s="459"/>
      <c r="B196" s="604"/>
      <c r="C196" s="596"/>
      <c r="D196" s="1393"/>
      <c r="E196" s="596"/>
      <c r="F196" s="394"/>
      <c r="G196" s="1352"/>
      <c r="H196" s="1353"/>
      <c r="I196" s="1354"/>
    </row>
    <row r="197" spans="1:9" s="1355" customFormat="1" ht="15">
      <c r="A197" s="459"/>
      <c r="B197" s="604"/>
      <c r="C197" s="596"/>
      <c r="D197" s="1393"/>
      <c r="E197" s="596"/>
      <c r="F197" s="394"/>
      <c r="G197" s="1352"/>
      <c r="H197" s="1353"/>
      <c r="I197" s="1354"/>
    </row>
    <row r="198" spans="1:9" s="1355" customFormat="1" ht="15">
      <c r="A198" s="459"/>
      <c r="B198" s="604"/>
      <c r="C198" s="596"/>
      <c r="D198" s="1393"/>
      <c r="E198" s="596"/>
      <c r="F198" s="394"/>
      <c r="G198" s="1352"/>
      <c r="H198" s="1353"/>
      <c r="I198" s="1354"/>
    </row>
    <row r="199" spans="1:9" s="1355" customFormat="1" ht="15">
      <c r="A199" s="459"/>
      <c r="B199" s="604"/>
      <c r="C199" s="596"/>
      <c r="D199" s="1393"/>
      <c r="E199" s="596"/>
      <c r="F199" s="394"/>
      <c r="G199" s="1352"/>
      <c r="H199" s="1353"/>
      <c r="I199" s="1354"/>
    </row>
    <row r="200" spans="1:9" s="1355" customFormat="1" ht="15">
      <c r="A200" s="459"/>
      <c r="B200" s="604"/>
      <c r="C200" s="596"/>
      <c r="D200" s="1393"/>
      <c r="E200" s="596"/>
      <c r="F200" s="394"/>
      <c r="G200" s="1352"/>
      <c r="H200" s="1353"/>
      <c r="I200" s="1354"/>
    </row>
    <row r="201" spans="1:9" s="1355" customFormat="1" ht="15">
      <c r="A201" s="459"/>
      <c r="B201" s="604"/>
      <c r="C201" s="596"/>
      <c r="D201" s="1393"/>
      <c r="E201" s="596"/>
      <c r="F201" s="394"/>
      <c r="G201" s="1352"/>
      <c r="H201" s="1353"/>
      <c r="I201" s="1354"/>
    </row>
    <row r="202" spans="1:9" s="1355" customFormat="1" ht="15">
      <c r="A202" s="459"/>
      <c r="B202" s="604"/>
      <c r="C202" s="596"/>
      <c r="D202" s="1393"/>
      <c r="E202" s="596"/>
      <c r="F202" s="394"/>
      <c r="G202" s="1352"/>
      <c r="H202" s="1353"/>
      <c r="I202" s="1354"/>
    </row>
    <row r="203" spans="1:9" s="1355" customFormat="1" ht="15">
      <c r="A203" s="459"/>
      <c r="B203" s="604"/>
      <c r="C203" s="596"/>
      <c r="D203" s="1393"/>
      <c r="E203" s="596"/>
      <c r="F203" s="394"/>
      <c r="G203" s="1352"/>
      <c r="H203" s="1353"/>
      <c r="I203" s="1354"/>
    </row>
    <row r="204" spans="1:9" s="1355" customFormat="1" ht="15">
      <c r="A204" s="459"/>
      <c r="B204" s="604"/>
      <c r="C204" s="596"/>
      <c r="D204" s="1393"/>
      <c r="E204" s="596"/>
      <c r="F204" s="394"/>
      <c r="G204" s="1352"/>
      <c r="H204" s="1353"/>
      <c r="I204" s="1354"/>
    </row>
    <row r="205" spans="1:9" s="1355" customFormat="1" ht="15">
      <c r="A205" s="459"/>
      <c r="B205" s="604"/>
      <c r="C205" s="596"/>
      <c r="D205" s="1393"/>
      <c r="E205" s="596"/>
      <c r="F205" s="394"/>
      <c r="G205" s="1352"/>
      <c r="H205" s="1353"/>
      <c r="I205" s="1354"/>
    </row>
    <row r="206" spans="1:9" s="1355" customFormat="1" ht="15">
      <c r="A206" s="459"/>
      <c r="B206" s="604"/>
      <c r="C206" s="596"/>
      <c r="D206" s="1393"/>
      <c r="E206" s="596"/>
      <c r="F206" s="394"/>
      <c r="G206" s="1352"/>
      <c r="H206" s="1353"/>
      <c r="I206" s="1354"/>
    </row>
    <row r="207" spans="1:9" s="1355" customFormat="1" ht="15">
      <c r="A207" s="459"/>
      <c r="B207" s="604"/>
      <c r="C207" s="596"/>
      <c r="D207" s="1393"/>
      <c r="E207" s="596"/>
      <c r="F207" s="394"/>
      <c r="G207" s="1352"/>
      <c r="H207" s="1353"/>
      <c r="I207" s="1354"/>
    </row>
    <row r="208" spans="1:9" s="1355" customFormat="1" ht="15">
      <c r="A208" s="459"/>
      <c r="B208" s="604"/>
      <c r="C208" s="596"/>
      <c r="D208" s="1393"/>
      <c r="E208" s="596"/>
      <c r="F208" s="394"/>
      <c r="G208" s="1352"/>
      <c r="H208" s="1353"/>
      <c r="I208" s="1354"/>
    </row>
    <row r="209" spans="1:9" s="1355" customFormat="1" ht="15">
      <c r="A209" s="459"/>
      <c r="B209" s="604"/>
      <c r="C209" s="596"/>
      <c r="D209" s="1393"/>
      <c r="E209" s="596"/>
      <c r="F209" s="394"/>
      <c r="G209" s="1352"/>
      <c r="H209" s="1353"/>
      <c r="I209" s="1354"/>
    </row>
    <row r="210" spans="1:9" s="1355" customFormat="1" ht="15">
      <c r="A210" s="459"/>
      <c r="B210" s="604"/>
      <c r="C210" s="596"/>
      <c r="D210" s="1393"/>
      <c r="E210" s="596"/>
      <c r="F210" s="394"/>
      <c r="G210" s="1352"/>
      <c r="H210" s="1353"/>
      <c r="I210" s="1354"/>
    </row>
    <row r="211" spans="1:9" s="1355" customFormat="1" ht="15">
      <c r="A211" s="459"/>
      <c r="B211" s="604"/>
      <c r="C211" s="596"/>
      <c r="D211" s="1393"/>
      <c r="E211" s="596"/>
      <c r="F211" s="394"/>
      <c r="G211" s="1352"/>
      <c r="H211" s="1353"/>
      <c r="I211" s="1354"/>
    </row>
    <row r="212" spans="1:9" s="1355" customFormat="1" ht="15">
      <c r="A212" s="459"/>
      <c r="B212" s="604"/>
      <c r="C212" s="596"/>
      <c r="D212" s="1393"/>
      <c r="E212" s="596"/>
      <c r="F212" s="394"/>
      <c r="G212" s="1352"/>
      <c r="H212" s="1353"/>
      <c r="I212" s="1354"/>
    </row>
    <row r="213" spans="1:9" s="1355" customFormat="1" ht="15">
      <c r="A213" s="459"/>
      <c r="B213" s="604"/>
      <c r="C213" s="596"/>
      <c r="D213" s="1393"/>
      <c r="E213" s="596"/>
      <c r="F213" s="394"/>
      <c r="G213" s="1352"/>
      <c r="H213" s="1353"/>
      <c r="I213" s="1354"/>
    </row>
    <row r="214" spans="1:9" s="1355" customFormat="1" ht="15">
      <c r="A214" s="459"/>
      <c r="B214" s="604"/>
      <c r="C214" s="596"/>
      <c r="D214" s="1393"/>
      <c r="E214" s="596"/>
      <c r="F214" s="394"/>
      <c r="G214" s="1352"/>
      <c r="H214" s="1353"/>
      <c r="I214" s="1354"/>
    </row>
    <row r="215" spans="1:9" s="1355" customFormat="1" ht="15">
      <c r="A215" s="459"/>
      <c r="B215" s="604"/>
      <c r="C215" s="596"/>
      <c r="D215" s="1393"/>
      <c r="E215" s="596"/>
      <c r="F215" s="394"/>
      <c r="G215" s="1352"/>
      <c r="H215" s="1353"/>
      <c r="I215" s="1354"/>
    </row>
    <row r="216" spans="1:9" s="1355" customFormat="1" ht="15">
      <c r="A216" s="459"/>
      <c r="B216" s="604"/>
      <c r="C216" s="596"/>
      <c r="D216" s="1393"/>
      <c r="E216" s="596"/>
      <c r="F216" s="394"/>
      <c r="G216" s="1352"/>
      <c r="H216" s="1353"/>
      <c r="I216" s="1354"/>
    </row>
    <row r="217" spans="1:9" s="1355" customFormat="1" ht="15">
      <c r="A217" s="459"/>
      <c r="B217" s="604"/>
      <c r="C217" s="596"/>
      <c r="D217" s="1393"/>
      <c r="E217" s="596"/>
      <c r="F217" s="394"/>
      <c r="G217" s="1352"/>
      <c r="H217" s="1353"/>
      <c r="I217" s="1354"/>
    </row>
    <row r="218" spans="1:9" s="1355" customFormat="1" ht="15">
      <c r="A218" s="459"/>
      <c r="B218" s="604"/>
      <c r="C218" s="596"/>
      <c r="D218" s="1393"/>
      <c r="E218" s="596"/>
      <c r="F218" s="394"/>
      <c r="G218" s="1352"/>
      <c r="H218" s="1353"/>
      <c r="I218" s="1354"/>
    </row>
    <row r="219" spans="1:9" s="1355" customFormat="1" ht="15">
      <c r="A219" s="459"/>
      <c r="B219" s="604"/>
      <c r="C219" s="596"/>
      <c r="D219" s="1393"/>
      <c r="E219" s="596"/>
      <c r="F219" s="394"/>
      <c r="G219" s="1352"/>
      <c r="H219" s="1353"/>
      <c r="I219" s="1354"/>
    </row>
    <row r="220" spans="1:9" s="1355" customFormat="1" ht="15">
      <c r="A220" s="459"/>
      <c r="B220" s="604"/>
      <c r="C220" s="596"/>
      <c r="D220" s="1393"/>
      <c r="E220" s="596"/>
      <c r="F220" s="394"/>
      <c r="G220" s="1352"/>
      <c r="H220" s="1353"/>
      <c r="I220" s="1354"/>
    </row>
    <row r="221" spans="1:9" s="1355" customFormat="1" ht="15">
      <c r="A221" s="459"/>
      <c r="B221" s="604"/>
      <c r="C221" s="596"/>
      <c r="D221" s="1393"/>
      <c r="E221" s="596"/>
      <c r="F221" s="394"/>
      <c r="G221" s="1352"/>
      <c r="H221" s="1353"/>
      <c r="I221" s="1354"/>
    </row>
    <row r="222" spans="1:9" s="1355" customFormat="1" ht="15">
      <c r="A222" s="459"/>
      <c r="B222" s="604"/>
      <c r="C222" s="596"/>
      <c r="D222" s="1393"/>
      <c r="E222" s="596"/>
      <c r="F222" s="394"/>
      <c r="G222" s="1352"/>
      <c r="H222" s="1353"/>
      <c r="I222" s="1354"/>
    </row>
    <row r="223" spans="1:9" s="1355" customFormat="1" ht="15">
      <c r="A223" s="459"/>
      <c r="B223" s="604"/>
      <c r="C223" s="596"/>
      <c r="D223" s="1393"/>
      <c r="E223" s="596"/>
      <c r="F223" s="394"/>
      <c r="G223" s="1352"/>
      <c r="H223" s="1353"/>
      <c r="I223" s="1354"/>
    </row>
    <row r="224" spans="1:9" s="1355" customFormat="1" ht="15">
      <c r="A224" s="459"/>
      <c r="B224" s="604"/>
      <c r="C224" s="596"/>
      <c r="D224" s="1393"/>
      <c r="E224" s="596"/>
      <c r="F224" s="394"/>
      <c r="G224" s="1352"/>
      <c r="H224" s="1353"/>
      <c r="I224" s="1354"/>
    </row>
    <row r="225" spans="1:9" s="1355" customFormat="1" ht="15">
      <c r="A225" s="459"/>
      <c r="B225" s="604"/>
      <c r="C225" s="596"/>
      <c r="D225" s="1393"/>
      <c r="E225" s="596"/>
      <c r="F225" s="394"/>
      <c r="G225" s="1352"/>
      <c r="H225" s="1353"/>
      <c r="I225" s="1354"/>
    </row>
    <row r="226" spans="1:9" s="1355" customFormat="1" ht="15">
      <c r="A226" s="459"/>
      <c r="B226" s="604"/>
      <c r="C226" s="596"/>
      <c r="D226" s="1393"/>
      <c r="E226" s="596"/>
      <c r="F226" s="394"/>
      <c r="G226" s="1352"/>
      <c r="H226" s="1353"/>
      <c r="I226" s="1354"/>
    </row>
    <row r="227" spans="1:9" s="1355" customFormat="1" ht="15">
      <c r="A227" s="459"/>
      <c r="B227" s="604"/>
      <c r="C227" s="596"/>
      <c r="D227" s="1393"/>
      <c r="E227" s="596"/>
      <c r="F227" s="394"/>
      <c r="G227" s="1352"/>
      <c r="H227" s="1353"/>
      <c r="I227" s="1354"/>
    </row>
    <row r="228" spans="1:9" s="1355" customFormat="1" ht="15">
      <c r="A228" s="459"/>
      <c r="B228" s="604"/>
      <c r="C228" s="596"/>
      <c r="D228" s="1393"/>
      <c r="E228" s="596"/>
      <c r="F228" s="394"/>
      <c r="G228" s="1352"/>
      <c r="H228" s="1353"/>
      <c r="I228" s="1354"/>
    </row>
    <row r="229" spans="1:9" s="1355" customFormat="1" ht="15">
      <c r="A229" s="459"/>
      <c r="B229" s="604"/>
      <c r="C229" s="596"/>
      <c r="D229" s="1393"/>
      <c r="E229" s="596"/>
      <c r="F229" s="394"/>
      <c r="G229" s="1352"/>
      <c r="H229" s="1353"/>
      <c r="I229" s="1354"/>
    </row>
    <row r="230" spans="1:9" s="1355" customFormat="1" ht="15">
      <c r="A230" s="459"/>
      <c r="B230" s="604"/>
      <c r="C230" s="596"/>
      <c r="D230" s="1393"/>
      <c r="E230" s="596"/>
      <c r="F230" s="394"/>
      <c r="G230" s="1352"/>
      <c r="H230" s="1353"/>
      <c r="I230" s="1354"/>
    </row>
    <row r="231" spans="1:9" s="1355" customFormat="1" ht="15">
      <c r="A231" s="459"/>
      <c r="B231" s="604"/>
      <c r="C231" s="596"/>
      <c r="D231" s="1393"/>
      <c r="E231" s="596"/>
      <c r="F231" s="394"/>
      <c r="G231" s="1352"/>
      <c r="H231" s="1353"/>
      <c r="I231" s="1354"/>
    </row>
    <row r="232" spans="1:9" s="1355" customFormat="1" ht="15">
      <c r="A232" s="459"/>
      <c r="B232" s="604"/>
      <c r="C232" s="596"/>
      <c r="D232" s="1393"/>
      <c r="E232" s="596"/>
      <c r="F232" s="394"/>
      <c r="G232" s="1352"/>
      <c r="H232" s="1353"/>
      <c r="I232" s="1354"/>
    </row>
    <row r="233" spans="1:9" s="1355" customFormat="1" ht="15">
      <c r="A233" s="459"/>
      <c r="B233" s="604"/>
      <c r="C233" s="596"/>
      <c r="D233" s="1393"/>
      <c r="E233" s="596"/>
      <c r="F233" s="394"/>
      <c r="G233" s="1352"/>
      <c r="H233" s="1353"/>
      <c r="I233" s="1354"/>
    </row>
    <row r="234" spans="1:9" s="1355" customFormat="1" ht="15">
      <c r="A234" s="274"/>
      <c r="B234" s="604"/>
      <c r="C234" s="596"/>
      <c r="D234" s="1393"/>
      <c r="E234" s="1394"/>
      <c r="F234" s="616"/>
      <c r="G234" s="1208"/>
      <c r="H234" s="1209"/>
      <c r="I234" s="1354"/>
    </row>
    <row r="235" spans="1:9" s="1355" customFormat="1" ht="15">
      <c r="A235" s="274"/>
      <c r="B235" s="1395"/>
      <c r="C235" s="1396"/>
      <c r="D235" s="1396"/>
      <c r="E235" s="1396"/>
      <c r="F235" s="909"/>
      <c r="G235" s="1208"/>
      <c r="H235" s="1209"/>
      <c r="I235" s="1354"/>
    </row>
    <row r="236" spans="1:9" s="1355" customFormat="1" ht="15">
      <c r="A236" s="274"/>
      <c r="B236" s="1395"/>
      <c r="C236" s="596"/>
      <c r="D236" s="1396"/>
      <c r="E236" s="1396"/>
      <c r="F236" s="909"/>
      <c r="G236" s="1208"/>
      <c r="H236" s="1209"/>
      <c r="I236" s="1354"/>
    </row>
    <row r="237" spans="1:9" s="1355" customFormat="1" ht="15">
      <c r="A237" s="274"/>
      <c r="B237" s="1395"/>
      <c r="C237" s="596"/>
      <c r="D237" s="1396"/>
      <c r="E237" s="1396"/>
      <c r="F237" s="909"/>
      <c r="G237" s="1208"/>
      <c r="H237" s="1209"/>
      <c r="I237" s="1354"/>
    </row>
    <row r="238" spans="1:9" s="1355" customFormat="1" ht="15">
      <c r="A238" s="274"/>
      <c r="B238" s="1397"/>
      <c r="C238" s="1396"/>
      <c r="D238" s="1398"/>
      <c r="E238" s="1394"/>
      <c r="F238" s="616"/>
      <c r="G238" s="1208"/>
      <c r="H238" s="1209"/>
      <c r="I238" s="1354"/>
    </row>
    <row r="239" spans="1:9" s="1355" customFormat="1" ht="15">
      <c r="A239" s="274"/>
      <c r="B239" s="1397"/>
      <c r="C239" s="1396"/>
      <c r="D239" s="1398"/>
      <c r="E239" s="1394"/>
      <c r="F239" s="616"/>
      <c r="G239" s="1208"/>
      <c r="H239" s="1209"/>
      <c r="I239" s="1354"/>
    </row>
    <row r="240" spans="1:9" s="1355" customFormat="1" ht="15">
      <c r="A240" s="274"/>
      <c r="B240" s="1397"/>
      <c r="C240" s="1396"/>
      <c r="D240" s="1399"/>
      <c r="E240" s="1394"/>
      <c r="F240" s="616"/>
      <c r="G240" s="1208"/>
      <c r="H240" s="1209"/>
      <c r="I240" s="1354"/>
    </row>
    <row r="241" spans="1:9" s="1355" customFormat="1" ht="15">
      <c r="A241" s="274"/>
      <c r="B241" s="1397"/>
      <c r="C241" s="1396"/>
      <c r="D241" s="1399"/>
      <c r="E241" s="1394"/>
      <c r="F241" s="616"/>
      <c r="G241" s="1208"/>
      <c r="H241" s="1209"/>
      <c r="I241" s="1354"/>
    </row>
    <row r="242" spans="1:9" s="1355" customFormat="1" ht="15">
      <c r="A242" s="274"/>
      <c r="B242" s="1397"/>
      <c r="C242" s="1396"/>
      <c r="D242" s="1399"/>
      <c r="E242" s="1394"/>
      <c r="F242" s="616"/>
      <c r="G242" s="1208"/>
      <c r="H242" s="1209"/>
      <c r="I242" s="1354"/>
    </row>
    <row r="243" spans="1:9" s="1355" customFormat="1" ht="15">
      <c r="A243" s="274"/>
      <c r="B243" s="1397"/>
      <c r="C243" s="1396"/>
      <c r="D243" s="1399"/>
      <c r="E243" s="1394"/>
      <c r="F243" s="616"/>
      <c r="G243" s="1208"/>
      <c r="H243" s="1209"/>
      <c r="I243" s="1354"/>
    </row>
    <row r="244" spans="1:9" s="1355" customFormat="1" ht="15">
      <c r="A244" s="274"/>
      <c r="B244" s="1397"/>
      <c r="C244" s="1396"/>
      <c r="D244" s="1398"/>
      <c r="E244" s="1394"/>
      <c r="F244" s="616"/>
      <c r="G244" s="1208"/>
      <c r="H244" s="1209"/>
      <c r="I244" s="1354"/>
    </row>
    <row r="245" spans="1:9" s="1355" customFormat="1" ht="15">
      <c r="A245" s="274"/>
      <c r="B245" s="1397"/>
      <c r="C245" s="1396"/>
      <c r="D245" s="1398"/>
      <c r="E245" s="1394"/>
      <c r="F245" s="616"/>
      <c r="G245" s="1208"/>
      <c r="H245" s="1209"/>
      <c r="I245" s="1354"/>
    </row>
    <row r="246" spans="1:9" s="1355" customFormat="1" ht="15">
      <c r="A246" s="274"/>
      <c r="B246" s="1397"/>
      <c r="C246" s="1396"/>
      <c r="D246" s="1398"/>
      <c r="E246" s="1394"/>
      <c r="F246" s="616"/>
      <c r="G246" s="1208"/>
      <c r="H246" s="1209"/>
      <c r="I246" s="1354"/>
    </row>
    <row r="247" spans="1:9" s="1355" customFormat="1" ht="15">
      <c r="A247" s="274"/>
      <c r="B247" s="1397"/>
      <c r="C247" s="1396"/>
      <c r="D247" s="1398"/>
      <c r="E247" s="1394"/>
      <c r="F247" s="616"/>
      <c r="G247" s="1208"/>
      <c r="H247" s="1209"/>
      <c r="I247" s="1354"/>
    </row>
    <row r="248" spans="1:9" s="1355" customFormat="1" ht="15">
      <c r="A248" s="274"/>
      <c r="B248" s="1397"/>
      <c r="C248" s="1396"/>
      <c r="D248" s="1399"/>
      <c r="E248" s="1394"/>
      <c r="F248" s="616"/>
      <c r="G248" s="1208"/>
      <c r="H248" s="1209"/>
      <c r="I248" s="1354"/>
    </row>
    <row r="249" spans="1:9" s="1355" customFormat="1" ht="15">
      <c r="A249" s="274"/>
      <c r="B249" s="1397"/>
      <c r="C249" s="1396"/>
      <c r="D249" s="1399"/>
      <c r="E249" s="1394"/>
      <c r="F249" s="616"/>
      <c r="G249" s="1208"/>
      <c r="H249" s="1209"/>
      <c r="I249" s="1354"/>
    </row>
    <row r="250" spans="1:9" s="1355" customFormat="1" ht="15">
      <c r="A250" s="274"/>
      <c r="B250" s="1397"/>
      <c r="C250" s="1396"/>
      <c r="D250" s="1399"/>
      <c r="E250" s="1394"/>
      <c r="F250" s="616"/>
      <c r="G250" s="1208"/>
      <c r="H250" s="1209"/>
      <c r="I250" s="1354"/>
    </row>
    <row r="251" spans="1:9" s="1355" customFormat="1" ht="15">
      <c r="A251" s="274"/>
      <c r="B251" s="1397"/>
      <c r="C251" s="1396"/>
      <c r="D251" s="1399"/>
      <c r="E251" s="1394"/>
      <c r="F251" s="616"/>
      <c r="G251" s="1208"/>
      <c r="H251" s="1209"/>
      <c r="I251" s="1354"/>
    </row>
    <row r="252" spans="1:9" s="1355" customFormat="1" ht="15">
      <c r="A252" s="274"/>
      <c r="B252" s="1397"/>
      <c r="C252" s="1396"/>
      <c r="D252" s="1399"/>
      <c r="E252" s="1394"/>
      <c r="F252" s="616"/>
      <c r="G252" s="1208"/>
      <c r="H252" s="1209"/>
      <c r="I252" s="1354"/>
    </row>
    <row r="253" spans="1:9" s="1355" customFormat="1" ht="15">
      <c r="A253" s="274"/>
      <c r="B253" s="1397"/>
      <c r="C253" s="1396"/>
      <c r="D253" s="1398"/>
      <c r="E253" s="1394"/>
      <c r="F253" s="616"/>
      <c r="G253" s="1208"/>
      <c r="H253" s="1209"/>
      <c r="I253" s="1354"/>
    </row>
    <row r="254" spans="1:9" s="1355" customFormat="1" ht="15">
      <c r="A254" s="274"/>
      <c r="B254" s="1397"/>
      <c r="C254" s="1396"/>
      <c r="D254" s="1398"/>
      <c r="E254" s="1394"/>
      <c r="F254" s="616"/>
      <c r="G254" s="1208"/>
      <c r="H254" s="1209"/>
      <c r="I254" s="1354"/>
    </row>
    <row r="255" spans="1:9" s="1355" customFormat="1" ht="15">
      <c r="A255" s="274"/>
      <c r="B255" s="1397"/>
      <c r="C255" s="1396"/>
      <c r="D255" s="1398"/>
      <c r="E255" s="1394"/>
      <c r="F255" s="616"/>
      <c r="G255" s="1208"/>
      <c r="H255" s="1209"/>
      <c r="I255" s="1354"/>
    </row>
    <row r="256" spans="1:9" s="1355" customFormat="1" ht="15">
      <c r="A256" s="274"/>
      <c r="B256" s="1397"/>
      <c r="C256" s="1396"/>
      <c r="D256" s="1399"/>
      <c r="E256" s="1394"/>
      <c r="F256" s="616"/>
      <c r="G256" s="1208"/>
      <c r="H256" s="1209"/>
      <c r="I256" s="1354"/>
    </row>
    <row r="257" spans="1:9" s="1355" customFormat="1" ht="15">
      <c r="A257" s="274"/>
      <c r="B257" s="1397"/>
      <c r="C257" s="1396"/>
      <c r="D257" s="1399"/>
      <c r="E257" s="1394"/>
      <c r="F257" s="616"/>
      <c r="G257" s="1208"/>
      <c r="H257" s="1209"/>
      <c r="I257" s="1354"/>
    </row>
    <row r="258" spans="1:9" s="1355" customFormat="1" ht="15">
      <c r="A258" s="274"/>
      <c r="B258" s="1397"/>
      <c r="C258" s="1396"/>
      <c r="D258" s="1399"/>
      <c r="E258" s="1394"/>
      <c r="F258" s="616"/>
      <c r="G258" s="1208"/>
      <c r="H258" s="1209"/>
      <c r="I258" s="1354"/>
    </row>
    <row r="259" spans="1:9" s="1355" customFormat="1" ht="15">
      <c r="A259" s="274"/>
      <c r="B259" s="1397"/>
      <c r="C259" s="1396"/>
      <c r="D259" s="1398"/>
      <c r="E259" s="1394"/>
      <c r="F259" s="616"/>
      <c r="G259" s="1208"/>
      <c r="H259" s="1209"/>
      <c r="I259" s="1354"/>
    </row>
    <row r="260" spans="1:9" s="1355" customFormat="1" ht="15">
      <c r="A260" s="274"/>
      <c r="B260" s="1397"/>
      <c r="C260" s="1396"/>
      <c r="D260" s="1398"/>
      <c r="E260" s="1394"/>
      <c r="F260" s="616"/>
      <c r="G260" s="1208"/>
      <c r="H260" s="1209"/>
      <c r="I260" s="1354"/>
    </row>
    <row r="261" spans="1:9" s="1355" customFormat="1" ht="15">
      <c r="A261" s="274"/>
      <c r="B261" s="1397"/>
      <c r="C261" s="1396"/>
      <c r="D261" s="1398"/>
      <c r="E261" s="1394"/>
      <c r="F261" s="616"/>
      <c r="G261" s="1208"/>
      <c r="H261" s="1209"/>
      <c r="I261" s="1354"/>
    </row>
    <row r="262" spans="1:9" s="1355" customFormat="1" ht="15">
      <c r="A262" s="274"/>
      <c r="B262" s="1397"/>
      <c r="C262" s="1396"/>
      <c r="D262" s="1398"/>
      <c r="E262" s="1394"/>
      <c r="F262" s="616"/>
      <c r="G262" s="1208"/>
      <c r="H262" s="1209"/>
      <c r="I262" s="1354"/>
    </row>
    <row r="263" spans="1:9" s="1355" customFormat="1" ht="15">
      <c r="A263" s="274"/>
      <c r="B263" s="1397"/>
      <c r="C263" s="1396"/>
      <c r="D263" s="1399"/>
      <c r="E263" s="1394"/>
      <c r="F263" s="616"/>
      <c r="G263" s="1208"/>
      <c r="H263" s="1209"/>
      <c r="I263" s="1354"/>
    </row>
    <row r="264" spans="1:9" s="1355" customFormat="1" ht="15">
      <c r="A264" s="274"/>
      <c r="B264" s="1397"/>
      <c r="C264" s="1396"/>
      <c r="D264" s="1399"/>
      <c r="E264" s="1394"/>
      <c r="F264" s="616"/>
      <c r="G264" s="1208"/>
      <c r="H264" s="1209"/>
      <c r="I264" s="1354"/>
    </row>
    <row r="265" spans="1:9" s="1355" customFormat="1" ht="15">
      <c r="A265" s="274"/>
      <c r="B265" s="1397"/>
      <c r="C265" s="1396"/>
      <c r="D265" s="1399"/>
      <c r="E265" s="1394"/>
      <c r="F265" s="616"/>
      <c r="G265" s="1208"/>
      <c r="H265" s="1209"/>
      <c r="I265" s="1354"/>
    </row>
    <row r="266" spans="1:9" s="1355" customFormat="1" ht="15">
      <c r="A266" s="274"/>
      <c r="B266" s="1397"/>
      <c r="C266" s="1396"/>
      <c r="D266" s="1399"/>
      <c r="E266" s="1394"/>
      <c r="F266" s="616"/>
      <c r="G266" s="1208"/>
      <c r="H266" s="1209"/>
      <c r="I266" s="1354"/>
    </row>
    <row r="267" spans="1:9" s="1355" customFormat="1" ht="15">
      <c r="A267" s="274"/>
      <c r="B267" s="1397"/>
      <c r="C267" s="1396"/>
      <c r="D267" s="1399"/>
      <c r="E267" s="1394"/>
      <c r="F267" s="616"/>
      <c r="G267" s="1208"/>
      <c r="H267" s="1209"/>
      <c r="I267" s="1354"/>
    </row>
    <row r="268" spans="1:9" s="1355" customFormat="1" ht="15">
      <c r="A268" s="274"/>
      <c r="B268" s="1397"/>
      <c r="C268" s="1396"/>
      <c r="D268" s="1398"/>
      <c r="E268" s="1394"/>
      <c r="F268" s="616"/>
      <c r="G268" s="1208"/>
      <c r="H268" s="1209"/>
      <c r="I268" s="1354"/>
    </row>
    <row r="269" spans="1:9" s="1355" customFormat="1" ht="15">
      <c r="A269" s="274"/>
      <c r="B269" s="1397"/>
      <c r="C269" s="1396"/>
      <c r="D269" s="1398"/>
      <c r="E269" s="1394"/>
      <c r="F269" s="616"/>
      <c r="G269" s="1208"/>
      <c r="H269" s="1209"/>
      <c r="I269" s="1354"/>
    </row>
    <row r="270" spans="1:9" s="1355" customFormat="1" ht="15">
      <c r="A270" s="274"/>
      <c r="B270" s="1397"/>
      <c r="C270" s="1396"/>
      <c r="D270" s="1398"/>
      <c r="E270" s="1394"/>
      <c r="F270" s="616"/>
      <c r="G270" s="1208"/>
      <c r="H270" s="1209"/>
      <c r="I270" s="1354"/>
    </row>
    <row r="271" spans="1:9" s="1355" customFormat="1" ht="15">
      <c r="A271" s="274"/>
      <c r="B271" s="1397"/>
      <c r="C271" s="1396"/>
      <c r="D271" s="1398"/>
      <c r="E271" s="1394"/>
      <c r="F271" s="616"/>
      <c r="G271" s="1208"/>
      <c r="H271" s="1209"/>
      <c r="I271" s="1354"/>
    </row>
    <row r="272" spans="1:9" s="1355" customFormat="1" ht="15">
      <c r="A272" s="274"/>
      <c r="B272" s="1397"/>
      <c r="C272" s="1396"/>
      <c r="D272" s="1399"/>
      <c r="E272" s="1394"/>
      <c r="F272" s="616"/>
      <c r="G272" s="1208"/>
      <c r="H272" s="1209"/>
      <c r="I272" s="1354"/>
    </row>
    <row r="273" spans="1:9" s="1355" customFormat="1" ht="15">
      <c r="A273" s="274"/>
      <c r="B273" s="1397"/>
      <c r="C273" s="1396"/>
      <c r="D273" s="1399"/>
      <c r="E273" s="1394"/>
      <c r="F273" s="616"/>
      <c r="G273" s="1208"/>
      <c r="H273" s="1209"/>
      <c r="I273" s="1354"/>
    </row>
    <row r="274" spans="1:9" s="1355" customFormat="1" ht="15">
      <c r="A274" s="274"/>
      <c r="B274" s="1397"/>
      <c r="C274" s="1396"/>
      <c r="D274" s="1399"/>
      <c r="E274" s="1394"/>
      <c r="F274" s="616"/>
      <c r="G274" s="1208"/>
      <c r="H274" s="1209"/>
      <c r="I274" s="1354"/>
    </row>
    <row r="275" spans="1:9" s="1355" customFormat="1" ht="15">
      <c r="A275" s="274"/>
      <c r="B275" s="1397"/>
      <c r="C275" s="1396"/>
      <c r="D275" s="1399"/>
      <c r="E275" s="1394"/>
      <c r="F275" s="616"/>
      <c r="G275" s="1208"/>
      <c r="H275" s="1209"/>
      <c r="I275" s="1354"/>
    </row>
    <row r="276" spans="1:9" s="1355" customFormat="1" ht="15">
      <c r="A276" s="274"/>
      <c r="B276" s="1397"/>
      <c r="C276" s="1396"/>
      <c r="D276" s="1398"/>
      <c r="E276" s="1394"/>
      <c r="F276" s="616"/>
      <c r="G276" s="1208"/>
      <c r="H276" s="1209"/>
      <c r="I276" s="1354"/>
    </row>
    <row r="277" spans="1:9" s="1355" customFormat="1" ht="15">
      <c r="A277" s="274"/>
      <c r="B277" s="1397"/>
      <c r="C277" s="1396"/>
      <c r="D277" s="1399"/>
      <c r="E277" s="1394"/>
      <c r="F277" s="616"/>
      <c r="G277" s="1208"/>
      <c r="H277" s="1209"/>
      <c r="I277" s="1354"/>
    </row>
    <row r="278" spans="1:9" s="1355" customFormat="1" ht="15">
      <c r="A278" s="274"/>
      <c r="B278" s="1397"/>
      <c r="C278" s="1396"/>
      <c r="D278" s="1399"/>
      <c r="E278" s="1394"/>
      <c r="F278" s="616"/>
      <c r="G278" s="1208"/>
      <c r="H278" s="1209"/>
      <c r="I278" s="1354"/>
    </row>
    <row r="279" spans="1:9" s="1355" customFormat="1" ht="15">
      <c r="A279" s="274"/>
      <c r="B279" s="1397"/>
      <c r="C279" s="1396"/>
      <c r="D279" s="1399"/>
      <c r="E279" s="1394"/>
      <c r="F279" s="616"/>
      <c r="G279" s="1208"/>
      <c r="H279" s="1209"/>
      <c r="I279" s="1354"/>
    </row>
    <row r="280" spans="1:9" s="1355" customFormat="1" ht="15">
      <c r="A280" s="274"/>
      <c r="B280" s="1397"/>
      <c r="C280" s="1396"/>
      <c r="D280" s="1399"/>
      <c r="E280" s="1394"/>
      <c r="F280" s="616"/>
      <c r="G280" s="1208"/>
      <c r="H280" s="1209"/>
      <c r="I280" s="1354"/>
    </row>
    <row r="281" spans="1:9" s="1355" customFormat="1" ht="15">
      <c r="A281" s="274"/>
      <c r="B281" s="1397"/>
      <c r="C281" s="1396"/>
      <c r="D281" s="1398"/>
      <c r="E281" s="1394"/>
      <c r="F281" s="616"/>
      <c r="G281" s="1208"/>
      <c r="H281" s="1209"/>
      <c r="I281" s="1354"/>
    </row>
    <row r="282" spans="1:9" s="1355" customFormat="1" ht="15">
      <c r="A282" s="274"/>
      <c r="B282" s="1397"/>
      <c r="C282" s="1396"/>
      <c r="D282" s="1399"/>
      <c r="E282" s="1394"/>
      <c r="F282" s="616"/>
      <c r="G282" s="1208"/>
      <c r="H282" s="1209"/>
      <c r="I282" s="1354"/>
    </row>
    <row r="283" spans="1:9" s="1355" customFormat="1" ht="15">
      <c r="A283" s="274"/>
      <c r="B283" s="1397"/>
      <c r="C283" s="1396"/>
      <c r="D283" s="1399"/>
      <c r="E283" s="1394"/>
      <c r="F283" s="616"/>
      <c r="G283" s="1208"/>
      <c r="H283" s="1209"/>
      <c r="I283" s="1354"/>
    </row>
    <row r="284" spans="1:9" s="1355" customFormat="1" ht="15">
      <c r="A284" s="274"/>
      <c r="B284" s="1397"/>
      <c r="C284" s="1396"/>
      <c r="D284" s="1399"/>
      <c r="E284" s="1394"/>
      <c r="F284" s="616"/>
      <c r="G284" s="1208"/>
      <c r="H284" s="1209"/>
      <c r="I284" s="1354"/>
    </row>
    <row r="285" spans="1:9" s="1355" customFormat="1" ht="15">
      <c r="A285" s="274"/>
      <c r="B285" s="1397"/>
      <c r="C285" s="1396"/>
      <c r="D285" s="1399"/>
      <c r="E285" s="1394"/>
      <c r="F285" s="616"/>
      <c r="G285" s="1208"/>
      <c r="H285" s="1209"/>
      <c r="I285" s="1354"/>
    </row>
    <row r="286" spans="1:9" s="1355" customFormat="1" ht="15">
      <c r="A286" s="274"/>
      <c r="B286" s="1397"/>
      <c r="C286" s="1396"/>
      <c r="D286" s="1398"/>
      <c r="E286" s="1394"/>
      <c r="F286" s="616"/>
      <c r="G286" s="1208"/>
      <c r="H286" s="1209"/>
      <c r="I286" s="1354"/>
    </row>
    <row r="287" spans="1:9" s="1355" customFormat="1" ht="15">
      <c r="A287" s="274"/>
      <c r="B287" s="1397"/>
      <c r="C287" s="1396"/>
      <c r="D287" s="1398"/>
      <c r="E287" s="1394"/>
      <c r="F287" s="616"/>
      <c r="G287" s="1208"/>
      <c r="H287" s="1209"/>
      <c r="I287" s="1354"/>
    </row>
    <row r="288" spans="1:9" s="1355" customFormat="1" ht="15">
      <c r="A288" s="274"/>
      <c r="B288" s="1397"/>
      <c r="C288" s="1396"/>
      <c r="D288" s="1398"/>
      <c r="E288" s="1394"/>
      <c r="F288" s="616"/>
      <c r="G288" s="1208"/>
      <c r="H288" s="1209"/>
      <c r="I288" s="1354"/>
    </row>
    <row r="289" spans="1:9" s="1355" customFormat="1" ht="15">
      <c r="A289" s="274"/>
      <c r="B289" s="1397"/>
      <c r="C289" s="1396"/>
      <c r="D289" s="1398"/>
      <c r="E289" s="1394"/>
      <c r="F289" s="616"/>
      <c r="G289" s="1208"/>
      <c r="H289" s="1209"/>
      <c r="I289" s="1354"/>
    </row>
    <row r="290" spans="1:9" s="1355" customFormat="1" ht="15">
      <c r="A290" s="274"/>
      <c r="B290" s="1397"/>
      <c r="C290" s="1396"/>
      <c r="D290" s="1398"/>
      <c r="E290" s="1394"/>
      <c r="F290" s="616"/>
      <c r="G290" s="1208"/>
      <c r="H290" s="1209"/>
      <c r="I290" s="1354"/>
    </row>
    <row r="291" spans="1:9" s="1355" customFormat="1" ht="15">
      <c r="A291" s="274"/>
      <c r="B291" s="1397"/>
      <c r="C291" s="1396"/>
      <c r="D291" s="1399"/>
      <c r="E291" s="1394"/>
      <c r="F291" s="616"/>
      <c r="G291" s="1208"/>
      <c r="H291" s="1209"/>
      <c r="I291" s="1354"/>
    </row>
    <row r="292" spans="1:9" s="1355" customFormat="1" ht="15">
      <c r="A292" s="274"/>
      <c r="B292" s="1397"/>
      <c r="C292" s="1396"/>
      <c r="D292" s="1399"/>
      <c r="E292" s="1394"/>
      <c r="F292" s="616"/>
      <c r="G292" s="1208"/>
      <c r="H292" s="1209"/>
      <c r="I292" s="1354"/>
    </row>
    <row r="293" spans="1:9" s="1355" customFormat="1" ht="15">
      <c r="A293" s="274"/>
      <c r="B293" s="1397"/>
      <c r="C293" s="1396"/>
      <c r="D293" s="1399"/>
      <c r="E293" s="1394"/>
      <c r="F293" s="616"/>
      <c r="G293" s="1208"/>
      <c r="H293" s="1209"/>
      <c r="I293" s="1354"/>
    </row>
    <row r="294" spans="1:9" s="1355" customFormat="1" ht="15">
      <c r="A294" s="274"/>
      <c r="B294" s="1397"/>
      <c r="C294" s="1396"/>
      <c r="D294" s="1398"/>
      <c r="E294" s="1394"/>
      <c r="F294" s="616"/>
      <c r="G294" s="1208"/>
      <c r="H294" s="1209"/>
      <c r="I294" s="1354"/>
    </row>
    <row r="295" spans="1:9" s="1355" customFormat="1" ht="15">
      <c r="A295" s="274"/>
      <c r="B295" s="1397"/>
      <c r="C295" s="1396"/>
      <c r="D295" s="1399"/>
      <c r="E295" s="1394"/>
      <c r="F295" s="616"/>
      <c r="G295" s="1208"/>
      <c r="H295" s="1209"/>
      <c r="I295" s="1354"/>
    </row>
    <row r="296" spans="1:9" s="1355" customFormat="1" ht="15">
      <c r="A296" s="274"/>
      <c r="B296" s="1397"/>
      <c r="C296" s="1396"/>
      <c r="D296" s="1398"/>
      <c r="E296" s="1394"/>
      <c r="F296" s="616"/>
      <c r="G296" s="1208"/>
      <c r="H296" s="1209"/>
      <c r="I296" s="1354"/>
    </row>
    <row r="297" spans="1:9" s="1355" customFormat="1" ht="15">
      <c r="A297" s="274"/>
      <c r="B297" s="1397"/>
      <c r="C297" s="1396"/>
      <c r="D297" s="1399"/>
      <c r="E297" s="1394"/>
      <c r="F297" s="616"/>
      <c r="G297" s="1208"/>
      <c r="H297" s="1209"/>
      <c r="I297" s="1354"/>
    </row>
    <row r="298" spans="1:9" s="1355" customFormat="1" ht="15">
      <c r="A298" s="274"/>
      <c r="B298" s="1397"/>
      <c r="C298" s="1396"/>
      <c r="D298" s="1398"/>
      <c r="E298" s="1394"/>
      <c r="F298" s="616"/>
      <c r="G298" s="1208"/>
      <c r="H298" s="1209"/>
      <c r="I298" s="1354"/>
    </row>
    <row r="299" spans="1:9" s="1355" customFormat="1" ht="15">
      <c r="A299" s="274"/>
      <c r="B299" s="1397"/>
      <c r="C299" s="1396"/>
      <c r="D299" s="1398"/>
      <c r="E299" s="1394"/>
      <c r="F299" s="616"/>
      <c r="G299" s="1208"/>
      <c r="H299" s="1209"/>
      <c r="I299" s="1354"/>
    </row>
    <row r="300" spans="1:9" s="1355" customFormat="1" ht="15">
      <c r="A300" s="274"/>
      <c r="B300" s="1397"/>
      <c r="C300" s="1396"/>
      <c r="D300" s="1398"/>
      <c r="E300" s="1394"/>
      <c r="F300" s="616"/>
      <c r="G300" s="1208"/>
      <c r="H300" s="1209"/>
      <c r="I300" s="1354"/>
    </row>
    <row r="301" spans="1:9" s="1355" customFormat="1" ht="15">
      <c r="A301" s="274"/>
      <c r="B301" s="1397"/>
      <c r="C301" s="1396"/>
      <c r="D301" s="1398"/>
      <c r="E301" s="1394"/>
      <c r="F301" s="616"/>
      <c r="G301" s="1208"/>
      <c r="H301" s="1209"/>
      <c r="I301" s="1354"/>
    </row>
    <row r="302" spans="1:9" s="1355" customFormat="1" ht="15">
      <c r="A302" s="274"/>
      <c r="B302" s="1397"/>
      <c r="C302" s="1396"/>
      <c r="D302" s="1398"/>
      <c r="E302" s="1394"/>
      <c r="F302" s="616"/>
      <c r="G302" s="1208"/>
      <c r="H302" s="1209"/>
      <c r="I302" s="1354"/>
    </row>
    <row r="303" spans="1:9" s="1355" customFormat="1" ht="15">
      <c r="A303" s="274"/>
      <c r="B303" s="1397"/>
      <c r="C303" s="1396"/>
      <c r="D303" s="1398"/>
      <c r="E303" s="1394"/>
      <c r="F303" s="616"/>
      <c r="G303" s="1208"/>
      <c r="H303" s="1209"/>
      <c r="I303" s="1354"/>
    </row>
    <row r="304" spans="1:9" s="1355" customFormat="1" ht="15">
      <c r="A304" s="274"/>
      <c r="B304" s="1397"/>
      <c r="C304" s="1396"/>
      <c r="D304" s="1398"/>
      <c r="E304" s="1394"/>
      <c r="F304" s="616"/>
      <c r="G304" s="1208"/>
      <c r="H304" s="1209"/>
      <c r="I304" s="1354"/>
    </row>
    <row r="305" spans="1:9" s="1355" customFormat="1" ht="15">
      <c r="A305" s="274"/>
      <c r="B305" s="1397"/>
      <c r="C305" s="1396"/>
      <c r="D305" s="1398"/>
      <c r="E305" s="1394"/>
      <c r="F305" s="616"/>
      <c r="G305" s="1208"/>
      <c r="H305" s="1209"/>
      <c r="I305" s="1354"/>
    </row>
    <row r="306" spans="1:9" s="1355" customFormat="1" ht="15">
      <c r="A306" s="274"/>
      <c r="B306" s="1397"/>
      <c r="C306" s="1396"/>
      <c r="D306" s="1398"/>
      <c r="E306" s="1394"/>
      <c r="F306" s="616"/>
      <c r="G306" s="1208"/>
      <c r="H306" s="1209"/>
      <c r="I306" s="1354"/>
    </row>
    <row r="307" spans="1:9" s="1355" customFormat="1" ht="15">
      <c r="A307" s="274"/>
      <c r="B307" s="1397"/>
      <c r="C307" s="1396"/>
      <c r="D307" s="1398"/>
      <c r="E307" s="1394"/>
      <c r="F307" s="616"/>
      <c r="G307" s="1208"/>
      <c r="H307" s="1209"/>
      <c r="I307" s="1354"/>
    </row>
    <row r="308" spans="1:9" s="1355" customFormat="1" ht="15">
      <c r="A308" s="274"/>
      <c r="B308" s="1397"/>
      <c r="C308" s="1396"/>
      <c r="D308" s="1398"/>
      <c r="E308" s="1394"/>
      <c r="F308" s="616"/>
      <c r="G308" s="1208"/>
      <c r="H308" s="1209"/>
      <c r="I308" s="1354"/>
    </row>
    <row r="309" spans="1:9" s="1355" customFormat="1" ht="15">
      <c r="A309" s="274"/>
      <c r="B309" s="1397"/>
      <c r="C309" s="1396"/>
      <c r="D309" s="1398"/>
      <c r="E309" s="1394"/>
      <c r="F309" s="616"/>
      <c r="G309" s="1208"/>
      <c r="H309" s="1209"/>
      <c r="I309" s="1354"/>
    </row>
    <row r="310" spans="1:9" s="1355" customFormat="1" ht="15">
      <c r="A310" s="274"/>
      <c r="B310" s="1397"/>
      <c r="C310" s="1396"/>
      <c r="D310" s="1398"/>
      <c r="E310" s="1394"/>
      <c r="F310" s="616"/>
      <c r="G310" s="1208"/>
      <c r="H310" s="1209"/>
      <c r="I310" s="1354"/>
    </row>
    <row r="311" spans="1:9" s="1355" customFormat="1" ht="15">
      <c r="A311" s="274"/>
      <c r="B311" s="1397"/>
      <c r="C311" s="1396"/>
      <c r="D311" s="1398"/>
      <c r="E311" s="1394"/>
      <c r="F311" s="616"/>
      <c r="G311" s="1208"/>
      <c r="H311" s="1209"/>
      <c r="I311" s="1354"/>
    </row>
    <row r="312" spans="1:9" s="1355" customFormat="1" ht="15">
      <c r="A312" s="274"/>
      <c r="B312" s="1397"/>
      <c r="C312" s="1396"/>
      <c r="D312" s="1398"/>
      <c r="E312" s="1394"/>
      <c r="F312" s="616"/>
      <c r="G312" s="1208"/>
      <c r="H312" s="1209"/>
      <c r="I312" s="1354"/>
    </row>
    <row r="313" spans="1:9" s="1355" customFormat="1" ht="15">
      <c r="A313" s="274"/>
      <c r="B313" s="1397"/>
      <c r="C313" s="1396"/>
      <c r="D313" s="1398"/>
      <c r="E313" s="1394"/>
      <c r="F313" s="616"/>
      <c r="G313" s="1208"/>
      <c r="H313" s="1209"/>
      <c r="I313" s="1354"/>
    </row>
    <row r="314" spans="1:9" s="1355" customFormat="1" ht="15">
      <c r="A314" s="274"/>
      <c r="B314" s="1397"/>
      <c r="C314" s="1396"/>
      <c r="D314" s="1398"/>
      <c r="E314" s="1394"/>
      <c r="F314" s="616"/>
      <c r="G314" s="1208"/>
      <c r="H314" s="1209"/>
      <c r="I314" s="1354"/>
    </row>
    <row r="315" spans="1:9" s="1355" customFormat="1" ht="15">
      <c r="A315" s="274"/>
      <c r="B315" s="1397"/>
      <c r="C315" s="1396"/>
      <c r="D315" s="1398"/>
      <c r="E315" s="1394"/>
      <c r="F315" s="616"/>
      <c r="G315" s="1208"/>
      <c r="H315" s="1209"/>
      <c r="I315" s="1354"/>
    </row>
    <row r="316" spans="1:9" s="1355" customFormat="1" ht="15">
      <c r="A316" s="274"/>
      <c r="B316" s="1397"/>
      <c r="C316" s="1396"/>
      <c r="D316" s="1398"/>
      <c r="E316" s="1394"/>
      <c r="F316" s="616"/>
      <c r="G316" s="1208"/>
      <c r="H316" s="1209"/>
      <c r="I316" s="1354"/>
    </row>
    <row r="317" spans="1:9" s="1355" customFormat="1" ht="15">
      <c r="A317" s="274"/>
      <c r="B317" s="1397"/>
      <c r="C317" s="1396"/>
      <c r="D317" s="1398"/>
      <c r="E317" s="1394"/>
      <c r="F317" s="616"/>
      <c r="G317" s="1208"/>
      <c r="H317" s="1209"/>
      <c r="I317" s="1354"/>
    </row>
    <row r="318" spans="1:9" s="1355" customFormat="1" ht="15">
      <c r="A318" s="274"/>
      <c r="B318" s="1397"/>
      <c r="C318" s="1396"/>
      <c r="D318" s="1398"/>
      <c r="E318" s="1394"/>
      <c r="F318" s="616"/>
      <c r="G318" s="1208"/>
      <c r="H318" s="1209"/>
      <c r="I318" s="1354"/>
    </row>
    <row r="319" spans="1:9" s="1355" customFormat="1" ht="15">
      <c r="A319" s="274"/>
      <c r="B319" s="1397"/>
      <c r="C319" s="1396"/>
      <c r="D319" s="1398"/>
      <c r="E319" s="1394"/>
      <c r="F319" s="616"/>
      <c r="G319" s="1208"/>
      <c r="H319" s="1209"/>
      <c r="I319" s="1354"/>
    </row>
    <row r="320" spans="1:9" s="1355" customFormat="1" ht="15">
      <c r="A320" s="274"/>
      <c r="B320" s="1397"/>
      <c r="C320" s="1396"/>
      <c r="D320" s="1398"/>
      <c r="E320" s="1394"/>
      <c r="F320" s="616"/>
      <c r="G320" s="1208"/>
      <c r="H320" s="1209"/>
      <c r="I320" s="1354"/>
    </row>
    <row r="321" spans="1:9" s="1355" customFormat="1" ht="15">
      <c r="A321" s="274"/>
      <c r="B321" s="1397"/>
      <c r="C321" s="1396"/>
      <c r="D321" s="1398"/>
      <c r="E321" s="1394"/>
      <c r="F321" s="616"/>
      <c r="G321" s="1208"/>
      <c r="H321" s="1209"/>
      <c r="I321" s="1354"/>
    </row>
    <row r="322" spans="1:9" s="1355" customFormat="1" ht="15">
      <c r="A322" s="274"/>
      <c r="B322" s="1397"/>
      <c r="C322" s="1396"/>
      <c r="D322" s="1398"/>
      <c r="E322" s="1394"/>
      <c r="F322" s="616"/>
      <c r="G322" s="1208"/>
      <c r="H322" s="1209"/>
      <c r="I322" s="1354"/>
    </row>
    <row r="323" spans="1:9" s="1355" customFormat="1" ht="15">
      <c r="A323" s="274"/>
      <c r="B323" s="1397"/>
      <c r="C323" s="1396"/>
      <c r="D323" s="1398"/>
      <c r="E323" s="1394"/>
      <c r="F323" s="616"/>
      <c r="G323" s="1208"/>
      <c r="H323" s="1209"/>
      <c r="I323" s="1354"/>
    </row>
    <row r="324" spans="1:9" s="1355" customFormat="1" ht="15">
      <c r="A324" s="274"/>
      <c r="B324" s="1397"/>
      <c r="C324" s="1396"/>
      <c r="D324" s="1398"/>
      <c r="E324" s="1394"/>
      <c r="F324" s="616"/>
      <c r="G324" s="1208"/>
      <c r="H324" s="1209"/>
      <c r="I324" s="1354"/>
    </row>
    <row r="325" spans="1:9" s="1355" customFormat="1" ht="15">
      <c r="A325" s="274"/>
      <c r="B325" s="1397"/>
      <c r="C325" s="1396"/>
      <c r="D325" s="1398"/>
      <c r="E325" s="1394"/>
      <c r="F325" s="616"/>
      <c r="G325" s="1208"/>
      <c r="H325" s="1209"/>
      <c r="I325" s="1354"/>
    </row>
    <row r="326" spans="1:9" s="1355" customFormat="1" ht="15">
      <c r="A326" s="274"/>
      <c r="B326" s="1397"/>
      <c r="C326" s="1396"/>
      <c r="D326" s="1398"/>
      <c r="E326" s="1394"/>
      <c r="F326" s="616"/>
      <c r="G326" s="1208"/>
      <c r="H326" s="1209"/>
      <c r="I326" s="1354"/>
    </row>
    <row r="327" spans="1:9" s="1355" customFormat="1" ht="15">
      <c r="A327" s="274"/>
      <c r="B327" s="1397"/>
      <c r="C327" s="1396"/>
      <c r="D327" s="1398"/>
      <c r="E327" s="1394"/>
      <c r="F327" s="616"/>
      <c r="G327" s="1208"/>
      <c r="H327" s="1209"/>
      <c r="I327" s="1354"/>
    </row>
    <row r="328" spans="1:9" s="1355" customFormat="1" ht="15">
      <c r="A328" s="274"/>
      <c r="B328" s="1397"/>
      <c r="C328" s="1396"/>
      <c r="D328" s="1398"/>
      <c r="E328" s="1394"/>
      <c r="F328" s="616"/>
      <c r="G328" s="1208"/>
      <c r="H328" s="1209"/>
      <c r="I328" s="1354"/>
    </row>
    <row r="329" spans="1:9" s="1355" customFormat="1" ht="15">
      <c r="A329" s="274"/>
      <c r="B329" s="1397"/>
      <c r="C329" s="1396"/>
      <c r="D329" s="1398"/>
      <c r="E329" s="1394"/>
      <c r="F329" s="616"/>
      <c r="G329" s="1208"/>
      <c r="H329" s="1209"/>
      <c r="I329" s="1354"/>
    </row>
    <row r="330" spans="1:9" s="1355" customFormat="1" ht="15">
      <c r="A330" s="274"/>
      <c r="B330" s="1397"/>
      <c r="C330" s="1396"/>
      <c r="D330" s="1398"/>
      <c r="E330" s="1394"/>
      <c r="F330" s="616"/>
      <c r="G330" s="1208"/>
      <c r="H330" s="1209"/>
      <c r="I330" s="1354"/>
    </row>
    <row r="331" spans="1:9" s="1355" customFormat="1" ht="15">
      <c r="A331" s="274"/>
      <c r="B331" s="1397"/>
      <c r="C331" s="1396"/>
      <c r="D331" s="1398"/>
      <c r="E331" s="1394"/>
      <c r="F331" s="616"/>
      <c r="G331" s="1208"/>
      <c r="H331" s="1209"/>
      <c r="I331" s="1354"/>
    </row>
    <row r="332" spans="1:9" s="1355" customFormat="1" ht="15">
      <c r="A332" s="274"/>
      <c r="B332" s="1397"/>
      <c r="C332" s="1396"/>
      <c r="D332" s="1398"/>
      <c r="E332" s="1394"/>
      <c r="F332" s="616"/>
      <c r="G332" s="1208"/>
      <c r="H332" s="1209"/>
      <c r="I332" s="1354"/>
    </row>
    <row r="333" spans="1:9" s="1355" customFormat="1" ht="15">
      <c r="A333" s="274"/>
      <c r="B333" s="1397"/>
      <c r="C333" s="1396"/>
      <c r="D333" s="1398"/>
      <c r="E333" s="1394"/>
      <c r="F333" s="616"/>
      <c r="G333" s="1208"/>
      <c r="H333" s="1209"/>
      <c r="I333" s="1354"/>
    </row>
    <row r="334" spans="1:9" s="1355" customFormat="1" ht="15">
      <c r="A334" s="274"/>
      <c r="B334" s="1397"/>
      <c r="C334" s="1396"/>
      <c r="D334" s="1398"/>
      <c r="E334" s="1394"/>
      <c r="F334" s="616"/>
      <c r="G334" s="1208"/>
      <c r="H334" s="1209"/>
      <c r="I334" s="1354"/>
    </row>
    <row r="335" spans="1:9" s="1355" customFormat="1" ht="15">
      <c r="A335" s="274"/>
      <c r="B335" s="1397"/>
      <c r="C335" s="1396"/>
      <c r="D335" s="1398"/>
      <c r="E335" s="1394"/>
      <c r="F335" s="616"/>
      <c r="G335" s="1208"/>
      <c r="H335" s="1209"/>
      <c r="I335" s="1354"/>
    </row>
    <row r="336" spans="1:9" s="1355" customFormat="1" ht="15">
      <c r="A336" s="274"/>
      <c r="B336" s="1397"/>
      <c r="C336" s="1396"/>
      <c r="D336" s="1398"/>
      <c r="E336" s="1394"/>
      <c r="F336" s="616"/>
      <c r="G336" s="1208"/>
      <c r="H336" s="1209"/>
      <c r="I336" s="1354"/>
    </row>
    <row r="337" spans="1:9" s="1355" customFormat="1" ht="15">
      <c r="A337" s="274"/>
      <c r="B337" s="1397"/>
      <c r="C337" s="1396"/>
      <c r="D337" s="1398"/>
      <c r="E337" s="1394"/>
      <c r="F337" s="616"/>
      <c r="G337" s="1208"/>
      <c r="H337" s="1209"/>
      <c r="I337" s="1354"/>
    </row>
    <row r="338" spans="1:9" s="1355" customFormat="1" ht="15">
      <c r="A338" s="274"/>
      <c r="B338" s="1397"/>
      <c r="C338" s="1396"/>
      <c r="D338" s="1398"/>
      <c r="E338" s="1394"/>
      <c r="F338" s="616"/>
      <c r="G338" s="1208"/>
      <c r="H338" s="1209"/>
      <c r="I338" s="1354"/>
    </row>
    <row r="339" spans="1:9" s="1355" customFormat="1" ht="15">
      <c r="A339" s="274"/>
      <c r="B339" s="1397"/>
      <c r="C339" s="1396"/>
      <c r="D339" s="1398"/>
      <c r="E339" s="1394"/>
      <c r="F339" s="616"/>
      <c r="G339" s="1208"/>
      <c r="H339" s="1209"/>
      <c r="I339" s="1354"/>
    </row>
    <row r="340" spans="1:9" s="1355" customFormat="1" ht="15">
      <c r="A340" s="274"/>
      <c r="B340" s="1397"/>
      <c r="C340" s="1396"/>
      <c r="D340" s="1398"/>
      <c r="E340" s="1394"/>
      <c r="F340" s="616"/>
      <c r="G340" s="1208"/>
      <c r="H340" s="1209"/>
      <c r="I340" s="1354"/>
    </row>
    <row r="341" spans="1:9" s="1355" customFormat="1" ht="15">
      <c r="A341" s="274"/>
      <c r="B341" s="1397"/>
      <c r="C341" s="1396"/>
      <c r="D341" s="1398"/>
      <c r="E341" s="1394"/>
      <c r="F341" s="616"/>
      <c r="G341" s="1208"/>
      <c r="H341" s="1209"/>
      <c r="I341" s="1354"/>
    </row>
    <row r="342" spans="1:9" s="1355" customFormat="1" ht="15">
      <c r="A342" s="274"/>
      <c r="B342" s="1397"/>
      <c r="C342" s="1396"/>
      <c r="D342" s="1398"/>
      <c r="E342" s="1394"/>
      <c r="F342" s="616"/>
      <c r="G342" s="1208"/>
      <c r="H342" s="1209"/>
      <c r="I342" s="1354"/>
    </row>
    <row r="343" spans="1:9" s="1355" customFormat="1" ht="15">
      <c r="A343" s="274"/>
      <c r="B343" s="1397"/>
      <c r="C343" s="1396"/>
      <c r="D343" s="1398"/>
      <c r="E343" s="1394"/>
      <c r="F343" s="616"/>
      <c r="G343" s="1208"/>
      <c r="H343" s="1209"/>
      <c r="I343" s="1354"/>
    </row>
    <row r="344" spans="1:9" s="1355" customFormat="1" ht="15">
      <c r="A344" s="274"/>
      <c r="B344" s="1397"/>
      <c r="C344" s="1396"/>
      <c r="D344" s="1398"/>
      <c r="E344" s="1394"/>
      <c r="F344" s="616"/>
      <c r="G344" s="1208"/>
      <c r="H344" s="1209"/>
      <c r="I344" s="1354"/>
    </row>
    <row r="345" spans="1:9" s="1355" customFormat="1" ht="15">
      <c r="A345" s="274"/>
      <c r="B345" s="1397"/>
      <c r="C345" s="1396"/>
      <c r="D345" s="1398"/>
      <c r="E345" s="1394"/>
      <c r="F345" s="616"/>
      <c r="G345" s="1208"/>
      <c r="H345" s="1209"/>
      <c r="I345" s="1354"/>
    </row>
    <row r="346" spans="1:9" s="1355" customFormat="1" ht="15">
      <c r="A346" s="274"/>
      <c r="B346" s="1397"/>
      <c r="C346" s="1396"/>
      <c r="D346" s="1398"/>
      <c r="E346" s="1394"/>
      <c r="F346" s="616"/>
      <c r="G346" s="1208"/>
      <c r="H346" s="1209"/>
      <c r="I346" s="1354"/>
    </row>
    <row r="347" spans="1:9" s="1355" customFormat="1" ht="15">
      <c r="A347" s="274"/>
      <c r="B347" s="1397"/>
      <c r="C347" s="1396"/>
      <c r="D347" s="1398"/>
      <c r="E347" s="1394"/>
      <c r="F347" s="616"/>
      <c r="G347" s="1208"/>
      <c r="H347" s="1209"/>
      <c r="I347" s="1354"/>
    </row>
    <row r="348" spans="1:9" s="1355" customFormat="1" ht="15">
      <c r="A348" s="274"/>
      <c r="B348" s="1397"/>
      <c r="C348" s="1396"/>
      <c r="D348" s="1398"/>
      <c r="E348" s="1394"/>
      <c r="F348" s="616"/>
      <c r="G348" s="1208"/>
      <c r="H348" s="1209"/>
      <c r="I348" s="1354"/>
    </row>
    <row r="349" spans="1:9" s="1355" customFormat="1" ht="15">
      <c r="A349" s="274"/>
      <c r="B349" s="1397"/>
      <c r="C349" s="1396"/>
      <c r="D349" s="1398"/>
      <c r="E349" s="1394"/>
      <c r="F349" s="616"/>
      <c r="G349" s="1208"/>
      <c r="H349" s="1209"/>
      <c r="I349" s="1354"/>
    </row>
    <row r="350" spans="1:9" s="1355" customFormat="1" ht="15">
      <c r="A350" s="274"/>
      <c r="B350" s="1397"/>
      <c r="C350" s="1396"/>
      <c r="D350" s="1398"/>
      <c r="E350" s="1394"/>
      <c r="F350" s="616"/>
      <c r="G350" s="1208"/>
      <c r="H350" s="1209"/>
      <c r="I350" s="1354"/>
    </row>
    <row r="351" spans="1:9" s="1355" customFormat="1" ht="15">
      <c r="A351" s="274"/>
      <c r="B351" s="1397"/>
      <c r="C351" s="1396"/>
      <c r="D351" s="1398"/>
      <c r="E351" s="1394"/>
      <c r="F351" s="616"/>
      <c r="G351" s="1208"/>
      <c r="H351" s="1209"/>
      <c r="I351" s="1354"/>
    </row>
    <row r="352" spans="1:9" s="1355" customFormat="1" ht="15">
      <c r="A352" s="274"/>
      <c r="B352" s="1397"/>
      <c r="C352" s="1396"/>
      <c r="D352" s="1398"/>
      <c r="E352" s="1394"/>
      <c r="F352" s="616"/>
      <c r="G352" s="1208"/>
      <c r="H352" s="1209"/>
      <c r="I352" s="1354"/>
    </row>
    <row r="353" spans="1:9" s="1355" customFormat="1" ht="15">
      <c r="A353" s="274"/>
      <c r="B353" s="1397"/>
      <c r="C353" s="1396"/>
      <c r="D353" s="1398"/>
      <c r="E353" s="1394"/>
      <c r="F353" s="616"/>
      <c r="G353" s="1208"/>
      <c r="H353" s="1209"/>
      <c r="I353" s="1354"/>
    </row>
    <row r="354" spans="1:9" s="1355" customFormat="1" ht="15">
      <c r="A354" s="274"/>
      <c r="B354" s="1397"/>
      <c r="C354" s="1396"/>
      <c r="D354" s="1398"/>
      <c r="E354" s="1394"/>
      <c r="F354" s="616"/>
      <c r="G354" s="1208"/>
      <c r="H354" s="1209"/>
      <c r="I354" s="1354"/>
    </row>
    <row r="355" spans="1:9" s="1355" customFormat="1" ht="15">
      <c r="A355" s="274"/>
      <c r="B355" s="1397"/>
      <c r="C355" s="1396"/>
      <c r="D355" s="1398"/>
      <c r="E355" s="1394"/>
      <c r="F355" s="616"/>
      <c r="G355" s="1208"/>
      <c r="H355" s="1209"/>
      <c r="I355" s="1354"/>
    </row>
    <row r="356" spans="1:9" s="1355" customFormat="1" ht="15">
      <c r="A356" s="274"/>
      <c r="B356" s="1397"/>
      <c r="C356" s="1396"/>
      <c r="D356" s="1398"/>
      <c r="E356" s="1394"/>
      <c r="F356" s="616"/>
      <c r="G356" s="1208"/>
      <c r="H356" s="1209"/>
      <c r="I356" s="1354"/>
    </row>
    <row r="357" spans="1:9" s="1355" customFormat="1" ht="15">
      <c r="A357" s="274"/>
      <c r="B357" s="1397"/>
      <c r="C357" s="1396"/>
      <c r="D357" s="1398"/>
      <c r="E357" s="1394"/>
      <c r="F357" s="616"/>
      <c r="G357" s="1208"/>
      <c r="H357" s="1209"/>
      <c r="I357" s="1354"/>
    </row>
    <row r="358" spans="1:9" s="1355" customFormat="1" ht="15">
      <c r="A358" s="274"/>
      <c r="B358" s="1397"/>
      <c r="C358" s="1396"/>
      <c r="D358" s="1398"/>
      <c r="E358" s="1394"/>
      <c r="F358" s="616"/>
      <c r="G358" s="1208"/>
      <c r="H358" s="1209"/>
      <c r="I358" s="1354"/>
    </row>
    <row r="359" spans="1:9" s="1355" customFormat="1" ht="15">
      <c r="A359" s="274"/>
      <c r="B359" s="1397"/>
      <c r="C359" s="1396"/>
      <c r="D359" s="1398"/>
      <c r="E359" s="1394"/>
      <c r="F359" s="616"/>
      <c r="G359" s="1208"/>
      <c r="H359" s="1209"/>
      <c r="I359" s="1354"/>
    </row>
    <row r="360" spans="1:9" s="1355" customFormat="1" ht="15">
      <c r="A360" s="274"/>
      <c r="B360" s="1397"/>
      <c r="C360" s="1396"/>
      <c r="D360" s="1398"/>
      <c r="E360" s="1394"/>
      <c r="F360" s="616"/>
      <c r="G360" s="1208"/>
      <c r="H360" s="1209"/>
      <c r="I360" s="1354"/>
    </row>
    <row r="361" spans="1:9" s="1355" customFormat="1" ht="15">
      <c r="A361" s="274"/>
      <c r="B361" s="1397"/>
      <c r="C361" s="1396"/>
      <c r="D361" s="1398"/>
      <c r="E361" s="1394"/>
      <c r="F361" s="616"/>
      <c r="G361" s="1208"/>
      <c r="H361" s="1209"/>
      <c r="I361" s="1354"/>
    </row>
    <row r="362" spans="1:9" s="1355" customFormat="1" ht="15">
      <c r="A362" s="274"/>
      <c r="B362" s="1397"/>
      <c r="C362" s="1396"/>
      <c r="D362" s="1398"/>
      <c r="E362" s="1394"/>
      <c r="F362" s="616"/>
      <c r="G362" s="1208"/>
      <c r="H362" s="1209"/>
      <c r="I362" s="1354"/>
    </row>
    <row r="363" spans="1:9" s="1355" customFormat="1" ht="15">
      <c r="A363" s="274"/>
      <c r="B363" s="1397"/>
      <c r="C363" s="1396"/>
      <c r="D363" s="1398"/>
      <c r="E363" s="1394"/>
      <c r="F363" s="616"/>
      <c r="G363" s="1208"/>
      <c r="H363" s="1209"/>
      <c r="I363" s="1354"/>
    </row>
    <row r="364" spans="1:9" s="1355" customFormat="1" ht="15">
      <c r="A364" s="274"/>
      <c r="B364" s="1397"/>
      <c r="C364" s="1396"/>
      <c r="D364" s="1398"/>
      <c r="E364" s="1394"/>
      <c r="F364" s="616"/>
      <c r="G364" s="1208"/>
      <c r="H364" s="1209"/>
      <c r="I364" s="1354"/>
    </row>
    <row r="365" spans="1:9" s="1355" customFormat="1" ht="15">
      <c r="A365" s="274"/>
      <c r="B365" s="1397"/>
      <c r="C365" s="1396"/>
      <c r="D365" s="1398"/>
      <c r="E365" s="1394"/>
      <c r="F365" s="616"/>
      <c r="G365" s="1208"/>
      <c r="H365" s="1209"/>
      <c r="I365" s="1354"/>
    </row>
    <row r="366" spans="1:9" s="1355" customFormat="1" ht="15">
      <c r="A366" s="274"/>
      <c r="B366" s="1397"/>
      <c r="C366" s="1396"/>
      <c r="D366" s="1400"/>
      <c r="E366" s="1394"/>
      <c r="F366" s="616"/>
      <c r="G366" s="1208"/>
      <c r="H366" s="1209"/>
      <c r="I366" s="1354"/>
    </row>
    <row r="367" spans="1:9" s="1355" customFormat="1" ht="15">
      <c r="A367" s="274"/>
      <c r="B367" s="1397"/>
      <c r="C367" s="1396"/>
      <c r="D367" s="1400"/>
      <c r="E367" s="1394"/>
      <c r="F367" s="616"/>
      <c r="G367" s="1208"/>
      <c r="H367" s="1209"/>
      <c r="I367" s="1354"/>
    </row>
    <row r="368" spans="1:9" s="1355" customFormat="1" ht="15">
      <c r="A368" s="274"/>
      <c r="B368" s="1397"/>
      <c r="C368" s="1396"/>
      <c r="D368" s="1400"/>
      <c r="E368" s="1394"/>
      <c r="F368" s="616"/>
      <c r="G368" s="1208"/>
      <c r="H368" s="1209"/>
      <c r="I368" s="1354"/>
    </row>
    <row r="369" spans="1:9" s="1355" customFormat="1" ht="15">
      <c r="A369" s="274"/>
      <c r="B369" s="1397"/>
      <c r="C369" s="1396"/>
      <c r="D369" s="1400"/>
      <c r="E369" s="1394"/>
      <c r="F369" s="616"/>
      <c r="G369" s="1208"/>
      <c r="H369" s="1209"/>
      <c r="I369" s="1354"/>
    </row>
    <row r="370" spans="1:9" s="1355" customFormat="1" ht="15">
      <c r="A370" s="274"/>
      <c r="B370" s="1397"/>
      <c r="C370" s="1396"/>
      <c r="D370" s="1400"/>
      <c r="E370" s="1394"/>
      <c r="F370" s="616"/>
      <c r="G370" s="1208"/>
      <c r="H370" s="1209"/>
      <c r="I370" s="1354"/>
    </row>
    <row r="371" spans="1:9" s="1355" customFormat="1" ht="15">
      <c r="A371" s="274"/>
      <c r="B371" s="1397"/>
      <c r="C371" s="1396"/>
      <c r="D371" s="1400"/>
      <c r="E371" s="1394"/>
      <c r="F371" s="616"/>
      <c r="G371" s="1208"/>
      <c r="H371" s="1209"/>
      <c r="I371" s="1354"/>
    </row>
    <row r="372" spans="1:9" s="1355" customFormat="1" ht="15">
      <c r="A372" s="274"/>
      <c r="B372" s="1397"/>
      <c r="C372" s="1396"/>
      <c r="D372" s="1400"/>
      <c r="E372" s="1394"/>
      <c r="F372" s="616"/>
      <c r="G372" s="1208"/>
      <c r="H372" s="1209"/>
      <c r="I372" s="1354"/>
    </row>
    <row r="373" spans="1:9" s="1355" customFormat="1" ht="15">
      <c r="A373" s="274"/>
      <c r="B373" s="1397"/>
      <c r="C373" s="1396"/>
      <c r="D373" s="1400"/>
      <c r="E373" s="1394"/>
      <c r="F373" s="616"/>
      <c r="G373" s="1208"/>
      <c r="H373" s="1209"/>
      <c r="I373" s="1354"/>
    </row>
    <row r="374" spans="1:9" ht="17.25">
      <c r="A374" s="1401"/>
      <c r="B374" s="1402"/>
      <c r="C374" s="1403"/>
      <c r="D374" s="1403"/>
      <c r="E374" s="1403"/>
      <c r="F374" s="1404"/>
      <c r="G374" s="1208"/>
      <c r="H374" s="1209"/>
      <c r="I374" s="1355"/>
    </row>
    <row r="375" spans="1:9" ht="17.25">
      <c r="A375" s="1401"/>
      <c r="B375" s="1402"/>
      <c r="C375" s="1403"/>
      <c r="D375" s="1403"/>
      <c r="E375" s="1403"/>
      <c r="F375" s="1404"/>
      <c r="G375" s="1208"/>
      <c r="H375" s="1209"/>
      <c r="I375" s="1355"/>
    </row>
    <row r="376" spans="1:9" ht="17.25">
      <c r="A376" s="1401"/>
      <c r="B376" s="1402"/>
      <c r="C376" s="1403"/>
      <c r="D376" s="1403"/>
      <c r="E376" s="1403"/>
      <c r="F376" s="1404"/>
      <c r="G376" s="1208"/>
      <c r="H376" s="1209"/>
      <c r="I376" s="1355"/>
    </row>
    <row r="377" spans="1:9" ht="17.25">
      <c r="A377" s="1401"/>
      <c r="B377" s="1402"/>
      <c r="C377" s="1403"/>
      <c r="D377" s="1403"/>
      <c r="E377" s="1403"/>
      <c r="F377" s="1404"/>
      <c r="G377" s="1208"/>
      <c r="H377" s="1209"/>
      <c r="I377" s="1355"/>
    </row>
    <row r="378" spans="1:9" ht="17.25">
      <c r="A378" s="1401"/>
      <c r="B378" s="1402"/>
      <c r="C378" s="1403"/>
      <c r="D378" s="1403"/>
      <c r="E378" s="1403"/>
      <c r="F378" s="1404"/>
      <c r="G378" s="1208"/>
      <c r="H378" s="1209"/>
      <c r="I378" s="1355"/>
    </row>
    <row r="379" spans="1:9" ht="17.25">
      <c r="A379" s="1401"/>
      <c r="B379" s="1402"/>
      <c r="C379" s="1403"/>
      <c r="D379" s="1403"/>
      <c r="E379" s="1403"/>
      <c r="F379" s="1404"/>
      <c r="G379" s="1208"/>
      <c r="H379" s="1209"/>
      <c r="I379" s="1355"/>
    </row>
    <row r="380" spans="1:9" ht="17.25">
      <c r="A380" s="1401"/>
      <c r="B380" s="1402"/>
      <c r="C380" s="1403"/>
      <c r="D380" s="1403"/>
      <c r="E380" s="1403"/>
      <c r="F380" s="1404"/>
      <c r="G380" s="1208"/>
      <c r="H380" s="1209"/>
      <c r="I380" s="1355"/>
    </row>
    <row r="381" spans="1:9" ht="17.25">
      <c r="A381" s="1401"/>
      <c r="B381" s="1402"/>
      <c r="C381" s="1403"/>
      <c r="D381" s="1403"/>
      <c r="E381" s="1403"/>
      <c r="F381" s="1404"/>
      <c r="G381" s="1208"/>
      <c r="H381" s="1209"/>
      <c r="I381" s="1355"/>
    </row>
    <row r="382" spans="1:9" ht="17.25">
      <c r="A382" s="1401"/>
      <c r="B382" s="1402"/>
      <c r="C382" s="1403"/>
      <c r="D382" s="1403"/>
      <c r="E382" s="1403"/>
      <c r="F382" s="1404"/>
      <c r="G382" s="1208"/>
      <c r="H382" s="1209"/>
      <c r="I382" s="1355"/>
    </row>
    <row r="383" spans="1:9" ht="17.25">
      <c r="A383" s="1401"/>
      <c r="B383" s="1402"/>
      <c r="C383" s="1403"/>
      <c r="D383" s="1403"/>
      <c r="E383" s="1403"/>
      <c r="F383" s="1404"/>
      <c r="G383" s="1208"/>
      <c r="H383" s="1209"/>
      <c r="I383" s="1355"/>
    </row>
    <row r="384" spans="1:9" ht="17.25">
      <c r="A384" s="1401"/>
      <c r="B384" s="1402"/>
      <c r="C384" s="1403"/>
      <c r="D384" s="1403"/>
      <c r="E384" s="1403"/>
      <c r="F384" s="1404"/>
      <c r="G384" s="1208"/>
      <c r="H384" s="1209"/>
      <c r="I384" s="1355"/>
    </row>
    <row r="385" spans="1:9" ht="17.25">
      <c r="A385" s="1401"/>
      <c r="B385" s="1402"/>
      <c r="C385" s="1403"/>
      <c r="D385" s="1403"/>
      <c r="E385" s="1403"/>
      <c r="F385" s="1404"/>
      <c r="G385" s="1208"/>
      <c r="H385" s="1209"/>
      <c r="I385" s="1355"/>
    </row>
    <row r="386" spans="1:9" ht="17.25">
      <c r="A386" s="1401"/>
      <c r="B386" s="1402"/>
      <c r="C386" s="1403"/>
      <c r="D386" s="1403"/>
      <c r="E386" s="1403"/>
      <c r="F386" s="1404"/>
      <c r="G386" s="1208"/>
      <c r="H386" s="1209"/>
      <c r="I386" s="1355"/>
    </row>
    <row r="387" spans="1:9" ht="17.25">
      <c r="A387" s="1401"/>
      <c r="B387" s="1402"/>
      <c r="C387" s="1403"/>
      <c r="D387" s="1403"/>
      <c r="E387" s="1403"/>
      <c r="F387" s="1404"/>
      <c r="G387" s="1208"/>
      <c r="H387" s="1209"/>
      <c r="I387" s="1355"/>
    </row>
    <row r="388" spans="1:9" ht="17.25">
      <c r="A388" s="1401"/>
      <c r="B388" s="1402"/>
      <c r="C388" s="1403"/>
      <c r="D388" s="1403"/>
      <c r="E388" s="1403"/>
      <c r="F388" s="1404"/>
      <c r="G388" s="1208"/>
      <c r="H388" s="1209"/>
      <c r="I388" s="1355"/>
    </row>
    <row r="389" spans="1:9" ht="17.25">
      <c r="A389" s="1401"/>
      <c r="B389" s="1402"/>
      <c r="C389" s="1403"/>
      <c r="D389" s="1403"/>
      <c r="E389" s="1403"/>
      <c r="F389" s="1404"/>
      <c r="G389" s="1208"/>
      <c r="H389" s="1209"/>
      <c r="I389" s="1355"/>
    </row>
    <row r="390" spans="1:9" ht="17.25">
      <c r="A390" s="1401"/>
      <c r="B390" s="1402"/>
      <c r="C390" s="1403"/>
      <c r="D390" s="1403"/>
      <c r="E390" s="1403"/>
      <c r="F390" s="1404"/>
      <c r="G390" s="1208"/>
      <c r="H390" s="1209"/>
      <c r="I390" s="1355"/>
    </row>
    <row r="391" spans="1:9" ht="17.25">
      <c r="A391" s="1401"/>
      <c r="B391" s="1402"/>
      <c r="C391" s="1403"/>
      <c r="D391" s="1403"/>
      <c r="E391" s="1403"/>
      <c r="F391" s="1404"/>
      <c r="G391" s="1208"/>
      <c r="H391" s="1209"/>
      <c r="I391" s="1355"/>
    </row>
    <row r="392" spans="1:9" ht="17.25">
      <c r="A392" s="1401"/>
      <c r="B392" s="1402"/>
      <c r="C392" s="1403"/>
      <c r="D392" s="1403"/>
      <c r="E392" s="1403"/>
      <c r="F392" s="1404"/>
      <c r="G392" s="1208"/>
      <c r="H392" s="1209"/>
      <c r="I392" s="1355"/>
    </row>
    <row r="393" spans="1:9" ht="17.25">
      <c r="A393" s="1401"/>
      <c r="B393" s="1402"/>
      <c r="C393" s="1403"/>
      <c r="D393" s="1403"/>
      <c r="E393" s="1403"/>
      <c r="F393" s="1404"/>
      <c r="G393" s="1208"/>
      <c r="H393" s="1209"/>
      <c r="I393" s="1355"/>
    </row>
    <row r="394" spans="1:9" ht="17.25">
      <c r="A394" s="1401"/>
      <c r="B394" s="1402"/>
      <c r="C394" s="1403"/>
      <c r="D394" s="1403"/>
      <c r="E394" s="1403"/>
      <c r="F394" s="1404"/>
      <c r="G394" s="1208"/>
      <c r="H394" s="1209"/>
      <c r="I394" s="1355"/>
    </row>
    <row r="395" spans="1:9" ht="17.25">
      <c r="A395" s="1401"/>
      <c r="B395" s="1402"/>
      <c r="C395" s="1403"/>
      <c r="D395" s="1403"/>
      <c r="E395" s="1403"/>
      <c r="F395" s="1404"/>
      <c r="G395" s="1208"/>
      <c r="H395" s="1209"/>
      <c r="I395" s="1355"/>
    </row>
    <row r="396" spans="1:9" ht="17.25">
      <c r="A396" s="1401"/>
      <c r="B396" s="1402"/>
      <c r="C396" s="1403"/>
      <c r="D396" s="1403"/>
      <c r="E396" s="1403"/>
      <c r="F396" s="1404"/>
      <c r="G396" s="1208"/>
      <c r="H396" s="1209"/>
      <c r="I396" s="1355"/>
    </row>
    <row r="397" spans="1:9" ht="17.25">
      <c r="A397" s="1401"/>
      <c r="B397" s="1402"/>
      <c r="C397" s="1403"/>
      <c r="D397" s="1403"/>
      <c r="E397" s="1403"/>
      <c r="F397" s="1404"/>
      <c r="G397" s="1208"/>
      <c r="H397" s="1209"/>
      <c r="I397" s="1355"/>
    </row>
    <row r="398" spans="1:9" ht="17.25">
      <c r="A398" s="1401"/>
      <c r="B398" s="1402"/>
      <c r="C398" s="1403"/>
      <c r="D398" s="1403"/>
      <c r="E398" s="1403"/>
      <c r="F398" s="1404"/>
      <c r="G398" s="1208"/>
      <c r="H398" s="1209"/>
      <c r="I398" s="1355"/>
    </row>
    <row r="399" spans="1:9" ht="17.25">
      <c r="A399" s="1401"/>
      <c r="B399" s="1402"/>
      <c r="C399" s="1403"/>
      <c r="D399" s="1403"/>
      <c r="E399" s="1403"/>
      <c r="F399" s="1404"/>
      <c r="G399" s="1208"/>
      <c r="H399" s="1209"/>
      <c r="I399" s="1355"/>
    </row>
    <row r="400" spans="1:9" ht="17.25">
      <c r="A400" s="1401"/>
      <c r="B400" s="1402"/>
      <c r="C400" s="1403"/>
      <c r="D400" s="1403"/>
      <c r="E400" s="1403"/>
      <c r="F400" s="1404"/>
      <c r="G400" s="1208"/>
      <c r="H400" s="1209"/>
      <c r="I400" s="1355"/>
    </row>
    <row r="401" spans="1:9" ht="17.25">
      <c r="A401" s="1401"/>
      <c r="B401" s="1402"/>
      <c r="C401" s="1403"/>
      <c r="D401" s="1403"/>
      <c r="E401" s="1403"/>
      <c r="F401" s="1404"/>
      <c r="G401" s="1208"/>
      <c r="H401" s="1209"/>
      <c r="I401" s="1355"/>
    </row>
    <row r="402" spans="1:9" ht="17.25">
      <c r="A402" s="1401"/>
      <c r="B402" s="1402"/>
      <c r="C402" s="1403"/>
      <c r="D402" s="1403"/>
      <c r="E402" s="1403"/>
      <c r="F402" s="1404"/>
      <c r="G402" s="1208"/>
      <c r="H402" s="1209"/>
      <c r="I402" s="1355"/>
    </row>
    <row r="403" spans="1:9" ht="17.25">
      <c r="A403" s="1401"/>
      <c r="B403" s="1402"/>
      <c r="C403" s="1403"/>
      <c r="D403" s="1403"/>
      <c r="E403" s="1403"/>
      <c r="F403" s="1404"/>
      <c r="G403" s="1208"/>
      <c r="H403" s="1209"/>
      <c r="I403" s="1355"/>
    </row>
    <row r="404" spans="1:9" ht="17.25">
      <c r="A404" s="1401"/>
      <c r="B404" s="1402"/>
      <c r="C404" s="1403"/>
      <c r="D404" s="1403"/>
      <c r="E404" s="1403"/>
      <c r="F404" s="1404"/>
      <c r="G404" s="1208"/>
      <c r="H404" s="1209"/>
      <c r="I404" s="1355"/>
    </row>
    <row r="405" spans="1:9" ht="17.25">
      <c r="A405" s="1401"/>
      <c r="B405" s="1402"/>
      <c r="C405" s="1403"/>
      <c r="D405" s="1403"/>
      <c r="E405" s="1403"/>
      <c r="F405" s="1404"/>
      <c r="G405" s="1208"/>
      <c r="H405" s="1209"/>
      <c r="I405" s="1355"/>
    </row>
    <row r="406" spans="1:9" ht="17.25">
      <c r="A406" s="1401"/>
      <c r="B406" s="1402"/>
      <c r="C406" s="1403"/>
      <c r="D406" s="1403"/>
      <c r="E406" s="1403"/>
      <c r="F406" s="1404"/>
      <c r="G406" s="1208"/>
      <c r="H406" s="1209"/>
      <c r="I406" s="1355"/>
    </row>
    <row r="407" spans="1:9" ht="17.25">
      <c r="A407" s="1401"/>
      <c r="B407" s="1402"/>
      <c r="C407" s="1403"/>
      <c r="D407" s="1403"/>
      <c r="E407" s="1403"/>
      <c r="F407" s="1404"/>
      <c r="G407" s="1208"/>
      <c r="H407" s="1209"/>
      <c r="I407" s="1355"/>
    </row>
    <row r="408" spans="1:9" ht="17.25">
      <c r="A408" s="1401"/>
      <c r="B408" s="1402"/>
      <c r="C408" s="1403"/>
      <c r="D408" s="1403"/>
      <c r="E408" s="1403"/>
      <c r="F408" s="1404"/>
      <c r="G408" s="1208"/>
      <c r="H408" s="1209"/>
      <c r="I408" s="1355"/>
    </row>
    <row r="409" spans="1:9" ht="17.25">
      <c r="A409" s="1401"/>
      <c r="B409" s="1402"/>
      <c r="C409" s="1403"/>
      <c r="D409" s="1403"/>
      <c r="E409" s="1403"/>
      <c r="F409" s="1404"/>
      <c r="G409" s="1208"/>
      <c r="H409" s="1209"/>
      <c r="I409" s="1355"/>
    </row>
    <row r="410" spans="1:9" ht="17.25">
      <c r="A410" s="1401"/>
      <c r="B410" s="1402"/>
      <c r="C410" s="1403"/>
      <c r="D410" s="1403"/>
      <c r="E410" s="1403"/>
      <c r="F410" s="1404"/>
      <c r="G410" s="1208"/>
      <c r="H410" s="1209"/>
      <c r="I410" s="1355"/>
    </row>
    <row r="411" spans="1:9" ht="17.25">
      <c r="A411" s="1401"/>
      <c r="B411" s="1402"/>
      <c r="C411" s="1403"/>
      <c r="D411" s="1403"/>
      <c r="E411" s="1403"/>
      <c r="F411" s="1404"/>
      <c r="G411" s="1208"/>
      <c r="H411" s="1209"/>
      <c r="I411" s="1355"/>
    </row>
    <row r="412" spans="1:9" ht="17.25">
      <c r="A412" s="1401"/>
      <c r="B412" s="1402"/>
      <c r="C412" s="1403"/>
      <c r="D412" s="1403"/>
      <c r="E412" s="1403"/>
      <c r="F412" s="1404"/>
      <c r="G412" s="1208"/>
      <c r="H412" s="1209"/>
      <c r="I412" s="1355"/>
    </row>
    <row r="413" spans="1:9" ht="17.25">
      <c r="A413" s="1401"/>
      <c r="B413" s="1402"/>
      <c r="C413" s="1403"/>
      <c r="D413" s="1403"/>
      <c r="E413" s="1403"/>
      <c r="F413" s="1404"/>
      <c r="G413" s="1208"/>
      <c r="H413" s="1209"/>
      <c r="I413" s="1355"/>
    </row>
    <row r="414" spans="1:9" ht="17.25">
      <c r="A414" s="1401"/>
      <c r="B414" s="1402"/>
      <c r="C414" s="1403"/>
      <c r="D414" s="1403"/>
      <c r="E414" s="1403"/>
      <c r="F414" s="1404"/>
      <c r="G414" s="1208"/>
      <c r="H414" s="1209"/>
      <c r="I414" s="1355"/>
    </row>
    <row r="415" spans="1:9" ht="17.25">
      <c r="A415" s="1401"/>
      <c r="B415" s="1402"/>
      <c r="C415" s="1403"/>
      <c r="D415" s="1403"/>
      <c r="E415" s="1403"/>
      <c r="F415" s="1404"/>
      <c r="G415" s="1208"/>
      <c r="H415" s="1209"/>
      <c r="I415" s="1355"/>
    </row>
    <row r="416" spans="1:9" ht="17.25">
      <c r="A416" s="1401"/>
      <c r="B416" s="1402"/>
      <c r="C416" s="1403"/>
      <c r="D416" s="1403"/>
      <c r="E416" s="1403"/>
      <c r="F416" s="1404"/>
      <c r="G416" s="1208"/>
      <c r="H416" s="1209"/>
      <c r="I416" s="1355"/>
    </row>
    <row r="417" spans="1:9" ht="17.25">
      <c r="A417" s="1401"/>
      <c r="B417" s="1402"/>
      <c r="C417" s="1403"/>
      <c r="D417" s="1403"/>
      <c r="E417" s="1403"/>
      <c r="F417" s="1404"/>
      <c r="G417" s="1208"/>
      <c r="H417" s="1209"/>
      <c r="I417" s="1355"/>
    </row>
    <row r="418" spans="1:9" ht="17.25">
      <c r="A418" s="1401"/>
      <c r="B418" s="1402"/>
      <c r="C418" s="1403"/>
      <c r="D418" s="1403"/>
      <c r="E418" s="1403"/>
      <c r="F418" s="1404"/>
      <c r="G418" s="1208"/>
      <c r="H418" s="1209"/>
      <c r="I418" s="1355"/>
    </row>
    <row r="419" spans="1:9" ht="17.25">
      <c r="A419" s="1401"/>
      <c r="B419" s="1402"/>
      <c r="C419" s="1403"/>
      <c r="D419" s="1403"/>
      <c r="E419" s="1403"/>
      <c r="F419" s="1404"/>
      <c r="G419" s="1208"/>
      <c r="H419" s="1209"/>
      <c r="I419" s="1355"/>
    </row>
    <row r="420" spans="1:9" ht="17.25">
      <c r="A420" s="1401"/>
      <c r="B420" s="1402"/>
      <c r="C420" s="1403"/>
      <c r="D420" s="1403"/>
      <c r="E420" s="1403"/>
      <c r="F420" s="1404"/>
      <c r="G420" s="1208"/>
      <c r="H420" s="1209"/>
      <c r="I420" s="1355"/>
    </row>
    <row r="421" spans="1:9" ht="17.25">
      <c r="A421" s="1401"/>
      <c r="B421" s="1402"/>
      <c r="C421" s="1403"/>
      <c r="D421" s="1403"/>
      <c r="E421" s="1403"/>
      <c r="F421" s="1404"/>
      <c r="G421" s="1208"/>
      <c r="H421" s="1209"/>
      <c r="I421" s="1355"/>
    </row>
    <row r="422" spans="1:9" ht="17.25">
      <c r="A422" s="1401"/>
      <c r="B422" s="1402"/>
      <c r="C422" s="1403"/>
      <c r="D422" s="1403"/>
      <c r="E422" s="1403"/>
      <c r="F422" s="1404"/>
      <c r="G422" s="1208"/>
      <c r="H422" s="1209"/>
      <c r="I422" s="1355"/>
    </row>
    <row r="423" spans="1:9" ht="17.25">
      <c r="A423" s="1401"/>
      <c r="B423" s="1402"/>
      <c r="C423" s="1403"/>
      <c r="D423" s="1403"/>
      <c r="E423" s="1403"/>
      <c r="F423" s="1404"/>
      <c r="G423" s="1208"/>
      <c r="H423" s="1209"/>
      <c r="I423" s="1355"/>
    </row>
    <row r="424" spans="1:9" ht="17.25">
      <c r="A424" s="1401"/>
      <c r="B424" s="1402"/>
      <c r="C424" s="1403"/>
      <c r="D424" s="1403"/>
      <c r="E424" s="1403"/>
      <c r="F424" s="1404"/>
      <c r="G424" s="1208"/>
      <c r="H424" s="1209"/>
      <c r="I424" s="1355"/>
    </row>
    <row r="425" spans="1:9" ht="17.25">
      <c r="A425" s="1401"/>
      <c r="B425" s="1402"/>
      <c r="C425" s="1403"/>
      <c r="D425" s="1403"/>
      <c r="E425" s="1403"/>
      <c r="F425" s="1404"/>
      <c r="G425" s="1208"/>
      <c r="H425" s="1209"/>
      <c r="I425" s="1355"/>
    </row>
    <row r="426" spans="1:9" ht="17.25">
      <c r="A426" s="1401"/>
      <c r="B426" s="1402"/>
      <c r="C426" s="1403"/>
      <c r="D426" s="1403"/>
      <c r="E426" s="1403"/>
      <c r="F426" s="1404"/>
      <c r="G426" s="1208"/>
      <c r="H426" s="1209"/>
      <c r="I426" s="1355"/>
    </row>
    <row r="427" spans="1:9" ht="17.25">
      <c r="A427" s="1401"/>
      <c r="B427" s="1402"/>
      <c r="C427" s="1403"/>
      <c r="D427" s="1403"/>
      <c r="E427" s="1403"/>
      <c r="F427" s="1404"/>
      <c r="G427" s="1208"/>
      <c r="H427" s="1209"/>
      <c r="I427" s="1355"/>
    </row>
    <row r="428" spans="1:9" ht="17.25">
      <c r="A428" s="1401"/>
      <c r="B428" s="1402"/>
      <c r="C428" s="1403"/>
      <c r="D428" s="1403"/>
      <c r="E428" s="1403"/>
      <c r="F428" s="1404"/>
      <c r="G428" s="1208"/>
      <c r="H428" s="1209"/>
      <c r="I428" s="1355"/>
    </row>
    <row r="429" spans="1:9" ht="17.25">
      <c r="A429" s="1401"/>
      <c r="B429" s="1402"/>
      <c r="C429" s="1403"/>
      <c r="D429" s="1403"/>
      <c r="E429" s="1403"/>
      <c r="F429" s="1404"/>
      <c r="G429" s="1208"/>
      <c r="H429" s="1209"/>
      <c r="I429" s="1355"/>
    </row>
    <row r="430" spans="1:9" ht="17.25">
      <c r="A430" s="1401"/>
      <c r="B430" s="1402"/>
      <c r="C430" s="1403"/>
      <c r="D430" s="1403"/>
      <c r="E430" s="1403"/>
      <c r="F430" s="1404"/>
      <c r="G430" s="1208"/>
      <c r="H430" s="1209"/>
      <c r="I430" s="1355"/>
    </row>
    <row r="431" spans="1:9" ht="17.25">
      <c r="A431" s="1401"/>
      <c r="B431" s="1402"/>
      <c r="C431" s="1403"/>
      <c r="D431" s="1403"/>
      <c r="E431" s="1403"/>
      <c r="F431" s="1404"/>
      <c r="G431" s="1208"/>
      <c r="H431" s="1209"/>
      <c r="I431" s="1355"/>
    </row>
    <row r="432" spans="1:9" ht="17.25">
      <c r="A432" s="1401"/>
      <c r="B432" s="1402"/>
      <c r="C432" s="1403"/>
      <c r="D432" s="1403"/>
      <c r="E432" s="1403"/>
      <c r="F432" s="1404"/>
      <c r="G432" s="1208"/>
      <c r="H432" s="1209"/>
      <c r="I432" s="1355"/>
    </row>
    <row r="433" spans="1:9" ht="17.25">
      <c r="A433" s="1401"/>
      <c r="B433" s="1402"/>
      <c r="C433" s="1403"/>
      <c r="D433" s="1403"/>
      <c r="E433" s="1403"/>
      <c r="F433" s="1404"/>
      <c r="G433" s="1208"/>
      <c r="H433" s="1209"/>
      <c r="I433" s="1355"/>
    </row>
    <row r="434" spans="1:9" ht="17.25">
      <c r="A434" s="1401"/>
      <c r="B434" s="1402"/>
      <c r="C434" s="1403"/>
      <c r="D434" s="1403"/>
      <c r="E434" s="1403"/>
      <c r="F434" s="1404"/>
      <c r="G434" s="1208"/>
      <c r="H434" s="1209"/>
      <c r="I434" s="1355"/>
    </row>
    <row r="435" spans="1:9" ht="17.25">
      <c r="A435" s="1401"/>
      <c r="B435" s="1402"/>
      <c r="C435" s="1403"/>
      <c r="D435" s="1403"/>
      <c r="E435" s="1403"/>
      <c r="F435" s="1404"/>
      <c r="G435" s="1208"/>
      <c r="H435" s="1209"/>
      <c r="I435" s="1355"/>
    </row>
    <row r="436" spans="1:9" ht="17.25">
      <c r="A436" s="1401"/>
      <c r="B436" s="1402"/>
      <c r="C436" s="1403"/>
      <c r="D436" s="1403"/>
      <c r="E436" s="1403"/>
      <c r="F436" s="1404"/>
      <c r="G436" s="1208"/>
      <c r="H436" s="1209"/>
      <c r="I436" s="1355"/>
    </row>
    <row r="437" spans="1:9" ht="17.25">
      <c r="A437" s="1401"/>
      <c r="B437" s="1402"/>
      <c r="C437" s="1403"/>
      <c r="D437" s="1403"/>
      <c r="E437" s="1403"/>
      <c r="F437" s="1404"/>
      <c r="G437" s="1208"/>
      <c r="H437" s="1209"/>
      <c r="I437" s="1355"/>
    </row>
    <row r="438" spans="1:9" ht="17.25">
      <c r="A438" s="1401"/>
      <c r="B438" s="1402"/>
      <c r="C438" s="1403"/>
      <c r="D438" s="1403"/>
      <c r="E438" s="1403"/>
      <c r="F438" s="1404"/>
      <c r="G438" s="1208"/>
      <c r="H438" s="1209"/>
      <c r="I438" s="1355"/>
    </row>
    <row r="439" spans="1:9" ht="17.25">
      <c r="A439" s="1401"/>
      <c r="B439" s="1402"/>
      <c r="C439" s="1403"/>
      <c r="D439" s="1403"/>
      <c r="E439" s="1403"/>
      <c r="F439" s="1404"/>
      <c r="G439" s="1208"/>
      <c r="H439" s="1209"/>
      <c r="I439" s="1355"/>
    </row>
    <row r="440" spans="1:9" ht="17.25">
      <c r="A440" s="1401"/>
      <c r="B440" s="1402"/>
      <c r="C440" s="1403"/>
      <c r="D440" s="1403"/>
      <c r="E440" s="1403"/>
      <c r="F440" s="1404"/>
      <c r="G440" s="1208"/>
      <c r="H440" s="1209"/>
      <c r="I440" s="1355"/>
    </row>
    <row r="441" spans="1:9" ht="17.25">
      <c r="A441" s="1401"/>
      <c r="B441" s="1402"/>
      <c r="C441" s="1403"/>
      <c r="D441" s="1403"/>
      <c r="E441" s="1403"/>
      <c r="F441" s="1404"/>
      <c r="G441" s="1208"/>
      <c r="H441" s="1209"/>
      <c r="I441" s="1355"/>
    </row>
    <row r="442" spans="1:9" ht="17.25">
      <c r="A442" s="1401"/>
      <c r="B442" s="1402"/>
      <c r="C442" s="1403"/>
      <c r="D442" s="1403"/>
      <c r="E442" s="1403"/>
      <c r="F442" s="1404"/>
      <c r="G442" s="1208"/>
      <c r="H442" s="1209"/>
      <c r="I442" s="1355"/>
    </row>
    <row r="443" spans="1:9" ht="17.25">
      <c r="A443" s="1401"/>
      <c r="B443" s="1402"/>
      <c r="C443" s="1403"/>
      <c r="D443" s="1403"/>
      <c r="E443" s="1403"/>
      <c r="F443" s="1404"/>
      <c r="G443" s="1208"/>
      <c r="H443" s="1209"/>
      <c r="I443" s="1355"/>
    </row>
    <row r="444" spans="1:9" ht="17.25">
      <c r="A444" s="1401"/>
      <c r="B444" s="1402"/>
      <c r="C444" s="1403"/>
      <c r="D444" s="1403"/>
      <c r="E444" s="1403"/>
      <c r="F444" s="1404"/>
      <c r="G444" s="1208"/>
      <c r="H444" s="1209"/>
      <c r="I444" s="1355"/>
    </row>
    <row r="445" spans="1:9" ht="17.25">
      <c r="A445" s="1401"/>
      <c r="B445" s="1402"/>
      <c r="C445" s="1403"/>
      <c r="D445" s="1403"/>
      <c r="E445" s="1403"/>
      <c r="F445" s="1404"/>
      <c r="G445" s="1208"/>
      <c r="H445" s="1209"/>
      <c r="I445" s="1355"/>
    </row>
    <row r="446" spans="1:9" ht="17.25">
      <c r="A446" s="1401"/>
      <c r="B446" s="1402"/>
      <c r="C446" s="1403"/>
      <c r="D446" s="1403"/>
      <c r="E446" s="1403"/>
      <c r="F446" s="1404"/>
      <c r="G446" s="1208"/>
      <c r="H446" s="1209"/>
      <c r="I446" s="1355"/>
    </row>
    <row r="447" spans="1:9" ht="17.25">
      <c r="A447" s="1401"/>
      <c r="B447" s="1402"/>
      <c r="C447" s="1403"/>
      <c r="D447" s="1403"/>
      <c r="E447" s="1403"/>
      <c r="F447" s="1404"/>
      <c r="G447" s="1208"/>
      <c r="H447" s="1209"/>
      <c r="I447" s="1355"/>
    </row>
    <row r="448" spans="1:9" ht="17.25">
      <c r="A448" s="1401"/>
      <c r="B448" s="1402"/>
      <c r="C448" s="1403"/>
      <c r="D448" s="1403"/>
      <c r="E448" s="1403"/>
      <c r="F448" s="1404"/>
      <c r="G448" s="1208"/>
      <c r="H448" s="1209"/>
      <c r="I448" s="1355"/>
    </row>
    <row r="449" spans="1:9" ht="17.25">
      <c r="A449" s="1401"/>
      <c r="B449" s="1402"/>
      <c r="C449" s="1403"/>
      <c r="D449" s="1403"/>
      <c r="E449" s="1403"/>
      <c r="F449" s="1404"/>
      <c r="G449" s="1208"/>
      <c r="H449" s="1209"/>
      <c r="I449" s="1355"/>
    </row>
    <row r="450" spans="1:9" ht="17.25">
      <c r="A450" s="1401"/>
      <c r="B450" s="1402"/>
      <c r="C450" s="1403"/>
      <c r="D450" s="1403"/>
      <c r="E450" s="1403"/>
      <c r="F450" s="1404"/>
      <c r="G450" s="1208"/>
      <c r="H450" s="1209"/>
      <c r="I450" s="1355"/>
    </row>
    <row r="451" spans="1:9" ht="17.25">
      <c r="A451" s="1401"/>
      <c r="B451" s="1402"/>
      <c r="C451" s="1403"/>
      <c r="D451" s="1403"/>
      <c r="E451" s="1403"/>
      <c r="F451" s="1404"/>
      <c r="G451" s="1208"/>
      <c r="H451" s="1209"/>
      <c r="I451" s="1355"/>
    </row>
    <row r="452" spans="1:9" ht="17.25">
      <c r="A452" s="1401"/>
      <c r="B452" s="1402"/>
      <c r="C452" s="1403"/>
      <c r="D452" s="1403"/>
      <c r="E452" s="1403"/>
      <c r="F452" s="1404"/>
      <c r="G452" s="1208"/>
      <c r="H452" s="1209"/>
      <c r="I452" s="1355"/>
    </row>
    <row r="453" spans="1:9" ht="17.25">
      <c r="A453" s="1401"/>
      <c r="B453" s="1402"/>
      <c r="C453" s="1403"/>
      <c r="D453" s="1403"/>
      <c r="E453" s="1403"/>
      <c r="F453" s="1404"/>
      <c r="G453" s="1208"/>
      <c r="H453" s="1209"/>
      <c r="I453" s="1355"/>
    </row>
    <row r="454" spans="1:9" ht="17.25">
      <c r="A454" s="1401"/>
      <c r="B454" s="1402"/>
      <c r="C454" s="1403"/>
      <c r="D454" s="1403"/>
      <c r="E454" s="1403"/>
      <c r="F454" s="1404"/>
      <c r="G454" s="1208"/>
      <c r="H454" s="1209"/>
      <c r="I454" s="1355"/>
    </row>
    <row r="455" spans="1:9" ht="17.25">
      <c r="A455" s="1401"/>
      <c r="B455" s="1402"/>
      <c r="C455" s="1403"/>
      <c r="D455" s="1403"/>
      <c r="E455" s="1403"/>
      <c r="F455" s="1404"/>
      <c r="G455" s="1208"/>
      <c r="H455" s="1209"/>
      <c r="I455" s="1355"/>
    </row>
    <row r="456" spans="1:9" ht="17.25">
      <c r="A456" s="1401"/>
      <c r="B456" s="1402"/>
      <c r="C456" s="1403"/>
      <c r="D456" s="1403"/>
      <c r="E456" s="1403"/>
      <c r="F456" s="1404"/>
      <c r="G456" s="1208"/>
      <c r="H456" s="1209"/>
      <c r="I456" s="1355"/>
    </row>
    <row r="457" spans="1:9" ht="17.25">
      <c r="A457" s="1401"/>
      <c r="B457" s="1402"/>
      <c r="C457" s="1403"/>
      <c r="D457" s="1403"/>
      <c r="E457" s="1403"/>
      <c r="F457" s="1404"/>
      <c r="G457" s="1208"/>
      <c r="H457" s="1209"/>
      <c r="I457" s="1355"/>
    </row>
    <row r="458" spans="1:9" ht="17.25">
      <c r="A458" s="1401"/>
      <c r="B458" s="1402"/>
      <c r="C458" s="1403"/>
      <c r="D458" s="1403"/>
      <c r="E458" s="1403"/>
      <c r="F458" s="1404"/>
      <c r="G458" s="1208"/>
      <c r="H458" s="1209"/>
      <c r="I458" s="1355"/>
    </row>
    <row r="459" spans="1:9" ht="17.25">
      <c r="A459" s="1401"/>
      <c r="B459" s="1402"/>
      <c r="C459" s="1403"/>
      <c r="D459" s="1403"/>
      <c r="E459" s="1403"/>
      <c r="F459" s="1404"/>
      <c r="G459" s="1208"/>
      <c r="H459" s="1209"/>
      <c r="I459" s="1355"/>
    </row>
    <row r="460" spans="1:9" ht="17.25">
      <c r="A460" s="1401"/>
      <c r="B460" s="1402"/>
      <c r="C460" s="1403"/>
      <c r="D460" s="1403"/>
      <c r="E460" s="1403"/>
      <c r="F460" s="1404"/>
      <c r="G460" s="1208"/>
      <c r="H460" s="1209"/>
      <c r="I460" s="1355"/>
    </row>
    <row r="461" spans="1:9" ht="17.25">
      <c r="A461" s="1401"/>
      <c r="B461" s="1402"/>
      <c r="C461" s="1403"/>
      <c r="D461" s="1403"/>
      <c r="E461" s="1403"/>
      <c r="F461" s="1404"/>
      <c r="G461" s="1208"/>
      <c r="H461" s="1209"/>
      <c r="I461" s="1355"/>
    </row>
    <row r="462" spans="1:9" ht="17.25">
      <c r="A462" s="1401"/>
      <c r="B462" s="1402"/>
      <c r="C462" s="1403"/>
      <c r="D462" s="1403"/>
      <c r="E462" s="1403"/>
      <c r="F462" s="1404"/>
      <c r="G462" s="1208"/>
      <c r="H462" s="1209"/>
      <c r="I462" s="1355"/>
    </row>
    <row r="463" spans="1:9" ht="17.25">
      <c r="A463" s="1401"/>
      <c r="B463" s="1402"/>
      <c r="C463" s="1403"/>
      <c r="D463" s="1403"/>
      <c r="E463" s="1403"/>
      <c r="F463" s="1404"/>
      <c r="G463" s="1208"/>
      <c r="H463" s="1209"/>
      <c r="I463" s="1355"/>
    </row>
    <row r="464" spans="1:9" ht="17.25">
      <c r="A464" s="1401"/>
      <c r="B464" s="1402"/>
      <c r="C464" s="1403"/>
      <c r="D464" s="1403"/>
      <c r="E464" s="1403"/>
      <c r="F464" s="1404"/>
      <c r="G464" s="1208"/>
      <c r="H464" s="1209"/>
      <c r="I464" s="1355"/>
    </row>
    <row r="465" spans="1:9" ht="17.25">
      <c r="A465" s="1401"/>
      <c r="B465" s="1402"/>
      <c r="C465" s="1403"/>
      <c r="D465" s="1403"/>
      <c r="E465" s="1403"/>
      <c r="F465" s="1404"/>
      <c r="G465" s="1208"/>
      <c r="H465" s="1209"/>
      <c r="I465" s="1355"/>
    </row>
    <row r="466" spans="1:9" ht="17.25">
      <c r="A466" s="1401"/>
      <c r="B466" s="1402"/>
      <c r="C466" s="1403"/>
      <c r="D466" s="1403"/>
      <c r="E466" s="1403"/>
      <c r="F466" s="1404"/>
      <c r="G466" s="1208"/>
      <c r="H466" s="1209"/>
      <c r="I466" s="1355"/>
    </row>
    <row r="467" spans="1:9" ht="17.25">
      <c r="A467" s="1401"/>
      <c r="B467" s="1402"/>
      <c r="C467" s="1403"/>
      <c r="D467" s="1403"/>
      <c r="E467" s="1403"/>
      <c r="F467" s="1404"/>
      <c r="G467" s="1208"/>
      <c r="H467" s="1209"/>
      <c r="I467" s="1355"/>
    </row>
    <row r="468" spans="1:9" ht="17.25">
      <c r="A468" s="1401"/>
      <c r="B468" s="1402"/>
      <c r="C468" s="1403"/>
      <c r="D468" s="1403"/>
      <c r="E468" s="1403"/>
      <c r="F468" s="1404"/>
      <c r="G468" s="1208"/>
      <c r="H468" s="1209"/>
      <c r="I468" s="1355"/>
    </row>
    <row r="469" spans="1:9" ht="17.25">
      <c r="A469" s="1401"/>
      <c r="B469" s="1402"/>
      <c r="C469" s="1403"/>
      <c r="D469" s="1403"/>
      <c r="E469" s="1403"/>
      <c r="F469" s="1404"/>
      <c r="G469" s="1208"/>
      <c r="H469" s="1209"/>
      <c r="I469" s="1355"/>
    </row>
    <row r="470" spans="1:9" ht="17.25">
      <c r="A470" s="1401"/>
      <c r="B470" s="1402"/>
      <c r="C470" s="1403"/>
      <c r="D470" s="1403"/>
      <c r="E470" s="1403"/>
      <c r="F470" s="1404"/>
      <c r="G470" s="1208"/>
      <c r="H470" s="1209"/>
      <c r="I470" s="1355"/>
    </row>
    <row r="471" spans="1:9" ht="17.25">
      <c r="A471" s="1401"/>
      <c r="B471" s="1402"/>
      <c r="C471" s="1403"/>
      <c r="D471" s="1403"/>
      <c r="E471" s="1403"/>
      <c r="F471" s="1404"/>
      <c r="G471" s="1208"/>
      <c r="H471" s="1209"/>
      <c r="I471" s="1355"/>
    </row>
    <row r="472" spans="1:9" ht="17.25">
      <c r="A472" s="1401"/>
      <c r="B472" s="1402"/>
      <c r="C472" s="1403"/>
      <c r="D472" s="1403"/>
      <c r="E472" s="1403"/>
      <c r="F472" s="1404"/>
      <c r="G472" s="1208"/>
      <c r="H472" s="1209"/>
      <c r="I472" s="1355"/>
    </row>
    <row r="473" spans="1:9" ht="17.25">
      <c r="A473" s="1401"/>
      <c r="B473" s="1402"/>
      <c r="C473" s="1403"/>
      <c r="D473" s="1403"/>
      <c r="E473" s="1403"/>
      <c r="F473" s="1404"/>
      <c r="G473" s="1208"/>
      <c r="H473" s="1209"/>
      <c r="I473" s="1355"/>
    </row>
    <row r="474" spans="1:9" ht="17.25">
      <c r="A474" s="1401"/>
      <c r="B474" s="1402"/>
      <c r="C474" s="1403"/>
      <c r="D474" s="1403"/>
      <c r="E474" s="1403"/>
      <c r="F474" s="1404"/>
      <c r="G474" s="1208"/>
      <c r="H474" s="1209"/>
      <c r="I474" s="1355"/>
    </row>
    <row r="475" spans="1:9" ht="17.25">
      <c r="A475" s="1401"/>
      <c r="B475" s="1402"/>
      <c r="C475" s="1403"/>
      <c r="D475" s="1403"/>
      <c r="E475" s="1403"/>
      <c r="F475" s="1404"/>
      <c r="G475" s="1208"/>
      <c r="H475" s="1209"/>
      <c r="I475" s="1355"/>
    </row>
    <row r="476" spans="1:9" ht="17.25">
      <c r="A476" s="1401"/>
      <c r="B476" s="1402"/>
      <c r="C476" s="1403"/>
      <c r="D476" s="1403"/>
      <c r="E476" s="1403"/>
      <c r="F476" s="1404"/>
      <c r="G476" s="1208"/>
      <c r="H476" s="1209"/>
      <c r="I476" s="1355"/>
    </row>
    <row r="477" spans="1:9" ht="17.25">
      <c r="A477" s="1401"/>
      <c r="B477" s="1402"/>
      <c r="C477" s="1403"/>
      <c r="D477" s="1403"/>
      <c r="E477" s="1403"/>
      <c r="F477" s="1404"/>
      <c r="G477" s="1208"/>
      <c r="H477" s="1209"/>
      <c r="I477" s="1355"/>
    </row>
    <row r="478" spans="1:9" ht="17.25">
      <c r="A478" s="1401"/>
      <c r="B478" s="1402"/>
      <c r="C478" s="1403"/>
      <c r="D478" s="1403"/>
      <c r="E478" s="1403"/>
      <c r="F478" s="1404"/>
      <c r="G478" s="1208"/>
      <c r="H478" s="1209"/>
      <c r="I478" s="1355"/>
    </row>
    <row r="479" spans="1:9" ht="17.25">
      <c r="A479" s="1401"/>
      <c r="B479" s="1402"/>
      <c r="C479" s="1403"/>
      <c r="D479" s="1403"/>
      <c r="E479" s="1403"/>
      <c r="F479" s="1404"/>
      <c r="G479" s="1208"/>
      <c r="H479" s="1209"/>
      <c r="I479" s="1355"/>
    </row>
    <row r="480" spans="1:9" ht="17.25">
      <c r="A480" s="1401"/>
      <c r="B480" s="1402"/>
      <c r="C480" s="1403"/>
      <c r="D480" s="1403"/>
      <c r="E480" s="1403"/>
      <c r="F480" s="1404"/>
      <c r="G480" s="1208"/>
      <c r="H480" s="1209"/>
      <c r="I480" s="1355"/>
    </row>
    <row r="481" spans="1:9" ht="17.25">
      <c r="A481" s="1401"/>
      <c r="B481" s="1402"/>
      <c r="C481" s="1403"/>
      <c r="D481" s="1403"/>
      <c r="E481" s="1403"/>
      <c r="F481" s="1404"/>
      <c r="G481" s="1208"/>
      <c r="H481" s="1209"/>
      <c r="I481" s="1355"/>
    </row>
    <row r="482" spans="1:9" ht="17.25">
      <c r="A482" s="1401"/>
      <c r="B482" s="1402"/>
      <c r="C482" s="1403"/>
      <c r="D482" s="1403"/>
      <c r="E482" s="1403"/>
      <c r="F482" s="1404"/>
      <c r="G482" s="1208"/>
      <c r="H482" s="1209"/>
      <c r="I482" s="1355"/>
    </row>
    <row r="483" spans="1:9" ht="17.25">
      <c r="A483" s="1401"/>
      <c r="B483" s="1402"/>
      <c r="C483" s="1403"/>
      <c r="D483" s="1403"/>
      <c r="E483" s="1403"/>
      <c r="F483" s="1404"/>
      <c r="G483" s="1208"/>
      <c r="H483" s="1209"/>
      <c r="I483" s="1355"/>
    </row>
    <row r="484" spans="1:9" ht="17.25">
      <c r="A484" s="1401"/>
      <c r="B484" s="1402"/>
      <c r="C484" s="1403"/>
      <c r="D484" s="1403"/>
      <c r="E484" s="1403"/>
      <c r="F484" s="1404"/>
      <c r="G484" s="1208"/>
      <c r="H484" s="1209"/>
      <c r="I484" s="1355"/>
    </row>
    <row r="485" spans="1:9" ht="17.25">
      <c r="A485" s="1401"/>
      <c r="B485" s="1402"/>
      <c r="C485" s="1403"/>
      <c r="D485" s="1403"/>
      <c r="E485" s="1403"/>
      <c r="F485" s="1404"/>
      <c r="G485" s="1208"/>
      <c r="H485" s="1209"/>
      <c r="I485" s="1355"/>
    </row>
    <row r="486" spans="1:9" ht="17.25">
      <c r="A486" s="1401"/>
      <c r="B486" s="1402"/>
      <c r="C486" s="1403"/>
      <c r="D486" s="1403"/>
      <c r="E486" s="1403"/>
      <c r="F486" s="1404"/>
      <c r="G486" s="1208"/>
      <c r="H486" s="1209"/>
      <c r="I486" s="1355"/>
    </row>
    <row r="487" spans="1:9" ht="17.25">
      <c r="A487" s="1401"/>
      <c r="B487" s="1402"/>
      <c r="C487" s="1403"/>
      <c r="D487" s="1403"/>
      <c r="E487" s="1403"/>
      <c r="F487" s="1404"/>
      <c r="G487" s="1208"/>
      <c r="H487" s="1209"/>
      <c r="I487" s="1355"/>
    </row>
    <row r="488" spans="1:9" ht="17.25">
      <c r="A488" s="1401"/>
      <c r="B488" s="1402"/>
      <c r="C488" s="1403"/>
      <c r="D488" s="1403"/>
      <c r="E488" s="1403"/>
      <c r="F488" s="1404"/>
      <c r="G488" s="1208"/>
      <c r="H488" s="1209"/>
      <c r="I488" s="1355"/>
    </row>
    <row r="489" spans="1:9" ht="17.25">
      <c r="A489" s="1401"/>
      <c r="B489" s="1402"/>
      <c r="C489" s="1403"/>
      <c r="D489" s="1403"/>
      <c r="E489" s="1403"/>
      <c r="F489" s="1404"/>
      <c r="G489" s="1208"/>
      <c r="H489" s="1209"/>
      <c r="I489" s="1355"/>
    </row>
    <row r="490" spans="1:9" ht="17.25">
      <c r="A490" s="1401"/>
      <c r="B490" s="1402"/>
      <c r="C490" s="1403"/>
      <c r="D490" s="1403"/>
      <c r="E490" s="1403"/>
      <c r="F490" s="1404"/>
      <c r="G490" s="1208"/>
      <c r="H490" s="1209"/>
      <c r="I490" s="1355"/>
    </row>
    <row r="491" spans="1:9" ht="17.25">
      <c r="A491" s="1401"/>
      <c r="B491" s="1402"/>
      <c r="C491" s="1403"/>
      <c r="D491" s="1403"/>
      <c r="E491" s="1403"/>
      <c r="F491" s="1404"/>
      <c r="G491" s="1208"/>
      <c r="H491" s="1209"/>
      <c r="I491" s="1355"/>
    </row>
    <row r="492" spans="1:9" ht="17.25">
      <c r="A492" s="1401"/>
      <c r="B492" s="1402"/>
      <c r="C492" s="1403"/>
      <c r="D492" s="1403"/>
      <c r="E492" s="1403"/>
      <c r="F492" s="1404"/>
      <c r="G492" s="1208"/>
      <c r="H492" s="1209"/>
      <c r="I492" s="1355"/>
    </row>
    <row r="493" spans="1:9" ht="17.25">
      <c r="A493" s="1401"/>
      <c r="B493" s="1402"/>
      <c r="C493" s="1403"/>
      <c r="D493" s="1403"/>
      <c r="E493" s="1403"/>
      <c r="F493" s="1404"/>
      <c r="G493" s="1208"/>
      <c r="H493" s="1209"/>
      <c r="I493" s="1355"/>
    </row>
    <row r="494" spans="1:9" ht="17.25">
      <c r="A494" s="1401"/>
      <c r="B494" s="1402"/>
      <c r="C494" s="1403"/>
      <c r="D494" s="1403"/>
      <c r="E494" s="1403"/>
      <c r="F494" s="1404"/>
      <c r="G494" s="1208"/>
      <c r="H494" s="1209"/>
      <c r="I494" s="1355"/>
    </row>
    <row r="495" spans="1:9" ht="17.25">
      <c r="A495" s="1401"/>
      <c r="B495" s="1402"/>
      <c r="C495" s="1403"/>
      <c r="D495" s="1403"/>
      <c r="E495" s="1403"/>
      <c r="F495" s="1404"/>
      <c r="G495" s="1208"/>
      <c r="H495" s="1209"/>
      <c r="I495" s="1355"/>
    </row>
    <row r="496" spans="1:9" ht="17.25">
      <c r="A496" s="1401"/>
      <c r="B496" s="1402"/>
      <c r="C496" s="1403"/>
      <c r="D496" s="1403"/>
      <c r="E496" s="1403"/>
      <c r="F496" s="1404"/>
      <c r="G496" s="1208"/>
      <c r="H496" s="1209"/>
      <c r="I496" s="1355"/>
    </row>
    <row r="497" spans="1:9" ht="17.25">
      <c r="A497" s="1401"/>
      <c r="B497" s="1402"/>
      <c r="C497" s="1403"/>
      <c r="D497" s="1403"/>
      <c r="E497" s="1403"/>
      <c r="F497" s="1404"/>
      <c r="G497" s="1208"/>
      <c r="H497" s="1209"/>
      <c r="I497" s="1355"/>
    </row>
    <row r="498" spans="1:9" ht="17.25">
      <c r="A498" s="1401"/>
      <c r="B498" s="1402"/>
      <c r="C498" s="1403"/>
      <c r="D498" s="1403"/>
      <c r="E498" s="1403"/>
      <c r="F498" s="1404"/>
      <c r="G498" s="1208"/>
      <c r="H498" s="1209"/>
      <c r="I498" s="1355"/>
    </row>
    <row r="499" spans="1:9" ht="17.25">
      <c r="A499" s="1401"/>
      <c r="B499" s="1402"/>
      <c r="C499" s="1403"/>
      <c r="D499" s="1403"/>
      <c r="E499" s="1403"/>
      <c r="F499" s="1404"/>
      <c r="G499" s="1208"/>
      <c r="H499" s="1209"/>
      <c r="I499" s="1355"/>
    </row>
    <row r="500" spans="1:9" ht="17.25">
      <c r="A500" s="1401"/>
      <c r="B500" s="1402"/>
      <c r="C500" s="1403"/>
      <c r="D500" s="1403"/>
      <c r="E500" s="1403"/>
      <c r="F500" s="1404"/>
      <c r="G500" s="1208"/>
      <c r="H500" s="1209"/>
      <c r="I500" s="1355"/>
    </row>
    <row r="501" spans="1:9" ht="17.25">
      <c r="A501" s="1401"/>
      <c r="B501" s="1402"/>
      <c r="C501" s="1403"/>
      <c r="D501" s="1403"/>
      <c r="E501" s="1403"/>
      <c r="F501" s="1404"/>
      <c r="G501" s="1208"/>
      <c r="H501" s="1209"/>
      <c r="I501" s="1355"/>
    </row>
    <row r="502" spans="1:9" ht="17.25">
      <c r="A502" s="1401"/>
      <c r="B502" s="1402"/>
      <c r="C502" s="1403"/>
      <c r="D502" s="1403"/>
      <c r="E502" s="1403"/>
      <c r="F502" s="1404"/>
      <c r="G502" s="1208"/>
      <c r="H502" s="1209"/>
      <c r="I502" s="1355"/>
    </row>
    <row r="503" spans="1:9" ht="17.25">
      <c r="A503" s="1401"/>
      <c r="B503" s="1402"/>
      <c r="C503" s="1403"/>
      <c r="D503" s="1403"/>
      <c r="E503" s="1403"/>
      <c r="F503" s="1404"/>
      <c r="G503" s="1208"/>
      <c r="H503" s="1209"/>
      <c r="I503" s="1355"/>
    </row>
    <row r="504" spans="1:9" ht="17.25">
      <c r="A504" s="1401"/>
      <c r="B504" s="1402"/>
      <c r="C504" s="1403"/>
      <c r="D504" s="1403"/>
      <c r="E504" s="1403"/>
      <c r="F504" s="1404"/>
      <c r="G504" s="1208"/>
      <c r="H504" s="1209"/>
      <c r="I504" s="1355"/>
    </row>
    <row r="505" spans="1:9" ht="17.25">
      <c r="A505" s="1401"/>
      <c r="B505" s="1402"/>
      <c r="C505" s="1403"/>
      <c r="D505" s="1403"/>
      <c r="E505" s="1403"/>
      <c r="F505" s="1404"/>
      <c r="G505" s="1208"/>
      <c r="H505" s="1209"/>
      <c r="I505" s="1355"/>
    </row>
    <row r="506" spans="1:9" ht="17.25">
      <c r="A506" s="1401"/>
      <c r="B506" s="1402"/>
      <c r="C506" s="1403"/>
      <c r="D506" s="1403"/>
      <c r="E506" s="1403"/>
      <c r="F506" s="1404"/>
      <c r="G506" s="1208"/>
      <c r="H506" s="1209"/>
      <c r="I506" s="1355"/>
    </row>
    <row r="507" spans="1:9" ht="17.25">
      <c r="A507" s="1401"/>
      <c r="B507" s="1402"/>
      <c r="C507" s="1403"/>
      <c r="D507" s="1403"/>
      <c r="E507" s="1403"/>
      <c r="F507" s="1404"/>
      <c r="G507" s="1208"/>
      <c r="H507" s="1209"/>
      <c r="I507" s="1355"/>
    </row>
    <row r="508" spans="1:9" ht="17.25">
      <c r="A508" s="1401"/>
      <c r="B508" s="1402"/>
      <c r="C508" s="1403"/>
      <c r="D508" s="1403"/>
      <c r="E508" s="1403"/>
      <c r="F508" s="1404"/>
      <c r="G508" s="1208"/>
      <c r="H508" s="1209"/>
      <c r="I508" s="1355"/>
    </row>
    <row r="509" spans="1:9" ht="17.25">
      <c r="A509" s="1401"/>
      <c r="B509" s="1402"/>
      <c r="C509" s="1403"/>
      <c r="D509" s="1403"/>
      <c r="E509" s="1403"/>
      <c r="F509" s="1404"/>
      <c r="G509" s="1208"/>
      <c r="H509" s="1209"/>
      <c r="I509" s="1355"/>
    </row>
    <row r="510" spans="1:9" ht="17.25">
      <c r="A510" s="1401"/>
      <c r="B510" s="1402"/>
      <c r="C510" s="1403"/>
      <c r="D510" s="1403"/>
      <c r="E510" s="1403"/>
      <c r="F510" s="1404"/>
      <c r="G510" s="1208"/>
      <c r="H510" s="1209"/>
      <c r="I510" s="1355"/>
    </row>
    <row r="511" spans="1:9" ht="17.25">
      <c r="A511" s="1401"/>
      <c r="B511" s="1402"/>
      <c r="C511" s="1403"/>
      <c r="D511" s="1403"/>
      <c r="E511" s="1403"/>
      <c r="F511" s="1404"/>
      <c r="G511" s="1208"/>
      <c r="H511" s="1209"/>
      <c r="I511" s="1355"/>
    </row>
    <row r="512" spans="1:9" ht="17.25">
      <c r="A512" s="1401"/>
      <c r="B512" s="1402"/>
      <c r="C512" s="1403"/>
      <c r="D512" s="1403"/>
      <c r="E512" s="1403"/>
      <c r="F512" s="1404"/>
      <c r="G512" s="1208"/>
      <c r="H512" s="1209"/>
      <c r="I512" s="1355"/>
    </row>
    <row r="513" spans="1:9" ht="17.25">
      <c r="A513" s="1401"/>
      <c r="B513" s="1402"/>
      <c r="C513" s="1403"/>
      <c r="D513" s="1403"/>
      <c r="E513" s="1403"/>
      <c r="F513" s="1404"/>
      <c r="G513" s="1208"/>
      <c r="H513" s="1209"/>
      <c r="I513" s="1355"/>
    </row>
    <row r="514" spans="1:9" ht="17.25">
      <c r="A514" s="1401"/>
      <c r="B514" s="1402"/>
      <c r="C514" s="1403"/>
      <c r="D514" s="1403"/>
      <c r="E514" s="1403"/>
      <c r="F514" s="1404"/>
      <c r="G514" s="1208"/>
      <c r="H514" s="1209"/>
      <c r="I514" s="1355"/>
    </row>
    <row r="515" spans="1:9" ht="17.25">
      <c r="A515" s="1401"/>
      <c r="B515" s="1402"/>
      <c r="C515" s="1403"/>
      <c r="D515" s="1403"/>
      <c r="E515" s="1403"/>
      <c r="F515" s="1404"/>
      <c r="G515" s="1208"/>
      <c r="H515" s="1209"/>
      <c r="I515" s="1355"/>
    </row>
    <row r="516" spans="1:9" ht="17.25">
      <c r="A516" s="1401"/>
      <c r="B516" s="1402"/>
      <c r="C516" s="1403"/>
      <c r="D516" s="1403"/>
      <c r="E516" s="1403"/>
      <c r="F516" s="1404"/>
      <c r="G516" s="1208"/>
      <c r="H516" s="1209"/>
      <c r="I516" s="1355"/>
    </row>
    <row r="517" spans="1:9" ht="17.25">
      <c r="A517" s="1401"/>
      <c r="B517" s="1402"/>
      <c r="C517" s="1403"/>
      <c r="D517" s="1403"/>
      <c r="E517" s="1403"/>
      <c r="F517" s="1404"/>
      <c r="G517" s="1208"/>
      <c r="H517" s="1209"/>
      <c r="I517" s="1355"/>
    </row>
    <row r="518" spans="1:9" ht="17.25">
      <c r="A518" s="1401"/>
      <c r="B518" s="1402"/>
      <c r="C518" s="1403"/>
      <c r="D518" s="1403"/>
      <c r="E518" s="1403"/>
      <c r="F518" s="1404"/>
      <c r="G518" s="1208"/>
      <c r="H518" s="1209"/>
      <c r="I518" s="1355"/>
    </row>
    <row r="519" spans="1:9" ht="17.25">
      <c r="A519" s="1401"/>
      <c r="B519" s="1402"/>
      <c r="C519" s="1403"/>
      <c r="D519" s="1403"/>
      <c r="E519" s="1403"/>
      <c r="F519" s="1404"/>
      <c r="G519" s="1208"/>
      <c r="H519" s="1209"/>
      <c r="I519" s="1355"/>
    </row>
    <row r="520" spans="1:9" ht="17.25">
      <c r="A520" s="1401"/>
      <c r="B520" s="1402"/>
      <c r="C520" s="1403"/>
      <c r="D520" s="1403"/>
      <c r="E520" s="1403"/>
      <c r="F520" s="1404"/>
      <c r="G520" s="1208"/>
      <c r="H520" s="1209"/>
      <c r="I520" s="1355"/>
    </row>
    <row r="521" spans="1:9" ht="17.25">
      <c r="A521" s="1401"/>
      <c r="B521" s="1402"/>
      <c r="C521" s="1403"/>
      <c r="D521" s="1403"/>
      <c r="E521" s="1403"/>
      <c r="F521" s="1404"/>
      <c r="G521" s="1208"/>
      <c r="H521" s="1209"/>
      <c r="I521" s="1355"/>
    </row>
    <row r="522" spans="1:9" ht="17.25">
      <c r="A522" s="1401"/>
      <c r="B522" s="1402"/>
      <c r="C522" s="1403"/>
      <c r="D522" s="1403"/>
      <c r="E522" s="1403"/>
      <c r="F522" s="1404"/>
      <c r="G522" s="1208"/>
      <c r="H522" s="1209"/>
      <c r="I522" s="1355"/>
    </row>
    <row r="523" spans="1:9" ht="17.25">
      <c r="A523" s="1401"/>
      <c r="B523" s="1402"/>
      <c r="C523" s="1403"/>
      <c r="D523" s="1403"/>
      <c r="E523" s="1403"/>
      <c r="F523" s="1404"/>
      <c r="G523" s="1208"/>
      <c r="H523" s="1209"/>
      <c r="I523" s="1355"/>
    </row>
    <row r="524" spans="1:9" ht="17.25">
      <c r="A524" s="1401"/>
      <c r="B524" s="1402"/>
      <c r="C524" s="1403"/>
      <c r="D524" s="1403"/>
      <c r="E524" s="1403"/>
      <c r="F524" s="1404"/>
      <c r="G524" s="1208"/>
      <c r="H524" s="1209"/>
      <c r="I524" s="1355"/>
    </row>
    <row r="525" spans="1:9" ht="17.25">
      <c r="A525" s="1401"/>
      <c r="B525" s="1402"/>
      <c r="C525" s="1403"/>
      <c r="D525" s="1403"/>
      <c r="E525" s="1403"/>
      <c r="F525" s="1404"/>
      <c r="G525" s="1208"/>
      <c r="H525" s="1209"/>
      <c r="I525" s="1355"/>
    </row>
    <row r="526" spans="1:9" ht="17.25">
      <c r="A526" s="1401"/>
      <c r="B526" s="1402"/>
      <c r="C526" s="1403"/>
      <c r="D526" s="1403"/>
      <c r="E526" s="1403"/>
      <c r="F526" s="1404"/>
      <c r="G526" s="1208"/>
      <c r="H526" s="1209"/>
      <c r="I526" s="1355"/>
    </row>
    <row r="527" spans="1:9" ht="17.25">
      <c r="A527" s="1401"/>
      <c r="B527" s="1402"/>
      <c r="C527" s="1403"/>
      <c r="D527" s="1403"/>
      <c r="E527" s="1403"/>
      <c r="F527" s="1404"/>
      <c r="G527" s="1208"/>
      <c r="H527" s="1209"/>
      <c r="I527" s="1355"/>
    </row>
    <row r="528" spans="1:9" ht="17.25">
      <c r="A528" s="1401"/>
      <c r="B528" s="1402"/>
      <c r="C528" s="1403"/>
      <c r="D528" s="1403"/>
      <c r="E528" s="1403"/>
      <c r="F528" s="1404"/>
      <c r="G528" s="1208"/>
      <c r="H528" s="1209"/>
      <c r="I528" s="1355"/>
    </row>
    <row r="529" spans="1:9" ht="17.25">
      <c r="A529" s="1401"/>
      <c r="B529" s="1402"/>
      <c r="C529" s="1403"/>
      <c r="D529" s="1403"/>
      <c r="E529" s="1403"/>
      <c r="F529" s="1404"/>
      <c r="G529" s="1208"/>
      <c r="H529" s="1209"/>
      <c r="I529" s="1355"/>
    </row>
    <row r="530" spans="1:9" ht="17.25">
      <c r="A530" s="1401"/>
      <c r="B530" s="1402"/>
      <c r="C530" s="1403"/>
      <c r="D530" s="1403"/>
      <c r="E530" s="1403"/>
      <c r="F530" s="1404"/>
      <c r="G530" s="1208"/>
      <c r="H530" s="1209"/>
      <c r="I530" s="1355"/>
    </row>
    <row r="531" spans="1:9" ht="17.25">
      <c r="A531" s="1401"/>
      <c r="B531" s="1402"/>
      <c r="C531" s="1403"/>
      <c r="D531" s="1403"/>
      <c r="E531" s="1403"/>
      <c r="F531" s="1404"/>
      <c r="G531" s="1208"/>
      <c r="H531" s="1209"/>
      <c r="I531" s="1355"/>
    </row>
    <row r="532" spans="1:9" ht="17.25">
      <c r="A532" s="1401"/>
      <c r="B532" s="1402"/>
      <c r="C532" s="1403"/>
      <c r="D532" s="1403"/>
      <c r="E532" s="1403"/>
      <c r="F532" s="1404"/>
      <c r="G532" s="1208"/>
      <c r="H532" s="1209"/>
      <c r="I532" s="1355"/>
    </row>
    <row r="533" spans="1:9" ht="17.25">
      <c r="A533" s="1401"/>
      <c r="B533" s="1402"/>
      <c r="C533" s="1403"/>
      <c r="D533" s="1403"/>
      <c r="E533" s="1403"/>
      <c r="F533" s="1404"/>
      <c r="G533" s="1208"/>
      <c r="H533" s="1209"/>
      <c r="I533" s="1355"/>
    </row>
    <row r="534" spans="1:9" ht="17.25">
      <c r="A534" s="1401"/>
      <c r="B534" s="1402"/>
      <c r="C534" s="1403"/>
      <c r="D534" s="1403"/>
      <c r="E534" s="1403"/>
      <c r="F534" s="1404"/>
      <c r="G534" s="1208"/>
      <c r="H534" s="1209"/>
      <c r="I534" s="1355"/>
    </row>
    <row r="535" spans="1:9" ht="17.25">
      <c r="A535" s="1401"/>
      <c r="B535" s="1402"/>
      <c r="C535" s="1403"/>
      <c r="D535" s="1403"/>
      <c r="E535" s="1403"/>
      <c r="F535" s="1404"/>
      <c r="G535" s="1208"/>
      <c r="H535" s="1209"/>
      <c r="I535" s="1355"/>
    </row>
    <row r="536" spans="1:9" ht="17.25">
      <c r="A536" s="1401"/>
      <c r="B536" s="1402"/>
      <c r="C536" s="1403"/>
      <c r="D536" s="1403"/>
      <c r="E536" s="1403"/>
      <c r="F536" s="1404"/>
      <c r="G536" s="1208"/>
      <c r="H536" s="1209"/>
      <c r="I536" s="1355"/>
    </row>
    <row r="537" spans="1:9" ht="17.25">
      <c r="A537" s="1401"/>
      <c r="B537" s="1402"/>
      <c r="C537" s="1403"/>
      <c r="D537" s="1403"/>
      <c r="E537" s="1403"/>
      <c r="F537" s="1404"/>
      <c r="G537" s="1208"/>
      <c r="H537" s="1209"/>
      <c r="I537" s="1355"/>
    </row>
    <row r="538" spans="1:9" ht="17.25">
      <c r="A538" s="1401"/>
      <c r="B538" s="1402"/>
      <c r="C538" s="1403"/>
      <c r="D538" s="1403"/>
      <c r="E538" s="1403"/>
      <c r="F538" s="1404"/>
      <c r="G538" s="1208"/>
      <c r="H538" s="1209"/>
      <c r="I538" s="1355"/>
    </row>
    <row r="539" spans="1:9" ht="17.25">
      <c r="A539" s="1401"/>
      <c r="B539" s="1402"/>
      <c r="C539" s="1403"/>
      <c r="D539" s="1403"/>
      <c r="E539" s="1403"/>
      <c r="F539" s="1404"/>
      <c r="G539" s="1208"/>
      <c r="H539" s="1209"/>
      <c r="I539" s="1355"/>
    </row>
    <row r="540" spans="1:9" ht="17.25">
      <c r="A540" s="1401"/>
      <c r="B540" s="1402"/>
      <c r="C540" s="1403"/>
      <c r="D540" s="1403"/>
      <c r="E540" s="1403"/>
      <c r="F540" s="1404"/>
      <c r="G540" s="1208"/>
      <c r="H540" s="1209"/>
      <c r="I540" s="1355"/>
    </row>
    <row r="541" spans="1:9" ht="17.25">
      <c r="A541" s="1401"/>
      <c r="B541" s="1402"/>
      <c r="C541" s="1403"/>
      <c r="D541" s="1403"/>
      <c r="E541" s="1403"/>
      <c r="F541" s="1404"/>
      <c r="G541" s="1208"/>
      <c r="H541" s="1209"/>
      <c r="I541" s="1355"/>
    </row>
    <row r="542" spans="1:9" ht="17.25">
      <c r="A542" s="1401"/>
      <c r="B542" s="1402"/>
      <c r="C542" s="1403"/>
      <c r="D542" s="1403"/>
      <c r="E542" s="1403"/>
      <c r="F542" s="1404"/>
      <c r="G542" s="1208"/>
      <c r="H542" s="1209"/>
      <c r="I542" s="1355"/>
    </row>
    <row r="543" spans="1:9" ht="17.25">
      <c r="A543" s="1401"/>
      <c r="B543" s="1402"/>
      <c r="C543" s="1403"/>
      <c r="D543" s="1403"/>
      <c r="E543" s="1403"/>
      <c r="F543" s="1404"/>
      <c r="G543" s="1208"/>
      <c r="H543" s="1209"/>
      <c r="I543" s="1355"/>
    </row>
    <row r="544" spans="1:9" ht="17.25">
      <c r="A544" s="1401"/>
      <c r="B544" s="1402"/>
      <c r="C544" s="1403"/>
      <c r="D544" s="1403"/>
      <c r="E544" s="1403"/>
      <c r="F544" s="1404"/>
      <c r="G544" s="1208"/>
      <c r="H544" s="1209"/>
      <c r="I544" s="1355"/>
    </row>
    <row r="545" spans="1:9" ht="17.25">
      <c r="A545" s="1401"/>
      <c r="B545" s="1402"/>
      <c r="C545" s="1403"/>
      <c r="D545" s="1403"/>
      <c r="E545" s="1403"/>
      <c r="F545" s="1404"/>
      <c r="G545" s="1208"/>
      <c r="H545" s="1209"/>
      <c r="I545" s="1355"/>
    </row>
    <row r="546" spans="1:9" ht="17.25">
      <c r="A546" s="1401"/>
      <c r="B546" s="1402"/>
      <c r="C546" s="1403"/>
      <c r="D546" s="1403"/>
      <c r="E546" s="1403"/>
      <c r="F546" s="1404"/>
      <c r="G546" s="1208"/>
      <c r="H546" s="1209"/>
      <c r="I546" s="1355"/>
    </row>
    <row r="547" spans="1:9" ht="17.25">
      <c r="A547" s="1401"/>
      <c r="B547" s="1402"/>
      <c r="C547" s="1403"/>
      <c r="D547" s="1403"/>
      <c r="E547" s="1403"/>
      <c r="F547" s="1404"/>
      <c r="G547" s="1208"/>
      <c r="H547" s="1209"/>
      <c r="I547" s="1355"/>
    </row>
    <row r="548" spans="1:9" ht="17.25">
      <c r="A548" s="1401"/>
      <c r="B548" s="1402"/>
      <c r="C548" s="1403"/>
      <c r="D548" s="1403"/>
      <c r="E548" s="1403"/>
      <c r="F548" s="1404"/>
      <c r="G548" s="1208"/>
      <c r="H548" s="1209"/>
      <c r="I548" s="1355"/>
    </row>
    <row r="549" spans="1:9" ht="17.25">
      <c r="A549" s="1401"/>
      <c r="B549" s="1402"/>
      <c r="C549" s="1403"/>
      <c r="D549" s="1403"/>
      <c r="E549" s="1403"/>
      <c r="F549" s="1404"/>
      <c r="G549" s="1208"/>
      <c r="H549" s="1209"/>
      <c r="I549" s="1355"/>
    </row>
    <row r="550" spans="1:9" ht="17.25">
      <c r="A550" s="1401"/>
      <c r="B550" s="1402"/>
      <c r="C550" s="1403"/>
      <c r="D550" s="1403"/>
      <c r="E550" s="1403"/>
      <c r="F550" s="1404"/>
      <c r="G550" s="1208"/>
      <c r="H550" s="1209"/>
      <c r="I550" s="1355"/>
    </row>
    <row r="551" spans="1:9" ht="17.25">
      <c r="A551" s="1401"/>
      <c r="B551" s="1402"/>
      <c r="C551" s="1403"/>
      <c r="D551" s="1403"/>
      <c r="E551" s="1403"/>
      <c r="F551" s="1404"/>
      <c r="G551" s="1208"/>
      <c r="H551" s="1209"/>
      <c r="I551" s="1355"/>
    </row>
    <row r="552" spans="1:9" ht="17.25">
      <c r="A552" s="1401"/>
      <c r="B552" s="1402"/>
      <c r="C552" s="1403"/>
      <c r="D552" s="1403"/>
      <c r="E552" s="1403"/>
      <c r="F552" s="1404"/>
      <c r="G552" s="1208"/>
      <c r="H552" s="1209"/>
      <c r="I552" s="1355"/>
    </row>
    <row r="553" spans="1:9" ht="17.25">
      <c r="A553" s="1401"/>
      <c r="B553" s="1402"/>
      <c r="C553" s="1403"/>
      <c r="D553" s="1403"/>
      <c r="E553" s="1403"/>
      <c r="F553" s="1404"/>
      <c r="G553" s="1208"/>
      <c r="H553" s="1209"/>
      <c r="I553" s="1355"/>
    </row>
    <row r="554" spans="1:9" ht="17.25">
      <c r="A554" s="1401"/>
      <c r="B554" s="1402"/>
      <c r="C554" s="1403"/>
      <c r="D554" s="1403"/>
      <c r="E554" s="1403"/>
      <c r="F554" s="1404"/>
      <c r="G554" s="1208"/>
      <c r="H554" s="1209"/>
      <c r="I554" s="1355"/>
    </row>
    <row r="555" spans="1:9" ht="17.25">
      <c r="A555" s="1401"/>
      <c r="B555" s="1402"/>
      <c r="C555" s="1403"/>
      <c r="D555" s="1403"/>
      <c r="E555" s="1403"/>
      <c r="F555" s="1404"/>
      <c r="G555" s="1208"/>
      <c r="H555" s="1209"/>
      <c r="I555" s="1355"/>
    </row>
    <row r="556" spans="1:9" ht="17.25">
      <c r="A556" s="1401"/>
      <c r="B556" s="1402"/>
      <c r="C556" s="1403"/>
      <c r="D556" s="1403"/>
      <c r="E556" s="1403"/>
      <c r="F556" s="1404"/>
      <c r="G556" s="1208"/>
      <c r="H556" s="1209"/>
      <c r="I556" s="1355"/>
    </row>
    <row r="557" spans="1:9" ht="17.25">
      <c r="A557" s="1401"/>
      <c r="B557" s="1402"/>
      <c r="C557" s="1403"/>
      <c r="D557" s="1403"/>
      <c r="E557" s="1403"/>
      <c r="F557" s="1404"/>
      <c r="G557" s="1208"/>
      <c r="H557" s="1209"/>
      <c r="I557" s="1355"/>
    </row>
    <row r="558" spans="1:9" ht="17.25">
      <c r="A558" s="1401"/>
      <c r="B558" s="1402"/>
      <c r="C558" s="1403"/>
      <c r="D558" s="1403"/>
      <c r="E558" s="1403"/>
      <c r="F558" s="1404"/>
      <c r="G558" s="1208"/>
      <c r="H558" s="1209"/>
      <c r="I558" s="1355"/>
    </row>
    <row r="559" spans="1:9" ht="17.25">
      <c r="A559" s="1401"/>
      <c r="B559" s="1402"/>
      <c r="C559" s="1403"/>
      <c r="D559" s="1403"/>
      <c r="E559" s="1403"/>
      <c r="F559" s="1404"/>
      <c r="G559" s="1208"/>
      <c r="H559" s="1209"/>
      <c r="I559" s="1355"/>
    </row>
    <row r="560" spans="1:9" ht="17.25">
      <c r="A560" s="1401"/>
      <c r="B560" s="1402"/>
      <c r="C560" s="1403"/>
      <c r="D560" s="1403"/>
      <c r="E560" s="1403"/>
      <c r="F560" s="1404"/>
      <c r="G560" s="1208"/>
      <c r="H560" s="1209"/>
      <c r="I560" s="1355"/>
    </row>
    <row r="561" spans="1:9" ht="17.25">
      <c r="A561" s="1401"/>
      <c r="B561" s="1402"/>
      <c r="C561" s="1403"/>
      <c r="D561" s="1403"/>
      <c r="E561" s="1403"/>
      <c r="F561" s="1404"/>
      <c r="G561" s="1208"/>
      <c r="H561" s="1209"/>
      <c r="I561" s="1355"/>
    </row>
    <row r="562" spans="1:9" ht="17.25">
      <c r="A562" s="1401"/>
      <c r="B562" s="1402"/>
      <c r="C562" s="1403"/>
      <c r="D562" s="1403"/>
      <c r="E562" s="1403"/>
      <c r="F562" s="1404"/>
      <c r="G562" s="1208"/>
      <c r="H562" s="1209"/>
      <c r="I562" s="1355"/>
    </row>
    <row r="563" spans="1:9" ht="17.25">
      <c r="A563" s="1401"/>
      <c r="B563" s="1402"/>
      <c r="C563" s="1403"/>
      <c r="D563" s="1403"/>
      <c r="E563" s="1403"/>
      <c r="F563" s="1404"/>
      <c r="G563" s="1208"/>
      <c r="H563" s="1209"/>
      <c r="I563" s="1355"/>
    </row>
    <row r="564" spans="1:9" ht="17.25">
      <c r="A564" s="1401"/>
      <c r="B564" s="1402"/>
      <c r="C564" s="1403"/>
      <c r="D564" s="1403"/>
      <c r="E564" s="1403"/>
      <c r="F564" s="1404"/>
      <c r="G564" s="1208"/>
      <c r="H564" s="1209"/>
      <c r="I564" s="1355"/>
    </row>
    <row r="565" spans="1:9" ht="17.25">
      <c r="A565" s="1401"/>
      <c r="B565" s="1402"/>
      <c r="C565" s="1403"/>
      <c r="D565" s="1403"/>
      <c r="E565" s="1403"/>
      <c r="F565" s="1404"/>
      <c r="G565" s="1208"/>
      <c r="H565" s="1209"/>
      <c r="I565" s="1355"/>
    </row>
    <row r="566" spans="1:9" ht="17.25">
      <c r="A566" s="1401"/>
      <c r="B566" s="1402"/>
      <c r="C566" s="1403"/>
      <c r="D566" s="1403"/>
      <c r="E566" s="1403"/>
      <c r="F566" s="1404"/>
      <c r="G566" s="1208"/>
      <c r="H566" s="1209"/>
      <c r="I566" s="1355"/>
    </row>
    <row r="567" spans="1:9" ht="17.25">
      <c r="A567" s="1401"/>
      <c r="B567" s="1402"/>
      <c r="C567" s="1403"/>
      <c r="D567" s="1403"/>
      <c r="E567" s="1403"/>
      <c r="F567" s="1404"/>
      <c r="G567" s="1208"/>
      <c r="H567" s="1209"/>
      <c r="I567" s="1355"/>
    </row>
    <row r="568" spans="1:9" ht="17.25">
      <c r="A568" s="1401"/>
      <c r="B568" s="1402"/>
      <c r="C568" s="1403"/>
      <c r="D568" s="1403"/>
      <c r="E568" s="1403"/>
      <c r="F568" s="1404"/>
      <c r="G568" s="1208"/>
      <c r="H568" s="1209"/>
      <c r="I568" s="1355"/>
    </row>
    <row r="569" spans="1:9" ht="17.25">
      <c r="A569" s="1401"/>
      <c r="B569" s="1402"/>
      <c r="C569" s="1403"/>
      <c r="D569" s="1403"/>
      <c r="E569" s="1403"/>
      <c r="F569" s="1404"/>
      <c r="G569" s="1208"/>
      <c r="H569" s="1209"/>
      <c r="I569" s="1355"/>
    </row>
    <row r="570" spans="1:9" ht="17.25">
      <c r="A570" s="1401"/>
      <c r="B570" s="1402"/>
      <c r="C570" s="1403"/>
      <c r="D570" s="1403"/>
      <c r="E570" s="1403"/>
      <c r="F570" s="1404"/>
      <c r="G570" s="1208"/>
      <c r="H570" s="1209"/>
      <c r="I570" s="1355"/>
    </row>
    <row r="571" spans="1:9" ht="17.25">
      <c r="A571" s="1401"/>
      <c r="B571" s="1402"/>
      <c r="C571" s="1403"/>
      <c r="D571" s="1403"/>
      <c r="E571" s="1403"/>
      <c r="F571" s="1404"/>
      <c r="G571" s="1208"/>
      <c r="H571" s="1209"/>
      <c r="I571" s="1355"/>
    </row>
    <row r="572" spans="1:9" ht="17.25">
      <c r="A572" s="1401"/>
      <c r="B572" s="1402"/>
      <c r="C572" s="1403"/>
      <c r="D572" s="1403"/>
      <c r="E572" s="1403"/>
      <c r="F572" s="1404"/>
      <c r="G572" s="1208"/>
      <c r="H572" s="1209"/>
      <c r="I572" s="1355"/>
    </row>
    <row r="573" spans="1:9" ht="17.25">
      <c r="A573" s="1401"/>
      <c r="B573" s="1402"/>
      <c r="C573" s="1403"/>
      <c r="D573" s="1403"/>
      <c r="E573" s="1403"/>
      <c r="F573" s="1404"/>
      <c r="G573" s="1208"/>
      <c r="H573" s="1209"/>
      <c r="I573" s="1355"/>
    </row>
    <row r="574" spans="1:9" ht="17.25">
      <c r="A574" s="1401"/>
      <c r="B574" s="1402"/>
      <c r="C574" s="1403"/>
      <c r="D574" s="1403"/>
      <c r="E574" s="1403"/>
      <c r="F574" s="1404"/>
      <c r="G574" s="1208"/>
      <c r="H574" s="1209"/>
      <c r="I574" s="1355"/>
    </row>
    <row r="575" spans="1:9" ht="17.25">
      <c r="A575" s="1401"/>
      <c r="B575" s="1402"/>
      <c r="C575" s="1403"/>
      <c r="D575" s="1403"/>
      <c r="E575" s="1403"/>
      <c r="F575" s="1404"/>
      <c r="G575" s="1208"/>
      <c r="H575" s="1209"/>
      <c r="I575" s="1355"/>
    </row>
    <row r="576" spans="1:9" ht="17.25">
      <c r="A576" s="1401"/>
      <c r="B576" s="1402"/>
      <c r="C576" s="1403"/>
      <c r="D576" s="1403"/>
      <c r="E576" s="1403"/>
      <c r="F576" s="1404"/>
      <c r="G576" s="1208"/>
      <c r="H576" s="1209"/>
      <c r="I576" s="1355"/>
    </row>
    <row r="577" spans="1:9" ht="17.25">
      <c r="A577" s="1401"/>
      <c r="B577" s="1402"/>
      <c r="C577" s="1403"/>
      <c r="D577" s="1403"/>
      <c r="E577" s="1403"/>
      <c r="F577" s="1404"/>
      <c r="G577" s="1208"/>
      <c r="H577" s="1209"/>
      <c r="I577" s="1355"/>
    </row>
    <row r="578" spans="1:9" ht="17.25">
      <c r="A578" s="1401"/>
      <c r="B578" s="1402"/>
      <c r="C578" s="1403"/>
      <c r="D578" s="1403"/>
      <c r="E578" s="1403"/>
      <c r="F578" s="1404"/>
      <c r="G578" s="1208"/>
      <c r="H578" s="1209"/>
      <c r="I578" s="1355"/>
    </row>
    <row r="579" spans="1:9" ht="17.25">
      <c r="A579" s="1401"/>
      <c r="B579" s="1402"/>
      <c r="C579" s="1403"/>
      <c r="D579" s="1403"/>
      <c r="E579" s="1403"/>
      <c r="F579" s="1404"/>
      <c r="G579" s="1208"/>
      <c r="H579" s="1209"/>
      <c r="I579" s="1355"/>
    </row>
    <row r="580" spans="1:9" ht="17.25">
      <c r="A580" s="1401"/>
      <c r="B580" s="1402"/>
      <c r="C580" s="1403"/>
      <c r="D580" s="1403"/>
      <c r="E580" s="1403"/>
      <c r="F580" s="1404"/>
      <c r="G580" s="1208"/>
      <c r="H580" s="1209"/>
      <c r="I580" s="1355"/>
    </row>
    <row r="581" spans="1:9" ht="17.25">
      <c r="A581" s="1401"/>
      <c r="B581" s="1402"/>
      <c r="C581" s="1403"/>
      <c r="D581" s="1403"/>
      <c r="E581" s="1403"/>
      <c r="F581" s="1404"/>
      <c r="G581" s="1208"/>
      <c r="H581" s="1209"/>
      <c r="I581" s="1355"/>
    </row>
    <row r="582" spans="1:9" ht="17.25">
      <c r="A582" s="1401"/>
      <c r="B582" s="1402"/>
      <c r="C582" s="1403"/>
      <c r="D582" s="1403"/>
      <c r="E582" s="1403"/>
      <c r="F582" s="1404"/>
      <c r="G582" s="1208"/>
      <c r="H582" s="1209"/>
      <c r="I582" s="1355"/>
    </row>
    <row r="583" spans="1:9" ht="17.25">
      <c r="A583" s="1401"/>
      <c r="B583" s="1402"/>
      <c r="C583" s="1403"/>
      <c r="D583" s="1403"/>
      <c r="E583" s="1403"/>
      <c r="F583" s="1404"/>
      <c r="G583" s="1208"/>
      <c r="H583" s="1209"/>
      <c r="I583" s="1355"/>
    </row>
    <row r="584" spans="1:9" ht="17.25">
      <c r="A584" s="1401"/>
      <c r="B584" s="1402"/>
      <c r="C584" s="1403"/>
      <c r="D584" s="1403"/>
      <c r="E584" s="1403"/>
      <c r="F584" s="1404"/>
      <c r="G584" s="1208"/>
      <c r="H584" s="1209"/>
      <c r="I584" s="1355"/>
    </row>
    <row r="585" spans="1:9" ht="17.25">
      <c r="A585" s="1401"/>
      <c r="B585" s="1402"/>
      <c r="C585" s="1403"/>
      <c r="D585" s="1403"/>
      <c r="E585" s="1403"/>
      <c r="F585" s="1404"/>
      <c r="G585" s="1208"/>
      <c r="H585" s="1209"/>
      <c r="I585" s="1355"/>
    </row>
    <row r="586" spans="1:9" ht="17.25">
      <c r="A586" s="1401"/>
      <c r="B586" s="1402"/>
      <c r="C586" s="1403"/>
      <c r="D586" s="1403"/>
      <c r="E586" s="1403"/>
      <c r="F586" s="1404"/>
      <c r="G586" s="1208"/>
      <c r="H586" s="1209"/>
      <c r="I586" s="1355"/>
    </row>
    <row r="587" spans="1:9" ht="17.25">
      <c r="A587" s="1401"/>
      <c r="B587" s="1402"/>
      <c r="C587" s="1403"/>
      <c r="D587" s="1403"/>
      <c r="E587" s="1403"/>
      <c r="F587" s="1404"/>
      <c r="G587" s="1208"/>
      <c r="H587" s="1292"/>
      <c r="I587" s="1355"/>
    </row>
    <row r="588" spans="1:9" ht="17.25">
      <c r="A588" s="1401"/>
      <c r="B588" s="1402"/>
      <c r="C588" s="1403"/>
      <c r="D588" s="1403"/>
      <c r="E588" s="1403"/>
      <c r="F588" s="1404"/>
      <c r="G588" s="1208"/>
      <c r="H588" s="1292"/>
      <c r="I588" s="1355"/>
    </row>
    <row r="589" spans="1:9" ht="17.25">
      <c r="A589" s="1401"/>
      <c r="B589" s="1402"/>
      <c r="C589" s="1403"/>
      <c r="D589" s="1403"/>
      <c r="E589" s="1403"/>
      <c r="F589" s="1404"/>
      <c r="G589" s="1208"/>
      <c r="H589" s="1292"/>
      <c r="I589" s="1355"/>
    </row>
    <row r="590" spans="1:9" ht="17.25">
      <c r="A590" s="1401"/>
      <c r="B590" s="1402"/>
      <c r="C590" s="1403"/>
      <c r="D590" s="1403"/>
      <c r="E590" s="1403"/>
      <c r="F590" s="1404"/>
      <c r="G590" s="1208"/>
      <c r="H590" s="1292"/>
      <c r="I590" s="1355"/>
    </row>
    <row r="591" spans="1:9" ht="17.25">
      <c r="A591" s="1401"/>
      <c r="B591" s="1402"/>
      <c r="C591" s="1403"/>
      <c r="D591" s="1403"/>
      <c r="E591" s="1403"/>
      <c r="F591" s="1404"/>
      <c r="G591" s="1208"/>
      <c r="H591" s="1292"/>
      <c r="I591" s="1355"/>
    </row>
    <row r="592" spans="1:9" ht="17.25">
      <c r="A592" s="1401"/>
      <c r="B592" s="1402"/>
      <c r="C592" s="1403"/>
      <c r="D592" s="1403"/>
      <c r="E592" s="1403"/>
      <c r="F592" s="1404"/>
      <c r="G592" s="1208"/>
      <c r="H592" s="1292"/>
      <c r="I592" s="1355"/>
    </row>
    <row r="593" spans="1:9" ht="17.25">
      <c r="A593" s="1401"/>
      <c r="B593" s="1402"/>
      <c r="C593" s="1403"/>
      <c r="D593" s="1403"/>
      <c r="E593" s="1403"/>
      <c r="F593" s="1404"/>
      <c r="G593" s="1208"/>
      <c r="H593" s="1292"/>
      <c r="I593" s="1355"/>
    </row>
    <row r="594" spans="1:9" ht="17.25">
      <c r="A594" s="1401"/>
      <c r="B594" s="1402"/>
      <c r="C594" s="1403"/>
      <c r="D594" s="1403"/>
      <c r="E594" s="1403"/>
      <c r="F594" s="1404"/>
      <c r="G594" s="1208"/>
      <c r="H594" s="1292"/>
      <c r="I594" s="1355"/>
    </row>
    <row r="595" spans="1:9" ht="17.25">
      <c r="A595" s="1401"/>
      <c r="B595" s="1402"/>
      <c r="C595" s="1403"/>
      <c r="D595" s="1403"/>
      <c r="E595" s="1403"/>
      <c r="F595" s="1404"/>
      <c r="G595" s="1208"/>
      <c r="H595" s="1292"/>
      <c r="I595" s="1355"/>
    </row>
    <row r="596" spans="1:9" ht="17.25">
      <c r="A596" s="1401"/>
      <c r="B596" s="1402"/>
      <c r="C596" s="1403"/>
      <c r="D596" s="1403"/>
      <c r="E596" s="1403"/>
      <c r="F596" s="1404"/>
      <c r="G596" s="1208"/>
      <c r="H596" s="1292"/>
      <c r="I596" s="1355"/>
    </row>
    <row r="597" spans="1:9" ht="17.25">
      <c r="A597" s="1401"/>
      <c r="B597" s="1402"/>
      <c r="C597" s="1403"/>
      <c r="D597" s="1403"/>
      <c r="E597" s="1403"/>
      <c r="F597" s="1404"/>
      <c r="G597" s="1208"/>
      <c r="H597" s="1292"/>
      <c r="I597" s="1355"/>
    </row>
    <row r="598" spans="1:9" ht="17.25">
      <c r="A598" s="1401"/>
      <c r="B598" s="1402"/>
      <c r="C598" s="1403"/>
      <c r="D598" s="1403"/>
      <c r="E598" s="1403"/>
      <c r="F598" s="1404"/>
      <c r="G598" s="1208"/>
      <c r="H598" s="1292"/>
      <c r="I598" s="1355"/>
    </row>
    <row r="599" spans="1:9" ht="17.25">
      <c r="A599" s="1401"/>
      <c r="B599" s="1402"/>
      <c r="C599" s="1403"/>
      <c r="D599" s="1403"/>
      <c r="E599" s="1403"/>
      <c r="F599" s="1404"/>
      <c r="G599" s="1208"/>
      <c r="H599" s="1292"/>
      <c r="I599" s="1355"/>
    </row>
    <row r="600" spans="1:9" ht="17.25">
      <c r="A600" s="1401"/>
      <c r="B600" s="1402"/>
      <c r="C600" s="1403"/>
      <c r="D600" s="1403"/>
      <c r="E600" s="1403"/>
      <c r="F600" s="1404"/>
      <c r="G600" s="1208"/>
      <c r="H600" s="1292"/>
      <c r="I600" s="1355"/>
    </row>
    <row r="601" spans="1:9" ht="17.25">
      <c r="A601" s="1401"/>
      <c r="B601" s="1402"/>
      <c r="C601" s="1403"/>
      <c r="D601" s="1403"/>
      <c r="E601" s="1403"/>
      <c r="F601" s="1404"/>
      <c r="G601" s="1208"/>
      <c r="H601" s="1292"/>
      <c r="I601" s="1355"/>
    </row>
    <row r="602" spans="1:9" ht="17.25">
      <c r="A602" s="1401"/>
      <c r="B602" s="1402"/>
      <c r="C602" s="1403"/>
      <c r="D602" s="1403"/>
      <c r="E602" s="1403"/>
      <c r="F602" s="1404"/>
      <c r="G602" s="1208"/>
      <c r="H602" s="1292"/>
      <c r="I602" s="1355"/>
    </row>
    <row r="603" spans="1:9" ht="17.25">
      <c r="A603" s="1401"/>
      <c r="B603" s="1402"/>
      <c r="C603" s="1403"/>
      <c r="D603" s="1403"/>
      <c r="E603" s="1403"/>
      <c r="F603" s="1404"/>
      <c r="G603" s="1208"/>
      <c r="H603" s="1292"/>
      <c r="I603" s="1355"/>
    </row>
    <row r="604" spans="1:9" ht="17.25">
      <c r="A604" s="1401"/>
      <c r="B604" s="1402"/>
      <c r="C604" s="1403"/>
      <c r="D604" s="1403"/>
      <c r="E604" s="1403"/>
      <c r="F604" s="1404"/>
      <c r="G604" s="1208"/>
      <c r="H604" s="1292"/>
      <c r="I604" s="1355"/>
    </row>
    <row r="605" spans="1:9" ht="17.25">
      <c r="A605" s="1401"/>
      <c r="B605" s="1402"/>
      <c r="C605" s="1403"/>
      <c r="D605" s="1403"/>
      <c r="E605" s="1403"/>
      <c r="F605" s="1404"/>
      <c r="G605" s="1208"/>
      <c r="H605" s="1292"/>
      <c r="I605" s="1355"/>
    </row>
    <row r="606" spans="1:9" ht="17.25">
      <c r="A606" s="1401"/>
      <c r="B606" s="1402"/>
      <c r="C606" s="1403"/>
      <c r="D606" s="1403"/>
      <c r="E606" s="1403"/>
      <c r="F606" s="1404"/>
      <c r="G606" s="1208"/>
      <c r="H606" s="1292"/>
      <c r="I606" s="1355"/>
    </row>
    <row r="607" spans="1:9" ht="17.25">
      <c r="A607" s="1401"/>
      <c r="B607" s="1402"/>
      <c r="C607" s="1403"/>
      <c r="D607" s="1403"/>
      <c r="E607" s="1403"/>
      <c r="F607" s="1404"/>
      <c r="G607" s="1208"/>
      <c r="H607" s="1292"/>
      <c r="I607" s="1355"/>
    </row>
    <row r="608" spans="1:9" ht="17.25">
      <c r="A608" s="1401"/>
      <c r="B608" s="1402"/>
      <c r="C608" s="1403"/>
      <c r="D608" s="1403"/>
      <c r="E608" s="1403"/>
      <c r="F608" s="1404"/>
      <c r="G608" s="1208"/>
      <c r="H608" s="1292"/>
      <c r="I608" s="1355"/>
    </row>
    <row r="609" spans="1:9" ht="17.25">
      <c r="A609" s="1401"/>
      <c r="B609" s="1402"/>
      <c r="C609" s="1403"/>
      <c r="D609" s="1403"/>
      <c r="E609" s="1403"/>
      <c r="F609" s="1404"/>
      <c r="G609" s="1208"/>
      <c r="H609" s="1292"/>
      <c r="I609" s="1355"/>
    </row>
    <row r="610" spans="1:9" ht="17.25">
      <c r="A610" s="1401"/>
      <c r="B610" s="1402"/>
      <c r="C610" s="1403"/>
      <c r="D610" s="1403"/>
      <c r="E610" s="1403"/>
      <c r="F610" s="1404"/>
      <c r="G610" s="1208"/>
      <c r="H610" s="1292"/>
      <c r="I610" s="1355"/>
    </row>
    <row r="611" spans="1:9" ht="17.25">
      <c r="A611" s="1401"/>
      <c r="B611" s="1402"/>
      <c r="C611" s="1403"/>
      <c r="D611" s="1403"/>
      <c r="E611" s="1403"/>
      <c r="F611" s="1404"/>
      <c r="G611" s="1208"/>
      <c r="H611" s="1292"/>
      <c r="I611" s="1355"/>
    </row>
    <row r="612" spans="1:9" ht="17.25">
      <c r="A612" s="1401"/>
      <c r="B612" s="1402"/>
      <c r="C612" s="1403"/>
      <c r="D612" s="1403"/>
      <c r="E612" s="1403"/>
      <c r="F612" s="1404"/>
      <c r="G612" s="1208"/>
      <c r="H612" s="1292"/>
      <c r="I612" s="1355"/>
    </row>
    <row r="613" spans="1:9" ht="17.25">
      <c r="A613" s="1401"/>
      <c r="B613" s="1402"/>
      <c r="C613" s="1403"/>
      <c r="D613" s="1403"/>
      <c r="E613" s="1403"/>
      <c r="F613" s="1404"/>
      <c r="G613" s="1208"/>
      <c r="H613" s="1292"/>
      <c r="I613" s="1355"/>
    </row>
    <row r="614" spans="1:9" ht="17.25">
      <c r="A614" s="1401"/>
      <c r="B614" s="1402"/>
      <c r="C614" s="1403"/>
      <c r="D614" s="1403"/>
      <c r="E614" s="1403"/>
      <c r="F614" s="1404"/>
      <c r="G614" s="1208"/>
      <c r="H614" s="1292"/>
      <c r="I614" s="1355"/>
    </row>
    <row r="615" spans="1:9" ht="17.25">
      <c r="A615" s="1401"/>
      <c r="B615" s="1402"/>
      <c r="C615" s="1403"/>
      <c r="D615" s="1403"/>
      <c r="E615" s="1403"/>
      <c r="F615" s="1404"/>
      <c r="G615" s="1208"/>
      <c r="H615" s="1292"/>
      <c r="I615" s="1355"/>
    </row>
    <row r="616" spans="1:9" ht="17.25">
      <c r="A616" s="1401"/>
      <c r="B616" s="1402"/>
      <c r="C616" s="1403"/>
      <c r="D616" s="1403"/>
      <c r="E616" s="1403"/>
      <c r="F616" s="1404"/>
      <c r="G616" s="1208"/>
      <c r="H616" s="1292"/>
      <c r="I616" s="1355"/>
    </row>
    <row r="617" spans="1:9" ht="17.25">
      <c r="A617" s="1401"/>
      <c r="B617" s="1402"/>
      <c r="C617" s="1403"/>
      <c r="D617" s="1403"/>
      <c r="E617" s="1403"/>
      <c r="F617" s="1404"/>
      <c r="G617" s="1208"/>
      <c r="H617" s="1292"/>
      <c r="I617" s="1355"/>
    </row>
    <row r="618" spans="1:9" ht="17.25">
      <c r="A618" s="1401"/>
      <c r="B618" s="1402"/>
      <c r="C618" s="1403"/>
      <c r="D618" s="1403"/>
      <c r="E618" s="1403"/>
      <c r="F618" s="1404"/>
      <c r="G618" s="1208"/>
      <c r="H618" s="1292"/>
      <c r="I618" s="1355"/>
    </row>
    <row r="619" spans="1:9" ht="17.25">
      <c r="A619" s="1401"/>
      <c r="B619" s="1402"/>
      <c r="C619" s="1403"/>
      <c r="D619" s="1403"/>
      <c r="E619" s="1403"/>
      <c r="F619" s="1404"/>
      <c r="G619" s="1208"/>
      <c r="H619" s="1292"/>
      <c r="I619" s="1355"/>
    </row>
    <row r="620" spans="1:9" ht="17.25">
      <c r="A620" s="1401"/>
      <c r="B620" s="1402"/>
      <c r="C620" s="1403"/>
      <c r="D620" s="1403"/>
      <c r="E620" s="1403"/>
      <c r="F620" s="1404"/>
      <c r="G620" s="1208"/>
      <c r="H620" s="1292"/>
      <c r="I620" s="1355"/>
    </row>
    <row r="621" spans="1:9" ht="17.25">
      <c r="A621" s="1401"/>
      <c r="B621" s="1402"/>
      <c r="C621" s="1403"/>
      <c r="D621" s="1403"/>
      <c r="E621" s="1403"/>
      <c r="F621" s="1404"/>
      <c r="G621" s="1208"/>
      <c r="H621" s="1292"/>
      <c r="I621" s="1355"/>
    </row>
    <row r="622" spans="1:9" ht="17.25">
      <c r="A622" s="1401"/>
      <c r="B622" s="1402"/>
      <c r="C622" s="1403"/>
      <c r="D622" s="1403"/>
      <c r="E622" s="1403"/>
      <c r="F622" s="1404"/>
      <c r="G622" s="1208"/>
      <c r="H622" s="1292"/>
      <c r="I622" s="1355"/>
    </row>
    <row r="623" spans="1:9" ht="17.25">
      <c r="A623" s="1401"/>
      <c r="B623" s="1402"/>
      <c r="C623" s="1403"/>
      <c r="D623" s="1403"/>
      <c r="E623" s="1403"/>
      <c r="F623" s="1404"/>
      <c r="G623" s="1208"/>
      <c r="H623" s="1292"/>
      <c r="I623" s="1355"/>
    </row>
    <row r="624" spans="1:9" ht="17.25">
      <c r="A624" s="1401"/>
      <c r="B624" s="1402"/>
      <c r="C624" s="1403"/>
      <c r="D624" s="1403"/>
      <c r="E624" s="1403"/>
      <c r="F624" s="1404"/>
      <c r="G624" s="1208"/>
      <c r="H624" s="1292"/>
      <c r="I624" s="1355"/>
    </row>
    <row r="625" spans="1:9" ht="17.25">
      <c r="A625" s="1401"/>
      <c r="B625" s="1402"/>
      <c r="C625" s="1403"/>
      <c r="D625" s="1403"/>
      <c r="E625" s="1403"/>
      <c r="F625" s="1404"/>
      <c r="G625" s="1208"/>
      <c r="H625" s="1292"/>
      <c r="I625" s="1355"/>
    </row>
    <row r="626" spans="1:9" ht="17.25">
      <c r="A626" s="1401"/>
      <c r="B626" s="1402"/>
      <c r="C626" s="1403"/>
      <c r="D626" s="1403"/>
      <c r="E626" s="1403"/>
      <c r="F626" s="1404"/>
      <c r="G626" s="1208"/>
      <c r="H626" s="1292"/>
      <c r="I626" s="1355"/>
    </row>
    <row r="627" spans="1:9" ht="17.25">
      <c r="A627" s="1401"/>
      <c r="B627" s="1402"/>
      <c r="C627" s="1403"/>
      <c r="D627" s="1403"/>
      <c r="E627" s="1403"/>
      <c r="F627" s="1404"/>
      <c r="G627" s="1208"/>
      <c r="H627" s="1292"/>
      <c r="I627" s="1355"/>
    </row>
    <row r="628" spans="1:9" ht="17.25">
      <c r="A628" s="1401"/>
      <c r="B628" s="1402"/>
      <c r="C628" s="1403"/>
      <c r="D628" s="1403"/>
      <c r="E628" s="1403"/>
      <c r="F628" s="1404"/>
      <c r="G628" s="1208"/>
      <c r="H628" s="1292"/>
      <c r="I628" s="1355"/>
    </row>
    <row r="629" spans="1:9" ht="17.25">
      <c r="A629" s="1401"/>
      <c r="B629" s="1402"/>
      <c r="C629" s="1403"/>
      <c r="D629" s="1403"/>
      <c r="E629" s="1403"/>
      <c r="F629" s="1404"/>
      <c r="G629" s="1208"/>
      <c r="H629" s="1292"/>
      <c r="I629" s="1355"/>
    </row>
    <row r="630" spans="1:9" ht="17.25">
      <c r="A630" s="1401"/>
      <c r="B630" s="1402"/>
      <c r="C630" s="1403"/>
      <c r="D630" s="1403"/>
      <c r="E630" s="1403"/>
      <c r="F630" s="1404"/>
      <c r="G630" s="1208"/>
      <c r="H630" s="1292"/>
      <c r="I630" s="1355"/>
    </row>
    <row r="631" spans="1:9" ht="17.25">
      <c r="A631" s="1401"/>
      <c r="B631" s="1402"/>
      <c r="C631" s="1403"/>
      <c r="D631" s="1403"/>
      <c r="E631" s="1403"/>
      <c r="F631" s="1404"/>
      <c r="G631" s="1208"/>
      <c r="H631" s="1292"/>
      <c r="I631" s="1355"/>
    </row>
    <row r="632" spans="1:9" ht="17.25">
      <c r="A632" s="1401"/>
      <c r="B632" s="1402"/>
      <c r="C632" s="1403"/>
      <c r="D632" s="1403"/>
      <c r="E632" s="1403"/>
      <c r="F632" s="1404"/>
      <c r="G632" s="1208"/>
      <c r="H632" s="1292"/>
      <c r="I632" s="1355"/>
    </row>
    <row r="633" spans="1:9" ht="17.25">
      <c r="A633" s="1401"/>
      <c r="B633" s="1402"/>
      <c r="C633" s="1403"/>
      <c r="D633" s="1403"/>
      <c r="E633" s="1403"/>
      <c r="F633" s="1404"/>
      <c r="G633" s="1208"/>
      <c r="H633" s="1292"/>
      <c r="I633" s="1355"/>
    </row>
    <row r="634" spans="1:9" ht="17.25">
      <c r="A634" s="1401"/>
      <c r="B634" s="1402"/>
      <c r="C634" s="1403"/>
      <c r="D634" s="1403"/>
      <c r="E634" s="1403"/>
      <c r="F634" s="1404"/>
      <c r="G634" s="1208"/>
      <c r="H634" s="1292"/>
      <c r="I634" s="1355"/>
    </row>
    <row r="635" spans="1:9" ht="17.25">
      <c r="A635" s="1401"/>
      <c r="B635" s="1402"/>
      <c r="C635" s="1403"/>
      <c r="D635" s="1403"/>
      <c r="E635" s="1403"/>
      <c r="F635" s="1404"/>
      <c r="G635" s="1208"/>
      <c r="H635" s="1292"/>
      <c r="I635" s="1355"/>
    </row>
    <row r="636" spans="1:9" ht="17.25">
      <c r="A636" s="1401"/>
      <c r="B636" s="1402"/>
      <c r="C636" s="1403"/>
      <c r="D636" s="1403"/>
      <c r="E636" s="1403"/>
      <c r="F636" s="1404"/>
      <c r="G636" s="1208"/>
      <c r="H636" s="1292"/>
      <c r="I636" s="1355"/>
    </row>
    <row r="637" spans="1:9" ht="17.25">
      <c r="A637" s="1401"/>
      <c r="B637" s="1402"/>
      <c r="C637" s="1403"/>
      <c r="D637" s="1403"/>
      <c r="E637" s="1403"/>
      <c r="F637" s="1404"/>
      <c r="G637" s="1208"/>
      <c r="H637" s="1292"/>
      <c r="I637" s="1355"/>
    </row>
    <row r="638" spans="1:9" ht="17.25">
      <c r="A638" s="1401"/>
      <c r="B638" s="1402"/>
      <c r="C638" s="1403"/>
      <c r="D638" s="1403"/>
      <c r="E638" s="1403"/>
      <c r="F638" s="1404"/>
      <c r="G638" s="1208"/>
      <c r="H638" s="1292"/>
      <c r="I638" s="1355"/>
    </row>
    <row r="639" spans="1:9" ht="17.25">
      <c r="A639" s="1401"/>
      <c r="B639" s="1402"/>
      <c r="C639" s="1403"/>
      <c r="D639" s="1403"/>
      <c r="E639" s="1403"/>
      <c r="F639" s="1404"/>
      <c r="G639" s="1208"/>
      <c r="H639" s="1292"/>
      <c r="I639" s="1355"/>
    </row>
    <row r="640" spans="1:9" ht="17.25">
      <c r="A640" s="1401"/>
      <c r="B640" s="1402"/>
      <c r="C640" s="1403"/>
      <c r="D640" s="1403"/>
      <c r="E640" s="1403"/>
      <c r="F640" s="1404"/>
      <c r="G640" s="1208"/>
      <c r="H640" s="1292"/>
      <c r="I640" s="1355"/>
    </row>
    <row r="641" spans="1:9" ht="17.25">
      <c r="A641" s="1401"/>
      <c r="B641" s="1402"/>
      <c r="C641" s="1403"/>
      <c r="D641" s="1403"/>
      <c r="E641" s="1403"/>
      <c r="F641" s="1404"/>
      <c r="G641" s="1208"/>
      <c r="H641" s="1292"/>
      <c r="I641" s="1355"/>
    </row>
    <row r="642" spans="1:9" ht="17.25">
      <c r="A642" s="1401"/>
      <c r="B642" s="1402"/>
      <c r="C642" s="1403"/>
      <c r="D642" s="1403"/>
      <c r="E642" s="1403"/>
      <c r="F642" s="1404"/>
      <c r="G642" s="1208"/>
      <c r="H642" s="1292"/>
      <c r="I642" s="1355"/>
    </row>
    <row r="643" spans="1:9" ht="17.25">
      <c r="A643" s="1401"/>
      <c r="B643" s="1402"/>
      <c r="C643" s="1403"/>
      <c r="D643" s="1403"/>
      <c r="E643" s="1403"/>
      <c r="F643" s="1404"/>
      <c r="G643" s="1208"/>
      <c r="H643" s="1292"/>
      <c r="I643" s="1355"/>
    </row>
    <row r="644" spans="1:9" ht="17.25">
      <c r="A644" s="1401"/>
      <c r="B644" s="1402"/>
      <c r="C644" s="1403"/>
      <c r="D644" s="1403"/>
      <c r="E644" s="1403"/>
      <c r="F644" s="1404"/>
      <c r="G644" s="1208"/>
      <c r="H644" s="1292"/>
      <c r="I644" s="1355"/>
    </row>
    <row r="645" spans="1:9" ht="17.25">
      <c r="A645" s="1401"/>
      <c r="B645" s="1402"/>
      <c r="C645" s="1403"/>
      <c r="D645" s="1403"/>
      <c r="E645" s="1403"/>
      <c r="F645" s="1404"/>
      <c r="G645" s="1208"/>
      <c r="H645" s="1292"/>
      <c r="I645" s="1355"/>
    </row>
    <row r="646" spans="1:9" ht="17.25">
      <c r="A646" s="1401"/>
      <c r="B646" s="1402"/>
      <c r="C646" s="1403"/>
      <c r="D646" s="1403"/>
      <c r="E646" s="1403"/>
      <c r="F646" s="1404"/>
      <c r="G646" s="1208"/>
      <c r="H646" s="1292"/>
      <c r="I646" s="1355"/>
    </row>
    <row r="647" spans="1:9" ht="17.25">
      <c r="A647" s="1401"/>
      <c r="B647" s="1402"/>
      <c r="C647" s="1403"/>
      <c r="D647" s="1403"/>
      <c r="E647" s="1403"/>
      <c r="F647" s="1404"/>
      <c r="G647" s="1208"/>
      <c r="H647" s="1292"/>
      <c r="I647" s="1355"/>
    </row>
    <row r="648" spans="1:9" ht="17.25">
      <c r="A648" s="1401"/>
      <c r="B648" s="1402"/>
      <c r="C648" s="1403"/>
      <c r="D648" s="1403"/>
      <c r="E648" s="1403"/>
      <c r="F648" s="1404"/>
      <c r="G648" s="1208"/>
      <c r="H648" s="1292"/>
      <c r="I648" s="1355"/>
    </row>
    <row r="649" spans="1:9" ht="17.25">
      <c r="A649" s="1401"/>
      <c r="B649" s="1402"/>
      <c r="C649" s="1403"/>
      <c r="D649" s="1403"/>
      <c r="E649" s="1403"/>
      <c r="F649" s="1404"/>
      <c r="G649" s="1208"/>
      <c r="H649" s="1292"/>
      <c r="I649" s="1355"/>
    </row>
    <row r="650" spans="1:9" ht="17.25">
      <c r="A650" s="1401"/>
      <c r="B650" s="1402"/>
      <c r="C650" s="1403"/>
      <c r="D650" s="1403"/>
      <c r="E650" s="1403"/>
      <c r="F650" s="1404"/>
      <c r="G650" s="1208"/>
      <c r="H650" s="1292"/>
      <c r="I650" s="1355"/>
    </row>
    <row r="651" spans="1:9" ht="17.25">
      <c r="A651" s="1401"/>
      <c r="B651" s="1402"/>
      <c r="C651" s="1403"/>
      <c r="D651" s="1403"/>
      <c r="E651" s="1403"/>
      <c r="F651" s="1404"/>
      <c r="G651" s="1208"/>
      <c r="H651" s="1292"/>
      <c r="I651" s="1355"/>
    </row>
    <row r="652" spans="1:9" ht="17.25">
      <c r="A652" s="1401"/>
      <c r="B652" s="1402"/>
      <c r="C652" s="1403"/>
      <c r="D652" s="1403"/>
      <c r="E652" s="1403"/>
      <c r="F652" s="1404"/>
      <c r="G652" s="1208"/>
      <c r="H652" s="1292"/>
      <c r="I652" s="1355"/>
    </row>
    <row r="653" spans="1:9" ht="17.25">
      <c r="A653" s="1401"/>
      <c r="B653" s="1402"/>
      <c r="C653" s="1403"/>
      <c r="D653" s="1403"/>
      <c r="E653" s="1403"/>
      <c r="F653" s="1404"/>
      <c r="G653" s="1208"/>
      <c r="H653" s="1292"/>
      <c r="I653" s="1355"/>
    </row>
    <row r="654" spans="1:9" ht="17.25">
      <c r="A654" s="1401"/>
      <c r="B654" s="1402"/>
      <c r="C654" s="1403"/>
      <c r="D654" s="1403"/>
      <c r="E654" s="1403"/>
      <c r="F654" s="1404"/>
      <c r="G654" s="1208"/>
      <c r="H654" s="1292"/>
      <c r="I654" s="1355"/>
    </row>
    <row r="655" spans="1:9" ht="17.25">
      <c r="A655" s="1401"/>
      <c r="B655" s="1402"/>
      <c r="C655" s="1403"/>
      <c r="D655" s="1403"/>
      <c r="E655" s="1403"/>
      <c r="F655" s="1404"/>
      <c r="G655" s="1208"/>
      <c r="H655" s="1292"/>
      <c r="I655" s="1355"/>
    </row>
    <row r="656" spans="1:9" ht="17.25">
      <c r="A656" s="1401"/>
      <c r="B656" s="1402"/>
      <c r="C656" s="1403"/>
      <c r="D656" s="1403"/>
      <c r="E656" s="1403"/>
      <c r="F656" s="1404"/>
      <c r="G656" s="1208"/>
      <c r="H656" s="1292"/>
      <c r="I656" s="1355"/>
    </row>
    <row r="657" spans="1:9" ht="17.25">
      <c r="A657" s="1401"/>
      <c r="B657" s="1402"/>
      <c r="C657" s="1403"/>
      <c r="D657" s="1403"/>
      <c r="E657" s="1403"/>
      <c r="F657" s="1404"/>
      <c r="G657" s="1208"/>
      <c r="H657" s="1292"/>
      <c r="I657" s="1355"/>
    </row>
    <row r="658" spans="1:9" ht="17.25">
      <c r="A658" s="1401"/>
      <c r="B658" s="1402"/>
      <c r="C658" s="1403"/>
      <c r="D658" s="1403"/>
      <c r="E658" s="1403"/>
      <c r="F658" s="1404"/>
      <c r="G658" s="1208"/>
      <c r="H658" s="1292"/>
      <c r="I658" s="1355"/>
    </row>
    <row r="659" spans="1:9" ht="17.25">
      <c r="A659" s="1401"/>
      <c r="B659" s="1402"/>
      <c r="C659" s="1403"/>
      <c r="D659" s="1403"/>
      <c r="E659" s="1403"/>
      <c r="F659" s="1404"/>
      <c r="G659" s="1208"/>
      <c r="H659" s="1292"/>
      <c r="I659" s="1355"/>
    </row>
    <row r="660" spans="1:9" ht="17.25">
      <c r="A660" s="1401"/>
      <c r="B660" s="1402"/>
      <c r="C660" s="1403"/>
      <c r="D660" s="1403"/>
      <c r="E660" s="1403"/>
      <c r="F660" s="1404"/>
      <c r="G660" s="1208"/>
      <c r="H660" s="1292"/>
      <c r="I660" s="1355"/>
    </row>
    <row r="661" spans="1:9" ht="17.25">
      <c r="A661" s="1401"/>
      <c r="B661" s="1402"/>
      <c r="C661" s="1403"/>
      <c r="D661" s="1403"/>
      <c r="E661" s="1403"/>
      <c r="F661" s="1404"/>
      <c r="G661" s="1208"/>
      <c r="H661" s="1292"/>
      <c r="I661" s="1355"/>
    </row>
    <row r="662" spans="1:9" ht="17.25">
      <c r="A662" s="1401"/>
      <c r="B662" s="1402"/>
      <c r="C662" s="1403"/>
      <c r="D662" s="1403"/>
      <c r="E662" s="1403"/>
      <c r="F662" s="1404"/>
      <c r="G662" s="1208"/>
      <c r="H662" s="1292"/>
      <c r="I662" s="1355"/>
    </row>
    <row r="663" spans="1:9" ht="17.25">
      <c r="A663" s="1401"/>
      <c r="B663" s="1402"/>
      <c r="C663" s="1403"/>
      <c r="D663" s="1403"/>
      <c r="E663" s="1403"/>
      <c r="F663" s="1404"/>
      <c r="G663" s="1208"/>
      <c r="H663" s="1292"/>
      <c r="I663" s="1355"/>
    </row>
    <row r="664" spans="1:9" ht="17.25">
      <c r="A664" s="1401"/>
      <c r="B664" s="1402"/>
      <c r="C664" s="1403"/>
      <c r="D664" s="1403"/>
      <c r="E664" s="1403"/>
      <c r="F664" s="1404"/>
      <c r="G664" s="1208"/>
      <c r="H664" s="1292"/>
      <c r="I664" s="1355"/>
    </row>
    <row r="665" spans="1:9" ht="17.25">
      <c r="A665" s="1401"/>
      <c r="B665" s="1402"/>
      <c r="C665" s="1403"/>
      <c r="D665" s="1403"/>
      <c r="E665" s="1403"/>
      <c r="F665" s="1404"/>
      <c r="G665" s="1208"/>
      <c r="H665" s="1292"/>
      <c r="I665" s="1355"/>
    </row>
    <row r="666" spans="1:9" ht="17.25">
      <c r="A666" s="1401"/>
      <c r="B666" s="1402"/>
      <c r="C666" s="1403"/>
      <c r="D666" s="1403"/>
      <c r="E666" s="1403"/>
      <c r="F666" s="1404"/>
      <c r="G666" s="1208"/>
      <c r="H666" s="1292"/>
      <c r="I666" s="1355"/>
    </row>
    <row r="667" spans="1:9" ht="17.25">
      <c r="A667" s="1401"/>
      <c r="B667" s="1402"/>
      <c r="C667" s="1403"/>
      <c r="D667" s="1403"/>
      <c r="E667" s="1403"/>
      <c r="F667" s="1404"/>
      <c r="G667" s="1208"/>
      <c r="H667" s="1292"/>
      <c r="I667" s="1355"/>
    </row>
    <row r="668" spans="1:9" ht="17.25">
      <c r="A668" s="1401"/>
      <c r="B668" s="1402"/>
      <c r="C668" s="1403"/>
      <c r="D668" s="1403"/>
      <c r="E668" s="1403"/>
      <c r="F668" s="1404"/>
      <c r="G668" s="1208"/>
      <c r="H668" s="1292"/>
      <c r="I668" s="1355"/>
    </row>
    <row r="669" spans="1:9" ht="17.25">
      <c r="A669" s="1401"/>
      <c r="B669" s="1402"/>
      <c r="C669" s="1403"/>
      <c r="D669" s="1403"/>
      <c r="E669" s="1403"/>
      <c r="F669" s="1404"/>
      <c r="G669" s="1208"/>
      <c r="H669" s="1292"/>
      <c r="I669" s="1355"/>
    </row>
    <row r="670" spans="1:9" ht="17.25">
      <c r="A670" s="1401"/>
      <c r="B670" s="1402"/>
      <c r="C670" s="1403"/>
      <c r="D670" s="1403"/>
      <c r="E670" s="1403"/>
      <c r="F670" s="1404"/>
      <c r="G670" s="1208"/>
      <c r="H670" s="1292"/>
      <c r="I670" s="1355"/>
    </row>
    <row r="671" spans="1:9" ht="17.25">
      <c r="A671" s="1401"/>
      <c r="B671" s="1402"/>
      <c r="C671" s="1403"/>
      <c r="D671" s="1403"/>
      <c r="E671" s="1403"/>
      <c r="F671" s="1404"/>
      <c r="G671" s="1208"/>
      <c r="H671" s="1292"/>
      <c r="I671" s="1355"/>
    </row>
    <row r="672" spans="1:9" ht="17.25">
      <c r="A672" s="1401"/>
      <c r="B672" s="1402"/>
      <c r="C672" s="1403"/>
      <c r="D672" s="1403"/>
      <c r="E672" s="1403"/>
      <c r="F672" s="1404"/>
      <c r="G672" s="1208"/>
      <c r="H672" s="1292"/>
      <c r="I672" s="1355"/>
    </row>
    <row r="673" spans="1:9" ht="17.25">
      <c r="A673" s="1401"/>
      <c r="B673" s="1402"/>
      <c r="C673" s="1403"/>
      <c r="D673" s="1403"/>
      <c r="E673" s="1403"/>
      <c r="F673" s="1404"/>
      <c r="G673" s="1208"/>
      <c r="H673" s="1292"/>
      <c r="I673" s="1355"/>
    </row>
    <row r="674" spans="1:9" ht="17.25">
      <c r="A674" s="1401"/>
      <c r="B674" s="1402"/>
      <c r="C674" s="1403"/>
      <c r="D674" s="1403"/>
      <c r="E674" s="1403"/>
      <c r="F674" s="1404"/>
      <c r="G674" s="1208"/>
      <c r="H674" s="1292"/>
      <c r="I674" s="1355"/>
    </row>
    <row r="675" spans="1:9" ht="17.25">
      <c r="A675" s="1401"/>
      <c r="B675" s="1402"/>
      <c r="C675" s="1403"/>
      <c r="D675" s="1403"/>
      <c r="E675" s="1403"/>
      <c r="F675" s="1404"/>
      <c r="G675" s="1208"/>
      <c r="H675" s="1292"/>
      <c r="I675" s="1355"/>
    </row>
    <row r="676" spans="1:9" ht="17.25">
      <c r="A676" s="1401"/>
      <c r="B676" s="1402"/>
      <c r="C676" s="1403"/>
      <c r="D676" s="1403"/>
      <c r="E676" s="1403"/>
      <c r="F676" s="1404"/>
      <c r="G676" s="1208"/>
      <c r="H676" s="1292"/>
      <c r="I676" s="1355"/>
    </row>
    <row r="677" spans="1:9" ht="17.25">
      <c r="A677" s="1401"/>
      <c r="B677" s="1402"/>
      <c r="C677" s="1403"/>
      <c r="D677" s="1403"/>
      <c r="E677" s="1403"/>
      <c r="F677" s="1404"/>
      <c r="G677" s="1208"/>
      <c r="H677" s="1292"/>
      <c r="I677" s="1355"/>
    </row>
    <row r="678" spans="1:9" ht="17.25">
      <c r="A678" s="1401"/>
      <c r="B678" s="1402"/>
      <c r="C678" s="1403"/>
      <c r="D678" s="1403"/>
      <c r="E678" s="1403"/>
      <c r="F678" s="1404"/>
      <c r="G678" s="1208"/>
      <c r="H678" s="1292"/>
      <c r="I678" s="1355"/>
    </row>
    <row r="679" spans="1:9" ht="17.25">
      <c r="A679" s="1401"/>
      <c r="B679" s="1402"/>
      <c r="C679" s="1403"/>
      <c r="D679" s="1403"/>
      <c r="E679" s="1403"/>
      <c r="F679" s="1404"/>
      <c r="G679" s="1208"/>
      <c r="H679" s="1292"/>
      <c r="I679" s="1355"/>
    </row>
    <row r="680" spans="1:9" ht="17.25">
      <c r="A680" s="1401"/>
      <c r="B680" s="1402"/>
      <c r="C680" s="1403"/>
      <c r="D680" s="1403"/>
      <c r="E680" s="1403"/>
      <c r="F680" s="1404"/>
      <c r="G680" s="1208"/>
      <c r="H680" s="1292"/>
      <c r="I680" s="1355"/>
    </row>
    <row r="681" spans="1:9" ht="17.25">
      <c r="A681" s="1401"/>
      <c r="B681" s="1402"/>
      <c r="C681" s="1403"/>
      <c r="D681" s="1403"/>
      <c r="E681" s="1403"/>
      <c r="F681" s="1404"/>
      <c r="G681" s="1208"/>
      <c r="H681" s="1292"/>
      <c r="I681" s="1355"/>
    </row>
    <row r="682" spans="1:9" ht="17.25">
      <c r="A682" s="1401"/>
      <c r="B682" s="1402"/>
      <c r="C682" s="1403"/>
      <c r="D682" s="1403"/>
      <c r="E682" s="1403"/>
      <c r="F682" s="1404"/>
      <c r="G682" s="1208"/>
      <c r="H682" s="1292"/>
      <c r="I682" s="1355"/>
    </row>
    <row r="683" spans="1:9" ht="17.25">
      <c r="A683" s="1401"/>
      <c r="B683" s="1402"/>
      <c r="C683" s="1403"/>
      <c r="D683" s="1403"/>
      <c r="E683" s="1403"/>
      <c r="F683" s="1404"/>
      <c r="G683" s="1208"/>
      <c r="H683" s="1292"/>
      <c r="I683" s="1355"/>
    </row>
    <row r="684" spans="1:9" ht="17.25">
      <c r="A684" s="1401"/>
      <c r="B684" s="1402"/>
      <c r="C684" s="1403"/>
      <c r="D684" s="1403"/>
      <c r="E684" s="1403"/>
      <c r="F684" s="1404"/>
      <c r="G684" s="1208"/>
      <c r="H684" s="1292"/>
      <c r="I684" s="1355"/>
    </row>
    <row r="685" spans="1:9" ht="17.25">
      <c r="A685" s="1401"/>
      <c r="B685" s="1402"/>
      <c r="C685" s="1403"/>
      <c r="D685" s="1403"/>
      <c r="E685" s="1403"/>
      <c r="F685" s="1404"/>
      <c r="G685" s="1208"/>
      <c r="H685" s="1292"/>
      <c r="I685" s="1355"/>
    </row>
    <row r="686" spans="1:9" ht="17.25">
      <c r="A686" s="1401"/>
      <c r="B686" s="1402"/>
      <c r="C686" s="1403"/>
      <c r="D686" s="1403"/>
      <c r="E686" s="1403"/>
      <c r="F686" s="1404"/>
      <c r="G686" s="1208"/>
      <c r="H686" s="1292"/>
      <c r="I686" s="1355"/>
    </row>
    <row r="687" spans="1:9" ht="17.25">
      <c r="A687" s="1401"/>
      <c r="B687" s="1402"/>
      <c r="C687" s="1403"/>
      <c r="D687" s="1403"/>
      <c r="E687" s="1403"/>
      <c r="F687" s="1404"/>
      <c r="G687" s="1208"/>
      <c r="H687" s="1292"/>
      <c r="I687" s="1355"/>
    </row>
    <row r="688" spans="1:9" ht="17.25">
      <c r="A688" s="1401"/>
      <c r="B688" s="1402"/>
      <c r="C688" s="1403"/>
      <c r="D688" s="1403"/>
      <c r="E688" s="1403"/>
      <c r="F688" s="1404"/>
      <c r="G688" s="1208"/>
      <c r="H688" s="1292"/>
      <c r="I688" s="1355"/>
    </row>
    <row r="689" spans="1:9" ht="17.25">
      <c r="A689" s="1401"/>
      <c r="B689" s="1402"/>
      <c r="C689" s="1403"/>
      <c r="D689" s="1403"/>
      <c r="E689" s="1403"/>
      <c r="F689" s="1404"/>
      <c r="G689" s="1208"/>
      <c r="H689" s="1292"/>
      <c r="I689" s="1355"/>
    </row>
    <row r="690" spans="1:9" ht="17.25">
      <c r="A690" s="1401"/>
      <c r="B690" s="1402"/>
      <c r="C690" s="1403"/>
      <c r="D690" s="1403"/>
      <c r="E690" s="1403"/>
      <c r="F690" s="1404"/>
      <c r="G690" s="1208"/>
      <c r="H690" s="1292"/>
      <c r="I690" s="1355"/>
    </row>
    <row r="691" spans="1:9" ht="17.25">
      <c r="A691" s="1401"/>
      <c r="B691" s="1402"/>
      <c r="C691" s="1403"/>
      <c r="D691" s="1403"/>
      <c r="E691" s="1403"/>
      <c r="F691" s="1404"/>
      <c r="G691" s="1208"/>
      <c r="H691" s="1292"/>
      <c r="I691" s="1355"/>
    </row>
    <row r="692" spans="1:9" ht="17.25">
      <c r="A692" s="1401"/>
      <c r="B692" s="1402"/>
      <c r="C692" s="1403"/>
      <c r="D692" s="1403"/>
      <c r="E692" s="1403"/>
      <c r="F692" s="1404"/>
      <c r="G692" s="1208"/>
      <c r="H692" s="1292"/>
      <c r="I692" s="1355"/>
    </row>
    <row r="693" spans="1:9" ht="17.25">
      <c r="A693" s="1401"/>
      <c r="B693" s="1402"/>
      <c r="C693" s="1403"/>
      <c r="D693" s="1403"/>
      <c r="E693" s="1403"/>
      <c r="F693" s="1404"/>
      <c r="G693" s="1208"/>
      <c r="H693" s="1292"/>
      <c r="I693" s="1355"/>
    </row>
    <row r="694" spans="1:9" ht="17.25">
      <c r="A694" s="1401"/>
      <c r="B694" s="1402"/>
      <c r="C694" s="1403"/>
      <c r="D694" s="1403"/>
      <c r="E694" s="1403"/>
      <c r="F694" s="1404"/>
      <c r="G694" s="1208"/>
      <c r="H694" s="1292"/>
      <c r="I694" s="1355"/>
    </row>
    <row r="695" spans="1:9" ht="17.25">
      <c r="A695" s="1401"/>
      <c r="B695" s="1402"/>
      <c r="C695" s="1403"/>
      <c r="D695" s="1403"/>
      <c r="E695" s="1403"/>
      <c r="F695" s="1404"/>
      <c r="G695" s="1208"/>
      <c r="H695" s="1292"/>
      <c r="I695" s="1355"/>
    </row>
    <row r="696" spans="1:9" ht="17.25">
      <c r="A696" s="1401"/>
      <c r="B696" s="1402"/>
      <c r="C696" s="1403"/>
      <c r="D696" s="1403"/>
      <c r="E696" s="1403"/>
      <c r="F696" s="1404"/>
      <c r="G696" s="1208"/>
      <c r="H696" s="1292"/>
      <c r="I696" s="1355"/>
    </row>
    <row r="697" spans="1:9" ht="17.25">
      <c r="A697" s="1401"/>
      <c r="B697" s="1402"/>
      <c r="C697" s="1403"/>
      <c r="D697" s="1403"/>
      <c r="E697" s="1403"/>
      <c r="F697" s="1404"/>
      <c r="G697" s="1208"/>
      <c r="H697" s="1292"/>
      <c r="I697" s="1355"/>
    </row>
    <row r="698" spans="1:9" ht="17.25">
      <c r="A698" s="1401"/>
      <c r="B698" s="1402"/>
      <c r="C698" s="1403"/>
      <c r="D698" s="1403"/>
      <c r="E698" s="1403"/>
      <c r="F698" s="1404"/>
      <c r="G698" s="1208"/>
      <c r="H698" s="1292"/>
      <c r="I698" s="1355"/>
    </row>
    <row r="699" spans="1:9" ht="17.25">
      <c r="A699" s="1401"/>
      <c r="B699" s="1402"/>
      <c r="C699" s="1403"/>
      <c r="D699" s="1403"/>
      <c r="E699" s="1403"/>
      <c r="F699" s="1404"/>
      <c r="G699" s="1208"/>
      <c r="H699" s="1292"/>
      <c r="I699" s="1355"/>
    </row>
    <row r="700" spans="1:9" ht="17.25">
      <c r="A700" s="1401"/>
      <c r="B700" s="1402"/>
      <c r="C700" s="1403"/>
      <c r="D700" s="1403"/>
      <c r="E700" s="1403"/>
      <c r="F700" s="1404"/>
      <c r="G700" s="1208"/>
      <c r="H700" s="1292"/>
      <c r="I700" s="1355"/>
    </row>
    <row r="701" spans="1:9" ht="17.25">
      <c r="A701" s="1401"/>
      <c r="B701" s="1402"/>
      <c r="C701" s="1403"/>
      <c r="D701" s="1403"/>
      <c r="E701" s="1403"/>
      <c r="F701" s="1404"/>
      <c r="G701" s="1208"/>
      <c r="H701" s="1292"/>
      <c r="I701" s="1355"/>
    </row>
    <row r="702" spans="1:9" ht="17.25">
      <c r="A702" s="1401"/>
      <c r="B702" s="1402"/>
      <c r="C702" s="1403"/>
      <c r="D702" s="1403"/>
      <c r="E702" s="1403"/>
      <c r="F702" s="1404"/>
      <c r="G702" s="1208"/>
      <c r="H702" s="1292"/>
      <c r="I702" s="1355"/>
    </row>
    <row r="703" spans="1:9" ht="17.25">
      <c r="A703" s="1401"/>
      <c r="B703" s="1402"/>
      <c r="C703" s="1403"/>
      <c r="D703" s="1403"/>
      <c r="E703" s="1403"/>
      <c r="F703" s="1404"/>
      <c r="G703" s="1208"/>
      <c r="H703" s="1292"/>
      <c r="I703" s="1355"/>
    </row>
    <row r="704" spans="1:9" ht="17.25">
      <c r="A704" s="1401"/>
      <c r="B704" s="1402"/>
      <c r="C704" s="1403"/>
      <c r="D704" s="1403"/>
      <c r="E704" s="1403"/>
      <c r="F704" s="1404"/>
      <c r="G704" s="1208"/>
      <c r="H704" s="1292"/>
      <c r="I704" s="1355"/>
    </row>
    <row r="705" spans="1:9" ht="17.25">
      <c r="A705" s="1401"/>
      <c r="B705" s="1402"/>
      <c r="C705" s="1403"/>
      <c r="D705" s="1403"/>
      <c r="E705" s="1403"/>
      <c r="F705" s="1404"/>
      <c r="G705" s="1208"/>
      <c r="H705" s="1292"/>
      <c r="I705" s="1355"/>
    </row>
    <row r="706" spans="1:9" ht="17.25">
      <c r="A706" s="1401"/>
      <c r="B706" s="1402"/>
      <c r="C706" s="1403"/>
      <c r="D706" s="1403"/>
      <c r="E706" s="1403"/>
      <c r="F706" s="1404"/>
      <c r="G706" s="1208"/>
      <c r="H706" s="1292"/>
      <c r="I706" s="1355"/>
    </row>
    <row r="707" spans="1:9" ht="17.25">
      <c r="A707" s="1401"/>
      <c r="B707" s="1402"/>
      <c r="C707" s="1403"/>
      <c r="D707" s="1403"/>
      <c r="E707" s="1403"/>
      <c r="F707" s="1404"/>
      <c r="G707" s="1208"/>
      <c r="H707" s="1292"/>
      <c r="I707" s="1355"/>
    </row>
    <row r="708" spans="1:9" ht="17.25">
      <c r="A708" s="1401"/>
      <c r="B708" s="1402"/>
      <c r="C708" s="1403"/>
      <c r="D708" s="1403"/>
      <c r="E708" s="1403"/>
      <c r="F708" s="1404"/>
      <c r="G708" s="1208"/>
      <c r="H708" s="1292"/>
      <c r="I708" s="1355"/>
    </row>
    <row r="709" spans="1:9" ht="17.25">
      <c r="A709" s="1401"/>
      <c r="B709" s="1402"/>
      <c r="C709" s="1403"/>
      <c r="D709" s="1403"/>
      <c r="E709" s="1403"/>
      <c r="F709" s="1404"/>
      <c r="G709" s="1208"/>
      <c r="H709" s="1292"/>
      <c r="I709" s="1355"/>
    </row>
    <row r="710" spans="1:9" ht="17.25">
      <c r="A710" s="1401"/>
      <c r="B710" s="1402"/>
      <c r="C710" s="1403"/>
      <c r="D710" s="1403"/>
      <c r="E710" s="1403"/>
      <c r="F710" s="1404"/>
      <c r="G710" s="1208"/>
      <c r="H710" s="1292"/>
      <c r="I710" s="1355"/>
    </row>
    <row r="711" spans="1:9" ht="17.25">
      <c r="A711" s="1401"/>
      <c r="B711" s="1402"/>
      <c r="C711" s="1403"/>
      <c r="D711" s="1403"/>
      <c r="E711" s="1403"/>
      <c r="F711" s="1404"/>
      <c r="G711" s="1208"/>
      <c r="H711" s="1292"/>
      <c r="I711" s="1355"/>
    </row>
    <row r="712" spans="1:9" ht="17.25">
      <c r="A712" s="1401"/>
      <c r="B712" s="1402"/>
      <c r="C712" s="1403"/>
      <c r="D712" s="1403"/>
      <c r="E712" s="1403"/>
      <c r="F712" s="1404"/>
      <c r="G712" s="1208"/>
      <c r="H712" s="1292"/>
      <c r="I712" s="1355"/>
    </row>
    <row r="713" spans="1:9" ht="17.25">
      <c r="A713" s="1401"/>
      <c r="B713" s="1402"/>
      <c r="C713" s="1403"/>
      <c r="D713" s="1403"/>
      <c r="E713" s="1403"/>
      <c r="F713" s="1404"/>
      <c r="G713" s="1208"/>
      <c r="H713" s="1292"/>
      <c r="I713" s="1355"/>
    </row>
    <row r="714" spans="1:9" ht="17.25">
      <c r="A714" s="1401"/>
      <c r="B714" s="1402"/>
      <c r="C714" s="1403"/>
      <c r="D714" s="1403"/>
      <c r="E714" s="1403"/>
      <c r="F714" s="1404"/>
      <c r="G714" s="1208"/>
      <c r="H714" s="1292"/>
      <c r="I714" s="1355"/>
    </row>
    <row r="715" spans="1:9" ht="17.25">
      <c r="A715" s="1401"/>
      <c r="B715" s="1402"/>
      <c r="C715" s="1403"/>
      <c r="D715" s="1403"/>
      <c r="E715" s="1403"/>
      <c r="F715" s="1404"/>
      <c r="G715" s="1208"/>
      <c r="H715" s="1292"/>
      <c r="I715" s="1355"/>
    </row>
    <row r="716" spans="1:9" ht="17.25">
      <c r="A716" s="1401"/>
      <c r="B716" s="1402"/>
      <c r="C716" s="1403"/>
      <c r="D716" s="1403"/>
      <c r="E716" s="1403"/>
      <c r="F716" s="1404"/>
      <c r="G716" s="1208"/>
      <c r="H716" s="1292"/>
      <c r="I716" s="1355"/>
    </row>
    <row r="717" spans="1:9" ht="17.25">
      <c r="A717" s="1401"/>
      <c r="B717" s="1402"/>
      <c r="C717" s="1403"/>
      <c r="D717" s="1403"/>
      <c r="E717" s="1403"/>
      <c r="F717" s="1404"/>
      <c r="G717" s="1208"/>
      <c r="H717" s="1292"/>
      <c r="I717" s="1355"/>
    </row>
    <row r="718" spans="1:9" ht="17.25">
      <c r="A718" s="1401"/>
      <c r="B718" s="1402"/>
      <c r="C718" s="1403"/>
      <c r="D718" s="1403"/>
      <c r="E718" s="1403"/>
      <c r="F718" s="1404"/>
      <c r="G718" s="1208"/>
      <c r="H718" s="1292"/>
      <c r="I718" s="1355"/>
    </row>
    <row r="719" spans="1:9" ht="17.25">
      <c r="A719" s="1401"/>
      <c r="B719" s="1402"/>
      <c r="C719" s="1403"/>
      <c r="D719" s="1403"/>
      <c r="E719" s="1403"/>
      <c r="F719" s="1404"/>
      <c r="G719" s="1208"/>
      <c r="H719" s="1292"/>
      <c r="I719" s="1355"/>
    </row>
    <row r="720" spans="1:9" ht="17.25">
      <c r="A720" s="1401"/>
      <c r="B720" s="1402"/>
      <c r="C720" s="1403"/>
      <c r="D720" s="1403"/>
      <c r="E720" s="1403"/>
      <c r="F720" s="1404"/>
      <c r="G720" s="1208"/>
      <c r="H720" s="1292"/>
      <c r="I720" s="1355"/>
    </row>
    <row r="721" spans="1:9" ht="17.25">
      <c r="A721" s="1401"/>
      <c r="B721" s="1402"/>
      <c r="C721" s="1403"/>
      <c r="D721" s="1403"/>
      <c r="E721" s="1403"/>
      <c r="F721" s="1404"/>
      <c r="G721" s="1208"/>
      <c r="H721" s="1292"/>
      <c r="I721" s="1355"/>
    </row>
    <row r="722" spans="1:9" ht="17.25">
      <c r="A722" s="1401"/>
      <c r="B722" s="1402"/>
      <c r="C722" s="1403"/>
      <c r="D722" s="1403"/>
      <c r="E722" s="1403"/>
      <c r="F722" s="1404"/>
      <c r="G722" s="1208"/>
      <c r="H722" s="1292"/>
      <c r="I722" s="1355"/>
    </row>
    <row r="723" spans="1:9" ht="17.25">
      <c r="A723" s="1401"/>
      <c r="B723" s="1402"/>
      <c r="C723" s="1403"/>
      <c r="D723" s="1403"/>
      <c r="E723" s="1403"/>
      <c r="F723" s="1404"/>
      <c r="G723" s="1208"/>
      <c r="H723" s="1292"/>
      <c r="I723" s="1355"/>
    </row>
    <row r="724" spans="1:9" ht="17.25">
      <c r="A724" s="1401"/>
      <c r="B724" s="1402"/>
      <c r="C724" s="1403"/>
      <c r="D724" s="1403"/>
      <c r="E724" s="1403"/>
      <c r="F724" s="1404"/>
      <c r="G724" s="1208"/>
      <c r="H724" s="1292"/>
      <c r="I724" s="1355"/>
    </row>
    <row r="725" spans="1:9" ht="17.25">
      <c r="A725" s="1401"/>
      <c r="B725" s="1402"/>
      <c r="C725" s="1403"/>
      <c r="D725" s="1403"/>
      <c r="E725" s="1403"/>
      <c r="F725" s="1404"/>
      <c r="G725" s="1208"/>
      <c r="H725" s="1292"/>
      <c r="I725" s="1355"/>
    </row>
    <row r="726" spans="1:9" ht="17.25">
      <c r="A726" s="1401"/>
      <c r="B726" s="1402"/>
      <c r="C726" s="1403"/>
      <c r="D726" s="1403"/>
      <c r="E726" s="1403"/>
      <c r="F726" s="1404"/>
      <c r="G726" s="1208"/>
      <c r="H726" s="1292"/>
      <c r="I726" s="1355"/>
    </row>
    <row r="727" spans="1:9" ht="17.25">
      <c r="A727" s="1401"/>
      <c r="B727" s="1402"/>
      <c r="C727" s="1403"/>
      <c r="D727" s="1403"/>
      <c r="E727" s="1403"/>
      <c r="F727" s="1404"/>
      <c r="G727" s="1208"/>
      <c r="H727" s="1292"/>
      <c r="I727" s="1355"/>
    </row>
    <row r="728" spans="1:9" ht="17.25">
      <c r="A728" s="1401"/>
      <c r="B728" s="1402"/>
      <c r="C728" s="1403"/>
      <c r="D728" s="1403"/>
      <c r="E728" s="1403"/>
      <c r="F728" s="1404"/>
      <c r="G728" s="1208"/>
      <c r="H728" s="1292"/>
      <c r="I728" s="1355"/>
    </row>
    <row r="729" spans="1:9" ht="17.25">
      <c r="A729" s="1401"/>
      <c r="B729" s="1402"/>
      <c r="C729" s="1403"/>
      <c r="D729" s="1403"/>
      <c r="E729" s="1403"/>
      <c r="F729" s="1404"/>
      <c r="G729" s="1208"/>
      <c r="H729" s="1292"/>
      <c r="I729" s="1355"/>
    </row>
    <row r="730" spans="1:9" ht="17.25">
      <c r="A730" s="1401"/>
      <c r="B730" s="1402"/>
      <c r="C730" s="1403"/>
      <c r="D730" s="1403"/>
      <c r="E730" s="1403"/>
      <c r="F730" s="1404"/>
      <c r="G730" s="1208"/>
      <c r="H730" s="1292"/>
      <c r="I730" s="1355"/>
    </row>
    <row r="731" spans="1:9" ht="17.25">
      <c r="A731" s="1401"/>
      <c r="B731" s="1402"/>
      <c r="C731" s="1403"/>
      <c r="D731" s="1403"/>
      <c r="E731" s="1403"/>
      <c r="F731" s="1404"/>
      <c r="G731" s="1208"/>
      <c r="H731" s="1292"/>
      <c r="I731" s="1355"/>
    </row>
    <row r="732" spans="1:9" ht="17.25">
      <c r="A732" s="1401"/>
      <c r="B732" s="1402"/>
      <c r="C732" s="1403"/>
      <c r="D732" s="1403"/>
      <c r="E732" s="1403"/>
      <c r="F732" s="1404"/>
      <c r="G732" s="1208"/>
      <c r="H732" s="1292"/>
      <c r="I732" s="1355"/>
    </row>
    <row r="733" spans="1:9" ht="17.25">
      <c r="A733" s="1401"/>
      <c r="B733" s="1402"/>
      <c r="C733" s="1403"/>
      <c r="D733" s="1403"/>
      <c r="E733" s="1403"/>
      <c r="F733" s="1404"/>
      <c r="G733" s="1208"/>
      <c r="H733" s="1292"/>
      <c r="I733" s="1355"/>
    </row>
    <row r="734" spans="1:9" ht="17.25">
      <c r="A734" s="1401"/>
      <c r="B734" s="1402"/>
      <c r="C734" s="1403"/>
      <c r="D734" s="1403"/>
      <c r="E734" s="1403"/>
      <c r="F734" s="1404"/>
      <c r="G734" s="1208"/>
      <c r="H734" s="1292"/>
      <c r="I734" s="1355"/>
    </row>
    <row r="735" spans="1:9" ht="17.25">
      <c r="A735" s="1401"/>
      <c r="B735" s="1402"/>
      <c r="C735" s="1403"/>
      <c r="D735" s="1403"/>
      <c r="E735" s="1403"/>
      <c r="F735" s="1404"/>
      <c r="G735" s="1208"/>
      <c r="H735" s="1292"/>
      <c r="I735" s="1355"/>
    </row>
    <row r="736" spans="1:9" ht="17.25">
      <c r="A736" s="1401"/>
      <c r="B736" s="1402"/>
      <c r="C736" s="1403"/>
      <c r="D736" s="1403"/>
      <c r="E736" s="1403"/>
      <c r="F736" s="1404"/>
      <c r="G736" s="1208"/>
      <c r="H736" s="1292"/>
      <c r="I736" s="1355"/>
    </row>
    <row r="737" spans="1:9" ht="17.25">
      <c r="A737" s="1401"/>
      <c r="B737" s="1402"/>
      <c r="C737" s="1403"/>
      <c r="D737" s="1403"/>
      <c r="E737" s="1403"/>
      <c r="F737" s="1404"/>
      <c r="G737" s="1208"/>
      <c r="H737" s="1292"/>
      <c r="I737" s="1355"/>
    </row>
    <row r="738" spans="1:9" ht="17.25">
      <c r="A738" s="1401"/>
      <c r="B738" s="1402"/>
      <c r="C738" s="1403"/>
      <c r="D738" s="1403"/>
      <c r="E738" s="1403"/>
      <c r="F738" s="1404"/>
      <c r="G738" s="1208"/>
      <c r="H738" s="1292"/>
      <c r="I738" s="1355"/>
    </row>
    <row r="739" spans="1:9" ht="17.25">
      <c r="A739" s="1401"/>
      <c r="B739" s="1402"/>
      <c r="C739" s="1403"/>
      <c r="D739" s="1403"/>
      <c r="E739" s="1403"/>
      <c r="F739" s="1404"/>
      <c r="G739" s="1208"/>
      <c r="H739" s="1292"/>
      <c r="I739" s="1355"/>
    </row>
    <row r="740" spans="1:9" ht="17.25">
      <c r="A740" s="1401"/>
      <c r="B740" s="1402"/>
      <c r="C740" s="1403"/>
      <c r="D740" s="1403"/>
      <c r="E740" s="1403"/>
      <c r="F740" s="1404"/>
      <c r="G740" s="1208"/>
      <c r="H740" s="1292"/>
      <c r="I740" s="1355"/>
    </row>
    <row r="741" spans="1:9" ht="17.25">
      <c r="A741" s="1401"/>
      <c r="B741" s="1402"/>
      <c r="C741" s="1403"/>
      <c r="D741" s="1403"/>
      <c r="E741" s="1403"/>
      <c r="F741" s="1404"/>
      <c r="G741" s="1208"/>
      <c r="H741" s="1292"/>
      <c r="I741" s="1355"/>
    </row>
    <row r="742" spans="1:9" ht="17.25">
      <c r="A742" s="1401"/>
      <c r="B742" s="1402"/>
      <c r="C742" s="1403"/>
      <c r="D742" s="1403"/>
      <c r="E742" s="1403"/>
      <c r="F742" s="1404"/>
      <c r="G742" s="1208"/>
      <c r="H742" s="1292"/>
      <c r="I742" s="1355"/>
    </row>
    <row r="743" spans="1:9" ht="17.25">
      <c r="A743" s="1401"/>
      <c r="B743" s="1402"/>
      <c r="C743" s="1403"/>
      <c r="D743" s="1403"/>
      <c r="E743" s="1403"/>
      <c r="F743" s="1404"/>
      <c r="G743" s="1208"/>
      <c r="H743" s="1292"/>
      <c r="I743" s="1355"/>
    </row>
    <row r="744" spans="1:9" ht="17.25">
      <c r="A744" s="1401"/>
      <c r="B744" s="1402"/>
      <c r="C744" s="1403"/>
      <c r="D744" s="1403"/>
      <c r="E744" s="1403"/>
      <c r="F744" s="1404"/>
      <c r="G744" s="1208"/>
      <c r="H744" s="1292"/>
      <c r="I744" s="1355"/>
    </row>
    <row r="745" spans="1:9" ht="17.25">
      <c r="A745" s="1401"/>
      <c r="B745" s="1402"/>
      <c r="C745" s="1403"/>
      <c r="D745" s="1403"/>
      <c r="E745" s="1403"/>
      <c r="F745" s="1404"/>
      <c r="G745" s="1208"/>
      <c r="H745" s="1292"/>
      <c r="I745" s="1355"/>
    </row>
    <row r="746" spans="1:9" ht="17.25">
      <c r="A746" s="1401"/>
      <c r="B746" s="1402"/>
      <c r="C746" s="1403"/>
      <c r="D746" s="1403"/>
      <c r="E746" s="1403"/>
      <c r="F746" s="1404"/>
      <c r="G746" s="1208"/>
      <c r="H746" s="1292"/>
      <c r="I746" s="1355"/>
    </row>
    <row r="747" spans="1:9" ht="17.25">
      <c r="A747" s="1401"/>
      <c r="B747" s="1402"/>
      <c r="C747" s="1403"/>
      <c r="D747" s="1403"/>
      <c r="E747" s="1403"/>
      <c r="F747" s="1404"/>
      <c r="G747" s="1208"/>
      <c r="H747" s="1292"/>
      <c r="I747" s="1355"/>
    </row>
    <row r="748" spans="1:9" ht="17.25">
      <c r="A748" s="1401"/>
      <c r="B748" s="1402"/>
      <c r="C748" s="1403"/>
      <c r="D748" s="1403"/>
      <c r="E748" s="1403"/>
      <c r="F748" s="1404"/>
      <c r="G748" s="1208"/>
      <c r="H748" s="1292"/>
      <c r="I748" s="1355"/>
    </row>
    <row r="749" spans="1:9" ht="17.25">
      <c r="A749" s="1401"/>
      <c r="B749" s="1402"/>
      <c r="C749" s="1403"/>
      <c r="D749" s="1403"/>
      <c r="E749" s="1403"/>
      <c r="F749" s="1404"/>
      <c r="G749" s="1208"/>
      <c r="H749" s="1292"/>
      <c r="I749" s="1355"/>
    </row>
    <row r="750" spans="1:9" ht="17.25">
      <c r="A750" s="1401"/>
      <c r="B750" s="1402"/>
      <c r="C750" s="1403"/>
      <c r="D750" s="1403"/>
      <c r="E750" s="1403"/>
      <c r="F750" s="1404"/>
      <c r="G750" s="1208"/>
      <c r="H750" s="1292"/>
      <c r="I750" s="1355"/>
    </row>
    <row r="751" spans="1:9" ht="17.25">
      <c r="A751" s="1401"/>
      <c r="B751" s="1402"/>
      <c r="C751" s="1403"/>
      <c r="D751" s="1403"/>
      <c r="E751" s="1403"/>
      <c r="F751" s="1404"/>
      <c r="G751" s="1208"/>
      <c r="H751" s="1292"/>
      <c r="I751" s="1355"/>
    </row>
    <row r="752" spans="1:9" ht="17.25">
      <c r="A752" s="1401"/>
      <c r="B752" s="1402"/>
      <c r="C752" s="1403"/>
      <c r="D752" s="1403"/>
      <c r="E752" s="1403"/>
      <c r="F752" s="1404"/>
      <c r="G752" s="1208"/>
      <c r="H752" s="1292"/>
      <c r="I752" s="1355"/>
    </row>
    <row r="753" spans="1:9" ht="17.25">
      <c r="A753" s="1401"/>
      <c r="B753" s="1402"/>
      <c r="C753" s="1403"/>
      <c r="D753" s="1403"/>
      <c r="E753" s="1403"/>
      <c r="F753" s="1404"/>
      <c r="G753" s="1208"/>
      <c r="H753" s="1292"/>
      <c r="I753" s="1355"/>
    </row>
    <row r="754" spans="1:9" ht="17.25">
      <c r="A754" s="1401"/>
      <c r="B754" s="1402"/>
      <c r="C754" s="1403"/>
      <c r="D754" s="1403"/>
      <c r="E754" s="1403"/>
      <c r="F754" s="1404"/>
      <c r="G754" s="1208"/>
      <c r="H754" s="1292"/>
      <c r="I754" s="1355"/>
    </row>
    <row r="755" spans="1:9" ht="17.25">
      <c r="A755" s="1401"/>
      <c r="B755" s="1402"/>
      <c r="C755" s="1403"/>
      <c r="D755" s="1403"/>
      <c r="E755" s="1403"/>
      <c r="F755" s="1404"/>
      <c r="G755" s="1208"/>
      <c r="H755" s="1292"/>
      <c r="I755" s="1355"/>
    </row>
    <row r="756" spans="1:9" ht="17.25">
      <c r="A756" s="1401"/>
      <c r="B756" s="1402"/>
      <c r="C756" s="1403"/>
      <c r="D756" s="1403"/>
      <c r="E756" s="1403"/>
      <c r="F756" s="1404"/>
      <c r="G756" s="1208"/>
      <c r="H756" s="1292"/>
      <c r="I756" s="1355"/>
    </row>
    <row r="757" spans="1:9" ht="17.25">
      <c r="A757" s="1401"/>
      <c r="B757" s="1402"/>
      <c r="C757" s="1403"/>
      <c r="D757" s="1403"/>
      <c r="E757" s="1403"/>
      <c r="F757" s="1404"/>
      <c r="G757" s="1208"/>
      <c r="H757" s="1292"/>
      <c r="I757" s="1355"/>
    </row>
    <row r="758" spans="1:9" ht="17.25">
      <c r="A758" s="1401"/>
      <c r="B758" s="1402"/>
      <c r="C758" s="1403"/>
      <c r="D758" s="1403"/>
      <c r="E758" s="1403"/>
      <c r="F758" s="1404"/>
      <c r="G758" s="1208"/>
      <c r="H758" s="1292"/>
      <c r="I758" s="1355"/>
    </row>
    <row r="759" spans="1:9" ht="17.25">
      <c r="A759" s="1401"/>
      <c r="B759" s="1402"/>
      <c r="C759" s="1403"/>
      <c r="D759" s="1403"/>
      <c r="E759" s="1403"/>
      <c r="F759" s="1404"/>
      <c r="G759" s="1208"/>
      <c r="H759" s="1292"/>
      <c r="I759" s="1355"/>
    </row>
    <row r="760" spans="1:9" ht="17.25">
      <c r="A760" s="1401"/>
      <c r="B760" s="1402"/>
      <c r="C760" s="1403"/>
      <c r="D760" s="1403"/>
      <c r="E760" s="1403"/>
      <c r="F760" s="1404"/>
      <c r="G760" s="1208"/>
      <c r="H760" s="1292"/>
      <c r="I760" s="1355"/>
    </row>
    <row r="761" spans="1:9" ht="17.25">
      <c r="A761" s="1401"/>
      <c r="B761" s="1402"/>
      <c r="C761" s="1403"/>
      <c r="D761" s="1403"/>
      <c r="E761" s="1403"/>
      <c r="F761" s="1404"/>
      <c r="G761" s="1208"/>
      <c r="H761" s="1292"/>
      <c r="I761" s="1355"/>
    </row>
    <row r="762" spans="1:9" ht="17.25">
      <c r="A762" s="1401"/>
      <c r="B762" s="1402"/>
      <c r="C762" s="1403"/>
      <c r="D762" s="1403"/>
      <c r="E762" s="1403"/>
      <c r="F762" s="1404"/>
      <c r="G762" s="1208"/>
      <c r="H762" s="1292"/>
      <c r="I762" s="1355"/>
    </row>
    <row r="763" spans="1:9" ht="17.25">
      <c r="A763" s="1401"/>
      <c r="B763" s="1402"/>
      <c r="C763" s="1403"/>
      <c r="D763" s="1403"/>
      <c r="E763" s="1403"/>
      <c r="F763" s="1404"/>
      <c r="G763" s="1208"/>
      <c r="H763" s="1292"/>
      <c r="I763" s="1355"/>
    </row>
    <row r="764" spans="1:9" ht="17.25">
      <c r="A764" s="1401"/>
      <c r="B764" s="1402"/>
      <c r="C764" s="1403"/>
      <c r="D764" s="1403"/>
      <c r="E764" s="1403"/>
      <c r="F764" s="1404"/>
      <c r="G764" s="1208"/>
      <c r="H764" s="1292"/>
      <c r="I764" s="1355"/>
    </row>
    <row r="765" spans="1:9" ht="17.25">
      <c r="A765" s="1401"/>
      <c r="B765" s="1402"/>
      <c r="C765" s="1403"/>
      <c r="D765" s="1403"/>
      <c r="E765" s="1403"/>
      <c r="F765" s="1404"/>
      <c r="G765" s="1208"/>
      <c r="H765" s="1292"/>
      <c r="I765" s="1355"/>
    </row>
    <row r="766" spans="1:9" ht="17.25">
      <c r="A766" s="1401"/>
      <c r="B766" s="1402"/>
      <c r="C766" s="1403"/>
      <c r="D766" s="1403"/>
      <c r="E766" s="1403"/>
      <c r="F766" s="1404"/>
      <c r="G766" s="1208"/>
      <c r="H766" s="1292"/>
      <c r="I766" s="1355"/>
    </row>
    <row r="767" spans="1:9" ht="17.25">
      <c r="A767" s="1401"/>
      <c r="B767" s="1402"/>
      <c r="C767" s="1403"/>
      <c r="D767" s="1403"/>
      <c r="E767" s="1403"/>
      <c r="F767" s="1404"/>
      <c r="G767" s="1208"/>
      <c r="H767" s="1292"/>
      <c r="I767" s="1355"/>
    </row>
    <row r="768" spans="1:9" ht="17.25">
      <c r="A768" s="1401"/>
      <c r="B768" s="1402"/>
      <c r="C768" s="1403"/>
      <c r="D768" s="1403"/>
      <c r="E768" s="1403"/>
      <c r="F768" s="1404"/>
      <c r="G768" s="1208"/>
      <c r="H768" s="1292"/>
      <c r="I768" s="1355"/>
    </row>
    <row r="769" spans="1:9" ht="17.25">
      <c r="A769" s="1401"/>
      <c r="B769" s="1402"/>
      <c r="C769" s="1403"/>
      <c r="D769" s="1403"/>
      <c r="E769" s="1403"/>
      <c r="F769" s="1404"/>
      <c r="G769" s="1208"/>
      <c r="H769" s="1292"/>
      <c r="I769" s="1355"/>
    </row>
    <row r="770" spans="1:9" ht="17.25">
      <c r="A770" s="1401"/>
      <c r="B770" s="1402"/>
      <c r="C770" s="1403"/>
      <c r="D770" s="1403"/>
      <c r="E770" s="1403"/>
      <c r="F770" s="1404"/>
      <c r="G770" s="1208"/>
      <c r="H770" s="1292"/>
      <c r="I770" s="1355"/>
    </row>
    <row r="771" spans="1:9" ht="17.25">
      <c r="A771" s="1401"/>
      <c r="B771" s="1402"/>
      <c r="C771" s="1403"/>
      <c r="D771" s="1403"/>
      <c r="E771" s="1403"/>
      <c r="F771" s="1404"/>
      <c r="G771" s="1208"/>
      <c r="H771" s="1292"/>
      <c r="I771" s="1355"/>
    </row>
    <row r="772" spans="1:9" ht="17.25">
      <c r="A772" s="1401"/>
      <c r="B772" s="1402"/>
      <c r="C772" s="1403"/>
      <c r="D772" s="1403"/>
      <c r="E772" s="1403"/>
      <c r="F772" s="1404"/>
      <c r="G772" s="1208"/>
      <c r="H772" s="1292"/>
      <c r="I772" s="1355"/>
    </row>
    <row r="773" spans="1:9" ht="17.25">
      <c r="A773" s="1401"/>
      <c r="B773" s="1402"/>
      <c r="C773" s="1403"/>
      <c r="D773" s="1403"/>
      <c r="E773" s="1403"/>
      <c r="F773" s="1404"/>
      <c r="G773" s="1208"/>
      <c r="H773" s="1292"/>
      <c r="I773" s="1355"/>
    </row>
    <row r="774" spans="1:9" ht="17.25">
      <c r="A774" s="1401"/>
      <c r="B774" s="1402"/>
      <c r="C774" s="1403"/>
      <c r="D774" s="1403"/>
      <c r="E774" s="1403"/>
      <c r="F774" s="1404"/>
      <c r="G774" s="1208"/>
      <c r="H774" s="1292"/>
      <c r="I774" s="1355"/>
    </row>
    <row r="775" spans="1:9" ht="17.25">
      <c r="A775" s="1401"/>
      <c r="B775" s="1402"/>
      <c r="C775" s="1403"/>
      <c r="D775" s="1403"/>
      <c r="E775" s="1403"/>
      <c r="F775" s="1404"/>
      <c r="G775" s="1208"/>
      <c r="H775" s="1292"/>
      <c r="I775" s="1355"/>
    </row>
    <row r="776" spans="1:9" ht="17.25">
      <c r="A776" s="1401"/>
      <c r="B776" s="1402"/>
      <c r="C776" s="1403"/>
      <c r="D776" s="1403"/>
      <c r="E776" s="1403"/>
      <c r="F776" s="1404"/>
      <c r="G776" s="1208"/>
      <c r="H776" s="1292"/>
      <c r="I776" s="1355"/>
    </row>
    <row r="777" spans="1:9" ht="17.25">
      <c r="A777" s="1401"/>
      <c r="B777" s="1402"/>
      <c r="C777" s="1403"/>
      <c r="D777" s="1403"/>
      <c r="E777" s="1403"/>
      <c r="F777" s="1404"/>
      <c r="G777" s="1208"/>
      <c r="H777" s="1292"/>
      <c r="I777" s="1355"/>
    </row>
    <row r="778" spans="1:9" ht="17.25">
      <c r="A778" s="1401"/>
      <c r="B778" s="1402"/>
      <c r="C778" s="1403"/>
      <c r="D778" s="1403"/>
      <c r="E778" s="1403"/>
      <c r="F778" s="1404"/>
      <c r="G778" s="1208"/>
      <c r="H778" s="1292"/>
      <c r="I778" s="1355"/>
    </row>
    <row r="779" spans="1:9" ht="17.25">
      <c r="A779" s="1401"/>
      <c r="B779" s="1402"/>
      <c r="C779" s="1403"/>
      <c r="D779" s="1403"/>
      <c r="E779" s="1403"/>
      <c r="F779" s="1404"/>
      <c r="G779" s="1208"/>
      <c r="H779" s="1292"/>
      <c r="I779" s="1355"/>
    </row>
    <row r="780" spans="1:9" ht="17.25">
      <c r="A780" s="1401"/>
      <c r="B780" s="1402"/>
      <c r="C780" s="1403"/>
      <c r="D780" s="1403"/>
      <c r="E780" s="1403"/>
      <c r="F780" s="1404"/>
      <c r="G780" s="1208"/>
      <c r="H780" s="1292"/>
      <c r="I780" s="1355"/>
    </row>
    <row r="781" spans="1:9" ht="17.25">
      <c r="A781" s="1401"/>
      <c r="B781" s="1402"/>
      <c r="C781" s="1403"/>
      <c r="D781" s="1403"/>
      <c r="E781" s="1403"/>
      <c r="F781" s="1404"/>
      <c r="G781" s="1208"/>
      <c r="H781" s="1292"/>
      <c r="I781" s="1355"/>
    </row>
    <row r="782" spans="1:9" ht="17.25">
      <c r="A782" s="1401"/>
      <c r="B782" s="1402"/>
      <c r="C782" s="1403"/>
      <c r="D782" s="1403"/>
      <c r="E782" s="1403"/>
      <c r="F782" s="1404"/>
      <c r="G782" s="1208"/>
      <c r="H782" s="1292"/>
      <c r="I782" s="1355"/>
    </row>
    <row r="783" spans="1:9" ht="17.25">
      <c r="A783" s="1401"/>
      <c r="B783" s="1402"/>
      <c r="C783" s="1403"/>
      <c r="D783" s="1403"/>
      <c r="E783" s="1403"/>
      <c r="F783" s="1404"/>
      <c r="G783" s="1208"/>
      <c r="H783" s="1292"/>
      <c r="I783" s="1355"/>
    </row>
    <row r="784" spans="1:9" ht="17.25">
      <c r="A784" s="1401"/>
      <c r="B784" s="1402"/>
      <c r="C784" s="1403"/>
      <c r="D784" s="1403"/>
      <c r="E784" s="1403"/>
      <c r="F784" s="1404"/>
      <c r="G784" s="1208"/>
      <c r="H784" s="1292"/>
      <c r="I784" s="1355"/>
    </row>
    <row r="785" spans="1:9" ht="17.25">
      <c r="A785" s="1401"/>
      <c r="B785" s="1402"/>
      <c r="C785" s="1403"/>
      <c r="D785" s="1403"/>
      <c r="E785" s="1403"/>
      <c r="F785" s="1404"/>
      <c r="G785" s="1208"/>
      <c r="H785" s="1292"/>
      <c r="I785" s="1355"/>
    </row>
    <row r="786" spans="1:9" ht="17.25">
      <c r="A786" s="1401"/>
      <c r="B786" s="1402"/>
      <c r="C786" s="1403"/>
      <c r="D786" s="1403"/>
      <c r="E786" s="1403"/>
      <c r="F786" s="1404"/>
      <c r="G786" s="1208"/>
      <c r="H786" s="1292"/>
      <c r="I786" s="1355"/>
    </row>
    <row r="787" spans="1:9" ht="17.25">
      <c r="A787" s="1401"/>
      <c r="B787" s="1402"/>
      <c r="C787" s="1403"/>
      <c r="D787" s="1403"/>
      <c r="E787" s="1403"/>
      <c r="F787" s="1404"/>
      <c r="G787" s="1208"/>
      <c r="H787" s="1292"/>
      <c r="I787" s="1355"/>
    </row>
    <row r="788" spans="1:9" ht="17.25">
      <c r="A788" s="1401"/>
      <c r="B788" s="1402"/>
      <c r="C788" s="1403"/>
      <c r="D788" s="1403"/>
      <c r="E788" s="1403"/>
      <c r="F788" s="1404"/>
      <c r="G788" s="1208"/>
      <c r="H788" s="1292"/>
      <c r="I788" s="1355"/>
    </row>
    <row r="789" spans="1:9" ht="17.25">
      <c r="A789" s="1401"/>
      <c r="B789" s="1402"/>
      <c r="C789" s="1403"/>
      <c r="D789" s="1403"/>
      <c r="E789" s="1403"/>
      <c r="F789" s="1404"/>
      <c r="G789" s="1208"/>
      <c r="H789" s="1292"/>
      <c r="I789" s="1355"/>
    </row>
    <row r="790" spans="1:9" ht="17.25">
      <c r="A790" s="1401"/>
      <c r="B790" s="1402"/>
      <c r="C790" s="1403"/>
      <c r="D790" s="1403"/>
      <c r="E790" s="1403"/>
      <c r="F790" s="1404"/>
      <c r="G790" s="1208"/>
      <c r="H790" s="1292"/>
      <c r="I790" s="1355"/>
    </row>
    <row r="791" spans="1:9" ht="17.25">
      <c r="A791" s="1401"/>
      <c r="B791" s="1402"/>
      <c r="C791" s="1403"/>
      <c r="D791" s="1403"/>
      <c r="E791" s="1403"/>
      <c r="F791" s="1404"/>
      <c r="G791" s="1208"/>
      <c r="H791" s="1292"/>
      <c r="I791" s="1355"/>
    </row>
    <row r="792" spans="1:9" ht="17.25">
      <c r="A792" s="1401"/>
      <c r="B792" s="1402"/>
      <c r="C792" s="1403"/>
      <c r="D792" s="1403"/>
      <c r="E792" s="1403"/>
      <c r="F792" s="1404"/>
      <c r="G792" s="1208"/>
      <c r="H792" s="1292"/>
      <c r="I792" s="1355"/>
    </row>
    <row r="793" spans="1:9" ht="17.25">
      <c r="A793" s="1401"/>
      <c r="B793" s="1402"/>
      <c r="C793" s="1403"/>
      <c r="D793" s="1403"/>
      <c r="E793" s="1403"/>
      <c r="F793" s="1404"/>
      <c r="G793" s="1208"/>
      <c r="H793" s="1292"/>
      <c r="I793" s="1355"/>
    </row>
    <row r="794" spans="1:9" ht="17.25">
      <c r="A794" s="1401"/>
      <c r="B794" s="1402"/>
      <c r="C794" s="1403"/>
      <c r="D794" s="1403"/>
      <c r="E794" s="1403"/>
      <c r="F794" s="1404"/>
      <c r="G794" s="1208"/>
      <c r="H794" s="1292"/>
      <c r="I794" s="1355"/>
    </row>
    <row r="795" spans="1:9" ht="17.25">
      <c r="A795" s="1401"/>
      <c r="B795" s="1402"/>
      <c r="C795" s="1403"/>
      <c r="D795" s="1403"/>
      <c r="E795" s="1403"/>
      <c r="F795" s="1404"/>
      <c r="G795" s="1208"/>
      <c r="H795" s="1292"/>
      <c r="I795" s="1355"/>
    </row>
    <row r="796" spans="1:9" ht="17.25">
      <c r="A796" s="1401"/>
      <c r="B796" s="1402"/>
      <c r="C796" s="1403"/>
      <c r="D796" s="1403"/>
      <c r="E796" s="1403"/>
      <c r="F796" s="1404"/>
      <c r="G796" s="1208"/>
      <c r="H796" s="1292"/>
      <c r="I796" s="1355"/>
    </row>
    <row r="797" spans="1:9" ht="17.25">
      <c r="A797" s="1401"/>
      <c r="B797" s="1402"/>
      <c r="C797" s="1403"/>
      <c r="D797" s="1403"/>
      <c r="E797" s="1403"/>
      <c r="F797" s="1404"/>
      <c r="G797" s="1208"/>
      <c r="H797" s="1292"/>
      <c r="I797" s="1355"/>
    </row>
    <row r="798" spans="1:9" ht="17.25">
      <c r="A798" s="1401"/>
      <c r="B798" s="1402"/>
      <c r="C798" s="1403"/>
      <c r="D798" s="1403"/>
      <c r="E798" s="1403"/>
      <c r="F798" s="1404"/>
      <c r="G798" s="1208"/>
      <c r="H798" s="1292"/>
      <c r="I798" s="1355"/>
    </row>
    <row r="799" spans="1:9" ht="17.25">
      <c r="A799" s="1401"/>
      <c r="B799" s="1402"/>
      <c r="C799" s="1403"/>
      <c r="D799" s="1403"/>
      <c r="E799" s="1403"/>
      <c r="F799" s="1404"/>
      <c r="G799" s="1208"/>
      <c r="H799" s="1292"/>
      <c r="I799" s="1355"/>
    </row>
    <row r="800" spans="1:9" ht="17.25">
      <c r="A800" s="1401"/>
      <c r="B800" s="1402"/>
      <c r="C800" s="1403"/>
      <c r="D800" s="1403"/>
      <c r="E800" s="1403"/>
      <c r="F800" s="1404"/>
      <c r="G800" s="1208"/>
      <c r="H800" s="1292"/>
      <c r="I800" s="1355"/>
    </row>
    <row r="801" spans="1:9" ht="17.25">
      <c r="A801" s="1401"/>
      <c r="B801" s="1402"/>
      <c r="C801" s="1403"/>
      <c r="D801" s="1403"/>
      <c r="E801" s="1403"/>
      <c r="F801" s="1404"/>
      <c r="G801" s="1208"/>
      <c r="H801" s="1292"/>
      <c r="I801" s="1355"/>
    </row>
    <row r="802" spans="1:9" ht="17.25">
      <c r="A802" s="1401"/>
      <c r="B802" s="1402"/>
      <c r="C802" s="1403"/>
      <c r="D802" s="1403"/>
      <c r="E802" s="1403"/>
      <c r="F802" s="1404"/>
      <c r="G802" s="1208"/>
      <c r="H802" s="1292"/>
      <c r="I802" s="1355"/>
    </row>
    <row r="803" spans="1:9" ht="17.25">
      <c r="A803" s="1401"/>
      <c r="B803" s="1402"/>
      <c r="C803" s="1403"/>
      <c r="D803" s="1403"/>
      <c r="E803" s="1403"/>
      <c r="F803" s="1404"/>
      <c r="G803" s="1208"/>
      <c r="H803" s="1292"/>
      <c r="I803" s="1355"/>
    </row>
    <row r="804" spans="1:9" ht="17.25">
      <c r="A804" s="1401"/>
      <c r="B804" s="1402"/>
      <c r="C804" s="1403"/>
      <c r="D804" s="1403"/>
      <c r="E804" s="1403"/>
      <c r="F804" s="1404"/>
      <c r="G804" s="1208"/>
      <c r="H804" s="1292"/>
      <c r="I804" s="1355"/>
    </row>
    <row r="805" spans="1:9" ht="17.25">
      <c r="A805" s="1401"/>
      <c r="B805" s="1402"/>
      <c r="C805" s="1403"/>
      <c r="D805" s="1403"/>
      <c r="E805" s="1403"/>
      <c r="F805" s="1404"/>
      <c r="G805" s="1208"/>
      <c r="H805" s="1292"/>
      <c r="I805" s="1355"/>
    </row>
    <row r="806" spans="1:9" ht="17.25">
      <c r="A806" s="1401"/>
      <c r="B806" s="1402"/>
      <c r="C806" s="1403"/>
      <c r="D806" s="1403"/>
      <c r="E806" s="1403"/>
      <c r="F806" s="1404"/>
      <c r="G806" s="1208"/>
      <c r="H806" s="1292"/>
      <c r="I806" s="1355"/>
    </row>
    <row r="807" spans="1:9" ht="17.25">
      <c r="A807" s="1401"/>
      <c r="B807" s="1402"/>
      <c r="C807" s="1403"/>
      <c r="D807" s="1403"/>
      <c r="E807" s="1403"/>
      <c r="F807" s="1404"/>
      <c r="G807" s="1208"/>
      <c r="H807" s="1292"/>
      <c r="I807" s="1355"/>
    </row>
    <row r="808" spans="1:9" ht="17.25">
      <c r="A808" s="1401"/>
      <c r="B808" s="1402"/>
      <c r="C808" s="1403"/>
      <c r="D808" s="1403"/>
      <c r="E808" s="1403"/>
      <c r="F808" s="1404"/>
      <c r="G808" s="1208"/>
      <c r="H808" s="1292"/>
      <c r="I808" s="1355"/>
    </row>
    <row r="809" spans="1:9" ht="17.25">
      <c r="A809" s="1401"/>
      <c r="B809" s="1402"/>
      <c r="C809" s="1403"/>
      <c r="D809" s="1403"/>
      <c r="E809" s="1403"/>
      <c r="F809" s="1404"/>
      <c r="G809" s="1208"/>
      <c r="H809" s="1292"/>
      <c r="I809" s="1355"/>
    </row>
    <row r="810" spans="1:9" ht="17.25">
      <c r="A810" s="1401"/>
      <c r="B810" s="1402"/>
      <c r="C810" s="1403"/>
      <c r="D810" s="1403"/>
      <c r="E810" s="1403"/>
      <c r="F810" s="1404"/>
      <c r="G810" s="1208"/>
      <c r="H810" s="1292"/>
      <c r="I810" s="1355"/>
    </row>
    <row r="811" spans="1:9" ht="17.25">
      <c r="A811" s="1401"/>
      <c r="B811" s="1402"/>
      <c r="C811" s="1403"/>
      <c r="D811" s="1403"/>
      <c r="E811" s="1403"/>
      <c r="F811" s="1404"/>
      <c r="G811" s="1208"/>
      <c r="H811" s="1292"/>
      <c r="I811" s="1355"/>
    </row>
    <row r="812" spans="1:9" ht="17.25">
      <c r="A812" s="1401"/>
      <c r="B812" s="1402"/>
      <c r="C812" s="1403"/>
      <c r="D812" s="1403"/>
      <c r="E812" s="1403"/>
      <c r="F812" s="1404"/>
      <c r="G812" s="1208"/>
      <c r="H812" s="1292"/>
      <c r="I812" s="1355"/>
    </row>
    <row r="813" spans="1:9" ht="17.25">
      <c r="A813" s="1401"/>
      <c r="B813" s="1402"/>
      <c r="C813" s="1403"/>
      <c r="D813" s="1403"/>
      <c r="E813" s="1403"/>
      <c r="F813" s="1404"/>
      <c r="G813" s="1208"/>
      <c r="H813" s="1292"/>
      <c r="I813" s="1355"/>
    </row>
    <row r="814" spans="1:9" ht="17.25">
      <c r="A814" s="1401"/>
      <c r="B814" s="1402"/>
      <c r="C814" s="1403"/>
      <c r="D814" s="1403"/>
      <c r="E814" s="1403"/>
      <c r="F814" s="1404"/>
      <c r="G814" s="1208"/>
      <c r="H814" s="1292"/>
      <c r="I814" s="1355"/>
    </row>
    <row r="815" spans="1:9" ht="17.25">
      <c r="A815" s="1401"/>
      <c r="B815" s="1402"/>
      <c r="C815" s="1403"/>
      <c r="D815" s="1403"/>
      <c r="E815" s="1403"/>
      <c r="F815" s="1404"/>
      <c r="G815" s="1208"/>
      <c r="H815" s="1292"/>
      <c r="I815" s="1355"/>
    </row>
    <row r="816" spans="1:9" ht="17.25">
      <c r="A816" s="1401"/>
      <c r="B816" s="1402"/>
      <c r="C816" s="1403"/>
      <c r="D816" s="1403"/>
      <c r="E816" s="1403"/>
      <c r="F816" s="1404"/>
      <c r="G816" s="1208"/>
      <c r="H816" s="1292"/>
      <c r="I816" s="1355"/>
    </row>
    <row r="817" spans="1:9" ht="17.25">
      <c r="A817" s="1401"/>
      <c r="B817" s="1402"/>
      <c r="C817" s="1403"/>
      <c r="D817" s="1403"/>
      <c r="E817" s="1403"/>
      <c r="F817" s="1404"/>
      <c r="G817" s="1208"/>
      <c r="H817" s="1292"/>
      <c r="I817" s="1355"/>
    </row>
    <row r="818" spans="1:9" ht="17.25">
      <c r="A818" s="1401"/>
      <c r="B818" s="1402"/>
      <c r="C818" s="1403"/>
      <c r="D818" s="1403"/>
      <c r="E818" s="1403"/>
      <c r="F818" s="1404"/>
      <c r="G818" s="1208"/>
      <c r="H818" s="1292"/>
      <c r="I818" s="1355"/>
    </row>
    <row r="819" spans="1:9" ht="17.25">
      <c r="A819" s="1401"/>
      <c r="B819" s="1402"/>
      <c r="C819" s="1403"/>
      <c r="D819" s="1403"/>
      <c r="E819" s="1403"/>
      <c r="F819" s="1404"/>
      <c r="G819" s="1208"/>
      <c r="H819" s="1292"/>
      <c r="I819" s="1355"/>
    </row>
    <row r="820" spans="1:9" ht="17.25">
      <c r="A820" s="1401"/>
      <c r="B820" s="1402"/>
      <c r="C820" s="1403"/>
      <c r="D820" s="1403"/>
      <c r="E820" s="1403"/>
      <c r="F820" s="1404"/>
      <c r="G820" s="1208"/>
      <c r="H820" s="1292"/>
      <c r="I820" s="1355"/>
    </row>
    <row r="821" spans="1:9" ht="17.25">
      <c r="A821" s="1401"/>
      <c r="B821" s="1402"/>
      <c r="C821" s="1403"/>
      <c r="D821" s="1403"/>
      <c r="E821" s="1403"/>
      <c r="F821" s="1404"/>
      <c r="G821" s="1208"/>
      <c r="H821" s="1292"/>
      <c r="I821" s="1355"/>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rowBreaks count="1" manualBreakCount="1">
    <brk id="60" max="7" man="1"/>
  </rowBreaks>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theme="4" tint="-0.499984740745262"/>
  </sheetPr>
  <dimension ref="A1:T601"/>
  <sheetViews>
    <sheetView showZeros="0" view="pageBreakPreview" zoomScale="55" zoomScaleNormal="100" zoomScaleSheetLayoutView="55" workbookViewId="0">
      <selection activeCell="J25" sqref="J25"/>
    </sheetView>
  </sheetViews>
  <sheetFormatPr baseColWidth="10" defaultColWidth="11.42578125" defaultRowHeight="14.25"/>
  <cols>
    <col min="1" max="1" width="3.140625" style="261" customWidth="1"/>
    <col min="2" max="2" width="5.42578125" style="264" customWidth="1"/>
    <col min="3" max="3" width="6.7109375" style="261" customWidth="1"/>
    <col min="4" max="4" width="48.28515625" style="261" customWidth="1"/>
    <col min="5" max="5" width="3.7109375" style="264" customWidth="1"/>
    <col min="6" max="6" width="8.42578125" style="1450" customWidth="1"/>
    <col min="7" max="7" width="8.42578125" style="261" customWidth="1"/>
    <col min="8" max="8" width="13.28515625" style="261" customWidth="1"/>
    <col min="9" max="9" width="11.7109375" style="261" customWidth="1"/>
    <col min="10" max="10" width="11.42578125" style="261"/>
    <col min="11" max="11" width="17.140625" style="261" customWidth="1"/>
    <col min="12" max="16384" width="11.42578125" style="261"/>
  </cols>
  <sheetData>
    <row r="1" spans="1:20" s="258" customFormat="1" ht="15.75">
      <c r="B1" s="259"/>
      <c r="E1" s="259"/>
      <c r="F1" s="1406"/>
    </row>
    <row r="2" spans="1:20" s="258" customFormat="1" ht="15.75">
      <c r="A2" s="254"/>
      <c r="B2" s="256" t="s">
        <v>825</v>
      </c>
      <c r="C2" s="256">
        <v>24</v>
      </c>
      <c r="D2" s="446" t="s">
        <v>4844</v>
      </c>
      <c r="E2" s="259"/>
      <c r="F2" s="1406"/>
      <c r="G2" s="259"/>
    </row>
    <row r="3" spans="1:20" ht="15" thickBot="1"/>
    <row r="4" spans="1:20" s="452" customFormat="1" ht="15.75" thickBot="1">
      <c r="A4" s="267" t="s">
        <v>174</v>
      </c>
      <c r="B4" s="532"/>
      <c r="C4" s="269"/>
      <c r="D4" s="489" t="s">
        <v>175</v>
      </c>
      <c r="E4" s="271" t="s">
        <v>36</v>
      </c>
      <c r="F4" s="1034" t="s">
        <v>176</v>
      </c>
      <c r="G4" s="271" t="s">
        <v>177</v>
      </c>
      <c r="H4" s="271" t="s">
        <v>178</v>
      </c>
      <c r="J4" s="2692" t="s">
        <v>6774</v>
      </c>
      <c r="K4" s="2693"/>
      <c r="L4" s="179"/>
      <c r="M4" s="2692" t="s">
        <v>6775</v>
      </c>
      <c r="N4" s="2693"/>
      <c r="O4" s="179"/>
      <c r="P4" s="2692" t="s">
        <v>6776</v>
      </c>
      <c r="Q4" s="2693"/>
      <c r="R4" s="179"/>
      <c r="S4" s="2692" t="s">
        <v>6777</v>
      </c>
      <c r="T4" s="2693"/>
    </row>
    <row r="5" spans="1:20" s="331" customFormat="1" ht="12.75" customHeight="1">
      <c r="A5" s="385"/>
      <c r="B5" s="386"/>
      <c r="C5" s="385"/>
      <c r="D5" s="1407"/>
      <c r="E5" s="388"/>
      <c r="F5" s="1408"/>
      <c r="G5" s="1409"/>
      <c r="H5" s="1410" t="str">
        <f>IF(F5=0,"",G5*F5)</f>
        <v/>
      </c>
    </row>
    <row r="6" spans="1:20" s="331" customFormat="1" ht="12.75" customHeight="1">
      <c r="A6" s="274"/>
      <c r="B6" s="1356" t="s">
        <v>4845</v>
      </c>
      <c r="C6" s="1357"/>
      <c r="D6" s="1265" t="s">
        <v>4846</v>
      </c>
      <c r="E6" s="978"/>
      <c r="F6" s="1411"/>
      <c r="G6" s="932"/>
      <c r="H6" s="1412"/>
    </row>
    <row r="7" spans="1:20" s="331" customFormat="1" ht="12.75" customHeight="1">
      <c r="A7" s="274"/>
      <c r="B7" s="1363" t="s">
        <v>179</v>
      </c>
      <c r="C7" s="1357"/>
      <c r="D7" s="1256" t="s">
        <v>179</v>
      </c>
      <c r="E7" s="984" t="s">
        <v>179</v>
      </c>
      <c r="F7" s="1411"/>
      <c r="G7" s="932"/>
      <c r="H7" s="1413"/>
    </row>
    <row r="8" spans="1:20" s="331" customFormat="1" ht="12.75" customHeight="1" thickBot="1">
      <c r="A8" s="274"/>
      <c r="B8" s="1356" t="s">
        <v>4847</v>
      </c>
      <c r="C8" s="1357"/>
      <c r="D8" s="1260" t="s">
        <v>4848</v>
      </c>
      <c r="E8" s="984"/>
      <c r="F8" s="1411"/>
      <c r="G8" s="932"/>
      <c r="H8" s="1413"/>
    </row>
    <row r="9" spans="1:20" s="331" customFormat="1" ht="12.75" customHeight="1">
      <c r="A9" s="274"/>
      <c r="B9" s="1363" t="s">
        <v>179</v>
      </c>
      <c r="C9" s="1357"/>
      <c r="D9" s="1414" t="s">
        <v>4849</v>
      </c>
      <c r="E9" s="1001" t="s">
        <v>51</v>
      </c>
      <c r="F9" s="1411">
        <v>2</v>
      </c>
      <c r="G9" s="932">
        <v>13838.85</v>
      </c>
      <c r="H9" s="1413">
        <f>+IF(F9=0,"",F9*G9)</f>
        <v>27677.7</v>
      </c>
      <c r="J9" s="2056" t="s">
        <v>6414</v>
      </c>
      <c r="K9" s="2063" t="str">
        <f>VLOOKUP(J9,'FICHE RATIOS'!C:D,2,FALSE)</f>
        <v>GTB</v>
      </c>
      <c r="M9" s="2028"/>
      <c r="N9" s="2029"/>
      <c r="P9" s="2028"/>
      <c r="Q9" s="2029"/>
      <c r="S9" s="2028"/>
      <c r="T9" s="2029"/>
    </row>
    <row r="10" spans="1:20" s="331" customFormat="1" ht="12.75" customHeight="1">
      <c r="A10" s="274"/>
      <c r="B10" s="1363" t="s">
        <v>179</v>
      </c>
      <c r="C10" s="1357"/>
      <c r="D10" s="1415" t="s">
        <v>4850</v>
      </c>
      <c r="E10" s="992" t="s">
        <v>51</v>
      </c>
      <c r="F10" s="1411">
        <v>1</v>
      </c>
      <c r="G10" s="932">
        <v>618606.44999999995</v>
      </c>
      <c r="H10" s="1413">
        <f>+IF(F10=0,"",F10*G10)</f>
        <v>618606.44999999995</v>
      </c>
      <c r="J10" s="2058" t="s">
        <v>6414</v>
      </c>
      <c r="K10" s="2064" t="str">
        <f>VLOOKUP(J10,'FICHE RATIOS'!C:D,2,FALSE)</f>
        <v>GTB</v>
      </c>
      <c r="M10" s="2030"/>
      <c r="N10" s="2031"/>
      <c r="P10" s="2030"/>
      <c r="Q10" s="2031"/>
      <c r="S10" s="2030"/>
      <c r="T10" s="2031"/>
    </row>
    <row r="11" spans="1:20" s="331" customFormat="1" ht="12.75" customHeight="1">
      <c r="A11" s="274"/>
      <c r="B11" s="1363" t="s">
        <v>179</v>
      </c>
      <c r="C11" s="1357"/>
      <c r="D11" s="1256" t="s">
        <v>179</v>
      </c>
      <c r="E11" s="992" t="s">
        <v>179</v>
      </c>
      <c r="F11" s="1411"/>
      <c r="G11" s="932"/>
      <c r="H11" s="1413"/>
      <c r="J11" s="2058" t="s">
        <v>6414</v>
      </c>
      <c r="K11" s="2064" t="str">
        <f>VLOOKUP(J11,'FICHE RATIOS'!C:D,2,FALSE)</f>
        <v>GTB</v>
      </c>
      <c r="M11" s="2030"/>
      <c r="N11" s="2031"/>
      <c r="P11" s="2030"/>
      <c r="Q11" s="2031"/>
      <c r="S11" s="2030"/>
      <c r="T11" s="2031"/>
    </row>
    <row r="12" spans="1:20" s="331" customFormat="1" ht="12.75" customHeight="1">
      <c r="A12" s="274"/>
      <c r="B12" s="1363" t="s">
        <v>179</v>
      </c>
      <c r="C12" s="1357"/>
      <c r="D12" s="1416" t="s">
        <v>4851</v>
      </c>
      <c r="E12" s="1417" t="s">
        <v>51</v>
      </c>
      <c r="F12" s="1411">
        <v>1</v>
      </c>
      <c r="G12" s="932">
        <v>12284.4</v>
      </c>
      <c r="H12" s="1418" t="s">
        <v>4852</v>
      </c>
      <c r="J12" s="2058" t="s">
        <v>6414</v>
      </c>
      <c r="K12" s="2064" t="str">
        <f>VLOOKUP(J12,'FICHE RATIOS'!C:D,2,FALSE)</f>
        <v>GTB</v>
      </c>
      <c r="M12" s="2032"/>
      <c r="N12" s="2031"/>
      <c r="P12" s="2032"/>
      <c r="Q12" s="2031"/>
      <c r="S12" s="2032"/>
      <c r="T12" s="2031"/>
    </row>
    <row r="13" spans="1:20" s="331" customFormat="1" ht="12.75" customHeight="1">
      <c r="A13" s="274"/>
      <c r="B13" s="1363" t="s">
        <v>179</v>
      </c>
      <c r="C13" s="1357"/>
      <c r="D13" s="1256" t="s">
        <v>4853</v>
      </c>
      <c r="E13" s="992" t="s">
        <v>179</v>
      </c>
      <c r="F13" s="1411"/>
      <c r="G13" s="932"/>
      <c r="H13" s="1413"/>
      <c r="J13" s="2058" t="s">
        <v>6414</v>
      </c>
      <c r="K13" s="2064" t="str">
        <f>VLOOKUP(J13,'FICHE RATIOS'!C:D,2,FALSE)</f>
        <v>GTB</v>
      </c>
      <c r="M13" s="2030"/>
      <c r="N13" s="2031"/>
      <c r="P13" s="2030"/>
      <c r="Q13" s="2031"/>
      <c r="S13" s="2030"/>
      <c r="T13" s="2031"/>
    </row>
    <row r="14" spans="1:20" s="331" customFormat="1" ht="12.75" customHeight="1">
      <c r="A14" s="274"/>
      <c r="B14" s="1363" t="s">
        <v>179</v>
      </c>
      <c r="C14" s="1357"/>
      <c r="D14" s="1256" t="s">
        <v>4854</v>
      </c>
      <c r="E14" s="992" t="s">
        <v>179</v>
      </c>
      <c r="F14" s="1411"/>
      <c r="G14" s="932"/>
      <c r="H14" s="1413"/>
      <c r="J14" s="2058" t="s">
        <v>6414</v>
      </c>
      <c r="K14" s="2064" t="str">
        <f>VLOOKUP(J14,'FICHE RATIOS'!C:D,2,FALSE)</f>
        <v>GTB</v>
      </c>
      <c r="M14" s="2030"/>
      <c r="N14" s="2031"/>
      <c r="P14" s="2030"/>
      <c r="Q14" s="2031"/>
      <c r="S14" s="2030"/>
      <c r="T14" s="2031"/>
    </row>
    <row r="15" spans="1:20" s="331" customFormat="1" ht="12.75" customHeight="1">
      <c r="A15" s="274"/>
      <c r="B15" s="1363" t="s">
        <v>179</v>
      </c>
      <c r="C15" s="1357"/>
      <c r="D15" s="1415" t="s">
        <v>4855</v>
      </c>
      <c r="E15" s="992" t="s">
        <v>51</v>
      </c>
      <c r="F15" s="1411">
        <v>1</v>
      </c>
      <c r="G15" s="932">
        <v>10105.92</v>
      </c>
      <c r="H15" s="1413">
        <f>+IF(F15=0,"",F15*G15)</f>
        <v>10105.92</v>
      </c>
      <c r="J15" s="2058" t="s">
        <v>6414</v>
      </c>
      <c r="K15" s="2064" t="str">
        <f>VLOOKUP(J15,'FICHE RATIOS'!C:D,2,FALSE)</f>
        <v>GTB</v>
      </c>
      <c r="M15" s="2030"/>
      <c r="N15" s="2031"/>
      <c r="P15" s="2030"/>
      <c r="Q15" s="2031"/>
      <c r="S15" s="2030"/>
      <c r="T15" s="2031"/>
    </row>
    <row r="16" spans="1:20" s="331" customFormat="1" ht="12.75" customHeight="1">
      <c r="A16" s="274"/>
      <c r="B16" s="1363" t="s">
        <v>179</v>
      </c>
      <c r="C16" s="1357"/>
      <c r="D16" s="1256" t="s">
        <v>179</v>
      </c>
      <c r="E16" s="992" t="s">
        <v>179</v>
      </c>
      <c r="F16" s="1411"/>
      <c r="G16" s="932"/>
      <c r="H16" s="1413" t="str">
        <f t="shared" ref="H16:H63" si="0">+IF(F16=0,"",F16*G16)</f>
        <v/>
      </c>
      <c r="J16" s="2058" t="s">
        <v>6414</v>
      </c>
      <c r="K16" s="2064" t="str">
        <f>VLOOKUP(J16,'FICHE RATIOS'!C:D,2,FALSE)</f>
        <v>GTB</v>
      </c>
      <c r="M16" s="2030"/>
      <c r="N16" s="2031"/>
      <c r="P16" s="2030"/>
      <c r="Q16" s="2031"/>
      <c r="S16" s="2030"/>
      <c r="T16" s="2031"/>
    </row>
    <row r="17" spans="1:20" s="331" customFormat="1" ht="12.75" customHeight="1">
      <c r="A17" s="274"/>
      <c r="B17" s="1363" t="s">
        <v>179</v>
      </c>
      <c r="C17" s="1357"/>
      <c r="D17" s="1256" t="s">
        <v>179</v>
      </c>
      <c r="E17" s="992" t="s">
        <v>179</v>
      </c>
      <c r="F17" s="1411"/>
      <c r="G17" s="932"/>
      <c r="H17" s="1413" t="str">
        <f t="shared" si="0"/>
        <v/>
      </c>
      <c r="J17" s="2058" t="s">
        <v>6414</v>
      </c>
      <c r="K17" s="2064" t="str">
        <f>VLOOKUP(J17,'FICHE RATIOS'!C:D,2,FALSE)</f>
        <v>GTB</v>
      </c>
      <c r="M17" s="2032"/>
      <c r="N17" s="2031"/>
      <c r="P17" s="2032"/>
      <c r="Q17" s="2031"/>
      <c r="S17" s="2032"/>
      <c r="T17" s="2031"/>
    </row>
    <row r="18" spans="1:20" s="331" customFormat="1" ht="12.75" customHeight="1">
      <c r="A18" s="274"/>
      <c r="B18" s="1363" t="s">
        <v>179</v>
      </c>
      <c r="C18" s="1357"/>
      <c r="D18" s="1256" t="s">
        <v>179</v>
      </c>
      <c r="E18" s="992" t="s">
        <v>179</v>
      </c>
      <c r="F18" s="1411"/>
      <c r="G18" s="932"/>
      <c r="H18" s="1413" t="str">
        <f t="shared" si="0"/>
        <v/>
      </c>
      <c r="J18" s="2058" t="s">
        <v>6414</v>
      </c>
      <c r="K18" s="2064" t="str">
        <f>VLOOKUP(J18,'FICHE RATIOS'!C:D,2,FALSE)</f>
        <v>GTB</v>
      </c>
      <c r="M18" s="2030"/>
      <c r="N18" s="2031"/>
      <c r="P18" s="2030"/>
      <c r="Q18" s="2031"/>
      <c r="S18" s="2030"/>
      <c r="T18" s="2031"/>
    </row>
    <row r="19" spans="1:20" s="331" customFormat="1" ht="12.75" customHeight="1">
      <c r="A19" s="274"/>
      <c r="B19" s="1363" t="s">
        <v>4856</v>
      </c>
      <c r="C19" s="1357"/>
      <c r="D19" s="1260" t="s">
        <v>4857</v>
      </c>
      <c r="E19" s="992" t="s">
        <v>51</v>
      </c>
      <c r="F19" s="1411"/>
      <c r="G19" s="932"/>
      <c r="H19" s="1413" t="str">
        <f t="shared" si="0"/>
        <v/>
      </c>
      <c r="J19" s="2058" t="s">
        <v>6414</v>
      </c>
      <c r="K19" s="2064" t="str">
        <f>VLOOKUP(J19,'FICHE RATIOS'!C:D,2,FALSE)</f>
        <v>GTB</v>
      </c>
      <c r="M19" s="2033"/>
      <c r="N19" s="2031"/>
      <c r="P19" s="2033"/>
      <c r="Q19" s="2031"/>
      <c r="S19" s="2033"/>
      <c r="T19" s="2031"/>
    </row>
    <row r="20" spans="1:20" s="331" customFormat="1" ht="12.75" customHeight="1">
      <c r="A20" s="274"/>
      <c r="B20" s="1363" t="s">
        <v>179</v>
      </c>
      <c r="C20" s="1357"/>
      <c r="D20" s="1256" t="s">
        <v>4858</v>
      </c>
      <c r="E20" s="992" t="s">
        <v>179</v>
      </c>
      <c r="F20" s="1411"/>
      <c r="G20" s="932"/>
      <c r="H20" s="1413" t="str">
        <f t="shared" si="0"/>
        <v/>
      </c>
      <c r="J20" s="2058" t="s">
        <v>6414</v>
      </c>
      <c r="K20" s="2064" t="str">
        <f>VLOOKUP(J20,'FICHE RATIOS'!C:D,2,FALSE)</f>
        <v>GTB</v>
      </c>
      <c r="M20" s="2034"/>
      <c r="N20" s="2031"/>
      <c r="P20" s="2034"/>
      <c r="Q20" s="2031"/>
      <c r="S20" s="2034"/>
      <c r="T20" s="2031"/>
    </row>
    <row r="21" spans="1:20" s="331" customFormat="1" ht="12.75" customHeight="1">
      <c r="A21" s="274"/>
      <c r="B21" s="1363" t="s">
        <v>179</v>
      </c>
      <c r="C21" s="1357"/>
      <c r="D21" s="1415" t="s">
        <v>4859</v>
      </c>
      <c r="E21" s="992" t="s">
        <v>51</v>
      </c>
      <c r="F21" s="1411">
        <v>2379</v>
      </c>
      <c r="G21" s="932">
        <v>221.47</v>
      </c>
      <c r="H21" s="1413">
        <f t="shared" si="0"/>
        <v>526877.13</v>
      </c>
      <c r="J21" s="2058" t="s">
        <v>6414</v>
      </c>
      <c r="K21" s="2064" t="str">
        <f>VLOOKUP(J21,'FICHE RATIOS'!C:D,2,FALSE)</f>
        <v>GTB</v>
      </c>
      <c r="M21" s="2033"/>
      <c r="N21" s="2031"/>
      <c r="P21" s="2033"/>
      <c r="Q21" s="2031"/>
      <c r="S21" s="2033"/>
      <c r="T21" s="2031"/>
    </row>
    <row r="22" spans="1:20" s="331" customFormat="1" ht="12.75" customHeight="1">
      <c r="A22" s="274"/>
      <c r="B22" s="1363" t="s">
        <v>179</v>
      </c>
      <c r="C22" s="1357"/>
      <c r="D22" s="1415" t="s">
        <v>4860</v>
      </c>
      <c r="E22" s="992" t="s">
        <v>66</v>
      </c>
      <c r="F22" s="1411">
        <v>2256</v>
      </c>
      <c r="G22" s="932">
        <v>97</v>
      </c>
      <c r="H22" s="1413">
        <f t="shared" si="0"/>
        <v>218832</v>
      </c>
      <c r="J22" s="2058" t="s">
        <v>6414</v>
      </c>
      <c r="K22" s="2064" t="str">
        <f>VLOOKUP(J22,'FICHE RATIOS'!C:D,2,FALSE)</f>
        <v>GTB</v>
      </c>
      <c r="M22" s="2035"/>
      <c r="N22" s="2031"/>
      <c r="P22" s="2035"/>
      <c r="Q22" s="2031"/>
      <c r="S22" s="2035"/>
      <c r="T22" s="2031"/>
    </row>
    <row r="23" spans="1:20" s="331" customFormat="1" ht="12.75" customHeight="1">
      <c r="A23" s="274"/>
      <c r="B23" s="1363" t="s">
        <v>179</v>
      </c>
      <c r="C23" s="1357"/>
      <c r="D23" s="1414" t="s">
        <v>4861</v>
      </c>
      <c r="E23" s="992" t="s">
        <v>51</v>
      </c>
      <c r="F23" s="1411">
        <v>1</v>
      </c>
      <c r="G23" s="932">
        <v>47917.04</v>
      </c>
      <c r="H23" s="1413">
        <f t="shared" si="0"/>
        <v>47917.04</v>
      </c>
      <c r="J23" s="2058" t="s">
        <v>6414</v>
      </c>
      <c r="K23" s="2064" t="str">
        <f>VLOOKUP(J23,'FICHE RATIOS'!C:D,2,FALSE)</f>
        <v>GTB</v>
      </c>
      <c r="M23" s="2036"/>
      <c r="N23" s="2031"/>
      <c r="P23" s="2036"/>
      <c r="Q23" s="2031"/>
      <c r="S23" s="2036"/>
      <c r="T23" s="2031"/>
    </row>
    <row r="24" spans="1:20" s="331" customFormat="1" ht="12.75" customHeight="1">
      <c r="A24" s="274"/>
      <c r="B24" s="1363" t="s">
        <v>179</v>
      </c>
      <c r="C24" s="1357"/>
      <c r="D24" s="1415" t="s">
        <v>4862</v>
      </c>
      <c r="E24" s="1001" t="s">
        <v>51</v>
      </c>
      <c r="F24" s="1411">
        <v>1</v>
      </c>
      <c r="G24" s="932">
        <v>5100.4799999999996</v>
      </c>
      <c r="H24" s="1413">
        <f t="shared" si="0"/>
        <v>5100.4799999999996</v>
      </c>
      <c r="J24" s="2058" t="s">
        <v>6414</v>
      </c>
      <c r="K24" s="2064" t="str">
        <f>VLOOKUP(J24,'FICHE RATIOS'!C:D,2,FALSE)</f>
        <v>GTB</v>
      </c>
      <c r="M24" s="2034"/>
      <c r="N24" s="2031"/>
      <c r="P24" s="2034"/>
      <c r="Q24" s="2031"/>
      <c r="S24" s="2034"/>
      <c r="T24" s="2031"/>
    </row>
    <row r="25" spans="1:20" s="331" customFormat="1" ht="12.75" customHeight="1">
      <c r="A25" s="274"/>
      <c r="B25" s="1363" t="s">
        <v>179</v>
      </c>
      <c r="C25" s="1357"/>
      <c r="D25" s="1415" t="s">
        <v>4863</v>
      </c>
      <c r="E25" s="992" t="s">
        <v>51</v>
      </c>
      <c r="F25" s="1411">
        <v>1</v>
      </c>
      <c r="G25" s="932">
        <v>45192.37</v>
      </c>
      <c r="H25" s="1413">
        <f t="shared" si="0"/>
        <v>45192.37</v>
      </c>
      <c r="J25" s="2058" t="s">
        <v>6414</v>
      </c>
      <c r="K25" s="2064" t="str">
        <f>VLOOKUP(J25,'FICHE RATIOS'!C:D,2,FALSE)</f>
        <v>GTB</v>
      </c>
      <c r="M25" s="2034"/>
      <c r="N25" s="2031"/>
      <c r="P25" s="2034"/>
      <c r="Q25" s="2031"/>
      <c r="S25" s="2034"/>
      <c r="T25" s="2031"/>
    </row>
    <row r="26" spans="1:20" s="331" customFormat="1" ht="12.75" customHeight="1">
      <c r="A26" s="274"/>
      <c r="B26" s="1363" t="s">
        <v>179</v>
      </c>
      <c r="C26" s="1357"/>
      <c r="D26" s="1415" t="s">
        <v>4864</v>
      </c>
      <c r="E26" s="1001" t="s">
        <v>51</v>
      </c>
      <c r="F26" s="1411">
        <v>1</v>
      </c>
      <c r="G26" s="932">
        <v>62481.63</v>
      </c>
      <c r="H26" s="1413">
        <f t="shared" si="0"/>
        <v>62481.63</v>
      </c>
      <c r="J26" s="2058" t="s">
        <v>6414</v>
      </c>
      <c r="K26" s="2064" t="str">
        <f>VLOOKUP(J26,'FICHE RATIOS'!C:D,2,FALSE)</f>
        <v>GTB</v>
      </c>
      <c r="M26" s="2034"/>
      <c r="N26" s="2031"/>
      <c r="P26" s="2034"/>
      <c r="Q26" s="2031"/>
      <c r="S26" s="2034"/>
      <c r="T26" s="2031"/>
    </row>
    <row r="27" spans="1:20" s="331" customFormat="1" ht="12.75" customHeight="1">
      <c r="A27" s="274"/>
      <c r="B27" s="1363" t="s">
        <v>179</v>
      </c>
      <c r="C27" s="1357"/>
      <c r="D27" s="1415" t="s">
        <v>4865</v>
      </c>
      <c r="E27" s="992" t="s">
        <v>51</v>
      </c>
      <c r="F27" s="1411">
        <v>1204</v>
      </c>
      <c r="G27" s="932">
        <v>136.77000000000001</v>
      </c>
      <c r="H27" s="1413">
        <f t="shared" si="0"/>
        <v>164671.08000000002</v>
      </c>
      <c r="J27" s="2058" t="s">
        <v>6414</v>
      </c>
      <c r="K27" s="2064" t="str">
        <f>VLOOKUP(J27,'FICHE RATIOS'!C:D,2,FALSE)</f>
        <v>GTB</v>
      </c>
      <c r="M27" s="2034"/>
      <c r="N27" s="2031"/>
      <c r="P27" s="2034"/>
      <c r="Q27" s="2031"/>
      <c r="S27" s="2034"/>
      <c r="T27" s="2031"/>
    </row>
    <row r="28" spans="1:20" s="331" customFormat="1" ht="12.75" customHeight="1">
      <c r="A28" s="274"/>
      <c r="B28" s="1363" t="s">
        <v>179</v>
      </c>
      <c r="C28" s="1357"/>
      <c r="D28" s="1415" t="s">
        <v>4866</v>
      </c>
      <c r="E28" s="992" t="s">
        <v>51</v>
      </c>
      <c r="F28" s="1411">
        <v>940</v>
      </c>
      <c r="G28" s="932">
        <v>126.92</v>
      </c>
      <c r="H28" s="1413">
        <f t="shared" si="0"/>
        <v>119304.8</v>
      </c>
      <c r="J28" s="2058" t="s">
        <v>6414</v>
      </c>
      <c r="K28" s="2064" t="str">
        <f>VLOOKUP(J28,'FICHE RATIOS'!C:D,2,FALSE)</f>
        <v>GTB</v>
      </c>
      <c r="M28" s="2034"/>
      <c r="N28" s="2031"/>
      <c r="P28" s="2034"/>
      <c r="Q28" s="2031"/>
      <c r="S28" s="2034"/>
      <c r="T28" s="2031"/>
    </row>
    <row r="29" spans="1:20" s="331" customFormat="1" ht="12.75" customHeight="1">
      <c r="A29" s="274"/>
      <c r="B29" s="1363" t="s">
        <v>179</v>
      </c>
      <c r="C29" s="1357"/>
      <c r="D29" s="1415" t="s">
        <v>4867</v>
      </c>
      <c r="E29" s="1001" t="s">
        <v>51</v>
      </c>
      <c r="F29" s="1411">
        <v>1</v>
      </c>
      <c r="G29" s="932">
        <v>8837.0300000000007</v>
      </c>
      <c r="H29" s="1413">
        <f t="shared" si="0"/>
        <v>8837.0300000000007</v>
      </c>
      <c r="J29" s="2058" t="s">
        <v>6414</v>
      </c>
      <c r="K29" s="2064" t="str">
        <f>VLOOKUP(J29,'FICHE RATIOS'!C:D,2,FALSE)</f>
        <v>GTB</v>
      </c>
      <c r="M29" s="2034"/>
      <c r="N29" s="2031"/>
      <c r="P29" s="2034"/>
      <c r="Q29" s="2031"/>
      <c r="S29" s="2034"/>
      <c r="T29" s="2031"/>
    </row>
    <row r="30" spans="1:20" s="331" customFormat="1" ht="12.75" customHeight="1">
      <c r="A30" s="274"/>
      <c r="B30" s="1363" t="s">
        <v>179</v>
      </c>
      <c r="C30" s="1357"/>
      <c r="D30" s="1415" t="s">
        <v>4868</v>
      </c>
      <c r="E30" s="992" t="s">
        <v>51</v>
      </c>
      <c r="F30" s="1411">
        <v>4</v>
      </c>
      <c r="G30" s="932">
        <v>1254.01</v>
      </c>
      <c r="H30" s="1413">
        <f t="shared" si="0"/>
        <v>5016.04</v>
      </c>
      <c r="J30" s="2058" t="s">
        <v>6414</v>
      </c>
      <c r="K30" s="2064" t="str">
        <f>VLOOKUP(J30,'FICHE RATIOS'!C:D,2,FALSE)</f>
        <v>GTB</v>
      </c>
      <c r="M30" s="2034"/>
      <c r="N30" s="2031"/>
      <c r="P30" s="2034"/>
      <c r="Q30" s="2031"/>
      <c r="S30" s="2034"/>
      <c r="T30" s="2031"/>
    </row>
    <row r="31" spans="1:20" s="331" customFormat="1" ht="12.75" customHeight="1">
      <c r="A31" s="274"/>
      <c r="B31" s="1363" t="s">
        <v>179</v>
      </c>
      <c r="C31" s="1357"/>
      <c r="D31" s="1256" t="s">
        <v>4869</v>
      </c>
      <c r="E31" s="992" t="s">
        <v>179</v>
      </c>
      <c r="F31" s="1411"/>
      <c r="G31" s="932"/>
      <c r="H31" s="1413" t="str">
        <f t="shared" si="0"/>
        <v/>
      </c>
      <c r="J31" s="2058" t="s">
        <v>6414</v>
      </c>
      <c r="K31" s="2064" t="str">
        <f>VLOOKUP(J31,'FICHE RATIOS'!C:D,2,FALSE)</f>
        <v>GTB</v>
      </c>
      <c r="M31" s="2034"/>
      <c r="N31" s="2031"/>
      <c r="P31" s="2034"/>
      <c r="Q31" s="2031"/>
      <c r="S31" s="2034"/>
      <c r="T31" s="2031"/>
    </row>
    <row r="32" spans="1:20" s="331" customFormat="1" ht="12.75" customHeight="1">
      <c r="A32" s="274"/>
      <c r="B32" s="1363" t="s">
        <v>179</v>
      </c>
      <c r="C32" s="1357"/>
      <c r="D32" s="1415" t="s">
        <v>4870</v>
      </c>
      <c r="E32" s="992" t="s">
        <v>66</v>
      </c>
      <c r="F32" s="1411">
        <v>20</v>
      </c>
      <c r="G32" s="932">
        <v>67</v>
      </c>
      <c r="H32" s="1413">
        <f t="shared" si="0"/>
        <v>1340</v>
      </c>
      <c r="J32" s="2058" t="s">
        <v>6414</v>
      </c>
      <c r="K32" s="2064" t="str">
        <f>VLOOKUP(J32,'FICHE RATIOS'!C:D,2,FALSE)</f>
        <v>GTB</v>
      </c>
      <c r="M32" s="2034"/>
      <c r="N32" s="2031"/>
      <c r="P32" s="2034"/>
      <c r="Q32" s="2031"/>
      <c r="S32" s="2034"/>
      <c r="T32" s="2031"/>
    </row>
    <row r="33" spans="1:20" s="331" customFormat="1" ht="12.75" customHeight="1">
      <c r="A33" s="274"/>
      <c r="B33" s="1363" t="s">
        <v>179</v>
      </c>
      <c r="C33" s="1357"/>
      <c r="D33" s="1415" t="s">
        <v>4871</v>
      </c>
      <c r="E33" s="992" t="s">
        <v>66</v>
      </c>
      <c r="F33" s="1411">
        <v>2</v>
      </c>
      <c r="G33" s="932">
        <v>5939.93</v>
      </c>
      <c r="H33" s="1413">
        <f t="shared" si="0"/>
        <v>11879.86</v>
      </c>
      <c r="J33" s="2058" t="s">
        <v>6414</v>
      </c>
      <c r="K33" s="2064" t="str">
        <f>VLOOKUP(J33,'FICHE RATIOS'!C:D,2,FALSE)</f>
        <v>GTB</v>
      </c>
      <c r="M33" s="2034"/>
      <c r="N33" s="2031"/>
      <c r="P33" s="2034"/>
      <c r="Q33" s="2031"/>
      <c r="S33" s="2034"/>
      <c r="T33" s="2031"/>
    </row>
    <row r="34" spans="1:20" s="331" customFormat="1" ht="12.75" customHeight="1">
      <c r="A34" s="274"/>
      <c r="B34" s="1363" t="s">
        <v>179</v>
      </c>
      <c r="C34" s="1357"/>
      <c r="D34" s="1256" t="s">
        <v>179</v>
      </c>
      <c r="E34" s="992" t="s">
        <v>179</v>
      </c>
      <c r="F34" s="1411"/>
      <c r="G34" s="932"/>
      <c r="H34" s="1413" t="str">
        <f t="shared" si="0"/>
        <v/>
      </c>
      <c r="J34" s="2058" t="s">
        <v>6414</v>
      </c>
      <c r="K34" s="2064" t="str">
        <f>VLOOKUP(J34,'FICHE RATIOS'!C:D,2,FALSE)</f>
        <v>GTB</v>
      </c>
      <c r="M34" s="2034"/>
      <c r="N34" s="2031"/>
      <c r="P34" s="2034"/>
      <c r="Q34" s="2031"/>
      <c r="S34" s="2034"/>
      <c r="T34" s="2031"/>
    </row>
    <row r="35" spans="1:20" s="331" customFormat="1" ht="12.75" customHeight="1">
      <c r="A35" s="274"/>
      <c r="B35" s="1363" t="s">
        <v>179</v>
      </c>
      <c r="C35" s="1357"/>
      <c r="D35" s="1256" t="s">
        <v>179</v>
      </c>
      <c r="E35" s="992" t="s">
        <v>179</v>
      </c>
      <c r="F35" s="1411"/>
      <c r="G35" s="932"/>
      <c r="H35" s="1413" t="str">
        <f t="shared" si="0"/>
        <v/>
      </c>
      <c r="J35" s="2058" t="s">
        <v>6414</v>
      </c>
      <c r="K35" s="2064" t="str">
        <f>VLOOKUP(J35,'FICHE RATIOS'!C:D,2,FALSE)</f>
        <v>GTB</v>
      </c>
      <c r="M35" s="2034"/>
      <c r="N35" s="2031"/>
      <c r="P35" s="2034"/>
      <c r="Q35" s="2031"/>
      <c r="S35" s="2034"/>
      <c r="T35" s="2031"/>
    </row>
    <row r="36" spans="1:20" s="331" customFormat="1" ht="12.75" customHeight="1">
      <c r="A36" s="274"/>
      <c r="B36" s="1363" t="s">
        <v>179</v>
      </c>
      <c r="C36" s="1357"/>
      <c r="D36" s="1256" t="s">
        <v>179</v>
      </c>
      <c r="E36" s="992" t="s">
        <v>179</v>
      </c>
      <c r="F36" s="1411"/>
      <c r="G36" s="932"/>
      <c r="H36" s="1413" t="str">
        <f t="shared" si="0"/>
        <v/>
      </c>
      <c r="J36" s="2058" t="s">
        <v>6414</v>
      </c>
      <c r="K36" s="2064" t="str">
        <f>VLOOKUP(J36,'FICHE RATIOS'!C:D,2,FALSE)</f>
        <v>GTB</v>
      </c>
      <c r="M36" s="2034"/>
      <c r="N36" s="2031"/>
      <c r="P36" s="2034"/>
      <c r="Q36" s="2031"/>
      <c r="S36" s="2034"/>
      <c r="T36" s="2031"/>
    </row>
    <row r="37" spans="1:20" s="331" customFormat="1" ht="12.75" customHeight="1">
      <c r="A37" s="274"/>
      <c r="B37" s="1363" t="s">
        <v>4872</v>
      </c>
      <c r="C37" s="1357"/>
      <c r="D37" s="1260" t="s">
        <v>4873</v>
      </c>
      <c r="E37" s="1001"/>
      <c r="F37" s="1411"/>
      <c r="G37" s="932"/>
      <c r="H37" s="1413" t="str">
        <f t="shared" si="0"/>
        <v/>
      </c>
      <c r="J37" s="2058" t="s">
        <v>6414</v>
      </c>
      <c r="K37" s="2064" t="str">
        <f>VLOOKUP(J37,'FICHE RATIOS'!C:D,2,FALSE)</f>
        <v>GTB</v>
      </c>
      <c r="M37" s="2034"/>
      <c r="N37" s="2031"/>
      <c r="P37" s="2034"/>
      <c r="Q37" s="2031"/>
      <c r="S37" s="2034"/>
      <c r="T37" s="2031"/>
    </row>
    <row r="38" spans="1:20" s="331" customFormat="1" ht="12.75" customHeight="1">
      <c r="A38" s="274"/>
      <c r="B38" s="1363" t="s">
        <v>179</v>
      </c>
      <c r="C38" s="1357"/>
      <c r="D38" s="1256" t="s">
        <v>179</v>
      </c>
      <c r="E38" s="992" t="s">
        <v>179</v>
      </c>
      <c r="F38" s="1411"/>
      <c r="G38" s="932"/>
      <c r="H38" s="1413" t="str">
        <f t="shared" si="0"/>
        <v/>
      </c>
      <c r="J38" s="2058" t="s">
        <v>6414</v>
      </c>
      <c r="K38" s="2064" t="str">
        <f>VLOOKUP(J38,'FICHE RATIOS'!C:D,2,FALSE)</f>
        <v>GTB</v>
      </c>
      <c r="M38" s="2034"/>
      <c r="N38" s="2031"/>
      <c r="P38" s="2034"/>
      <c r="Q38" s="2031"/>
      <c r="S38" s="2034"/>
      <c r="T38" s="2031"/>
    </row>
    <row r="39" spans="1:20" s="331" customFormat="1" ht="12.75" customHeight="1">
      <c r="A39" s="274"/>
      <c r="B39" s="1363" t="s">
        <v>179</v>
      </c>
      <c r="C39" s="1357"/>
      <c r="D39" s="1415" t="s">
        <v>4874</v>
      </c>
      <c r="E39" s="992" t="s">
        <v>51</v>
      </c>
      <c r="F39" s="1411">
        <v>1</v>
      </c>
      <c r="G39" s="932">
        <v>42455.4</v>
      </c>
      <c r="H39" s="1413">
        <f t="shared" si="0"/>
        <v>42455.4</v>
      </c>
      <c r="J39" s="2058" t="s">
        <v>6414</v>
      </c>
      <c r="K39" s="2064" t="str">
        <f>VLOOKUP(J39,'FICHE RATIOS'!C:D,2,FALSE)</f>
        <v>GTB</v>
      </c>
      <c r="M39" s="2034"/>
      <c r="N39" s="2031"/>
      <c r="P39" s="2034"/>
      <c r="Q39" s="2031"/>
      <c r="S39" s="2034"/>
      <c r="T39" s="2031"/>
    </row>
    <row r="40" spans="1:20" s="331" customFormat="1" ht="12.75" customHeight="1">
      <c r="A40" s="274"/>
      <c r="B40" s="1363" t="s">
        <v>179</v>
      </c>
      <c r="C40" s="1357"/>
      <c r="D40" s="1415" t="s">
        <v>4875</v>
      </c>
      <c r="E40" s="992" t="s">
        <v>235</v>
      </c>
      <c r="F40" s="1411">
        <v>2348</v>
      </c>
      <c r="G40" s="932">
        <v>4</v>
      </c>
      <c r="H40" s="1413">
        <f t="shared" si="0"/>
        <v>9392</v>
      </c>
      <c r="J40" s="2058" t="s">
        <v>6414</v>
      </c>
      <c r="K40" s="2064" t="str">
        <f>VLOOKUP(J40,'FICHE RATIOS'!C:D,2,FALSE)</f>
        <v>GTB</v>
      </c>
      <c r="M40" s="2034"/>
      <c r="N40" s="2031"/>
      <c r="P40" s="2034"/>
      <c r="Q40" s="2031"/>
      <c r="S40" s="2034"/>
      <c r="T40" s="2031"/>
    </row>
    <row r="41" spans="1:20" s="331" customFormat="1" ht="12.75" customHeight="1">
      <c r="A41" s="274"/>
      <c r="B41" s="1363" t="s">
        <v>179</v>
      </c>
      <c r="C41" s="1357"/>
      <c r="D41" s="1415" t="s">
        <v>4876</v>
      </c>
      <c r="E41" s="992" t="s">
        <v>235</v>
      </c>
      <c r="F41" s="1411">
        <v>3367</v>
      </c>
      <c r="G41" s="932">
        <v>2.62</v>
      </c>
      <c r="H41" s="1413">
        <f t="shared" si="0"/>
        <v>8821.5400000000009</v>
      </c>
      <c r="J41" s="2058" t="s">
        <v>6414</v>
      </c>
      <c r="K41" s="2064" t="str">
        <f>VLOOKUP(J41,'FICHE RATIOS'!C:D,2,FALSE)</f>
        <v>GTB</v>
      </c>
      <c r="M41" s="2034"/>
      <c r="N41" s="2031"/>
      <c r="P41" s="2034"/>
      <c r="Q41" s="2031"/>
      <c r="S41" s="2034"/>
      <c r="T41" s="2031"/>
    </row>
    <row r="42" spans="1:20" s="331" customFormat="1" ht="12.75" customHeight="1">
      <c r="A42" s="274"/>
      <c r="B42" s="1363" t="s">
        <v>179</v>
      </c>
      <c r="C42" s="1357"/>
      <c r="D42" s="1415" t="s">
        <v>4877</v>
      </c>
      <c r="E42" s="992" t="s">
        <v>235</v>
      </c>
      <c r="F42" s="1411">
        <v>6270</v>
      </c>
      <c r="G42" s="932">
        <v>3.39</v>
      </c>
      <c r="H42" s="1413">
        <f t="shared" si="0"/>
        <v>21255.3</v>
      </c>
      <c r="J42" s="2058" t="s">
        <v>6414</v>
      </c>
      <c r="K42" s="2064" t="str">
        <f>VLOOKUP(J42,'FICHE RATIOS'!C:D,2,FALSE)</f>
        <v>GTB</v>
      </c>
      <c r="M42" s="2034"/>
      <c r="N42" s="2031"/>
      <c r="P42" s="2034"/>
      <c r="Q42" s="2031"/>
      <c r="S42" s="2034"/>
      <c r="T42" s="2031"/>
    </row>
    <row r="43" spans="1:20" s="331" customFormat="1" ht="12.75" customHeight="1">
      <c r="A43" s="274"/>
      <c r="B43" s="1363" t="s">
        <v>179</v>
      </c>
      <c r="C43" s="1357"/>
      <c r="D43" s="1415" t="s">
        <v>4878</v>
      </c>
      <c r="E43" s="992" t="s">
        <v>235</v>
      </c>
      <c r="F43" s="1411">
        <v>7535</v>
      </c>
      <c r="G43" s="932">
        <v>3.31</v>
      </c>
      <c r="H43" s="1413">
        <f t="shared" si="0"/>
        <v>24940.850000000002</v>
      </c>
      <c r="J43" s="2058" t="s">
        <v>6414</v>
      </c>
      <c r="K43" s="2064" t="str">
        <f>VLOOKUP(J43,'FICHE RATIOS'!C:D,2,FALSE)</f>
        <v>GTB</v>
      </c>
      <c r="M43" s="2034"/>
      <c r="N43" s="2031"/>
      <c r="P43" s="2034"/>
      <c r="Q43" s="2031"/>
      <c r="S43" s="2034"/>
      <c r="T43" s="2031"/>
    </row>
    <row r="44" spans="1:20" s="331" customFormat="1" ht="12.75" customHeight="1">
      <c r="A44" s="274"/>
      <c r="B44" s="1363" t="s">
        <v>179</v>
      </c>
      <c r="C44" s="1357"/>
      <c r="D44" s="1415" t="s">
        <v>4879</v>
      </c>
      <c r="E44" s="992" t="s">
        <v>235</v>
      </c>
      <c r="F44" s="1411">
        <v>11900</v>
      </c>
      <c r="G44" s="932">
        <v>2.62</v>
      </c>
      <c r="H44" s="1413">
        <f t="shared" si="0"/>
        <v>31178</v>
      </c>
      <c r="J44" s="2058" t="s">
        <v>6414</v>
      </c>
      <c r="K44" s="2064" t="str">
        <f>VLOOKUP(J44,'FICHE RATIOS'!C:D,2,FALSE)</f>
        <v>GTB</v>
      </c>
      <c r="M44" s="2034"/>
      <c r="N44" s="2031"/>
      <c r="P44" s="2034"/>
      <c r="Q44" s="2031"/>
      <c r="S44" s="2034"/>
      <c r="T44" s="2031"/>
    </row>
    <row r="45" spans="1:20" s="331" customFormat="1" ht="12.75" customHeight="1">
      <c r="A45" s="274"/>
      <c r="B45" s="1363" t="s">
        <v>179</v>
      </c>
      <c r="C45" s="1357"/>
      <c r="D45" s="1415" t="s">
        <v>4880</v>
      </c>
      <c r="E45" s="992" t="s">
        <v>51</v>
      </c>
      <c r="F45" s="1411">
        <v>27</v>
      </c>
      <c r="G45" s="932">
        <v>192.36</v>
      </c>
      <c r="H45" s="1413">
        <f t="shared" si="0"/>
        <v>5193.72</v>
      </c>
      <c r="J45" s="2058" t="s">
        <v>6414</v>
      </c>
      <c r="K45" s="2064" t="str">
        <f>VLOOKUP(J45,'FICHE RATIOS'!C:D,2,FALSE)</f>
        <v>GTB</v>
      </c>
      <c r="M45" s="2034"/>
      <c r="N45" s="2031"/>
      <c r="P45" s="2034"/>
      <c r="Q45" s="2031"/>
      <c r="S45" s="2034"/>
      <c r="T45" s="2031"/>
    </row>
    <row r="46" spans="1:20" s="331" customFormat="1" ht="12.75" customHeight="1">
      <c r="A46" s="274"/>
      <c r="B46" s="1363" t="s">
        <v>179</v>
      </c>
      <c r="C46" s="1357"/>
      <c r="D46" s="1415" t="s">
        <v>4881</v>
      </c>
      <c r="E46" s="992" t="s">
        <v>51</v>
      </c>
      <c r="F46" s="1411">
        <v>1</v>
      </c>
      <c r="G46" s="932">
        <v>5828.76</v>
      </c>
      <c r="H46" s="1413">
        <f t="shared" si="0"/>
        <v>5828.76</v>
      </c>
      <c r="J46" s="2058" t="s">
        <v>6414</v>
      </c>
      <c r="K46" s="2064" t="str">
        <f>VLOOKUP(J46,'FICHE RATIOS'!C:D,2,FALSE)</f>
        <v>GTB</v>
      </c>
      <c r="M46" s="2034"/>
      <c r="N46" s="2031"/>
      <c r="P46" s="2034"/>
      <c r="Q46" s="2031"/>
      <c r="S46" s="2034"/>
      <c r="T46" s="2031"/>
    </row>
    <row r="47" spans="1:20" s="331" customFormat="1" ht="12.75" customHeight="1">
      <c r="A47" s="274"/>
      <c r="B47" s="1363" t="s">
        <v>179</v>
      </c>
      <c r="C47" s="1357"/>
      <c r="D47" s="1415" t="s">
        <v>4827</v>
      </c>
      <c r="E47" s="984" t="s">
        <v>51</v>
      </c>
      <c r="F47" s="1411">
        <v>1</v>
      </c>
      <c r="G47" s="932">
        <v>790.56</v>
      </c>
      <c r="H47" s="1413">
        <f t="shared" si="0"/>
        <v>790.56</v>
      </c>
      <c r="J47" s="2058" t="s">
        <v>6414</v>
      </c>
      <c r="K47" s="2064" t="str">
        <f>VLOOKUP(J47,'FICHE RATIOS'!C:D,2,FALSE)</f>
        <v>GTB</v>
      </c>
      <c r="M47" s="2034"/>
      <c r="N47" s="2031"/>
      <c r="P47" s="2034"/>
      <c r="Q47" s="2031"/>
      <c r="S47" s="2034"/>
      <c r="T47" s="2031"/>
    </row>
    <row r="48" spans="1:20" s="331" customFormat="1" ht="12.75" customHeight="1">
      <c r="A48" s="274"/>
      <c r="B48" s="1363" t="s">
        <v>179</v>
      </c>
      <c r="C48" s="1357"/>
      <c r="D48" s="1415" t="s">
        <v>4828</v>
      </c>
      <c r="E48" s="984" t="s">
        <v>51</v>
      </c>
      <c r="F48" s="1411">
        <v>1</v>
      </c>
      <c r="G48" s="932">
        <v>3330.72</v>
      </c>
      <c r="H48" s="1413">
        <f t="shared" si="0"/>
        <v>3330.72</v>
      </c>
      <c r="J48" s="2058" t="s">
        <v>6414</v>
      </c>
      <c r="K48" s="2064" t="str">
        <f>VLOOKUP(J48,'FICHE RATIOS'!C:D,2,FALSE)</f>
        <v>GTB</v>
      </c>
      <c r="M48" s="2034"/>
      <c r="N48" s="2031"/>
      <c r="P48" s="2034"/>
      <c r="Q48" s="2031"/>
      <c r="S48" s="2034"/>
      <c r="T48" s="2031"/>
    </row>
    <row r="49" spans="1:20" s="331" customFormat="1" ht="12.75" customHeight="1">
      <c r="A49" s="274"/>
      <c r="B49" s="1419" t="s">
        <v>179</v>
      </c>
      <c r="C49" s="1420"/>
      <c r="D49" s="1421" t="s">
        <v>4882</v>
      </c>
      <c r="E49" s="984" t="s">
        <v>51</v>
      </c>
      <c r="F49" s="1411">
        <v>1</v>
      </c>
      <c r="G49" s="932">
        <v>3210.3</v>
      </c>
      <c r="H49" s="1413">
        <f t="shared" si="0"/>
        <v>3210.3</v>
      </c>
      <c r="J49" s="2058" t="s">
        <v>6414</v>
      </c>
      <c r="K49" s="2064" t="str">
        <f>VLOOKUP(J49,'FICHE RATIOS'!C:D,2,FALSE)</f>
        <v>GTB</v>
      </c>
      <c r="M49" s="2034"/>
      <c r="N49" s="2031"/>
      <c r="P49" s="2034"/>
      <c r="Q49" s="2031"/>
      <c r="S49" s="2034"/>
      <c r="T49" s="2031"/>
    </row>
    <row r="50" spans="1:20" s="331" customFormat="1" ht="12.75" customHeight="1">
      <c r="A50" s="274"/>
      <c r="B50" s="1422" t="s">
        <v>179</v>
      </c>
      <c r="C50" s="1357"/>
      <c r="D50" s="1421" t="s">
        <v>4883</v>
      </c>
      <c r="E50" s="1141" t="s">
        <v>66</v>
      </c>
      <c r="F50" s="1411">
        <v>30</v>
      </c>
      <c r="G50" s="932">
        <v>831.65</v>
      </c>
      <c r="H50" s="1413">
        <f t="shared" si="0"/>
        <v>24949.5</v>
      </c>
      <c r="J50" s="2058" t="s">
        <v>6414</v>
      </c>
      <c r="K50" s="2064" t="str">
        <f>VLOOKUP(J50,'FICHE RATIOS'!C:D,2,FALSE)</f>
        <v>GTB</v>
      </c>
      <c r="M50" s="2034"/>
      <c r="N50" s="2031"/>
      <c r="P50" s="2034"/>
      <c r="Q50" s="2031"/>
      <c r="S50" s="2034"/>
      <c r="T50" s="2031"/>
    </row>
    <row r="51" spans="1:20" s="331" customFormat="1" ht="12.75" customHeight="1">
      <c r="A51" s="274"/>
      <c r="B51" s="1363" t="s">
        <v>179</v>
      </c>
      <c r="C51" s="1357"/>
      <c r="D51" s="1256" t="s">
        <v>179</v>
      </c>
      <c r="E51" s="992" t="s">
        <v>179</v>
      </c>
      <c r="F51" s="1411"/>
      <c r="G51" s="932"/>
      <c r="H51" s="1413" t="str">
        <f t="shared" si="0"/>
        <v/>
      </c>
      <c r="J51" s="2058" t="s">
        <v>6414</v>
      </c>
      <c r="K51" s="2064" t="str">
        <f>VLOOKUP(J51,'FICHE RATIOS'!C:D,2,FALSE)</f>
        <v>GTB</v>
      </c>
      <c r="M51" s="2034"/>
      <c r="N51" s="2031"/>
      <c r="P51" s="2034"/>
      <c r="Q51" s="2031"/>
      <c r="S51" s="2034"/>
      <c r="T51" s="2031"/>
    </row>
    <row r="52" spans="1:20" s="331" customFormat="1" ht="12.75" customHeight="1">
      <c r="A52" s="274"/>
      <c r="B52" s="1363" t="s">
        <v>179</v>
      </c>
      <c r="C52" s="1357"/>
      <c r="D52" s="1260" t="s">
        <v>4884</v>
      </c>
      <c r="E52" s="992" t="s">
        <v>51</v>
      </c>
      <c r="F52" s="1411"/>
      <c r="G52" s="932"/>
      <c r="H52" s="1413" t="str">
        <f t="shared" si="0"/>
        <v/>
      </c>
      <c r="J52" s="2058" t="s">
        <v>6414</v>
      </c>
      <c r="K52" s="2064" t="str">
        <f>VLOOKUP(J52,'FICHE RATIOS'!C:D,2,FALSE)</f>
        <v>GTB</v>
      </c>
      <c r="M52" s="2034"/>
      <c r="N52" s="2031"/>
      <c r="P52" s="2034"/>
      <c r="Q52" s="2031"/>
      <c r="S52" s="2034"/>
      <c r="T52" s="2031"/>
    </row>
    <row r="53" spans="1:20" s="331" customFormat="1" ht="12.75" customHeight="1">
      <c r="A53" s="274"/>
      <c r="B53" s="1422" t="s">
        <v>179</v>
      </c>
      <c r="C53" s="1357"/>
      <c r="D53" s="1421" t="s">
        <v>4885</v>
      </c>
      <c r="E53" s="1141" t="s">
        <v>51</v>
      </c>
      <c r="F53" s="1411">
        <v>1</v>
      </c>
      <c r="G53" s="932">
        <v>2011.56</v>
      </c>
      <c r="H53" s="1413">
        <f t="shared" si="0"/>
        <v>2011.56</v>
      </c>
      <c r="J53" s="2058" t="s">
        <v>6414</v>
      </c>
      <c r="K53" s="2064" t="str">
        <f>VLOOKUP(J53,'FICHE RATIOS'!C:D,2,FALSE)</f>
        <v>GTB</v>
      </c>
      <c r="M53" s="2034"/>
      <c r="N53" s="2031"/>
      <c r="P53" s="2034"/>
      <c r="Q53" s="2031"/>
      <c r="S53" s="2034"/>
      <c r="T53" s="2031"/>
    </row>
    <row r="54" spans="1:20" s="331" customFormat="1" ht="12.75">
      <c r="A54" s="274"/>
      <c r="B54" s="1422" t="s">
        <v>179</v>
      </c>
      <c r="C54" s="1357"/>
      <c r="D54" s="1423" t="s">
        <v>4886</v>
      </c>
      <c r="E54" s="1141" t="s">
        <v>179</v>
      </c>
      <c r="F54" s="1411"/>
      <c r="G54" s="932"/>
      <c r="H54" s="1413" t="str">
        <f t="shared" si="0"/>
        <v/>
      </c>
      <c r="J54" s="2058" t="s">
        <v>6414</v>
      </c>
      <c r="K54" s="2064" t="str">
        <f>VLOOKUP(J54,'FICHE RATIOS'!C:D,2,FALSE)</f>
        <v>GTB</v>
      </c>
      <c r="M54" s="2034"/>
      <c r="N54" s="2031"/>
      <c r="P54" s="2034"/>
      <c r="Q54" s="2031"/>
      <c r="S54" s="2034"/>
      <c r="T54" s="2031"/>
    </row>
    <row r="55" spans="1:20" s="331" customFormat="1" ht="24">
      <c r="A55" s="274"/>
      <c r="B55" s="1422" t="s">
        <v>179</v>
      </c>
      <c r="C55" s="1357"/>
      <c r="D55" s="1423" t="s">
        <v>4887</v>
      </c>
      <c r="E55" s="1141" t="s">
        <v>179</v>
      </c>
      <c r="F55" s="1411"/>
      <c r="G55" s="932"/>
      <c r="H55" s="1413" t="str">
        <f t="shared" si="0"/>
        <v/>
      </c>
      <c r="J55" s="2058" t="s">
        <v>6414</v>
      </c>
      <c r="K55" s="2064" t="str">
        <f>VLOOKUP(J55,'FICHE RATIOS'!C:D,2,FALSE)</f>
        <v>GTB</v>
      </c>
      <c r="M55" s="2034"/>
      <c r="N55" s="2031"/>
      <c r="P55" s="2034"/>
      <c r="Q55" s="2031"/>
      <c r="S55" s="2034"/>
      <c r="T55" s="2031"/>
    </row>
    <row r="56" spans="1:20" s="331" customFormat="1" ht="48">
      <c r="A56" s="274"/>
      <c r="B56" s="1422" t="s">
        <v>179</v>
      </c>
      <c r="C56" s="1357"/>
      <c r="D56" s="1421" t="s">
        <v>4888</v>
      </c>
      <c r="E56" s="1141" t="s">
        <v>51</v>
      </c>
      <c r="F56" s="1411">
        <v>1</v>
      </c>
      <c r="G56" s="932">
        <v>375.55</v>
      </c>
      <c r="H56" s="1413">
        <f t="shared" si="0"/>
        <v>375.55</v>
      </c>
      <c r="J56" s="2058" t="s">
        <v>6414</v>
      </c>
      <c r="K56" s="2064" t="str">
        <f>VLOOKUP(J56,'FICHE RATIOS'!C:D,2,FALSE)</f>
        <v>GTB</v>
      </c>
      <c r="M56" s="2034"/>
      <c r="N56" s="2031"/>
      <c r="P56" s="2034"/>
      <c r="Q56" s="2031"/>
      <c r="S56" s="2034"/>
      <c r="T56" s="2031"/>
    </row>
    <row r="57" spans="1:20" s="331" customFormat="1" ht="24">
      <c r="A57" s="274"/>
      <c r="B57" s="1422" t="s">
        <v>179</v>
      </c>
      <c r="C57" s="1357"/>
      <c r="D57" s="1421" t="s">
        <v>4889</v>
      </c>
      <c r="E57" s="1141" t="s">
        <v>66</v>
      </c>
      <c r="F57" s="1411">
        <v>22</v>
      </c>
      <c r="G57" s="932">
        <v>133.51</v>
      </c>
      <c r="H57" s="1413">
        <f t="shared" si="0"/>
        <v>2937.22</v>
      </c>
      <c r="J57" s="2058" t="s">
        <v>6414</v>
      </c>
      <c r="K57" s="2064" t="str">
        <f>VLOOKUP(J57,'FICHE RATIOS'!C:D,2,FALSE)</f>
        <v>GTB</v>
      </c>
      <c r="M57" s="2034"/>
      <c r="N57" s="2031"/>
      <c r="P57" s="2034"/>
      <c r="Q57" s="2031"/>
      <c r="S57" s="2034"/>
      <c r="T57" s="2031"/>
    </row>
    <row r="58" spans="1:20" s="331" customFormat="1" ht="12.75">
      <c r="A58" s="274"/>
      <c r="B58" s="1422" t="s">
        <v>179</v>
      </c>
      <c r="C58" s="1357"/>
      <c r="D58" s="1421" t="s">
        <v>4706</v>
      </c>
      <c r="E58" s="1141" t="s">
        <v>51</v>
      </c>
      <c r="F58" s="1411">
        <v>1</v>
      </c>
      <c r="G58" s="932">
        <v>2640</v>
      </c>
      <c r="H58" s="1413">
        <f t="shared" si="0"/>
        <v>2640</v>
      </c>
      <c r="J58" s="2058" t="s">
        <v>6414</v>
      </c>
      <c r="K58" s="2064" t="str">
        <f>VLOOKUP(J58,'FICHE RATIOS'!C:D,2,FALSE)</f>
        <v>GTB</v>
      </c>
      <c r="M58" s="2034"/>
      <c r="N58" s="2031"/>
      <c r="P58" s="2034"/>
      <c r="Q58" s="2031"/>
      <c r="S58" s="2034"/>
      <c r="T58" s="2031"/>
    </row>
    <row r="59" spans="1:20" s="331" customFormat="1" ht="12.75" customHeight="1">
      <c r="A59" s="274"/>
      <c r="B59" s="1424" t="s">
        <v>179</v>
      </c>
      <c r="C59" s="1425"/>
      <c r="D59" s="1415" t="s">
        <v>4890</v>
      </c>
      <c r="E59" s="1141" t="s">
        <v>36</v>
      </c>
      <c r="F59" s="1411">
        <v>63</v>
      </c>
      <c r="G59" s="932">
        <v>157.32</v>
      </c>
      <c r="H59" s="1413">
        <f t="shared" si="0"/>
        <v>9911.16</v>
      </c>
      <c r="I59" s="342"/>
      <c r="J59" s="2058" t="s">
        <v>6414</v>
      </c>
      <c r="K59" s="2064" t="str">
        <f>VLOOKUP(J59,'FICHE RATIOS'!C:D,2,FALSE)</f>
        <v>GTB</v>
      </c>
      <c r="M59" s="2034"/>
      <c r="N59" s="2031"/>
      <c r="P59" s="2034"/>
      <c r="Q59" s="2031"/>
      <c r="S59" s="2034"/>
      <c r="T59" s="2031"/>
    </row>
    <row r="60" spans="1:20" s="331" customFormat="1" ht="12.75" customHeight="1">
      <c r="A60" s="274"/>
      <c r="B60" s="1422"/>
      <c r="C60" s="1357"/>
      <c r="D60" s="1426"/>
      <c r="E60" s="1141"/>
      <c r="F60" s="1411"/>
      <c r="G60" s="932"/>
      <c r="H60" s="1413" t="str">
        <f>+IF(F60=0,"",F60*G60)</f>
        <v/>
      </c>
      <c r="J60" s="2058"/>
      <c r="K60" s="2064" t="e">
        <f>VLOOKUP(J60,'FICHE RATIOS'!C:D,2,FALSE)</f>
        <v>#N/A</v>
      </c>
      <c r="M60" s="2034"/>
      <c r="N60" s="2031"/>
      <c r="P60" s="2034"/>
      <c r="Q60" s="2031"/>
      <c r="S60" s="2034"/>
      <c r="T60" s="2031"/>
    </row>
    <row r="61" spans="1:20" s="331" customFormat="1" ht="12.75" customHeight="1">
      <c r="A61" s="274"/>
      <c r="B61" s="1422" t="s">
        <v>179</v>
      </c>
      <c r="C61" s="1357"/>
      <c r="D61" s="1423" t="s">
        <v>4099</v>
      </c>
      <c r="E61" s="1141" t="s">
        <v>179</v>
      </c>
      <c r="F61" s="1411"/>
      <c r="G61" s="932"/>
      <c r="H61" s="1413" t="str">
        <f t="shared" si="0"/>
        <v/>
      </c>
      <c r="J61" s="2058"/>
      <c r="K61" s="2064" t="e">
        <f>VLOOKUP(J61,'FICHE RATIOS'!C:D,2,FALSE)</f>
        <v>#N/A</v>
      </c>
      <c r="M61" s="2034"/>
      <c r="N61" s="2031"/>
      <c r="P61" s="2034"/>
      <c r="Q61" s="2031"/>
      <c r="S61" s="2034"/>
      <c r="T61" s="2031"/>
    </row>
    <row r="62" spans="1:20" s="1354" customFormat="1" ht="12.75" customHeight="1">
      <c r="A62" s="1427"/>
      <c r="B62" s="1428"/>
      <c r="C62" s="1382"/>
      <c r="D62" s="1429"/>
      <c r="E62" s="1430"/>
      <c r="F62" s="1431"/>
      <c r="G62" s="1432"/>
      <c r="H62" s="1413" t="str">
        <f t="shared" si="0"/>
        <v/>
      </c>
      <c r="J62" s="2058"/>
      <c r="K62" s="2064" t="e">
        <f>VLOOKUP(J62,'FICHE RATIOS'!C:D,2,FALSE)</f>
        <v>#N/A</v>
      </c>
      <c r="M62" s="2034"/>
      <c r="N62" s="2031"/>
      <c r="P62" s="2034"/>
      <c r="Q62" s="2031"/>
      <c r="S62" s="2034"/>
      <c r="T62" s="2031"/>
    </row>
    <row r="63" spans="1:20" s="331" customFormat="1" ht="12.75" customHeight="1">
      <c r="A63" s="274"/>
      <c r="B63" s="1433"/>
      <c r="C63" s="1388"/>
      <c r="D63" s="1434" t="s">
        <v>277</v>
      </c>
      <c r="E63" s="1435" t="s">
        <v>51</v>
      </c>
      <c r="F63" s="931">
        <v>1</v>
      </c>
      <c r="G63" s="932">
        <v>145114.31690000003</v>
      </c>
      <c r="H63" s="1413">
        <f t="shared" si="0"/>
        <v>145114.31690000003</v>
      </c>
      <c r="J63" s="2058" t="s">
        <v>6678</v>
      </c>
      <c r="K63" s="2064" t="str">
        <f>VLOOKUP(J63,'FICHE RATIOS'!C:D,2,FALSE)</f>
        <v>Assurances, Aléas, Risques &amp; Marge</v>
      </c>
      <c r="M63" s="2034"/>
      <c r="N63" s="2031"/>
      <c r="P63" s="2034"/>
      <c r="Q63" s="2031"/>
      <c r="S63" s="2034"/>
      <c r="T63" s="2031"/>
    </row>
    <row r="64" spans="1:20" s="1354" customFormat="1" ht="12.75" customHeight="1" thickBot="1">
      <c r="A64" s="1427"/>
      <c r="B64" s="1436"/>
      <c r="C64" s="1437"/>
      <c r="D64" s="1438"/>
      <c r="E64" s="1430"/>
      <c r="F64" s="1431"/>
      <c r="G64" s="1432"/>
      <c r="H64" s="1439" t="str">
        <f>IF(F64=0,"",G64*F64)</f>
        <v/>
      </c>
      <c r="J64" s="2178"/>
      <c r="K64" s="2066" t="e">
        <f>VLOOKUP(J64,'FICHE RATIOS'!C:D,2,FALSE)</f>
        <v>#N/A</v>
      </c>
      <c r="M64" s="2034"/>
      <c r="N64" s="2031"/>
      <c r="P64" s="2034"/>
      <c r="Q64" s="2031"/>
      <c r="S64" s="2034"/>
      <c r="T64" s="2031"/>
    </row>
    <row r="65" spans="1:20" s="331" customFormat="1" ht="12.75" customHeight="1" thickBot="1">
      <c r="A65" s="1440" t="s">
        <v>278</v>
      </c>
      <c r="B65" s="1441"/>
      <c r="C65" s="636"/>
      <c r="D65" s="1442"/>
      <c r="E65" s="1443"/>
      <c r="F65" s="1444"/>
      <c r="G65" s="1445"/>
      <c r="H65" s="1446">
        <f>+SUM(H5:H64)</f>
        <v>2218175.9869000004</v>
      </c>
      <c r="M65" s="2034"/>
      <c r="N65" s="2031"/>
      <c r="P65" s="2034"/>
      <c r="Q65" s="2031"/>
      <c r="S65" s="2034"/>
      <c r="T65" s="2031"/>
    </row>
    <row r="66" spans="1:20" s="331" customFormat="1" ht="12.75" customHeight="1">
      <c r="A66" s="274"/>
      <c r="B66" s="433"/>
      <c r="C66" s="342"/>
      <c r="D66" s="387"/>
      <c r="E66" s="276"/>
      <c r="F66" s="1447"/>
      <c r="G66" s="278"/>
      <c r="H66" s="1448" t="str">
        <f t="shared" ref="H66:H129" si="1">IF(F66=0,"",G66*F66)</f>
        <v/>
      </c>
      <c r="M66" s="2034"/>
      <c r="N66" s="2031"/>
      <c r="P66" s="2034"/>
      <c r="Q66" s="2031"/>
      <c r="S66" s="2034"/>
      <c r="T66" s="2031"/>
    </row>
    <row r="67" spans="1:20" s="331" customFormat="1" ht="12.75" customHeight="1">
      <c r="A67" s="274"/>
      <c r="B67" s="433"/>
      <c r="C67" s="342"/>
      <c r="D67" s="387"/>
      <c r="E67" s="276"/>
      <c r="F67" s="1447"/>
      <c r="G67" s="278"/>
      <c r="H67" s="1448" t="str">
        <f t="shared" si="1"/>
        <v/>
      </c>
      <c r="M67" s="2034"/>
      <c r="N67" s="2031"/>
      <c r="P67" s="2034"/>
      <c r="Q67" s="2031"/>
      <c r="S67" s="2034"/>
      <c r="T67" s="2031"/>
    </row>
    <row r="68" spans="1:20" s="331" customFormat="1" ht="12.75" customHeight="1">
      <c r="A68" s="274"/>
      <c r="B68" s="433"/>
      <c r="C68" s="342"/>
      <c r="D68" s="387"/>
      <c r="E68" s="276"/>
      <c r="F68" s="1447"/>
      <c r="G68" s="278"/>
      <c r="H68" s="1448" t="str">
        <f t="shared" si="1"/>
        <v/>
      </c>
      <c r="M68" s="2034"/>
      <c r="N68" s="2031"/>
      <c r="P68" s="2034"/>
      <c r="Q68" s="2031"/>
      <c r="S68" s="2034"/>
      <c r="T68" s="2031"/>
    </row>
    <row r="69" spans="1:20" s="331" customFormat="1" ht="12.75" customHeight="1">
      <c r="A69" s="274"/>
      <c r="B69" s="433"/>
      <c r="C69" s="342"/>
      <c r="D69" s="387"/>
      <c r="E69" s="276"/>
      <c r="F69" s="1447"/>
      <c r="G69" s="278"/>
      <c r="H69" s="1448" t="str">
        <f t="shared" si="1"/>
        <v/>
      </c>
      <c r="M69" s="2034"/>
      <c r="N69" s="2031"/>
      <c r="P69" s="2034"/>
      <c r="Q69" s="2031"/>
      <c r="S69" s="2034"/>
      <c r="T69" s="2031"/>
    </row>
    <row r="70" spans="1:20" s="331" customFormat="1" ht="12.75" customHeight="1">
      <c r="A70" s="274"/>
      <c r="B70" s="433"/>
      <c r="C70" s="342"/>
      <c r="D70" s="387"/>
      <c r="E70" s="276"/>
      <c r="F70" s="1447"/>
      <c r="G70" s="278"/>
      <c r="H70" s="1448" t="str">
        <f t="shared" si="1"/>
        <v/>
      </c>
      <c r="M70" s="2034"/>
      <c r="N70" s="2031"/>
      <c r="P70" s="2034"/>
      <c r="Q70" s="2031"/>
      <c r="S70" s="2034"/>
      <c r="T70" s="2031"/>
    </row>
    <row r="71" spans="1:20" s="331" customFormat="1" ht="12.75" customHeight="1">
      <c r="A71" s="274"/>
      <c r="B71" s="433"/>
      <c r="C71" s="342"/>
      <c r="D71" s="387"/>
      <c r="E71" s="276"/>
      <c r="F71" s="1447"/>
      <c r="G71" s="278"/>
      <c r="H71" s="1448" t="str">
        <f t="shared" si="1"/>
        <v/>
      </c>
      <c r="M71" s="2034"/>
      <c r="N71" s="2031"/>
      <c r="P71" s="2034"/>
      <c r="Q71" s="2031"/>
      <c r="S71" s="2034"/>
      <c r="T71" s="2031"/>
    </row>
    <row r="72" spans="1:20" s="331" customFormat="1" ht="12.75" customHeight="1">
      <c r="A72" s="274"/>
      <c r="B72" s="433"/>
      <c r="C72" s="342"/>
      <c r="D72" s="387"/>
      <c r="E72" s="276"/>
      <c r="F72" s="1447"/>
      <c r="G72" s="278"/>
      <c r="H72" s="1448" t="str">
        <f t="shared" si="1"/>
        <v/>
      </c>
      <c r="M72" s="2034"/>
      <c r="N72" s="2031"/>
      <c r="P72" s="2034"/>
      <c r="Q72" s="2031"/>
      <c r="S72" s="2034"/>
      <c r="T72" s="2031"/>
    </row>
    <row r="73" spans="1:20" s="331" customFormat="1" ht="12.75" customHeight="1">
      <c r="A73" s="274"/>
      <c r="B73" s="433"/>
      <c r="C73" s="342"/>
      <c r="D73" s="387"/>
      <c r="E73" s="276"/>
      <c r="F73" s="1447"/>
      <c r="G73" s="278"/>
      <c r="H73" s="1448" t="str">
        <f t="shared" si="1"/>
        <v/>
      </c>
      <c r="M73" s="2034"/>
      <c r="N73" s="2031"/>
      <c r="P73" s="2034"/>
      <c r="Q73" s="2031"/>
      <c r="S73" s="2034"/>
      <c r="T73" s="2031"/>
    </row>
    <row r="74" spans="1:20" s="331" customFormat="1" ht="12.75" customHeight="1">
      <c r="A74" s="274"/>
      <c r="B74" s="433"/>
      <c r="C74" s="342"/>
      <c r="D74" s="387"/>
      <c r="E74" s="276"/>
      <c r="F74" s="1447"/>
      <c r="G74" s="278"/>
      <c r="H74" s="1448" t="str">
        <f t="shared" si="1"/>
        <v/>
      </c>
      <c r="M74" s="2034"/>
      <c r="N74" s="2031"/>
      <c r="P74" s="2034"/>
      <c r="Q74" s="2031"/>
      <c r="S74" s="2034"/>
      <c r="T74" s="2031"/>
    </row>
    <row r="75" spans="1:20" s="331" customFormat="1" ht="12.75" customHeight="1">
      <c r="A75" s="274"/>
      <c r="B75" s="433"/>
      <c r="C75" s="342"/>
      <c r="D75" s="387"/>
      <c r="E75" s="276"/>
      <c r="F75" s="1447"/>
      <c r="G75" s="278"/>
      <c r="H75" s="1448" t="str">
        <f t="shared" si="1"/>
        <v/>
      </c>
      <c r="M75" s="2034"/>
      <c r="N75" s="2031"/>
      <c r="P75" s="2034"/>
      <c r="Q75" s="2031"/>
      <c r="S75" s="2034"/>
      <c r="T75" s="2031"/>
    </row>
    <row r="76" spans="1:20" s="331" customFormat="1" ht="12.75" customHeight="1">
      <c r="A76" s="274"/>
      <c r="B76" s="433"/>
      <c r="C76" s="342"/>
      <c r="D76" s="387"/>
      <c r="E76" s="276"/>
      <c r="F76" s="1447"/>
      <c r="G76" s="278"/>
      <c r="H76" s="1448" t="str">
        <f t="shared" si="1"/>
        <v/>
      </c>
      <c r="M76" s="2034"/>
      <c r="N76" s="2031"/>
      <c r="P76" s="2034"/>
      <c r="Q76" s="2031"/>
      <c r="S76" s="2034"/>
      <c r="T76" s="2031"/>
    </row>
    <row r="77" spans="1:20" s="331" customFormat="1" ht="12.75" customHeight="1">
      <c r="A77" s="274"/>
      <c r="B77" s="433"/>
      <c r="C77" s="342"/>
      <c r="D77" s="387"/>
      <c r="E77" s="276"/>
      <c r="F77" s="1447"/>
      <c r="G77" s="278"/>
      <c r="H77" s="1448" t="str">
        <f t="shared" si="1"/>
        <v/>
      </c>
      <c r="M77" s="2034"/>
      <c r="N77" s="2031"/>
      <c r="P77" s="2034"/>
      <c r="Q77" s="2031"/>
      <c r="S77" s="2034"/>
      <c r="T77" s="2031"/>
    </row>
    <row r="78" spans="1:20" s="331" customFormat="1" ht="12.75" customHeight="1">
      <c r="A78" s="274"/>
      <c r="B78" s="433"/>
      <c r="C78" s="342"/>
      <c r="D78" s="387"/>
      <c r="E78" s="276"/>
      <c r="F78" s="1447"/>
      <c r="G78" s="278"/>
      <c r="H78" s="1448" t="str">
        <f t="shared" si="1"/>
        <v/>
      </c>
      <c r="M78" s="2034"/>
      <c r="N78" s="2031"/>
      <c r="P78" s="2034"/>
      <c r="Q78" s="2031"/>
      <c r="S78" s="2034"/>
      <c r="T78" s="2031"/>
    </row>
    <row r="79" spans="1:20" s="331" customFormat="1" ht="12.75" customHeight="1">
      <c r="A79" s="274"/>
      <c r="B79" s="433"/>
      <c r="C79" s="342"/>
      <c r="D79" s="387"/>
      <c r="E79" s="276"/>
      <c r="F79" s="1447"/>
      <c r="G79" s="278"/>
      <c r="H79" s="1448" t="str">
        <f t="shared" si="1"/>
        <v/>
      </c>
      <c r="M79" s="2034"/>
      <c r="N79" s="2031"/>
      <c r="P79" s="2034"/>
      <c r="Q79" s="2031"/>
      <c r="S79" s="2034"/>
      <c r="T79" s="2031"/>
    </row>
    <row r="80" spans="1:20" s="331" customFormat="1" ht="12.75" customHeight="1">
      <c r="A80" s="274"/>
      <c r="B80" s="433"/>
      <c r="C80" s="342"/>
      <c r="D80" s="387"/>
      <c r="E80" s="276"/>
      <c r="F80" s="1447"/>
      <c r="G80" s="278"/>
      <c r="H80" s="1448" t="str">
        <f t="shared" si="1"/>
        <v/>
      </c>
      <c r="M80" s="2034"/>
      <c r="N80" s="2031"/>
      <c r="P80" s="2034"/>
      <c r="Q80" s="2031"/>
      <c r="S80" s="2034"/>
      <c r="T80" s="2031"/>
    </row>
    <row r="81" spans="1:20" s="331" customFormat="1" ht="12.75" customHeight="1">
      <c r="A81" s="274"/>
      <c r="B81" s="433"/>
      <c r="C81" s="342"/>
      <c r="D81" s="387"/>
      <c r="E81" s="276"/>
      <c r="F81" s="1447"/>
      <c r="G81" s="278"/>
      <c r="H81" s="1448" t="str">
        <f t="shared" si="1"/>
        <v/>
      </c>
      <c r="M81" s="2034"/>
      <c r="N81" s="2031"/>
      <c r="P81" s="2034"/>
      <c r="Q81" s="2031"/>
      <c r="S81" s="2034"/>
      <c r="T81" s="2031"/>
    </row>
    <row r="82" spans="1:20" s="331" customFormat="1" ht="12.75" customHeight="1">
      <c r="A82" s="274"/>
      <c r="B82" s="433"/>
      <c r="C82" s="342"/>
      <c r="D82" s="387"/>
      <c r="E82" s="276"/>
      <c r="F82" s="1447"/>
      <c r="G82" s="278"/>
      <c r="H82" s="1448" t="str">
        <f t="shared" si="1"/>
        <v/>
      </c>
      <c r="M82" s="2034"/>
      <c r="N82" s="2031"/>
      <c r="P82" s="2034"/>
      <c r="Q82" s="2031"/>
      <c r="S82" s="2034"/>
      <c r="T82" s="2031"/>
    </row>
    <row r="83" spans="1:20" s="331" customFormat="1" ht="12.75" customHeight="1">
      <c r="A83" s="274"/>
      <c r="B83" s="433"/>
      <c r="C83" s="342"/>
      <c r="D83" s="387"/>
      <c r="E83" s="276"/>
      <c r="F83" s="1447"/>
      <c r="G83" s="278"/>
      <c r="H83" s="1448" t="str">
        <f t="shared" si="1"/>
        <v/>
      </c>
      <c r="M83" s="2034"/>
      <c r="N83" s="2031"/>
      <c r="P83" s="2034"/>
      <c r="Q83" s="2031"/>
      <c r="S83" s="2034"/>
      <c r="T83" s="2031"/>
    </row>
    <row r="84" spans="1:20" s="331" customFormat="1" ht="12.75" customHeight="1">
      <c r="A84" s="274"/>
      <c r="B84" s="433"/>
      <c r="C84" s="342"/>
      <c r="D84" s="387"/>
      <c r="E84" s="276"/>
      <c r="F84" s="1447"/>
      <c r="G84" s="278"/>
      <c r="H84" s="1448" t="str">
        <f t="shared" si="1"/>
        <v/>
      </c>
      <c r="M84" s="2034"/>
      <c r="N84" s="2031"/>
      <c r="P84" s="2034"/>
      <c r="Q84" s="2031"/>
      <c r="S84" s="2034"/>
      <c r="T84" s="2031"/>
    </row>
    <row r="85" spans="1:20" s="331" customFormat="1" ht="12.75" customHeight="1">
      <c r="A85" s="274"/>
      <c r="B85" s="433"/>
      <c r="C85" s="342"/>
      <c r="D85" s="387"/>
      <c r="E85" s="276"/>
      <c r="F85" s="1447"/>
      <c r="G85" s="278"/>
      <c r="H85" s="1448" t="str">
        <f t="shared" si="1"/>
        <v/>
      </c>
      <c r="M85" s="2034"/>
      <c r="N85" s="2031"/>
      <c r="P85" s="2034"/>
      <c r="Q85" s="2031"/>
      <c r="S85" s="2034"/>
      <c r="T85" s="2031"/>
    </row>
    <row r="86" spans="1:20" s="331" customFormat="1" ht="12.75" customHeight="1">
      <c r="A86" s="274"/>
      <c r="B86" s="433"/>
      <c r="C86" s="342"/>
      <c r="D86" s="387"/>
      <c r="E86" s="276"/>
      <c r="F86" s="1447"/>
      <c r="G86" s="278"/>
      <c r="H86" s="1448" t="str">
        <f t="shared" si="1"/>
        <v/>
      </c>
      <c r="M86" s="2034"/>
      <c r="N86" s="2031"/>
      <c r="P86" s="2034"/>
      <c r="Q86" s="2031"/>
      <c r="S86" s="2034"/>
      <c r="T86" s="2031"/>
    </row>
    <row r="87" spans="1:20" s="331" customFormat="1" ht="12.75" customHeight="1">
      <c r="A87" s="274"/>
      <c r="B87" s="433"/>
      <c r="C87" s="342"/>
      <c r="D87" s="387"/>
      <c r="E87" s="276"/>
      <c r="F87" s="1447"/>
      <c r="G87" s="278"/>
      <c r="H87" s="1448" t="str">
        <f t="shared" si="1"/>
        <v/>
      </c>
      <c r="M87" s="2034"/>
      <c r="N87" s="2031"/>
      <c r="P87" s="2034"/>
      <c r="Q87" s="2031"/>
      <c r="S87" s="2034"/>
      <c r="T87" s="2031"/>
    </row>
    <row r="88" spans="1:20" s="331" customFormat="1" ht="12.75" customHeight="1">
      <c r="A88" s="274"/>
      <c r="B88" s="433"/>
      <c r="C88" s="342"/>
      <c r="D88" s="387"/>
      <c r="E88" s="276"/>
      <c r="F88" s="1447"/>
      <c r="G88" s="278"/>
      <c r="H88" s="1448" t="str">
        <f t="shared" si="1"/>
        <v/>
      </c>
      <c r="M88" s="2034"/>
      <c r="N88" s="2031"/>
      <c r="P88" s="2034"/>
      <c r="Q88" s="2031"/>
      <c r="S88" s="2034"/>
      <c r="T88" s="2031"/>
    </row>
    <row r="89" spans="1:20" s="331" customFormat="1" ht="12.75" customHeight="1">
      <c r="A89" s="274"/>
      <c r="B89" s="433"/>
      <c r="C89" s="342"/>
      <c r="D89" s="387"/>
      <c r="E89" s="276"/>
      <c r="F89" s="1447"/>
      <c r="G89" s="278"/>
      <c r="H89" s="1448" t="str">
        <f t="shared" si="1"/>
        <v/>
      </c>
      <c r="M89" s="2034"/>
      <c r="N89" s="2031"/>
      <c r="P89" s="2034"/>
      <c r="Q89" s="2031"/>
      <c r="S89" s="2034"/>
      <c r="T89" s="2031"/>
    </row>
    <row r="90" spans="1:20" s="331" customFormat="1" ht="12.75" customHeight="1">
      <c r="A90" s="274"/>
      <c r="B90" s="433"/>
      <c r="C90" s="342"/>
      <c r="D90" s="387"/>
      <c r="E90" s="276"/>
      <c r="F90" s="1447"/>
      <c r="G90" s="278"/>
      <c r="H90" s="1448" t="str">
        <f t="shared" si="1"/>
        <v/>
      </c>
      <c r="M90" s="2034"/>
      <c r="N90" s="2031"/>
      <c r="P90" s="2034"/>
      <c r="Q90" s="2031"/>
      <c r="S90" s="2034"/>
      <c r="T90" s="2031"/>
    </row>
    <row r="91" spans="1:20" s="331" customFormat="1" ht="12.75" customHeight="1">
      <c r="A91" s="274"/>
      <c r="B91" s="433"/>
      <c r="C91" s="342"/>
      <c r="D91" s="387"/>
      <c r="E91" s="276"/>
      <c r="F91" s="1447"/>
      <c r="G91" s="278"/>
      <c r="H91" s="1448" t="str">
        <f t="shared" si="1"/>
        <v/>
      </c>
      <c r="M91" s="2034"/>
      <c r="N91" s="2031"/>
      <c r="P91" s="2034"/>
      <c r="Q91" s="2031"/>
      <c r="S91" s="2034"/>
      <c r="T91" s="2031"/>
    </row>
    <row r="92" spans="1:20" s="331" customFormat="1" ht="12.75" customHeight="1">
      <c r="A92" s="274"/>
      <c r="B92" s="433"/>
      <c r="C92" s="342"/>
      <c r="D92" s="387"/>
      <c r="E92" s="276"/>
      <c r="F92" s="1447"/>
      <c r="G92" s="278"/>
      <c r="H92" s="1448" t="str">
        <f t="shared" si="1"/>
        <v/>
      </c>
      <c r="M92" s="2034"/>
      <c r="N92" s="2031"/>
      <c r="P92" s="2034"/>
      <c r="Q92" s="2031"/>
      <c r="S92" s="2034"/>
      <c r="T92" s="2031"/>
    </row>
    <row r="93" spans="1:20" s="331" customFormat="1" ht="12.75" customHeight="1">
      <c r="A93" s="274"/>
      <c r="B93" s="433"/>
      <c r="C93" s="342"/>
      <c r="D93" s="387"/>
      <c r="E93" s="276"/>
      <c r="F93" s="1447"/>
      <c r="G93" s="278"/>
      <c r="H93" s="1448" t="str">
        <f t="shared" si="1"/>
        <v/>
      </c>
      <c r="M93" s="2034"/>
      <c r="N93" s="2031"/>
      <c r="P93" s="2034"/>
      <c r="Q93" s="2031"/>
      <c r="S93" s="2034"/>
      <c r="T93" s="2031"/>
    </row>
    <row r="94" spans="1:20" s="331" customFormat="1" ht="12.75" customHeight="1">
      <c r="A94" s="274"/>
      <c r="B94" s="433"/>
      <c r="C94" s="342"/>
      <c r="D94" s="387"/>
      <c r="E94" s="276"/>
      <c r="F94" s="1447"/>
      <c r="G94" s="278"/>
      <c r="H94" s="1448" t="str">
        <f t="shared" si="1"/>
        <v/>
      </c>
      <c r="M94" s="2034"/>
      <c r="N94" s="2031"/>
      <c r="P94" s="2034"/>
      <c r="Q94" s="2031"/>
      <c r="S94" s="2034"/>
      <c r="T94" s="2031"/>
    </row>
    <row r="95" spans="1:20" s="331" customFormat="1" ht="12.75" customHeight="1">
      <c r="A95" s="274"/>
      <c r="B95" s="433"/>
      <c r="C95" s="342"/>
      <c r="D95" s="387"/>
      <c r="E95" s="276"/>
      <c r="F95" s="1447"/>
      <c r="G95" s="278"/>
      <c r="H95" s="1448" t="str">
        <f t="shared" si="1"/>
        <v/>
      </c>
      <c r="M95" s="2034"/>
      <c r="N95" s="2031"/>
      <c r="P95" s="2034"/>
      <c r="Q95" s="2031"/>
      <c r="S95" s="2034"/>
      <c r="T95" s="2031"/>
    </row>
    <row r="96" spans="1:20" s="331" customFormat="1" ht="12.75" customHeight="1">
      <c r="A96" s="274"/>
      <c r="B96" s="433"/>
      <c r="C96" s="342"/>
      <c r="D96" s="387"/>
      <c r="E96" s="276"/>
      <c r="F96" s="1447"/>
      <c r="G96" s="278"/>
      <c r="H96" s="1448" t="str">
        <f t="shared" si="1"/>
        <v/>
      </c>
      <c r="M96" s="2034"/>
      <c r="N96" s="2031"/>
      <c r="P96" s="2034"/>
      <c r="Q96" s="2031"/>
      <c r="S96" s="2034"/>
      <c r="T96" s="2031"/>
    </row>
    <row r="97" spans="1:20" s="331" customFormat="1" ht="12.75" customHeight="1">
      <c r="A97" s="274"/>
      <c r="B97" s="433"/>
      <c r="C97" s="342"/>
      <c r="D97" s="387"/>
      <c r="E97" s="276"/>
      <c r="F97" s="1447"/>
      <c r="G97" s="278"/>
      <c r="H97" s="1448" t="str">
        <f t="shared" si="1"/>
        <v/>
      </c>
      <c r="M97" s="2034"/>
      <c r="N97" s="2031"/>
      <c r="P97" s="2034"/>
      <c r="Q97" s="2031"/>
      <c r="S97" s="2034"/>
      <c r="T97" s="2031"/>
    </row>
    <row r="98" spans="1:20" s="331" customFormat="1" ht="12.75" customHeight="1">
      <c r="A98" s="274"/>
      <c r="B98" s="433"/>
      <c r="C98" s="342"/>
      <c r="D98" s="387"/>
      <c r="E98" s="276"/>
      <c r="F98" s="1447"/>
      <c r="G98" s="278"/>
      <c r="H98" s="1448" t="str">
        <f t="shared" si="1"/>
        <v/>
      </c>
      <c r="M98" s="2034"/>
      <c r="N98" s="2031"/>
      <c r="P98" s="2034"/>
      <c r="Q98" s="2031"/>
      <c r="S98" s="2034"/>
      <c r="T98" s="2031"/>
    </row>
    <row r="99" spans="1:20" s="331" customFormat="1" ht="12.75" customHeight="1">
      <c r="A99" s="274"/>
      <c r="B99" s="433"/>
      <c r="C99" s="342"/>
      <c r="D99" s="387"/>
      <c r="E99" s="276"/>
      <c r="F99" s="1447"/>
      <c r="G99" s="278"/>
      <c r="H99" s="1448" t="str">
        <f t="shared" si="1"/>
        <v/>
      </c>
      <c r="M99" s="2034"/>
      <c r="N99" s="2031"/>
      <c r="P99" s="2034"/>
      <c r="Q99" s="2031"/>
      <c r="S99" s="2034"/>
      <c r="T99" s="2031"/>
    </row>
    <row r="100" spans="1:20" s="331" customFormat="1" ht="12.75" customHeight="1">
      <c r="A100" s="274"/>
      <c r="B100" s="433"/>
      <c r="C100" s="342"/>
      <c r="D100" s="387"/>
      <c r="E100" s="276"/>
      <c r="F100" s="1447"/>
      <c r="G100" s="278"/>
      <c r="H100" s="1448" t="str">
        <f t="shared" si="1"/>
        <v/>
      </c>
      <c r="M100" s="2034"/>
      <c r="N100" s="2031"/>
      <c r="P100" s="2034"/>
      <c r="Q100" s="2031"/>
      <c r="S100" s="2034"/>
      <c r="T100" s="2031"/>
    </row>
    <row r="101" spans="1:20" s="331" customFormat="1" ht="12.75" customHeight="1">
      <c r="A101" s="274"/>
      <c r="B101" s="433"/>
      <c r="C101" s="342"/>
      <c r="D101" s="387"/>
      <c r="E101" s="276"/>
      <c r="F101" s="1447"/>
      <c r="G101" s="278"/>
      <c r="H101" s="1448" t="str">
        <f t="shared" si="1"/>
        <v/>
      </c>
      <c r="M101" s="2034"/>
      <c r="N101" s="2031"/>
      <c r="P101" s="2034"/>
      <c r="Q101" s="2031"/>
      <c r="S101" s="2034"/>
      <c r="T101" s="2031"/>
    </row>
    <row r="102" spans="1:20" s="331" customFormat="1" ht="12.75" customHeight="1">
      <c r="A102" s="274"/>
      <c r="B102" s="433"/>
      <c r="C102" s="342"/>
      <c r="D102" s="387"/>
      <c r="E102" s="276"/>
      <c r="F102" s="1447"/>
      <c r="G102" s="278"/>
      <c r="H102" s="1448" t="str">
        <f t="shared" si="1"/>
        <v/>
      </c>
      <c r="M102" s="2034"/>
      <c r="N102" s="2031"/>
      <c r="P102" s="2034"/>
      <c r="Q102" s="2031"/>
      <c r="S102" s="2034"/>
      <c r="T102" s="2031"/>
    </row>
    <row r="103" spans="1:20" s="331" customFormat="1" ht="12.75" customHeight="1">
      <c r="A103" s="274"/>
      <c r="B103" s="433"/>
      <c r="C103" s="342"/>
      <c r="D103" s="387"/>
      <c r="E103" s="276"/>
      <c r="F103" s="1447"/>
      <c r="G103" s="278"/>
      <c r="H103" s="1448" t="str">
        <f t="shared" si="1"/>
        <v/>
      </c>
      <c r="M103" s="2034"/>
      <c r="N103" s="2031"/>
      <c r="P103" s="2034"/>
      <c r="Q103" s="2031"/>
      <c r="S103" s="2034"/>
      <c r="T103" s="2031"/>
    </row>
    <row r="104" spans="1:20" s="331" customFormat="1" ht="12.75" customHeight="1">
      <c r="A104" s="274"/>
      <c r="B104" s="433"/>
      <c r="C104" s="342"/>
      <c r="D104" s="387"/>
      <c r="E104" s="276"/>
      <c r="F104" s="1447"/>
      <c r="G104" s="278"/>
      <c r="H104" s="1448" t="str">
        <f t="shared" si="1"/>
        <v/>
      </c>
      <c r="M104" s="2034"/>
      <c r="N104" s="2031"/>
      <c r="P104" s="2034"/>
      <c r="Q104" s="2031"/>
      <c r="S104" s="2034"/>
      <c r="T104" s="2031"/>
    </row>
    <row r="105" spans="1:20" s="331" customFormat="1" ht="12.75" customHeight="1">
      <c r="A105" s="274"/>
      <c r="B105" s="433"/>
      <c r="C105" s="342"/>
      <c r="D105" s="387"/>
      <c r="E105" s="276"/>
      <c r="F105" s="1447"/>
      <c r="G105" s="278"/>
      <c r="H105" s="1448" t="str">
        <f t="shared" si="1"/>
        <v/>
      </c>
      <c r="M105" s="2034"/>
      <c r="N105" s="2031"/>
      <c r="P105" s="2034"/>
      <c r="Q105" s="2031"/>
      <c r="S105" s="2034"/>
      <c r="T105" s="2031"/>
    </row>
    <row r="106" spans="1:20" s="331" customFormat="1" ht="12.75" customHeight="1">
      <c r="A106" s="274"/>
      <c r="B106" s="433"/>
      <c r="C106" s="342"/>
      <c r="D106" s="387"/>
      <c r="E106" s="276"/>
      <c r="F106" s="1447"/>
      <c r="G106" s="278"/>
      <c r="H106" s="1448" t="str">
        <f t="shared" si="1"/>
        <v/>
      </c>
      <c r="M106" s="2034"/>
      <c r="N106" s="2031"/>
      <c r="P106" s="2034"/>
      <c r="Q106" s="2031"/>
      <c r="S106" s="2034"/>
      <c r="T106" s="2031"/>
    </row>
    <row r="107" spans="1:20" s="331" customFormat="1" ht="12.75" customHeight="1">
      <c r="A107" s="274"/>
      <c r="B107" s="433"/>
      <c r="C107" s="342"/>
      <c r="D107" s="387"/>
      <c r="E107" s="276"/>
      <c r="F107" s="1447"/>
      <c r="G107" s="278"/>
      <c r="H107" s="1448" t="str">
        <f t="shared" si="1"/>
        <v/>
      </c>
      <c r="M107" s="2034"/>
      <c r="N107" s="2031"/>
      <c r="P107" s="2034"/>
      <c r="Q107" s="2031"/>
      <c r="S107" s="2034"/>
      <c r="T107" s="2031"/>
    </row>
    <row r="108" spans="1:20" s="331" customFormat="1" ht="12.75" customHeight="1">
      <c r="A108" s="274"/>
      <c r="B108" s="433"/>
      <c r="C108" s="342"/>
      <c r="D108" s="387"/>
      <c r="E108" s="276"/>
      <c r="F108" s="1447"/>
      <c r="G108" s="278"/>
      <c r="H108" s="187" t="str">
        <f t="shared" si="1"/>
        <v/>
      </c>
      <c r="M108" s="2034"/>
      <c r="N108" s="2031"/>
      <c r="P108" s="2034"/>
      <c r="Q108" s="2031"/>
      <c r="S108" s="2034"/>
      <c r="T108" s="2031"/>
    </row>
    <row r="109" spans="1:20" s="331" customFormat="1" ht="12.75" customHeight="1">
      <c r="A109" s="274"/>
      <c r="B109" s="433"/>
      <c r="C109" s="342"/>
      <c r="D109" s="387"/>
      <c r="E109" s="276"/>
      <c r="F109" s="1447"/>
      <c r="G109" s="278"/>
      <c r="H109" s="187" t="str">
        <f t="shared" si="1"/>
        <v/>
      </c>
      <c r="M109" s="2034"/>
      <c r="N109" s="2031"/>
      <c r="P109" s="2034"/>
      <c r="Q109" s="2031"/>
      <c r="S109" s="2034"/>
      <c r="T109" s="2031"/>
    </row>
    <row r="110" spans="1:20" s="331" customFormat="1" ht="12.75" customHeight="1">
      <c r="A110" s="274"/>
      <c r="B110" s="433"/>
      <c r="C110" s="342"/>
      <c r="D110" s="387"/>
      <c r="E110" s="276"/>
      <c r="F110" s="1447"/>
      <c r="G110" s="278"/>
      <c r="H110" s="187" t="str">
        <f t="shared" si="1"/>
        <v/>
      </c>
      <c r="M110" s="2034"/>
      <c r="N110" s="2031"/>
      <c r="P110" s="2034"/>
      <c r="Q110" s="2031"/>
      <c r="S110" s="2034"/>
      <c r="T110" s="2031"/>
    </row>
    <row r="111" spans="1:20" s="331" customFormat="1" ht="12.75" customHeight="1">
      <c r="A111" s="274"/>
      <c r="B111" s="433"/>
      <c r="C111" s="342"/>
      <c r="D111" s="387"/>
      <c r="E111" s="276"/>
      <c r="F111" s="1447"/>
      <c r="G111" s="278"/>
      <c r="H111" s="187" t="str">
        <f t="shared" si="1"/>
        <v/>
      </c>
      <c r="M111" s="2034"/>
      <c r="N111" s="2031"/>
      <c r="P111" s="2034"/>
      <c r="Q111" s="2031"/>
      <c r="S111" s="2034"/>
      <c r="T111" s="2031"/>
    </row>
    <row r="112" spans="1:20" s="331" customFormat="1" ht="12.75" customHeight="1">
      <c r="A112" s="274"/>
      <c r="B112" s="433"/>
      <c r="C112" s="342"/>
      <c r="D112" s="387"/>
      <c r="E112" s="276"/>
      <c r="F112" s="1447"/>
      <c r="G112" s="278"/>
      <c r="H112" s="187" t="str">
        <f t="shared" si="1"/>
        <v/>
      </c>
      <c r="M112" s="2034"/>
      <c r="N112" s="2031"/>
      <c r="P112" s="2034"/>
      <c r="Q112" s="2031"/>
      <c r="S112" s="2034"/>
      <c r="T112" s="2031"/>
    </row>
    <row r="113" spans="1:20" s="331" customFormat="1" ht="12.75" customHeight="1">
      <c r="A113" s="274"/>
      <c r="B113" s="433"/>
      <c r="C113" s="342"/>
      <c r="D113" s="387"/>
      <c r="E113" s="276"/>
      <c r="F113" s="1447"/>
      <c r="G113" s="278"/>
      <c r="H113" s="187" t="str">
        <f t="shared" si="1"/>
        <v/>
      </c>
      <c r="M113" s="2034"/>
      <c r="N113" s="2031"/>
      <c r="P113" s="2034"/>
      <c r="Q113" s="2031"/>
      <c r="S113" s="2034"/>
      <c r="T113" s="2031"/>
    </row>
    <row r="114" spans="1:20" s="331" customFormat="1" ht="12.75" customHeight="1">
      <c r="A114" s="274"/>
      <c r="B114" s="433"/>
      <c r="C114" s="342"/>
      <c r="D114" s="387"/>
      <c r="E114" s="276"/>
      <c r="F114" s="1447"/>
      <c r="G114" s="278"/>
      <c r="H114" s="187" t="str">
        <f t="shared" si="1"/>
        <v/>
      </c>
      <c r="M114" s="2034"/>
      <c r="N114" s="2031"/>
      <c r="P114" s="2034"/>
      <c r="Q114" s="2031"/>
      <c r="S114" s="2034"/>
      <c r="T114" s="2031"/>
    </row>
    <row r="115" spans="1:20" s="331" customFormat="1" ht="12.75" customHeight="1">
      <c r="A115" s="274"/>
      <c r="B115" s="433"/>
      <c r="C115" s="342"/>
      <c r="D115" s="387"/>
      <c r="E115" s="276"/>
      <c r="F115" s="1447"/>
      <c r="G115" s="278"/>
      <c r="H115" s="187" t="str">
        <f t="shared" si="1"/>
        <v/>
      </c>
      <c r="M115" s="2034"/>
      <c r="N115" s="2031"/>
      <c r="P115" s="2034"/>
      <c r="Q115" s="2031"/>
      <c r="S115" s="2034"/>
      <c r="T115" s="2031"/>
    </row>
    <row r="116" spans="1:20" s="331" customFormat="1" ht="12.75" customHeight="1">
      <c r="A116" s="274"/>
      <c r="B116" s="433"/>
      <c r="C116" s="342"/>
      <c r="D116" s="387"/>
      <c r="E116" s="276"/>
      <c r="F116" s="1447"/>
      <c r="G116" s="278"/>
      <c r="H116" s="187" t="str">
        <f t="shared" si="1"/>
        <v/>
      </c>
      <c r="M116" s="2034"/>
      <c r="N116" s="2031"/>
      <c r="P116" s="2034"/>
      <c r="Q116" s="2031"/>
      <c r="S116" s="2034"/>
      <c r="T116" s="2031"/>
    </row>
    <row r="117" spans="1:20" s="331" customFormat="1" ht="12.75" customHeight="1">
      <c r="A117" s="274"/>
      <c r="B117" s="433"/>
      <c r="C117" s="342"/>
      <c r="D117" s="387"/>
      <c r="E117" s="276"/>
      <c r="F117" s="1447"/>
      <c r="G117" s="278"/>
      <c r="H117" s="187" t="str">
        <f t="shared" si="1"/>
        <v/>
      </c>
      <c r="M117" s="2034"/>
      <c r="N117" s="2031"/>
      <c r="P117" s="2034"/>
      <c r="Q117" s="2031"/>
      <c r="S117" s="2034"/>
      <c r="T117" s="2031"/>
    </row>
    <row r="118" spans="1:20" s="331" customFormat="1" ht="12.75" customHeight="1">
      <c r="A118" s="274"/>
      <c r="B118" s="433"/>
      <c r="C118" s="342"/>
      <c r="D118" s="387"/>
      <c r="E118" s="276"/>
      <c r="F118" s="1447"/>
      <c r="G118" s="278"/>
      <c r="H118" s="187" t="str">
        <f t="shared" si="1"/>
        <v/>
      </c>
      <c r="M118" s="2034"/>
      <c r="N118" s="2031"/>
      <c r="P118" s="2034"/>
      <c r="Q118" s="2031"/>
      <c r="S118" s="2034"/>
      <c r="T118" s="2031"/>
    </row>
    <row r="119" spans="1:20" s="331" customFormat="1" ht="12.75" customHeight="1">
      <c r="A119" s="274"/>
      <c r="B119" s="433"/>
      <c r="C119" s="342"/>
      <c r="D119" s="387"/>
      <c r="E119" s="276"/>
      <c r="F119" s="1447"/>
      <c r="G119" s="278"/>
      <c r="H119" s="187" t="str">
        <f t="shared" si="1"/>
        <v/>
      </c>
      <c r="M119" s="2034"/>
      <c r="N119" s="2031"/>
      <c r="P119" s="2034"/>
      <c r="Q119" s="2031"/>
      <c r="S119" s="2034"/>
      <c r="T119" s="2031"/>
    </row>
    <row r="120" spans="1:20" s="331" customFormat="1" ht="12.75" customHeight="1">
      <c r="A120" s="274"/>
      <c r="B120" s="433"/>
      <c r="C120" s="342"/>
      <c r="D120" s="387"/>
      <c r="E120" s="276"/>
      <c r="F120" s="1447"/>
      <c r="G120" s="278"/>
      <c r="H120" s="187" t="str">
        <f t="shared" si="1"/>
        <v/>
      </c>
      <c r="M120" s="2034"/>
      <c r="N120" s="2031"/>
      <c r="P120" s="2034"/>
      <c r="Q120" s="2031"/>
      <c r="S120" s="2034"/>
      <c r="T120" s="2031"/>
    </row>
    <row r="121" spans="1:20" s="331" customFormat="1" ht="12.75" customHeight="1">
      <c r="A121" s="274"/>
      <c r="B121" s="433"/>
      <c r="C121" s="342"/>
      <c r="D121" s="387"/>
      <c r="E121" s="276"/>
      <c r="F121" s="1447"/>
      <c r="G121" s="278"/>
      <c r="H121" s="187" t="str">
        <f t="shared" si="1"/>
        <v/>
      </c>
      <c r="M121" s="2034"/>
      <c r="N121" s="2031"/>
      <c r="P121" s="2034"/>
      <c r="Q121" s="2031"/>
      <c r="S121" s="2034"/>
      <c r="T121" s="2031"/>
    </row>
    <row r="122" spans="1:20" s="331" customFormat="1" ht="12.75" customHeight="1">
      <c r="A122" s="274"/>
      <c r="B122" s="433"/>
      <c r="C122" s="342"/>
      <c r="D122" s="387"/>
      <c r="E122" s="276"/>
      <c r="F122" s="1447"/>
      <c r="G122" s="278"/>
      <c r="H122" s="187" t="str">
        <f t="shared" si="1"/>
        <v/>
      </c>
      <c r="M122" s="2034"/>
      <c r="N122" s="2031"/>
      <c r="P122" s="2034"/>
      <c r="Q122" s="2031"/>
      <c r="S122" s="2034"/>
      <c r="T122" s="2031"/>
    </row>
    <row r="123" spans="1:20" s="331" customFormat="1" ht="12.75" customHeight="1">
      <c r="A123" s="274"/>
      <c r="B123" s="433"/>
      <c r="C123" s="342"/>
      <c r="D123" s="387"/>
      <c r="E123" s="276"/>
      <c r="F123" s="1447"/>
      <c r="G123" s="278"/>
      <c r="H123" s="187" t="str">
        <f t="shared" si="1"/>
        <v/>
      </c>
      <c r="M123" s="2034"/>
      <c r="N123" s="2031"/>
      <c r="P123" s="2034"/>
      <c r="Q123" s="2031"/>
      <c r="S123" s="2034"/>
      <c r="T123" s="2031"/>
    </row>
    <row r="124" spans="1:20" s="331" customFormat="1" ht="12.75" customHeight="1">
      <c r="A124" s="274"/>
      <c r="B124" s="433"/>
      <c r="C124" s="342"/>
      <c r="D124" s="387"/>
      <c r="E124" s="276"/>
      <c r="F124" s="1447"/>
      <c r="G124" s="278"/>
      <c r="H124" s="187" t="str">
        <f t="shared" si="1"/>
        <v/>
      </c>
      <c r="M124" s="2034"/>
      <c r="N124" s="2031"/>
      <c r="P124" s="2034"/>
      <c r="Q124" s="2031"/>
      <c r="S124" s="2034"/>
      <c r="T124" s="2031"/>
    </row>
    <row r="125" spans="1:20" s="331" customFormat="1" ht="12.75" customHeight="1">
      <c r="A125" s="274"/>
      <c r="B125" s="433"/>
      <c r="C125" s="342"/>
      <c r="D125" s="387"/>
      <c r="E125" s="276"/>
      <c r="F125" s="1447"/>
      <c r="G125" s="278"/>
      <c r="H125" s="187" t="str">
        <f t="shared" si="1"/>
        <v/>
      </c>
      <c r="M125" s="2034"/>
      <c r="N125" s="2031"/>
      <c r="P125" s="2034"/>
      <c r="Q125" s="2031"/>
      <c r="S125" s="2034"/>
      <c r="T125" s="2031"/>
    </row>
    <row r="126" spans="1:20" s="331" customFormat="1" ht="12.75" customHeight="1">
      <c r="A126" s="274"/>
      <c r="B126" s="433"/>
      <c r="C126" s="342"/>
      <c r="D126" s="387"/>
      <c r="E126" s="276"/>
      <c r="F126" s="1447"/>
      <c r="G126" s="278"/>
      <c r="H126" s="187" t="str">
        <f t="shared" si="1"/>
        <v/>
      </c>
      <c r="M126" s="2034"/>
      <c r="N126" s="2031"/>
      <c r="P126" s="2034"/>
      <c r="Q126" s="2031"/>
      <c r="S126" s="2034"/>
      <c r="T126" s="2031"/>
    </row>
    <row r="127" spans="1:20" s="331" customFormat="1" ht="12.75" customHeight="1">
      <c r="A127" s="274"/>
      <c r="B127" s="433"/>
      <c r="C127" s="342"/>
      <c r="D127" s="387"/>
      <c r="E127" s="276"/>
      <c r="F127" s="1447"/>
      <c r="G127" s="278"/>
      <c r="H127" s="187" t="str">
        <f t="shared" si="1"/>
        <v/>
      </c>
      <c r="M127" s="2034"/>
      <c r="N127" s="2031"/>
      <c r="P127" s="2034"/>
      <c r="Q127" s="2031"/>
      <c r="S127" s="2034"/>
      <c r="T127" s="2031"/>
    </row>
    <row r="128" spans="1:20" s="331" customFormat="1" ht="12.75" customHeight="1">
      <c r="A128" s="274"/>
      <c r="B128" s="433"/>
      <c r="C128" s="342"/>
      <c r="D128" s="387"/>
      <c r="E128" s="276"/>
      <c r="F128" s="1447"/>
      <c r="G128" s="278"/>
      <c r="H128" s="187" t="str">
        <f t="shared" si="1"/>
        <v/>
      </c>
      <c r="M128" s="2034"/>
      <c r="N128" s="2031"/>
      <c r="P128" s="2034"/>
      <c r="Q128" s="2031"/>
      <c r="S128" s="2034"/>
      <c r="T128" s="2031"/>
    </row>
    <row r="129" spans="1:20" s="331" customFormat="1" ht="12.75" customHeight="1">
      <c r="A129" s="274"/>
      <c r="B129" s="433"/>
      <c r="C129" s="342"/>
      <c r="D129" s="387"/>
      <c r="E129" s="276"/>
      <c r="F129" s="1447"/>
      <c r="G129" s="278"/>
      <c r="H129" s="187" t="str">
        <f t="shared" si="1"/>
        <v/>
      </c>
      <c r="M129" s="2034"/>
      <c r="N129" s="2031"/>
      <c r="P129" s="2034"/>
      <c r="Q129" s="2031"/>
      <c r="S129" s="2034"/>
      <c r="T129" s="2031"/>
    </row>
    <row r="130" spans="1:20" s="331" customFormat="1" ht="12.75" customHeight="1">
      <c r="A130" s="274"/>
      <c r="B130" s="433"/>
      <c r="C130" s="342"/>
      <c r="D130" s="387"/>
      <c r="E130" s="276"/>
      <c r="F130" s="1447"/>
      <c r="G130" s="278"/>
      <c r="H130" s="187" t="str">
        <f t="shared" ref="H130:H193" si="2">IF(F130=0,"",G130*F130)</f>
        <v/>
      </c>
      <c r="M130" s="2034"/>
      <c r="N130" s="2031"/>
      <c r="P130" s="2034"/>
      <c r="Q130" s="2031"/>
      <c r="S130" s="2034"/>
      <c r="T130" s="2031"/>
    </row>
    <row r="131" spans="1:20" s="331" customFormat="1" ht="12.75" customHeight="1">
      <c r="A131" s="274"/>
      <c r="B131" s="433"/>
      <c r="C131" s="342"/>
      <c r="D131" s="387"/>
      <c r="E131" s="276"/>
      <c r="F131" s="1447"/>
      <c r="G131" s="278"/>
      <c r="H131" s="187" t="str">
        <f t="shared" si="2"/>
        <v/>
      </c>
      <c r="M131" s="2034"/>
      <c r="N131" s="2031"/>
      <c r="P131" s="2034"/>
      <c r="Q131" s="2031"/>
      <c r="S131" s="2034"/>
      <c r="T131" s="2031"/>
    </row>
    <row r="132" spans="1:20" s="331" customFormat="1" ht="12.75" customHeight="1">
      <c r="A132" s="274"/>
      <c r="B132" s="433"/>
      <c r="C132" s="342"/>
      <c r="D132" s="387"/>
      <c r="E132" s="276"/>
      <c r="F132" s="1447"/>
      <c r="G132" s="278"/>
      <c r="H132" s="187" t="str">
        <f t="shared" si="2"/>
        <v/>
      </c>
      <c r="M132" s="2034"/>
      <c r="N132" s="2031"/>
      <c r="P132" s="2034"/>
      <c r="Q132" s="2031"/>
      <c r="S132" s="2034"/>
      <c r="T132" s="2031"/>
    </row>
    <row r="133" spans="1:20" s="331" customFormat="1" ht="12.75" customHeight="1">
      <c r="A133" s="274"/>
      <c r="B133" s="433"/>
      <c r="C133" s="342"/>
      <c r="D133" s="387"/>
      <c r="E133" s="276"/>
      <c r="F133" s="1447"/>
      <c r="G133" s="278"/>
      <c r="H133" s="187" t="str">
        <f t="shared" si="2"/>
        <v/>
      </c>
      <c r="M133" s="2034"/>
      <c r="N133" s="2031"/>
      <c r="P133" s="2034"/>
      <c r="Q133" s="2031"/>
      <c r="S133" s="2034"/>
      <c r="T133" s="2031"/>
    </row>
    <row r="134" spans="1:20" s="331" customFormat="1" ht="12.75" customHeight="1">
      <c r="A134" s="274"/>
      <c r="B134" s="433"/>
      <c r="C134" s="342"/>
      <c r="D134" s="387"/>
      <c r="E134" s="276"/>
      <c r="F134" s="1447"/>
      <c r="G134" s="278"/>
      <c r="H134" s="187" t="str">
        <f t="shared" si="2"/>
        <v/>
      </c>
      <c r="M134" s="2034"/>
      <c r="N134" s="2031"/>
      <c r="P134" s="2034"/>
      <c r="Q134" s="2031"/>
      <c r="S134" s="2034"/>
      <c r="T134" s="2031"/>
    </row>
    <row r="135" spans="1:20" s="331" customFormat="1" ht="12.75" customHeight="1">
      <c r="A135" s="274"/>
      <c r="B135" s="433"/>
      <c r="C135" s="342"/>
      <c r="D135" s="387"/>
      <c r="E135" s="276"/>
      <c r="F135" s="1447"/>
      <c r="G135" s="278"/>
      <c r="H135" s="187" t="str">
        <f t="shared" si="2"/>
        <v/>
      </c>
      <c r="M135" s="2034"/>
      <c r="N135" s="2031"/>
      <c r="P135" s="2034"/>
      <c r="Q135" s="2031"/>
      <c r="S135" s="2034"/>
      <c r="T135" s="2031"/>
    </row>
    <row r="136" spans="1:20" s="331" customFormat="1" ht="12.75" customHeight="1">
      <c r="A136" s="274"/>
      <c r="B136" s="433"/>
      <c r="C136" s="342"/>
      <c r="D136" s="387"/>
      <c r="E136" s="276"/>
      <c r="F136" s="1447"/>
      <c r="G136" s="278"/>
      <c r="H136" s="187" t="str">
        <f t="shared" si="2"/>
        <v/>
      </c>
      <c r="M136" s="2034"/>
      <c r="N136" s="2031"/>
      <c r="P136" s="2034"/>
      <c r="Q136" s="2031"/>
      <c r="S136" s="2034"/>
      <c r="T136" s="2031"/>
    </row>
    <row r="137" spans="1:20" s="331" customFormat="1" ht="12.75" customHeight="1">
      <c r="A137" s="274"/>
      <c r="B137" s="433"/>
      <c r="C137" s="342"/>
      <c r="D137" s="387"/>
      <c r="E137" s="276"/>
      <c r="F137" s="1447"/>
      <c r="G137" s="278"/>
      <c r="H137" s="187" t="str">
        <f t="shared" si="2"/>
        <v/>
      </c>
      <c r="M137" s="2034"/>
      <c r="N137" s="2031"/>
      <c r="P137" s="2034"/>
      <c r="Q137" s="2031"/>
      <c r="S137" s="2034"/>
      <c r="T137" s="2031"/>
    </row>
    <row r="138" spans="1:20" s="331" customFormat="1" ht="12.75" customHeight="1">
      <c r="A138" s="274"/>
      <c r="B138" s="433"/>
      <c r="C138" s="342"/>
      <c r="D138" s="387"/>
      <c r="E138" s="276"/>
      <c r="F138" s="1447"/>
      <c r="G138" s="278"/>
      <c r="H138" s="187" t="str">
        <f t="shared" si="2"/>
        <v/>
      </c>
      <c r="M138" s="2034"/>
      <c r="N138" s="2031"/>
      <c r="P138" s="2034"/>
      <c r="Q138" s="2031"/>
      <c r="S138" s="2034"/>
      <c r="T138" s="2031"/>
    </row>
    <row r="139" spans="1:20" s="331" customFormat="1" ht="12.75" customHeight="1">
      <c r="A139" s="274"/>
      <c r="B139" s="433"/>
      <c r="C139" s="342"/>
      <c r="D139" s="387"/>
      <c r="E139" s="276"/>
      <c r="F139" s="1447"/>
      <c r="G139" s="278"/>
      <c r="H139" s="187" t="str">
        <f t="shared" si="2"/>
        <v/>
      </c>
      <c r="M139" s="2034"/>
      <c r="N139" s="2031"/>
      <c r="P139" s="2034"/>
      <c r="Q139" s="2031"/>
      <c r="S139" s="2034"/>
      <c r="T139" s="2031"/>
    </row>
    <row r="140" spans="1:20" s="331" customFormat="1" ht="12.75" customHeight="1">
      <c r="A140" s="274"/>
      <c r="B140" s="433"/>
      <c r="C140" s="342"/>
      <c r="D140" s="387"/>
      <c r="E140" s="276"/>
      <c r="F140" s="1447"/>
      <c r="G140" s="278"/>
      <c r="H140" s="187" t="str">
        <f t="shared" si="2"/>
        <v/>
      </c>
      <c r="M140" s="2034"/>
      <c r="N140" s="2031"/>
      <c r="P140" s="2034"/>
      <c r="Q140" s="2031"/>
      <c r="S140" s="2034"/>
      <c r="T140" s="2031"/>
    </row>
    <row r="141" spans="1:20" s="331" customFormat="1" ht="12.75" customHeight="1">
      <c r="A141" s="274"/>
      <c r="B141" s="433"/>
      <c r="C141" s="342"/>
      <c r="D141" s="387"/>
      <c r="E141" s="276"/>
      <c r="F141" s="1447"/>
      <c r="G141" s="278"/>
      <c r="H141" s="187" t="str">
        <f t="shared" si="2"/>
        <v/>
      </c>
      <c r="M141" s="2034"/>
      <c r="N141" s="2031"/>
      <c r="P141" s="2034"/>
      <c r="Q141" s="2031"/>
      <c r="S141" s="2034"/>
      <c r="T141" s="2031"/>
    </row>
    <row r="142" spans="1:20" s="331" customFormat="1" ht="12.75" customHeight="1">
      <c r="A142" s="274"/>
      <c r="B142" s="433"/>
      <c r="C142" s="342"/>
      <c r="D142" s="387"/>
      <c r="E142" s="276"/>
      <c r="F142" s="1447"/>
      <c r="G142" s="278"/>
      <c r="H142" s="187" t="str">
        <f t="shared" si="2"/>
        <v/>
      </c>
      <c r="M142" s="2034"/>
      <c r="N142" s="2031"/>
      <c r="P142" s="2034"/>
      <c r="Q142" s="2031"/>
      <c r="S142" s="2034"/>
      <c r="T142" s="2031"/>
    </row>
    <row r="143" spans="1:20" s="331" customFormat="1" ht="12.75" customHeight="1">
      <c r="A143" s="274"/>
      <c r="B143" s="433"/>
      <c r="C143" s="342"/>
      <c r="D143" s="387"/>
      <c r="E143" s="276"/>
      <c r="F143" s="1447"/>
      <c r="G143" s="278"/>
      <c r="H143" s="187" t="str">
        <f t="shared" si="2"/>
        <v/>
      </c>
      <c r="M143" s="2034"/>
      <c r="N143" s="2031"/>
      <c r="P143" s="2034"/>
      <c r="Q143" s="2031"/>
      <c r="S143" s="2034"/>
      <c r="T143" s="2031"/>
    </row>
    <row r="144" spans="1:20" s="331" customFormat="1" ht="12.75" customHeight="1">
      <c r="A144" s="274"/>
      <c r="B144" s="433"/>
      <c r="C144" s="342"/>
      <c r="D144" s="387"/>
      <c r="E144" s="276"/>
      <c r="F144" s="1447"/>
      <c r="G144" s="278"/>
      <c r="H144" s="187" t="str">
        <f t="shared" si="2"/>
        <v/>
      </c>
      <c r="M144" s="2034"/>
      <c r="N144" s="2031"/>
      <c r="P144" s="2034"/>
      <c r="Q144" s="2031"/>
      <c r="S144" s="2034"/>
      <c r="T144" s="2031"/>
    </row>
    <row r="145" spans="1:20" s="331" customFormat="1" ht="12.75" customHeight="1">
      <c r="A145" s="274"/>
      <c r="B145" s="433"/>
      <c r="C145" s="342"/>
      <c r="D145" s="387"/>
      <c r="E145" s="276"/>
      <c r="F145" s="1447"/>
      <c r="G145" s="278"/>
      <c r="H145" s="187" t="str">
        <f t="shared" si="2"/>
        <v/>
      </c>
      <c r="M145" s="2034"/>
      <c r="N145" s="2031"/>
      <c r="P145" s="2034"/>
      <c r="Q145" s="2031"/>
      <c r="S145" s="2034"/>
      <c r="T145" s="2031"/>
    </row>
    <row r="146" spans="1:20" s="331" customFormat="1" ht="12.75" customHeight="1">
      <c r="A146" s="274"/>
      <c r="B146" s="433"/>
      <c r="C146" s="342"/>
      <c r="D146" s="387"/>
      <c r="E146" s="276"/>
      <c r="F146" s="1447"/>
      <c r="G146" s="278"/>
      <c r="H146" s="187" t="str">
        <f t="shared" si="2"/>
        <v/>
      </c>
      <c r="M146" s="2034"/>
      <c r="N146" s="2031"/>
      <c r="P146" s="2034"/>
      <c r="Q146" s="2031"/>
      <c r="S146" s="2034"/>
      <c r="T146" s="2031"/>
    </row>
    <row r="147" spans="1:20" s="331" customFormat="1" ht="12.75" customHeight="1">
      <c r="A147" s="274"/>
      <c r="B147" s="433"/>
      <c r="C147" s="342"/>
      <c r="D147" s="387"/>
      <c r="E147" s="276"/>
      <c r="F147" s="1447"/>
      <c r="G147" s="278"/>
      <c r="H147" s="187" t="str">
        <f t="shared" si="2"/>
        <v/>
      </c>
      <c r="M147" s="2034"/>
      <c r="N147" s="2031"/>
      <c r="P147" s="2034"/>
      <c r="Q147" s="2031"/>
      <c r="S147" s="2034"/>
      <c r="T147" s="2031"/>
    </row>
    <row r="148" spans="1:20" s="331" customFormat="1" ht="12.75" customHeight="1">
      <c r="A148" s="274"/>
      <c r="B148" s="433"/>
      <c r="C148" s="342"/>
      <c r="D148" s="387"/>
      <c r="E148" s="276"/>
      <c r="F148" s="1447"/>
      <c r="G148" s="278"/>
      <c r="H148" s="187" t="str">
        <f t="shared" si="2"/>
        <v/>
      </c>
      <c r="M148" s="2034"/>
      <c r="N148" s="2031"/>
      <c r="P148" s="2034"/>
      <c r="Q148" s="2031"/>
      <c r="S148" s="2034"/>
      <c r="T148" s="2031"/>
    </row>
    <row r="149" spans="1:20" s="331" customFormat="1" ht="12.75" customHeight="1">
      <c r="A149" s="274"/>
      <c r="B149" s="433"/>
      <c r="C149" s="342"/>
      <c r="D149" s="387"/>
      <c r="E149" s="276"/>
      <c r="F149" s="1447"/>
      <c r="G149" s="278"/>
      <c r="H149" s="187" t="str">
        <f t="shared" si="2"/>
        <v/>
      </c>
      <c r="M149" s="2034"/>
      <c r="N149" s="2031"/>
      <c r="P149" s="2034"/>
      <c r="Q149" s="2031"/>
      <c r="S149" s="2034"/>
      <c r="T149" s="2031"/>
    </row>
    <row r="150" spans="1:20" s="331" customFormat="1" ht="12.75" customHeight="1">
      <c r="A150" s="274"/>
      <c r="B150" s="433"/>
      <c r="C150" s="342"/>
      <c r="D150" s="387"/>
      <c r="E150" s="276"/>
      <c r="F150" s="1447"/>
      <c r="G150" s="278"/>
      <c r="H150" s="187" t="str">
        <f t="shared" si="2"/>
        <v/>
      </c>
      <c r="M150" s="2034"/>
      <c r="N150" s="2031"/>
      <c r="P150" s="2034"/>
      <c r="Q150" s="2031"/>
      <c r="S150" s="2034"/>
      <c r="T150" s="2031"/>
    </row>
    <row r="151" spans="1:20" s="331" customFormat="1" ht="12.75" customHeight="1">
      <c r="A151" s="274"/>
      <c r="B151" s="433"/>
      <c r="C151" s="342"/>
      <c r="D151" s="387"/>
      <c r="E151" s="276"/>
      <c r="F151" s="1447"/>
      <c r="G151" s="278"/>
      <c r="H151" s="187" t="str">
        <f t="shared" si="2"/>
        <v/>
      </c>
      <c r="M151" s="2034"/>
      <c r="N151" s="2031"/>
      <c r="P151" s="2034"/>
      <c r="Q151" s="2031"/>
      <c r="S151" s="2034"/>
      <c r="T151" s="2031"/>
    </row>
    <row r="152" spans="1:20" s="331" customFormat="1" ht="12.75" customHeight="1">
      <c r="A152" s="274"/>
      <c r="B152" s="433"/>
      <c r="C152" s="342"/>
      <c r="D152" s="387"/>
      <c r="E152" s="276"/>
      <c r="F152" s="1447"/>
      <c r="G152" s="278"/>
      <c r="H152" s="187" t="str">
        <f t="shared" si="2"/>
        <v/>
      </c>
      <c r="M152" s="2034"/>
      <c r="N152" s="2031"/>
      <c r="P152" s="2034"/>
      <c r="Q152" s="2031"/>
      <c r="S152" s="2034"/>
      <c r="T152" s="2031"/>
    </row>
    <row r="153" spans="1:20" s="331" customFormat="1" ht="12.75" customHeight="1">
      <c r="A153" s="274"/>
      <c r="B153" s="433"/>
      <c r="C153" s="342"/>
      <c r="D153" s="387"/>
      <c r="E153" s="276"/>
      <c r="F153" s="1447"/>
      <c r="G153" s="278"/>
      <c r="H153" s="187" t="str">
        <f t="shared" si="2"/>
        <v/>
      </c>
      <c r="M153" s="2034"/>
      <c r="N153" s="2031"/>
      <c r="P153" s="2034"/>
      <c r="Q153" s="2031"/>
      <c r="S153" s="2034"/>
      <c r="T153" s="2031"/>
    </row>
    <row r="154" spans="1:20" s="331" customFormat="1" ht="12.75" customHeight="1">
      <c r="A154" s="274"/>
      <c r="B154" s="433"/>
      <c r="C154" s="342"/>
      <c r="D154" s="387"/>
      <c r="E154" s="276"/>
      <c r="F154" s="1447"/>
      <c r="G154" s="278"/>
      <c r="H154" s="187" t="str">
        <f t="shared" si="2"/>
        <v/>
      </c>
      <c r="M154" s="2034"/>
      <c r="N154" s="2031"/>
      <c r="P154" s="2034"/>
      <c r="Q154" s="2031"/>
      <c r="S154" s="2034"/>
      <c r="T154" s="2031"/>
    </row>
    <row r="155" spans="1:20" s="331" customFormat="1" ht="12.75" customHeight="1">
      <c r="A155" s="274"/>
      <c r="B155" s="433"/>
      <c r="C155" s="342"/>
      <c r="D155" s="387"/>
      <c r="E155" s="276"/>
      <c r="F155" s="1447"/>
      <c r="G155" s="278"/>
      <c r="H155" s="187" t="str">
        <f t="shared" si="2"/>
        <v/>
      </c>
      <c r="M155" s="2034"/>
      <c r="N155" s="2031"/>
      <c r="P155" s="2034"/>
      <c r="Q155" s="2031"/>
      <c r="S155" s="2034"/>
      <c r="T155" s="2031"/>
    </row>
    <row r="156" spans="1:20" s="331" customFormat="1" ht="12.75" customHeight="1">
      <c r="A156" s="274"/>
      <c r="B156" s="433"/>
      <c r="C156" s="342"/>
      <c r="D156" s="387"/>
      <c r="E156" s="276"/>
      <c r="F156" s="1447"/>
      <c r="G156" s="278"/>
      <c r="H156" s="187" t="str">
        <f t="shared" si="2"/>
        <v/>
      </c>
      <c r="M156" s="2034"/>
      <c r="N156" s="2031"/>
      <c r="P156" s="2034"/>
      <c r="Q156" s="2031"/>
      <c r="S156" s="2034"/>
      <c r="T156" s="2031"/>
    </row>
    <row r="157" spans="1:20" s="331" customFormat="1" ht="12.75" customHeight="1">
      <c r="A157" s="274"/>
      <c r="B157" s="433"/>
      <c r="C157" s="342"/>
      <c r="D157" s="387"/>
      <c r="E157" s="276"/>
      <c r="F157" s="1447"/>
      <c r="G157" s="278"/>
      <c r="H157" s="187" t="str">
        <f t="shared" si="2"/>
        <v/>
      </c>
      <c r="M157" s="2034"/>
      <c r="N157" s="2031"/>
      <c r="P157" s="2034"/>
      <c r="Q157" s="2031"/>
      <c r="S157" s="2034"/>
      <c r="T157" s="2031"/>
    </row>
    <row r="158" spans="1:20" s="331" customFormat="1" ht="12.75" customHeight="1">
      <c r="A158" s="274"/>
      <c r="B158" s="433"/>
      <c r="C158" s="342"/>
      <c r="D158" s="387"/>
      <c r="E158" s="276"/>
      <c r="F158" s="1447"/>
      <c r="G158" s="278"/>
      <c r="H158" s="187" t="str">
        <f t="shared" si="2"/>
        <v/>
      </c>
      <c r="M158" s="2034"/>
      <c r="N158" s="2031"/>
      <c r="P158" s="2034"/>
      <c r="Q158" s="2031"/>
      <c r="S158" s="2034"/>
      <c r="T158" s="2031"/>
    </row>
    <row r="159" spans="1:20" s="331" customFormat="1" ht="12.75" customHeight="1">
      <c r="A159" s="274"/>
      <c r="B159" s="433"/>
      <c r="C159" s="342"/>
      <c r="D159" s="387"/>
      <c r="E159" s="276"/>
      <c r="F159" s="1447"/>
      <c r="G159" s="278"/>
      <c r="H159" s="187" t="str">
        <f t="shared" si="2"/>
        <v/>
      </c>
      <c r="M159" s="2034"/>
      <c r="N159" s="2031"/>
      <c r="P159" s="2034"/>
      <c r="Q159" s="2031"/>
      <c r="S159" s="2034"/>
      <c r="T159" s="2031"/>
    </row>
    <row r="160" spans="1:20" s="331" customFormat="1" ht="12.75" customHeight="1">
      <c r="A160" s="274"/>
      <c r="B160" s="433"/>
      <c r="C160" s="342"/>
      <c r="D160" s="387"/>
      <c r="E160" s="276"/>
      <c r="F160" s="1447"/>
      <c r="G160" s="278"/>
      <c r="H160" s="187" t="str">
        <f t="shared" si="2"/>
        <v/>
      </c>
      <c r="M160" s="2034"/>
      <c r="N160" s="2031"/>
      <c r="P160" s="2034"/>
      <c r="Q160" s="2031"/>
      <c r="S160" s="2034"/>
      <c r="T160" s="2031"/>
    </row>
    <row r="161" spans="1:20" s="331" customFormat="1" ht="12.75" customHeight="1">
      <c r="A161" s="274"/>
      <c r="B161" s="433"/>
      <c r="C161" s="342"/>
      <c r="D161" s="387"/>
      <c r="E161" s="276"/>
      <c r="F161" s="1447"/>
      <c r="G161" s="278"/>
      <c r="H161" s="187" t="str">
        <f t="shared" si="2"/>
        <v/>
      </c>
      <c r="M161" s="2034"/>
      <c r="N161" s="2031"/>
      <c r="P161" s="2034"/>
      <c r="Q161" s="2031"/>
      <c r="S161" s="2034"/>
      <c r="T161" s="2031"/>
    </row>
    <row r="162" spans="1:20" s="331" customFormat="1" ht="12.75" customHeight="1">
      <c r="A162" s="274"/>
      <c r="B162" s="433"/>
      <c r="C162" s="342"/>
      <c r="D162" s="387"/>
      <c r="E162" s="276"/>
      <c r="F162" s="1447"/>
      <c r="G162" s="278"/>
      <c r="H162" s="187" t="str">
        <f t="shared" si="2"/>
        <v/>
      </c>
      <c r="M162" s="2034"/>
      <c r="N162" s="2031"/>
      <c r="P162" s="2034"/>
      <c r="Q162" s="2031"/>
      <c r="S162" s="2034"/>
      <c r="T162" s="2031"/>
    </row>
    <row r="163" spans="1:20" s="331" customFormat="1" ht="12.75" customHeight="1" thickBot="1">
      <c r="A163" s="274"/>
      <c r="B163" s="433"/>
      <c r="C163" s="342"/>
      <c r="D163" s="387"/>
      <c r="E163" s="276"/>
      <c r="F163" s="1447"/>
      <c r="G163" s="278"/>
      <c r="H163" s="187" t="str">
        <f t="shared" si="2"/>
        <v/>
      </c>
      <c r="M163" s="2037"/>
      <c r="N163" s="2038"/>
      <c r="P163" s="2037"/>
      <c r="Q163" s="2038"/>
      <c r="S163" s="2037"/>
      <c r="T163" s="2038"/>
    </row>
    <row r="164" spans="1:20" s="331" customFormat="1" ht="12.75" customHeight="1">
      <c r="A164" s="274"/>
      <c r="B164" s="433"/>
      <c r="C164" s="342"/>
      <c r="D164" s="387"/>
      <c r="E164" s="276"/>
      <c r="F164" s="1447"/>
      <c r="G164" s="278"/>
      <c r="H164" s="187" t="str">
        <f t="shared" si="2"/>
        <v/>
      </c>
    </row>
    <row r="165" spans="1:20" s="331" customFormat="1" ht="12.75" customHeight="1">
      <c r="A165" s="274"/>
      <c r="B165" s="433"/>
      <c r="C165" s="342"/>
      <c r="D165" s="387"/>
      <c r="E165" s="276"/>
      <c r="F165" s="1447"/>
      <c r="G165" s="278"/>
      <c r="H165" s="187" t="str">
        <f t="shared" si="2"/>
        <v/>
      </c>
    </row>
    <row r="166" spans="1:20" s="331" customFormat="1" ht="12.75" customHeight="1">
      <c r="A166" s="274"/>
      <c r="B166" s="433"/>
      <c r="C166" s="342"/>
      <c r="D166" s="387"/>
      <c r="E166" s="276"/>
      <c r="F166" s="1447"/>
      <c r="G166" s="278"/>
      <c r="H166" s="187" t="str">
        <f t="shared" si="2"/>
        <v/>
      </c>
    </row>
    <row r="167" spans="1:20" s="331" customFormat="1" ht="12.75" customHeight="1">
      <c r="A167" s="274"/>
      <c r="B167" s="433"/>
      <c r="C167" s="342"/>
      <c r="D167" s="387"/>
      <c r="E167" s="276"/>
      <c r="F167" s="1447"/>
      <c r="G167" s="278"/>
      <c r="H167" s="187" t="str">
        <f t="shared" si="2"/>
        <v/>
      </c>
    </row>
    <row r="168" spans="1:20" s="331" customFormat="1" ht="12.75" customHeight="1">
      <c r="A168" s="274"/>
      <c r="B168" s="433"/>
      <c r="C168" s="342"/>
      <c r="D168" s="387"/>
      <c r="E168" s="276"/>
      <c r="F168" s="1447"/>
      <c r="G168" s="278"/>
      <c r="H168" s="187" t="str">
        <f t="shared" si="2"/>
        <v/>
      </c>
    </row>
    <row r="169" spans="1:20" s="331" customFormat="1" ht="12.75" customHeight="1">
      <c r="A169" s="274"/>
      <c r="B169" s="433"/>
      <c r="C169" s="342"/>
      <c r="D169" s="387"/>
      <c r="E169" s="276"/>
      <c r="F169" s="1447"/>
      <c r="G169" s="278"/>
      <c r="H169" s="187" t="str">
        <f t="shared" si="2"/>
        <v/>
      </c>
    </row>
    <row r="170" spans="1:20" s="331" customFormat="1" ht="12.75" customHeight="1">
      <c r="A170" s="274"/>
      <c r="B170" s="433"/>
      <c r="C170" s="342"/>
      <c r="D170" s="387"/>
      <c r="E170" s="276"/>
      <c r="F170" s="1447"/>
      <c r="G170" s="278"/>
      <c r="H170" s="187" t="str">
        <f t="shared" si="2"/>
        <v/>
      </c>
    </row>
    <row r="171" spans="1:20" s="331" customFormat="1" ht="12.75" customHeight="1">
      <c r="A171" s="274"/>
      <c r="B171" s="433"/>
      <c r="C171" s="342"/>
      <c r="D171" s="387"/>
      <c r="E171" s="276"/>
      <c r="F171" s="1447"/>
      <c r="G171" s="278"/>
      <c r="H171" s="187" t="str">
        <f t="shared" si="2"/>
        <v/>
      </c>
    </row>
    <row r="172" spans="1:20" s="331" customFormat="1" ht="12.75" customHeight="1">
      <c r="A172" s="274"/>
      <c r="B172" s="433"/>
      <c r="C172" s="342"/>
      <c r="D172" s="387"/>
      <c r="E172" s="276"/>
      <c r="F172" s="1447"/>
      <c r="G172" s="278"/>
      <c r="H172" s="187" t="str">
        <f t="shared" si="2"/>
        <v/>
      </c>
    </row>
    <row r="173" spans="1:20" s="331" customFormat="1" ht="12.75" customHeight="1">
      <c r="A173" s="274"/>
      <c r="B173" s="433"/>
      <c r="C173" s="342"/>
      <c r="D173" s="387"/>
      <c r="E173" s="276"/>
      <c r="F173" s="1447"/>
      <c r="G173" s="278"/>
      <c r="H173" s="187" t="str">
        <f t="shared" si="2"/>
        <v/>
      </c>
    </row>
    <row r="174" spans="1:20" s="331" customFormat="1" ht="12.75" customHeight="1">
      <c r="A174" s="274"/>
      <c r="B174" s="433"/>
      <c r="C174" s="342"/>
      <c r="D174" s="387"/>
      <c r="E174" s="276"/>
      <c r="F174" s="1447"/>
      <c r="G174" s="278"/>
      <c r="H174" s="187" t="str">
        <f t="shared" si="2"/>
        <v/>
      </c>
    </row>
    <row r="175" spans="1:20" s="331" customFormat="1" ht="12.75" customHeight="1">
      <c r="A175" s="274"/>
      <c r="B175" s="433"/>
      <c r="C175" s="342"/>
      <c r="D175" s="387"/>
      <c r="E175" s="276"/>
      <c r="F175" s="1447"/>
      <c r="G175" s="278"/>
      <c r="H175" s="187" t="str">
        <f t="shared" si="2"/>
        <v/>
      </c>
    </row>
    <row r="176" spans="1:20" s="331" customFormat="1" ht="12.75" customHeight="1">
      <c r="A176" s="274"/>
      <c r="B176" s="433"/>
      <c r="C176" s="342"/>
      <c r="D176" s="387"/>
      <c r="E176" s="276"/>
      <c r="F176" s="1447"/>
      <c r="G176" s="278"/>
      <c r="H176" s="187" t="str">
        <f t="shared" si="2"/>
        <v/>
      </c>
    </row>
    <row r="177" spans="1:8" s="331" customFormat="1" ht="12.75" customHeight="1">
      <c r="A177" s="274"/>
      <c r="B177" s="433"/>
      <c r="C177" s="342"/>
      <c r="D177" s="387"/>
      <c r="E177" s="276"/>
      <c r="F177" s="1447"/>
      <c r="G177" s="278"/>
      <c r="H177" s="187" t="str">
        <f t="shared" si="2"/>
        <v/>
      </c>
    </row>
    <row r="178" spans="1:8" s="331" customFormat="1" ht="12.75" customHeight="1">
      <c r="A178" s="274"/>
      <c r="B178" s="433"/>
      <c r="C178" s="342"/>
      <c r="D178" s="387"/>
      <c r="E178" s="276"/>
      <c r="F178" s="1447"/>
      <c r="G178" s="278"/>
      <c r="H178" s="187" t="str">
        <f t="shared" si="2"/>
        <v/>
      </c>
    </row>
    <row r="179" spans="1:8" s="331" customFormat="1" ht="12.75" customHeight="1">
      <c r="A179" s="274"/>
      <c r="B179" s="433"/>
      <c r="C179" s="342"/>
      <c r="D179" s="387"/>
      <c r="E179" s="276"/>
      <c r="F179" s="1447"/>
      <c r="G179" s="278"/>
      <c r="H179" s="187" t="str">
        <f t="shared" si="2"/>
        <v/>
      </c>
    </row>
    <row r="180" spans="1:8" s="331" customFormat="1" ht="12.75" customHeight="1">
      <c r="A180" s="274"/>
      <c r="B180" s="433"/>
      <c r="C180" s="342"/>
      <c r="D180" s="387"/>
      <c r="E180" s="276"/>
      <c r="F180" s="1447"/>
      <c r="G180" s="278"/>
      <c r="H180" s="187" t="str">
        <f t="shared" si="2"/>
        <v/>
      </c>
    </row>
    <row r="181" spans="1:8" s="331" customFormat="1" ht="12.75" customHeight="1">
      <c r="A181" s="274"/>
      <c r="B181" s="433"/>
      <c r="C181" s="342"/>
      <c r="D181" s="387"/>
      <c r="E181" s="276"/>
      <c r="F181" s="1447"/>
      <c r="G181" s="278"/>
      <c r="H181" s="187" t="str">
        <f t="shared" si="2"/>
        <v/>
      </c>
    </row>
    <row r="182" spans="1:8" s="331" customFormat="1" ht="12.75" customHeight="1">
      <c r="A182" s="274"/>
      <c r="B182" s="433"/>
      <c r="C182" s="342"/>
      <c r="D182" s="387"/>
      <c r="E182" s="276"/>
      <c r="F182" s="1447"/>
      <c r="G182" s="278"/>
      <c r="H182" s="187" t="str">
        <f t="shared" si="2"/>
        <v/>
      </c>
    </row>
    <row r="183" spans="1:8" s="331" customFormat="1" ht="12.75" customHeight="1">
      <c r="A183" s="274"/>
      <c r="B183" s="433"/>
      <c r="C183" s="342"/>
      <c r="D183" s="387"/>
      <c r="E183" s="276"/>
      <c r="F183" s="1447"/>
      <c r="G183" s="278"/>
      <c r="H183" s="187" t="str">
        <f t="shared" si="2"/>
        <v/>
      </c>
    </row>
    <row r="184" spans="1:8" s="331" customFormat="1" ht="12.75" customHeight="1">
      <c r="A184" s="274"/>
      <c r="B184" s="433"/>
      <c r="C184" s="342"/>
      <c r="D184" s="387"/>
      <c r="E184" s="276"/>
      <c r="F184" s="1447"/>
      <c r="G184" s="278"/>
      <c r="H184" s="187" t="str">
        <f t="shared" si="2"/>
        <v/>
      </c>
    </row>
    <row r="185" spans="1:8" s="331" customFormat="1" ht="12.75" customHeight="1">
      <c r="A185" s="274"/>
      <c r="B185" s="433"/>
      <c r="C185" s="342"/>
      <c r="D185" s="387"/>
      <c r="E185" s="276"/>
      <c r="F185" s="1447"/>
      <c r="G185" s="278"/>
      <c r="H185" s="187" t="str">
        <f t="shared" si="2"/>
        <v/>
      </c>
    </row>
    <row r="186" spans="1:8" s="331" customFormat="1" ht="12.75" customHeight="1">
      <c r="A186" s="274"/>
      <c r="B186" s="433"/>
      <c r="C186" s="342"/>
      <c r="D186" s="387"/>
      <c r="E186" s="276"/>
      <c r="F186" s="1447"/>
      <c r="G186" s="278"/>
      <c r="H186" s="187" t="str">
        <f t="shared" si="2"/>
        <v/>
      </c>
    </row>
    <row r="187" spans="1:8" s="331" customFormat="1" ht="12.75" customHeight="1">
      <c r="A187" s="274"/>
      <c r="B187" s="433"/>
      <c r="C187" s="342"/>
      <c r="D187" s="387"/>
      <c r="E187" s="276"/>
      <c r="F187" s="1447"/>
      <c r="G187" s="278"/>
      <c r="H187" s="187" t="str">
        <f t="shared" si="2"/>
        <v/>
      </c>
    </row>
    <row r="188" spans="1:8" s="331" customFormat="1" ht="12.75" customHeight="1">
      <c r="A188" s="274"/>
      <c r="B188" s="433"/>
      <c r="C188" s="342"/>
      <c r="D188" s="387"/>
      <c r="E188" s="276"/>
      <c r="F188" s="1447"/>
      <c r="G188" s="278"/>
      <c r="H188" s="187" t="str">
        <f t="shared" si="2"/>
        <v/>
      </c>
    </row>
    <row r="189" spans="1:8" s="331" customFormat="1" ht="12.75" customHeight="1">
      <c r="A189" s="274"/>
      <c r="B189" s="433"/>
      <c r="C189" s="342"/>
      <c r="D189" s="387"/>
      <c r="E189" s="276"/>
      <c r="F189" s="1447"/>
      <c r="G189" s="278"/>
      <c r="H189" s="187" t="str">
        <f t="shared" si="2"/>
        <v/>
      </c>
    </row>
    <row r="190" spans="1:8" s="331" customFormat="1" ht="12.75" customHeight="1">
      <c r="A190" s="274"/>
      <c r="B190" s="433"/>
      <c r="C190" s="342"/>
      <c r="D190" s="387"/>
      <c r="E190" s="276"/>
      <c r="F190" s="1447"/>
      <c r="G190" s="278"/>
      <c r="H190" s="187" t="str">
        <f t="shared" si="2"/>
        <v/>
      </c>
    </row>
    <row r="191" spans="1:8" s="331" customFormat="1" ht="12.75" customHeight="1">
      <c r="A191" s="274"/>
      <c r="B191" s="433"/>
      <c r="C191" s="342"/>
      <c r="D191" s="387"/>
      <c r="E191" s="276"/>
      <c r="F191" s="1447"/>
      <c r="G191" s="278"/>
      <c r="H191" s="187" t="str">
        <f t="shared" si="2"/>
        <v/>
      </c>
    </row>
    <row r="192" spans="1:8" s="331" customFormat="1" ht="12.75" customHeight="1">
      <c r="A192" s="274"/>
      <c r="B192" s="433"/>
      <c r="C192" s="342"/>
      <c r="D192" s="387"/>
      <c r="E192" s="276"/>
      <c r="F192" s="1447"/>
      <c r="G192" s="278"/>
      <c r="H192" s="187" t="str">
        <f t="shared" si="2"/>
        <v/>
      </c>
    </row>
    <row r="193" spans="1:8" s="331" customFormat="1" ht="12.75" customHeight="1">
      <c r="A193" s="274"/>
      <c r="B193" s="433"/>
      <c r="C193" s="342"/>
      <c r="D193" s="387"/>
      <c r="E193" s="276"/>
      <c r="F193" s="1447"/>
      <c r="G193" s="278"/>
      <c r="H193" s="187" t="str">
        <f t="shared" si="2"/>
        <v/>
      </c>
    </row>
    <row r="194" spans="1:8" s="331" customFormat="1" ht="12.75" customHeight="1">
      <c r="A194" s="274"/>
      <c r="B194" s="433"/>
      <c r="C194" s="342"/>
      <c r="D194" s="387"/>
      <c r="E194" s="276"/>
      <c r="F194" s="1447"/>
      <c r="G194" s="278"/>
      <c r="H194" s="187" t="str">
        <f t="shared" ref="H194:H257" si="3">IF(F194=0,"",G194*F194)</f>
        <v/>
      </c>
    </row>
    <row r="195" spans="1:8" s="331" customFormat="1" ht="12.75" customHeight="1">
      <c r="A195" s="274"/>
      <c r="B195" s="433"/>
      <c r="C195" s="342"/>
      <c r="D195" s="387"/>
      <c r="E195" s="276"/>
      <c r="F195" s="1447"/>
      <c r="G195" s="278"/>
      <c r="H195" s="187" t="str">
        <f t="shared" si="3"/>
        <v/>
      </c>
    </row>
    <row r="196" spans="1:8" s="331" customFormat="1" ht="12.75" customHeight="1">
      <c r="A196" s="274"/>
      <c r="B196" s="433"/>
      <c r="C196" s="342"/>
      <c r="D196" s="387"/>
      <c r="E196" s="276"/>
      <c r="F196" s="1447"/>
      <c r="G196" s="278"/>
      <c r="H196" s="187" t="str">
        <f t="shared" si="3"/>
        <v/>
      </c>
    </row>
    <row r="197" spans="1:8" s="331" customFormat="1" ht="12.75" customHeight="1">
      <c r="A197" s="274"/>
      <c r="B197" s="433"/>
      <c r="C197" s="342"/>
      <c r="D197" s="387"/>
      <c r="E197" s="276"/>
      <c r="F197" s="1447"/>
      <c r="G197" s="278"/>
      <c r="H197" s="187" t="str">
        <f t="shared" si="3"/>
        <v/>
      </c>
    </row>
    <row r="198" spans="1:8" s="331" customFormat="1" ht="12.75" customHeight="1">
      <c r="A198" s="274"/>
      <c r="B198" s="433"/>
      <c r="C198" s="342"/>
      <c r="D198" s="387"/>
      <c r="E198" s="276"/>
      <c r="F198" s="1447"/>
      <c r="G198" s="278"/>
      <c r="H198" s="187" t="str">
        <f t="shared" si="3"/>
        <v/>
      </c>
    </row>
    <row r="199" spans="1:8" s="331" customFormat="1" ht="12.75" customHeight="1">
      <c r="A199" s="274"/>
      <c r="B199" s="433"/>
      <c r="C199" s="342"/>
      <c r="D199" s="387"/>
      <c r="E199" s="276"/>
      <c r="F199" s="1447"/>
      <c r="G199" s="278"/>
      <c r="H199" s="187" t="str">
        <f t="shared" si="3"/>
        <v/>
      </c>
    </row>
    <row r="200" spans="1:8" s="331" customFormat="1" ht="12.75" customHeight="1">
      <c r="A200" s="274"/>
      <c r="B200" s="433"/>
      <c r="C200" s="342"/>
      <c r="D200" s="387"/>
      <c r="E200" s="276"/>
      <c r="F200" s="1447"/>
      <c r="G200" s="278"/>
      <c r="H200" s="187" t="str">
        <f t="shared" si="3"/>
        <v/>
      </c>
    </row>
    <row r="201" spans="1:8" s="331" customFormat="1" ht="12.75" customHeight="1">
      <c r="A201" s="274"/>
      <c r="B201" s="433"/>
      <c r="C201" s="342"/>
      <c r="D201" s="387"/>
      <c r="E201" s="276"/>
      <c r="F201" s="1447"/>
      <c r="G201" s="278"/>
      <c r="H201" s="187" t="str">
        <f t="shared" si="3"/>
        <v/>
      </c>
    </row>
    <row r="202" spans="1:8" s="331" customFormat="1" ht="12.75" customHeight="1">
      <c r="A202" s="274"/>
      <c r="B202" s="433"/>
      <c r="C202" s="342"/>
      <c r="D202" s="387"/>
      <c r="E202" s="276"/>
      <c r="F202" s="1447"/>
      <c r="G202" s="278"/>
      <c r="H202" s="187" t="str">
        <f t="shared" si="3"/>
        <v/>
      </c>
    </row>
    <row r="203" spans="1:8" s="331" customFormat="1" ht="12.75" customHeight="1">
      <c r="A203" s="274"/>
      <c r="B203" s="433"/>
      <c r="C203" s="342"/>
      <c r="D203" s="387"/>
      <c r="E203" s="276"/>
      <c r="F203" s="1447"/>
      <c r="G203" s="278"/>
      <c r="H203" s="187" t="str">
        <f t="shared" si="3"/>
        <v/>
      </c>
    </row>
    <row r="204" spans="1:8" s="331" customFormat="1" ht="12.75" customHeight="1">
      <c r="A204" s="274"/>
      <c r="B204" s="433"/>
      <c r="C204" s="342"/>
      <c r="D204" s="387"/>
      <c r="E204" s="276"/>
      <c r="F204" s="1447"/>
      <c r="G204" s="278"/>
      <c r="H204" s="187" t="str">
        <f t="shared" si="3"/>
        <v/>
      </c>
    </row>
    <row r="205" spans="1:8" s="331" customFormat="1" ht="12.75" customHeight="1">
      <c r="A205" s="274"/>
      <c r="B205" s="433"/>
      <c r="C205" s="342"/>
      <c r="D205" s="387"/>
      <c r="E205" s="276"/>
      <c r="F205" s="1447"/>
      <c r="G205" s="278"/>
      <c r="H205" s="187" t="str">
        <f t="shared" si="3"/>
        <v/>
      </c>
    </row>
    <row r="206" spans="1:8" s="331" customFormat="1" ht="12.75" customHeight="1">
      <c r="A206" s="274"/>
      <c r="B206" s="433"/>
      <c r="C206" s="342"/>
      <c r="D206" s="387"/>
      <c r="E206" s="276"/>
      <c r="F206" s="1447"/>
      <c r="G206" s="278"/>
      <c r="H206" s="187" t="str">
        <f t="shared" si="3"/>
        <v/>
      </c>
    </row>
    <row r="207" spans="1:8" s="331" customFormat="1" ht="12.75" customHeight="1">
      <c r="A207" s="274"/>
      <c r="B207" s="433"/>
      <c r="C207" s="342"/>
      <c r="D207" s="387"/>
      <c r="E207" s="276"/>
      <c r="F207" s="1447"/>
      <c r="G207" s="278"/>
      <c r="H207" s="187" t="str">
        <f t="shared" si="3"/>
        <v/>
      </c>
    </row>
    <row r="208" spans="1:8" s="331" customFormat="1" ht="12.75" customHeight="1">
      <c r="A208" s="274"/>
      <c r="B208" s="433"/>
      <c r="C208" s="342"/>
      <c r="D208" s="387"/>
      <c r="E208" s="276"/>
      <c r="F208" s="1447"/>
      <c r="G208" s="278"/>
      <c r="H208" s="187" t="str">
        <f t="shared" si="3"/>
        <v/>
      </c>
    </row>
    <row r="209" spans="1:8" s="331" customFormat="1" ht="12.75" customHeight="1">
      <c r="A209" s="274"/>
      <c r="B209" s="433"/>
      <c r="C209" s="342"/>
      <c r="D209" s="387"/>
      <c r="E209" s="276"/>
      <c r="F209" s="1447"/>
      <c r="G209" s="278"/>
      <c r="H209" s="187" t="str">
        <f t="shared" si="3"/>
        <v/>
      </c>
    </row>
    <row r="210" spans="1:8" s="331" customFormat="1" ht="12.75" customHeight="1">
      <c r="A210" s="274"/>
      <c r="B210" s="433"/>
      <c r="C210" s="342"/>
      <c r="D210" s="387"/>
      <c r="E210" s="276"/>
      <c r="F210" s="1447"/>
      <c r="G210" s="278"/>
      <c r="H210" s="187" t="str">
        <f t="shared" si="3"/>
        <v/>
      </c>
    </row>
    <row r="211" spans="1:8" s="331" customFormat="1" ht="12.75" customHeight="1">
      <c r="A211" s="274"/>
      <c r="B211" s="433"/>
      <c r="C211" s="342"/>
      <c r="D211" s="387"/>
      <c r="E211" s="276"/>
      <c r="F211" s="1447"/>
      <c r="G211" s="278"/>
      <c r="H211" s="187" t="str">
        <f t="shared" si="3"/>
        <v/>
      </c>
    </row>
    <row r="212" spans="1:8" s="331" customFormat="1" ht="12.75" customHeight="1">
      <c r="A212" s="274"/>
      <c r="B212" s="433"/>
      <c r="C212" s="342"/>
      <c r="D212" s="387"/>
      <c r="E212" s="276"/>
      <c r="F212" s="1447"/>
      <c r="G212" s="278"/>
      <c r="H212" s="187" t="str">
        <f t="shared" si="3"/>
        <v/>
      </c>
    </row>
    <row r="213" spans="1:8" s="331" customFormat="1" ht="12.75" customHeight="1">
      <c r="A213" s="274"/>
      <c r="B213" s="433"/>
      <c r="C213" s="342"/>
      <c r="D213" s="387"/>
      <c r="E213" s="276"/>
      <c r="F213" s="1447"/>
      <c r="G213" s="278"/>
      <c r="H213" s="187" t="str">
        <f t="shared" si="3"/>
        <v/>
      </c>
    </row>
    <row r="214" spans="1:8" s="331" customFormat="1" ht="12.75" customHeight="1">
      <c r="A214" s="274"/>
      <c r="B214" s="433"/>
      <c r="C214" s="342"/>
      <c r="D214" s="387"/>
      <c r="E214" s="276"/>
      <c r="F214" s="1447"/>
      <c r="G214" s="278"/>
      <c r="H214" s="187" t="str">
        <f t="shared" si="3"/>
        <v/>
      </c>
    </row>
    <row r="215" spans="1:8" s="331" customFormat="1" ht="12.75" customHeight="1">
      <c r="A215" s="274"/>
      <c r="B215" s="433"/>
      <c r="C215" s="342"/>
      <c r="D215" s="387"/>
      <c r="E215" s="276"/>
      <c r="F215" s="1447"/>
      <c r="G215" s="278"/>
      <c r="H215" s="187" t="str">
        <f t="shared" si="3"/>
        <v/>
      </c>
    </row>
    <row r="216" spans="1:8" s="331" customFormat="1" ht="12.75" customHeight="1">
      <c r="A216" s="274"/>
      <c r="B216" s="433"/>
      <c r="C216" s="342"/>
      <c r="D216" s="387"/>
      <c r="E216" s="276"/>
      <c r="F216" s="1447"/>
      <c r="G216" s="278"/>
      <c r="H216" s="187" t="str">
        <f t="shared" si="3"/>
        <v/>
      </c>
    </row>
    <row r="217" spans="1:8" s="331" customFormat="1" ht="12.75" customHeight="1">
      <c r="A217" s="274"/>
      <c r="B217" s="433"/>
      <c r="C217" s="342"/>
      <c r="D217" s="387"/>
      <c r="E217" s="276"/>
      <c r="F217" s="1447"/>
      <c r="G217" s="278"/>
      <c r="H217" s="187" t="str">
        <f t="shared" si="3"/>
        <v/>
      </c>
    </row>
    <row r="218" spans="1:8" s="331" customFormat="1" ht="12.75" customHeight="1">
      <c r="A218" s="274"/>
      <c r="B218" s="433"/>
      <c r="C218" s="342"/>
      <c r="D218" s="387"/>
      <c r="E218" s="276"/>
      <c r="F218" s="1447"/>
      <c r="G218" s="278"/>
      <c r="H218" s="187" t="str">
        <f t="shared" si="3"/>
        <v/>
      </c>
    </row>
    <row r="219" spans="1:8" s="331" customFormat="1" ht="12.75" customHeight="1">
      <c r="A219" s="274"/>
      <c r="B219" s="433"/>
      <c r="C219" s="342"/>
      <c r="D219" s="387"/>
      <c r="E219" s="276"/>
      <c r="F219" s="1447"/>
      <c r="G219" s="278"/>
      <c r="H219" s="187" t="str">
        <f t="shared" si="3"/>
        <v/>
      </c>
    </row>
    <row r="220" spans="1:8" s="331" customFormat="1" ht="12.75" customHeight="1">
      <c r="A220" s="274"/>
      <c r="B220" s="433"/>
      <c r="C220" s="342"/>
      <c r="D220" s="387"/>
      <c r="E220" s="276"/>
      <c r="F220" s="1447"/>
      <c r="G220" s="278"/>
      <c r="H220" s="187" t="str">
        <f t="shared" si="3"/>
        <v/>
      </c>
    </row>
    <row r="221" spans="1:8" s="331" customFormat="1" ht="12.75" customHeight="1">
      <c r="A221" s="274"/>
      <c r="B221" s="433"/>
      <c r="C221" s="342"/>
      <c r="D221" s="387"/>
      <c r="E221" s="276"/>
      <c r="F221" s="1447"/>
      <c r="G221" s="278"/>
      <c r="H221" s="187" t="str">
        <f t="shared" si="3"/>
        <v/>
      </c>
    </row>
    <row r="222" spans="1:8" s="331" customFormat="1" ht="12.75" customHeight="1">
      <c r="A222" s="274"/>
      <c r="B222" s="433"/>
      <c r="C222" s="342"/>
      <c r="D222" s="387"/>
      <c r="E222" s="276"/>
      <c r="F222" s="1447"/>
      <c r="G222" s="278"/>
      <c r="H222" s="187" t="str">
        <f t="shared" si="3"/>
        <v/>
      </c>
    </row>
    <row r="223" spans="1:8" s="331" customFormat="1" ht="12.75" customHeight="1">
      <c r="A223" s="274"/>
      <c r="B223" s="433"/>
      <c r="C223" s="342"/>
      <c r="D223" s="387"/>
      <c r="E223" s="276"/>
      <c r="F223" s="1447"/>
      <c r="G223" s="278"/>
      <c r="H223" s="187" t="str">
        <f t="shared" si="3"/>
        <v/>
      </c>
    </row>
    <row r="224" spans="1:8" s="331" customFormat="1" ht="12.75" customHeight="1">
      <c r="A224" s="274"/>
      <c r="B224" s="433"/>
      <c r="C224" s="342"/>
      <c r="D224" s="387"/>
      <c r="E224" s="276"/>
      <c r="F224" s="1447"/>
      <c r="G224" s="278"/>
      <c r="H224" s="187" t="str">
        <f t="shared" si="3"/>
        <v/>
      </c>
    </row>
    <row r="225" spans="1:8" s="331" customFormat="1" ht="12.75" customHeight="1">
      <c r="A225" s="274"/>
      <c r="B225" s="433"/>
      <c r="C225" s="342"/>
      <c r="D225" s="387"/>
      <c r="E225" s="276"/>
      <c r="F225" s="1447"/>
      <c r="G225" s="278"/>
      <c r="H225" s="187" t="str">
        <f t="shared" si="3"/>
        <v/>
      </c>
    </row>
    <row r="226" spans="1:8" s="331" customFormat="1" ht="12.75" customHeight="1">
      <c r="A226" s="274"/>
      <c r="B226" s="433"/>
      <c r="C226" s="342"/>
      <c r="D226" s="387"/>
      <c r="E226" s="276"/>
      <c r="F226" s="1447"/>
      <c r="G226" s="278"/>
      <c r="H226" s="187" t="str">
        <f t="shared" si="3"/>
        <v/>
      </c>
    </row>
    <row r="227" spans="1:8" s="331" customFormat="1" ht="12.75" customHeight="1">
      <c r="A227" s="274"/>
      <c r="B227" s="433"/>
      <c r="C227" s="342"/>
      <c r="D227" s="387"/>
      <c r="E227" s="276"/>
      <c r="F227" s="1447"/>
      <c r="G227" s="278"/>
      <c r="H227" s="187" t="str">
        <f t="shared" si="3"/>
        <v/>
      </c>
    </row>
    <row r="228" spans="1:8" s="331" customFormat="1" ht="12.75" customHeight="1">
      <c r="A228" s="274"/>
      <c r="B228" s="433"/>
      <c r="C228" s="342"/>
      <c r="D228" s="387"/>
      <c r="E228" s="276"/>
      <c r="F228" s="1447"/>
      <c r="G228" s="278"/>
      <c r="H228" s="187" t="str">
        <f t="shared" si="3"/>
        <v/>
      </c>
    </row>
    <row r="229" spans="1:8" s="331" customFormat="1" ht="12.75" customHeight="1">
      <c r="A229" s="274"/>
      <c r="B229" s="433"/>
      <c r="C229" s="342"/>
      <c r="D229" s="387"/>
      <c r="E229" s="276"/>
      <c r="F229" s="1447"/>
      <c r="G229" s="278"/>
      <c r="H229" s="187" t="str">
        <f t="shared" si="3"/>
        <v/>
      </c>
    </row>
    <row r="230" spans="1:8" s="331" customFormat="1" ht="12.75" customHeight="1">
      <c r="A230" s="274"/>
      <c r="B230" s="433"/>
      <c r="C230" s="342"/>
      <c r="D230" s="387"/>
      <c r="E230" s="276"/>
      <c r="F230" s="1447"/>
      <c r="G230" s="278"/>
      <c r="H230" s="187" t="str">
        <f t="shared" si="3"/>
        <v/>
      </c>
    </row>
    <row r="231" spans="1:8" s="331" customFormat="1" ht="12.75" customHeight="1">
      <c r="A231" s="274"/>
      <c r="B231" s="433"/>
      <c r="C231" s="342"/>
      <c r="D231" s="387"/>
      <c r="E231" s="276"/>
      <c r="F231" s="1447"/>
      <c r="G231" s="278"/>
      <c r="H231" s="187" t="str">
        <f t="shared" si="3"/>
        <v/>
      </c>
    </row>
    <row r="232" spans="1:8" s="331" customFormat="1" ht="12.75" customHeight="1">
      <c r="A232" s="274"/>
      <c r="B232" s="433"/>
      <c r="C232" s="342"/>
      <c r="D232" s="387"/>
      <c r="E232" s="276"/>
      <c r="F232" s="1447"/>
      <c r="G232" s="278"/>
      <c r="H232" s="187" t="str">
        <f t="shared" si="3"/>
        <v/>
      </c>
    </row>
    <row r="233" spans="1:8" s="331" customFormat="1" ht="12.75" customHeight="1">
      <c r="A233" s="274"/>
      <c r="B233" s="433"/>
      <c r="C233" s="342"/>
      <c r="D233" s="387"/>
      <c r="E233" s="276"/>
      <c r="F233" s="1447"/>
      <c r="G233" s="278"/>
      <c r="H233" s="187" t="str">
        <f t="shared" si="3"/>
        <v/>
      </c>
    </row>
    <row r="234" spans="1:8" s="331" customFormat="1" ht="12.75" customHeight="1">
      <c r="A234" s="274"/>
      <c r="B234" s="433"/>
      <c r="C234" s="342"/>
      <c r="D234" s="387"/>
      <c r="E234" s="276"/>
      <c r="F234" s="1447"/>
      <c r="G234" s="278"/>
      <c r="H234" s="187" t="str">
        <f t="shared" si="3"/>
        <v/>
      </c>
    </row>
    <row r="235" spans="1:8" s="331" customFormat="1" ht="12.75" customHeight="1">
      <c r="A235" s="274"/>
      <c r="B235" s="433"/>
      <c r="C235" s="342"/>
      <c r="D235" s="387"/>
      <c r="E235" s="276"/>
      <c r="F235" s="1447"/>
      <c r="G235" s="278"/>
      <c r="H235" s="187" t="str">
        <f t="shared" si="3"/>
        <v/>
      </c>
    </row>
    <row r="236" spans="1:8" s="331" customFormat="1" ht="12.75" customHeight="1">
      <c r="A236" s="274"/>
      <c r="B236" s="433"/>
      <c r="C236" s="342"/>
      <c r="D236" s="387"/>
      <c r="E236" s="276"/>
      <c r="F236" s="1447"/>
      <c r="G236" s="278"/>
      <c r="H236" s="187" t="str">
        <f t="shared" si="3"/>
        <v/>
      </c>
    </row>
    <row r="237" spans="1:8" s="331" customFormat="1" ht="12.75" customHeight="1">
      <c r="A237" s="274"/>
      <c r="B237" s="433"/>
      <c r="C237" s="342"/>
      <c r="D237" s="387"/>
      <c r="E237" s="276"/>
      <c r="F237" s="1447"/>
      <c r="G237" s="278"/>
      <c r="H237" s="187" t="str">
        <f t="shared" si="3"/>
        <v/>
      </c>
    </row>
    <row r="238" spans="1:8" s="331" customFormat="1" ht="12.75" customHeight="1">
      <c r="A238" s="274"/>
      <c r="B238" s="433"/>
      <c r="C238" s="342"/>
      <c r="D238" s="387"/>
      <c r="E238" s="276"/>
      <c r="F238" s="1447"/>
      <c r="G238" s="278"/>
      <c r="H238" s="187" t="str">
        <f t="shared" si="3"/>
        <v/>
      </c>
    </row>
    <row r="239" spans="1:8" s="331" customFormat="1" ht="12.75" customHeight="1">
      <c r="A239" s="274"/>
      <c r="B239" s="433"/>
      <c r="C239" s="342"/>
      <c r="D239" s="387"/>
      <c r="E239" s="276"/>
      <c r="F239" s="1447"/>
      <c r="G239" s="278"/>
      <c r="H239" s="187" t="str">
        <f t="shared" si="3"/>
        <v/>
      </c>
    </row>
    <row r="240" spans="1:8" s="331" customFormat="1" ht="12.75" customHeight="1">
      <c r="A240" s="274"/>
      <c r="B240" s="433"/>
      <c r="C240" s="342"/>
      <c r="D240" s="387"/>
      <c r="E240" s="276"/>
      <c r="F240" s="1447"/>
      <c r="G240" s="278"/>
      <c r="H240" s="187" t="str">
        <f t="shared" si="3"/>
        <v/>
      </c>
    </row>
    <row r="241" spans="1:8" s="331" customFormat="1" ht="12.75" customHeight="1">
      <c r="A241" s="274"/>
      <c r="B241" s="433"/>
      <c r="C241" s="342"/>
      <c r="D241" s="387"/>
      <c r="E241" s="276"/>
      <c r="F241" s="1447"/>
      <c r="G241" s="278"/>
      <c r="H241" s="187" t="str">
        <f t="shared" si="3"/>
        <v/>
      </c>
    </row>
    <row r="242" spans="1:8" s="331" customFormat="1" ht="12.75" customHeight="1">
      <c r="A242" s="274"/>
      <c r="B242" s="433"/>
      <c r="C242" s="342"/>
      <c r="D242" s="387"/>
      <c r="E242" s="276"/>
      <c r="F242" s="1447"/>
      <c r="G242" s="278"/>
      <c r="H242" s="187" t="str">
        <f t="shared" si="3"/>
        <v/>
      </c>
    </row>
    <row r="243" spans="1:8" s="331" customFormat="1" ht="12.75" customHeight="1">
      <c r="A243" s="274"/>
      <c r="B243" s="433"/>
      <c r="C243" s="342"/>
      <c r="D243" s="387"/>
      <c r="E243" s="276"/>
      <c r="F243" s="1447"/>
      <c r="G243" s="278"/>
      <c r="H243" s="187" t="str">
        <f t="shared" si="3"/>
        <v/>
      </c>
    </row>
    <row r="244" spans="1:8" s="331" customFormat="1" ht="12.75" customHeight="1">
      <c r="A244" s="274"/>
      <c r="B244" s="433"/>
      <c r="C244" s="342"/>
      <c r="D244" s="387"/>
      <c r="E244" s="276"/>
      <c r="F244" s="1447"/>
      <c r="G244" s="278"/>
      <c r="H244" s="187" t="str">
        <f t="shared" si="3"/>
        <v/>
      </c>
    </row>
    <row r="245" spans="1:8" s="331" customFormat="1" ht="12.75" customHeight="1">
      <c r="A245" s="274"/>
      <c r="B245" s="433"/>
      <c r="C245" s="342"/>
      <c r="D245" s="387"/>
      <c r="E245" s="276"/>
      <c r="F245" s="1447"/>
      <c r="G245" s="278"/>
      <c r="H245" s="187" t="str">
        <f t="shared" si="3"/>
        <v/>
      </c>
    </row>
    <row r="246" spans="1:8" s="331" customFormat="1" ht="12.75" customHeight="1">
      <c r="A246" s="274"/>
      <c r="B246" s="433"/>
      <c r="C246" s="342"/>
      <c r="D246" s="387"/>
      <c r="E246" s="276"/>
      <c r="F246" s="1447"/>
      <c r="G246" s="278"/>
      <c r="H246" s="187" t="str">
        <f t="shared" si="3"/>
        <v/>
      </c>
    </row>
    <row r="247" spans="1:8" s="331" customFormat="1" ht="12.75" customHeight="1">
      <c r="A247" s="274"/>
      <c r="B247" s="433"/>
      <c r="C247" s="342"/>
      <c r="D247" s="387"/>
      <c r="E247" s="276"/>
      <c r="F247" s="1447"/>
      <c r="G247" s="278"/>
      <c r="H247" s="187" t="str">
        <f t="shared" si="3"/>
        <v/>
      </c>
    </row>
    <row r="248" spans="1:8" s="331" customFormat="1" ht="12.75" customHeight="1">
      <c r="A248" s="274"/>
      <c r="B248" s="433"/>
      <c r="C248" s="342"/>
      <c r="D248" s="387"/>
      <c r="E248" s="276"/>
      <c r="F248" s="1447"/>
      <c r="G248" s="278"/>
      <c r="H248" s="187" t="str">
        <f t="shared" si="3"/>
        <v/>
      </c>
    </row>
    <row r="249" spans="1:8" s="331" customFormat="1" ht="12.75" customHeight="1">
      <c r="A249" s="274"/>
      <c r="B249" s="433"/>
      <c r="C249" s="342"/>
      <c r="D249" s="387"/>
      <c r="E249" s="276"/>
      <c r="F249" s="1447"/>
      <c r="G249" s="278"/>
      <c r="H249" s="187" t="str">
        <f t="shared" si="3"/>
        <v/>
      </c>
    </row>
    <row r="250" spans="1:8" s="331" customFormat="1" ht="12.75" customHeight="1">
      <c r="A250" s="274"/>
      <c r="B250" s="433"/>
      <c r="C250" s="342"/>
      <c r="D250" s="387"/>
      <c r="E250" s="276"/>
      <c r="F250" s="1447"/>
      <c r="G250" s="278"/>
      <c r="H250" s="187" t="str">
        <f t="shared" si="3"/>
        <v/>
      </c>
    </row>
    <row r="251" spans="1:8" s="331" customFormat="1" ht="12.75" customHeight="1">
      <c r="A251" s="274"/>
      <c r="B251" s="433"/>
      <c r="C251" s="342"/>
      <c r="D251" s="387"/>
      <c r="E251" s="276"/>
      <c r="F251" s="1447"/>
      <c r="G251" s="278"/>
      <c r="H251" s="187" t="str">
        <f t="shared" si="3"/>
        <v/>
      </c>
    </row>
    <row r="252" spans="1:8" s="331" customFormat="1" ht="12.75" customHeight="1">
      <c r="A252" s="274"/>
      <c r="B252" s="433"/>
      <c r="C252" s="342"/>
      <c r="D252" s="387"/>
      <c r="E252" s="276"/>
      <c r="F252" s="1447"/>
      <c r="G252" s="278"/>
      <c r="H252" s="187" t="str">
        <f t="shared" si="3"/>
        <v/>
      </c>
    </row>
    <row r="253" spans="1:8" s="331" customFormat="1" ht="12.75" customHeight="1">
      <c r="A253" s="274"/>
      <c r="B253" s="433"/>
      <c r="C253" s="342"/>
      <c r="D253" s="387"/>
      <c r="E253" s="276"/>
      <c r="F253" s="1447"/>
      <c r="G253" s="278"/>
      <c r="H253" s="187" t="str">
        <f t="shared" si="3"/>
        <v/>
      </c>
    </row>
    <row r="254" spans="1:8" s="331" customFormat="1" ht="12.75" customHeight="1">
      <c r="A254" s="274"/>
      <c r="B254" s="433"/>
      <c r="C254" s="342"/>
      <c r="D254" s="387"/>
      <c r="E254" s="276"/>
      <c r="F254" s="1447"/>
      <c r="G254" s="278"/>
      <c r="H254" s="187" t="str">
        <f t="shared" si="3"/>
        <v/>
      </c>
    </row>
    <row r="255" spans="1:8" s="331" customFormat="1" ht="12.75" customHeight="1">
      <c r="A255" s="274"/>
      <c r="B255" s="433"/>
      <c r="C255" s="342"/>
      <c r="D255" s="387"/>
      <c r="E255" s="276"/>
      <c r="F255" s="1447"/>
      <c r="G255" s="278"/>
      <c r="H255" s="187" t="str">
        <f t="shared" si="3"/>
        <v/>
      </c>
    </row>
    <row r="256" spans="1:8" s="331" customFormat="1" ht="12.75" customHeight="1">
      <c r="A256" s="274"/>
      <c r="B256" s="433"/>
      <c r="C256" s="342"/>
      <c r="D256" s="387"/>
      <c r="E256" s="276"/>
      <c r="F256" s="1447"/>
      <c r="G256" s="278"/>
      <c r="H256" s="187" t="str">
        <f t="shared" si="3"/>
        <v/>
      </c>
    </row>
    <row r="257" spans="1:8" s="331" customFormat="1" ht="12.75" customHeight="1">
      <c r="A257" s="274"/>
      <c r="B257" s="433"/>
      <c r="C257" s="342"/>
      <c r="D257" s="387"/>
      <c r="E257" s="276"/>
      <c r="F257" s="1447"/>
      <c r="G257" s="278"/>
      <c r="H257" s="187" t="str">
        <f t="shared" si="3"/>
        <v/>
      </c>
    </row>
    <row r="258" spans="1:8" s="331" customFormat="1" ht="12.75" customHeight="1">
      <c r="A258" s="274"/>
      <c r="B258" s="433"/>
      <c r="C258" s="342"/>
      <c r="D258" s="387"/>
      <c r="E258" s="276"/>
      <c r="F258" s="1447"/>
      <c r="G258" s="278"/>
      <c r="H258" s="187" t="str">
        <f t="shared" ref="H258:H321" si="4">IF(F258=0,"",G258*F258)</f>
        <v/>
      </c>
    </row>
    <row r="259" spans="1:8" s="331" customFormat="1" ht="12.75" customHeight="1">
      <c r="A259" s="274"/>
      <c r="B259" s="433"/>
      <c r="C259" s="342"/>
      <c r="D259" s="387"/>
      <c r="E259" s="276"/>
      <c r="F259" s="1447"/>
      <c r="G259" s="278"/>
      <c r="H259" s="187" t="str">
        <f t="shared" si="4"/>
        <v/>
      </c>
    </row>
    <row r="260" spans="1:8" s="331" customFormat="1" ht="12.75" customHeight="1">
      <c r="A260" s="274"/>
      <c r="B260" s="433"/>
      <c r="C260" s="342"/>
      <c r="D260" s="387"/>
      <c r="E260" s="276"/>
      <c r="F260" s="1447"/>
      <c r="G260" s="278"/>
      <c r="H260" s="187" t="str">
        <f t="shared" si="4"/>
        <v/>
      </c>
    </row>
    <row r="261" spans="1:8" s="331" customFormat="1" ht="12.75" customHeight="1">
      <c r="A261" s="274"/>
      <c r="B261" s="433"/>
      <c r="C261" s="342"/>
      <c r="D261" s="387"/>
      <c r="E261" s="276"/>
      <c r="F261" s="1447"/>
      <c r="G261" s="278"/>
      <c r="H261" s="187" t="str">
        <f t="shared" si="4"/>
        <v/>
      </c>
    </row>
    <row r="262" spans="1:8" s="331" customFormat="1" ht="12.75" customHeight="1">
      <c r="A262" s="274"/>
      <c r="B262" s="433"/>
      <c r="C262" s="342"/>
      <c r="D262" s="387"/>
      <c r="E262" s="276"/>
      <c r="F262" s="1447"/>
      <c r="G262" s="278"/>
      <c r="H262" s="187" t="str">
        <f t="shared" si="4"/>
        <v/>
      </c>
    </row>
    <row r="263" spans="1:8" s="331" customFormat="1" ht="12.75" customHeight="1">
      <c r="A263" s="274"/>
      <c r="B263" s="433"/>
      <c r="C263" s="342"/>
      <c r="D263" s="387"/>
      <c r="E263" s="276"/>
      <c r="F263" s="1447"/>
      <c r="G263" s="278"/>
      <c r="H263" s="187" t="str">
        <f t="shared" si="4"/>
        <v/>
      </c>
    </row>
    <row r="264" spans="1:8" s="331" customFormat="1" ht="12.75" customHeight="1">
      <c r="A264" s="274"/>
      <c r="B264" s="433"/>
      <c r="C264" s="342"/>
      <c r="D264" s="387"/>
      <c r="E264" s="276"/>
      <c r="F264" s="1447"/>
      <c r="G264" s="278"/>
      <c r="H264" s="187" t="str">
        <f t="shared" si="4"/>
        <v/>
      </c>
    </row>
    <row r="265" spans="1:8" s="331" customFormat="1" ht="12.75" customHeight="1">
      <c r="A265" s="274"/>
      <c r="B265" s="433"/>
      <c r="C265" s="342"/>
      <c r="D265" s="387"/>
      <c r="E265" s="276"/>
      <c r="F265" s="1447"/>
      <c r="G265" s="278"/>
      <c r="H265" s="187" t="str">
        <f t="shared" si="4"/>
        <v/>
      </c>
    </row>
    <row r="266" spans="1:8" s="331" customFormat="1" ht="12.75" customHeight="1">
      <c r="A266" s="274"/>
      <c r="B266" s="433"/>
      <c r="C266" s="342"/>
      <c r="D266" s="387"/>
      <c r="E266" s="276"/>
      <c r="F266" s="1447"/>
      <c r="G266" s="278"/>
      <c r="H266" s="187" t="str">
        <f t="shared" si="4"/>
        <v/>
      </c>
    </row>
    <row r="267" spans="1:8" s="331" customFormat="1" ht="12.75" customHeight="1">
      <c r="A267" s="274"/>
      <c r="B267" s="433"/>
      <c r="C267" s="342"/>
      <c r="D267" s="387"/>
      <c r="E267" s="276"/>
      <c r="F267" s="1447"/>
      <c r="G267" s="278"/>
      <c r="H267" s="187" t="str">
        <f t="shared" si="4"/>
        <v/>
      </c>
    </row>
    <row r="268" spans="1:8" s="331" customFormat="1" ht="12.75" customHeight="1">
      <c r="A268" s="274"/>
      <c r="B268" s="433"/>
      <c r="C268" s="342"/>
      <c r="D268" s="387"/>
      <c r="E268" s="276"/>
      <c r="F268" s="1447"/>
      <c r="G268" s="278"/>
      <c r="H268" s="187" t="str">
        <f t="shared" si="4"/>
        <v/>
      </c>
    </row>
    <row r="269" spans="1:8" s="331" customFormat="1" ht="12.75" customHeight="1">
      <c r="A269" s="274"/>
      <c r="B269" s="433"/>
      <c r="C269" s="342"/>
      <c r="D269" s="387"/>
      <c r="E269" s="276"/>
      <c r="F269" s="1447"/>
      <c r="G269" s="278"/>
      <c r="H269" s="187" t="str">
        <f t="shared" si="4"/>
        <v/>
      </c>
    </row>
    <row r="270" spans="1:8" s="331" customFormat="1" ht="12.75" customHeight="1">
      <c r="A270" s="274"/>
      <c r="B270" s="433"/>
      <c r="C270" s="342"/>
      <c r="D270" s="387"/>
      <c r="E270" s="276"/>
      <c r="F270" s="1447"/>
      <c r="G270" s="278"/>
      <c r="H270" s="187" t="str">
        <f t="shared" si="4"/>
        <v/>
      </c>
    </row>
    <row r="271" spans="1:8" s="331" customFormat="1" ht="12.75" customHeight="1">
      <c r="A271" s="274"/>
      <c r="B271" s="433"/>
      <c r="C271" s="342"/>
      <c r="D271" s="387"/>
      <c r="E271" s="276"/>
      <c r="F271" s="1447"/>
      <c r="G271" s="278"/>
      <c r="H271" s="187" t="str">
        <f t="shared" si="4"/>
        <v/>
      </c>
    </row>
    <row r="272" spans="1:8" s="331" customFormat="1" ht="12.75" customHeight="1">
      <c r="A272" s="274"/>
      <c r="B272" s="433"/>
      <c r="C272" s="342"/>
      <c r="D272" s="387"/>
      <c r="E272" s="276"/>
      <c r="F272" s="1447"/>
      <c r="G272" s="278"/>
      <c r="H272" s="187" t="str">
        <f t="shared" si="4"/>
        <v/>
      </c>
    </row>
    <row r="273" spans="1:8" s="331" customFormat="1" ht="12.75" customHeight="1">
      <c r="A273" s="274"/>
      <c r="B273" s="433"/>
      <c r="C273" s="342"/>
      <c r="D273" s="387"/>
      <c r="E273" s="276"/>
      <c r="F273" s="1447"/>
      <c r="G273" s="278"/>
      <c r="H273" s="187" t="str">
        <f t="shared" si="4"/>
        <v/>
      </c>
    </row>
    <row r="274" spans="1:8" s="331" customFormat="1" ht="12.75" customHeight="1">
      <c r="A274" s="274"/>
      <c r="B274" s="433"/>
      <c r="C274" s="342"/>
      <c r="D274" s="387"/>
      <c r="E274" s="276"/>
      <c r="F274" s="1447"/>
      <c r="G274" s="278"/>
      <c r="H274" s="187" t="str">
        <f t="shared" si="4"/>
        <v/>
      </c>
    </row>
    <row r="275" spans="1:8" s="331" customFormat="1" ht="12.75" customHeight="1">
      <c r="A275" s="274"/>
      <c r="B275" s="433"/>
      <c r="C275" s="342"/>
      <c r="D275" s="387"/>
      <c r="E275" s="276"/>
      <c r="F275" s="1447"/>
      <c r="G275" s="278"/>
      <c r="H275" s="187" t="str">
        <f t="shared" si="4"/>
        <v/>
      </c>
    </row>
    <row r="276" spans="1:8" s="331" customFormat="1" ht="12.75" customHeight="1">
      <c r="A276" s="274"/>
      <c r="B276" s="433"/>
      <c r="C276" s="342"/>
      <c r="D276" s="387"/>
      <c r="E276" s="276"/>
      <c r="F276" s="1447"/>
      <c r="G276" s="278"/>
      <c r="H276" s="187" t="str">
        <f t="shared" si="4"/>
        <v/>
      </c>
    </row>
    <row r="277" spans="1:8" s="331" customFormat="1" ht="12.75" customHeight="1">
      <c r="A277" s="274"/>
      <c r="B277" s="433"/>
      <c r="C277" s="342"/>
      <c r="D277" s="387"/>
      <c r="E277" s="276"/>
      <c r="F277" s="1447"/>
      <c r="G277" s="278"/>
      <c r="H277" s="187" t="str">
        <f t="shared" si="4"/>
        <v/>
      </c>
    </row>
    <row r="278" spans="1:8" s="331" customFormat="1" ht="12.75" customHeight="1">
      <c r="A278" s="274"/>
      <c r="B278" s="433"/>
      <c r="C278" s="342"/>
      <c r="D278" s="387"/>
      <c r="E278" s="276"/>
      <c r="F278" s="1447"/>
      <c r="G278" s="278"/>
      <c r="H278" s="187" t="str">
        <f t="shared" si="4"/>
        <v/>
      </c>
    </row>
    <row r="279" spans="1:8" s="331" customFormat="1" ht="12.75" customHeight="1">
      <c r="A279" s="274"/>
      <c r="B279" s="433"/>
      <c r="C279" s="342"/>
      <c r="D279" s="387"/>
      <c r="E279" s="276"/>
      <c r="F279" s="1447"/>
      <c r="G279" s="278"/>
      <c r="H279" s="187" t="str">
        <f t="shared" si="4"/>
        <v/>
      </c>
    </row>
    <row r="280" spans="1:8" s="331" customFormat="1" ht="12.75" customHeight="1">
      <c r="A280" s="274"/>
      <c r="B280" s="433"/>
      <c r="C280" s="342"/>
      <c r="D280" s="387"/>
      <c r="E280" s="276"/>
      <c r="F280" s="1447"/>
      <c r="G280" s="278"/>
      <c r="H280" s="187" t="str">
        <f t="shared" si="4"/>
        <v/>
      </c>
    </row>
    <row r="281" spans="1:8" s="331" customFormat="1" ht="12.75" customHeight="1">
      <c r="A281" s="274"/>
      <c r="B281" s="433"/>
      <c r="C281" s="342"/>
      <c r="D281" s="387"/>
      <c r="E281" s="276"/>
      <c r="F281" s="1447"/>
      <c r="G281" s="278"/>
      <c r="H281" s="187" t="str">
        <f t="shared" si="4"/>
        <v/>
      </c>
    </row>
    <row r="282" spans="1:8" s="331" customFormat="1" ht="12.75" customHeight="1">
      <c r="A282" s="274"/>
      <c r="B282" s="433"/>
      <c r="C282" s="342"/>
      <c r="D282" s="387"/>
      <c r="E282" s="276"/>
      <c r="F282" s="1447"/>
      <c r="G282" s="278"/>
      <c r="H282" s="187" t="str">
        <f t="shared" si="4"/>
        <v/>
      </c>
    </row>
    <row r="283" spans="1:8" s="331" customFormat="1" ht="12.75" customHeight="1">
      <c r="A283" s="274"/>
      <c r="B283" s="433"/>
      <c r="C283" s="342"/>
      <c r="D283" s="387"/>
      <c r="E283" s="276"/>
      <c r="F283" s="1447"/>
      <c r="G283" s="278"/>
      <c r="H283" s="187" t="str">
        <f t="shared" si="4"/>
        <v/>
      </c>
    </row>
    <row r="284" spans="1:8" s="331" customFormat="1" ht="12.75" customHeight="1">
      <c r="A284" s="274"/>
      <c r="B284" s="433"/>
      <c r="C284" s="342"/>
      <c r="D284" s="387"/>
      <c r="E284" s="276"/>
      <c r="F284" s="1447"/>
      <c r="G284" s="278"/>
      <c r="H284" s="187" t="str">
        <f t="shared" si="4"/>
        <v/>
      </c>
    </row>
    <row r="285" spans="1:8" s="331" customFormat="1" ht="12.75" customHeight="1">
      <c r="A285" s="274"/>
      <c r="B285" s="433"/>
      <c r="C285" s="342"/>
      <c r="D285" s="387"/>
      <c r="E285" s="276"/>
      <c r="F285" s="1447"/>
      <c r="G285" s="278"/>
      <c r="H285" s="187" t="str">
        <f t="shared" si="4"/>
        <v/>
      </c>
    </row>
    <row r="286" spans="1:8" s="331" customFormat="1" ht="12.75" customHeight="1">
      <c r="A286" s="274"/>
      <c r="B286" s="433"/>
      <c r="C286" s="342"/>
      <c r="D286" s="387"/>
      <c r="E286" s="276"/>
      <c r="F286" s="1447"/>
      <c r="G286" s="278"/>
      <c r="H286" s="187" t="str">
        <f t="shared" si="4"/>
        <v/>
      </c>
    </row>
    <row r="287" spans="1:8" s="331" customFormat="1" ht="12.75" customHeight="1">
      <c r="A287" s="274"/>
      <c r="B287" s="433"/>
      <c r="C287" s="342"/>
      <c r="D287" s="387"/>
      <c r="E287" s="276"/>
      <c r="F287" s="1447"/>
      <c r="G287" s="278"/>
      <c r="H287" s="187" t="str">
        <f t="shared" si="4"/>
        <v/>
      </c>
    </row>
    <row r="288" spans="1:8" s="331" customFormat="1" ht="12.75" customHeight="1">
      <c r="A288" s="274"/>
      <c r="B288" s="433"/>
      <c r="C288" s="342"/>
      <c r="D288" s="387"/>
      <c r="E288" s="276"/>
      <c r="F288" s="1447"/>
      <c r="G288" s="278"/>
      <c r="H288" s="187" t="str">
        <f t="shared" si="4"/>
        <v/>
      </c>
    </row>
    <row r="289" spans="1:8" s="331" customFormat="1" ht="12.75" customHeight="1">
      <c r="A289" s="274"/>
      <c r="B289" s="433"/>
      <c r="C289" s="342"/>
      <c r="D289" s="387"/>
      <c r="E289" s="276"/>
      <c r="F289" s="1447"/>
      <c r="G289" s="278"/>
      <c r="H289" s="187" t="str">
        <f t="shared" si="4"/>
        <v/>
      </c>
    </row>
    <row r="290" spans="1:8" s="331" customFormat="1" ht="12.75" customHeight="1">
      <c r="A290" s="274"/>
      <c r="B290" s="433"/>
      <c r="C290" s="342"/>
      <c r="D290" s="387"/>
      <c r="E290" s="276"/>
      <c r="F290" s="1447"/>
      <c r="G290" s="278"/>
      <c r="H290" s="187" t="str">
        <f t="shared" si="4"/>
        <v/>
      </c>
    </row>
    <row r="291" spans="1:8" s="331" customFormat="1" ht="12.75" customHeight="1">
      <c r="A291" s="274"/>
      <c r="B291" s="433"/>
      <c r="C291" s="342"/>
      <c r="D291" s="387"/>
      <c r="E291" s="276"/>
      <c r="F291" s="1447"/>
      <c r="G291" s="278"/>
      <c r="H291" s="187" t="str">
        <f t="shared" si="4"/>
        <v/>
      </c>
    </row>
    <row r="292" spans="1:8" s="331" customFormat="1" ht="12.75" customHeight="1">
      <c r="A292" s="274"/>
      <c r="B292" s="433"/>
      <c r="C292" s="342"/>
      <c r="D292" s="387"/>
      <c r="E292" s="276"/>
      <c r="F292" s="1447"/>
      <c r="G292" s="278"/>
      <c r="H292" s="187" t="str">
        <f t="shared" si="4"/>
        <v/>
      </c>
    </row>
    <row r="293" spans="1:8" s="331" customFormat="1" ht="12.75" customHeight="1">
      <c r="A293" s="274"/>
      <c r="B293" s="433"/>
      <c r="C293" s="342"/>
      <c r="D293" s="387"/>
      <c r="E293" s="276"/>
      <c r="F293" s="1447"/>
      <c r="G293" s="278"/>
      <c r="H293" s="187" t="str">
        <f t="shared" si="4"/>
        <v/>
      </c>
    </row>
    <row r="294" spans="1:8" s="331" customFormat="1" ht="12.75" customHeight="1">
      <c r="A294" s="274"/>
      <c r="B294" s="433"/>
      <c r="C294" s="342"/>
      <c r="D294" s="387"/>
      <c r="E294" s="276"/>
      <c r="F294" s="1447"/>
      <c r="G294" s="278"/>
      <c r="H294" s="187" t="str">
        <f t="shared" si="4"/>
        <v/>
      </c>
    </row>
    <row r="295" spans="1:8" s="331" customFormat="1" ht="12.75" customHeight="1">
      <c r="A295" s="274"/>
      <c r="B295" s="433"/>
      <c r="C295" s="342"/>
      <c r="D295" s="387"/>
      <c r="E295" s="276"/>
      <c r="F295" s="1447"/>
      <c r="G295" s="278"/>
      <c r="H295" s="187" t="str">
        <f t="shared" si="4"/>
        <v/>
      </c>
    </row>
    <row r="296" spans="1:8" s="331" customFormat="1" ht="12.75" customHeight="1">
      <c r="A296" s="274"/>
      <c r="B296" s="433"/>
      <c r="C296" s="342"/>
      <c r="D296" s="387"/>
      <c r="E296" s="276"/>
      <c r="F296" s="1447"/>
      <c r="G296" s="278"/>
      <c r="H296" s="187" t="str">
        <f t="shared" si="4"/>
        <v/>
      </c>
    </row>
    <row r="297" spans="1:8" s="331" customFormat="1" ht="12.75" customHeight="1">
      <c r="A297" s="274"/>
      <c r="B297" s="433"/>
      <c r="C297" s="342"/>
      <c r="D297" s="387"/>
      <c r="E297" s="276"/>
      <c r="F297" s="1447"/>
      <c r="G297" s="278"/>
      <c r="H297" s="187" t="str">
        <f t="shared" si="4"/>
        <v/>
      </c>
    </row>
    <row r="298" spans="1:8" s="331" customFormat="1" ht="12.75" customHeight="1">
      <c r="A298" s="274"/>
      <c r="B298" s="433"/>
      <c r="C298" s="342"/>
      <c r="D298" s="387"/>
      <c r="E298" s="276"/>
      <c r="F298" s="1447"/>
      <c r="G298" s="278"/>
      <c r="H298" s="187" t="str">
        <f t="shared" si="4"/>
        <v/>
      </c>
    </row>
    <row r="299" spans="1:8" s="331" customFormat="1" ht="12.75" customHeight="1">
      <c r="A299" s="274"/>
      <c r="B299" s="433"/>
      <c r="C299" s="342"/>
      <c r="D299" s="387"/>
      <c r="E299" s="276"/>
      <c r="F299" s="1447"/>
      <c r="G299" s="278"/>
      <c r="H299" s="187" t="str">
        <f t="shared" si="4"/>
        <v/>
      </c>
    </row>
    <row r="300" spans="1:8" s="331" customFormat="1" ht="12.75" customHeight="1">
      <c r="A300" s="274"/>
      <c r="B300" s="433"/>
      <c r="C300" s="342"/>
      <c r="D300" s="387"/>
      <c r="E300" s="276"/>
      <c r="F300" s="1447"/>
      <c r="G300" s="278"/>
      <c r="H300" s="187" t="str">
        <f t="shared" si="4"/>
        <v/>
      </c>
    </row>
    <row r="301" spans="1:8" s="331" customFormat="1" ht="12.75" customHeight="1">
      <c r="A301" s="274"/>
      <c r="B301" s="433"/>
      <c r="C301" s="342"/>
      <c r="D301" s="387"/>
      <c r="E301" s="276"/>
      <c r="F301" s="1447"/>
      <c r="G301" s="278"/>
      <c r="H301" s="187" t="str">
        <f t="shared" si="4"/>
        <v/>
      </c>
    </row>
    <row r="302" spans="1:8" s="331" customFormat="1" ht="12.75" customHeight="1">
      <c r="A302" s="274"/>
      <c r="B302" s="433"/>
      <c r="C302" s="342"/>
      <c r="D302" s="387"/>
      <c r="E302" s="276"/>
      <c r="F302" s="1447"/>
      <c r="G302" s="278"/>
      <c r="H302" s="187" t="str">
        <f t="shared" si="4"/>
        <v/>
      </c>
    </row>
    <row r="303" spans="1:8" s="331" customFormat="1" ht="12.75" customHeight="1">
      <c r="A303" s="274"/>
      <c r="B303" s="433"/>
      <c r="C303" s="342"/>
      <c r="D303" s="387"/>
      <c r="E303" s="276"/>
      <c r="F303" s="1447"/>
      <c r="G303" s="278"/>
      <c r="H303" s="187" t="str">
        <f t="shared" si="4"/>
        <v/>
      </c>
    </row>
    <row r="304" spans="1:8" s="331" customFormat="1" ht="12.75" customHeight="1">
      <c r="A304" s="274"/>
      <c r="B304" s="433"/>
      <c r="C304" s="342"/>
      <c r="D304" s="387"/>
      <c r="E304" s="276"/>
      <c r="F304" s="1447"/>
      <c r="G304" s="278"/>
      <c r="H304" s="187" t="str">
        <f t="shared" si="4"/>
        <v/>
      </c>
    </row>
    <row r="305" spans="1:8" s="331" customFormat="1" ht="12.75" customHeight="1">
      <c r="A305" s="274"/>
      <c r="B305" s="433"/>
      <c r="C305" s="342"/>
      <c r="D305" s="387"/>
      <c r="E305" s="276"/>
      <c r="F305" s="1447"/>
      <c r="G305" s="278"/>
      <c r="H305" s="187" t="str">
        <f t="shared" si="4"/>
        <v/>
      </c>
    </row>
    <row r="306" spans="1:8" s="331" customFormat="1" ht="12.75" customHeight="1">
      <c r="A306" s="274"/>
      <c r="B306" s="433"/>
      <c r="C306" s="342"/>
      <c r="D306" s="387"/>
      <c r="E306" s="276"/>
      <c r="F306" s="1447"/>
      <c r="G306" s="278"/>
      <c r="H306" s="187" t="str">
        <f t="shared" si="4"/>
        <v/>
      </c>
    </row>
    <row r="307" spans="1:8" s="331" customFormat="1" ht="12.75" customHeight="1">
      <c r="A307" s="274"/>
      <c r="B307" s="433"/>
      <c r="C307" s="342"/>
      <c r="D307" s="387"/>
      <c r="E307" s="276"/>
      <c r="F307" s="1447"/>
      <c r="G307" s="278"/>
      <c r="H307" s="187" t="str">
        <f t="shared" si="4"/>
        <v/>
      </c>
    </row>
    <row r="308" spans="1:8" s="331" customFormat="1" ht="12.75" customHeight="1">
      <c r="A308" s="274"/>
      <c r="B308" s="433"/>
      <c r="C308" s="342"/>
      <c r="D308" s="387"/>
      <c r="E308" s="276"/>
      <c r="F308" s="1447"/>
      <c r="G308" s="278"/>
      <c r="H308" s="187" t="str">
        <f t="shared" si="4"/>
        <v/>
      </c>
    </row>
    <row r="309" spans="1:8" s="331" customFormat="1" ht="12.75" customHeight="1">
      <c r="A309" s="274"/>
      <c r="B309" s="433"/>
      <c r="C309" s="342"/>
      <c r="D309" s="387"/>
      <c r="E309" s="276"/>
      <c r="F309" s="1447"/>
      <c r="G309" s="278"/>
      <c r="H309" s="187" t="str">
        <f t="shared" si="4"/>
        <v/>
      </c>
    </row>
    <row r="310" spans="1:8" s="331" customFormat="1" ht="12.75" customHeight="1">
      <c r="A310" s="274"/>
      <c r="B310" s="433"/>
      <c r="C310" s="342"/>
      <c r="D310" s="387"/>
      <c r="E310" s="276"/>
      <c r="F310" s="1447"/>
      <c r="G310" s="278"/>
      <c r="H310" s="187" t="str">
        <f t="shared" si="4"/>
        <v/>
      </c>
    </row>
    <row r="311" spans="1:8" s="331" customFormat="1" ht="12.75" customHeight="1">
      <c r="A311" s="274"/>
      <c r="B311" s="433"/>
      <c r="C311" s="342"/>
      <c r="D311" s="387"/>
      <c r="E311" s="276"/>
      <c r="F311" s="1447"/>
      <c r="G311" s="278"/>
      <c r="H311" s="187" t="str">
        <f t="shared" si="4"/>
        <v/>
      </c>
    </row>
    <row r="312" spans="1:8" s="331" customFormat="1" ht="12.75" customHeight="1">
      <c r="A312" s="274"/>
      <c r="B312" s="433"/>
      <c r="C312" s="342"/>
      <c r="D312" s="387"/>
      <c r="E312" s="276"/>
      <c r="F312" s="1447"/>
      <c r="G312" s="278"/>
      <c r="H312" s="187" t="str">
        <f t="shared" si="4"/>
        <v/>
      </c>
    </row>
    <row r="313" spans="1:8" s="331" customFormat="1" ht="12.75" customHeight="1">
      <c r="A313" s="274"/>
      <c r="B313" s="433"/>
      <c r="C313" s="342"/>
      <c r="D313" s="387"/>
      <c r="E313" s="276"/>
      <c r="F313" s="1447"/>
      <c r="G313" s="278"/>
      <c r="H313" s="187" t="str">
        <f t="shared" si="4"/>
        <v/>
      </c>
    </row>
    <row r="314" spans="1:8" s="331" customFormat="1" ht="12.75" customHeight="1">
      <c r="A314" s="274"/>
      <c r="B314" s="433"/>
      <c r="C314" s="342"/>
      <c r="D314" s="387"/>
      <c r="E314" s="276"/>
      <c r="F314" s="1447"/>
      <c r="G314" s="278"/>
      <c r="H314" s="187" t="str">
        <f t="shared" si="4"/>
        <v/>
      </c>
    </row>
    <row r="315" spans="1:8" s="331" customFormat="1" ht="12.75" customHeight="1">
      <c r="A315" s="274"/>
      <c r="B315" s="433"/>
      <c r="C315" s="342"/>
      <c r="D315" s="387"/>
      <c r="E315" s="276"/>
      <c r="F315" s="1447"/>
      <c r="G315" s="278"/>
      <c r="H315" s="187" t="str">
        <f t="shared" si="4"/>
        <v/>
      </c>
    </row>
    <row r="316" spans="1:8" s="331" customFormat="1" ht="12.75" customHeight="1">
      <c r="A316" s="274"/>
      <c r="B316" s="433"/>
      <c r="C316" s="342"/>
      <c r="D316" s="387"/>
      <c r="E316" s="276"/>
      <c r="F316" s="1447"/>
      <c r="G316" s="278"/>
      <c r="H316" s="187" t="str">
        <f t="shared" si="4"/>
        <v/>
      </c>
    </row>
    <row r="317" spans="1:8" s="331" customFormat="1" ht="12.75" customHeight="1">
      <c r="A317" s="274"/>
      <c r="B317" s="433"/>
      <c r="C317" s="342"/>
      <c r="D317" s="387"/>
      <c r="E317" s="276"/>
      <c r="F317" s="1447"/>
      <c r="G317" s="278"/>
      <c r="H317" s="187" t="str">
        <f t="shared" si="4"/>
        <v/>
      </c>
    </row>
    <row r="318" spans="1:8" s="331" customFormat="1" ht="12.75" customHeight="1">
      <c r="A318" s="274"/>
      <c r="B318" s="433"/>
      <c r="C318" s="342"/>
      <c r="D318" s="387"/>
      <c r="E318" s="276"/>
      <c r="F318" s="1447"/>
      <c r="G318" s="278"/>
      <c r="H318" s="187" t="str">
        <f t="shared" si="4"/>
        <v/>
      </c>
    </row>
    <row r="319" spans="1:8" s="331" customFormat="1" ht="12.75" customHeight="1">
      <c r="A319" s="274"/>
      <c r="B319" s="433"/>
      <c r="C319" s="342"/>
      <c r="D319" s="387"/>
      <c r="E319" s="276"/>
      <c r="F319" s="1447"/>
      <c r="G319" s="278"/>
      <c r="H319" s="187" t="str">
        <f t="shared" si="4"/>
        <v/>
      </c>
    </row>
    <row r="320" spans="1:8" s="331" customFormat="1" ht="12.75" customHeight="1">
      <c r="A320" s="274"/>
      <c r="B320" s="433"/>
      <c r="C320" s="342"/>
      <c r="D320" s="387"/>
      <c r="E320" s="276"/>
      <c r="F320" s="1447"/>
      <c r="G320" s="278"/>
      <c r="H320" s="187" t="str">
        <f t="shared" si="4"/>
        <v/>
      </c>
    </row>
    <row r="321" spans="1:8" s="331" customFormat="1" ht="12.75" customHeight="1">
      <c r="A321" s="274"/>
      <c r="B321" s="433"/>
      <c r="C321" s="342"/>
      <c r="D321" s="387"/>
      <c r="E321" s="276"/>
      <c r="F321" s="1447"/>
      <c r="G321" s="278"/>
      <c r="H321" s="187" t="str">
        <f t="shared" si="4"/>
        <v/>
      </c>
    </row>
    <row r="322" spans="1:8" s="331" customFormat="1" ht="12.75" customHeight="1">
      <c r="A322" s="274"/>
      <c r="B322" s="433"/>
      <c r="C322" s="342"/>
      <c r="D322" s="387"/>
      <c r="E322" s="276"/>
      <c r="F322" s="1447"/>
      <c r="G322" s="278"/>
      <c r="H322" s="187" t="str">
        <f t="shared" ref="H322:H385" si="5">IF(F322=0,"",G322*F322)</f>
        <v/>
      </c>
    </row>
    <row r="323" spans="1:8" s="331" customFormat="1" ht="12.75" customHeight="1">
      <c r="A323" s="274"/>
      <c r="B323" s="433"/>
      <c r="C323" s="342"/>
      <c r="D323" s="387"/>
      <c r="E323" s="276"/>
      <c r="F323" s="1447"/>
      <c r="G323" s="278"/>
      <c r="H323" s="187" t="str">
        <f t="shared" si="5"/>
        <v/>
      </c>
    </row>
    <row r="324" spans="1:8" s="331" customFormat="1" ht="12.75" customHeight="1">
      <c r="A324" s="274"/>
      <c r="B324" s="433"/>
      <c r="C324" s="342"/>
      <c r="D324" s="387"/>
      <c r="E324" s="276"/>
      <c r="F324" s="1447"/>
      <c r="G324" s="278"/>
      <c r="H324" s="187" t="str">
        <f t="shared" si="5"/>
        <v/>
      </c>
    </row>
    <row r="325" spans="1:8" s="331" customFormat="1" ht="12.75" customHeight="1">
      <c r="A325" s="274"/>
      <c r="B325" s="433"/>
      <c r="C325" s="342"/>
      <c r="D325" s="387"/>
      <c r="E325" s="276"/>
      <c r="F325" s="1447"/>
      <c r="G325" s="278"/>
      <c r="H325" s="187" t="str">
        <f t="shared" si="5"/>
        <v/>
      </c>
    </row>
    <row r="326" spans="1:8" s="331" customFormat="1" ht="12.75" customHeight="1">
      <c r="A326" s="274"/>
      <c r="B326" s="433"/>
      <c r="C326" s="342"/>
      <c r="D326" s="387"/>
      <c r="E326" s="276"/>
      <c r="F326" s="1447"/>
      <c r="G326" s="278"/>
      <c r="H326" s="187" t="str">
        <f t="shared" si="5"/>
        <v/>
      </c>
    </row>
    <row r="327" spans="1:8" s="331" customFormat="1" ht="12.75" customHeight="1">
      <c r="A327" s="274"/>
      <c r="B327" s="433"/>
      <c r="C327" s="342"/>
      <c r="D327" s="387"/>
      <c r="E327" s="276"/>
      <c r="F327" s="1447"/>
      <c r="G327" s="278"/>
      <c r="H327" s="187" t="str">
        <f t="shared" si="5"/>
        <v/>
      </c>
    </row>
    <row r="328" spans="1:8" s="331" customFormat="1" ht="12.75" customHeight="1">
      <c r="A328" s="274"/>
      <c r="B328" s="433"/>
      <c r="C328" s="342"/>
      <c r="D328" s="387"/>
      <c r="E328" s="276"/>
      <c r="F328" s="1447"/>
      <c r="G328" s="278"/>
      <c r="H328" s="187" t="str">
        <f t="shared" si="5"/>
        <v/>
      </c>
    </row>
    <row r="329" spans="1:8" s="331" customFormat="1" ht="12.75" customHeight="1">
      <c r="A329" s="274"/>
      <c r="B329" s="433"/>
      <c r="C329" s="342"/>
      <c r="D329" s="387"/>
      <c r="E329" s="276"/>
      <c r="F329" s="1447"/>
      <c r="G329" s="278"/>
      <c r="H329" s="187" t="str">
        <f t="shared" si="5"/>
        <v/>
      </c>
    </row>
    <row r="330" spans="1:8" s="331" customFormat="1" ht="12.75" customHeight="1">
      <c r="A330" s="274"/>
      <c r="B330" s="433"/>
      <c r="C330" s="342"/>
      <c r="D330" s="387"/>
      <c r="E330" s="276"/>
      <c r="F330" s="1447"/>
      <c r="G330" s="278"/>
      <c r="H330" s="187" t="str">
        <f t="shared" si="5"/>
        <v/>
      </c>
    </row>
    <row r="331" spans="1:8" s="331" customFormat="1" ht="12.75" customHeight="1">
      <c r="A331" s="274"/>
      <c r="B331" s="433"/>
      <c r="C331" s="342"/>
      <c r="D331" s="387"/>
      <c r="E331" s="276"/>
      <c r="F331" s="1447"/>
      <c r="G331" s="278"/>
      <c r="H331" s="187" t="str">
        <f t="shared" si="5"/>
        <v/>
      </c>
    </row>
    <row r="332" spans="1:8" s="331" customFormat="1" ht="12.75" customHeight="1">
      <c r="A332" s="274"/>
      <c r="B332" s="433"/>
      <c r="C332" s="342"/>
      <c r="D332" s="387"/>
      <c r="E332" s="276"/>
      <c r="F332" s="1447"/>
      <c r="G332" s="278"/>
      <c r="H332" s="187" t="str">
        <f t="shared" si="5"/>
        <v/>
      </c>
    </row>
    <row r="333" spans="1:8" s="331" customFormat="1" ht="12.75" customHeight="1">
      <c r="A333" s="274"/>
      <c r="B333" s="433"/>
      <c r="C333" s="342"/>
      <c r="D333" s="387"/>
      <c r="E333" s="276"/>
      <c r="F333" s="1447"/>
      <c r="G333" s="278"/>
      <c r="H333" s="187" t="str">
        <f t="shared" si="5"/>
        <v/>
      </c>
    </row>
    <row r="334" spans="1:8" s="331" customFormat="1" ht="12.75" customHeight="1">
      <c r="A334" s="274"/>
      <c r="B334" s="433"/>
      <c r="C334" s="342"/>
      <c r="D334" s="387"/>
      <c r="E334" s="276"/>
      <c r="F334" s="1447"/>
      <c r="G334" s="278"/>
      <c r="H334" s="187" t="str">
        <f t="shared" si="5"/>
        <v/>
      </c>
    </row>
    <row r="335" spans="1:8" s="331" customFormat="1" ht="12.75" customHeight="1">
      <c r="A335" s="274"/>
      <c r="B335" s="433"/>
      <c r="C335" s="342"/>
      <c r="D335" s="387"/>
      <c r="E335" s="276"/>
      <c r="F335" s="1447"/>
      <c r="G335" s="278"/>
      <c r="H335" s="187" t="str">
        <f t="shared" si="5"/>
        <v/>
      </c>
    </row>
    <row r="336" spans="1:8" s="331" customFormat="1" ht="12.75" customHeight="1">
      <c r="A336" s="274"/>
      <c r="B336" s="433"/>
      <c r="C336" s="342"/>
      <c r="D336" s="387"/>
      <c r="E336" s="276"/>
      <c r="F336" s="1447"/>
      <c r="G336" s="278"/>
      <c r="H336" s="187" t="str">
        <f t="shared" si="5"/>
        <v/>
      </c>
    </row>
    <row r="337" spans="1:8" s="331" customFormat="1" ht="12.75" customHeight="1">
      <c r="A337" s="274"/>
      <c r="B337" s="433"/>
      <c r="C337" s="342"/>
      <c r="D337" s="387"/>
      <c r="E337" s="276"/>
      <c r="F337" s="1447"/>
      <c r="G337" s="278"/>
      <c r="H337" s="187" t="str">
        <f t="shared" si="5"/>
        <v/>
      </c>
    </row>
    <row r="338" spans="1:8" s="331" customFormat="1" ht="12.75" customHeight="1">
      <c r="A338" s="274"/>
      <c r="B338" s="433"/>
      <c r="C338" s="342"/>
      <c r="D338" s="387"/>
      <c r="E338" s="276"/>
      <c r="F338" s="1447"/>
      <c r="G338" s="278"/>
      <c r="H338" s="187" t="str">
        <f t="shared" si="5"/>
        <v/>
      </c>
    </row>
    <row r="339" spans="1:8" s="331" customFormat="1" ht="12.75" customHeight="1">
      <c r="A339" s="274"/>
      <c r="B339" s="433"/>
      <c r="C339" s="342"/>
      <c r="D339" s="387"/>
      <c r="E339" s="276"/>
      <c r="F339" s="1447"/>
      <c r="G339" s="278"/>
      <c r="H339" s="187" t="str">
        <f t="shared" si="5"/>
        <v/>
      </c>
    </row>
    <row r="340" spans="1:8" s="331" customFormat="1" ht="12.75" customHeight="1">
      <c r="A340" s="274"/>
      <c r="B340" s="433"/>
      <c r="C340" s="342"/>
      <c r="D340" s="387"/>
      <c r="E340" s="276"/>
      <c r="F340" s="1447"/>
      <c r="G340" s="278"/>
      <c r="H340" s="187" t="str">
        <f t="shared" si="5"/>
        <v/>
      </c>
    </row>
    <row r="341" spans="1:8" s="331" customFormat="1" ht="12.75" customHeight="1">
      <c r="A341" s="274"/>
      <c r="B341" s="433"/>
      <c r="C341" s="342"/>
      <c r="D341" s="387"/>
      <c r="E341" s="276"/>
      <c r="F341" s="1447"/>
      <c r="G341" s="278"/>
      <c r="H341" s="187" t="str">
        <f t="shared" si="5"/>
        <v/>
      </c>
    </row>
    <row r="342" spans="1:8" s="331" customFormat="1" ht="12.75" customHeight="1">
      <c r="A342" s="274"/>
      <c r="B342" s="433"/>
      <c r="C342" s="342"/>
      <c r="D342" s="387"/>
      <c r="E342" s="276"/>
      <c r="F342" s="1447"/>
      <c r="G342" s="278"/>
      <c r="H342" s="187" t="str">
        <f t="shared" si="5"/>
        <v/>
      </c>
    </row>
    <row r="343" spans="1:8" s="331" customFormat="1" ht="12.75" customHeight="1">
      <c r="A343" s="274"/>
      <c r="B343" s="433"/>
      <c r="C343" s="342"/>
      <c r="D343" s="387"/>
      <c r="E343" s="276"/>
      <c r="F343" s="1447"/>
      <c r="G343" s="278"/>
      <c r="H343" s="187" t="str">
        <f t="shared" si="5"/>
        <v/>
      </c>
    </row>
    <row r="344" spans="1:8" s="331" customFormat="1" ht="12.75" customHeight="1">
      <c r="A344" s="274"/>
      <c r="B344" s="433"/>
      <c r="C344" s="342"/>
      <c r="D344" s="387"/>
      <c r="E344" s="276"/>
      <c r="F344" s="1447"/>
      <c r="G344" s="278"/>
      <c r="H344" s="187" t="str">
        <f t="shared" si="5"/>
        <v/>
      </c>
    </row>
    <row r="345" spans="1:8" s="331" customFormat="1" ht="12.75" customHeight="1">
      <c r="A345" s="274"/>
      <c r="B345" s="433"/>
      <c r="C345" s="342"/>
      <c r="D345" s="387"/>
      <c r="E345" s="276"/>
      <c r="F345" s="1447"/>
      <c r="G345" s="278"/>
      <c r="H345" s="187" t="str">
        <f t="shared" si="5"/>
        <v/>
      </c>
    </row>
    <row r="346" spans="1:8" s="331" customFormat="1" ht="12.75" customHeight="1">
      <c r="A346" s="274"/>
      <c r="B346" s="433"/>
      <c r="C346" s="342"/>
      <c r="D346" s="387"/>
      <c r="E346" s="276"/>
      <c r="F346" s="1447"/>
      <c r="G346" s="278"/>
      <c r="H346" s="187" t="str">
        <f t="shared" si="5"/>
        <v/>
      </c>
    </row>
    <row r="347" spans="1:8" s="331" customFormat="1" ht="12.75" customHeight="1">
      <c r="A347" s="274"/>
      <c r="B347" s="433"/>
      <c r="C347" s="342"/>
      <c r="D347" s="387"/>
      <c r="E347" s="276"/>
      <c r="F347" s="1447"/>
      <c r="G347" s="278"/>
      <c r="H347" s="187" t="str">
        <f t="shared" si="5"/>
        <v/>
      </c>
    </row>
    <row r="348" spans="1:8" s="331" customFormat="1" ht="12.75" customHeight="1">
      <c r="A348" s="274"/>
      <c r="B348" s="433"/>
      <c r="C348" s="342"/>
      <c r="D348" s="387"/>
      <c r="E348" s="276"/>
      <c r="F348" s="1447"/>
      <c r="G348" s="278"/>
      <c r="H348" s="187" t="str">
        <f t="shared" si="5"/>
        <v/>
      </c>
    </row>
    <row r="349" spans="1:8" s="331" customFormat="1" ht="12.75" customHeight="1">
      <c r="A349" s="274"/>
      <c r="B349" s="433"/>
      <c r="C349" s="342"/>
      <c r="D349" s="387"/>
      <c r="E349" s="276"/>
      <c r="F349" s="1447"/>
      <c r="G349" s="278"/>
      <c r="H349" s="187" t="str">
        <f t="shared" si="5"/>
        <v/>
      </c>
    </row>
    <row r="350" spans="1:8" s="331" customFormat="1" ht="12.75" customHeight="1">
      <c r="A350" s="274"/>
      <c r="B350" s="433"/>
      <c r="C350" s="342"/>
      <c r="D350" s="387"/>
      <c r="E350" s="276"/>
      <c r="F350" s="1447"/>
      <c r="G350" s="278"/>
      <c r="H350" s="187" t="str">
        <f t="shared" si="5"/>
        <v/>
      </c>
    </row>
    <row r="351" spans="1:8" s="331" customFormat="1" ht="12.75" customHeight="1">
      <c r="A351" s="274"/>
      <c r="B351" s="433"/>
      <c r="C351" s="342"/>
      <c r="D351" s="387"/>
      <c r="E351" s="276"/>
      <c r="F351" s="1447"/>
      <c r="G351" s="278"/>
      <c r="H351" s="187" t="str">
        <f t="shared" si="5"/>
        <v/>
      </c>
    </row>
    <row r="352" spans="1:8" s="331" customFormat="1" ht="12.75" customHeight="1">
      <c r="A352" s="274"/>
      <c r="B352" s="433"/>
      <c r="C352" s="342"/>
      <c r="D352" s="387"/>
      <c r="E352" s="276"/>
      <c r="F352" s="1447"/>
      <c r="G352" s="278"/>
      <c r="H352" s="187" t="str">
        <f t="shared" si="5"/>
        <v/>
      </c>
    </row>
    <row r="353" spans="1:8" s="331" customFormat="1" ht="12.75" customHeight="1">
      <c r="A353" s="274"/>
      <c r="B353" s="433"/>
      <c r="C353" s="342"/>
      <c r="D353" s="387"/>
      <c r="E353" s="276"/>
      <c r="F353" s="1447"/>
      <c r="G353" s="278"/>
      <c r="H353" s="187" t="str">
        <f t="shared" si="5"/>
        <v/>
      </c>
    </row>
    <row r="354" spans="1:8" s="331" customFormat="1" ht="12.75" customHeight="1">
      <c r="A354" s="274"/>
      <c r="B354" s="433"/>
      <c r="C354" s="342"/>
      <c r="D354" s="387"/>
      <c r="E354" s="276"/>
      <c r="F354" s="1447"/>
      <c r="G354" s="278"/>
      <c r="H354" s="187" t="str">
        <f t="shared" si="5"/>
        <v/>
      </c>
    </row>
    <row r="355" spans="1:8" s="331" customFormat="1" ht="12.75" customHeight="1">
      <c r="A355" s="274"/>
      <c r="B355" s="433"/>
      <c r="C355" s="342"/>
      <c r="D355" s="387"/>
      <c r="E355" s="276"/>
      <c r="F355" s="1447"/>
      <c r="G355" s="278"/>
      <c r="H355" s="187" t="str">
        <f t="shared" si="5"/>
        <v/>
      </c>
    </row>
    <row r="356" spans="1:8" s="331" customFormat="1" ht="12.75" customHeight="1">
      <c r="A356" s="274"/>
      <c r="B356" s="433"/>
      <c r="C356" s="342"/>
      <c r="D356" s="387"/>
      <c r="E356" s="276"/>
      <c r="F356" s="1447"/>
      <c r="G356" s="278"/>
      <c r="H356" s="187" t="str">
        <f t="shared" si="5"/>
        <v/>
      </c>
    </row>
    <row r="357" spans="1:8" s="331" customFormat="1" ht="12.75" customHeight="1">
      <c r="A357" s="274"/>
      <c r="B357" s="433"/>
      <c r="C357" s="342"/>
      <c r="D357" s="387"/>
      <c r="E357" s="276"/>
      <c r="F357" s="1447"/>
      <c r="G357" s="278"/>
      <c r="H357" s="187" t="str">
        <f t="shared" si="5"/>
        <v/>
      </c>
    </row>
    <row r="358" spans="1:8" s="331" customFormat="1" ht="12.75" customHeight="1">
      <c r="A358" s="274"/>
      <c r="B358" s="433"/>
      <c r="C358" s="342"/>
      <c r="D358" s="387"/>
      <c r="E358" s="276"/>
      <c r="F358" s="1447"/>
      <c r="G358" s="278"/>
      <c r="H358" s="187" t="str">
        <f t="shared" si="5"/>
        <v/>
      </c>
    </row>
    <row r="359" spans="1:8" s="331" customFormat="1" ht="12.75" customHeight="1">
      <c r="A359" s="274"/>
      <c r="B359" s="433"/>
      <c r="C359" s="342"/>
      <c r="D359" s="387"/>
      <c r="E359" s="276"/>
      <c r="F359" s="1447"/>
      <c r="G359" s="278"/>
      <c r="H359" s="187" t="str">
        <f t="shared" si="5"/>
        <v/>
      </c>
    </row>
    <row r="360" spans="1:8" s="331" customFormat="1" ht="12.75" customHeight="1">
      <c r="A360" s="274"/>
      <c r="B360" s="433"/>
      <c r="C360" s="342"/>
      <c r="D360" s="387"/>
      <c r="E360" s="276"/>
      <c r="F360" s="1447"/>
      <c r="G360" s="278"/>
      <c r="H360" s="187" t="str">
        <f t="shared" si="5"/>
        <v/>
      </c>
    </row>
    <row r="361" spans="1:8" s="331" customFormat="1" ht="12.75" customHeight="1">
      <c r="A361" s="274"/>
      <c r="B361" s="433"/>
      <c r="C361" s="342"/>
      <c r="D361" s="387"/>
      <c r="E361" s="276"/>
      <c r="F361" s="1447"/>
      <c r="G361" s="278"/>
      <c r="H361" s="187" t="str">
        <f t="shared" si="5"/>
        <v/>
      </c>
    </row>
    <row r="362" spans="1:8" s="331" customFormat="1" ht="12.75" customHeight="1">
      <c r="A362" s="274"/>
      <c r="B362" s="433"/>
      <c r="C362" s="342"/>
      <c r="D362" s="387"/>
      <c r="E362" s="276"/>
      <c r="F362" s="1447"/>
      <c r="G362" s="278"/>
      <c r="H362" s="187" t="str">
        <f t="shared" si="5"/>
        <v/>
      </c>
    </row>
    <row r="363" spans="1:8" s="331" customFormat="1" ht="12.75" customHeight="1">
      <c r="A363" s="274"/>
      <c r="B363" s="433"/>
      <c r="C363" s="342"/>
      <c r="D363" s="387"/>
      <c r="E363" s="276"/>
      <c r="F363" s="1447"/>
      <c r="G363" s="278"/>
      <c r="H363" s="187" t="str">
        <f t="shared" si="5"/>
        <v/>
      </c>
    </row>
    <row r="364" spans="1:8" s="331" customFormat="1" ht="12.75" customHeight="1">
      <c r="A364" s="274"/>
      <c r="B364" s="433"/>
      <c r="C364" s="342"/>
      <c r="D364" s="387"/>
      <c r="E364" s="276"/>
      <c r="F364" s="1447"/>
      <c r="G364" s="278"/>
      <c r="H364" s="187" t="str">
        <f t="shared" si="5"/>
        <v/>
      </c>
    </row>
    <row r="365" spans="1:8" s="331" customFormat="1" ht="12.75" customHeight="1">
      <c r="A365" s="274"/>
      <c r="B365" s="433"/>
      <c r="C365" s="342"/>
      <c r="D365" s="387"/>
      <c r="E365" s="276"/>
      <c r="F365" s="1447"/>
      <c r="G365" s="278"/>
      <c r="H365" s="187" t="str">
        <f t="shared" si="5"/>
        <v/>
      </c>
    </row>
    <row r="366" spans="1:8" s="331" customFormat="1" ht="12.75" customHeight="1">
      <c r="A366" s="274"/>
      <c r="B366" s="433"/>
      <c r="C366" s="342"/>
      <c r="D366" s="387"/>
      <c r="E366" s="276"/>
      <c r="F366" s="1447"/>
      <c r="G366" s="278"/>
      <c r="H366" s="187" t="str">
        <f t="shared" si="5"/>
        <v/>
      </c>
    </row>
    <row r="367" spans="1:8" s="331" customFormat="1" ht="12.75" customHeight="1">
      <c r="A367" s="274"/>
      <c r="B367" s="433"/>
      <c r="C367" s="342"/>
      <c r="D367" s="387"/>
      <c r="E367" s="276"/>
      <c r="F367" s="1447"/>
      <c r="G367" s="278"/>
      <c r="H367" s="187" t="str">
        <f t="shared" si="5"/>
        <v/>
      </c>
    </row>
    <row r="368" spans="1:8" s="331" customFormat="1" ht="12.75" customHeight="1">
      <c r="A368" s="274"/>
      <c r="B368" s="433"/>
      <c r="C368" s="342"/>
      <c r="D368" s="387"/>
      <c r="E368" s="276"/>
      <c r="F368" s="1447"/>
      <c r="G368" s="278"/>
      <c r="H368" s="187" t="str">
        <f t="shared" si="5"/>
        <v/>
      </c>
    </row>
    <row r="369" spans="1:8" s="331" customFormat="1" ht="12.75" customHeight="1">
      <c r="A369" s="274"/>
      <c r="B369" s="433"/>
      <c r="C369" s="342"/>
      <c r="D369" s="387"/>
      <c r="E369" s="276"/>
      <c r="F369" s="1447"/>
      <c r="G369" s="278"/>
      <c r="H369" s="187" t="str">
        <f t="shared" si="5"/>
        <v/>
      </c>
    </row>
    <row r="370" spans="1:8" s="331" customFormat="1" ht="12.75" customHeight="1">
      <c r="A370" s="274"/>
      <c r="B370" s="433"/>
      <c r="C370" s="342"/>
      <c r="D370" s="387"/>
      <c r="E370" s="276"/>
      <c r="F370" s="1447"/>
      <c r="G370" s="278"/>
      <c r="H370" s="187" t="str">
        <f t="shared" si="5"/>
        <v/>
      </c>
    </row>
    <row r="371" spans="1:8" s="331" customFormat="1" ht="12.75" customHeight="1">
      <c r="A371" s="274"/>
      <c r="B371" s="433"/>
      <c r="C371" s="342"/>
      <c r="D371" s="387"/>
      <c r="E371" s="276"/>
      <c r="F371" s="1447"/>
      <c r="G371" s="278"/>
      <c r="H371" s="187" t="str">
        <f t="shared" si="5"/>
        <v/>
      </c>
    </row>
    <row r="372" spans="1:8" s="331" customFormat="1" ht="12.75" customHeight="1">
      <c r="A372" s="274"/>
      <c r="B372" s="433"/>
      <c r="C372" s="342"/>
      <c r="D372" s="387"/>
      <c r="E372" s="276"/>
      <c r="F372" s="1447"/>
      <c r="G372" s="278"/>
      <c r="H372" s="187" t="str">
        <f t="shared" si="5"/>
        <v/>
      </c>
    </row>
    <row r="373" spans="1:8" s="331" customFormat="1" ht="12.75" customHeight="1">
      <c r="A373" s="274"/>
      <c r="B373" s="433"/>
      <c r="C373" s="342"/>
      <c r="D373" s="387"/>
      <c r="E373" s="276"/>
      <c r="F373" s="1447"/>
      <c r="G373" s="278"/>
      <c r="H373" s="187" t="str">
        <f t="shared" si="5"/>
        <v/>
      </c>
    </row>
    <row r="374" spans="1:8" s="331" customFormat="1" ht="12.75" customHeight="1">
      <c r="A374" s="274"/>
      <c r="B374" s="433"/>
      <c r="C374" s="342"/>
      <c r="D374" s="387"/>
      <c r="E374" s="276"/>
      <c r="F374" s="1447"/>
      <c r="G374" s="278"/>
      <c r="H374" s="187" t="str">
        <f t="shared" si="5"/>
        <v/>
      </c>
    </row>
    <row r="375" spans="1:8" s="331" customFormat="1" ht="12.75" customHeight="1">
      <c r="A375" s="274"/>
      <c r="B375" s="433"/>
      <c r="C375" s="342"/>
      <c r="D375" s="387"/>
      <c r="E375" s="276"/>
      <c r="F375" s="1447"/>
      <c r="G375" s="278"/>
      <c r="H375" s="187" t="str">
        <f t="shared" si="5"/>
        <v/>
      </c>
    </row>
    <row r="376" spans="1:8" s="331" customFormat="1" ht="12.75" customHeight="1">
      <c r="A376" s="274"/>
      <c r="B376" s="433"/>
      <c r="C376" s="342"/>
      <c r="D376" s="387"/>
      <c r="E376" s="276"/>
      <c r="F376" s="1447"/>
      <c r="G376" s="278"/>
      <c r="H376" s="187" t="str">
        <f t="shared" si="5"/>
        <v/>
      </c>
    </row>
    <row r="377" spans="1:8" s="331" customFormat="1" ht="12.75" customHeight="1">
      <c r="A377" s="274"/>
      <c r="B377" s="433"/>
      <c r="C377" s="342"/>
      <c r="D377" s="387"/>
      <c r="E377" s="276"/>
      <c r="F377" s="1447"/>
      <c r="G377" s="278"/>
      <c r="H377" s="187" t="str">
        <f t="shared" si="5"/>
        <v/>
      </c>
    </row>
    <row r="378" spans="1:8" s="331" customFormat="1" ht="12.75" customHeight="1">
      <c r="A378" s="274"/>
      <c r="B378" s="433"/>
      <c r="C378" s="342"/>
      <c r="D378" s="387"/>
      <c r="E378" s="276"/>
      <c r="F378" s="1447"/>
      <c r="G378" s="278"/>
      <c r="H378" s="187" t="str">
        <f t="shared" si="5"/>
        <v/>
      </c>
    </row>
    <row r="379" spans="1:8" s="331" customFormat="1" ht="12.75" customHeight="1">
      <c r="A379" s="274"/>
      <c r="B379" s="433"/>
      <c r="C379" s="342"/>
      <c r="D379" s="387"/>
      <c r="E379" s="276"/>
      <c r="F379" s="1447"/>
      <c r="G379" s="278"/>
      <c r="H379" s="187" t="str">
        <f t="shared" si="5"/>
        <v/>
      </c>
    </row>
    <row r="380" spans="1:8" s="331" customFormat="1" ht="12.75" customHeight="1">
      <c r="A380" s="274"/>
      <c r="B380" s="433"/>
      <c r="C380" s="342"/>
      <c r="D380" s="387"/>
      <c r="E380" s="276"/>
      <c r="F380" s="1447"/>
      <c r="G380" s="278"/>
      <c r="H380" s="187" t="str">
        <f t="shared" si="5"/>
        <v/>
      </c>
    </row>
    <row r="381" spans="1:8" s="331" customFormat="1" ht="12.75" customHeight="1">
      <c r="A381" s="274"/>
      <c r="B381" s="727"/>
      <c r="C381" s="342"/>
      <c r="D381" s="728"/>
      <c r="E381" s="729"/>
      <c r="F381" s="1449"/>
      <c r="G381" s="485"/>
      <c r="H381" s="187" t="str">
        <f t="shared" si="5"/>
        <v/>
      </c>
    </row>
    <row r="382" spans="1:8" s="331" customFormat="1" ht="12.75" customHeight="1">
      <c r="A382" s="274"/>
      <c r="B382" s="727"/>
      <c r="C382" s="342"/>
      <c r="D382" s="728"/>
      <c r="E382" s="729"/>
      <c r="F382" s="1449"/>
      <c r="G382" s="485"/>
      <c r="H382" s="187" t="str">
        <f t="shared" si="5"/>
        <v/>
      </c>
    </row>
    <row r="383" spans="1:8" s="331" customFormat="1" ht="12.75" customHeight="1">
      <c r="A383" s="274"/>
      <c r="B383" s="727"/>
      <c r="C383" s="342"/>
      <c r="D383" s="728"/>
      <c r="E383" s="729"/>
      <c r="F383" s="1449"/>
      <c r="G383" s="485"/>
      <c r="H383" s="187" t="str">
        <f t="shared" si="5"/>
        <v/>
      </c>
    </row>
    <row r="384" spans="1:8" s="331" customFormat="1" ht="12.75" customHeight="1">
      <c r="A384" s="274"/>
      <c r="B384" s="727"/>
      <c r="C384" s="342"/>
      <c r="D384" s="728"/>
      <c r="E384" s="729"/>
      <c r="F384" s="1449"/>
      <c r="G384" s="485"/>
      <c r="H384" s="187" t="str">
        <f t="shared" si="5"/>
        <v/>
      </c>
    </row>
    <row r="385" spans="1:8" s="331" customFormat="1" ht="12.75" customHeight="1">
      <c r="A385" s="274"/>
      <c r="B385" s="727"/>
      <c r="C385" s="342"/>
      <c r="D385" s="728"/>
      <c r="E385" s="729"/>
      <c r="F385" s="1449"/>
      <c r="G385" s="485"/>
      <c r="H385" s="187" t="str">
        <f t="shared" si="5"/>
        <v/>
      </c>
    </row>
    <row r="386" spans="1:8" s="331" customFormat="1" ht="12.75" customHeight="1">
      <c r="A386" s="274"/>
      <c r="B386" s="727"/>
      <c r="C386" s="342"/>
      <c r="D386" s="728"/>
      <c r="E386" s="729"/>
      <c r="F386" s="1449"/>
      <c r="G386" s="485"/>
      <c r="H386" s="187" t="str">
        <f>IF(F386=0,"",G386*F386)</f>
        <v/>
      </c>
    </row>
    <row r="387" spans="1:8" s="331" customFormat="1" ht="12.75" customHeight="1">
      <c r="A387" s="274"/>
      <c r="B387" s="727"/>
      <c r="C387" s="342"/>
      <c r="D387" s="728"/>
      <c r="E387" s="729"/>
      <c r="F387" s="1449"/>
      <c r="G387" s="485"/>
      <c r="H387" s="187" t="str">
        <f>IF(F387=0,"",G387*F387)</f>
        <v/>
      </c>
    </row>
    <row r="388" spans="1:8" s="331" customFormat="1" ht="12.75" customHeight="1">
      <c r="A388" s="274"/>
      <c r="B388" s="727"/>
      <c r="C388" s="342"/>
      <c r="D388" s="728"/>
      <c r="E388" s="729"/>
      <c r="F388" s="1449"/>
      <c r="G388" s="485"/>
      <c r="H388" s="187" t="str">
        <f>IF(F388=0,"",G388*F388)</f>
        <v/>
      </c>
    </row>
    <row r="389" spans="1:8">
      <c r="G389" s="485"/>
      <c r="H389" s="187" t="str">
        <f t="shared" ref="H389:H452" si="6">IF(F389=0,"",G389*F389)</f>
        <v/>
      </c>
    </row>
    <row r="390" spans="1:8">
      <c r="G390" s="485"/>
      <c r="H390" s="187" t="str">
        <f t="shared" si="6"/>
        <v/>
      </c>
    </row>
    <row r="391" spans="1:8">
      <c r="G391" s="485"/>
      <c r="H391" s="187" t="str">
        <f t="shared" si="6"/>
        <v/>
      </c>
    </row>
    <row r="392" spans="1:8">
      <c r="G392" s="485"/>
      <c r="H392" s="187" t="str">
        <f t="shared" si="6"/>
        <v/>
      </c>
    </row>
    <row r="393" spans="1:8">
      <c r="G393" s="485"/>
      <c r="H393" s="187" t="str">
        <f t="shared" si="6"/>
        <v/>
      </c>
    </row>
    <row r="394" spans="1:8">
      <c r="G394" s="485"/>
      <c r="H394" s="187" t="str">
        <f t="shared" si="6"/>
        <v/>
      </c>
    </row>
    <row r="395" spans="1:8">
      <c r="G395" s="485"/>
      <c r="H395" s="187" t="str">
        <f t="shared" si="6"/>
        <v/>
      </c>
    </row>
    <row r="396" spans="1:8">
      <c r="G396" s="485"/>
      <c r="H396" s="187" t="str">
        <f t="shared" si="6"/>
        <v/>
      </c>
    </row>
    <row r="397" spans="1:8">
      <c r="G397" s="485"/>
      <c r="H397" s="187" t="str">
        <f t="shared" si="6"/>
        <v/>
      </c>
    </row>
    <row r="398" spans="1:8">
      <c r="G398" s="485"/>
      <c r="H398" s="187" t="str">
        <f t="shared" si="6"/>
        <v/>
      </c>
    </row>
    <row r="399" spans="1:8">
      <c r="G399" s="485"/>
      <c r="H399" s="187" t="str">
        <f t="shared" si="6"/>
        <v/>
      </c>
    </row>
    <row r="400" spans="1:8">
      <c r="G400" s="485"/>
      <c r="H400" s="187" t="str">
        <f t="shared" si="6"/>
        <v/>
      </c>
    </row>
    <row r="401" spans="7:8">
      <c r="G401" s="485"/>
      <c r="H401" s="187" t="str">
        <f t="shared" si="6"/>
        <v/>
      </c>
    </row>
    <row r="402" spans="7:8">
      <c r="G402" s="485"/>
      <c r="H402" s="187" t="str">
        <f t="shared" si="6"/>
        <v/>
      </c>
    </row>
    <row r="403" spans="7:8">
      <c r="G403" s="485" t="s">
        <v>179</v>
      </c>
      <c r="H403" s="187" t="str">
        <f t="shared" si="6"/>
        <v/>
      </c>
    </row>
    <row r="404" spans="7:8">
      <c r="G404" s="485" t="s">
        <v>179</v>
      </c>
      <c r="H404" s="187" t="str">
        <f t="shared" si="6"/>
        <v/>
      </c>
    </row>
    <row r="405" spans="7:8">
      <c r="G405" s="485" t="s">
        <v>179</v>
      </c>
      <c r="H405" s="187" t="str">
        <f t="shared" si="6"/>
        <v/>
      </c>
    </row>
    <row r="406" spans="7:8">
      <c r="G406" s="485" t="s">
        <v>179</v>
      </c>
      <c r="H406" s="187" t="str">
        <f t="shared" si="6"/>
        <v/>
      </c>
    </row>
    <row r="407" spans="7:8">
      <c r="G407" s="485" t="s">
        <v>179</v>
      </c>
      <c r="H407" s="187" t="str">
        <f t="shared" si="6"/>
        <v/>
      </c>
    </row>
    <row r="408" spans="7:8">
      <c r="G408" s="485" t="s">
        <v>179</v>
      </c>
      <c r="H408" s="187" t="str">
        <f t="shared" si="6"/>
        <v/>
      </c>
    </row>
    <row r="409" spans="7:8">
      <c r="G409" s="485" t="s">
        <v>179</v>
      </c>
      <c r="H409" s="187" t="str">
        <f t="shared" si="6"/>
        <v/>
      </c>
    </row>
    <row r="410" spans="7:8">
      <c r="G410" s="485" t="s">
        <v>179</v>
      </c>
      <c r="H410" s="187" t="str">
        <f t="shared" si="6"/>
        <v/>
      </c>
    </row>
    <row r="411" spans="7:8">
      <c r="G411" s="485" t="s">
        <v>179</v>
      </c>
      <c r="H411" s="187" t="str">
        <f t="shared" si="6"/>
        <v/>
      </c>
    </row>
    <row r="412" spans="7:8">
      <c r="G412" s="485" t="s">
        <v>179</v>
      </c>
      <c r="H412" s="187" t="str">
        <f t="shared" si="6"/>
        <v/>
      </c>
    </row>
    <row r="413" spans="7:8">
      <c r="G413" s="485" t="s">
        <v>179</v>
      </c>
      <c r="H413" s="187" t="str">
        <f t="shared" si="6"/>
        <v/>
      </c>
    </row>
    <row r="414" spans="7:8">
      <c r="G414" s="485" t="s">
        <v>179</v>
      </c>
      <c r="H414" s="187" t="str">
        <f t="shared" si="6"/>
        <v/>
      </c>
    </row>
    <row r="415" spans="7:8">
      <c r="G415" s="485" t="s">
        <v>179</v>
      </c>
      <c r="H415" s="187" t="str">
        <f t="shared" si="6"/>
        <v/>
      </c>
    </row>
    <row r="416" spans="7:8">
      <c r="G416" s="485" t="s">
        <v>179</v>
      </c>
      <c r="H416" s="187" t="str">
        <f t="shared" si="6"/>
        <v/>
      </c>
    </row>
    <row r="417" spans="7:8">
      <c r="G417" s="485" t="s">
        <v>179</v>
      </c>
      <c r="H417" s="187" t="str">
        <f t="shared" si="6"/>
        <v/>
      </c>
    </row>
    <row r="418" spans="7:8">
      <c r="G418" s="485" t="s">
        <v>179</v>
      </c>
      <c r="H418" s="187" t="str">
        <f t="shared" si="6"/>
        <v/>
      </c>
    </row>
    <row r="419" spans="7:8">
      <c r="G419" s="485" t="s">
        <v>179</v>
      </c>
      <c r="H419" s="187" t="str">
        <f t="shared" si="6"/>
        <v/>
      </c>
    </row>
    <row r="420" spans="7:8">
      <c r="G420" s="485" t="s">
        <v>179</v>
      </c>
      <c r="H420" s="187" t="str">
        <f t="shared" si="6"/>
        <v/>
      </c>
    </row>
    <row r="421" spans="7:8">
      <c r="G421" s="485" t="s">
        <v>179</v>
      </c>
      <c r="H421" s="187" t="str">
        <f t="shared" si="6"/>
        <v/>
      </c>
    </row>
    <row r="422" spans="7:8">
      <c r="G422" s="485" t="s">
        <v>179</v>
      </c>
      <c r="H422" s="187" t="str">
        <f t="shared" si="6"/>
        <v/>
      </c>
    </row>
    <row r="423" spans="7:8">
      <c r="G423" s="485" t="s">
        <v>179</v>
      </c>
      <c r="H423" s="187" t="str">
        <f t="shared" si="6"/>
        <v/>
      </c>
    </row>
    <row r="424" spans="7:8">
      <c r="G424" s="485" t="s">
        <v>179</v>
      </c>
      <c r="H424" s="187" t="str">
        <f t="shared" si="6"/>
        <v/>
      </c>
    </row>
    <row r="425" spans="7:8">
      <c r="G425" s="485" t="s">
        <v>179</v>
      </c>
      <c r="H425" s="187" t="str">
        <f t="shared" si="6"/>
        <v/>
      </c>
    </row>
    <row r="426" spans="7:8">
      <c r="G426" s="485" t="s">
        <v>179</v>
      </c>
      <c r="H426" s="187" t="str">
        <f t="shared" si="6"/>
        <v/>
      </c>
    </row>
    <row r="427" spans="7:8">
      <c r="G427" s="485" t="s">
        <v>179</v>
      </c>
      <c r="H427" s="187" t="str">
        <f t="shared" si="6"/>
        <v/>
      </c>
    </row>
    <row r="428" spans="7:8">
      <c r="G428" s="485" t="s">
        <v>179</v>
      </c>
      <c r="H428" s="187" t="str">
        <f t="shared" si="6"/>
        <v/>
      </c>
    </row>
    <row r="429" spans="7:8">
      <c r="G429" s="485" t="s">
        <v>179</v>
      </c>
      <c r="H429" s="187" t="str">
        <f t="shared" si="6"/>
        <v/>
      </c>
    </row>
    <row r="430" spans="7:8">
      <c r="G430" s="485" t="s">
        <v>179</v>
      </c>
      <c r="H430" s="187" t="str">
        <f t="shared" si="6"/>
        <v/>
      </c>
    </row>
    <row r="431" spans="7:8">
      <c r="G431" s="485" t="s">
        <v>179</v>
      </c>
      <c r="H431" s="187" t="str">
        <f t="shared" si="6"/>
        <v/>
      </c>
    </row>
    <row r="432" spans="7:8">
      <c r="G432" s="485" t="s">
        <v>179</v>
      </c>
      <c r="H432" s="187" t="str">
        <f t="shared" si="6"/>
        <v/>
      </c>
    </row>
    <row r="433" spans="7:8">
      <c r="G433" s="485" t="s">
        <v>179</v>
      </c>
      <c r="H433" s="187" t="str">
        <f t="shared" si="6"/>
        <v/>
      </c>
    </row>
    <row r="434" spans="7:8">
      <c r="G434" s="485" t="s">
        <v>179</v>
      </c>
      <c r="H434" s="187" t="str">
        <f t="shared" si="6"/>
        <v/>
      </c>
    </row>
    <row r="435" spans="7:8">
      <c r="G435" s="485" t="s">
        <v>179</v>
      </c>
      <c r="H435" s="187" t="str">
        <f t="shared" si="6"/>
        <v/>
      </c>
    </row>
    <row r="436" spans="7:8">
      <c r="G436" s="485" t="s">
        <v>179</v>
      </c>
      <c r="H436" s="187" t="str">
        <f t="shared" si="6"/>
        <v/>
      </c>
    </row>
    <row r="437" spans="7:8">
      <c r="G437" s="485" t="s">
        <v>179</v>
      </c>
      <c r="H437" s="187" t="str">
        <f t="shared" si="6"/>
        <v/>
      </c>
    </row>
    <row r="438" spans="7:8">
      <c r="G438" s="485" t="s">
        <v>179</v>
      </c>
      <c r="H438" s="187" t="str">
        <f t="shared" si="6"/>
        <v/>
      </c>
    </row>
    <row r="439" spans="7:8">
      <c r="G439" s="485" t="s">
        <v>179</v>
      </c>
      <c r="H439" s="187" t="str">
        <f t="shared" si="6"/>
        <v/>
      </c>
    </row>
    <row r="440" spans="7:8">
      <c r="G440" s="485" t="s">
        <v>179</v>
      </c>
      <c r="H440" s="187" t="str">
        <f t="shared" si="6"/>
        <v/>
      </c>
    </row>
    <row r="441" spans="7:8">
      <c r="G441" s="485" t="s">
        <v>179</v>
      </c>
      <c r="H441" s="187" t="str">
        <f t="shared" si="6"/>
        <v/>
      </c>
    </row>
    <row r="442" spans="7:8">
      <c r="G442" s="485" t="s">
        <v>179</v>
      </c>
      <c r="H442" s="187" t="str">
        <f t="shared" si="6"/>
        <v/>
      </c>
    </row>
    <row r="443" spans="7:8">
      <c r="G443" s="485" t="s">
        <v>179</v>
      </c>
      <c r="H443" s="187" t="str">
        <f t="shared" si="6"/>
        <v/>
      </c>
    </row>
    <row r="444" spans="7:8">
      <c r="G444" s="485" t="s">
        <v>179</v>
      </c>
      <c r="H444" s="187" t="str">
        <f t="shared" si="6"/>
        <v/>
      </c>
    </row>
    <row r="445" spans="7:8">
      <c r="G445" s="485" t="s">
        <v>179</v>
      </c>
      <c r="H445" s="187" t="str">
        <f t="shared" si="6"/>
        <v/>
      </c>
    </row>
    <row r="446" spans="7:8">
      <c r="G446" s="485" t="s">
        <v>179</v>
      </c>
      <c r="H446" s="187" t="str">
        <f t="shared" si="6"/>
        <v/>
      </c>
    </row>
    <row r="447" spans="7:8">
      <c r="G447" s="485" t="s">
        <v>179</v>
      </c>
      <c r="H447" s="187" t="str">
        <f t="shared" si="6"/>
        <v/>
      </c>
    </row>
    <row r="448" spans="7:8">
      <c r="G448" s="485" t="s">
        <v>179</v>
      </c>
      <c r="H448" s="187" t="str">
        <f t="shared" si="6"/>
        <v/>
      </c>
    </row>
    <row r="449" spans="7:8">
      <c r="G449" s="485" t="s">
        <v>179</v>
      </c>
      <c r="H449" s="187" t="str">
        <f t="shared" si="6"/>
        <v/>
      </c>
    </row>
    <row r="450" spans="7:8">
      <c r="G450" s="485" t="s">
        <v>179</v>
      </c>
      <c r="H450" s="187" t="str">
        <f t="shared" si="6"/>
        <v/>
      </c>
    </row>
    <row r="451" spans="7:8">
      <c r="G451" s="485" t="s">
        <v>179</v>
      </c>
      <c r="H451" s="187" t="str">
        <f t="shared" si="6"/>
        <v/>
      </c>
    </row>
    <row r="452" spans="7:8">
      <c r="G452" s="485" t="s">
        <v>179</v>
      </c>
      <c r="H452" s="187" t="str">
        <f t="shared" si="6"/>
        <v/>
      </c>
    </row>
    <row r="453" spans="7:8">
      <c r="G453" s="485" t="s">
        <v>179</v>
      </c>
      <c r="H453" s="187" t="str">
        <f t="shared" ref="H453:H516" si="7">IF(F453=0,"",G453*F453)</f>
        <v/>
      </c>
    </row>
    <row r="454" spans="7:8">
      <c r="G454" s="485" t="s">
        <v>179</v>
      </c>
      <c r="H454" s="187" t="str">
        <f t="shared" si="7"/>
        <v/>
      </c>
    </row>
    <row r="455" spans="7:8">
      <c r="G455" s="485" t="s">
        <v>179</v>
      </c>
      <c r="H455" s="187" t="str">
        <f t="shared" si="7"/>
        <v/>
      </c>
    </row>
    <row r="456" spans="7:8">
      <c r="G456" s="485" t="s">
        <v>179</v>
      </c>
      <c r="H456" s="187" t="str">
        <f t="shared" si="7"/>
        <v/>
      </c>
    </row>
    <row r="457" spans="7:8">
      <c r="G457" s="485" t="s">
        <v>179</v>
      </c>
      <c r="H457" s="187" t="str">
        <f t="shared" si="7"/>
        <v/>
      </c>
    </row>
    <row r="458" spans="7:8">
      <c r="G458" s="485" t="s">
        <v>179</v>
      </c>
      <c r="H458" s="187" t="str">
        <f t="shared" si="7"/>
        <v/>
      </c>
    </row>
    <row r="459" spans="7:8">
      <c r="G459" s="485" t="s">
        <v>179</v>
      </c>
      <c r="H459" s="187" t="str">
        <f t="shared" si="7"/>
        <v/>
      </c>
    </row>
    <row r="460" spans="7:8">
      <c r="G460" s="485" t="s">
        <v>179</v>
      </c>
      <c r="H460" s="187" t="str">
        <f t="shared" si="7"/>
        <v/>
      </c>
    </row>
    <row r="461" spans="7:8">
      <c r="G461" s="485" t="s">
        <v>179</v>
      </c>
      <c r="H461" s="187" t="str">
        <f t="shared" si="7"/>
        <v/>
      </c>
    </row>
    <row r="462" spans="7:8">
      <c r="G462" s="485" t="s">
        <v>179</v>
      </c>
      <c r="H462" s="187" t="str">
        <f t="shared" si="7"/>
        <v/>
      </c>
    </row>
    <row r="463" spans="7:8">
      <c r="G463" s="485" t="s">
        <v>179</v>
      </c>
      <c r="H463" s="187" t="str">
        <f t="shared" si="7"/>
        <v/>
      </c>
    </row>
    <row r="464" spans="7:8">
      <c r="G464" s="485" t="s">
        <v>179</v>
      </c>
      <c r="H464" s="187" t="str">
        <f t="shared" si="7"/>
        <v/>
      </c>
    </row>
    <row r="465" spans="7:8">
      <c r="G465" s="485" t="s">
        <v>179</v>
      </c>
      <c r="H465" s="187" t="str">
        <f t="shared" si="7"/>
        <v/>
      </c>
    </row>
    <row r="466" spans="7:8">
      <c r="G466" s="485" t="s">
        <v>179</v>
      </c>
      <c r="H466" s="187" t="str">
        <f t="shared" si="7"/>
        <v/>
      </c>
    </row>
    <row r="467" spans="7:8">
      <c r="G467" s="485" t="s">
        <v>179</v>
      </c>
      <c r="H467" s="187" t="str">
        <f t="shared" si="7"/>
        <v/>
      </c>
    </row>
    <row r="468" spans="7:8">
      <c r="G468" s="485" t="s">
        <v>179</v>
      </c>
      <c r="H468" s="187" t="str">
        <f t="shared" si="7"/>
        <v/>
      </c>
    </row>
    <row r="469" spans="7:8">
      <c r="G469" s="485" t="s">
        <v>179</v>
      </c>
      <c r="H469" s="187" t="str">
        <f t="shared" si="7"/>
        <v/>
      </c>
    </row>
    <row r="470" spans="7:8">
      <c r="G470" s="485" t="s">
        <v>179</v>
      </c>
      <c r="H470" s="187" t="str">
        <f t="shared" si="7"/>
        <v/>
      </c>
    </row>
    <row r="471" spans="7:8">
      <c r="G471" s="485" t="s">
        <v>179</v>
      </c>
      <c r="H471" s="187" t="str">
        <f t="shared" si="7"/>
        <v/>
      </c>
    </row>
    <row r="472" spans="7:8">
      <c r="G472" s="485" t="s">
        <v>179</v>
      </c>
      <c r="H472" s="187" t="str">
        <f t="shared" si="7"/>
        <v/>
      </c>
    </row>
    <row r="473" spans="7:8">
      <c r="G473" s="485" t="s">
        <v>179</v>
      </c>
      <c r="H473" s="187" t="str">
        <f t="shared" si="7"/>
        <v/>
      </c>
    </row>
    <row r="474" spans="7:8">
      <c r="G474" s="485" t="s">
        <v>179</v>
      </c>
      <c r="H474" s="187" t="str">
        <f t="shared" si="7"/>
        <v/>
      </c>
    </row>
    <row r="475" spans="7:8">
      <c r="G475" s="485" t="s">
        <v>179</v>
      </c>
      <c r="H475" s="187" t="str">
        <f t="shared" si="7"/>
        <v/>
      </c>
    </row>
    <row r="476" spans="7:8">
      <c r="G476" s="485" t="s">
        <v>179</v>
      </c>
      <c r="H476" s="187" t="str">
        <f t="shared" si="7"/>
        <v/>
      </c>
    </row>
    <row r="477" spans="7:8">
      <c r="G477" s="485" t="s">
        <v>179</v>
      </c>
      <c r="H477" s="187" t="str">
        <f t="shared" si="7"/>
        <v/>
      </c>
    </row>
    <row r="478" spans="7:8">
      <c r="G478" s="485" t="s">
        <v>179</v>
      </c>
      <c r="H478" s="187" t="str">
        <f t="shared" si="7"/>
        <v/>
      </c>
    </row>
    <row r="479" spans="7:8">
      <c r="G479" s="485" t="s">
        <v>179</v>
      </c>
      <c r="H479" s="187" t="str">
        <f t="shared" si="7"/>
        <v/>
      </c>
    </row>
    <row r="480" spans="7:8">
      <c r="G480" s="485" t="s">
        <v>179</v>
      </c>
      <c r="H480" s="187" t="str">
        <f t="shared" si="7"/>
        <v/>
      </c>
    </row>
    <row r="481" spans="7:8">
      <c r="G481" s="485" t="s">
        <v>179</v>
      </c>
      <c r="H481" s="187" t="str">
        <f t="shared" si="7"/>
        <v/>
      </c>
    </row>
    <row r="482" spans="7:8">
      <c r="G482" s="485" t="s">
        <v>179</v>
      </c>
      <c r="H482" s="187" t="str">
        <f t="shared" si="7"/>
        <v/>
      </c>
    </row>
    <row r="483" spans="7:8">
      <c r="G483" s="485" t="s">
        <v>179</v>
      </c>
      <c r="H483" s="187" t="str">
        <f t="shared" si="7"/>
        <v/>
      </c>
    </row>
    <row r="484" spans="7:8">
      <c r="G484" s="485" t="s">
        <v>179</v>
      </c>
      <c r="H484" s="187" t="str">
        <f t="shared" si="7"/>
        <v/>
      </c>
    </row>
    <row r="485" spans="7:8">
      <c r="G485" s="485" t="s">
        <v>179</v>
      </c>
      <c r="H485" s="187" t="str">
        <f t="shared" si="7"/>
        <v/>
      </c>
    </row>
    <row r="486" spans="7:8">
      <c r="G486" s="485" t="s">
        <v>179</v>
      </c>
      <c r="H486" s="187" t="str">
        <f t="shared" si="7"/>
        <v/>
      </c>
    </row>
    <row r="487" spans="7:8">
      <c r="G487" s="485" t="s">
        <v>179</v>
      </c>
      <c r="H487" s="187" t="str">
        <f t="shared" si="7"/>
        <v/>
      </c>
    </row>
    <row r="488" spans="7:8">
      <c r="G488" s="485" t="s">
        <v>179</v>
      </c>
      <c r="H488" s="187" t="str">
        <f t="shared" si="7"/>
        <v/>
      </c>
    </row>
    <row r="489" spans="7:8">
      <c r="G489" s="485" t="s">
        <v>179</v>
      </c>
      <c r="H489" s="187" t="str">
        <f t="shared" si="7"/>
        <v/>
      </c>
    </row>
    <row r="490" spans="7:8">
      <c r="G490" s="485" t="s">
        <v>179</v>
      </c>
      <c r="H490" s="187" t="str">
        <f t="shared" si="7"/>
        <v/>
      </c>
    </row>
    <row r="491" spans="7:8">
      <c r="G491" s="485" t="s">
        <v>179</v>
      </c>
      <c r="H491" s="187" t="str">
        <f t="shared" si="7"/>
        <v/>
      </c>
    </row>
    <row r="492" spans="7:8">
      <c r="G492" s="485" t="s">
        <v>179</v>
      </c>
      <c r="H492" s="187" t="str">
        <f t="shared" si="7"/>
        <v/>
      </c>
    </row>
    <row r="493" spans="7:8">
      <c r="G493" s="485" t="s">
        <v>179</v>
      </c>
      <c r="H493" s="187" t="str">
        <f t="shared" si="7"/>
        <v/>
      </c>
    </row>
    <row r="494" spans="7:8">
      <c r="G494" s="485" t="s">
        <v>179</v>
      </c>
      <c r="H494" s="187" t="str">
        <f t="shared" si="7"/>
        <v/>
      </c>
    </row>
    <row r="495" spans="7:8">
      <c r="G495" s="485" t="s">
        <v>179</v>
      </c>
      <c r="H495" s="187" t="str">
        <f t="shared" si="7"/>
        <v/>
      </c>
    </row>
    <row r="496" spans="7:8">
      <c r="G496" s="485" t="s">
        <v>179</v>
      </c>
      <c r="H496" s="187" t="str">
        <f t="shared" si="7"/>
        <v/>
      </c>
    </row>
    <row r="497" spans="7:8">
      <c r="G497" s="485" t="s">
        <v>179</v>
      </c>
      <c r="H497" s="187" t="str">
        <f t="shared" si="7"/>
        <v/>
      </c>
    </row>
    <row r="498" spans="7:8">
      <c r="G498" s="485" t="s">
        <v>179</v>
      </c>
      <c r="H498" s="187" t="str">
        <f t="shared" si="7"/>
        <v/>
      </c>
    </row>
    <row r="499" spans="7:8">
      <c r="G499" s="485" t="s">
        <v>179</v>
      </c>
      <c r="H499" s="187" t="str">
        <f t="shared" si="7"/>
        <v/>
      </c>
    </row>
    <row r="500" spans="7:8">
      <c r="G500" s="485" t="s">
        <v>179</v>
      </c>
      <c r="H500" s="187" t="str">
        <f t="shared" si="7"/>
        <v/>
      </c>
    </row>
    <row r="501" spans="7:8">
      <c r="G501" s="485" t="s">
        <v>179</v>
      </c>
      <c r="H501" s="187" t="str">
        <f t="shared" si="7"/>
        <v/>
      </c>
    </row>
    <row r="502" spans="7:8">
      <c r="G502" s="485" t="s">
        <v>179</v>
      </c>
      <c r="H502" s="187" t="str">
        <f t="shared" si="7"/>
        <v/>
      </c>
    </row>
    <row r="503" spans="7:8">
      <c r="G503" s="485" t="s">
        <v>179</v>
      </c>
      <c r="H503" s="187" t="str">
        <f t="shared" si="7"/>
        <v/>
      </c>
    </row>
    <row r="504" spans="7:8">
      <c r="G504" s="485" t="s">
        <v>179</v>
      </c>
      <c r="H504" s="187" t="str">
        <f t="shared" si="7"/>
        <v/>
      </c>
    </row>
    <row r="505" spans="7:8">
      <c r="G505" s="485" t="s">
        <v>179</v>
      </c>
      <c r="H505" s="187" t="str">
        <f t="shared" si="7"/>
        <v/>
      </c>
    </row>
    <row r="506" spans="7:8">
      <c r="G506" s="485" t="s">
        <v>179</v>
      </c>
      <c r="H506" s="187" t="str">
        <f t="shared" si="7"/>
        <v/>
      </c>
    </row>
    <row r="507" spans="7:8">
      <c r="G507" s="485" t="s">
        <v>179</v>
      </c>
      <c r="H507" s="187" t="str">
        <f t="shared" si="7"/>
        <v/>
      </c>
    </row>
    <row r="508" spans="7:8">
      <c r="G508" s="485" t="s">
        <v>179</v>
      </c>
      <c r="H508" s="187" t="str">
        <f t="shared" si="7"/>
        <v/>
      </c>
    </row>
    <row r="509" spans="7:8">
      <c r="G509" s="485" t="s">
        <v>179</v>
      </c>
      <c r="H509" s="187" t="str">
        <f t="shared" si="7"/>
        <v/>
      </c>
    </row>
    <row r="510" spans="7:8">
      <c r="G510" s="485" t="s">
        <v>179</v>
      </c>
      <c r="H510" s="187" t="str">
        <f t="shared" si="7"/>
        <v/>
      </c>
    </row>
    <row r="511" spans="7:8">
      <c r="G511" s="485" t="s">
        <v>179</v>
      </c>
      <c r="H511" s="187" t="str">
        <f t="shared" si="7"/>
        <v/>
      </c>
    </row>
    <row r="512" spans="7:8">
      <c r="G512" s="485" t="s">
        <v>179</v>
      </c>
      <c r="H512" s="187" t="str">
        <f t="shared" si="7"/>
        <v/>
      </c>
    </row>
    <row r="513" spans="7:8">
      <c r="G513" s="485" t="s">
        <v>179</v>
      </c>
      <c r="H513" s="187" t="str">
        <f t="shared" si="7"/>
        <v/>
      </c>
    </row>
    <row r="514" spans="7:8">
      <c r="G514" s="485" t="s">
        <v>179</v>
      </c>
      <c r="H514" s="187" t="str">
        <f t="shared" si="7"/>
        <v/>
      </c>
    </row>
    <row r="515" spans="7:8">
      <c r="G515" s="485" t="s">
        <v>179</v>
      </c>
      <c r="H515" s="187" t="str">
        <f t="shared" si="7"/>
        <v/>
      </c>
    </row>
    <row r="516" spans="7:8">
      <c r="G516" s="485" t="s">
        <v>179</v>
      </c>
      <c r="H516" s="187" t="str">
        <f t="shared" si="7"/>
        <v/>
      </c>
    </row>
    <row r="517" spans="7:8">
      <c r="G517" s="485" t="s">
        <v>179</v>
      </c>
      <c r="H517" s="187" t="str">
        <f t="shared" ref="H517:H580" si="8">IF(F517=0,"",G517*F517)</f>
        <v/>
      </c>
    </row>
    <row r="518" spans="7:8">
      <c r="G518" s="485" t="s">
        <v>179</v>
      </c>
      <c r="H518" s="187" t="str">
        <f t="shared" si="8"/>
        <v/>
      </c>
    </row>
    <row r="519" spans="7:8">
      <c r="G519" s="485" t="s">
        <v>179</v>
      </c>
      <c r="H519" s="187" t="str">
        <f t="shared" si="8"/>
        <v/>
      </c>
    </row>
    <row r="520" spans="7:8">
      <c r="G520" s="485" t="s">
        <v>179</v>
      </c>
      <c r="H520" s="187" t="str">
        <f t="shared" si="8"/>
        <v/>
      </c>
    </row>
    <row r="521" spans="7:8">
      <c r="G521" s="485" t="s">
        <v>179</v>
      </c>
      <c r="H521" s="187" t="str">
        <f t="shared" si="8"/>
        <v/>
      </c>
    </row>
    <row r="522" spans="7:8">
      <c r="G522" s="485" t="s">
        <v>179</v>
      </c>
      <c r="H522" s="187" t="str">
        <f t="shared" si="8"/>
        <v/>
      </c>
    </row>
    <row r="523" spans="7:8">
      <c r="G523" s="485" t="s">
        <v>179</v>
      </c>
      <c r="H523" s="187" t="str">
        <f t="shared" si="8"/>
        <v/>
      </c>
    </row>
    <row r="524" spans="7:8">
      <c r="G524" s="485" t="s">
        <v>179</v>
      </c>
      <c r="H524" s="187" t="str">
        <f t="shared" si="8"/>
        <v/>
      </c>
    </row>
    <row r="525" spans="7:8">
      <c r="G525" s="485" t="s">
        <v>179</v>
      </c>
      <c r="H525" s="187" t="str">
        <f t="shared" si="8"/>
        <v/>
      </c>
    </row>
    <row r="526" spans="7:8">
      <c r="G526" s="485" t="s">
        <v>179</v>
      </c>
      <c r="H526" s="187" t="str">
        <f t="shared" si="8"/>
        <v/>
      </c>
    </row>
    <row r="527" spans="7:8">
      <c r="G527" s="485" t="s">
        <v>179</v>
      </c>
      <c r="H527" s="187" t="str">
        <f t="shared" si="8"/>
        <v/>
      </c>
    </row>
    <row r="528" spans="7:8">
      <c r="G528" s="485" t="s">
        <v>179</v>
      </c>
      <c r="H528" s="187" t="str">
        <f t="shared" si="8"/>
        <v/>
      </c>
    </row>
    <row r="529" spans="7:8">
      <c r="G529" s="485" t="s">
        <v>179</v>
      </c>
      <c r="H529" s="187" t="str">
        <f t="shared" si="8"/>
        <v/>
      </c>
    </row>
    <row r="530" spans="7:8">
      <c r="G530" s="485" t="s">
        <v>179</v>
      </c>
      <c r="H530" s="187" t="str">
        <f t="shared" si="8"/>
        <v/>
      </c>
    </row>
    <row r="531" spans="7:8">
      <c r="G531" s="485" t="s">
        <v>179</v>
      </c>
      <c r="H531" s="187" t="str">
        <f t="shared" si="8"/>
        <v/>
      </c>
    </row>
    <row r="532" spans="7:8">
      <c r="G532" s="485" t="s">
        <v>179</v>
      </c>
      <c r="H532" s="187" t="str">
        <f t="shared" si="8"/>
        <v/>
      </c>
    </row>
    <row r="533" spans="7:8">
      <c r="G533" s="485" t="s">
        <v>179</v>
      </c>
      <c r="H533" s="187" t="str">
        <f t="shared" si="8"/>
        <v/>
      </c>
    </row>
    <row r="534" spans="7:8">
      <c r="G534" s="485" t="s">
        <v>179</v>
      </c>
      <c r="H534" s="187" t="str">
        <f t="shared" si="8"/>
        <v/>
      </c>
    </row>
    <row r="535" spans="7:8">
      <c r="G535" s="485" t="s">
        <v>179</v>
      </c>
      <c r="H535" s="187" t="str">
        <f t="shared" si="8"/>
        <v/>
      </c>
    </row>
    <row r="536" spans="7:8">
      <c r="G536" s="485" t="s">
        <v>179</v>
      </c>
      <c r="H536" s="187" t="str">
        <f t="shared" si="8"/>
        <v/>
      </c>
    </row>
    <row r="537" spans="7:8">
      <c r="G537" s="485" t="s">
        <v>179</v>
      </c>
      <c r="H537" s="187" t="str">
        <f t="shared" si="8"/>
        <v/>
      </c>
    </row>
    <row r="538" spans="7:8">
      <c r="G538" s="485" t="s">
        <v>179</v>
      </c>
      <c r="H538" s="187" t="str">
        <f t="shared" si="8"/>
        <v/>
      </c>
    </row>
    <row r="539" spans="7:8">
      <c r="G539" s="485" t="s">
        <v>179</v>
      </c>
      <c r="H539" s="187" t="str">
        <f t="shared" si="8"/>
        <v/>
      </c>
    </row>
    <row r="540" spans="7:8">
      <c r="G540" s="485" t="s">
        <v>179</v>
      </c>
      <c r="H540" s="187" t="str">
        <f t="shared" si="8"/>
        <v/>
      </c>
    </row>
    <row r="541" spans="7:8">
      <c r="G541" s="485" t="s">
        <v>179</v>
      </c>
      <c r="H541" s="187" t="str">
        <f t="shared" si="8"/>
        <v/>
      </c>
    </row>
    <row r="542" spans="7:8">
      <c r="G542" s="485" t="s">
        <v>179</v>
      </c>
      <c r="H542" s="187" t="str">
        <f t="shared" si="8"/>
        <v/>
      </c>
    </row>
    <row r="543" spans="7:8">
      <c r="G543" s="485" t="s">
        <v>179</v>
      </c>
      <c r="H543" s="187" t="str">
        <f t="shared" si="8"/>
        <v/>
      </c>
    </row>
    <row r="544" spans="7:8">
      <c r="G544" s="485" t="s">
        <v>179</v>
      </c>
      <c r="H544" s="187" t="str">
        <f t="shared" si="8"/>
        <v/>
      </c>
    </row>
    <row r="545" spans="7:8">
      <c r="G545" s="485" t="s">
        <v>179</v>
      </c>
      <c r="H545" s="187" t="str">
        <f t="shared" si="8"/>
        <v/>
      </c>
    </row>
    <row r="546" spans="7:8">
      <c r="G546" s="485" t="s">
        <v>179</v>
      </c>
      <c r="H546" s="187" t="str">
        <f t="shared" si="8"/>
        <v/>
      </c>
    </row>
    <row r="547" spans="7:8">
      <c r="G547" s="485" t="s">
        <v>179</v>
      </c>
      <c r="H547" s="187" t="str">
        <f t="shared" si="8"/>
        <v/>
      </c>
    </row>
    <row r="548" spans="7:8">
      <c r="G548" s="485" t="s">
        <v>179</v>
      </c>
      <c r="H548" s="187" t="str">
        <f t="shared" si="8"/>
        <v/>
      </c>
    </row>
    <row r="549" spans="7:8">
      <c r="G549" s="485" t="s">
        <v>179</v>
      </c>
      <c r="H549" s="187" t="str">
        <f t="shared" si="8"/>
        <v/>
      </c>
    </row>
    <row r="550" spans="7:8">
      <c r="G550" s="485" t="s">
        <v>179</v>
      </c>
      <c r="H550" s="187" t="str">
        <f t="shared" si="8"/>
        <v/>
      </c>
    </row>
    <row r="551" spans="7:8">
      <c r="G551" s="485" t="s">
        <v>179</v>
      </c>
      <c r="H551" s="187" t="str">
        <f t="shared" si="8"/>
        <v/>
      </c>
    </row>
    <row r="552" spans="7:8">
      <c r="G552" s="485" t="s">
        <v>179</v>
      </c>
      <c r="H552" s="187" t="str">
        <f t="shared" si="8"/>
        <v/>
      </c>
    </row>
    <row r="553" spans="7:8">
      <c r="G553" s="485" t="s">
        <v>179</v>
      </c>
      <c r="H553" s="187" t="str">
        <f t="shared" si="8"/>
        <v/>
      </c>
    </row>
    <row r="554" spans="7:8">
      <c r="G554" s="485" t="s">
        <v>179</v>
      </c>
      <c r="H554" s="187" t="str">
        <f t="shared" si="8"/>
        <v/>
      </c>
    </row>
    <row r="555" spans="7:8">
      <c r="G555" s="485" t="s">
        <v>179</v>
      </c>
      <c r="H555" s="187" t="str">
        <f t="shared" si="8"/>
        <v/>
      </c>
    </row>
    <row r="556" spans="7:8">
      <c r="G556" s="485" t="s">
        <v>179</v>
      </c>
      <c r="H556" s="187" t="str">
        <f t="shared" si="8"/>
        <v/>
      </c>
    </row>
    <row r="557" spans="7:8">
      <c r="G557" s="485" t="s">
        <v>179</v>
      </c>
      <c r="H557" s="187" t="str">
        <f t="shared" si="8"/>
        <v/>
      </c>
    </row>
    <row r="558" spans="7:8">
      <c r="G558" s="485" t="s">
        <v>179</v>
      </c>
      <c r="H558" s="187" t="str">
        <f t="shared" si="8"/>
        <v/>
      </c>
    </row>
    <row r="559" spans="7:8">
      <c r="G559" s="485" t="s">
        <v>179</v>
      </c>
      <c r="H559" s="187" t="str">
        <f t="shared" si="8"/>
        <v/>
      </c>
    </row>
    <row r="560" spans="7:8">
      <c r="G560" s="485" t="s">
        <v>179</v>
      </c>
      <c r="H560" s="187" t="str">
        <f t="shared" si="8"/>
        <v/>
      </c>
    </row>
    <row r="561" spans="7:8">
      <c r="G561" s="485" t="s">
        <v>179</v>
      </c>
      <c r="H561" s="187" t="str">
        <f t="shared" si="8"/>
        <v/>
      </c>
    </row>
    <row r="562" spans="7:8">
      <c r="G562" s="485" t="s">
        <v>179</v>
      </c>
      <c r="H562" s="187" t="str">
        <f t="shared" si="8"/>
        <v/>
      </c>
    </row>
    <row r="563" spans="7:8">
      <c r="G563" s="485" t="s">
        <v>179</v>
      </c>
      <c r="H563" s="187" t="str">
        <f t="shared" si="8"/>
        <v/>
      </c>
    </row>
    <row r="564" spans="7:8">
      <c r="G564" s="485" t="s">
        <v>179</v>
      </c>
      <c r="H564" s="187" t="str">
        <f t="shared" si="8"/>
        <v/>
      </c>
    </row>
    <row r="565" spans="7:8">
      <c r="G565" s="485" t="s">
        <v>179</v>
      </c>
      <c r="H565" s="187" t="str">
        <f t="shared" si="8"/>
        <v/>
      </c>
    </row>
    <row r="566" spans="7:8">
      <c r="G566" s="485" t="s">
        <v>179</v>
      </c>
      <c r="H566" s="187" t="str">
        <f t="shared" si="8"/>
        <v/>
      </c>
    </row>
    <row r="567" spans="7:8">
      <c r="G567" s="485" t="s">
        <v>179</v>
      </c>
      <c r="H567" s="187" t="str">
        <f t="shared" si="8"/>
        <v/>
      </c>
    </row>
    <row r="568" spans="7:8">
      <c r="G568" s="485" t="s">
        <v>179</v>
      </c>
      <c r="H568" s="187" t="str">
        <f t="shared" si="8"/>
        <v/>
      </c>
    </row>
    <row r="569" spans="7:8">
      <c r="G569" s="485" t="s">
        <v>179</v>
      </c>
      <c r="H569" s="187" t="str">
        <f t="shared" si="8"/>
        <v/>
      </c>
    </row>
    <row r="570" spans="7:8">
      <c r="G570" s="485" t="s">
        <v>179</v>
      </c>
      <c r="H570" s="187" t="str">
        <f t="shared" si="8"/>
        <v/>
      </c>
    </row>
    <row r="571" spans="7:8">
      <c r="G571" s="485" t="s">
        <v>179</v>
      </c>
      <c r="H571" s="187" t="str">
        <f t="shared" si="8"/>
        <v/>
      </c>
    </row>
    <row r="572" spans="7:8">
      <c r="G572" s="485" t="s">
        <v>179</v>
      </c>
      <c r="H572" s="187" t="str">
        <f t="shared" si="8"/>
        <v/>
      </c>
    </row>
    <row r="573" spans="7:8">
      <c r="G573" s="485" t="s">
        <v>179</v>
      </c>
      <c r="H573" s="187" t="str">
        <f t="shared" si="8"/>
        <v/>
      </c>
    </row>
    <row r="574" spans="7:8">
      <c r="G574" s="485" t="s">
        <v>179</v>
      </c>
      <c r="H574" s="187" t="str">
        <f t="shared" si="8"/>
        <v/>
      </c>
    </row>
    <row r="575" spans="7:8">
      <c r="G575" s="485" t="s">
        <v>179</v>
      </c>
      <c r="H575" s="187" t="str">
        <f t="shared" si="8"/>
        <v/>
      </c>
    </row>
    <row r="576" spans="7:8">
      <c r="G576" s="485" t="s">
        <v>179</v>
      </c>
      <c r="H576" s="187" t="str">
        <f t="shared" si="8"/>
        <v/>
      </c>
    </row>
    <row r="577" spans="7:8">
      <c r="G577" s="485" t="s">
        <v>179</v>
      </c>
      <c r="H577" s="187" t="str">
        <f t="shared" si="8"/>
        <v/>
      </c>
    </row>
    <row r="578" spans="7:8">
      <c r="G578" s="485" t="s">
        <v>179</v>
      </c>
      <c r="H578" s="187" t="str">
        <f t="shared" si="8"/>
        <v/>
      </c>
    </row>
    <row r="579" spans="7:8">
      <c r="G579" s="485" t="s">
        <v>179</v>
      </c>
      <c r="H579" s="187" t="str">
        <f t="shared" si="8"/>
        <v/>
      </c>
    </row>
    <row r="580" spans="7:8">
      <c r="G580" s="485" t="s">
        <v>179</v>
      </c>
      <c r="H580" s="187" t="str">
        <f t="shared" si="8"/>
        <v/>
      </c>
    </row>
    <row r="581" spans="7:8">
      <c r="G581" s="485" t="s">
        <v>179</v>
      </c>
      <c r="H581" s="187" t="str">
        <f t="shared" ref="H581:H601" si="9">IF(F581=0,"",G581*F581)</f>
        <v/>
      </c>
    </row>
    <row r="582" spans="7:8">
      <c r="G582" s="485" t="s">
        <v>179</v>
      </c>
      <c r="H582" s="187" t="str">
        <f t="shared" si="9"/>
        <v/>
      </c>
    </row>
    <row r="583" spans="7:8">
      <c r="G583" s="485" t="s">
        <v>179</v>
      </c>
      <c r="H583" s="187" t="str">
        <f t="shared" si="9"/>
        <v/>
      </c>
    </row>
    <row r="584" spans="7:8">
      <c r="G584" s="485" t="s">
        <v>179</v>
      </c>
      <c r="H584" s="187" t="str">
        <f t="shared" si="9"/>
        <v/>
      </c>
    </row>
    <row r="585" spans="7:8">
      <c r="G585" s="485" t="s">
        <v>179</v>
      </c>
      <c r="H585" s="187" t="str">
        <f t="shared" si="9"/>
        <v/>
      </c>
    </row>
    <row r="586" spans="7:8">
      <c r="G586" s="485" t="s">
        <v>179</v>
      </c>
      <c r="H586" s="187" t="str">
        <f t="shared" si="9"/>
        <v/>
      </c>
    </row>
    <row r="587" spans="7:8">
      <c r="G587" s="485" t="s">
        <v>179</v>
      </c>
      <c r="H587" s="187" t="str">
        <f t="shared" si="9"/>
        <v/>
      </c>
    </row>
    <row r="588" spans="7:8">
      <c r="G588" s="485" t="s">
        <v>179</v>
      </c>
      <c r="H588" s="187" t="str">
        <f t="shared" si="9"/>
        <v/>
      </c>
    </row>
    <row r="589" spans="7:8">
      <c r="G589" s="485" t="s">
        <v>179</v>
      </c>
      <c r="H589" s="187" t="str">
        <f t="shared" si="9"/>
        <v/>
      </c>
    </row>
    <row r="590" spans="7:8">
      <c r="G590" s="485" t="s">
        <v>179</v>
      </c>
      <c r="H590" s="187" t="str">
        <f t="shared" si="9"/>
        <v/>
      </c>
    </row>
    <row r="591" spans="7:8">
      <c r="G591" s="485" t="s">
        <v>179</v>
      </c>
      <c r="H591" s="187" t="str">
        <f t="shared" si="9"/>
        <v/>
      </c>
    </row>
    <row r="592" spans="7:8">
      <c r="G592" s="485" t="s">
        <v>179</v>
      </c>
      <c r="H592" s="187" t="str">
        <f t="shared" si="9"/>
        <v/>
      </c>
    </row>
    <row r="593" spans="7:8">
      <c r="G593" s="485" t="s">
        <v>179</v>
      </c>
      <c r="H593" s="187" t="str">
        <f t="shared" si="9"/>
        <v/>
      </c>
    </row>
    <row r="594" spans="7:8">
      <c r="G594" s="485" t="s">
        <v>179</v>
      </c>
      <c r="H594" s="187" t="str">
        <f t="shared" si="9"/>
        <v/>
      </c>
    </row>
    <row r="595" spans="7:8">
      <c r="G595" s="485" t="s">
        <v>179</v>
      </c>
      <c r="H595" s="187" t="str">
        <f t="shared" si="9"/>
        <v/>
      </c>
    </row>
    <row r="596" spans="7:8">
      <c r="G596" s="485" t="s">
        <v>179</v>
      </c>
      <c r="H596" s="187" t="str">
        <f t="shared" si="9"/>
        <v/>
      </c>
    </row>
    <row r="597" spans="7:8">
      <c r="G597" s="485" t="s">
        <v>179</v>
      </c>
      <c r="H597" s="187" t="str">
        <f t="shared" si="9"/>
        <v/>
      </c>
    </row>
    <row r="598" spans="7:8">
      <c r="G598" s="485" t="s">
        <v>179</v>
      </c>
      <c r="H598" s="187" t="str">
        <f t="shared" si="9"/>
        <v/>
      </c>
    </row>
    <row r="599" spans="7:8">
      <c r="G599" s="485" t="s">
        <v>179</v>
      </c>
      <c r="H599" s="187" t="str">
        <f t="shared" si="9"/>
        <v/>
      </c>
    </row>
    <row r="600" spans="7:8">
      <c r="G600" s="485" t="s">
        <v>179</v>
      </c>
      <c r="H600" s="187" t="str">
        <f t="shared" si="9"/>
        <v/>
      </c>
    </row>
    <row r="601" spans="7:8">
      <c r="G601" s="485" t="s">
        <v>179</v>
      </c>
      <c r="H601" s="187" t="str">
        <f t="shared" si="9"/>
        <v/>
      </c>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theme="4" tint="-0.499984740745262"/>
  </sheetPr>
  <dimension ref="A1:T621"/>
  <sheetViews>
    <sheetView showZeros="0" view="pageBreakPreview" zoomScale="55" zoomScaleNormal="70" zoomScaleSheetLayoutView="55" workbookViewId="0">
      <selection activeCell="J25" sqref="J25"/>
    </sheetView>
  </sheetViews>
  <sheetFormatPr baseColWidth="10" defaultColWidth="11.42578125" defaultRowHeight="14.25"/>
  <cols>
    <col min="1" max="1" width="4.140625" style="261" customWidth="1"/>
    <col min="2" max="3" width="6.7109375" style="261" customWidth="1"/>
    <col min="4" max="4" width="46" style="261" customWidth="1"/>
    <col min="5" max="5" width="3.5703125" style="261" customWidth="1"/>
    <col min="6" max="6" width="6.5703125" style="264" customWidth="1"/>
    <col min="7" max="7" width="10.85546875" style="261" customWidth="1"/>
    <col min="8" max="8" width="15.85546875" style="261" customWidth="1"/>
    <col min="9" max="9" width="11.140625" style="261" customWidth="1"/>
    <col min="10" max="16384" width="11.42578125" style="261"/>
  </cols>
  <sheetData>
    <row r="1" spans="1:20" s="258" customFormat="1" ht="15.75">
      <c r="F1" s="259"/>
    </row>
    <row r="2" spans="1:20" s="258" customFormat="1" ht="15.75">
      <c r="A2" s="254"/>
      <c r="B2" s="254" t="s">
        <v>825</v>
      </c>
      <c r="C2" s="256">
        <v>25</v>
      </c>
      <c r="D2" s="446" t="s">
        <v>4891</v>
      </c>
      <c r="F2" s="259"/>
      <c r="G2" s="259"/>
    </row>
    <row r="3" spans="1:20">
      <c r="A3" s="1451"/>
      <c r="B3" s="1451"/>
      <c r="C3" s="1451"/>
      <c r="D3" s="1451"/>
      <c r="E3" s="1451"/>
      <c r="F3" s="1334"/>
      <c r="G3" s="1451"/>
      <c r="H3" s="1451"/>
      <c r="J3" s="2193" t="s">
        <v>6503</v>
      </c>
      <c r="K3" s="2193">
        <f>F7+F8+F9+F10+F11+F12+F13+F14+F17+F18+F19+F20+F21+F22+F26+F27+F28+F29+F31+F32+F33+F34+F35</f>
        <v>31</v>
      </c>
    </row>
    <row r="4" spans="1:20" s="452" customFormat="1" ht="12.75" thickBot="1">
      <c r="A4" s="1452" t="s">
        <v>174</v>
      </c>
      <c r="B4" s="1453"/>
      <c r="C4" s="1454"/>
      <c r="D4" s="1455" t="s">
        <v>175</v>
      </c>
      <c r="E4" s="1243" t="s">
        <v>36</v>
      </c>
      <c r="F4" s="1243" t="s">
        <v>176</v>
      </c>
      <c r="G4" s="1243" t="s">
        <v>177</v>
      </c>
      <c r="H4" s="1243" t="s">
        <v>178</v>
      </c>
    </row>
    <row r="5" spans="1:20" s="331" customFormat="1" ht="12.75" customHeight="1" thickBot="1">
      <c r="A5" s="1247"/>
      <c r="B5" s="1456"/>
      <c r="C5" s="1313"/>
      <c r="D5" s="1457" t="s">
        <v>4892</v>
      </c>
      <c r="E5" s="930"/>
      <c r="F5" s="1318">
        <v>0</v>
      </c>
      <c r="G5" s="932" t="s">
        <v>179</v>
      </c>
      <c r="H5" s="933" t="str">
        <f t="shared" ref="H5:H38" si="0">IF(F5=0,"",G5*F5)</f>
        <v/>
      </c>
      <c r="J5" s="2692" t="s">
        <v>6774</v>
      </c>
      <c r="K5" s="2693"/>
      <c r="L5" s="179"/>
      <c r="M5" s="2692" t="s">
        <v>6775</v>
      </c>
      <c r="N5" s="2693"/>
      <c r="O5" s="179"/>
      <c r="P5" s="2692" t="s">
        <v>6776</v>
      </c>
      <c r="Q5" s="2693"/>
      <c r="R5" s="179"/>
      <c r="S5" s="2692" t="s">
        <v>6777</v>
      </c>
      <c r="T5" s="2693"/>
    </row>
    <row r="6" spans="1:20" s="331" customFormat="1" ht="16.899999999999999" customHeight="1">
      <c r="A6" s="926"/>
      <c r="B6" s="1458"/>
      <c r="C6" s="1313"/>
      <c r="D6" s="1457" t="s">
        <v>4893</v>
      </c>
      <c r="E6" s="930"/>
      <c r="F6" s="1318">
        <v>0</v>
      </c>
      <c r="G6" s="932" t="s">
        <v>179</v>
      </c>
      <c r="H6" s="933" t="str">
        <f t="shared" si="0"/>
        <v/>
      </c>
    </row>
    <row r="7" spans="1:20" s="331" customFormat="1" ht="12.75" customHeight="1">
      <c r="A7" s="926" t="s">
        <v>4894</v>
      </c>
      <c r="B7" s="1458"/>
      <c r="C7" s="1313"/>
      <c r="D7" s="1459" t="s">
        <v>4895</v>
      </c>
      <c r="E7" s="930" t="s">
        <v>66</v>
      </c>
      <c r="F7" s="1318">
        <v>1</v>
      </c>
      <c r="G7" s="932">
        <v>59003.72</v>
      </c>
      <c r="H7" s="933">
        <f t="shared" si="0"/>
        <v>59003.72</v>
      </c>
      <c r="J7" s="2058" t="s">
        <v>6413</v>
      </c>
      <c r="K7" s="2064" t="str">
        <f>VLOOKUP(J7,'FICHE RATIOS'!C:D,2,FALSE)</f>
        <v>Ascenseurs</v>
      </c>
      <c r="M7" s="2030"/>
      <c r="N7" s="2031"/>
      <c r="P7" s="2030"/>
      <c r="Q7" s="2031"/>
      <c r="S7" s="2030"/>
      <c r="T7" s="2031"/>
    </row>
    <row r="8" spans="1:20" s="331" customFormat="1" ht="12.75" customHeight="1">
      <c r="A8" s="926" t="s">
        <v>4896</v>
      </c>
      <c r="B8" s="1458"/>
      <c r="C8" s="1313"/>
      <c r="D8" s="1459" t="s">
        <v>4897</v>
      </c>
      <c r="E8" s="930" t="s">
        <v>66</v>
      </c>
      <c r="F8" s="1318">
        <v>1</v>
      </c>
      <c r="G8" s="932">
        <v>102970.79</v>
      </c>
      <c r="H8" s="933">
        <f t="shared" si="0"/>
        <v>102970.79</v>
      </c>
      <c r="J8" s="2058" t="s">
        <v>6413</v>
      </c>
      <c r="K8" s="2064" t="str">
        <f>VLOOKUP(J8,'FICHE RATIOS'!C:D,2,FALSE)</f>
        <v>Ascenseurs</v>
      </c>
      <c r="M8" s="2030"/>
      <c r="N8" s="2031"/>
      <c r="P8" s="2030"/>
      <c r="Q8" s="2031"/>
      <c r="S8" s="2030"/>
      <c r="T8" s="2031"/>
    </row>
    <row r="9" spans="1:20" s="331" customFormat="1" ht="12.75" customHeight="1">
      <c r="A9" s="926" t="s">
        <v>4898</v>
      </c>
      <c r="B9" s="1458"/>
      <c r="C9" s="1313"/>
      <c r="D9" s="1459" t="s">
        <v>4899</v>
      </c>
      <c r="E9" s="930" t="s">
        <v>66</v>
      </c>
      <c r="F9" s="1318">
        <v>1</v>
      </c>
      <c r="G9" s="932">
        <v>96075.839999999997</v>
      </c>
      <c r="H9" s="933">
        <f t="shared" si="0"/>
        <v>96075.839999999997</v>
      </c>
      <c r="J9" s="2058" t="s">
        <v>6413</v>
      </c>
      <c r="K9" s="2064" t="str">
        <f>VLOOKUP(J9,'FICHE RATIOS'!C:D,2,FALSE)</f>
        <v>Ascenseurs</v>
      </c>
      <c r="M9" s="2032"/>
      <c r="N9" s="2031"/>
      <c r="P9" s="2032"/>
      <c r="Q9" s="2031"/>
      <c r="S9" s="2032"/>
      <c r="T9" s="2031"/>
    </row>
    <row r="10" spans="1:20" s="331" customFormat="1" ht="12.75" customHeight="1">
      <c r="A10" s="926" t="s">
        <v>4900</v>
      </c>
      <c r="B10" s="1458"/>
      <c r="C10" s="1313"/>
      <c r="D10" s="1459" t="s">
        <v>4901</v>
      </c>
      <c r="E10" s="930" t="s">
        <v>66</v>
      </c>
      <c r="F10" s="1318">
        <v>2</v>
      </c>
      <c r="G10" s="932">
        <v>96075.839999999997</v>
      </c>
      <c r="H10" s="933">
        <f t="shared" si="0"/>
        <v>192151.67999999999</v>
      </c>
      <c r="J10" s="2058" t="s">
        <v>6413</v>
      </c>
      <c r="K10" s="2064" t="str">
        <f>VLOOKUP(J10,'FICHE RATIOS'!C:D,2,FALSE)</f>
        <v>Ascenseurs</v>
      </c>
      <c r="M10" s="2030"/>
      <c r="N10" s="2031"/>
      <c r="P10" s="2030"/>
      <c r="Q10" s="2031"/>
      <c r="S10" s="2030"/>
      <c r="T10" s="2031"/>
    </row>
    <row r="11" spans="1:20" s="331" customFormat="1" ht="12.75" customHeight="1">
      <c r="A11" s="926" t="s">
        <v>4902</v>
      </c>
      <c r="B11" s="1458"/>
      <c r="C11" s="1313"/>
      <c r="D11" s="1459" t="s">
        <v>4903</v>
      </c>
      <c r="E11" s="930" t="s">
        <v>66</v>
      </c>
      <c r="F11" s="1318">
        <v>1</v>
      </c>
      <c r="G11" s="932"/>
      <c r="H11" s="1460" t="s">
        <v>4904</v>
      </c>
      <c r="J11" s="2058" t="s">
        <v>6413</v>
      </c>
      <c r="K11" s="2064" t="str">
        <f>VLOOKUP(J11,'FICHE RATIOS'!C:D,2,FALSE)</f>
        <v>Ascenseurs</v>
      </c>
      <c r="M11" s="2030"/>
      <c r="N11" s="2031"/>
      <c r="P11" s="2030"/>
      <c r="Q11" s="2031"/>
      <c r="S11" s="2030"/>
      <c r="T11" s="2031"/>
    </row>
    <row r="12" spans="1:20" s="331" customFormat="1" ht="12.75" customHeight="1">
      <c r="A12" s="926" t="s">
        <v>4905</v>
      </c>
      <c r="B12" s="1458"/>
      <c r="C12" s="1313"/>
      <c r="D12" s="1459" t="s">
        <v>4906</v>
      </c>
      <c r="E12" s="930" t="s">
        <v>66</v>
      </c>
      <c r="F12" s="1318">
        <v>1</v>
      </c>
      <c r="G12" s="932"/>
      <c r="H12" s="1460" t="s">
        <v>4904</v>
      </c>
      <c r="J12" s="2058" t="s">
        <v>6413</v>
      </c>
      <c r="K12" s="2064" t="str">
        <f>VLOOKUP(J12,'FICHE RATIOS'!C:D,2,FALSE)</f>
        <v>Ascenseurs</v>
      </c>
      <c r="M12" s="2030"/>
      <c r="N12" s="2031"/>
      <c r="P12" s="2030"/>
      <c r="Q12" s="2031"/>
      <c r="S12" s="2030"/>
      <c r="T12" s="2031"/>
    </row>
    <row r="13" spans="1:20" s="331" customFormat="1" ht="12.75" customHeight="1">
      <c r="A13" s="926" t="s">
        <v>4902</v>
      </c>
      <c r="B13" s="1458"/>
      <c r="C13" s="1313"/>
      <c r="D13" s="1459" t="s">
        <v>4907</v>
      </c>
      <c r="E13" s="930" t="s">
        <v>66</v>
      </c>
      <c r="F13" s="1318">
        <v>1</v>
      </c>
      <c r="G13" s="932">
        <v>33057.949999999997</v>
      </c>
      <c r="H13" s="933">
        <f t="shared" si="0"/>
        <v>33057.949999999997</v>
      </c>
      <c r="J13" s="2058" t="s">
        <v>6413</v>
      </c>
      <c r="K13" s="2064" t="str">
        <f>VLOOKUP(J13,'FICHE RATIOS'!C:D,2,FALSE)</f>
        <v>Ascenseurs</v>
      </c>
      <c r="M13" s="2030"/>
      <c r="N13" s="2031"/>
      <c r="P13" s="2030"/>
      <c r="Q13" s="2031"/>
      <c r="S13" s="2030"/>
      <c r="T13" s="2031"/>
    </row>
    <row r="14" spans="1:20" s="331" customFormat="1" ht="12.75" customHeight="1">
      <c r="A14" s="926" t="s">
        <v>4905</v>
      </c>
      <c r="B14" s="1458"/>
      <c r="C14" s="1313"/>
      <c r="D14" s="1459" t="s">
        <v>4908</v>
      </c>
      <c r="E14" s="930" t="s">
        <v>66</v>
      </c>
      <c r="F14" s="1318">
        <v>1</v>
      </c>
      <c r="G14" s="932">
        <v>37771.07</v>
      </c>
      <c r="H14" s="933">
        <f t="shared" si="0"/>
        <v>37771.07</v>
      </c>
      <c r="J14" s="2058" t="s">
        <v>6413</v>
      </c>
      <c r="K14" s="2064" t="str">
        <f>VLOOKUP(J14,'FICHE RATIOS'!C:D,2,FALSE)</f>
        <v>Ascenseurs</v>
      </c>
      <c r="M14" s="2032"/>
      <c r="N14" s="2031"/>
      <c r="P14" s="2032"/>
      <c r="Q14" s="2031"/>
      <c r="S14" s="2032"/>
      <c r="T14" s="2031"/>
    </row>
    <row r="15" spans="1:20" s="331" customFormat="1" ht="24">
      <c r="A15" s="926" t="s">
        <v>4909</v>
      </c>
      <c r="B15" s="1458"/>
      <c r="C15" s="1313"/>
      <c r="D15" s="1314" t="s">
        <v>4910</v>
      </c>
      <c r="E15" s="930" t="s">
        <v>66</v>
      </c>
      <c r="F15" s="1318">
        <v>1</v>
      </c>
      <c r="G15" s="932">
        <v>6611.62</v>
      </c>
      <c r="H15" s="933">
        <f t="shared" si="0"/>
        <v>6611.62</v>
      </c>
      <c r="J15" s="2058" t="s">
        <v>6413</v>
      </c>
      <c r="K15" s="2064" t="str">
        <f>VLOOKUP(J15,'FICHE RATIOS'!C:D,2,FALSE)</f>
        <v>Ascenseurs</v>
      </c>
      <c r="M15" s="2030"/>
      <c r="N15" s="2031"/>
      <c r="P15" s="2030"/>
      <c r="Q15" s="2031"/>
      <c r="S15" s="2030"/>
      <c r="T15" s="2031"/>
    </row>
    <row r="16" spans="1:20" s="331" customFormat="1" ht="12.75" customHeight="1">
      <c r="A16" s="926"/>
      <c r="B16" s="1458"/>
      <c r="C16" s="1313"/>
      <c r="D16" s="1457" t="s">
        <v>4911</v>
      </c>
      <c r="E16" s="930"/>
      <c r="F16" s="1318">
        <v>0</v>
      </c>
      <c r="G16" s="932" t="s">
        <v>179</v>
      </c>
      <c r="H16" s="933" t="str">
        <f t="shared" si="0"/>
        <v/>
      </c>
      <c r="J16" s="2058" t="s">
        <v>6413</v>
      </c>
      <c r="K16" s="2064" t="str">
        <f>VLOOKUP(J16,'FICHE RATIOS'!C:D,2,FALSE)</f>
        <v>Ascenseurs</v>
      </c>
      <c r="M16" s="2033"/>
      <c r="N16" s="2031"/>
      <c r="P16" s="2033"/>
      <c r="Q16" s="2031"/>
      <c r="S16" s="2033"/>
      <c r="T16" s="2031"/>
    </row>
    <row r="17" spans="1:20" s="331" customFormat="1" ht="12.75" customHeight="1">
      <c r="A17" s="926" t="s">
        <v>4912</v>
      </c>
      <c r="B17" s="1458"/>
      <c r="C17" s="1313"/>
      <c r="D17" s="1459" t="s">
        <v>4913</v>
      </c>
      <c r="E17" s="930" t="s">
        <v>66</v>
      </c>
      <c r="F17" s="1318">
        <v>4</v>
      </c>
      <c r="G17" s="932">
        <v>100420.6</v>
      </c>
      <c r="H17" s="933">
        <f t="shared" si="0"/>
        <v>401682.4</v>
      </c>
      <c r="J17" s="2058" t="s">
        <v>6413</v>
      </c>
      <c r="K17" s="2064" t="str">
        <f>VLOOKUP(J17,'FICHE RATIOS'!C:D,2,FALSE)</f>
        <v>Ascenseurs</v>
      </c>
      <c r="M17" s="2034"/>
      <c r="N17" s="2031"/>
      <c r="P17" s="2034"/>
      <c r="Q17" s="2031"/>
      <c r="S17" s="2034"/>
      <c r="T17" s="2031"/>
    </row>
    <row r="18" spans="1:20" s="331" customFormat="1" ht="12.75" customHeight="1">
      <c r="A18" s="926" t="s">
        <v>4914</v>
      </c>
      <c r="B18" s="1458"/>
      <c r="C18" s="1313"/>
      <c r="D18" s="1459" t="s">
        <v>4906</v>
      </c>
      <c r="E18" s="930" t="s">
        <v>66</v>
      </c>
      <c r="F18" s="1318">
        <v>1</v>
      </c>
      <c r="G18" s="932"/>
      <c r="H18" s="1460" t="s">
        <v>4904</v>
      </c>
      <c r="J18" s="2058" t="s">
        <v>6413</v>
      </c>
      <c r="K18" s="2064" t="str">
        <f>VLOOKUP(J18,'FICHE RATIOS'!C:D,2,FALSE)</f>
        <v>Ascenseurs</v>
      </c>
      <c r="M18" s="2033"/>
      <c r="N18" s="2031"/>
      <c r="P18" s="2033"/>
      <c r="Q18" s="2031"/>
      <c r="S18" s="2033"/>
      <c r="T18" s="2031"/>
    </row>
    <row r="19" spans="1:20" s="556" customFormat="1" ht="12.75" customHeight="1">
      <c r="A19" s="926" t="s">
        <v>4914</v>
      </c>
      <c r="B19" s="1458"/>
      <c r="C19" s="1313"/>
      <c r="D19" s="1459" t="s">
        <v>4908</v>
      </c>
      <c r="E19" s="930" t="s">
        <v>66</v>
      </c>
      <c r="F19" s="1318">
        <v>1</v>
      </c>
      <c r="G19" s="932">
        <v>37780.51</v>
      </c>
      <c r="H19" s="933">
        <f t="shared" si="0"/>
        <v>37780.51</v>
      </c>
      <c r="J19" s="2058" t="s">
        <v>6413</v>
      </c>
      <c r="K19" s="2064" t="str">
        <f>VLOOKUP(J19,'FICHE RATIOS'!C:D,2,FALSE)</f>
        <v>Ascenseurs</v>
      </c>
      <c r="M19" s="2035"/>
      <c r="N19" s="2031"/>
      <c r="P19" s="2035"/>
      <c r="Q19" s="2031"/>
      <c r="S19" s="2035"/>
      <c r="T19" s="2031"/>
    </row>
    <row r="20" spans="1:20" s="331" customFormat="1" ht="12.75" customHeight="1">
      <c r="A20" s="926" t="s">
        <v>4915</v>
      </c>
      <c r="B20" s="1458"/>
      <c r="C20" s="1313"/>
      <c r="D20" s="1459" t="s">
        <v>4916</v>
      </c>
      <c r="E20" s="930" t="s">
        <v>66</v>
      </c>
      <c r="F20" s="1318">
        <v>1</v>
      </c>
      <c r="G20" s="932">
        <v>61761.69</v>
      </c>
      <c r="H20" s="933">
        <f t="shared" si="0"/>
        <v>61761.69</v>
      </c>
      <c r="J20" s="2058" t="s">
        <v>6413</v>
      </c>
      <c r="K20" s="2064" t="str">
        <f>VLOOKUP(J20,'FICHE RATIOS'!C:D,2,FALSE)</f>
        <v>Ascenseurs</v>
      </c>
      <c r="M20" s="2036"/>
      <c r="N20" s="2031"/>
      <c r="P20" s="2036"/>
      <c r="Q20" s="2031"/>
      <c r="S20" s="2036"/>
      <c r="T20" s="2031"/>
    </row>
    <row r="21" spans="1:20" s="331" customFormat="1" ht="12.75" customHeight="1">
      <c r="A21" s="926" t="s">
        <v>4917</v>
      </c>
      <c r="B21" s="1458"/>
      <c r="C21" s="1313"/>
      <c r="D21" s="1459" t="s">
        <v>4918</v>
      </c>
      <c r="E21" s="930" t="s">
        <v>66</v>
      </c>
      <c r="F21" s="1318">
        <v>1</v>
      </c>
      <c r="G21" s="932">
        <v>88803.1</v>
      </c>
      <c r="H21" s="933">
        <f t="shared" si="0"/>
        <v>88803.1</v>
      </c>
      <c r="J21" s="2058" t="s">
        <v>6413</v>
      </c>
      <c r="K21" s="2064" t="str">
        <f>VLOOKUP(J21,'FICHE RATIOS'!C:D,2,FALSE)</f>
        <v>Ascenseurs</v>
      </c>
      <c r="M21" s="2034"/>
      <c r="N21" s="2031"/>
      <c r="P21" s="2034"/>
      <c r="Q21" s="2031"/>
      <c r="S21" s="2034"/>
      <c r="T21" s="2031"/>
    </row>
    <row r="22" spans="1:20" s="331" customFormat="1" ht="12.75" customHeight="1">
      <c r="A22" s="926" t="s">
        <v>4919</v>
      </c>
      <c r="B22" s="1458"/>
      <c r="C22" s="1313"/>
      <c r="D22" s="1459" t="s">
        <v>4920</v>
      </c>
      <c r="E22" s="930" t="s">
        <v>66</v>
      </c>
      <c r="F22" s="1318">
        <v>1</v>
      </c>
      <c r="G22" s="932">
        <v>63301.25</v>
      </c>
      <c r="H22" s="933">
        <f t="shared" si="0"/>
        <v>63301.25</v>
      </c>
      <c r="J22" s="2058" t="s">
        <v>6413</v>
      </c>
      <c r="K22" s="2064" t="str">
        <f>VLOOKUP(J22,'FICHE RATIOS'!C:D,2,FALSE)</f>
        <v>Ascenseurs</v>
      </c>
      <c r="M22" s="2034"/>
      <c r="N22" s="2031"/>
      <c r="P22" s="2034"/>
      <c r="Q22" s="2031"/>
      <c r="S22" s="2034"/>
      <c r="T22" s="2031"/>
    </row>
    <row r="23" spans="1:20" s="331" customFormat="1" ht="12.75" customHeight="1">
      <c r="A23" s="926"/>
      <c r="B23" s="1458"/>
      <c r="C23" s="1313"/>
      <c r="D23" s="1459"/>
      <c r="E23" s="930"/>
      <c r="F23" s="1318">
        <v>0</v>
      </c>
      <c r="G23" s="932" t="s">
        <v>179</v>
      </c>
      <c r="H23" s="933" t="str">
        <f t="shared" si="0"/>
        <v/>
      </c>
      <c r="J23" s="2058" t="s">
        <v>6413</v>
      </c>
      <c r="K23" s="2064" t="str">
        <f>VLOOKUP(J23,'FICHE RATIOS'!C:D,2,FALSE)</f>
        <v>Ascenseurs</v>
      </c>
      <c r="M23" s="2034"/>
      <c r="N23" s="2031"/>
      <c r="P23" s="2034"/>
      <c r="Q23" s="2031"/>
      <c r="S23" s="2034"/>
      <c r="T23" s="2031"/>
    </row>
    <row r="24" spans="1:20" s="331" customFormat="1" ht="12.75" customHeight="1">
      <c r="A24" s="926"/>
      <c r="B24" s="1458"/>
      <c r="C24" s="1313"/>
      <c r="D24" s="1457" t="s">
        <v>4921</v>
      </c>
      <c r="E24" s="930"/>
      <c r="F24" s="1318">
        <v>0</v>
      </c>
      <c r="G24" s="932" t="s">
        <v>179</v>
      </c>
      <c r="H24" s="933" t="str">
        <f t="shared" si="0"/>
        <v/>
      </c>
      <c r="J24" s="2058" t="s">
        <v>6413</v>
      </c>
      <c r="K24" s="2064" t="str">
        <f>VLOOKUP(J24,'FICHE RATIOS'!C:D,2,FALSE)</f>
        <v>Ascenseurs</v>
      </c>
      <c r="M24" s="2034"/>
      <c r="N24" s="2031"/>
      <c r="P24" s="2034"/>
      <c r="Q24" s="2031"/>
      <c r="S24" s="2034"/>
      <c r="T24" s="2031"/>
    </row>
    <row r="25" spans="1:20" s="331" customFormat="1" ht="12.75" customHeight="1">
      <c r="A25" s="926"/>
      <c r="B25" s="1458"/>
      <c r="C25" s="1313"/>
      <c r="D25" s="1457" t="s">
        <v>4922</v>
      </c>
      <c r="E25" s="930"/>
      <c r="F25" s="1318">
        <v>0</v>
      </c>
      <c r="G25" s="932" t="s">
        <v>179</v>
      </c>
      <c r="H25" s="933" t="str">
        <f t="shared" si="0"/>
        <v/>
      </c>
      <c r="J25" s="2058" t="s">
        <v>6413</v>
      </c>
      <c r="K25" s="2064" t="str">
        <f>VLOOKUP(J25,'FICHE RATIOS'!C:D,2,FALSE)</f>
        <v>Ascenseurs</v>
      </c>
      <c r="M25" s="2034"/>
      <c r="N25" s="2031"/>
      <c r="P25" s="2034"/>
      <c r="Q25" s="2031"/>
      <c r="S25" s="2034"/>
      <c r="T25" s="2031"/>
    </row>
    <row r="26" spans="1:20" s="331" customFormat="1" ht="12.75" customHeight="1">
      <c r="A26" s="926" t="s">
        <v>4923</v>
      </c>
      <c r="B26" s="1458"/>
      <c r="C26" s="1313"/>
      <c r="D26" s="1459" t="s">
        <v>4924</v>
      </c>
      <c r="E26" s="930" t="s">
        <v>66</v>
      </c>
      <c r="F26" s="1318">
        <v>4</v>
      </c>
      <c r="G26" s="932">
        <v>79830.22</v>
      </c>
      <c r="H26" s="933">
        <f t="shared" si="0"/>
        <v>319320.88</v>
      </c>
      <c r="J26" s="2058" t="s">
        <v>6413</v>
      </c>
      <c r="K26" s="2064" t="str">
        <f>VLOOKUP(J26,'FICHE RATIOS'!C:D,2,FALSE)</f>
        <v>Ascenseurs</v>
      </c>
      <c r="M26" s="2034"/>
      <c r="N26" s="2031"/>
      <c r="P26" s="2034"/>
      <c r="Q26" s="2031"/>
      <c r="S26" s="2034"/>
      <c r="T26" s="2031"/>
    </row>
    <row r="27" spans="1:20" s="331" customFormat="1" ht="12.75" customHeight="1">
      <c r="A27" s="926" t="s">
        <v>4925</v>
      </c>
      <c r="B27" s="1458"/>
      <c r="C27" s="1313"/>
      <c r="D27" s="1459" t="s">
        <v>4926</v>
      </c>
      <c r="E27" s="930" t="s">
        <v>66</v>
      </c>
      <c r="F27" s="1318">
        <v>1</v>
      </c>
      <c r="G27" s="932">
        <v>88028.6</v>
      </c>
      <c r="H27" s="933">
        <f t="shared" si="0"/>
        <v>88028.6</v>
      </c>
      <c r="J27" s="2058" t="s">
        <v>6413</v>
      </c>
      <c r="K27" s="2064" t="str">
        <f>VLOOKUP(J27,'FICHE RATIOS'!C:D,2,FALSE)</f>
        <v>Ascenseurs</v>
      </c>
      <c r="M27" s="2034"/>
      <c r="N27" s="2031"/>
      <c r="P27" s="2034"/>
      <c r="Q27" s="2031"/>
      <c r="S27" s="2034"/>
      <c r="T27" s="2031"/>
    </row>
    <row r="28" spans="1:20" s="331" customFormat="1" ht="12.75" customHeight="1">
      <c r="A28" s="926" t="s">
        <v>4927</v>
      </c>
      <c r="B28" s="1458"/>
      <c r="C28" s="1313"/>
      <c r="D28" s="1459" t="s">
        <v>4928</v>
      </c>
      <c r="E28" s="930" t="s">
        <v>66</v>
      </c>
      <c r="F28" s="1318">
        <v>1</v>
      </c>
      <c r="G28" s="932"/>
      <c r="H28" s="1460" t="s">
        <v>4904</v>
      </c>
      <c r="J28" s="2058" t="s">
        <v>6413</v>
      </c>
      <c r="K28" s="2064" t="str">
        <f>VLOOKUP(J28,'FICHE RATIOS'!C:D,2,FALSE)</f>
        <v>Ascenseurs</v>
      </c>
      <c r="M28" s="2034"/>
      <c r="N28" s="2031"/>
      <c r="P28" s="2034"/>
      <c r="Q28" s="2031"/>
      <c r="S28" s="2034"/>
      <c r="T28" s="2031"/>
    </row>
    <row r="29" spans="1:20" s="556" customFormat="1" ht="12.75" customHeight="1">
      <c r="A29" s="926" t="s">
        <v>4927</v>
      </c>
      <c r="B29" s="1458"/>
      <c r="C29" s="1313"/>
      <c r="D29" s="1459" t="s">
        <v>4929</v>
      </c>
      <c r="E29" s="930" t="s">
        <v>66</v>
      </c>
      <c r="F29" s="1318">
        <v>1</v>
      </c>
      <c r="G29" s="932">
        <v>36363.74</v>
      </c>
      <c r="H29" s="933">
        <f t="shared" si="0"/>
        <v>36363.74</v>
      </c>
      <c r="J29" s="2058" t="s">
        <v>6413</v>
      </c>
      <c r="K29" s="2064" t="str">
        <f>VLOOKUP(J29,'FICHE RATIOS'!C:D,2,FALSE)</f>
        <v>Ascenseurs</v>
      </c>
      <c r="M29" s="2034"/>
      <c r="N29" s="2031"/>
      <c r="P29" s="2034"/>
      <c r="Q29" s="2031"/>
      <c r="S29" s="2034"/>
      <c r="T29" s="2031"/>
    </row>
    <row r="30" spans="1:20" s="331" customFormat="1" ht="12.75" customHeight="1">
      <c r="A30" s="926"/>
      <c r="B30" s="1458"/>
      <c r="C30" s="1313"/>
      <c r="D30" s="1457" t="s">
        <v>4930</v>
      </c>
      <c r="E30" s="930"/>
      <c r="F30" s="1318">
        <v>0</v>
      </c>
      <c r="G30" s="932" t="s">
        <v>179</v>
      </c>
      <c r="H30" s="933" t="str">
        <f t="shared" si="0"/>
        <v/>
      </c>
      <c r="J30" s="2058" t="s">
        <v>6413</v>
      </c>
      <c r="K30" s="2064" t="str">
        <f>VLOOKUP(J30,'FICHE RATIOS'!C:D,2,FALSE)</f>
        <v>Ascenseurs</v>
      </c>
      <c r="M30" s="2034"/>
      <c r="N30" s="2031"/>
      <c r="P30" s="2034"/>
      <c r="Q30" s="2031"/>
      <c r="S30" s="2034"/>
      <c r="T30" s="2031"/>
    </row>
    <row r="31" spans="1:20" s="331" customFormat="1" ht="12.75" customHeight="1">
      <c r="A31" s="926" t="s">
        <v>4931</v>
      </c>
      <c r="B31" s="1458"/>
      <c r="C31" s="1313"/>
      <c r="D31" s="1459" t="s">
        <v>4932</v>
      </c>
      <c r="E31" s="930" t="s">
        <v>66</v>
      </c>
      <c r="F31" s="1318">
        <v>2</v>
      </c>
      <c r="G31" s="932">
        <v>79405.19</v>
      </c>
      <c r="H31" s="933">
        <f t="shared" si="0"/>
        <v>158810.38</v>
      </c>
      <c r="J31" s="2058" t="s">
        <v>6413</v>
      </c>
      <c r="K31" s="2064" t="str">
        <f>VLOOKUP(J31,'FICHE RATIOS'!C:D,2,FALSE)</f>
        <v>Ascenseurs</v>
      </c>
      <c r="M31" s="2034"/>
      <c r="N31" s="2031"/>
      <c r="P31" s="2034"/>
      <c r="Q31" s="2031"/>
      <c r="S31" s="2034"/>
      <c r="T31" s="2031"/>
    </row>
    <row r="32" spans="1:20" s="331" customFormat="1" ht="12.75" customHeight="1">
      <c r="A32" s="926" t="s">
        <v>4933</v>
      </c>
      <c r="B32" s="1458"/>
      <c r="C32" s="1313"/>
      <c r="D32" s="1459" t="s">
        <v>4920</v>
      </c>
      <c r="E32" s="930" t="s">
        <v>66</v>
      </c>
      <c r="F32" s="1318">
        <v>1</v>
      </c>
      <c r="G32" s="932">
        <v>83608.28</v>
      </c>
      <c r="H32" s="933">
        <f t="shared" si="0"/>
        <v>83608.28</v>
      </c>
      <c r="J32" s="2058" t="s">
        <v>6413</v>
      </c>
      <c r="K32" s="2064" t="str">
        <f>VLOOKUP(J32,'FICHE RATIOS'!C:D,2,FALSE)</f>
        <v>Ascenseurs</v>
      </c>
      <c r="M32" s="2034"/>
      <c r="N32" s="2031"/>
      <c r="P32" s="2034"/>
      <c r="Q32" s="2031"/>
      <c r="S32" s="2034"/>
      <c r="T32" s="2031"/>
    </row>
    <row r="33" spans="1:20" s="331" customFormat="1" ht="12.75" customHeight="1">
      <c r="A33" s="926" t="s">
        <v>4934</v>
      </c>
      <c r="B33" s="1458"/>
      <c r="C33" s="1313"/>
      <c r="D33" s="1459" t="s">
        <v>4935</v>
      </c>
      <c r="E33" s="930" t="s">
        <v>66</v>
      </c>
      <c r="F33" s="1318">
        <v>1</v>
      </c>
      <c r="G33" s="932">
        <v>99655.55</v>
      </c>
      <c r="H33" s="933">
        <f t="shared" si="0"/>
        <v>99655.55</v>
      </c>
      <c r="J33" s="2058" t="s">
        <v>6413</v>
      </c>
      <c r="K33" s="2064" t="str">
        <f>VLOOKUP(J33,'FICHE RATIOS'!C:D,2,FALSE)</f>
        <v>Ascenseurs</v>
      </c>
      <c r="M33" s="2034"/>
      <c r="N33" s="2031"/>
      <c r="P33" s="2034"/>
      <c r="Q33" s="2031"/>
      <c r="S33" s="2034"/>
      <c r="T33" s="2031"/>
    </row>
    <row r="34" spans="1:20" s="331" customFormat="1" ht="12.75" customHeight="1">
      <c r="A34" s="926" t="s">
        <v>4936</v>
      </c>
      <c r="B34" s="1458"/>
      <c r="C34" s="1313"/>
      <c r="D34" s="1459" t="s">
        <v>4937</v>
      </c>
      <c r="E34" s="930" t="s">
        <v>66</v>
      </c>
      <c r="F34" s="1318">
        <v>1</v>
      </c>
      <c r="G34" s="932"/>
      <c r="H34" s="1460" t="s">
        <v>4904</v>
      </c>
      <c r="J34" s="2058" t="s">
        <v>6413</v>
      </c>
      <c r="K34" s="2064" t="str">
        <f>VLOOKUP(J34,'FICHE RATIOS'!C:D,2,FALSE)</f>
        <v>Ascenseurs</v>
      </c>
      <c r="M34" s="2034"/>
      <c r="N34" s="2031"/>
      <c r="P34" s="2034"/>
      <c r="Q34" s="2031"/>
      <c r="S34" s="2034"/>
      <c r="T34" s="2031"/>
    </row>
    <row r="35" spans="1:20" s="556" customFormat="1" ht="12.75" customHeight="1">
      <c r="A35" s="926" t="s">
        <v>4936</v>
      </c>
      <c r="B35" s="1458"/>
      <c r="C35" s="1313"/>
      <c r="D35" s="1459" t="s">
        <v>4938</v>
      </c>
      <c r="E35" s="930" t="s">
        <v>66</v>
      </c>
      <c r="F35" s="1318">
        <v>1</v>
      </c>
      <c r="G35" s="932">
        <v>34606.949999999997</v>
      </c>
      <c r="H35" s="933">
        <f t="shared" si="0"/>
        <v>34606.949999999997</v>
      </c>
      <c r="J35" s="2058" t="s">
        <v>6413</v>
      </c>
      <c r="K35" s="2064" t="str">
        <f>VLOOKUP(J35,'FICHE RATIOS'!C:D,2,FALSE)</f>
        <v>Ascenseurs</v>
      </c>
      <c r="M35" s="2034"/>
      <c r="N35" s="2031"/>
      <c r="P35" s="2034"/>
      <c r="Q35" s="2031"/>
      <c r="S35" s="2034"/>
      <c r="T35" s="2031"/>
    </row>
    <row r="36" spans="1:20" s="331" customFormat="1" ht="12.75" customHeight="1">
      <c r="A36" s="926"/>
      <c r="B36" s="1458"/>
      <c r="C36" s="1313"/>
      <c r="D36" s="1459"/>
      <c r="E36" s="930"/>
      <c r="F36" s="1318">
        <v>0</v>
      </c>
      <c r="G36" s="932" t="s">
        <v>179</v>
      </c>
      <c r="H36" s="933" t="str">
        <f t="shared" si="0"/>
        <v/>
      </c>
      <c r="J36" s="2058"/>
      <c r="K36" s="2064" t="e">
        <f>VLOOKUP(J36,'FICHE RATIOS'!C:D,2,FALSE)</f>
        <v>#N/A</v>
      </c>
      <c r="M36" s="2034"/>
      <c r="N36" s="2031"/>
      <c r="P36" s="2034"/>
      <c r="Q36" s="2031"/>
      <c r="S36" s="2034"/>
      <c r="T36" s="2031"/>
    </row>
    <row r="37" spans="1:20" s="331" customFormat="1" ht="12.75" customHeight="1" thickBot="1">
      <c r="A37" s="926"/>
      <c r="B37" s="1461"/>
      <c r="C37" s="1462"/>
      <c r="D37" s="1463" t="s">
        <v>277</v>
      </c>
      <c r="E37" s="1464" t="s">
        <v>51</v>
      </c>
      <c r="F37" s="1318">
        <v>1</v>
      </c>
      <c r="G37" s="932">
        <v>140095.61790000004</v>
      </c>
      <c r="H37" s="1465">
        <f>IF(F37=0,"",G37*F37)</f>
        <v>140095.61790000004</v>
      </c>
      <c r="J37" s="2065" t="s">
        <v>6678</v>
      </c>
      <c r="K37" s="2066" t="str">
        <f>VLOOKUP(J37,'FICHE RATIOS'!C:D,2,FALSE)</f>
        <v>Assurances, Aléas, Risques &amp; Marge</v>
      </c>
      <c r="M37" s="2034"/>
      <c r="N37" s="2031"/>
      <c r="P37" s="2034"/>
      <c r="Q37" s="2031"/>
      <c r="S37" s="2034"/>
      <c r="T37" s="2031"/>
    </row>
    <row r="38" spans="1:20" s="331" customFormat="1" ht="12.75" customHeight="1" thickBot="1">
      <c r="A38" s="926"/>
      <c r="B38" s="1458"/>
      <c r="C38" s="1313"/>
      <c r="D38" s="1459"/>
      <c r="E38" s="930"/>
      <c r="F38" s="1318">
        <v>0</v>
      </c>
      <c r="G38" s="932" t="s">
        <v>179</v>
      </c>
      <c r="H38" s="933" t="str">
        <f t="shared" si="0"/>
        <v/>
      </c>
      <c r="M38" s="2034"/>
      <c r="N38" s="2031"/>
      <c r="P38" s="2034"/>
      <c r="Q38" s="2031"/>
      <c r="S38" s="2034"/>
      <c r="T38" s="2031"/>
    </row>
    <row r="39" spans="1:20" s="331" customFormat="1" ht="12.75" customHeight="1" thickBot="1">
      <c r="A39" s="359" t="s">
        <v>278</v>
      </c>
      <c r="B39" s="1466"/>
      <c r="C39" s="361"/>
      <c r="D39" s="483"/>
      <c r="E39" s="591"/>
      <c r="F39" s="363"/>
      <c r="G39" s="364" t="s">
        <v>179</v>
      </c>
      <c r="H39" s="1467">
        <f>SUM(_nn2:H38)</f>
        <v>2141461.6179000004</v>
      </c>
      <c r="M39" s="2034"/>
      <c r="N39" s="2031"/>
      <c r="P39" s="2034"/>
      <c r="Q39" s="2031"/>
      <c r="S39" s="2034"/>
      <c r="T39" s="2031"/>
    </row>
    <row r="40" spans="1:20" s="331" customFormat="1" ht="12.75" customHeight="1">
      <c r="A40" s="274"/>
      <c r="B40" s="433"/>
      <c r="C40" s="342"/>
      <c r="D40" s="387"/>
      <c r="E40" s="276"/>
      <c r="F40" s="616">
        <v>0</v>
      </c>
      <c r="G40" s="278" t="s">
        <v>179</v>
      </c>
      <c r="H40" s="187" t="str">
        <f t="shared" ref="H40:H103" si="1">IF(F40=0,"",G40*F40)</f>
        <v/>
      </c>
      <c r="M40" s="2034"/>
      <c r="N40" s="2031"/>
      <c r="P40" s="2034"/>
      <c r="Q40" s="2031"/>
      <c r="S40" s="2034"/>
      <c r="T40" s="2031"/>
    </row>
    <row r="41" spans="1:20" s="424" customFormat="1" ht="12.75" customHeight="1">
      <c r="A41" s="274"/>
      <c r="B41" s="433"/>
      <c r="C41" s="342"/>
      <c r="D41" s="387"/>
      <c r="E41" s="276"/>
      <c r="F41" s="616">
        <v>0</v>
      </c>
      <c r="G41" s="278" t="s">
        <v>179</v>
      </c>
      <c r="H41" s="187" t="str">
        <f t="shared" si="1"/>
        <v/>
      </c>
      <c r="I41" s="342"/>
      <c r="M41" s="2034"/>
      <c r="N41" s="2031"/>
      <c r="P41" s="2034"/>
      <c r="Q41" s="2031"/>
      <c r="S41" s="2034"/>
      <c r="T41" s="2031"/>
    </row>
    <row r="42" spans="1:20" s="331" customFormat="1" ht="12.75" customHeight="1">
      <c r="A42" s="274"/>
      <c r="B42" s="433"/>
      <c r="C42" s="342"/>
      <c r="D42" s="387"/>
      <c r="E42" s="276"/>
      <c r="F42" s="616">
        <v>0</v>
      </c>
      <c r="G42" s="278" t="s">
        <v>179</v>
      </c>
      <c r="H42" s="187" t="str">
        <f t="shared" si="1"/>
        <v/>
      </c>
      <c r="M42" s="2034"/>
      <c r="N42" s="2031"/>
      <c r="P42" s="2034"/>
      <c r="Q42" s="2031"/>
      <c r="S42" s="2034"/>
      <c r="T42" s="2031"/>
    </row>
    <row r="43" spans="1:20" s="424" customFormat="1" ht="12.75" customHeight="1">
      <c r="A43" s="274"/>
      <c r="B43" s="433"/>
      <c r="C43" s="342"/>
      <c r="D43" s="387"/>
      <c r="E43" s="276"/>
      <c r="F43" s="616">
        <v>0</v>
      </c>
      <c r="G43" s="278" t="s">
        <v>179</v>
      </c>
      <c r="H43" s="187" t="str">
        <f t="shared" si="1"/>
        <v/>
      </c>
      <c r="I43" s="342"/>
      <c r="M43" s="2034"/>
      <c r="N43" s="2031"/>
      <c r="P43" s="2034"/>
      <c r="Q43" s="2031"/>
      <c r="S43" s="2034"/>
      <c r="T43" s="2031"/>
    </row>
    <row r="44" spans="1:20" s="331" customFormat="1" ht="12.75" customHeight="1">
      <c r="A44" s="274"/>
      <c r="B44" s="433"/>
      <c r="C44" s="342"/>
      <c r="D44" s="387"/>
      <c r="E44" s="276"/>
      <c r="F44" s="616">
        <v>0</v>
      </c>
      <c r="G44" s="278" t="s">
        <v>179</v>
      </c>
      <c r="H44" s="187" t="str">
        <f t="shared" si="1"/>
        <v/>
      </c>
      <c r="M44" s="2034"/>
      <c r="N44" s="2031"/>
      <c r="P44" s="2034"/>
      <c r="Q44" s="2031"/>
      <c r="S44" s="2034"/>
      <c r="T44" s="2031"/>
    </row>
    <row r="45" spans="1:20" s="424" customFormat="1" ht="12.75" customHeight="1">
      <c r="A45" s="274"/>
      <c r="B45" s="433"/>
      <c r="C45" s="342"/>
      <c r="D45" s="387"/>
      <c r="E45" s="276"/>
      <c r="F45" s="616">
        <v>0</v>
      </c>
      <c r="G45" s="278" t="s">
        <v>179</v>
      </c>
      <c r="H45" s="187" t="str">
        <f t="shared" si="1"/>
        <v/>
      </c>
      <c r="I45" s="342"/>
      <c r="M45" s="2034"/>
      <c r="N45" s="2031"/>
      <c r="P45" s="2034"/>
      <c r="Q45" s="2031"/>
      <c r="S45" s="2034"/>
      <c r="T45" s="2031"/>
    </row>
    <row r="46" spans="1:20" s="331" customFormat="1" ht="12.75" customHeight="1">
      <c r="A46" s="274"/>
      <c r="B46" s="433"/>
      <c r="C46" s="342"/>
      <c r="D46" s="387"/>
      <c r="E46" s="276"/>
      <c r="F46" s="616">
        <v>0</v>
      </c>
      <c r="G46" s="278" t="s">
        <v>179</v>
      </c>
      <c r="H46" s="187" t="str">
        <f t="shared" si="1"/>
        <v/>
      </c>
      <c r="M46" s="2034"/>
      <c r="N46" s="2031"/>
      <c r="P46" s="2034"/>
      <c r="Q46" s="2031"/>
      <c r="S46" s="2034"/>
      <c r="T46" s="2031"/>
    </row>
    <row r="47" spans="1:20" s="331" customFormat="1" ht="12.75" customHeight="1">
      <c r="A47" s="274"/>
      <c r="B47" s="433"/>
      <c r="C47" s="342"/>
      <c r="D47" s="387"/>
      <c r="E47" s="276"/>
      <c r="F47" s="616">
        <v>0</v>
      </c>
      <c r="G47" s="278" t="s">
        <v>179</v>
      </c>
      <c r="H47" s="187" t="str">
        <f t="shared" si="1"/>
        <v/>
      </c>
      <c r="M47" s="2034"/>
      <c r="N47" s="2031"/>
      <c r="P47" s="2034"/>
      <c r="Q47" s="2031"/>
      <c r="S47" s="2034"/>
      <c r="T47" s="2031"/>
    </row>
    <row r="48" spans="1:20" s="331" customFormat="1" ht="12.75" customHeight="1">
      <c r="A48" s="274"/>
      <c r="B48" s="433"/>
      <c r="C48" s="342"/>
      <c r="D48" s="387"/>
      <c r="E48" s="276"/>
      <c r="F48" s="616">
        <v>0</v>
      </c>
      <c r="G48" s="278" t="s">
        <v>179</v>
      </c>
      <c r="H48" s="187" t="str">
        <f t="shared" si="1"/>
        <v/>
      </c>
      <c r="M48" s="2034"/>
      <c r="N48" s="2031"/>
      <c r="P48" s="2034"/>
      <c r="Q48" s="2031"/>
      <c r="S48" s="2034"/>
      <c r="T48" s="2031"/>
    </row>
    <row r="49" spans="1:20" s="331" customFormat="1" ht="12.75" customHeight="1">
      <c r="A49" s="274"/>
      <c r="B49" s="433"/>
      <c r="C49" s="342"/>
      <c r="D49" s="387"/>
      <c r="E49" s="276"/>
      <c r="F49" s="616">
        <v>0</v>
      </c>
      <c r="G49" s="278" t="s">
        <v>179</v>
      </c>
      <c r="H49" s="187" t="str">
        <f t="shared" si="1"/>
        <v/>
      </c>
      <c r="M49" s="2034"/>
      <c r="N49" s="2031"/>
      <c r="P49" s="2034"/>
      <c r="Q49" s="2031"/>
      <c r="S49" s="2034"/>
      <c r="T49" s="2031"/>
    </row>
    <row r="50" spans="1:20" s="331" customFormat="1" ht="12.75" customHeight="1">
      <c r="A50" s="274"/>
      <c r="B50" s="433"/>
      <c r="C50" s="342"/>
      <c r="D50" s="387"/>
      <c r="E50" s="276"/>
      <c r="F50" s="616">
        <v>0</v>
      </c>
      <c r="G50" s="278" t="s">
        <v>179</v>
      </c>
      <c r="H50" s="187" t="str">
        <f t="shared" si="1"/>
        <v/>
      </c>
      <c r="M50" s="2034"/>
      <c r="N50" s="2031"/>
      <c r="P50" s="2034"/>
      <c r="Q50" s="2031"/>
      <c r="S50" s="2034"/>
      <c r="T50" s="2031"/>
    </row>
    <row r="51" spans="1:20" s="331" customFormat="1" ht="12.75" customHeight="1">
      <c r="A51" s="274"/>
      <c r="B51" s="433"/>
      <c r="C51" s="342"/>
      <c r="D51" s="387"/>
      <c r="E51" s="276"/>
      <c r="F51" s="616">
        <v>0</v>
      </c>
      <c r="G51" s="278" t="s">
        <v>179</v>
      </c>
      <c r="H51" s="187" t="str">
        <f t="shared" si="1"/>
        <v/>
      </c>
      <c r="M51" s="2034"/>
      <c r="N51" s="2031"/>
      <c r="P51" s="2034"/>
      <c r="Q51" s="2031"/>
      <c r="S51" s="2034"/>
      <c r="T51" s="2031"/>
    </row>
    <row r="52" spans="1:20" s="424" customFormat="1" ht="12.75" customHeight="1">
      <c r="A52" s="274"/>
      <c r="B52" s="433"/>
      <c r="C52" s="342"/>
      <c r="D52" s="387"/>
      <c r="E52" s="276"/>
      <c r="F52" s="616">
        <v>0</v>
      </c>
      <c r="G52" s="278" t="s">
        <v>179</v>
      </c>
      <c r="H52" s="187" t="str">
        <f t="shared" si="1"/>
        <v/>
      </c>
      <c r="I52" s="342"/>
      <c r="M52" s="2034"/>
      <c r="N52" s="2031"/>
      <c r="P52" s="2034"/>
      <c r="Q52" s="2031"/>
      <c r="S52" s="2034"/>
      <c r="T52" s="2031"/>
    </row>
    <row r="53" spans="1:20" s="331" customFormat="1" ht="12.75" customHeight="1">
      <c r="A53" s="274"/>
      <c r="B53" s="433"/>
      <c r="C53" s="342"/>
      <c r="D53" s="387"/>
      <c r="E53" s="276"/>
      <c r="F53" s="616">
        <v>0</v>
      </c>
      <c r="G53" s="278" t="s">
        <v>179</v>
      </c>
      <c r="H53" s="187" t="str">
        <f t="shared" si="1"/>
        <v/>
      </c>
      <c r="M53" s="2034"/>
      <c r="N53" s="2031"/>
      <c r="P53" s="2034"/>
      <c r="Q53" s="2031"/>
      <c r="S53" s="2034"/>
      <c r="T53" s="2031"/>
    </row>
    <row r="54" spans="1:20" s="424" customFormat="1" ht="12.75" customHeight="1">
      <c r="A54" s="274"/>
      <c r="B54" s="433"/>
      <c r="C54" s="342"/>
      <c r="D54" s="387"/>
      <c r="E54" s="276"/>
      <c r="F54" s="616">
        <v>0</v>
      </c>
      <c r="G54" s="278" t="s">
        <v>179</v>
      </c>
      <c r="H54" s="187" t="str">
        <f t="shared" si="1"/>
        <v/>
      </c>
      <c r="I54" s="342"/>
      <c r="M54" s="2034"/>
      <c r="N54" s="2031"/>
      <c r="P54" s="2034"/>
      <c r="Q54" s="2031"/>
      <c r="S54" s="2034"/>
      <c r="T54" s="2031"/>
    </row>
    <row r="55" spans="1:20" s="331" customFormat="1" ht="12.75" customHeight="1">
      <c r="A55" s="274"/>
      <c r="B55" s="433"/>
      <c r="C55" s="342"/>
      <c r="D55" s="387"/>
      <c r="E55" s="276"/>
      <c r="F55" s="616">
        <v>0</v>
      </c>
      <c r="G55" s="278" t="s">
        <v>179</v>
      </c>
      <c r="H55" s="187" t="str">
        <f t="shared" si="1"/>
        <v/>
      </c>
      <c r="M55" s="2034"/>
      <c r="N55" s="2031"/>
      <c r="P55" s="2034"/>
      <c r="Q55" s="2031"/>
      <c r="S55" s="2034"/>
      <c r="T55" s="2031"/>
    </row>
    <row r="56" spans="1:20" s="331" customFormat="1" ht="12.75" customHeight="1">
      <c r="A56" s="274"/>
      <c r="B56" s="433"/>
      <c r="C56" s="342"/>
      <c r="D56" s="387"/>
      <c r="E56" s="276"/>
      <c r="F56" s="616">
        <v>0</v>
      </c>
      <c r="G56" s="278" t="s">
        <v>179</v>
      </c>
      <c r="H56" s="187" t="str">
        <f t="shared" si="1"/>
        <v/>
      </c>
      <c r="M56" s="2034"/>
      <c r="N56" s="2031"/>
      <c r="P56" s="2034"/>
      <c r="Q56" s="2031"/>
      <c r="S56" s="2034"/>
      <c r="T56" s="2031"/>
    </row>
    <row r="57" spans="1:20" s="331" customFormat="1" ht="12.75" customHeight="1">
      <c r="A57" s="274"/>
      <c r="B57" s="433"/>
      <c r="C57" s="342"/>
      <c r="D57" s="387"/>
      <c r="E57" s="276"/>
      <c r="F57" s="616">
        <v>0</v>
      </c>
      <c r="G57" s="278" t="s">
        <v>179</v>
      </c>
      <c r="H57" s="187" t="str">
        <f t="shared" si="1"/>
        <v/>
      </c>
      <c r="M57" s="2034"/>
      <c r="N57" s="2031"/>
      <c r="P57" s="2034"/>
      <c r="Q57" s="2031"/>
      <c r="S57" s="2034"/>
      <c r="T57" s="2031"/>
    </row>
    <row r="58" spans="1:20" s="331" customFormat="1" ht="12.75" customHeight="1">
      <c r="A58" s="274"/>
      <c r="B58" s="433"/>
      <c r="C58" s="342"/>
      <c r="D58" s="387"/>
      <c r="E58" s="276"/>
      <c r="F58" s="616">
        <v>0</v>
      </c>
      <c r="G58" s="278" t="s">
        <v>179</v>
      </c>
      <c r="H58" s="187" t="str">
        <f t="shared" si="1"/>
        <v/>
      </c>
      <c r="M58" s="2034"/>
      <c r="N58" s="2031"/>
      <c r="P58" s="2034"/>
      <c r="Q58" s="2031"/>
      <c r="S58" s="2034"/>
      <c r="T58" s="2031"/>
    </row>
    <row r="59" spans="1:20" s="331" customFormat="1" ht="12.75" customHeight="1">
      <c r="A59" s="274"/>
      <c r="B59" s="433"/>
      <c r="C59" s="342"/>
      <c r="D59" s="387"/>
      <c r="E59" s="276"/>
      <c r="F59" s="616">
        <v>0</v>
      </c>
      <c r="G59" s="278" t="s">
        <v>179</v>
      </c>
      <c r="H59" s="187" t="str">
        <f t="shared" si="1"/>
        <v/>
      </c>
      <c r="M59" s="2034"/>
      <c r="N59" s="2031"/>
      <c r="P59" s="2034"/>
      <c r="Q59" s="2031"/>
      <c r="S59" s="2034"/>
      <c r="T59" s="2031"/>
    </row>
    <row r="60" spans="1:20" s="331" customFormat="1" ht="12.75" customHeight="1">
      <c r="A60" s="274"/>
      <c r="B60" s="433"/>
      <c r="C60" s="342"/>
      <c r="D60" s="387"/>
      <c r="E60" s="276"/>
      <c r="F60" s="616">
        <v>0</v>
      </c>
      <c r="G60" s="278" t="s">
        <v>179</v>
      </c>
      <c r="H60" s="187" t="str">
        <f t="shared" si="1"/>
        <v/>
      </c>
      <c r="M60" s="2034"/>
      <c r="N60" s="2031"/>
      <c r="P60" s="2034"/>
      <c r="Q60" s="2031"/>
      <c r="S60" s="2034"/>
      <c r="T60" s="2031"/>
    </row>
    <row r="61" spans="1:20" s="424" customFormat="1" ht="12.75" customHeight="1">
      <c r="A61" s="274"/>
      <c r="B61" s="433"/>
      <c r="C61" s="342"/>
      <c r="D61" s="387"/>
      <c r="E61" s="276"/>
      <c r="F61" s="616">
        <v>0</v>
      </c>
      <c r="G61" s="278" t="s">
        <v>179</v>
      </c>
      <c r="H61" s="187" t="str">
        <f t="shared" si="1"/>
        <v/>
      </c>
      <c r="I61" s="342"/>
      <c r="M61" s="2034"/>
      <c r="N61" s="2031"/>
      <c r="P61" s="2034"/>
      <c r="Q61" s="2031"/>
      <c r="S61" s="2034"/>
      <c r="T61" s="2031"/>
    </row>
    <row r="62" spans="1:20" s="331" customFormat="1" ht="12.75" customHeight="1">
      <c r="A62" s="274"/>
      <c r="B62" s="433"/>
      <c r="C62" s="342"/>
      <c r="D62" s="387"/>
      <c r="E62" s="276"/>
      <c r="F62" s="616">
        <v>0</v>
      </c>
      <c r="G62" s="278" t="s">
        <v>179</v>
      </c>
      <c r="H62" s="187" t="str">
        <f t="shared" si="1"/>
        <v/>
      </c>
      <c r="M62" s="2034"/>
      <c r="N62" s="2031"/>
      <c r="P62" s="2034"/>
      <c r="Q62" s="2031"/>
      <c r="S62" s="2034"/>
      <c r="T62" s="2031"/>
    </row>
    <row r="63" spans="1:20" s="331" customFormat="1" ht="12.75" customHeight="1">
      <c r="A63" s="274"/>
      <c r="B63" s="433"/>
      <c r="C63" s="342"/>
      <c r="D63" s="387"/>
      <c r="E63" s="276"/>
      <c r="F63" s="616">
        <v>0</v>
      </c>
      <c r="G63" s="278" t="s">
        <v>179</v>
      </c>
      <c r="H63" s="187" t="str">
        <f t="shared" si="1"/>
        <v/>
      </c>
      <c r="M63" s="2034"/>
      <c r="N63" s="2031"/>
      <c r="P63" s="2034"/>
      <c r="Q63" s="2031"/>
      <c r="S63" s="2034"/>
      <c r="T63" s="2031"/>
    </row>
    <row r="64" spans="1:20" s="424" customFormat="1" ht="12.75" customHeight="1">
      <c r="A64" s="274"/>
      <c r="B64" s="433"/>
      <c r="C64" s="342"/>
      <c r="D64" s="387"/>
      <c r="E64" s="276"/>
      <c r="F64" s="616">
        <v>0</v>
      </c>
      <c r="G64" s="278" t="s">
        <v>179</v>
      </c>
      <c r="H64" s="187" t="str">
        <f t="shared" si="1"/>
        <v/>
      </c>
      <c r="I64" s="342"/>
      <c r="M64" s="2034"/>
      <c r="N64" s="2031"/>
      <c r="P64" s="2034"/>
      <c r="Q64" s="2031"/>
      <c r="S64" s="2034"/>
      <c r="T64" s="2031"/>
    </row>
    <row r="65" spans="1:20" s="331" customFormat="1" ht="12.75" customHeight="1">
      <c r="A65" s="274"/>
      <c r="B65" s="433"/>
      <c r="C65" s="342"/>
      <c r="D65" s="387"/>
      <c r="E65" s="276"/>
      <c r="F65" s="616">
        <v>0</v>
      </c>
      <c r="G65" s="278" t="s">
        <v>179</v>
      </c>
      <c r="H65" s="187" t="str">
        <f t="shared" si="1"/>
        <v/>
      </c>
      <c r="M65" s="2034"/>
      <c r="N65" s="2031"/>
      <c r="P65" s="2034"/>
      <c r="Q65" s="2031"/>
      <c r="S65" s="2034"/>
      <c r="T65" s="2031"/>
    </row>
    <row r="66" spans="1:20" s="331" customFormat="1" ht="12.75" customHeight="1">
      <c r="A66" s="274"/>
      <c r="B66" s="433"/>
      <c r="C66" s="342"/>
      <c r="D66" s="387"/>
      <c r="E66" s="276"/>
      <c r="F66" s="616">
        <v>0</v>
      </c>
      <c r="G66" s="278" t="s">
        <v>179</v>
      </c>
      <c r="H66" s="187" t="str">
        <f t="shared" si="1"/>
        <v/>
      </c>
      <c r="M66" s="2034"/>
      <c r="N66" s="2031"/>
      <c r="P66" s="2034"/>
      <c r="Q66" s="2031"/>
      <c r="S66" s="2034"/>
      <c r="T66" s="2031"/>
    </row>
    <row r="67" spans="1:20" s="331" customFormat="1" ht="12.75" customHeight="1">
      <c r="A67" s="274"/>
      <c r="B67" s="433"/>
      <c r="C67" s="342"/>
      <c r="D67" s="387"/>
      <c r="E67" s="276"/>
      <c r="F67" s="616">
        <v>0</v>
      </c>
      <c r="G67" s="278" t="s">
        <v>179</v>
      </c>
      <c r="H67" s="187" t="str">
        <f t="shared" si="1"/>
        <v/>
      </c>
      <c r="M67" s="2034"/>
      <c r="N67" s="2031"/>
      <c r="P67" s="2034"/>
      <c r="Q67" s="2031"/>
      <c r="S67" s="2034"/>
      <c r="T67" s="2031"/>
    </row>
    <row r="68" spans="1:20" s="331" customFormat="1" ht="12.75" customHeight="1">
      <c r="A68" s="274"/>
      <c r="B68" s="433"/>
      <c r="C68" s="342"/>
      <c r="D68" s="387"/>
      <c r="E68" s="276"/>
      <c r="F68" s="616">
        <v>0</v>
      </c>
      <c r="G68" s="278" t="s">
        <v>179</v>
      </c>
      <c r="H68" s="187" t="str">
        <f t="shared" si="1"/>
        <v/>
      </c>
      <c r="M68" s="2034"/>
      <c r="N68" s="2031"/>
      <c r="P68" s="2034"/>
      <c r="Q68" s="2031"/>
      <c r="S68" s="2034"/>
      <c r="T68" s="2031"/>
    </row>
    <row r="69" spans="1:20" s="331" customFormat="1" ht="12.75" customHeight="1">
      <c r="A69" s="274"/>
      <c r="B69" s="433"/>
      <c r="C69" s="342"/>
      <c r="D69" s="387"/>
      <c r="E69" s="276"/>
      <c r="F69" s="616">
        <v>0</v>
      </c>
      <c r="G69" s="278" t="s">
        <v>179</v>
      </c>
      <c r="H69" s="187" t="str">
        <f t="shared" si="1"/>
        <v/>
      </c>
      <c r="M69" s="2034"/>
      <c r="N69" s="2031"/>
      <c r="P69" s="2034"/>
      <c r="Q69" s="2031"/>
      <c r="S69" s="2034"/>
      <c r="T69" s="2031"/>
    </row>
    <row r="70" spans="1:20" s="424" customFormat="1" ht="12.75" customHeight="1">
      <c r="A70" s="274"/>
      <c r="B70" s="433"/>
      <c r="C70" s="342"/>
      <c r="D70" s="387"/>
      <c r="E70" s="276"/>
      <c r="F70" s="616">
        <v>0</v>
      </c>
      <c r="G70" s="278" t="s">
        <v>179</v>
      </c>
      <c r="H70" s="187" t="str">
        <f t="shared" si="1"/>
        <v/>
      </c>
      <c r="I70" s="342"/>
      <c r="M70" s="2034"/>
      <c r="N70" s="2031"/>
      <c r="P70" s="2034"/>
      <c r="Q70" s="2031"/>
      <c r="S70" s="2034"/>
      <c r="T70" s="2031"/>
    </row>
    <row r="71" spans="1:20" s="331" customFormat="1" ht="12.75" customHeight="1">
      <c r="A71" s="274"/>
      <c r="B71" s="433"/>
      <c r="C71" s="342"/>
      <c r="D71" s="387"/>
      <c r="E71" s="276"/>
      <c r="F71" s="616">
        <v>0</v>
      </c>
      <c r="G71" s="278" t="s">
        <v>179</v>
      </c>
      <c r="H71" s="187" t="str">
        <f t="shared" si="1"/>
        <v/>
      </c>
      <c r="M71" s="2034"/>
      <c r="N71" s="2031"/>
      <c r="P71" s="2034"/>
      <c r="Q71" s="2031"/>
      <c r="S71" s="2034"/>
      <c r="T71" s="2031"/>
    </row>
    <row r="72" spans="1:20" s="331" customFormat="1" ht="12.75" customHeight="1">
      <c r="A72" s="274"/>
      <c r="B72" s="433"/>
      <c r="C72" s="342"/>
      <c r="D72" s="387"/>
      <c r="E72" s="276"/>
      <c r="F72" s="616">
        <v>0</v>
      </c>
      <c r="G72" s="278" t="s">
        <v>179</v>
      </c>
      <c r="H72" s="187" t="str">
        <f t="shared" si="1"/>
        <v/>
      </c>
      <c r="I72" s="342"/>
      <c r="M72" s="2034"/>
      <c r="N72" s="2031"/>
      <c r="P72" s="2034"/>
      <c r="Q72" s="2031"/>
      <c r="S72" s="2034"/>
      <c r="T72" s="2031"/>
    </row>
    <row r="73" spans="1:20" s="331" customFormat="1" ht="12.75" customHeight="1">
      <c r="A73" s="274"/>
      <c r="B73" s="433"/>
      <c r="C73" s="342"/>
      <c r="D73" s="387"/>
      <c r="E73" s="276"/>
      <c r="F73" s="616">
        <v>0</v>
      </c>
      <c r="G73" s="278" t="s">
        <v>179</v>
      </c>
      <c r="H73" s="187" t="str">
        <f t="shared" si="1"/>
        <v/>
      </c>
      <c r="M73" s="2034"/>
      <c r="N73" s="2031"/>
      <c r="P73" s="2034"/>
      <c r="Q73" s="2031"/>
      <c r="S73" s="2034"/>
      <c r="T73" s="2031"/>
    </row>
    <row r="74" spans="1:20" s="331" customFormat="1" ht="12.75" customHeight="1">
      <c r="A74" s="274"/>
      <c r="B74" s="433"/>
      <c r="C74" s="342"/>
      <c r="D74" s="387"/>
      <c r="E74" s="276"/>
      <c r="F74" s="616">
        <v>0</v>
      </c>
      <c r="G74" s="278" t="s">
        <v>179</v>
      </c>
      <c r="H74" s="187" t="str">
        <f t="shared" si="1"/>
        <v/>
      </c>
      <c r="M74" s="2034"/>
      <c r="N74" s="2031"/>
      <c r="P74" s="2034"/>
      <c r="Q74" s="2031"/>
      <c r="S74" s="2034"/>
      <c r="T74" s="2031"/>
    </row>
    <row r="75" spans="1:20" s="331" customFormat="1" ht="12.75" customHeight="1">
      <c r="A75" s="274"/>
      <c r="B75" s="433"/>
      <c r="C75" s="342"/>
      <c r="D75" s="387"/>
      <c r="E75" s="276"/>
      <c r="F75" s="616">
        <v>0</v>
      </c>
      <c r="G75" s="278" t="s">
        <v>179</v>
      </c>
      <c r="H75" s="187" t="str">
        <f t="shared" si="1"/>
        <v/>
      </c>
      <c r="M75" s="2034"/>
      <c r="N75" s="2031"/>
      <c r="P75" s="2034"/>
      <c r="Q75" s="2031"/>
      <c r="S75" s="2034"/>
      <c r="T75" s="2031"/>
    </row>
    <row r="76" spans="1:20" s="424" customFormat="1" ht="12.75">
      <c r="A76" s="274"/>
      <c r="B76" s="433"/>
      <c r="C76" s="342"/>
      <c r="D76" s="387"/>
      <c r="E76" s="276"/>
      <c r="F76" s="616">
        <v>0</v>
      </c>
      <c r="G76" s="278" t="s">
        <v>179</v>
      </c>
      <c r="H76" s="187" t="str">
        <f t="shared" si="1"/>
        <v/>
      </c>
      <c r="I76" s="342"/>
      <c r="M76" s="2034"/>
      <c r="N76" s="2031"/>
      <c r="P76" s="2034"/>
      <c r="Q76" s="2031"/>
      <c r="S76" s="2034"/>
      <c r="T76" s="2031"/>
    </row>
    <row r="77" spans="1:20" s="331" customFormat="1" ht="12.75" customHeight="1">
      <c r="A77" s="274"/>
      <c r="B77" s="433"/>
      <c r="C77" s="342"/>
      <c r="D77" s="387"/>
      <c r="E77" s="276"/>
      <c r="F77" s="616">
        <v>0</v>
      </c>
      <c r="G77" s="278" t="s">
        <v>179</v>
      </c>
      <c r="H77" s="187" t="str">
        <f t="shared" si="1"/>
        <v/>
      </c>
      <c r="M77" s="2034"/>
      <c r="N77" s="2031"/>
      <c r="P77" s="2034"/>
      <c r="Q77" s="2031"/>
      <c r="S77" s="2034"/>
      <c r="T77" s="2031"/>
    </row>
    <row r="78" spans="1:20" s="424" customFormat="1" ht="12.75" customHeight="1">
      <c r="A78" s="274"/>
      <c r="B78" s="433"/>
      <c r="C78" s="342"/>
      <c r="D78" s="387"/>
      <c r="E78" s="276"/>
      <c r="F78" s="616">
        <v>0</v>
      </c>
      <c r="G78" s="278" t="s">
        <v>179</v>
      </c>
      <c r="H78" s="187" t="str">
        <f t="shared" si="1"/>
        <v/>
      </c>
      <c r="I78" s="342"/>
      <c r="M78" s="2034"/>
      <c r="N78" s="2031"/>
      <c r="P78" s="2034"/>
      <c r="Q78" s="2031"/>
      <c r="S78" s="2034"/>
      <c r="T78" s="2031"/>
    </row>
    <row r="79" spans="1:20" s="331" customFormat="1" ht="12.75" customHeight="1">
      <c r="A79" s="274"/>
      <c r="B79" s="433"/>
      <c r="C79" s="342"/>
      <c r="D79" s="387"/>
      <c r="E79" s="276"/>
      <c r="F79" s="616">
        <v>0</v>
      </c>
      <c r="G79" s="278" t="s">
        <v>179</v>
      </c>
      <c r="H79" s="187" t="str">
        <f t="shared" si="1"/>
        <v/>
      </c>
      <c r="M79" s="2034"/>
      <c r="N79" s="2031"/>
      <c r="P79" s="2034"/>
      <c r="Q79" s="2031"/>
      <c r="S79" s="2034"/>
      <c r="T79" s="2031"/>
    </row>
    <row r="80" spans="1:20" s="424" customFormat="1" ht="12.75">
      <c r="A80" s="274"/>
      <c r="B80" s="433"/>
      <c r="C80" s="342"/>
      <c r="D80" s="387"/>
      <c r="E80" s="276"/>
      <c r="F80" s="616">
        <v>0</v>
      </c>
      <c r="G80" s="278" t="s">
        <v>179</v>
      </c>
      <c r="H80" s="187" t="str">
        <f t="shared" si="1"/>
        <v/>
      </c>
      <c r="I80" s="342"/>
      <c r="M80" s="2034"/>
      <c r="N80" s="2031"/>
      <c r="P80" s="2034"/>
      <c r="Q80" s="2031"/>
      <c r="S80" s="2034"/>
      <c r="T80" s="2031"/>
    </row>
    <row r="81" spans="1:20" s="331" customFormat="1" ht="12.75">
      <c r="A81" s="274"/>
      <c r="B81" s="433"/>
      <c r="C81" s="342"/>
      <c r="D81" s="387"/>
      <c r="E81" s="276"/>
      <c r="F81" s="616">
        <v>0</v>
      </c>
      <c r="G81" s="278" t="s">
        <v>179</v>
      </c>
      <c r="H81" s="187" t="str">
        <f t="shared" si="1"/>
        <v/>
      </c>
      <c r="M81" s="2034"/>
      <c r="N81" s="2031"/>
      <c r="P81" s="2034"/>
      <c r="Q81" s="2031"/>
      <c r="S81" s="2034"/>
      <c r="T81" s="2031"/>
    </row>
    <row r="82" spans="1:20" s="331" customFormat="1" ht="12.75">
      <c r="A82" s="274"/>
      <c r="B82" s="433"/>
      <c r="C82" s="342"/>
      <c r="D82" s="387"/>
      <c r="E82" s="276"/>
      <c r="F82" s="616">
        <v>0</v>
      </c>
      <c r="G82" s="278" t="s">
        <v>179</v>
      </c>
      <c r="H82" s="187" t="str">
        <f t="shared" si="1"/>
        <v/>
      </c>
      <c r="M82" s="2034"/>
      <c r="N82" s="2031"/>
      <c r="P82" s="2034"/>
      <c r="Q82" s="2031"/>
      <c r="S82" s="2034"/>
      <c r="T82" s="2031"/>
    </row>
    <row r="83" spans="1:20" s="331" customFormat="1" ht="12.75">
      <c r="A83" s="274"/>
      <c r="B83" s="433"/>
      <c r="C83" s="342"/>
      <c r="D83" s="387"/>
      <c r="E83" s="276"/>
      <c r="F83" s="616">
        <v>0</v>
      </c>
      <c r="G83" s="278" t="s">
        <v>179</v>
      </c>
      <c r="H83" s="187" t="str">
        <f t="shared" si="1"/>
        <v/>
      </c>
      <c r="M83" s="2034"/>
      <c r="N83" s="2031"/>
      <c r="P83" s="2034"/>
      <c r="Q83" s="2031"/>
      <c r="S83" s="2034"/>
      <c r="T83" s="2031"/>
    </row>
    <row r="84" spans="1:20" s="331" customFormat="1" ht="12.75">
      <c r="A84" s="274"/>
      <c r="B84" s="433"/>
      <c r="C84" s="342"/>
      <c r="D84" s="387"/>
      <c r="E84" s="276"/>
      <c r="F84" s="616">
        <v>0</v>
      </c>
      <c r="G84" s="278" t="s">
        <v>179</v>
      </c>
      <c r="H84" s="187" t="str">
        <f t="shared" si="1"/>
        <v/>
      </c>
      <c r="M84" s="2034"/>
      <c r="N84" s="2031"/>
      <c r="P84" s="2034"/>
      <c r="Q84" s="2031"/>
      <c r="S84" s="2034"/>
      <c r="T84" s="2031"/>
    </row>
    <row r="85" spans="1:20" s="331" customFormat="1" ht="12.75">
      <c r="A85" s="274"/>
      <c r="B85" s="433"/>
      <c r="C85" s="342"/>
      <c r="D85" s="387"/>
      <c r="E85" s="276"/>
      <c r="F85" s="616">
        <v>0</v>
      </c>
      <c r="G85" s="278" t="s">
        <v>179</v>
      </c>
      <c r="H85" s="187" t="str">
        <f t="shared" si="1"/>
        <v/>
      </c>
      <c r="M85" s="2034"/>
      <c r="N85" s="2031"/>
      <c r="P85" s="2034"/>
      <c r="Q85" s="2031"/>
      <c r="S85" s="2034"/>
      <c r="T85" s="2031"/>
    </row>
    <row r="86" spans="1:20" s="331" customFormat="1" ht="12.75">
      <c r="A86" s="274"/>
      <c r="B86" s="433"/>
      <c r="C86" s="342"/>
      <c r="D86" s="387"/>
      <c r="E86" s="276"/>
      <c r="F86" s="616">
        <v>0</v>
      </c>
      <c r="G86" s="278" t="s">
        <v>179</v>
      </c>
      <c r="H86" s="187" t="str">
        <f t="shared" si="1"/>
        <v/>
      </c>
      <c r="M86" s="2034"/>
      <c r="N86" s="2031"/>
      <c r="P86" s="2034"/>
      <c r="Q86" s="2031"/>
      <c r="S86" s="2034"/>
      <c r="T86" s="2031"/>
    </row>
    <row r="87" spans="1:20" s="331" customFormat="1" ht="12.75">
      <c r="A87" s="274"/>
      <c r="B87" s="433"/>
      <c r="C87" s="342"/>
      <c r="D87" s="387"/>
      <c r="E87" s="276"/>
      <c r="F87" s="616">
        <v>0</v>
      </c>
      <c r="G87" s="278" t="s">
        <v>179</v>
      </c>
      <c r="H87" s="187" t="str">
        <f t="shared" si="1"/>
        <v/>
      </c>
      <c r="M87" s="2034"/>
      <c r="N87" s="2031"/>
      <c r="P87" s="2034"/>
      <c r="Q87" s="2031"/>
      <c r="S87" s="2034"/>
      <c r="T87" s="2031"/>
    </row>
    <row r="88" spans="1:20" s="331" customFormat="1" ht="12.75">
      <c r="A88" s="274"/>
      <c r="B88" s="433"/>
      <c r="C88" s="342"/>
      <c r="D88" s="387"/>
      <c r="E88" s="276"/>
      <c r="F88" s="616">
        <v>0</v>
      </c>
      <c r="G88" s="278" t="s">
        <v>179</v>
      </c>
      <c r="H88" s="187" t="str">
        <f t="shared" si="1"/>
        <v/>
      </c>
      <c r="M88" s="2034"/>
      <c r="N88" s="2031"/>
      <c r="P88" s="2034"/>
      <c r="Q88" s="2031"/>
      <c r="S88" s="2034"/>
      <c r="T88" s="2031"/>
    </row>
    <row r="89" spans="1:20" s="331" customFormat="1" ht="12.75">
      <c r="A89" s="274"/>
      <c r="B89" s="433"/>
      <c r="C89" s="342"/>
      <c r="D89" s="387"/>
      <c r="E89" s="276"/>
      <c r="F89" s="616">
        <v>0</v>
      </c>
      <c r="G89" s="278" t="s">
        <v>179</v>
      </c>
      <c r="H89" s="187" t="str">
        <f t="shared" si="1"/>
        <v/>
      </c>
      <c r="M89" s="2034"/>
      <c r="N89" s="2031"/>
      <c r="P89" s="2034"/>
      <c r="Q89" s="2031"/>
      <c r="S89" s="2034"/>
      <c r="T89" s="2031"/>
    </row>
    <row r="90" spans="1:20" s="331" customFormat="1" ht="12.75">
      <c r="A90" s="274"/>
      <c r="B90" s="433"/>
      <c r="C90" s="342"/>
      <c r="D90" s="387"/>
      <c r="E90" s="276"/>
      <c r="F90" s="616">
        <v>0</v>
      </c>
      <c r="G90" s="278" t="s">
        <v>179</v>
      </c>
      <c r="H90" s="187" t="str">
        <f t="shared" si="1"/>
        <v/>
      </c>
      <c r="M90" s="2034"/>
      <c r="N90" s="2031"/>
      <c r="P90" s="2034"/>
      <c r="Q90" s="2031"/>
      <c r="S90" s="2034"/>
      <c r="T90" s="2031"/>
    </row>
    <row r="91" spans="1:20" s="331" customFormat="1" ht="12.75">
      <c r="A91" s="274"/>
      <c r="B91" s="433"/>
      <c r="C91" s="342"/>
      <c r="D91" s="387"/>
      <c r="E91" s="276"/>
      <c r="F91" s="616">
        <v>0</v>
      </c>
      <c r="G91" s="278" t="s">
        <v>179</v>
      </c>
      <c r="H91" s="187" t="str">
        <f t="shared" si="1"/>
        <v/>
      </c>
      <c r="M91" s="2034"/>
      <c r="N91" s="2031"/>
      <c r="P91" s="2034"/>
      <c r="Q91" s="2031"/>
      <c r="S91" s="2034"/>
      <c r="T91" s="2031"/>
    </row>
    <row r="92" spans="1:20" s="331" customFormat="1" ht="12.75" customHeight="1">
      <c r="A92" s="274"/>
      <c r="B92" s="433"/>
      <c r="C92" s="342"/>
      <c r="D92" s="387"/>
      <c r="E92" s="276"/>
      <c r="F92" s="616">
        <v>0</v>
      </c>
      <c r="G92" s="278" t="s">
        <v>179</v>
      </c>
      <c r="H92" s="187" t="str">
        <f t="shared" si="1"/>
        <v/>
      </c>
      <c r="M92" s="2034"/>
      <c r="N92" s="2031"/>
      <c r="P92" s="2034"/>
      <c r="Q92" s="2031"/>
      <c r="S92" s="2034"/>
      <c r="T92" s="2031"/>
    </row>
    <row r="93" spans="1:20" s="331" customFormat="1" ht="12.75" customHeight="1">
      <c r="A93" s="274"/>
      <c r="B93" s="433"/>
      <c r="C93" s="342"/>
      <c r="D93" s="387"/>
      <c r="E93" s="276"/>
      <c r="F93" s="616">
        <v>0</v>
      </c>
      <c r="G93" s="278" t="s">
        <v>179</v>
      </c>
      <c r="H93" s="187" t="str">
        <f t="shared" si="1"/>
        <v/>
      </c>
      <c r="M93" s="2034"/>
      <c r="N93" s="2031"/>
      <c r="P93" s="2034"/>
      <c r="Q93" s="2031"/>
      <c r="S93" s="2034"/>
      <c r="T93" s="2031"/>
    </row>
    <row r="94" spans="1:20" s="331" customFormat="1" ht="12.75" customHeight="1">
      <c r="A94" s="274"/>
      <c r="B94" s="433"/>
      <c r="C94" s="342"/>
      <c r="D94" s="387"/>
      <c r="E94" s="276"/>
      <c r="F94" s="616">
        <v>0</v>
      </c>
      <c r="G94" s="278" t="s">
        <v>179</v>
      </c>
      <c r="H94" s="187" t="str">
        <f t="shared" si="1"/>
        <v/>
      </c>
      <c r="M94" s="2034"/>
      <c r="N94" s="2031"/>
      <c r="P94" s="2034"/>
      <c r="Q94" s="2031"/>
      <c r="S94" s="2034"/>
      <c r="T94" s="2031"/>
    </row>
    <row r="95" spans="1:20" s="331" customFormat="1" ht="12.75" customHeight="1">
      <c r="A95" s="274"/>
      <c r="B95" s="433"/>
      <c r="C95" s="342"/>
      <c r="D95" s="387"/>
      <c r="E95" s="276"/>
      <c r="F95" s="616">
        <v>0</v>
      </c>
      <c r="G95" s="278" t="s">
        <v>179</v>
      </c>
      <c r="H95" s="187" t="str">
        <f t="shared" si="1"/>
        <v/>
      </c>
      <c r="M95" s="2034"/>
      <c r="N95" s="2031"/>
      <c r="P95" s="2034"/>
      <c r="Q95" s="2031"/>
      <c r="S95" s="2034"/>
      <c r="T95" s="2031"/>
    </row>
    <row r="96" spans="1:20" s="424" customFormat="1" ht="12.75" customHeight="1">
      <c r="A96" s="274"/>
      <c r="B96" s="433"/>
      <c r="C96" s="342"/>
      <c r="D96" s="387"/>
      <c r="E96" s="276"/>
      <c r="F96" s="616">
        <v>0</v>
      </c>
      <c r="G96" s="278" t="s">
        <v>179</v>
      </c>
      <c r="H96" s="187" t="str">
        <f t="shared" si="1"/>
        <v/>
      </c>
      <c r="I96" s="342"/>
      <c r="M96" s="2034"/>
      <c r="N96" s="2031"/>
      <c r="P96" s="2034"/>
      <c r="Q96" s="2031"/>
      <c r="S96" s="2034"/>
      <c r="T96" s="2031"/>
    </row>
    <row r="97" spans="1:20" s="424" customFormat="1" ht="12.75" customHeight="1">
      <c r="A97" s="274"/>
      <c r="B97" s="433"/>
      <c r="C97" s="342"/>
      <c r="D97" s="387"/>
      <c r="E97" s="276"/>
      <c r="F97" s="616">
        <v>0</v>
      </c>
      <c r="G97" s="278" t="s">
        <v>179</v>
      </c>
      <c r="H97" s="187" t="str">
        <f t="shared" si="1"/>
        <v/>
      </c>
      <c r="I97" s="342"/>
      <c r="M97" s="2034"/>
      <c r="N97" s="2031"/>
      <c r="P97" s="2034"/>
      <c r="Q97" s="2031"/>
      <c r="S97" s="2034"/>
      <c r="T97" s="2031"/>
    </row>
    <row r="98" spans="1:20" s="424" customFormat="1" ht="12.75" customHeight="1">
      <c r="A98" s="274"/>
      <c r="B98" s="433"/>
      <c r="C98" s="342"/>
      <c r="D98" s="387"/>
      <c r="E98" s="276"/>
      <c r="F98" s="616">
        <v>0</v>
      </c>
      <c r="G98" s="278" t="s">
        <v>179</v>
      </c>
      <c r="H98" s="187" t="str">
        <f t="shared" si="1"/>
        <v/>
      </c>
      <c r="I98" s="342"/>
      <c r="M98" s="2034"/>
      <c r="N98" s="2031"/>
      <c r="P98" s="2034"/>
      <c r="Q98" s="2031"/>
      <c r="S98" s="2034"/>
      <c r="T98" s="2031"/>
    </row>
    <row r="99" spans="1:20" s="424" customFormat="1" ht="12.75" customHeight="1">
      <c r="A99" s="274"/>
      <c r="B99" s="433"/>
      <c r="C99" s="342"/>
      <c r="D99" s="387"/>
      <c r="E99" s="276"/>
      <c r="F99" s="616">
        <v>0</v>
      </c>
      <c r="G99" s="278" t="s">
        <v>179</v>
      </c>
      <c r="H99" s="187" t="str">
        <f t="shared" si="1"/>
        <v/>
      </c>
      <c r="I99" s="342"/>
      <c r="M99" s="2034"/>
      <c r="N99" s="2031"/>
      <c r="P99" s="2034"/>
      <c r="Q99" s="2031"/>
      <c r="S99" s="2034"/>
      <c r="T99" s="2031"/>
    </row>
    <row r="100" spans="1:20" s="424" customFormat="1" ht="12.75" customHeight="1">
      <c r="A100" s="274"/>
      <c r="B100" s="433"/>
      <c r="C100" s="342"/>
      <c r="D100" s="387"/>
      <c r="E100" s="276"/>
      <c r="F100" s="616">
        <v>0</v>
      </c>
      <c r="G100" s="278" t="s">
        <v>179</v>
      </c>
      <c r="H100" s="187" t="str">
        <f t="shared" si="1"/>
        <v/>
      </c>
      <c r="I100" s="342"/>
      <c r="M100" s="2034"/>
      <c r="N100" s="2031"/>
      <c r="P100" s="2034"/>
      <c r="Q100" s="2031"/>
      <c r="S100" s="2034"/>
      <c r="T100" s="2031"/>
    </row>
    <row r="101" spans="1:20" s="424" customFormat="1" ht="12.75" customHeight="1">
      <c r="A101" s="274"/>
      <c r="B101" s="433"/>
      <c r="C101" s="342"/>
      <c r="D101" s="387"/>
      <c r="E101" s="276"/>
      <c r="F101" s="616">
        <v>0</v>
      </c>
      <c r="G101" s="278" t="s">
        <v>179</v>
      </c>
      <c r="H101" s="187" t="str">
        <f t="shared" si="1"/>
        <v/>
      </c>
      <c r="I101" s="342"/>
      <c r="M101" s="2034"/>
      <c r="N101" s="2031"/>
      <c r="P101" s="2034"/>
      <c r="Q101" s="2031"/>
      <c r="S101" s="2034"/>
      <c r="T101" s="2031"/>
    </row>
    <row r="102" spans="1:20" s="424" customFormat="1" ht="12.75" customHeight="1">
      <c r="A102" s="274"/>
      <c r="B102" s="433"/>
      <c r="C102" s="342"/>
      <c r="D102" s="387"/>
      <c r="E102" s="276"/>
      <c r="F102" s="616">
        <v>0</v>
      </c>
      <c r="G102" s="278" t="s">
        <v>179</v>
      </c>
      <c r="H102" s="187" t="str">
        <f t="shared" si="1"/>
        <v/>
      </c>
      <c r="I102" s="342"/>
      <c r="M102" s="2034"/>
      <c r="N102" s="2031"/>
      <c r="P102" s="2034"/>
      <c r="Q102" s="2031"/>
      <c r="S102" s="2034"/>
      <c r="T102" s="2031"/>
    </row>
    <row r="103" spans="1:20" s="424" customFormat="1" ht="12.75" customHeight="1">
      <c r="A103" s="274"/>
      <c r="B103" s="433"/>
      <c r="C103" s="342"/>
      <c r="D103" s="387"/>
      <c r="E103" s="276"/>
      <c r="F103" s="616">
        <v>0</v>
      </c>
      <c r="G103" s="278" t="s">
        <v>179</v>
      </c>
      <c r="H103" s="187" t="str">
        <f t="shared" si="1"/>
        <v/>
      </c>
      <c r="I103" s="342"/>
      <c r="M103" s="2034"/>
      <c r="N103" s="2031"/>
      <c r="P103" s="2034"/>
      <c r="Q103" s="2031"/>
      <c r="S103" s="2034"/>
      <c r="T103" s="2031"/>
    </row>
    <row r="104" spans="1:20" s="331" customFormat="1" ht="12.75" customHeight="1">
      <c r="A104" s="274"/>
      <c r="B104" s="433"/>
      <c r="C104" s="342"/>
      <c r="D104" s="387"/>
      <c r="E104" s="276"/>
      <c r="F104" s="616">
        <v>0</v>
      </c>
      <c r="G104" s="278" t="s">
        <v>179</v>
      </c>
      <c r="H104" s="187" t="str">
        <f t="shared" ref="H104:H167" si="2">IF(F104=0,"",G104*F104)</f>
        <v/>
      </c>
      <c r="M104" s="2034"/>
      <c r="N104" s="2031"/>
      <c r="P104" s="2034"/>
      <c r="Q104" s="2031"/>
      <c r="S104" s="2034"/>
      <c r="T104" s="2031"/>
    </row>
    <row r="105" spans="1:20" s="331" customFormat="1" ht="12.75" customHeight="1">
      <c r="A105" s="274"/>
      <c r="B105" s="433"/>
      <c r="C105" s="342"/>
      <c r="D105" s="387"/>
      <c r="E105" s="276"/>
      <c r="F105" s="616">
        <v>0</v>
      </c>
      <c r="G105" s="278" t="s">
        <v>179</v>
      </c>
      <c r="H105" s="187" t="str">
        <f t="shared" si="2"/>
        <v/>
      </c>
      <c r="M105" s="2034"/>
      <c r="N105" s="2031"/>
      <c r="P105" s="2034"/>
      <c r="Q105" s="2031"/>
      <c r="S105" s="2034"/>
      <c r="T105" s="2031"/>
    </row>
    <row r="106" spans="1:20" s="331" customFormat="1" ht="12.75" customHeight="1">
      <c r="A106" s="274"/>
      <c r="B106" s="433"/>
      <c r="C106" s="342"/>
      <c r="D106" s="387"/>
      <c r="E106" s="276"/>
      <c r="F106" s="616">
        <v>0</v>
      </c>
      <c r="G106" s="278" t="s">
        <v>179</v>
      </c>
      <c r="H106" s="187" t="str">
        <f t="shared" si="2"/>
        <v/>
      </c>
      <c r="M106" s="2034"/>
      <c r="N106" s="2031"/>
      <c r="P106" s="2034"/>
      <c r="Q106" s="2031"/>
      <c r="S106" s="2034"/>
      <c r="T106" s="2031"/>
    </row>
    <row r="107" spans="1:20" s="424" customFormat="1" ht="12.75" customHeight="1">
      <c r="A107" s="274"/>
      <c r="B107" s="433"/>
      <c r="C107" s="342"/>
      <c r="D107" s="387"/>
      <c r="E107" s="276"/>
      <c r="F107" s="616">
        <v>0</v>
      </c>
      <c r="G107" s="278" t="s">
        <v>179</v>
      </c>
      <c r="H107" s="187" t="str">
        <f t="shared" si="2"/>
        <v/>
      </c>
      <c r="I107" s="342"/>
      <c r="M107" s="2034"/>
      <c r="N107" s="2031"/>
      <c r="P107" s="2034"/>
      <c r="Q107" s="2031"/>
      <c r="S107" s="2034"/>
      <c r="T107" s="2031"/>
    </row>
    <row r="108" spans="1:20" s="331" customFormat="1" ht="12.75" customHeight="1">
      <c r="A108" s="274"/>
      <c r="B108" s="433"/>
      <c r="C108" s="342"/>
      <c r="D108" s="387"/>
      <c r="E108" s="276"/>
      <c r="F108" s="616">
        <v>0</v>
      </c>
      <c r="G108" s="278" t="s">
        <v>179</v>
      </c>
      <c r="H108" s="187" t="str">
        <f t="shared" si="2"/>
        <v/>
      </c>
      <c r="M108" s="2034"/>
      <c r="N108" s="2031"/>
      <c r="P108" s="2034"/>
      <c r="Q108" s="2031"/>
      <c r="S108" s="2034"/>
      <c r="T108" s="2031"/>
    </row>
    <row r="109" spans="1:20" s="331" customFormat="1" ht="12.75" customHeight="1">
      <c r="A109" s="274"/>
      <c r="B109" s="433"/>
      <c r="C109" s="342"/>
      <c r="D109" s="387"/>
      <c r="E109" s="276"/>
      <c r="F109" s="616">
        <v>0</v>
      </c>
      <c r="G109" s="278" t="s">
        <v>179</v>
      </c>
      <c r="H109" s="187" t="str">
        <f t="shared" si="2"/>
        <v/>
      </c>
      <c r="M109" s="2034"/>
      <c r="N109" s="2031"/>
      <c r="P109" s="2034"/>
      <c r="Q109" s="2031"/>
      <c r="S109" s="2034"/>
      <c r="T109" s="2031"/>
    </row>
    <row r="110" spans="1:20" s="331" customFormat="1" ht="12.75" customHeight="1">
      <c r="A110" s="274"/>
      <c r="B110" s="433"/>
      <c r="C110" s="342"/>
      <c r="D110" s="387"/>
      <c r="E110" s="276"/>
      <c r="F110" s="616">
        <v>0</v>
      </c>
      <c r="G110" s="278" t="s">
        <v>179</v>
      </c>
      <c r="H110" s="187" t="str">
        <f t="shared" si="2"/>
        <v/>
      </c>
      <c r="M110" s="2034"/>
      <c r="N110" s="2031"/>
      <c r="P110" s="2034"/>
      <c r="Q110" s="2031"/>
      <c r="S110" s="2034"/>
      <c r="T110" s="2031"/>
    </row>
    <row r="111" spans="1:20" s="331" customFormat="1" ht="12.75" customHeight="1">
      <c r="A111" s="274"/>
      <c r="B111" s="433"/>
      <c r="C111" s="342"/>
      <c r="D111" s="387"/>
      <c r="E111" s="276"/>
      <c r="F111" s="616">
        <v>0</v>
      </c>
      <c r="G111" s="278" t="s">
        <v>179</v>
      </c>
      <c r="H111" s="187" t="str">
        <f t="shared" si="2"/>
        <v/>
      </c>
      <c r="M111" s="2034"/>
      <c r="N111" s="2031"/>
      <c r="P111" s="2034"/>
      <c r="Q111" s="2031"/>
      <c r="S111" s="2034"/>
      <c r="T111" s="2031"/>
    </row>
    <row r="112" spans="1:20" s="331" customFormat="1" ht="12.75" customHeight="1">
      <c r="A112" s="274"/>
      <c r="B112" s="433"/>
      <c r="C112" s="342"/>
      <c r="D112" s="387"/>
      <c r="E112" s="276"/>
      <c r="F112" s="616">
        <v>0</v>
      </c>
      <c r="G112" s="278" t="s">
        <v>179</v>
      </c>
      <c r="H112" s="187" t="str">
        <f t="shared" si="2"/>
        <v/>
      </c>
      <c r="M112" s="2034"/>
      <c r="N112" s="2031"/>
      <c r="P112" s="2034"/>
      <c r="Q112" s="2031"/>
      <c r="S112" s="2034"/>
      <c r="T112" s="2031"/>
    </row>
    <row r="113" spans="1:20" s="331" customFormat="1" ht="12.75" customHeight="1">
      <c r="A113" s="274"/>
      <c r="B113" s="433"/>
      <c r="C113" s="342"/>
      <c r="D113" s="387"/>
      <c r="E113" s="276"/>
      <c r="F113" s="616">
        <v>0</v>
      </c>
      <c r="G113" s="278" t="s">
        <v>179</v>
      </c>
      <c r="H113" s="187" t="str">
        <f t="shared" si="2"/>
        <v/>
      </c>
      <c r="M113" s="2034"/>
      <c r="N113" s="2031"/>
      <c r="P113" s="2034"/>
      <c r="Q113" s="2031"/>
      <c r="S113" s="2034"/>
      <c r="T113" s="2031"/>
    </row>
    <row r="114" spans="1:20" s="331" customFormat="1" ht="12.75" customHeight="1">
      <c r="A114" s="274"/>
      <c r="B114" s="433"/>
      <c r="C114" s="342"/>
      <c r="D114" s="387"/>
      <c r="E114" s="276"/>
      <c r="F114" s="616">
        <v>0</v>
      </c>
      <c r="G114" s="278" t="s">
        <v>179</v>
      </c>
      <c r="H114" s="187" t="str">
        <f t="shared" si="2"/>
        <v/>
      </c>
      <c r="M114" s="2034"/>
      <c r="N114" s="2031"/>
      <c r="P114" s="2034"/>
      <c r="Q114" s="2031"/>
      <c r="S114" s="2034"/>
      <c r="T114" s="2031"/>
    </row>
    <row r="115" spans="1:20" s="331" customFormat="1" ht="12.75" customHeight="1">
      <c r="A115" s="274"/>
      <c r="B115" s="433"/>
      <c r="C115" s="342"/>
      <c r="D115" s="387"/>
      <c r="E115" s="276"/>
      <c r="F115" s="616">
        <v>0</v>
      </c>
      <c r="G115" s="278" t="s">
        <v>179</v>
      </c>
      <c r="H115" s="187" t="str">
        <f t="shared" si="2"/>
        <v/>
      </c>
      <c r="M115" s="2034"/>
      <c r="N115" s="2031"/>
      <c r="P115" s="2034"/>
      <c r="Q115" s="2031"/>
      <c r="S115" s="2034"/>
      <c r="T115" s="2031"/>
    </row>
    <row r="116" spans="1:20" s="331" customFormat="1" ht="12.75" customHeight="1">
      <c r="A116" s="274"/>
      <c r="B116" s="433"/>
      <c r="C116" s="342"/>
      <c r="D116" s="387"/>
      <c r="E116" s="276"/>
      <c r="F116" s="616">
        <v>0</v>
      </c>
      <c r="G116" s="278" t="s">
        <v>179</v>
      </c>
      <c r="H116" s="187" t="str">
        <f t="shared" si="2"/>
        <v/>
      </c>
      <c r="M116" s="2034"/>
      <c r="N116" s="2031"/>
      <c r="P116" s="2034"/>
      <c r="Q116" s="2031"/>
      <c r="S116" s="2034"/>
      <c r="T116" s="2031"/>
    </row>
    <row r="117" spans="1:20" s="331" customFormat="1" ht="12.75" customHeight="1">
      <c r="A117" s="274"/>
      <c r="B117" s="433"/>
      <c r="C117" s="342"/>
      <c r="D117" s="387"/>
      <c r="E117" s="276"/>
      <c r="F117" s="616">
        <v>0</v>
      </c>
      <c r="G117" s="278" t="s">
        <v>179</v>
      </c>
      <c r="H117" s="187" t="str">
        <f t="shared" si="2"/>
        <v/>
      </c>
      <c r="M117" s="2034"/>
      <c r="N117" s="2031"/>
      <c r="P117" s="2034"/>
      <c r="Q117" s="2031"/>
      <c r="S117" s="2034"/>
      <c r="T117" s="2031"/>
    </row>
    <row r="118" spans="1:20" s="331" customFormat="1" ht="12.75" customHeight="1">
      <c r="A118" s="274"/>
      <c r="B118" s="433"/>
      <c r="C118" s="342"/>
      <c r="D118" s="387"/>
      <c r="E118" s="276"/>
      <c r="F118" s="616">
        <v>0</v>
      </c>
      <c r="G118" s="278" t="s">
        <v>179</v>
      </c>
      <c r="H118" s="187" t="str">
        <f t="shared" si="2"/>
        <v/>
      </c>
      <c r="M118" s="2034"/>
      <c r="N118" s="2031"/>
      <c r="P118" s="2034"/>
      <c r="Q118" s="2031"/>
      <c r="S118" s="2034"/>
      <c r="T118" s="2031"/>
    </row>
    <row r="119" spans="1:20" s="331" customFormat="1" ht="12.75" customHeight="1">
      <c r="A119" s="274"/>
      <c r="B119" s="433"/>
      <c r="C119" s="342"/>
      <c r="D119" s="387"/>
      <c r="E119" s="276"/>
      <c r="F119" s="616">
        <v>0</v>
      </c>
      <c r="G119" s="278" t="s">
        <v>179</v>
      </c>
      <c r="H119" s="187" t="str">
        <f t="shared" si="2"/>
        <v/>
      </c>
      <c r="M119" s="2034"/>
      <c r="N119" s="2031"/>
      <c r="P119" s="2034"/>
      <c r="Q119" s="2031"/>
      <c r="S119" s="2034"/>
      <c r="T119" s="2031"/>
    </row>
    <row r="120" spans="1:20" s="331" customFormat="1" ht="12.75" customHeight="1">
      <c r="A120" s="274"/>
      <c r="B120" s="433"/>
      <c r="C120" s="342"/>
      <c r="D120" s="387"/>
      <c r="E120" s="276"/>
      <c r="F120" s="616">
        <v>0</v>
      </c>
      <c r="G120" s="278" t="s">
        <v>179</v>
      </c>
      <c r="H120" s="187" t="str">
        <f t="shared" si="2"/>
        <v/>
      </c>
      <c r="M120" s="2034"/>
      <c r="N120" s="2031"/>
      <c r="P120" s="2034"/>
      <c r="Q120" s="2031"/>
      <c r="S120" s="2034"/>
      <c r="T120" s="2031"/>
    </row>
    <row r="121" spans="1:20" s="331" customFormat="1" ht="12.75" customHeight="1">
      <c r="A121" s="274"/>
      <c r="B121" s="433"/>
      <c r="C121" s="342"/>
      <c r="D121" s="387"/>
      <c r="E121" s="276"/>
      <c r="F121" s="616">
        <v>0</v>
      </c>
      <c r="G121" s="278" t="s">
        <v>179</v>
      </c>
      <c r="H121" s="187" t="str">
        <f t="shared" si="2"/>
        <v/>
      </c>
      <c r="M121" s="2034"/>
      <c r="N121" s="2031"/>
      <c r="P121" s="2034"/>
      <c r="Q121" s="2031"/>
      <c r="S121" s="2034"/>
      <c r="T121" s="2031"/>
    </row>
    <row r="122" spans="1:20" s="331" customFormat="1" ht="12.75" customHeight="1">
      <c r="A122" s="274"/>
      <c r="B122" s="433"/>
      <c r="C122" s="342"/>
      <c r="D122" s="387"/>
      <c r="E122" s="276"/>
      <c r="F122" s="616">
        <v>0</v>
      </c>
      <c r="G122" s="278" t="s">
        <v>179</v>
      </c>
      <c r="H122" s="187" t="str">
        <f t="shared" si="2"/>
        <v/>
      </c>
      <c r="M122" s="2034"/>
      <c r="N122" s="2031"/>
      <c r="P122" s="2034"/>
      <c r="Q122" s="2031"/>
      <c r="S122" s="2034"/>
      <c r="T122" s="2031"/>
    </row>
    <row r="123" spans="1:20" s="331" customFormat="1" ht="12.75" customHeight="1">
      <c r="A123" s="274"/>
      <c r="B123" s="433"/>
      <c r="C123" s="342"/>
      <c r="D123" s="387"/>
      <c r="E123" s="276"/>
      <c r="F123" s="616">
        <v>0</v>
      </c>
      <c r="G123" s="278" t="s">
        <v>179</v>
      </c>
      <c r="H123" s="187" t="str">
        <f t="shared" si="2"/>
        <v/>
      </c>
      <c r="M123" s="2034"/>
      <c r="N123" s="2031"/>
      <c r="P123" s="2034"/>
      <c r="Q123" s="2031"/>
      <c r="S123" s="2034"/>
      <c r="T123" s="2031"/>
    </row>
    <row r="124" spans="1:20" s="331" customFormat="1" ht="12.75" customHeight="1">
      <c r="A124" s="274"/>
      <c r="B124" s="433"/>
      <c r="C124" s="342"/>
      <c r="D124" s="387"/>
      <c r="E124" s="276"/>
      <c r="F124" s="616">
        <v>0</v>
      </c>
      <c r="G124" s="278" t="s">
        <v>179</v>
      </c>
      <c r="H124" s="187" t="str">
        <f t="shared" si="2"/>
        <v/>
      </c>
      <c r="M124" s="2034"/>
      <c r="N124" s="2031"/>
      <c r="P124" s="2034"/>
      <c r="Q124" s="2031"/>
      <c r="S124" s="2034"/>
      <c r="T124" s="2031"/>
    </row>
    <row r="125" spans="1:20" s="331" customFormat="1" ht="12.75" customHeight="1">
      <c r="A125" s="274"/>
      <c r="B125" s="433"/>
      <c r="C125" s="342"/>
      <c r="D125" s="387"/>
      <c r="E125" s="276"/>
      <c r="F125" s="616">
        <v>0</v>
      </c>
      <c r="G125" s="278" t="s">
        <v>179</v>
      </c>
      <c r="H125" s="187" t="str">
        <f t="shared" si="2"/>
        <v/>
      </c>
      <c r="M125" s="2034"/>
      <c r="N125" s="2031"/>
      <c r="P125" s="2034"/>
      <c r="Q125" s="2031"/>
      <c r="S125" s="2034"/>
      <c r="T125" s="2031"/>
    </row>
    <row r="126" spans="1:20" s="331" customFormat="1" ht="12.75" customHeight="1">
      <c r="A126" s="274"/>
      <c r="B126" s="433"/>
      <c r="C126" s="342"/>
      <c r="D126" s="387"/>
      <c r="E126" s="276"/>
      <c r="F126" s="616">
        <v>0</v>
      </c>
      <c r="G126" s="278" t="s">
        <v>179</v>
      </c>
      <c r="H126" s="187" t="str">
        <f t="shared" si="2"/>
        <v/>
      </c>
      <c r="M126" s="2034"/>
      <c r="N126" s="2031"/>
      <c r="P126" s="2034"/>
      <c r="Q126" s="2031"/>
      <c r="S126" s="2034"/>
      <c r="T126" s="2031"/>
    </row>
    <row r="127" spans="1:20" s="331" customFormat="1" ht="12.75" customHeight="1">
      <c r="A127" s="274"/>
      <c r="B127" s="433"/>
      <c r="C127" s="342"/>
      <c r="D127" s="387"/>
      <c r="E127" s="276"/>
      <c r="F127" s="616">
        <v>0</v>
      </c>
      <c r="G127" s="278" t="s">
        <v>179</v>
      </c>
      <c r="H127" s="187" t="str">
        <f t="shared" si="2"/>
        <v/>
      </c>
      <c r="M127" s="2034"/>
      <c r="N127" s="2031"/>
      <c r="P127" s="2034"/>
      <c r="Q127" s="2031"/>
      <c r="S127" s="2034"/>
      <c r="T127" s="2031"/>
    </row>
    <row r="128" spans="1:20" s="331" customFormat="1" ht="12.75" customHeight="1">
      <c r="A128" s="274"/>
      <c r="B128" s="433"/>
      <c r="C128" s="342"/>
      <c r="D128" s="387"/>
      <c r="E128" s="276"/>
      <c r="F128" s="616">
        <v>0</v>
      </c>
      <c r="G128" s="278" t="s">
        <v>179</v>
      </c>
      <c r="H128" s="187" t="str">
        <f t="shared" si="2"/>
        <v/>
      </c>
      <c r="M128" s="2034"/>
      <c r="N128" s="2031"/>
      <c r="P128" s="2034"/>
      <c r="Q128" s="2031"/>
      <c r="S128" s="2034"/>
      <c r="T128" s="2031"/>
    </row>
    <row r="129" spans="1:20" s="331" customFormat="1" ht="12.75" customHeight="1">
      <c r="A129" s="274"/>
      <c r="B129" s="433"/>
      <c r="C129" s="342"/>
      <c r="D129" s="387"/>
      <c r="E129" s="276"/>
      <c r="F129" s="616">
        <v>0</v>
      </c>
      <c r="G129" s="278" t="s">
        <v>179</v>
      </c>
      <c r="H129" s="187" t="str">
        <f t="shared" si="2"/>
        <v/>
      </c>
      <c r="M129" s="2034"/>
      <c r="N129" s="2031"/>
      <c r="P129" s="2034"/>
      <c r="Q129" s="2031"/>
      <c r="S129" s="2034"/>
      <c r="T129" s="2031"/>
    </row>
    <row r="130" spans="1:20" s="331" customFormat="1" ht="12.75" customHeight="1">
      <c r="A130" s="274"/>
      <c r="B130" s="433"/>
      <c r="C130" s="342"/>
      <c r="D130" s="387"/>
      <c r="E130" s="276"/>
      <c r="F130" s="616">
        <v>0</v>
      </c>
      <c r="G130" s="278" t="s">
        <v>179</v>
      </c>
      <c r="H130" s="187" t="str">
        <f t="shared" si="2"/>
        <v/>
      </c>
      <c r="M130" s="2034"/>
      <c r="N130" s="2031"/>
      <c r="P130" s="2034"/>
      <c r="Q130" s="2031"/>
      <c r="S130" s="2034"/>
      <c r="T130" s="2031"/>
    </row>
    <row r="131" spans="1:20" s="331" customFormat="1" ht="12.75" customHeight="1">
      <c r="A131" s="274"/>
      <c r="B131" s="433"/>
      <c r="C131" s="342"/>
      <c r="D131" s="387"/>
      <c r="E131" s="276"/>
      <c r="F131" s="616">
        <v>0</v>
      </c>
      <c r="G131" s="278" t="s">
        <v>179</v>
      </c>
      <c r="H131" s="187" t="str">
        <f t="shared" si="2"/>
        <v/>
      </c>
      <c r="M131" s="2034"/>
      <c r="N131" s="2031"/>
      <c r="P131" s="2034"/>
      <c r="Q131" s="2031"/>
      <c r="S131" s="2034"/>
      <c r="T131" s="2031"/>
    </row>
    <row r="132" spans="1:20" s="331" customFormat="1" ht="12.75" customHeight="1">
      <c r="A132" s="274"/>
      <c r="B132" s="433"/>
      <c r="C132" s="342"/>
      <c r="D132" s="387"/>
      <c r="E132" s="276"/>
      <c r="F132" s="616">
        <v>0</v>
      </c>
      <c r="G132" s="278" t="s">
        <v>179</v>
      </c>
      <c r="H132" s="187" t="str">
        <f t="shared" si="2"/>
        <v/>
      </c>
      <c r="M132" s="2034"/>
      <c r="N132" s="2031"/>
      <c r="P132" s="2034"/>
      <c r="Q132" s="2031"/>
      <c r="S132" s="2034"/>
      <c r="T132" s="2031"/>
    </row>
    <row r="133" spans="1:20" s="331" customFormat="1" ht="12.75" customHeight="1">
      <c r="A133" s="274"/>
      <c r="B133" s="433"/>
      <c r="C133" s="342"/>
      <c r="D133" s="387"/>
      <c r="E133" s="276"/>
      <c r="F133" s="616">
        <v>0</v>
      </c>
      <c r="G133" s="278" t="s">
        <v>179</v>
      </c>
      <c r="H133" s="187" t="str">
        <f t="shared" si="2"/>
        <v/>
      </c>
      <c r="M133" s="2034"/>
      <c r="N133" s="2031"/>
      <c r="P133" s="2034"/>
      <c r="Q133" s="2031"/>
      <c r="S133" s="2034"/>
      <c r="T133" s="2031"/>
    </row>
    <row r="134" spans="1:20" s="331" customFormat="1" ht="12.75" customHeight="1">
      <c r="A134" s="274"/>
      <c r="B134" s="433"/>
      <c r="C134" s="342"/>
      <c r="D134" s="387"/>
      <c r="E134" s="276"/>
      <c r="F134" s="616">
        <v>0</v>
      </c>
      <c r="G134" s="278" t="s">
        <v>179</v>
      </c>
      <c r="H134" s="187" t="str">
        <f t="shared" si="2"/>
        <v/>
      </c>
      <c r="M134" s="2034"/>
      <c r="N134" s="2031"/>
      <c r="P134" s="2034"/>
      <c r="Q134" s="2031"/>
      <c r="S134" s="2034"/>
      <c r="T134" s="2031"/>
    </row>
    <row r="135" spans="1:20" s="331" customFormat="1" ht="12.75" customHeight="1">
      <c r="A135" s="274"/>
      <c r="B135" s="433"/>
      <c r="C135" s="342"/>
      <c r="D135" s="387"/>
      <c r="E135" s="276"/>
      <c r="F135" s="616">
        <v>0</v>
      </c>
      <c r="G135" s="278" t="s">
        <v>179</v>
      </c>
      <c r="H135" s="187" t="str">
        <f t="shared" si="2"/>
        <v/>
      </c>
      <c r="M135" s="2034"/>
      <c r="N135" s="2031"/>
      <c r="P135" s="2034"/>
      <c r="Q135" s="2031"/>
      <c r="S135" s="2034"/>
      <c r="T135" s="2031"/>
    </row>
    <row r="136" spans="1:20" s="331" customFormat="1" ht="12.75" customHeight="1">
      <c r="A136" s="274"/>
      <c r="B136" s="433"/>
      <c r="C136" s="342"/>
      <c r="D136" s="387"/>
      <c r="E136" s="276"/>
      <c r="F136" s="616">
        <v>0</v>
      </c>
      <c r="G136" s="278" t="s">
        <v>179</v>
      </c>
      <c r="H136" s="187" t="str">
        <f t="shared" si="2"/>
        <v/>
      </c>
      <c r="M136" s="2034"/>
      <c r="N136" s="2031"/>
      <c r="P136" s="2034"/>
      <c r="Q136" s="2031"/>
      <c r="S136" s="2034"/>
      <c r="T136" s="2031"/>
    </row>
    <row r="137" spans="1:20" s="331" customFormat="1" ht="12.75" customHeight="1">
      <c r="A137" s="274"/>
      <c r="B137" s="433"/>
      <c r="C137" s="342"/>
      <c r="D137" s="387"/>
      <c r="E137" s="276"/>
      <c r="F137" s="616">
        <v>0</v>
      </c>
      <c r="G137" s="278" t="s">
        <v>179</v>
      </c>
      <c r="H137" s="187" t="str">
        <f t="shared" si="2"/>
        <v/>
      </c>
      <c r="M137" s="2034"/>
      <c r="N137" s="2031"/>
      <c r="P137" s="2034"/>
      <c r="Q137" s="2031"/>
      <c r="S137" s="2034"/>
      <c r="T137" s="2031"/>
    </row>
    <row r="138" spans="1:20" s="331" customFormat="1" ht="12.75" customHeight="1">
      <c r="A138" s="274"/>
      <c r="B138" s="433"/>
      <c r="C138" s="342"/>
      <c r="D138" s="387"/>
      <c r="E138" s="276"/>
      <c r="F138" s="616">
        <v>0</v>
      </c>
      <c r="G138" s="278" t="s">
        <v>179</v>
      </c>
      <c r="H138" s="187" t="str">
        <f t="shared" si="2"/>
        <v/>
      </c>
      <c r="M138" s="2034"/>
      <c r="N138" s="2031"/>
      <c r="P138" s="2034"/>
      <c r="Q138" s="2031"/>
      <c r="S138" s="2034"/>
      <c r="T138" s="2031"/>
    </row>
    <row r="139" spans="1:20" s="331" customFormat="1" ht="12.75" customHeight="1">
      <c r="A139" s="274"/>
      <c r="B139" s="433"/>
      <c r="C139" s="342"/>
      <c r="D139" s="387"/>
      <c r="E139" s="276"/>
      <c r="F139" s="616">
        <v>0</v>
      </c>
      <c r="G139" s="278" t="s">
        <v>179</v>
      </c>
      <c r="H139" s="187" t="str">
        <f t="shared" si="2"/>
        <v/>
      </c>
      <c r="M139" s="2034"/>
      <c r="N139" s="2031"/>
      <c r="P139" s="2034"/>
      <c r="Q139" s="2031"/>
      <c r="S139" s="2034"/>
      <c r="T139" s="2031"/>
    </row>
    <row r="140" spans="1:20" s="331" customFormat="1" ht="12.75" customHeight="1">
      <c r="A140" s="274"/>
      <c r="B140" s="433"/>
      <c r="C140" s="342"/>
      <c r="D140" s="387"/>
      <c r="E140" s="276"/>
      <c r="F140" s="616">
        <v>0</v>
      </c>
      <c r="G140" s="278" t="s">
        <v>179</v>
      </c>
      <c r="H140" s="187" t="str">
        <f t="shared" si="2"/>
        <v/>
      </c>
      <c r="M140" s="2034"/>
      <c r="N140" s="2031"/>
      <c r="P140" s="2034"/>
      <c r="Q140" s="2031"/>
      <c r="S140" s="2034"/>
      <c r="T140" s="2031"/>
    </row>
    <row r="141" spans="1:20" s="331" customFormat="1" ht="12.75" customHeight="1">
      <c r="A141" s="274"/>
      <c r="B141" s="433"/>
      <c r="C141" s="342"/>
      <c r="D141" s="387"/>
      <c r="E141" s="276"/>
      <c r="F141" s="616">
        <v>0</v>
      </c>
      <c r="G141" s="278" t="s">
        <v>179</v>
      </c>
      <c r="H141" s="187" t="str">
        <f t="shared" si="2"/>
        <v/>
      </c>
      <c r="M141" s="2034"/>
      <c r="N141" s="2031"/>
      <c r="P141" s="2034"/>
      <c r="Q141" s="2031"/>
      <c r="S141" s="2034"/>
      <c r="T141" s="2031"/>
    </row>
    <row r="142" spans="1:20" s="331" customFormat="1" ht="12.75" customHeight="1">
      <c r="A142" s="274"/>
      <c r="B142" s="433"/>
      <c r="C142" s="342"/>
      <c r="D142" s="387"/>
      <c r="E142" s="276"/>
      <c r="F142" s="616">
        <v>0</v>
      </c>
      <c r="G142" s="278" t="s">
        <v>179</v>
      </c>
      <c r="H142" s="187" t="str">
        <f t="shared" si="2"/>
        <v/>
      </c>
      <c r="M142" s="2034"/>
      <c r="N142" s="2031"/>
      <c r="P142" s="2034"/>
      <c r="Q142" s="2031"/>
      <c r="S142" s="2034"/>
      <c r="T142" s="2031"/>
    </row>
    <row r="143" spans="1:20" s="331" customFormat="1" ht="12.75" customHeight="1">
      <c r="A143" s="274"/>
      <c r="B143" s="433"/>
      <c r="C143" s="342"/>
      <c r="D143" s="387"/>
      <c r="E143" s="276"/>
      <c r="F143" s="616">
        <v>0</v>
      </c>
      <c r="G143" s="278" t="s">
        <v>179</v>
      </c>
      <c r="H143" s="187" t="str">
        <f t="shared" si="2"/>
        <v/>
      </c>
      <c r="M143" s="2034"/>
      <c r="N143" s="2031"/>
      <c r="P143" s="2034"/>
      <c r="Q143" s="2031"/>
      <c r="S143" s="2034"/>
      <c r="T143" s="2031"/>
    </row>
    <row r="144" spans="1:20" s="331" customFormat="1" ht="12.75" customHeight="1">
      <c r="A144" s="274"/>
      <c r="B144" s="433"/>
      <c r="C144" s="342"/>
      <c r="D144" s="387"/>
      <c r="E144" s="276"/>
      <c r="F144" s="616">
        <v>0</v>
      </c>
      <c r="G144" s="278" t="s">
        <v>179</v>
      </c>
      <c r="H144" s="187" t="str">
        <f t="shared" si="2"/>
        <v/>
      </c>
      <c r="M144" s="2034"/>
      <c r="N144" s="2031"/>
      <c r="P144" s="2034"/>
      <c r="Q144" s="2031"/>
      <c r="S144" s="2034"/>
      <c r="T144" s="2031"/>
    </row>
    <row r="145" spans="1:20" s="331" customFormat="1" ht="12.75" customHeight="1">
      <c r="A145" s="274"/>
      <c r="B145" s="433"/>
      <c r="C145" s="342"/>
      <c r="D145" s="387"/>
      <c r="E145" s="276"/>
      <c r="F145" s="616">
        <v>0</v>
      </c>
      <c r="G145" s="278" t="s">
        <v>179</v>
      </c>
      <c r="H145" s="187" t="str">
        <f t="shared" si="2"/>
        <v/>
      </c>
      <c r="M145" s="2034"/>
      <c r="N145" s="2031"/>
      <c r="P145" s="2034"/>
      <c r="Q145" s="2031"/>
      <c r="S145" s="2034"/>
      <c r="T145" s="2031"/>
    </row>
    <row r="146" spans="1:20" s="331" customFormat="1" ht="12.75" customHeight="1">
      <c r="A146" s="274"/>
      <c r="B146" s="433"/>
      <c r="C146" s="342"/>
      <c r="D146" s="387"/>
      <c r="E146" s="276"/>
      <c r="F146" s="616">
        <v>0</v>
      </c>
      <c r="G146" s="278" t="s">
        <v>179</v>
      </c>
      <c r="H146" s="187" t="str">
        <f t="shared" si="2"/>
        <v/>
      </c>
      <c r="M146" s="2034"/>
      <c r="N146" s="2031"/>
      <c r="P146" s="2034"/>
      <c r="Q146" s="2031"/>
      <c r="S146" s="2034"/>
      <c r="T146" s="2031"/>
    </row>
    <row r="147" spans="1:20" s="331" customFormat="1" ht="12.75" customHeight="1">
      <c r="A147" s="274"/>
      <c r="B147" s="433"/>
      <c r="C147" s="342"/>
      <c r="D147" s="387"/>
      <c r="E147" s="276"/>
      <c r="F147" s="616">
        <v>0</v>
      </c>
      <c r="G147" s="278" t="s">
        <v>179</v>
      </c>
      <c r="H147" s="187" t="str">
        <f t="shared" si="2"/>
        <v/>
      </c>
      <c r="M147" s="2034"/>
      <c r="N147" s="2031"/>
      <c r="P147" s="2034"/>
      <c r="Q147" s="2031"/>
      <c r="S147" s="2034"/>
      <c r="T147" s="2031"/>
    </row>
    <row r="148" spans="1:20" s="331" customFormat="1" ht="12.75" customHeight="1">
      <c r="A148" s="274"/>
      <c r="B148" s="433"/>
      <c r="C148" s="342"/>
      <c r="D148" s="387"/>
      <c r="E148" s="276"/>
      <c r="F148" s="616">
        <v>0</v>
      </c>
      <c r="G148" s="278" t="s">
        <v>179</v>
      </c>
      <c r="H148" s="187" t="str">
        <f t="shared" si="2"/>
        <v/>
      </c>
      <c r="M148" s="2034"/>
      <c r="N148" s="2031"/>
      <c r="P148" s="2034"/>
      <c r="Q148" s="2031"/>
      <c r="S148" s="2034"/>
      <c r="T148" s="2031"/>
    </row>
    <row r="149" spans="1:20" s="331" customFormat="1" ht="12.75" customHeight="1">
      <c r="A149" s="274"/>
      <c r="B149" s="433"/>
      <c r="C149" s="342"/>
      <c r="D149" s="387"/>
      <c r="E149" s="276"/>
      <c r="F149" s="616">
        <v>0</v>
      </c>
      <c r="G149" s="278" t="s">
        <v>179</v>
      </c>
      <c r="H149" s="187" t="str">
        <f t="shared" si="2"/>
        <v/>
      </c>
      <c r="M149" s="2034"/>
      <c r="N149" s="2031"/>
      <c r="P149" s="2034"/>
      <c r="Q149" s="2031"/>
      <c r="S149" s="2034"/>
      <c r="T149" s="2031"/>
    </row>
    <row r="150" spans="1:20" s="331" customFormat="1" ht="12.75" customHeight="1">
      <c r="A150" s="274"/>
      <c r="B150" s="433"/>
      <c r="C150" s="342"/>
      <c r="D150" s="387"/>
      <c r="E150" s="276"/>
      <c r="F150" s="616">
        <v>0</v>
      </c>
      <c r="G150" s="278" t="s">
        <v>179</v>
      </c>
      <c r="H150" s="187" t="str">
        <f t="shared" si="2"/>
        <v/>
      </c>
      <c r="M150" s="2034"/>
      <c r="N150" s="2031"/>
      <c r="P150" s="2034"/>
      <c r="Q150" s="2031"/>
      <c r="S150" s="2034"/>
      <c r="T150" s="2031"/>
    </row>
    <row r="151" spans="1:20" s="331" customFormat="1" ht="12.75" customHeight="1">
      <c r="A151" s="274"/>
      <c r="B151" s="433"/>
      <c r="C151" s="342"/>
      <c r="D151" s="387"/>
      <c r="E151" s="276"/>
      <c r="F151" s="616">
        <v>0</v>
      </c>
      <c r="G151" s="278" t="s">
        <v>179</v>
      </c>
      <c r="H151" s="187" t="str">
        <f t="shared" si="2"/>
        <v/>
      </c>
      <c r="M151" s="2034"/>
      <c r="N151" s="2031"/>
      <c r="P151" s="2034"/>
      <c r="Q151" s="2031"/>
      <c r="S151" s="2034"/>
      <c r="T151" s="2031"/>
    </row>
    <row r="152" spans="1:20" s="331" customFormat="1" ht="12.75" customHeight="1">
      <c r="A152" s="274"/>
      <c r="B152" s="433"/>
      <c r="C152" s="342"/>
      <c r="D152" s="387"/>
      <c r="E152" s="276"/>
      <c r="F152" s="616">
        <v>0</v>
      </c>
      <c r="G152" s="278" t="s">
        <v>179</v>
      </c>
      <c r="H152" s="187" t="str">
        <f t="shared" si="2"/>
        <v/>
      </c>
      <c r="M152" s="2034"/>
      <c r="N152" s="2031"/>
      <c r="P152" s="2034"/>
      <c r="Q152" s="2031"/>
      <c r="S152" s="2034"/>
      <c r="T152" s="2031"/>
    </row>
    <row r="153" spans="1:20" s="331" customFormat="1" ht="12.75" customHeight="1">
      <c r="A153" s="274"/>
      <c r="B153" s="433"/>
      <c r="C153" s="342"/>
      <c r="D153" s="387"/>
      <c r="E153" s="276"/>
      <c r="F153" s="616">
        <v>0</v>
      </c>
      <c r="G153" s="278" t="s">
        <v>179</v>
      </c>
      <c r="H153" s="187" t="str">
        <f t="shared" si="2"/>
        <v/>
      </c>
      <c r="M153" s="2034"/>
      <c r="N153" s="2031"/>
      <c r="P153" s="2034"/>
      <c r="Q153" s="2031"/>
      <c r="S153" s="2034"/>
      <c r="T153" s="2031"/>
    </row>
    <row r="154" spans="1:20" s="331" customFormat="1" ht="12.75" customHeight="1">
      <c r="A154" s="274"/>
      <c r="B154" s="433"/>
      <c r="C154" s="342"/>
      <c r="D154" s="387"/>
      <c r="E154" s="276"/>
      <c r="F154" s="616">
        <v>0</v>
      </c>
      <c r="G154" s="278" t="s">
        <v>179</v>
      </c>
      <c r="H154" s="187" t="str">
        <f t="shared" si="2"/>
        <v/>
      </c>
      <c r="M154" s="2034"/>
      <c r="N154" s="2031"/>
      <c r="P154" s="2034"/>
      <c r="Q154" s="2031"/>
      <c r="S154" s="2034"/>
      <c r="T154" s="2031"/>
    </row>
    <row r="155" spans="1:20" s="331" customFormat="1" ht="12.75" customHeight="1">
      <c r="A155" s="274"/>
      <c r="B155" s="433"/>
      <c r="C155" s="342"/>
      <c r="D155" s="387"/>
      <c r="E155" s="276"/>
      <c r="F155" s="616">
        <v>0</v>
      </c>
      <c r="G155" s="278" t="s">
        <v>179</v>
      </c>
      <c r="H155" s="187" t="str">
        <f t="shared" si="2"/>
        <v/>
      </c>
      <c r="M155" s="2034"/>
      <c r="N155" s="2031"/>
      <c r="P155" s="2034"/>
      <c r="Q155" s="2031"/>
      <c r="S155" s="2034"/>
      <c r="T155" s="2031"/>
    </row>
    <row r="156" spans="1:20" s="331" customFormat="1" ht="12.75" customHeight="1">
      <c r="A156" s="274"/>
      <c r="B156" s="433"/>
      <c r="C156" s="342"/>
      <c r="D156" s="387"/>
      <c r="E156" s="276"/>
      <c r="F156" s="616">
        <v>0</v>
      </c>
      <c r="G156" s="278" t="s">
        <v>179</v>
      </c>
      <c r="H156" s="187" t="str">
        <f t="shared" si="2"/>
        <v/>
      </c>
      <c r="M156" s="2034"/>
      <c r="N156" s="2031"/>
      <c r="P156" s="2034"/>
      <c r="Q156" s="2031"/>
      <c r="S156" s="2034"/>
      <c r="T156" s="2031"/>
    </row>
    <row r="157" spans="1:20" s="331" customFormat="1" ht="12.75" customHeight="1">
      <c r="A157" s="274"/>
      <c r="B157" s="433"/>
      <c r="C157" s="342"/>
      <c r="D157" s="387"/>
      <c r="E157" s="276"/>
      <c r="F157" s="616">
        <v>0</v>
      </c>
      <c r="G157" s="278" t="s">
        <v>179</v>
      </c>
      <c r="H157" s="187" t="str">
        <f t="shared" si="2"/>
        <v/>
      </c>
      <c r="M157" s="2034"/>
      <c r="N157" s="2031"/>
      <c r="P157" s="2034"/>
      <c r="Q157" s="2031"/>
      <c r="S157" s="2034"/>
      <c r="T157" s="2031"/>
    </row>
    <row r="158" spans="1:20" s="331" customFormat="1" ht="12.75" customHeight="1">
      <c r="A158" s="274"/>
      <c r="B158" s="433"/>
      <c r="C158" s="342"/>
      <c r="D158" s="387"/>
      <c r="E158" s="276"/>
      <c r="F158" s="616">
        <v>0</v>
      </c>
      <c r="G158" s="278" t="s">
        <v>179</v>
      </c>
      <c r="H158" s="187" t="str">
        <f t="shared" si="2"/>
        <v/>
      </c>
      <c r="M158" s="2034"/>
      <c r="N158" s="2031"/>
      <c r="P158" s="2034"/>
      <c r="Q158" s="2031"/>
      <c r="S158" s="2034"/>
      <c r="T158" s="2031"/>
    </row>
    <row r="159" spans="1:20" s="331" customFormat="1" ht="12.75" customHeight="1">
      <c r="A159" s="274"/>
      <c r="B159" s="433"/>
      <c r="C159" s="342"/>
      <c r="D159" s="387"/>
      <c r="E159" s="276"/>
      <c r="F159" s="616">
        <v>0</v>
      </c>
      <c r="G159" s="278" t="s">
        <v>179</v>
      </c>
      <c r="H159" s="187" t="str">
        <f t="shared" si="2"/>
        <v/>
      </c>
      <c r="M159" s="2034"/>
      <c r="N159" s="2031"/>
      <c r="P159" s="2034"/>
      <c r="Q159" s="2031"/>
      <c r="S159" s="2034"/>
      <c r="T159" s="2031"/>
    </row>
    <row r="160" spans="1:20" s="331" customFormat="1" ht="12.75" customHeight="1" thickBot="1">
      <c r="A160" s="274"/>
      <c r="B160" s="433"/>
      <c r="C160" s="342"/>
      <c r="D160" s="387"/>
      <c r="E160" s="276"/>
      <c r="F160" s="616">
        <v>0</v>
      </c>
      <c r="G160" s="278" t="s">
        <v>179</v>
      </c>
      <c r="H160" s="187" t="str">
        <f t="shared" si="2"/>
        <v/>
      </c>
      <c r="M160" s="2037"/>
      <c r="N160" s="2038"/>
      <c r="P160" s="2037"/>
      <c r="Q160" s="2038"/>
      <c r="S160" s="2037"/>
      <c r="T160" s="2038"/>
    </row>
    <row r="161" spans="1:8" s="331" customFormat="1" ht="12.75" customHeight="1">
      <c r="A161" s="274"/>
      <c r="B161" s="433"/>
      <c r="C161" s="342"/>
      <c r="D161" s="387"/>
      <c r="E161" s="276"/>
      <c r="F161" s="616">
        <v>0</v>
      </c>
      <c r="G161" s="278" t="s">
        <v>179</v>
      </c>
      <c r="H161" s="187" t="str">
        <f t="shared" si="2"/>
        <v/>
      </c>
    </row>
    <row r="162" spans="1:8" s="331" customFormat="1" ht="12.75" customHeight="1">
      <c r="A162" s="274"/>
      <c r="B162" s="433"/>
      <c r="C162" s="342"/>
      <c r="D162" s="387"/>
      <c r="E162" s="276"/>
      <c r="F162" s="616">
        <v>0</v>
      </c>
      <c r="G162" s="278" t="s">
        <v>179</v>
      </c>
      <c r="H162" s="187" t="str">
        <f t="shared" si="2"/>
        <v/>
      </c>
    </row>
    <row r="163" spans="1:8" s="331" customFormat="1" ht="12.75" customHeight="1">
      <c r="A163" s="274"/>
      <c r="B163" s="433"/>
      <c r="C163" s="342"/>
      <c r="D163" s="387"/>
      <c r="E163" s="276"/>
      <c r="F163" s="616">
        <v>0</v>
      </c>
      <c r="G163" s="278" t="s">
        <v>179</v>
      </c>
      <c r="H163" s="187" t="str">
        <f t="shared" si="2"/>
        <v/>
      </c>
    </row>
    <row r="164" spans="1:8" s="331" customFormat="1" ht="12.75" customHeight="1">
      <c r="A164" s="274"/>
      <c r="B164" s="433"/>
      <c r="C164" s="342"/>
      <c r="D164" s="387"/>
      <c r="E164" s="276"/>
      <c r="F164" s="616">
        <v>0</v>
      </c>
      <c r="G164" s="278" t="s">
        <v>179</v>
      </c>
      <c r="H164" s="187" t="str">
        <f t="shared" si="2"/>
        <v/>
      </c>
    </row>
    <row r="165" spans="1:8" s="331" customFormat="1" ht="12.75" customHeight="1">
      <c r="A165" s="274"/>
      <c r="B165" s="433"/>
      <c r="C165" s="342"/>
      <c r="D165" s="387"/>
      <c r="E165" s="276"/>
      <c r="F165" s="616">
        <v>0</v>
      </c>
      <c r="G165" s="278" t="s">
        <v>179</v>
      </c>
      <c r="H165" s="187" t="str">
        <f t="shared" si="2"/>
        <v/>
      </c>
    </row>
    <row r="166" spans="1:8" s="331" customFormat="1" ht="12.75" customHeight="1">
      <c r="A166" s="274"/>
      <c r="B166" s="433"/>
      <c r="C166" s="342"/>
      <c r="D166" s="387"/>
      <c r="E166" s="276"/>
      <c r="F166" s="616">
        <v>0</v>
      </c>
      <c r="G166" s="278" t="s">
        <v>179</v>
      </c>
      <c r="H166" s="187" t="str">
        <f t="shared" si="2"/>
        <v/>
      </c>
    </row>
    <row r="167" spans="1:8" s="331" customFormat="1" ht="12.75" customHeight="1">
      <c r="A167" s="274"/>
      <c r="B167" s="433"/>
      <c r="C167" s="342"/>
      <c r="D167" s="387"/>
      <c r="E167" s="276"/>
      <c r="F167" s="616">
        <v>0</v>
      </c>
      <c r="G167" s="278" t="s">
        <v>179</v>
      </c>
      <c r="H167" s="187" t="str">
        <f t="shared" si="2"/>
        <v/>
      </c>
    </row>
    <row r="168" spans="1:8" s="331" customFormat="1" ht="12.75" customHeight="1">
      <c r="A168" s="274"/>
      <c r="B168" s="433"/>
      <c r="C168" s="342"/>
      <c r="D168" s="387"/>
      <c r="E168" s="276"/>
      <c r="F168" s="616">
        <v>0</v>
      </c>
      <c r="G168" s="278" t="s">
        <v>179</v>
      </c>
      <c r="H168" s="187" t="str">
        <f t="shared" ref="H168:H231" si="3">IF(F168=0,"",G168*F168)</f>
        <v/>
      </c>
    </row>
    <row r="169" spans="1:8" s="331" customFormat="1" ht="12.75" customHeight="1">
      <c r="A169" s="274"/>
      <c r="B169" s="433"/>
      <c r="C169" s="342"/>
      <c r="D169" s="387"/>
      <c r="E169" s="276"/>
      <c r="F169" s="616">
        <v>0</v>
      </c>
      <c r="G169" s="278" t="s">
        <v>179</v>
      </c>
      <c r="H169" s="187" t="str">
        <f t="shared" si="3"/>
        <v/>
      </c>
    </row>
    <row r="170" spans="1:8" s="331" customFormat="1" ht="12.75" customHeight="1">
      <c r="A170" s="274"/>
      <c r="B170" s="433"/>
      <c r="C170" s="342"/>
      <c r="D170" s="387"/>
      <c r="E170" s="276"/>
      <c r="F170" s="616">
        <v>0</v>
      </c>
      <c r="G170" s="278" t="s">
        <v>179</v>
      </c>
      <c r="H170" s="187" t="str">
        <f t="shared" si="3"/>
        <v/>
      </c>
    </row>
    <row r="171" spans="1:8" s="331" customFormat="1" ht="12.75" customHeight="1">
      <c r="A171" s="274"/>
      <c r="B171" s="433"/>
      <c r="C171" s="342"/>
      <c r="D171" s="387"/>
      <c r="E171" s="276"/>
      <c r="F171" s="616">
        <v>0</v>
      </c>
      <c r="G171" s="278" t="s">
        <v>179</v>
      </c>
      <c r="H171" s="187" t="str">
        <f t="shared" si="3"/>
        <v/>
      </c>
    </row>
    <row r="172" spans="1:8" s="331" customFormat="1" ht="12.75" customHeight="1">
      <c r="A172" s="274"/>
      <c r="B172" s="433"/>
      <c r="C172" s="342"/>
      <c r="D172" s="387"/>
      <c r="E172" s="276"/>
      <c r="F172" s="616">
        <v>0</v>
      </c>
      <c r="G172" s="278" t="s">
        <v>179</v>
      </c>
      <c r="H172" s="187" t="str">
        <f t="shared" si="3"/>
        <v/>
      </c>
    </row>
    <row r="173" spans="1:8" s="331" customFormat="1" ht="12.75" customHeight="1">
      <c r="A173" s="274"/>
      <c r="B173" s="433"/>
      <c r="C173" s="342"/>
      <c r="D173" s="387"/>
      <c r="E173" s="276"/>
      <c r="F173" s="616">
        <v>0</v>
      </c>
      <c r="G173" s="278" t="s">
        <v>179</v>
      </c>
      <c r="H173" s="187" t="str">
        <f t="shared" si="3"/>
        <v/>
      </c>
    </row>
    <row r="174" spans="1:8" s="331" customFormat="1" ht="12.75" customHeight="1">
      <c r="A174" s="274"/>
      <c r="B174" s="433"/>
      <c r="C174" s="342"/>
      <c r="D174" s="387"/>
      <c r="E174" s="276"/>
      <c r="F174" s="616">
        <v>0</v>
      </c>
      <c r="G174" s="278" t="s">
        <v>179</v>
      </c>
      <c r="H174" s="187" t="str">
        <f t="shared" si="3"/>
        <v/>
      </c>
    </row>
    <row r="175" spans="1:8" s="331" customFormat="1" ht="12.75" customHeight="1">
      <c r="A175" s="274"/>
      <c r="B175" s="433"/>
      <c r="C175" s="342"/>
      <c r="D175" s="387"/>
      <c r="E175" s="276"/>
      <c r="F175" s="616">
        <v>0</v>
      </c>
      <c r="G175" s="278" t="s">
        <v>179</v>
      </c>
      <c r="H175" s="187" t="str">
        <f t="shared" si="3"/>
        <v/>
      </c>
    </row>
    <row r="176" spans="1:8" s="331" customFormat="1" ht="12.75" customHeight="1">
      <c r="A176" s="274"/>
      <c r="B176" s="433"/>
      <c r="C176" s="342"/>
      <c r="D176" s="387"/>
      <c r="E176" s="276"/>
      <c r="F176" s="616">
        <v>0</v>
      </c>
      <c r="G176" s="278" t="s">
        <v>179</v>
      </c>
      <c r="H176" s="187" t="str">
        <f t="shared" si="3"/>
        <v/>
      </c>
    </row>
    <row r="177" spans="1:8" s="331" customFormat="1" ht="12.75" customHeight="1">
      <c r="A177" s="274"/>
      <c r="B177" s="433"/>
      <c r="C177" s="342"/>
      <c r="D177" s="387"/>
      <c r="E177" s="276"/>
      <c r="F177" s="616">
        <v>0</v>
      </c>
      <c r="G177" s="278" t="s">
        <v>179</v>
      </c>
      <c r="H177" s="187" t="str">
        <f t="shared" si="3"/>
        <v/>
      </c>
    </row>
    <row r="178" spans="1:8" s="331" customFormat="1" ht="12.75" customHeight="1">
      <c r="A178" s="274"/>
      <c r="B178" s="433"/>
      <c r="C178" s="342"/>
      <c r="D178" s="387"/>
      <c r="E178" s="276"/>
      <c r="F178" s="616">
        <v>0</v>
      </c>
      <c r="G178" s="278" t="s">
        <v>179</v>
      </c>
      <c r="H178" s="187" t="str">
        <f t="shared" si="3"/>
        <v/>
      </c>
    </row>
    <row r="179" spans="1:8" s="331" customFormat="1" ht="12.75" customHeight="1">
      <c r="A179" s="274"/>
      <c r="B179" s="433"/>
      <c r="C179" s="342"/>
      <c r="D179" s="387"/>
      <c r="E179" s="276"/>
      <c r="F179" s="616">
        <v>0</v>
      </c>
      <c r="G179" s="278" t="s">
        <v>179</v>
      </c>
      <c r="H179" s="187" t="str">
        <f t="shared" si="3"/>
        <v/>
      </c>
    </row>
    <row r="180" spans="1:8" s="331" customFormat="1" ht="12.75" customHeight="1">
      <c r="A180" s="274"/>
      <c r="B180" s="433"/>
      <c r="C180" s="342"/>
      <c r="D180" s="387"/>
      <c r="E180" s="276"/>
      <c r="F180" s="616">
        <v>0</v>
      </c>
      <c r="G180" s="278" t="s">
        <v>179</v>
      </c>
      <c r="H180" s="187" t="str">
        <f t="shared" si="3"/>
        <v/>
      </c>
    </row>
    <row r="181" spans="1:8" s="331" customFormat="1" ht="12.75" customHeight="1">
      <c r="A181" s="274"/>
      <c r="B181" s="433"/>
      <c r="C181" s="342"/>
      <c r="D181" s="387"/>
      <c r="E181" s="276"/>
      <c r="F181" s="616">
        <v>0</v>
      </c>
      <c r="G181" s="278" t="s">
        <v>179</v>
      </c>
      <c r="H181" s="187" t="str">
        <f t="shared" si="3"/>
        <v/>
      </c>
    </row>
    <row r="182" spans="1:8" s="331" customFormat="1" ht="12.75" customHeight="1">
      <c r="A182" s="274"/>
      <c r="B182" s="433"/>
      <c r="C182" s="342"/>
      <c r="D182" s="387"/>
      <c r="E182" s="276"/>
      <c r="F182" s="616">
        <v>0</v>
      </c>
      <c r="G182" s="278" t="s">
        <v>179</v>
      </c>
      <c r="H182" s="187" t="str">
        <f t="shared" si="3"/>
        <v/>
      </c>
    </row>
    <row r="183" spans="1:8" s="331" customFormat="1" ht="12.75" customHeight="1">
      <c r="A183" s="274"/>
      <c r="B183" s="433"/>
      <c r="C183" s="342"/>
      <c r="D183" s="387"/>
      <c r="E183" s="276"/>
      <c r="F183" s="616">
        <v>0</v>
      </c>
      <c r="G183" s="278" t="s">
        <v>179</v>
      </c>
      <c r="H183" s="187" t="str">
        <f t="shared" si="3"/>
        <v/>
      </c>
    </row>
    <row r="184" spans="1:8" s="331" customFormat="1" ht="12.75" customHeight="1">
      <c r="A184" s="274"/>
      <c r="B184" s="433"/>
      <c r="C184" s="342"/>
      <c r="D184" s="387"/>
      <c r="E184" s="276"/>
      <c r="F184" s="616">
        <v>0</v>
      </c>
      <c r="G184" s="278" t="s">
        <v>179</v>
      </c>
      <c r="H184" s="187" t="str">
        <f t="shared" si="3"/>
        <v/>
      </c>
    </row>
    <row r="185" spans="1:8" s="331" customFormat="1" ht="12.75" customHeight="1">
      <c r="A185" s="274"/>
      <c r="B185" s="433"/>
      <c r="C185" s="342"/>
      <c r="D185" s="387"/>
      <c r="E185" s="276"/>
      <c r="F185" s="616">
        <v>0</v>
      </c>
      <c r="G185" s="278" t="s">
        <v>179</v>
      </c>
      <c r="H185" s="187" t="str">
        <f t="shared" si="3"/>
        <v/>
      </c>
    </row>
    <row r="186" spans="1:8" s="331" customFormat="1" ht="12.75" customHeight="1">
      <c r="A186" s="274"/>
      <c r="B186" s="433"/>
      <c r="C186" s="342"/>
      <c r="D186" s="387"/>
      <c r="E186" s="276"/>
      <c r="F186" s="616">
        <v>0</v>
      </c>
      <c r="G186" s="278" t="s">
        <v>179</v>
      </c>
      <c r="H186" s="187" t="str">
        <f t="shared" si="3"/>
        <v/>
      </c>
    </row>
    <row r="187" spans="1:8" s="331" customFormat="1" ht="12.75" customHeight="1">
      <c r="A187" s="274"/>
      <c r="B187" s="433"/>
      <c r="C187" s="342"/>
      <c r="D187" s="387"/>
      <c r="E187" s="276"/>
      <c r="F187" s="616">
        <v>0</v>
      </c>
      <c r="G187" s="278" t="s">
        <v>179</v>
      </c>
      <c r="H187" s="187" t="str">
        <f t="shared" si="3"/>
        <v/>
      </c>
    </row>
    <row r="188" spans="1:8" s="331" customFormat="1" ht="12.75" customHeight="1">
      <c r="A188" s="274"/>
      <c r="B188" s="433"/>
      <c r="C188" s="342"/>
      <c r="D188" s="387"/>
      <c r="E188" s="276"/>
      <c r="F188" s="616">
        <v>0</v>
      </c>
      <c r="G188" s="278" t="s">
        <v>179</v>
      </c>
      <c r="H188" s="187" t="str">
        <f t="shared" si="3"/>
        <v/>
      </c>
    </row>
    <row r="189" spans="1:8" s="331" customFormat="1" ht="12.75" customHeight="1">
      <c r="A189" s="274"/>
      <c r="B189" s="433"/>
      <c r="C189" s="342"/>
      <c r="D189" s="387"/>
      <c r="E189" s="276"/>
      <c r="F189" s="616">
        <v>0</v>
      </c>
      <c r="G189" s="278" t="s">
        <v>179</v>
      </c>
      <c r="H189" s="187" t="str">
        <f t="shared" si="3"/>
        <v/>
      </c>
    </row>
    <row r="190" spans="1:8" s="331" customFormat="1" ht="12.75" customHeight="1">
      <c r="A190" s="274"/>
      <c r="B190" s="433"/>
      <c r="C190" s="342"/>
      <c r="D190" s="387"/>
      <c r="E190" s="276"/>
      <c r="F190" s="616">
        <v>0</v>
      </c>
      <c r="G190" s="278" t="s">
        <v>179</v>
      </c>
      <c r="H190" s="187" t="str">
        <f t="shared" si="3"/>
        <v/>
      </c>
    </row>
    <row r="191" spans="1:8" s="331" customFormat="1" ht="12.75" customHeight="1">
      <c r="A191" s="274"/>
      <c r="B191" s="433"/>
      <c r="C191" s="342"/>
      <c r="D191" s="387"/>
      <c r="E191" s="276"/>
      <c r="F191" s="616">
        <v>0</v>
      </c>
      <c r="G191" s="278" t="s">
        <v>179</v>
      </c>
      <c r="H191" s="187" t="str">
        <f t="shared" si="3"/>
        <v/>
      </c>
    </row>
    <row r="192" spans="1:8" s="331" customFormat="1" ht="12.75" customHeight="1">
      <c r="A192" s="274"/>
      <c r="B192" s="433"/>
      <c r="C192" s="342"/>
      <c r="D192" s="387"/>
      <c r="E192" s="276"/>
      <c r="F192" s="616">
        <v>0</v>
      </c>
      <c r="G192" s="278" t="s">
        <v>179</v>
      </c>
      <c r="H192" s="187" t="str">
        <f t="shared" si="3"/>
        <v/>
      </c>
    </row>
    <row r="193" spans="1:8" s="331" customFormat="1" ht="12.75" customHeight="1">
      <c r="A193" s="274"/>
      <c r="B193" s="433"/>
      <c r="C193" s="342"/>
      <c r="D193" s="387"/>
      <c r="E193" s="276"/>
      <c r="F193" s="616">
        <v>0</v>
      </c>
      <c r="G193" s="278" t="s">
        <v>179</v>
      </c>
      <c r="H193" s="187" t="str">
        <f t="shared" si="3"/>
        <v/>
      </c>
    </row>
    <row r="194" spans="1:8" s="331" customFormat="1" ht="12.75" customHeight="1">
      <c r="A194" s="274"/>
      <c r="B194" s="433"/>
      <c r="C194" s="342"/>
      <c r="D194" s="387"/>
      <c r="E194" s="276"/>
      <c r="F194" s="616">
        <v>0</v>
      </c>
      <c r="G194" s="278" t="s">
        <v>179</v>
      </c>
      <c r="H194" s="187" t="str">
        <f t="shared" si="3"/>
        <v/>
      </c>
    </row>
    <row r="195" spans="1:8" s="331" customFormat="1" ht="12.75" customHeight="1">
      <c r="A195" s="274"/>
      <c r="B195" s="433"/>
      <c r="C195" s="342"/>
      <c r="D195" s="387"/>
      <c r="E195" s="276"/>
      <c r="F195" s="616">
        <v>0</v>
      </c>
      <c r="G195" s="278" t="s">
        <v>179</v>
      </c>
      <c r="H195" s="187" t="str">
        <f t="shared" si="3"/>
        <v/>
      </c>
    </row>
    <row r="196" spans="1:8" s="331" customFormat="1" ht="12.75" customHeight="1">
      <c r="A196" s="274"/>
      <c r="B196" s="433"/>
      <c r="C196" s="342"/>
      <c r="D196" s="387"/>
      <c r="E196" s="276"/>
      <c r="F196" s="616">
        <v>0</v>
      </c>
      <c r="G196" s="278" t="s">
        <v>179</v>
      </c>
      <c r="H196" s="187" t="str">
        <f t="shared" si="3"/>
        <v/>
      </c>
    </row>
    <row r="197" spans="1:8" s="331" customFormat="1" ht="12.75" customHeight="1">
      <c r="A197" s="274"/>
      <c r="B197" s="433"/>
      <c r="C197" s="342"/>
      <c r="D197" s="387"/>
      <c r="E197" s="276"/>
      <c r="F197" s="616">
        <v>0</v>
      </c>
      <c r="G197" s="278" t="s">
        <v>179</v>
      </c>
      <c r="H197" s="187" t="str">
        <f t="shared" si="3"/>
        <v/>
      </c>
    </row>
    <row r="198" spans="1:8" s="331" customFormat="1" ht="12.75" customHeight="1">
      <c r="A198" s="274"/>
      <c r="B198" s="433"/>
      <c r="C198" s="342"/>
      <c r="D198" s="387"/>
      <c r="E198" s="276"/>
      <c r="F198" s="616">
        <v>0</v>
      </c>
      <c r="G198" s="278" t="s">
        <v>179</v>
      </c>
      <c r="H198" s="187" t="str">
        <f t="shared" si="3"/>
        <v/>
      </c>
    </row>
    <row r="199" spans="1:8" s="331" customFormat="1" ht="12.75" customHeight="1">
      <c r="A199" s="274"/>
      <c r="B199" s="433"/>
      <c r="C199" s="342"/>
      <c r="D199" s="387"/>
      <c r="E199" s="276"/>
      <c r="F199" s="616">
        <v>0</v>
      </c>
      <c r="G199" s="278" t="s">
        <v>179</v>
      </c>
      <c r="H199" s="187" t="str">
        <f t="shared" si="3"/>
        <v/>
      </c>
    </row>
    <row r="200" spans="1:8" s="331" customFormat="1" ht="12.75" customHeight="1">
      <c r="A200" s="274"/>
      <c r="B200" s="433"/>
      <c r="C200" s="342"/>
      <c r="D200" s="387"/>
      <c r="E200" s="276"/>
      <c r="F200" s="616">
        <v>0</v>
      </c>
      <c r="G200" s="278" t="s">
        <v>179</v>
      </c>
      <c r="H200" s="187" t="str">
        <f t="shared" si="3"/>
        <v/>
      </c>
    </row>
    <row r="201" spans="1:8" s="331" customFormat="1" ht="12.75" customHeight="1">
      <c r="A201" s="274"/>
      <c r="B201" s="433"/>
      <c r="C201" s="342"/>
      <c r="D201" s="387"/>
      <c r="E201" s="276"/>
      <c r="F201" s="616">
        <v>0</v>
      </c>
      <c r="G201" s="278" t="s">
        <v>179</v>
      </c>
      <c r="H201" s="187" t="str">
        <f t="shared" si="3"/>
        <v/>
      </c>
    </row>
    <row r="202" spans="1:8" s="331" customFormat="1" ht="12.75" customHeight="1">
      <c r="A202" s="274"/>
      <c r="B202" s="433"/>
      <c r="C202" s="342"/>
      <c r="D202" s="387"/>
      <c r="E202" s="276"/>
      <c r="F202" s="616">
        <v>0</v>
      </c>
      <c r="G202" s="278" t="s">
        <v>179</v>
      </c>
      <c r="H202" s="187" t="str">
        <f t="shared" si="3"/>
        <v/>
      </c>
    </row>
    <row r="203" spans="1:8" s="331" customFormat="1" ht="12.75" customHeight="1">
      <c r="A203" s="274"/>
      <c r="B203" s="433"/>
      <c r="C203" s="342"/>
      <c r="D203" s="387"/>
      <c r="E203" s="276"/>
      <c r="F203" s="616">
        <v>0</v>
      </c>
      <c r="G203" s="278" t="s">
        <v>179</v>
      </c>
      <c r="H203" s="187" t="str">
        <f t="shared" si="3"/>
        <v/>
      </c>
    </row>
    <row r="204" spans="1:8" s="331" customFormat="1" ht="12.75" customHeight="1">
      <c r="A204" s="274"/>
      <c r="B204" s="433"/>
      <c r="C204" s="342"/>
      <c r="D204" s="387"/>
      <c r="E204" s="276"/>
      <c r="F204" s="616">
        <v>0</v>
      </c>
      <c r="G204" s="278" t="s">
        <v>179</v>
      </c>
      <c r="H204" s="187" t="str">
        <f t="shared" si="3"/>
        <v/>
      </c>
    </row>
    <row r="205" spans="1:8" s="331" customFormat="1" ht="12.75" customHeight="1">
      <c r="A205" s="274"/>
      <c r="B205" s="433"/>
      <c r="C205" s="342"/>
      <c r="D205" s="387"/>
      <c r="E205" s="276"/>
      <c r="F205" s="616">
        <v>0</v>
      </c>
      <c r="G205" s="278" t="s">
        <v>179</v>
      </c>
      <c r="H205" s="187" t="str">
        <f t="shared" si="3"/>
        <v/>
      </c>
    </row>
    <row r="206" spans="1:8" s="331" customFormat="1" ht="12.75" customHeight="1">
      <c r="A206" s="274"/>
      <c r="B206" s="433"/>
      <c r="C206" s="342"/>
      <c r="D206" s="387"/>
      <c r="E206" s="276"/>
      <c r="F206" s="616">
        <v>0</v>
      </c>
      <c r="G206" s="278" t="s">
        <v>179</v>
      </c>
      <c r="H206" s="187" t="str">
        <f t="shared" si="3"/>
        <v/>
      </c>
    </row>
    <row r="207" spans="1:8" s="331" customFormat="1" ht="12.75" customHeight="1">
      <c r="A207" s="274"/>
      <c r="B207" s="433"/>
      <c r="C207" s="342"/>
      <c r="D207" s="387"/>
      <c r="E207" s="276"/>
      <c r="F207" s="616">
        <v>0</v>
      </c>
      <c r="G207" s="278" t="s">
        <v>179</v>
      </c>
      <c r="H207" s="187" t="str">
        <f t="shared" si="3"/>
        <v/>
      </c>
    </row>
    <row r="208" spans="1:8" s="331" customFormat="1" ht="12.75" customHeight="1">
      <c r="A208" s="274"/>
      <c r="B208" s="433"/>
      <c r="C208" s="342"/>
      <c r="D208" s="387"/>
      <c r="E208" s="276"/>
      <c r="F208" s="616">
        <v>0</v>
      </c>
      <c r="G208" s="278" t="s">
        <v>179</v>
      </c>
      <c r="H208" s="187" t="str">
        <f t="shared" si="3"/>
        <v/>
      </c>
    </row>
    <row r="209" spans="1:8" s="331" customFormat="1" ht="12.75" customHeight="1">
      <c r="A209" s="274"/>
      <c r="B209" s="433"/>
      <c r="C209" s="342"/>
      <c r="D209" s="387"/>
      <c r="E209" s="276"/>
      <c r="F209" s="616">
        <v>0</v>
      </c>
      <c r="G209" s="278" t="s">
        <v>179</v>
      </c>
      <c r="H209" s="187" t="str">
        <f t="shared" si="3"/>
        <v/>
      </c>
    </row>
    <row r="210" spans="1:8" s="331" customFormat="1" ht="12.75" customHeight="1">
      <c r="A210" s="274"/>
      <c r="B210" s="433"/>
      <c r="C210" s="342"/>
      <c r="D210" s="387"/>
      <c r="E210" s="276"/>
      <c r="F210" s="616">
        <v>0</v>
      </c>
      <c r="G210" s="278" t="s">
        <v>179</v>
      </c>
      <c r="H210" s="187" t="str">
        <f t="shared" si="3"/>
        <v/>
      </c>
    </row>
    <row r="211" spans="1:8" s="331" customFormat="1" ht="12.75" customHeight="1">
      <c r="A211" s="274"/>
      <c r="B211" s="433"/>
      <c r="C211" s="342"/>
      <c r="D211" s="387"/>
      <c r="E211" s="276"/>
      <c r="F211" s="616">
        <v>0</v>
      </c>
      <c r="G211" s="278" t="s">
        <v>179</v>
      </c>
      <c r="H211" s="187" t="str">
        <f t="shared" si="3"/>
        <v/>
      </c>
    </row>
    <row r="212" spans="1:8" s="331" customFormat="1" ht="12.75" customHeight="1">
      <c r="A212" s="274"/>
      <c r="B212" s="433"/>
      <c r="C212" s="342"/>
      <c r="D212" s="387"/>
      <c r="E212" s="276"/>
      <c r="F212" s="616">
        <v>0</v>
      </c>
      <c r="G212" s="278" t="s">
        <v>179</v>
      </c>
      <c r="H212" s="187" t="str">
        <f t="shared" si="3"/>
        <v/>
      </c>
    </row>
    <row r="213" spans="1:8" s="331" customFormat="1" ht="12.75" customHeight="1">
      <c r="A213" s="274"/>
      <c r="B213" s="433"/>
      <c r="C213" s="342"/>
      <c r="D213" s="387"/>
      <c r="E213" s="276"/>
      <c r="F213" s="616">
        <v>0</v>
      </c>
      <c r="G213" s="278" t="s">
        <v>179</v>
      </c>
      <c r="H213" s="187" t="str">
        <f t="shared" si="3"/>
        <v/>
      </c>
    </row>
    <row r="214" spans="1:8" s="331" customFormat="1" ht="12.75" customHeight="1">
      <c r="A214" s="274"/>
      <c r="B214" s="433"/>
      <c r="C214" s="342"/>
      <c r="D214" s="387"/>
      <c r="E214" s="276"/>
      <c r="F214" s="616">
        <v>0</v>
      </c>
      <c r="G214" s="278" t="s">
        <v>179</v>
      </c>
      <c r="H214" s="187" t="str">
        <f t="shared" si="3"/>
        <v/>
      </c>
    </row>
    <row r="215" spans="1:8" s="331" customFormat="1" ht="12.75" customHeight="1">
      <c r="A215" s="274"/>
      <c r="B215" s="433"/>
      <c r="C215" s="342"/>
      <c r="D215" s="387"/>
      <c r="E215" s="276"/>
      <c r="F215" s="616">
        <v>0</v>
      </c>
      <c r="G215" s="278" t="s">
        <v>179</v>
      </c>
      <c r="H215" s="187" t="str">
        <f t="shared" si="3"/>
        <v/>
      </c>
    </row>
    <row r="216" spans="1:8" s="331" customFormat="1" ht="12.75" customHeight="1">
      <c r="A216" s="274"/>
      <c r="B216" s="433"/>
      <c r="C216" s="342"/>
      <c r="D216" s="387"/>
      <c r="E216" s="276"/>
      <c r="F216" s="616">
        <v>0</v>
      </c>
      <c r="G216" s="278" t="s">
        <v>179</v>
      </c>
      <c r="H216" s="187" t="str">
        <f t="shared" si="3"/>
        <v/>
      </c>
    </row>
    <row r="217" spans="1:8" s="331" customFormat="1" ht="12.75" customHeight="1">
      <c r="A217" s="274"/>
      <c r="B217" s="433"/>
      <c r="C217" s="342"/>
      <c r="D217" s="387"/>
      <c r="E217" s="276"/>
      <c r="F217" s="616">
        <v>0</v>
      </c>
      <c r="G217" s="278" t="s">
        <v>179</v>
      </c>
      <c r="H217" s="187" t="str">
        <f t="shared" si="3"/>
        <v/>
      </c>
    </row>
    <row r="218" spans="1:8" s="331" customFormat="1" ht="12.75" customHeight="1">
      <c r="A218" s="274"/>
      <c r="B218" s="433"/>
      <c r="C218" s="342"/>
      <c r="D218" s="387"/>
      <c r="E218" s="276"/>
      <c r="F218" s="616">
        <v>0</v>
      </c>
      <c r="G218" s="278" t="s">
        <v>179</v>
      </c>
      <c r="H218" s="187" t="str">
        <f t="shared" si="3"/>
        <v/>
      </c>
    </row>
    <row r="219" spans="1:8" s="331" customFormat="1" ht="12.75" customHeight="1">
      <c r="A219" s="274"/>
      <c r="B219" s="433"/>
      <c r="C219" s="342"/>
      <c r="D219" s="387"/>
      <c r="E219" s="276"/>
      <c r="F219" s="616">
        <v>0</v>
      </c>
      <c r="G219" s="278" t="s">
        <v>179</v>
      </c>
      <c r="H219" s="187" t="str">
        <f t="shared" si="3"/>
        <v/>
      </c>
    </row>
    <row r="220" spans="1:8" s="331" customFormat="1" ht="12.75" customHeight="1">
      <c r="A220" s="274"/>
      <c r="B220" s="433"/>
      <c r="C220" s="342"/>
      <c r="D220" s="387"/>
      <c r="E220" s="276"/>
      <c r="F220" s="616">
        <v>0</v>
      </c>
      <c r="G220" s="278" t="s">
        <v>179</v>
      </c>
      <c r="H220" s="187" t="str">
        <f t="shared" si="3"/>
        <v/>
      </c>
    </row>
    <row r="221" spans="1:8" s="331" customFormat="1" ht="12.75" customHeight="1">
      <c r="A221" s="274"/>
      <c r="B221" s="433"/>
      <c r="C221" s="342"/>
      <c r="D221" s="387"/>
      <c r="E221" s="276"/>
      <c r="F221" s="616">
        <v>0</v>
      </c>
      <c r="G221" s="278" t="s">
        <v>179</v>
      </c>
      <c r="H221" s="187" t="str">
        <f t="shared" si="3"/>
        <v/>
      </c>
    </row>
    <row r="222" spans="1:8" s="331" customFormat="1" ht="12.75" customHeight="1">
      <c r="A222" s="274"/>
      <c r="B222" s="433"/>
      <c r="C222" s="342"/>
      <c r="D222" s="387"/>
      <c r="E222" s="276"/>
      <c r="F222" s="616">
        <v>0</v>
      </c>
      <c r="G222" s="278" t="s">
        <v>179</v>
      </c>
      <c r="H222" s="187" t="str">
        <f t="shared" si="3"/>
        <v/>
      </c>
    </row>
    <row r="223" spans="1:8" s="331" customFormat="1" ht="12.75" customHeight="1">
      <c r="A223" s="274"/>
      <c r="B223" s="433"/>
      <c r="C223" s="342"/>
      <c r="D223" s="387"/>
      <c r="E223" s="276"/>
      <c r="F223" s="616">
        <v>0</v>
      </c>
      <c r="G223" s="278" t="s">
        <v>179</v>
      </c>
      <c r="H223" s="187" t="str">
        <f t="shared" si="3"/>
        <v/>
      </c>
    </row>
    <row r="224" spans="1:8" s="331" customFormat="1" ht="12.75" customHeight="1">
      <c r="A224" s="274"/>
      <c r="B224" s="433"/>
      <c r="C224" s="342"/>
      <c r="D224" s="387"/>
      <c r="E224" s="276"/>
      <c r="F224" s="616">
        <v>0</v>
      </c>
      <c r="G224" s="278" t="s">
        <v>179</v>
      </c>
      <c r="H224" s="187" t="str">
        <f t="shared" si="3"/>
        <v/>
      </c>
    </row>
    <row r="225" spans="1:8" s="331" customFormat="1" ht="12.75" customHeight="1">
      <c r="A225" s="274"/>
      <c r="B225" s="433"/>
      <c r="C225" s="342"/>
      <c r="D225" s="387"/>
      <c r="E225" s="276"/>
      <c r="F225" s="616">
        <v>0</v>
      </c>
      <c r="G225" s="278" t="s">
        <v>179</v>
      </c>
      <c r="H225" s="187" t="str">
        <f t="shared" si="3"/>
        <v/>
      </c>
    </row>
    <row r="226" spans="1:8" s="331" customFormat="1" ht="12.75" customHeight="1">
      <c r="A226" s="274"/>
      <c r="B226" s="433"/>
      <c r="C226" s="342"/>
      <c r="D226" s="387"/>
      <c r="E226" s="276"/>
      <c r="F226" s="616">
        <v>0</v>
      </c>
      <c r="G226" s="278" t="s">
        <v>179</v>
      </c>
      <c r="H226" s="187" t="str">
        <f t="shared" si="3"/>
        <v/>
      </c>
    </row>
    <row r="227" spans="1:8" s="331" customFormat="1" ht="12.75" customHeight="1">
      <c r="A227" s="274"/>
      <c r="B227" s="433"/>
      <c r="C227" s="342"/>
      <c r="D227" s="387"/>
      <c r="E227" s="276"/>
      <c r="F227" s="616">
        <v>0</v>
      </c>
      <c r="G227" s="278" t="s">
        <v>179</v>
      </c>
      <c r="H227" s="187" t="str">
        <f t="shared" si="3"/>
        <v/>
      </c>
    </row>
    <row r="228" spans="1:8" s="331" customFormat="1" ht="12.75" customHeight="1">
      <c r="A228" s="274"/>
      <c r="B228" s="433"/>
      <c r="C228" s="342"/>
      <c r="D228" s="387"/>
      <c r="E228" s="276"/>
      <c r="F228" s="616">
        <v>0</v>
      </c>
      <c r="G228" s="278" t="s">
        <v>179</v>
      </c>
      <c r="H228" s="187" t="str">
        <f t="shared" si="3"/>
        <v/>
      </c>
    </row>
    <row r="229" spans="1:8" s="331" customFormat="1" ht="12.75" customHeight="1">
      <c r="A229" s="274"/>
      <c r="B229" s="433"/>
      <c r="C229" s="342"/>
      <c r="D229" s="387"/>
      <c r="E229" s="276"/>
      <c r="F229" s="616">
        <v>0</v>
      </c>
      <c r="G229" s="278" t="s">
        <v>179</v>
      </c>
      <c r="H229" s="187" t="str">
        <f t="shared" si="3"/>
        <v/>
      </c>
    </row>
    <row r="230" spans="1:8" s="331" customFormat="1" ht="12.75" customHeight="1">
      <c r="A230" s="274"/>
      <c r="B230" s="433"/>
      <c r="C230" s="342"/>
      <c r="D230" s="387"/>
      <c r="E230" s="276"/>
      <c r="F230" s="616">
        <v>0</v>
      </c>
      <c r="G230" s="278" t="s">
        <v>179</v>
      </c>
      <c r="H230" s="187" t="str">
        <f t="shared" si="3"/>
        <v/>
      </c>
    </row>
    <row r="231" spans="1:8" s="331" customFormat="1" ht="12.75" customHeight="1">
      <c r="A231" s="274"/>
      <c r="B231" s="433"/>
      <c r="C231" s="342"/>
      <c r="D231" s="387"/>
      <c r="E231" s="276"/>
      <c r="F231" s="616">
        <v>0</v>
      </c>
      <c r="G231" s="278" t="s">
        <v>179</v>
      </c>
      <c r="H231" s="187" t="str">
        <f t="shared" si="3"/>
        <v/>
      </c>
    </row>
    <row r="232" spans="1:8" s="331" customFormat="1" ht="12.75" customHeight="1">
      <c r="A232" s="274"/>
      <c r="B232" s="433"/>
      <c r="C232" s="342"/>
      <c r="D232" s="387"/>
      <c r="E232" s="276"/>
      <c r="F232" s="616">
        <v>0</v>
      </c>
      <c r="G232" s="278" t="s">
        <v>179</v>
      </c>
      <c r="H232" s="187" t="str">
        <f t="shared" ref="H232:H295" si="4">IF(F232=0,"",G232*F232)</f>
        <v/>
      </c>
    </row>
    <row r="233" spans="1:8" s="331" customFormat="1" ht="12.75" customHeight="1">
      <c r="A233" s="274"/>
      <c r="B233" s="433"/>
      <c r="C233" s="342"/>
      <c r="D233" s="387"/>
      <c r="E233" s="276"/>
      <c r="F233" s="616">
        <v>0</v>
      </c>
      <c r="G233" s="278" t="s">
        <v>179</v>
      </c>
      <c r="H233" s="187" t="str">
        <f t="shared" si="4"/>
        <v/>
      </c>
    </row>
    <row r="234" spans="1:8" s="331" customFormat="1" ht="12.75" customHeight="1">
      <c r="A234" s="274"/>
      <c r="B234" s="433"/>
      <c r="C234" s="342"/>
      <c r="D234" s="387"/>
      <c r="E234" s="276"/>
      <c r="F234" s="616">
        <v>0</v>
      </c>
      <c r="G234" s="278" t="s">
        <v>179</v>
      </c>
      <c r="H234" s="187" t="str">
        <f t="shared" si="4"/>
        <v/>
      </c>
    </row>
    <row r="235" spans="1:8" s="331" customFormat="1" ht="12.75" customHeight="1">
      <c r="A235" s="274"/>
      <c r="B235" s="433"/>
      <c r="C235" s="342"/>
      <c r="D235" s="387"/>
      <c r="E235" s="276"/>
      <c r="F235" s="616">
        <v>0</v>
      </c>
      <c r="G235" s="278" t="s">
        <v>179</v>
      </c>
      <c r="H235" s="187" t="str">
        <f t="shared" si="4"/>
        <v/>
      </c>
    </row>
    <row r="236" spans="1:8" s="331" customFormat="1" ht="12.75" customHeight="1">
      <c r="A236" s="274"/>
      <c r="B236" s="433"/>
      <c r="C236" s="342"/>
      <c r="D236" s="387"/>
      <c r="E236" s="276"/>
      <c r="F236" s="616">
        <v>0</v>
      </c>
      <c r="G236" s="278" t="s">
        <v>179</v>
      </c>
      <c r="H236" s="187" t="str">
        <f t="shared" si="4"/>
        <v/>
      </c>
    </row>
    <row r="237" spans="1:8" s="331" customFormat="1" ht="12.75" customHeight="1">
      <c r="A237" s="274"/>
      <c r="B237" s="433"/>
      <c r="C237" s="342"/>
      <c r="D237" s="387"/>
      <c r="E237" s="276"/>
      <c r="F237" s="616">
        <v>0</v>
      </c>
      <c r="G237" s="278" t="s">
        <v>179</v>
      </c>
      <c r="H237" s="187" t="str">
        <f t="shared" si="4"/>
        <v/>
      </c>
    </row>
    <row r="238" spans="1:8" s="331" customFormat="1" ht="12.75" customHeight="1">
      <c r="A238" s="274"/>
      <c r="B238" s="433"/>
      <c r="C238" s="342"/>
      <c r="D238" s="387"/>
      <c r="E238" s="276"/>
      <c r="F238" s="616">
        <v>0</v>
      </c>
      <c r="G238" s="278" t="s">
        <v>179</v>
      </c>
      <c r="H238" s="187" t="str">
        <f t="shared" si="4"/>
        <v/>
      </c>
    </row>
    <row r="239" spans="1:8" s="331" customFormat="1" ht="12.75" customHeight="1">
      <c r="A239" s="274"/>
      <c r="B239" s="433"/>
      <c r="C239" s="342"/>
      <c r="D239" s="387"/>
      <c r="E239" s="276"/>
      <c r="F239" s="616">
        <v>0</v>
      </c>
      <c r="G239" s="278" t="s">
        <v>179</v>
      </c>
      <c r="H239" s="187" t="str">
        <f t="shared" si="4"/>
        <v/>
      </c>
    </row>
    <row r="240" spans="1:8" s="331" customFormat="1" ht="12.75" customHeight="1">
      <c r="A240" s="274"/>
      <c r="B240" s="433"/>
      <c r="C240" s="342"/>
      <c r="D240" s="387"/>
      <c r="E240" s="276"/>
      <c r="F240" s="616">
        <v>0</v>
      </c>
      <c r="G240" s="278" t="s">
        <v>179</v>
      </c>
      <c r="H240" s="187" t="str">
        <f t="shared" si="4"/>
        <v/>
      </c>
    </row>
    <row r="241" spans="1:8" s="331" customFormat="1" ht="12.75" customHeight="1">
      <c r="A241" s="274"/>
      <c r="B241" s="433"/>
      <c r="C241" s="342"/>
      <c r="D241" s="387"/>
      <c r="E241" s="276"/>
      <c r="F241" s="616">
        <v>0</v>
      </c>
      <c r="G241" s="278" t="s">
        <v>179</v>
      </c>
      <c r="H241" s="187" t="str">
        <f t="shared" si="4"/>
        <v/>
      </c>
    </row>
    <row r="242" spans="1:8" s="331" customFormat="1" ht="12.75" customHeight="1">
      <c r="A242" s="274"/>
      <c r="B242" s="433"/>
      <c r="C242" s="342"/>
      <c r="D242" s="387"/>
      <c r="E242" s="276"/>
      <c r="F242" s="616">
        <v>0</v>
      </c>
      <c r="G242" s="278" t="s">
        <v>179</v>
      </c>
      <c r="H242" s="187" t="str">
        <f t="shared" si="4"/>
        <v/>
      </c>
    </row>
    <row r="243" spans="1:8" s="331" customFormat="1" ht="12.75" customHeight="1">
      <c r="A243" s="274"/>
      <c r="B243" s="433"/>
      <c r="C243" s="342"/>
      <c r="D243" s="387"/>
      <c r="E243" s="276"/>
      <c r="F243" s="616">
        <v>0</v>
      </c>
      <c r="G243" s="278" t="s">
        <v>179</v>
      </c>
      <c r="H243" s="187" t="str">
        <f t="shared" si="4"/>
        <v/>
      </c>
    </row>
    <row r="244" spans="1:8" s="331" customFormat="1" ht="12.75" customHeight="1">
      <c r="A244" s="274"/>
      <c r="B244" s="433"/>
      <c r="C244" s="342"/>
      <c r="D244" s="387"/>
      <c r="E244" s="276"/>
      <c r="F244" s="616">
        <v>0</v>
      </c>
      <c r="G244" s="278" t="s">
        <v>179</v>
      </c>
      <c r="H244" s="187" t="str">
        <f t="shared" si="4"/>
        <v/>
      </c>
    </row>
    <row r="245" spans="1:8" s="331" customFormat="1" ht="12.75" customHeight="1">
      <c r="A245" s="274"/>
      <c r="B245" s="433"/>
      <c r="C245" s="342"/>
      <c r="D245" s="387"/>
      <c r="E245" s="276"/>
      <c r="F245" s="616">
        <v>0</v>
      </c>
      <c r="G245" s="278" t="s">
        <v>179</v>
      </c>
      <c r="H245" s="187" t="str">
        <f t="shared" si="4"/>
        <v/>
      </c>
    </row>
    <row r="246" spans="1:8" s="331" customFormat="1" ht="12.75" customHeight="1">
      <c r="A246" s="274"/>
      <c r="B246" s="433"/>
      <c r="C246" s="342"/>
      <c r="D246" s="387"/>
      <c r="E246" s="276"/>
      <c r="F246" s="616">
        <v>0</v>
      </c>
      <c r="G246" s="278" t="s">
        <v>179</v>
      </c>
      <c r="H246" s="187" t="str">
        <f t="shared" si="4"/>
        <v/>
      </c>
    </row>
    <row r="247" spans="1:8" s="331" customFormat="1" ht="12.75" customHeight="1">
      <c r="A247" s="274"/>
      <c r="B247" s="433"/>
      <c r="C247" s="342"/>
      <c r="D247" s="387"/>
      <c r="E247" s="276"/>
      <c r="F247" s="616">
        <v>0</v>
      </c>
      <c r="G247" s="278" t="s">
        <v>179</v>
      </c>
      <c r="H247" s="187" t="str">
        <f t="shared" si="4"/>
        <v/>
      </c>
    </row>
    <row r="248" spans="1:8" s="331" customFormat="1" ht="12.75" customHeight="1">
      <c r="A248" s="274"/>
      <c r="B248" s="433"/>
      <c r="C248" s="342"/>
      <c r="D248" s="387"/>
      <c r="E248" s="276"/>
      <c r="F248" s="616">
        <v>0</v>
      </c>
      <c r="G248" s="278" t="s">
        <v>179</v>
      </c>
      <c r="H248" s="187" t="str">
        <f t="shared" si="4"/>
        <v/>
      </c>
    </row>
    <row r="249" spans="1:8" s="331" customFormat="1" ht="12.75" customHeight="1">
      <c r="A249" s="274"/>
      <c r="B249" s="433"/>
      <c r="C249" s="342"/>
      <c r="D249" s="387"/>
      <c r="E249" s="276"/>
      <c r="F249" s="616">
        <v>0</v>
      </c>
      <c r="G249" s="278" t="s">
        <v>179</v>
      </c>
      <c r="H249" s="187" t="str">
        <f t="shared" si="4"/>
        <v/>
      </c>
    </row>
    <row r="250" spans="1:8" s="331" customFormat="1" ht="12.75" customHeight="1">
      <c r="A250" s="274"/>
      <c r="B250" s="433"/>
      <c r="C250" s="342"/>
      <c r="D250" s="387"/>
      <c r="E250" s="276"/>
      <c r="F250" s="616">
        <v>0</v>
      </c>
      <c r="G250" s="278" t="s">
        <v>179</v>
      </c>
      <c r="H250" s="187" t="str">
        <f t="shared" si="4"/>
        <v/>
      </c>
    </row>
    <row r="251" spans="1:8" s="331" customFormat="1" ht="12.75" customHeight="1">
      <c r="A251" s="274"/>
      <c r="B251" s="433"/>
      <c r="C251" s="342"/>
      <c r="D251" s="387"/>
      <c r="E251" s="276"/>
      <c r="F251" s="616">
        <v>0</v>
      </c>
      <c r="G251" s="278" t="s">
        <v>179</v>
      </c>
      <c r="H251" s="187" t="str">
        <f t="shared" si="4"/>
        <v/>
      </c>
    </row>
    <row r="252" spans="1:8" s="331" customFormat="1" ht="12.75" customHeight="1">
      <c r="A252" s="274"/>
      <c r="B252" s="433"/>
      <c r="C252" s="342"/>
      <c r="D252" s="387"/>
      <c r="E252" s="276"/>
      <c r="F252" s="616">
        <v>0</v>
      </c>
      <c r="G252" s="278" t="s">
        <v>179</v>
      </c>
      <c r="H252" s="187" t="str">
        <f t="shared" si="4"/>
        <v/>
      </c>
    </row>
    <row r="253" spans="1:8" s="331" customFormat="1" ht="12.75" customHeight="1">
      <c r="A253" s="274"/>
      <c r="B253" s="433"/>
      <c r="C253" s="342"/>
      <c r="D253" s="387"/>
      <c r="E253" s="276"/>
      <c r="F253" s="616">
        <v>0</v>
      </c>
      <c r="G253" s="278" t="s">
        <v>179</v>
      </c>
      <c r="H253" s="187" t="str">
        <f t="shared" si="4"/>
        <v/>
      </c>
    </row>
    <row r="254" spans="1:8" s="331" customFormat="1" ht="12.75" customHeight="1">
      <c r="A254" s="274"/>
      <c r="B254" s="433"/>
      <c r="C254" s="342"/>
      <c r="D254" s="387"/>
      <c r="E254" s="276"/>
      <c r="F254" s="616">
        <v>0</v>
      </c>
      <c r="G254" s="278" t="s">
        <v>179</v>
      </c>
      <c r="H254" s="187" t="str">
        <f t="shared" si="4"/>
        <v/>
      </c>
    </row>
    <row r="255" spans="1:8" s="331" customFormat="1" ht="12.75" customHeight="1">
      <c r="A255" s="274"/>
      <c r="B255" s="433"/>
      <c r="C255" s="342"/>
      <c r="D255" s="387"/>
      <c r="E255" s="276"/>
      <c r="F255" s="616">
        <v>0</v>
      </c>
      <c r="G255" s="278" t="s">
        <v>179</v>
      </c>
      <c r="H255" s="187" t="str">
        <f t="shared" si="4"/>
        <v/>
      </c>
    </row>
    <row r="256" spans="1:8" s="331" customFormat="1" ht="12.75" customHeight="1">
      <c r="A256" s="274"/>
      <c r="B256" s="433"/>
      <c r="C256" s="342"/>
      <c r="D256" s="387"/>
      <c r="E256" s="276"/>
      <c r="F256" s="616">
        <v>0</v>
      </c>
      <c r="G256" s="278" t="s">
        <v>179</v>
      </c>
      <c r="H256" s="187" t="str">
        <f t="shared" si="4"/>
        <v/>
      </c>
    </row>
    <row r="257" spans="1:8" s="331" customFormat="1" ht="12.75" customHeight="1">
      <c r="A257" s="274"/>
      <c r="B257" s="433"/>
      <c r="C257" s="342"/>
      <c r="D257" s="387"/>
      <c r="E257" s="276"/>
      <c r="F257" s="616">
        <v>0</v>
      </c>
      <c r="G257" s="278" t="s">
        <v>179</v>
      </c>
      <c r="H257" s="187" t="str">
        <f t="shared" si="4"/>
        <v/>
      </c>
    </row>
    <row r="258" spans="1:8" s="331" customFormat="1" ht="12.75" customHeight="1">
      <c r="A258" s="274"/>
      <c r="B258" s="433"/>
      <c r="C258" s="342"/>
      <c r="D258" s="387"/>
      <c r="E258" s="276"/>
      <c r="F258" s="616">
        <v>0</v>
      </c>
      <c r="G258" s="278" t="s">
        <v>179</v>
      </c>
      <c r="H258" s="187" t="str">
        <f t="shared" si="4"/>
        <v/>
      </c>
    </row>
    <row r="259" spans="1:8" s="331" customFormat="1" ht="12.75" customHeight="1">
      <c r="A259" s="274"/>
      <c r="B259" s="433"/>
      <c r="C259" s="342"/>
      <c r="D259" s="387"/>
      <c r="E259" s="276"/>
      <c r="F259" s="616">
        <v>0</v>
      </c>
      <c r="G259" s="278" t="s">
        <v>179</v>
      </c>
      <c r="H259" s="187" t="str">
        <f t="shared" si="4"/>
        <v/>
      </c>
    </row>
    <row r="260" spans="1:8" s="331" customFormat="1" ht="12.75" customHeight="1">
      <c r="A260" s="274"/>
      <c r="B260" s="433"/>
      <c r="C260" s="342"/>
      <c r="D260" s="387"/>
      <c r="E260" s="276"/>
      <c r="F260" s="616">
        <v>0</v>
      </c>
      <c r="G260" s="278" t="s">
        <v>179</v>
      </c>
      <c r="H260" s="187" t="str">
        <f t="shared" si="4"/>
        <v/>
      </c>
    </row>
    <row r="261" spans="1:8" s="331" customFormat="1" ht="12.75" customHeight="1">
      <c r="A261" s="274"/>
      <c r="B261" s="433"/>
      <c r="C261" s="342"/>
      <c r="D261" s="387"/>
      <c r="E261" s="276"/>
      <c r="F261" s="616">
        <v>0</v>
      </c>
      <c r="G261" s="278" t="s">
        <v>179</v>
      </c>
      <c r="H261" s="187" t="str">
        <f t="shared" si="4"/>
        <v/>
      </c>
    </row>
    <row r="262" spans="1:8" s="331" customFormat="1" ht="12.75" customHeight="1">
      <c r="A262" s="274"/>
      <c r="B262" s="433"/>
      <c r="C262" s="342"/>
      <c r="D262" s="387"/>
      <c r="E262" s="276"/>
      <c r="F262" s="616">
        <v>0</v>
      </c>
      <c r="G262" s="278" t="s">
        <v>179</v>
      </c>
      <c r="H262" s="187" t="str">
        <f t="shared" si="4"/>
        <v/>
      </c>
    </row>
    <row r="263" spans="1:8" s="331" customFormat="1" ht="12.75" customHeight="1">
      <c r="A263" s="274"/>
      <c r="B263" s="433"/>
      <c r="C263" s="342"/>
      <c r="D263" s="387"/>
      <c r="E263" s="276"/>
      <c r="F263" s="616">
        <v>0</v>
      </c>
      <c r="G263" s="278" t="s">
        <v>179</v>
      </c>
      <c r="H263" s="187" t="str">
        <f t="shared" si="4"/>
        <v/>
      </c>
    </row>
    <row r="264" spans="1:8" s="331" customFormat="1" ht="12.75" customHeight="1">
      <c r="A264" s="274"/>
      <c r="B264" s="433"/>
      <c r="C264" s="342"/>
      <c r="D264" s="387"/>
      <c r="E264" s="276"/>
      <c r="F264" s="616">
        <v>0</v>
      </c>
      <c r="G264" s="278" t="s">
        <v>179</v>
      </c>
      <c r="H264" s="187" t="str">
        <f t="shared" si="4"/>
        <v/>
      </c>
    </row>
    <row r="265" spans="1:8" s="331" customFormat="1" ht="12.75" customHeight="1">
      <c r="A265" s="274"/>
      <c r="B265" s="433"/>
      <c r="C265" s="342"/>
      <c r="D265" s="387"/>
      <c r="E265" s="276"/>
      <c r="F265" s="616">
        <v>0</v>
      </c>
      <c r="G265" s="278" t="s">
        <v>179</v>
      </c>
      <c r="H265" s="187" t="str">
        <f t="shared" si="4"/>
        <v/>
      </c>
    </row>
    <row r="266" spans="1:8" s="331" customFormat="1" ht="12.75" customHeight="1">
      <c r="A266" s="274"/>
      <c r="B266" s="433"/>
      <c r="C266" s="342"/>
      <c r="D266" s="387"/>
      <c r="E266" s="276"/>
      <c r="F266" s="616">
        <v>0</v>
      </c>
      <c r="G266" s="278" t="s">
        <v>179</v>
      </c>
      <c r="H266" s="187" t="str">
        <f t="shared" si="4"/>
        <v/>
      </c>
    </row>
    <row r="267" spans="1:8" s="331" customFormat="1" ht="12.75" customHeight="1">
      <c r="A267" s="274"/>
      <c r="B267" s="433"/>
      <c r="C267" s="342"/>
      <c r="D267" s="387"/>
      <c r="E267" s="276"/>
      <c r="F267" s="616">
        <v>0</v>
      </c>
      <c r="G267" s="278" t="s">
        <v>179</v>
      </c>
      <c r="H267" s="187" t="str">
        <f t="shared" si="4"/>
        <v/>
      </c>
    </row>
    <row r="268" spans="1:8" s="331" customFormat="1" ht="12.75" customHeight="1">
      <c r="A268" s="274"/>
      <c r="B268" s="433"/>
      <c r="C268" s="342"/>
      <c r="D268" s="387"/>
      <c r="E268" s="276"/>
      <c r="F268" s="616">
        <v>0</v>
      </c>
      <c r="G268" s="278" t="s">
        <v>179</v>
      </c>
      <c r="H268" s="187" t="str">
        <f t="shared" si="4"/>
        <v/>
      </c>
    </row>
    <row r="269" spans="1:8" s="331" customFormat="1" ht="12.75" customHeight="1">
      <c r="A269" s="274"/>
      <c r="B269" s="433"/>
      <c r="C269" s="342"/>
      <c r="D269" s="387"/>
      <c r="E269" s="276"/>
      <c r="F269" s="616">
        <v>0</v>
      </c>
      <c r="G269" s="278" t="s">
        <v>179</v>
      </c>
      <c r="H269" s="187" t="str">
        <f t="shared" si="4"/>
        <v/>
      </c>
    </row>
    <row r="270" spans="1:8" s="331" customFormat="1" ht="12.75" customHeight="1">
      <c r="A270" s="274"/>
      <c r="B270" s="433"/>
      <c r="C270" s="342"/>
      <c r="D270" s="387"/>
      <c r="E270" s="276"/>
      <c r="F270" s="616">
        <v>0</v>
      </c>
      <c r="G270" s="278" t="s">
        <v>179</v>
      </c>
      <c r="H270" s="187" t="str">
        <f t="shared" si="4"/>
        <v/>
      </c>
    </row>
    <row r="271" spans="1:8" s="331" customFormat="1" ht="12.75" customHeight="1">
      <c r="A271" s="274"/>
      <c r="B271" s="433"/>
      <c r="C271" s="342"/>
      <c r="D271" s="387"/>
      <c r="E271" s="276"/>
      <c r="F271" s="616">
        <v>0</v>
      </c>
      <c r="G271" s="278" t="s">
        <v>179</v>
      </c>
      <c r="H271" s="187" t="str">
        <f t="shared" si="4"/>
        <v/>
      </c>
    </row>
    <row r="272" spans="1:8" s="331" customFormat="1" ht="12.75" customHeight="1">
      <c r="A272" s="274"/>
      <c r="B272" s="433"/>
      <c r="C272" s="342"/>
      <c r="D272" s="387"/>
      <c r="E272" s="276"/>
      <c r="F272" s="616">
        <v>0</v>
      </c>
      <c r="G272" s="278" t="s">
        <v>179</v>
      </c>
      <c r="H272" s="187" t="str">
        <f t="shared" si="4"/>
        <v/>
      </c>
    </row>
    <row r="273" spans="1:8" s="331" customFormat="1" ht="12.75" customHeight="1">
      <c r="A273" s="274"/>
      <c r="B273" s="433"/>
      <c r="C273" s="342"/>
      <c r="D273" s="387"/>
      <c r="E273" s="276"/>
      <c r="F273" s="616">
        <v>0</v>
      </c>
      <c r="G273" s="278" t="s">
        <v>179</v>
      </c>
      <c r="H273" s="187" t="str">
        <f t="shared" si="4"/>
        <v/>
      </c>
    </row>
    <row r="274" spans="1:8" s="331" customFormat="1" ht="12.75" customHeight="1">
      <c r="A274" s="274"/>
      <c r="B274" s="433"/>
      <c r="C274" s="342"/>
      <c r="D274" s="387"/>
      <c r="E274" s="276"/>
      <c r="F274" s="616">
        <v>0</v>
      </c>
      <c r="G274" s="278" t="s">
        <v>179</v>
      </c>
      <c r="H274" s="187" t="str">
        <f t="shared" si="4"/>
        <v/>
      </c>
    </row>
    <row r="275" spans="1:8" s="331" customFormat="1" ht="12.75" customHeight="1">
      <c r="A275" s="274"/>
      <c r="B275" s="433"/>
      <c r="C275" s="342"/>
      <c r="D275" s="387"/>
      <c r="E275" s="276"/>
      <c r="F275" s="616">
        <v>0</v>
      </c>
      <c r="G275" s="278" t="s">
        <v>179</v>
      </c>
      <c r="H275" s="187" t="str">
        <f t="shared" si="4"/>
        <v/>
      </c>
    </row>
    <row r="276" spans="1:8" s="331" customFormat="1" ht="12.75" customHeight="1">
      <c r="A276" s="274"/>
      <c r="B276" s="433"/>
      <c r="C276" s="342"/>
      <c r="D276" s="387"/>
      <c r="E276" s="276"/>
      <c r="F276" s="616">
        <v>0</v>
      </c>
      <c r="G276" s="278" t="s">
        <v>179</v>
      </c>
      <c r="H276" s="187" t="str">
        <f t="shared" si="4"/>
        <v/>
      </c>
    </row>
    <row r="277" spans="1:8" s="331" customFormat="1" ht="12.75" customHeight="1">
      <c r="A277" s="274"/>
      <c r="B277" s="433"/>
      <c r="C277" s="342"/>
      <c r="D277" s="387"/>
      <c r="E277" s="276"/>
      <c r="F277" s="616">
        <v>0</v>
      </c>
      <c r="G277" s="278" t="s">
        <v>179</v>
      </c>
      <c r="H277" s="187" t="str">
        <f t="shared" si="4"/>
        <v/>
      </c>
    </row>
    <row r="278" spans="1:8" s="331" customFormat="1" ht="12.75" customHeight="1">
      <c r="A278" s="274"/>
      <c r="B278" s="433"/>
      <c r="C278" s="342"/>
      <c r="D278" s="387"/>
      <c r="E278" s="276"/>
      <c r="F278" s="616">
        <v>0</v>
      </c>
      <c r="G278" s="278" t="s">
        <v>179</v>
      </c>
      <c r="H278" s="187" t="str">
        <f t="shared" si="4"/>
        <v/>
      </c>
    </row>
    <row r="279" spans="1:8" s="331" customFormat="1" ht="12.75" customHeight="1">
      <c r="A279" s="274"/>
      <c r="B279" s="433"/>
      <c r="C279" s="342"/>
      <c r="D279" s="387"/>
      <c r="E279" s="276"/>
      <c r="F279" s="616">
        <v>0</v>
      </c>
      <c r="G279" s="278" t="s">
        <v>179</v>
      </c>
      <c r="H279" s="187" t="str">
        <f t="shared" si="4"/>
        <v/>
      </c>
    </row>
    <row r="280" spans="1:8" s="331" customFormat="1" ht="12.75" customHeight="1">
      <c r="A280" s="274"/>
      <c r="B280" s="433"/>
      <c r="C280" s="342"/>
      <c r="D280" s="387"/>
      <c r="E280" s="276"/>
      <c r="F280" s="616">
        <v>0</v>
      </c>
      <c r="G280" s="278" t="s">
        <v>179</v>
      </c>
      <c r="H280" s="187" t="str">
        <f t="shared" si="4"/>
        <v/>
      </c>
    </row>
    <row r="281" spans="1:8" s="331" customFormat="1" ht="12.75" customHeight="1">
      <c r="A281" s="274"/>
      <c r="B281" s="433"/>
      <c r="C281" s="342"/>
      <c r="D281" s="387"/>
      <c r="E281" s="276"/>
      <c r="F281" s="616">
        <v>0</v>
      </c>
      <c r="G281" s="278" t="s">
        <v>179</v>
      </c>
      <c r="H281" s="187" t="str">
        <f t="shared" si="4"/>
        <v/>
      </c>
    </row>
    <row r="282" spans="1:8" s="331" customFormat="1" ht="12.75" customHeight="1">
      <c r="A282" s="274"/>
      <c r="B282" s="433"/>
      <c r="C282" s="342"/>
      <c r="D282" s="387"/>
      <c r="E282" s="276"/>
      <c r="F282" s="616">
        <v>0</v>
      </c>
      <c r="G282" s="278" t="s">
        <v>179</v>
      </c>
      <c r="H282" s="187" t="str">
        <f t="shared" si="4"/>
        <v/>
      </c>
    </row>
    <row r="283" spans="1:8" s="331" customFormat="1" ht="12.75" customHeight="1">
      <c r="A283" s="274"/>
      <c r="B283" s="433"/>
      <c r="C283" s="342"/>
      <c r="D283" s="387"/>
      <c r="E283" s="276"/>
      <c r="F283" s="616">
        <v>0</v>
      </c>
      <c r="G283" s="278" t="s">
        <v>179</v>
      </c>
      <c r="H283" s="187" t="str">
        <f t="shared" si="4"/>
        <v/>
      </c>
    </row>
    <row r="284" spans="1:8" s="331" customFormat="1" ht="12.75" customHeight="1">
      <c r="A284" s="274"/>
      <c r="B284" s="433"/>
      <c r="C284" s="342"/>
      <c r="D284" s="387"/>
      <c r="E284" s="276"/>
      <c r="F284" s="616">
        <v>0</v>
      </c>
      <c r="G284" s="278" t="s">
        <v>179</v>
      </c>
      <c r="H284" s="187" t="str">
        <f t="shared" si="4"/>
        <v/>
      </c>
    </row>
    <row r="285" spans="1:8" s="331" customFormat="1" ht="12.75" customHeight="1">
      <c r="A285" s="274"/>
      <c r="B285" s="433"/>
      <c r="C285" s="342"/>
      <c r="D285" s="387"/>
      <c r="E285" s="276"/>
      <c r="F285" s="616">
        <v>0</v>
      </c>
      <c r="G285" s="278" t="s">
        <v>179</v>
      </c>
      <c r="H285" s="187" t="str">
        <f t="shared" si="4"/>
        <v/>
      </c>
    </row>
    <row r="286" spans="1:8" s="331" customFormat="1" ht="12.75" customHeight="1">
      <c r="A286" s="274"/>
      <c r="B286" s="433"/>
      <c r="C286" s="342"/>
      <c r="D286" s="387"/>
      <c r="E286" s="276"/>
      <c r="F286" s="616">
        <v>0</v>
      </c>
      <c r="G286" s="278" t="s">
        <v>179</v>
      </c>
      <c r="H286" s="187" t="str">
        <f t="shared" si="4"/>
        <v/>
      </c>
    </row>
    <row r="287" spans="1:8" s="331" customFormat="1" ht="12.75" customHeight="1">
      <c r="A287" s="274"/>
      <c r="B287" s="433"/>
      <c r="C287" s="342"/>
      <c r="D287" s="387"/>
      <c r="E287" s="276"/>
      <c r="F287" s="616">
        <v>0</v>
      </c>
      <c r="G287" s="278" t="s">
        <v>179</v>
      </c>
      <c r="H287" s="187" t="str">
        <f t="shared" si="4"/>
        <v/>
      </c>
    </row>
    <row r="288" spans="1:8" s="331" customFormat="1" ht="12.75" customHeight="1">
      <c r="A288" s="274"/>
      <c r="B288" s="433"/>
      <c r="C288" s="342"/>
      <c r="D288" s="387"/>
      <c r="E288" s="276"/>
      <c r="F288" s="616">
        <v>0</v>
      </c>
      <c r="G288" s="278" t="s">
        <v>179</v>
      </c>
      <c r="H288" s="187" t="str">
        <f t="shared" si="4"/>
        <v/>
      </c>
    </row>
    <row r="289" spans="1:8" s="331" customFormat="1" ht="12.75" customHeight="1">
      <c r="A289" s="274"/>
      <c r="B289" s="433"/>
      <c r="C289" s="342"/>
      <c r="D289" s="387"/>
      <c r="E289" s="276"/>
      <c r="F289" s="616">
        <v>0</v>
      </c>
      <c r="G289" s="278" t="s">
        <v>179</v>
      </c>
      <c r="H289" s="187" t="str">
        <f t="shared" si="4"/>
        <v/>
      </c>
    </row>
    <row r="290" spans="1:8" s="331" customFormat="1" ht="12.75" customHeight="1">
      <c r="A290" s="274"/>
      <c r="B290" s="433"/>
      <c r="C290" s="342"/>
      <c r="D290" s="387"/>
      <c r="E290" s="276"/>
      <c r="F290" s="616">
        <v>0</v>
      </c>
      <c r="G290" s="278" t="s">
        <v>179</v>
      </c>
      <c r="H290" s="187" t="str">
        <f t="shared" si="4"/>
        <v/>
      </c>
    </row>
    <row r="291" spans="1:8" s="331" customFormat="1" ht="12.75" customHeight="1">
      <c r="A291" s="274"/>
      <c r="B291" s="433"/>
      <c r="C291" s="342"/>
      <c r="D291" s="387"/>
      <c r="E291" s="276"/>
      <c r="F291" s="616">
        <v>0</v>
      </c>
      <c r="G291" s="278" t="s">
        <v>179</v>
      </c>
      <c r="H291" s="187" t="str">
        <f t="shared" si="4"/>
        <v/>
      </c>
    </row>
    <row r="292" spans="1:8" s="331" customFormat="1" ht="12.75" customHeight="1">
      <c r="A292" s="274"/>
      <c r="B292" s="433"/>
      <c r="C292" s="342"/>
      <c r="D292" s="387"/>
      <c r="E292" s="276"/>
      <c r="F292" s="616">
        <v>0</v>
      </c>
      <c r="G292" s="278" t="s">
        <v>179</v>
      </c>
      <c r="H292" s="187" t="str">
        <f t="shared" si="4"/>
        <v/>
      </c>
    </row>
    <row r="293" spans="1:8" s="331" customFormat="1" ht="12.75" customHeight="1">
      <c r="A293" s="274"/>
      <c r="B293" s="433"/>
      <c r="C293" s="342"/>
      <c r="D293" s="387"/>
      <c r="E293" s="276"/>
      <c r="F293" s="616">
        <v>0</v>
      </c>
      <c r="G293" s="278" t="s">
        <v>179</v>
      </c>
      <c r="H293" s="187" t="str">
        <f t="shared" si="4"/>
        <v/>
      </c>
    </row>
    <row r="294" spans="1:8" s="331" customFormat="1" ht="12.75" customHeight="1">
      <c r="A294" s="274"/>
      <c r="B294" s="433"/>
      <c r="C294" s="342"/>
      <c r="D294" s="387"/>
      <c r="E294" s="276"/>
      <c r="F294" s="616">
        <v>0</v>
      </c>
      <c r="G294" s="278" t="s">
        <v>179</v>
      </c>
      <c r="H294" s="187" t="str">
        <f t="shared" si="4"/>
        <v/>
      </c>
    </row>
    <row r="295" spans="1:8" s="331" customFormat="1" ht="12.75" customHeight="1">
      <c r="A295" s="274"/>
      <c r="B295" s="433"/>
      <c r="C295" s="342"/>
      <c r="D295" s="387"/>
      <c r="E295" s="276"/>
      <c r="F295" s="616">
        <v>0</v>
      </c>
      <c r="G295" s="278" t="s">
        <v>179</v>
      </c>
      <c r="H295" s="187" t="str">
        <f t="shared" si="4"/>
        <v/>
      </c>
    </row>
    <row r="296" spans="1:8" s="331" customFormat="1" ht="12.75" customHeight="1">
      <c r="A296" s="274"/>
      <c r="B296" s="433"/>
      <c r="C296" s="342"/>
      <c r="D296" s="387"/>
      <c r="E296" s="276"/>
      <c r="F296" s="616">
        <v>0</v>
      </c>
      <c r="G296" s="278" t="s">
        <v>179</v>
      </c>
      <c r="H296" s="187" t="str">
        <f t="shared" ref="H296:H359" si="5">IF(F296=0,"",G296*F296)</f>
        <v/>
      </c>
    </row>
    <row r="297" spans="1:8" s="331" customFormat="1" ht="12.75" customHeight="1">
      <c r="A297" s="274"/>
      <c r="B297" s="433"/>
      <c r="C297" s="342"/>
      <c r="D297" s="387"/>
      <c r="E297" s="276"/>
      <c r="F297" s="616">
        <v>0</v>
      </c>
      <c r="G297" s="278" t="s">
        <v>179</v>
      </c>
      <c r="H297" s="187" t="str">
        <f t="shared" si="5"/>
        <v/>
      </c>
    </row>
    <row r="298" spans="1:8" s="331" customFormat="1" ht="12.75" customHeight="1">
      <c r="A298" s="274"/>
      <c r="B298" s="433"/>
      <c r="C298" s="342"/>
      <c r="D298" s="387"/>
      <c r="E298" s="276"/>
      <c r="F298" s="616">
        <v>0</v>
      </c>
      <c r="G298" s="278" t="s">
        <v>179</v>
      </c>
      <c r="H298" s="187" t="str">
        <f t="shared" si="5"/>
        <v/>
      </c>
    </row>
    <row r="299" spans="1:8" s="331" customFormat="1" ht="12.75" customHeight="1">
      <c r="A299" s="274"/>
      <c r="B299" s="433"/>
      <c r="C299" s="342"/>
      <c r="D299" s="387"/>
      <c r="E299" s="276"/>
      <c r="F299" s="616">
        <v>0</v>
      </c>
      <c r="G299" s="278" t="s">
        <v>179</v>
      </c>
      <c r="H299" s="187" t="str">
        <f t="shared" si="5"/>
        <v/>
      </c>
    </row>
    <row r="300" spans="1:8" s="331" customFormat="1" ht="12.75" customHeight="1">
      <c r="A300" s="274"/>
      <c r="B300" s="433"/>
      <c r="C300" s="342"/>
      <c r="D300" s="387"/>
      <c r="E300" s="276"/>
      <c r="F300" s="616">
        <v>0</v>
      </c>
      <c r="G300" s="278" t="s">
        <v>179</v>
      </c>
      <c r="H300" s="187" t="str">
        <f t="shared" si="5"/>
        <v/>
      </c>
    </row>
    <row r="301" spans="1:8" s="331" customFormat="1" ht="12.75" customHeight="1">
      <c r="A301" s="274"/>
      <c r="B301" s="433"/>
      <c r="C301" s="342"/>
      <c r="D301" s="387"/>
      <c r="E301" s="276"/>
      <c r="F301" s="616">
        <v>0</v>
      </c>
      <c r="G301" s="278" t="s">
        <v>179</v>
      </c>
      <c r="H301" s="187" t="str">
        <f t="shared" si="5"/>
        <v/>
      </c>
    </row>
    <row r="302" spans="1:8" s="331" customFormat="1" ht="12.75" customHeight="1">
      <c r="A302" s="274"/>
      <c r="B302" s="433"/>
      <c r="C302" s="342"/>
      <c r="D302" s="387"/>
      <c r="E302" s="276"/>
      <c r="F302" s="616">
        <v>0</v>
      </c>
      <c r="G302" s="278" t="s">
        <v>179</v>
      </c>
      <c r="H302" s="187" t="str">
        <f t="shared" si="5"/>
        <v/>
      </c>
    </row>
    <row r="303" spans="1:8" s="331" customFormat="1" ht="12.75" customHeight="1">
      <c r="A303" s="274"/>
      <c r="B303" s="433"/>
      <c r="C303" s="342"/>
      <c r="D303" s="387"/>
      <c r="E303" s="276"/>
      <c r="F303" s="616">
        <v>0</v>
      </c>
      <c r="G303" s="278" t="s">
        <v>179</v>
      </c>
      <c r="H303" s="187" t="str">
        <f t="shared" si="5"/>
        <v/>
      </c>
    </row>
    <row r="304" spans="1:8" s="331" customFormat="1" ht="12.75" customHeight="1">
      <c r="A304" s="274"/>
      <c r="B304" s="433"/>
      <c r="C304" s="342"/>
      <c r="D304" s="387"/>
      <c r="E304" s="276"/>
      <c r="F304" s="616">
        <v>0</v>
      </c>
      <c r="G304" s="278" t="s">
        <v>179</v>
      </c>
      <c r="H304" s="187" t="str">
        <f t="shared" si="5"/>
        <v/>
      </c>
    </row>
    <row r="305" spans="1:8" s="331" customFormat="1" ht="12.75" customHeight="1">
      <c r="A305" s="274"/>
      <c r="B305" s="433"/>
      <c r="C305" s="342"/>
      <c r="D305" s="387"/>
      <c r="E305" s="276"/>
      <c r="F305" s="616">
        <v>0</v>
      </c>
      <c r="G305" s="278" t="s">
        <v>179</v>
      </c>
      <c r="H305" s="187" t="str">
        <f t="shared" si="5"/>
        <v/>
      </c>
    </row>
    <row r="306" spans="1:8" s="331" customFormat="1" ht="12.75" customHeight="1">
      <c r="A306" s="274"/>
      <c r="B306" s="433"/>
      <c r="C306" s="342"/>
      <c r="D306" s="387"/>
      <c r="E306" s="276"/>
      <c r="F306" s="616">
        <v>0</v>
      </c>
      <c r="G306" s="278" t="s">
        <v>179</v>
      </c>
      <c r="H306" s="187" t="str">
        <f t="shared" si="5"/>
        <v/>
      </c>
    </row>
    <row r="307" spans="1:8" s="331" customFormat="1" ht="12.75" customHeight="1">
      <c r="A307" s="274"/>
      <c r="B307" s="433"/>
      <c r="C307" s="342"/>
      <c r="D307" s="387"/>
      <c r="E307" s="276"/>
      <c r="F307" s="616">
        <v>0</v>
      </c>
      <c r="G307" s="278" t="s">
        <v>179</v>
      </c>
      <c r="H307" s="187" t="str">
        <f t="shared" si="5"/>
        <v/>
      </c>
    </row>
    <row r="308" spans="1:8" s="331" customFormat="1" ht="12.75" customHeight="1">
      <c r="A308" s="274"/>
      <c r="B308" s="433"/>
      <c r="C308" s="342"/>
      <c r="D308" s="387"/>
      <c r="E308" s="276"/>
      <c r="F308" s="616">
        <v>0</v>
      </c>
      <c r="G308" s="278" t="s">
        <v>179</v>
      </c>
      <c r="H308" s="187" t="str">
        <f t="shared" si="5"/>
        <v/>
      </c>
    </row>
    <row r="309" spans="1:8" s="331" customFormat="1" ht="12.75" customHeight="1">
      <c r="A309" s="274"/>
      <c r="B309" s="433"/>
      <c r="C309" s="342"/>
      <c r="D309" s="387"/>
      <c r="E309" s="276"/>
      <c r="F309" s="616">
        <v>0</v>
      </c>
      <c r="G309" s="278" t="s">
        <v>179</v>
      </c>
      <c r="H309" s="187" t="str">
        <f t="shared" si="5"/>
        <v/>
      </c>
    </row>
    <row r="310" spans="1:8" s="331" customFormat="1" ht="12.75" customHeight="1">
      <c r="A310" s="274"/>
      <c r="B310" s="433"/>
      <c r="C310" s="342"/>
      <c r="D310" s="387"/>
      <c r="E310" s="276"/>
      <c r="F310" s="616">
        <v>0</v>
      </c>
      <c r="G310" s="278" t="s">
        <v>179</v>
      </c>
      <c r="H310" s="187" t="str">
        <f t="shared" si="5"/>
        <v/>
      </c>
    </row>
    <row r="311" spans="1:8" s="331" customFormat="1" ht="12.75" customHeight="1">
      <c r="A311" s="274"/>
      <c r="B311" s="433"/>
      <c r="C311" s="342"/>
      <c r="D311" s="387"/>
      <c r="E311" s="276"/>
      <c r="F311" s="616">
        <v>0</v>
      </c>
      <c r="G311" s="278" t="s">
        <v>179</v>
      </c>
      <c r="H311" s="187" t="str">
        <f t="shared" si="5"/>
        <v/>
      </c>
    </row>
    <row r="312" spans="1:8" s="331" customFormat="1" ht="12.75" customHeight="1">
      <c r="A312" s="274"/>
      <c r="B312" s="433"/>
      <c r="C312" s="342"/>
      <c r="D312" s="387"/>
      <c r="E312" s="276"/>
      <c r="F312" s="616">
        <v>0</v>
      </c>
      <c r="G312" s="278" t="s">
        <v>179</v>
      </c>
      <c r="H312" s="187" t="str">
        <f t="shared" si="5"/>
        <v/>
      </c>
    </row>
    <row r="313" spans="1:8" s="331" customFormat="1" ht="12.75" customHeight="1">
      <c r="A313" s="274"/>
      <c r="B313" s="433"/>
      <c r="C313" s="342"/>
      <c r="D313" s="387"/>
      <c r="E313" s="276"/>
      <c r="F313" s="616">
        <v>0</v>
      </c>
      <c r="G313" s="278" t="s">
        <v>179</v>
      </c>
      <c r="H313" s="187" t="str">
        <f t="shared" si="5"/>
        <v/>
      </c>
    </row>
    <row r="314" spans="1:8" s="331" customFormat="1" ht="12.75" customHeight="1">
      <c r="A314" s="274"/>
      <c r="B314" s="433"/>
      <c r="C314" s="342"/>
      <c r="D314" s="387"/>
      <c r="E314" s="276"/>
      <c r="F314" s="616">
        <v>0</v>
      </c>
      <c r="G314" s="278" t="s">
        <v>179</v>
      </c>
      <c r="H314" s="187" t="str">
        <f t="shared" si="5"/>
        <v/>
      </c>
    </row>
    <row r="315" spans="1:8" s="331" customFormat="1" ht="12.75" customHeight="1">
      <c r="A315" s="274"/>
      <c r="B315" s="433"/>
      <c r="C315" s="342"/>
      <c r="D315" s="387"/>
      <c r="E315" s="276"/>
      <c r="F315" s="616">
        <v>0</v>
      </c>
      <c r="G315" s="278" t="s">
        <v>179</v>
      </c>
      <c r="H315" s="187" t="str">
        <f t="shared" si="5"/>
        <v/>
      </c>
    </row>
    <row r="316" spans="1:8" s="331" customFormat="1" ht="12.75" customHeight="1">
      <c r="A316" s="274"/>
      <c r="B316" s="433"/>
      <c r="C316" s="342"/>
      <c r="D316" s="387"/>
      <c r="E316" s="276"/>
      <c r="F316" s="616">
        <v>0</v>
      </c>
      <c r="G316" s="278" t="s">
        <v>179</v>
      </c>
      <c r="H316" s="187" t="str">
        <f t="shared" si="5"/>
        <v/>
      </c>
    </row>
    <row r="317" spans="1:8" s="331" customFormat="1" ht="12.75" customHeight="1">
      <c r="A317" s="274"/>
      <c r="B317" s="433"/>
      <c r="C317" s="342"/>
      <c r="D317" s="387"/>
      <c r="E317" s="276"/>
      <c r="F317" s="616">
        <v>0</v>
      </c>
      <c r="G317" s="278" t="s">
        <v>179</v>
      </c>
      <c r="H317" s="187" t="str">
        <f t="shared" si="5"/>
        <v/>
      </c>
    </row>
    <row r="318" spans="1:8" s="331" customFormat="1" ht="12.75" customHeight="1">
      <c r="A318" s="274"/>
      <c r="B318" s="433"/>
      <c r="C318" s="342"/>
      <c r="D318" s="387"/>
      <c r="E318" s="276"/>
      <c r="F318" s="616">
        <v>0</v>
      </c>
      <c r="G318" s="278" t="s">
        <v>179</v>
      </c>
      <c r="H318" s="187" t="str">
        <f t="shared" si="5"/>
        <v/>
      </c>
    </row>
    <row r="319" spans="1:8" s="331" customFormat="1" ht="12.75" customHeight="1">
      <c r="A319" s="274"/>
      <c r="B319" s="433"/>
      <c r="C319" s="342"/>
      <c r="D319" s="387"/>
      <c r="E319" s="276"/>
      <c r="F319" s="616">
        <v>0</v>
      </c>
      <c r="G319" s="278" t="s">
        <v>179</v>
      </c>
      <c r="H319" s="187" t="str">
        <f t="shared" si="5"/>
        <v/>
      </c>
    </row>
    <row r="320" spans="1:8" s="331" customFormat="1" ht="12.75" customHeight="1">
      <c r="A320" s="274"/>
      <c r="B320" s="433"/>
      <c r="C320" s="342"/>
      <c r="D320" s="387"/>
      <c r="E320" s="276"/>
      <c r="F320" s="616">
        <v>0</v>
      </c>
      <c r="G320" s="278" t="s">
        <v>179</v>
      </c>
      <c r="H320" s="187" t="str">
        <f t="shared" si="5"/>
        <v/>
      </c>
    </row>
    <row r="321" spans="1:8" s="331" customFormat="1" ht="12.75" customHeight="1">
      <c r="A321" s="274"/>
      <c r="B321" s="433"/>
      <c r="C321" s="342"/>
      <c r="D321" s="387"/>
      <c r="E321" s="276"/>
      <c r="F321" s="616">
        <v>0</v>
      </c>
      <c r="G321" s="278" t="s">
        <v>179</v>
      </c>
      <c r="H321" s="187" t="str">
        <f t="shared" si="5"/>
        <v/>
      </c>
    </row>
    <row r="322" spans="1:8" s="331" customFormat="1" ht="12.75" customHeight="1">
      <c r="A322" s="274"/>
      <c r="B322" s="433"/>
      <c r="C322" s="342"/>
      <c r="D322" s="387"/>
      <c r="E322" s="276"/>
      <c r="F322" s="616">
        <v>0</v>
      </c>
      <c r="G322" s="278" t="s">
        <v>179</v>
      </c>
      <c r="H322" s="187" t="str">
        <f t="shared" si="5"/>
        <v/>
      </c>
    </row>
    <row r="323" spans="1:8" s="331" customFormat="1" ht="12.75" customHeight="1">
      <c r="A323" s="274"/>
      <c r="B323" s="433"/>
      <c r="C323" s="342"/>
      <c r="D323" s="387"/>
      <c r="E323" s="276"/>
      <c r="F323" s="616">
        <v>0</v>
      </c>
      <c r="G323" s="278" t="s">
        <v>179</v>
      </c>
      <c r="H323" s="187" t="str">
        <f t="shared" si="5"/>
        <v/>
      </c>
    </row>
    <row r="324" spans="1:8" s="331" customFormat="1" ht="12.75" customHeight="1">
      <c r="A324" s="274"/>
      <c r="B324" s="433"/>
      <c r="C324" s="342"/>
      <c r="D324" s="387"/>
      <c r="E324" s="276"/>
      <c r="F324" s="616">
        <v>0</v>
      </c>
      <c r="G324" s="278" t="s">
        <v>179</v>
      </c>
      <c r="H324" s="187" t="str">
        <f t="shared" si="5"/>
        <v/>
      </c>
    </row>
    <row r="325" spans="1:8" s="331" customFormat="1" ht="12.75" customHeight="1">
      <c r="A325" s="274"/>
      <c r="B325" s="433"/>
      <c r="C325" s="342"/>
      <c r="D325" s="387"/>
      <c r="E325" s="276"/>
      <c r="F325" s="616">
        <v>0</v>
      </c>
      <c r="G325" s="278" t="s">
        <v>179</v>
      </c>
      <c r="H325" s="187" t="str">
        <f t="shared" si="5"/>
        <v/>
      </c>
    </row>
    <row r="326" spans="1:8" s="331" customFormat="1" ht="12.75" customHeight="1">
      <c r="A326" s="274"/>
      <c r="B326" s="433"/>
      <c r="C326" s="342"/>
      <c r="D326" s="387"/>
      <c r="E326" s="276"/>
      <c r="F326" s="616">
        <v>0</v>
      </c>
      <c r="G326" s="278" t="s">
        <v>179</v>
      </c>
      <c r="H326" s="187" t="str">
        <f t="shared" si="5"/>
        <v/>
      </c>
    </row>
    <row r="327" spans="1:8" s="331" customFormat="1" ht="12.75" customHeight="1">
      <c r="A327" s="274"/>
      <c r="B327" s="433"/>
      <c r="C327" s="342"/>
      <c r="D327" s="387"/>
      <c r="E327" s="276"/>
      <c r="F327" s="616">
        <v>0</v>
      </c>
      <c r="G327" s="278" t="s">
        <v>179</v>
      </c>
      <c r="H327" s="187" t="str">
        <f t="shared" si="5"/>
        <v/>
      </c>
    </row>
    <row r="328" spans="1:8" s="331" customFormat="1" ht="12.75" customHeight="1">
      <c r="A328" s="274"/>
      <c r="B328" s="433"/>
      <c r="C328" s="342"/>
      <c r="D328" s="387"/>
      <c r="E328" s="276"/>
      <c r="F328" s="616">
        <v>0</v>
      </c>
      <c r="G328" s="278" t="s">
        <v>179</v>
      </c>
      <c r="H328" s="187" t="str">
        <f t="shared" si="5"/>
        <v/>
      </c>
    </row>
    <row r="329" spans="1:8" s="331" customFormat="1" ht="12.75" customHeight="1">
      <c r="A329" s="274"/>
      <c r="B329" s="433"/>
      <c r="C329" s="342"/>
      <c r="D329" s="387"/>
      <c r="E329" s="276"/>
      <c r="F329" s="616">
        <v>0</v>
      </c>
      <c r="G329" s="278" t="s">
        <v>179</v>
      </c>
      <c r="H329" s="187" t="str">
        <f t="shared" si="5"/>
        <v/>
      </c>
    </row>
    <row r="330" spans="1:8" s="331" customFormat="1" ht="12.75" customHeight="1">
      <c r="A330" s="274"/>
      <c r="B330" s="433"/>
      <c r="C330" s="342"/>
      <c r="D330" s="387"/>
      <c r="E330" s="276"/>
      <c r="F330" s="616">
        <v>0</v>
      </c>
      <c r="G330" s="278" t="s">
        <v>179</v>
      </c>
      <c r="H330" s="187" t="str">
        <f t="shared" si="5"/>
        <v/>
      </c>
    </row>
    <row r="331" spans="1:8" s="331" customFormat="1" ht="12.75" customHeight="1">
      <c r="A331" s="274"/>
      <c r="B331" s="433"/>
      <c r="C331" s="342"/>
      <c r="D331" s="387"/>
      <c r="E331" s="276"/>
      <c r="F331" s="616">
        <v>0</v>
      </c>
      <c r="G331" s="278" t="s">
        <v>179</v>
      </c>
      <c r="H331" s="187" t="str">
        <f t="shared" si="5"/>
        <v/>
      </c>
    </row>
    <row r="332" spans="1:8" s="331" customFormat="1" ht="12.75" customHeight="1">
      <c r="A332" s="274"/>
      <c r="B332" s="433"/>
      <c r="C332" s="342"/>
      <c r="D332" s="387"/>
      <c r="E332" s="276"/>
      <c r="F332" s="616">
        <v>0</v>
      </c>
      <c r="G332" s="278" t="s">
        <v>179</v>
      </c>
      <c r="H332" s="187" t="str">
        <f t="shared" si="5"/>
        <v/>
      </c>
    </row>
    <row r="333" spans="1:8" s="331" customFormat="1" ht="12.75" customHeight="1">
      <c r="A333" s="274"/>
      <c r="B333" s="433"/>
      <c r="C333" s="342"/>
      <c r="D333" s="387"/>
      <c r="E333" s="276"/>
      <c r="F333" s="616">
        <v>0</v>
      </c>
      <c r="G333" s="278" t="s">
        <v>179</v>
      </c>
      <c r="H333" s="187" t="str">
        <f t="shared" si="5"/>
        <v/>
      </c>
    </row>
    <row r="334" spans="1:8" s="331" customFormat="1" ht="12.75" customHeight="1">
      <c r="A334" s="274"/>
      <c r="B334" s="433"/>
      <c r="C334" s="342"/>
      <c r="D334" s="387"/>
      <c r="E334" s="276"/>
      <c r="F334" s="616">
        <v>0</v>
      </c>
      <c r="G334" s="278" t="s">
        <v>179</v>
      </c>
      <c r="H334" s="187" t="str">
        <f t="shared" si="5"/>
        <v/>
      </c>
    </row>
    <row r="335" spans="1:8" s="331" customFormat="1" ht="12.75" customHeight="1">
      <c r="A335" s="274"/>
      <c r="B335" s="433"/>
      <c r="C335" s="342"/>
      <c r="D335" s="387"/>
      <c r="E335" s="276"/>
      <c r="F335" s="616">
        <v>0</v>
      </c>
      <c r="G335" s="278" t="s">
        <v>179</v>
      </c>
      <c r="H335" s="187" t="str">
        <f t="shared" si="5"/>
        <v/>
      </c>
    </row>
    <row r="336" spans="1:8" s="331" customFormat="1" ht="12.75" customHeight="1">
      <c r="A336" s="274"/>
      <c r="B336" s="433"/>
      <c r="C336" s="342"/>
      <c r="D336" s="387"/>
      <c r="E336" s="276"/>
      <c r="F336" s="616">
        <v>0</v>
      </c>
      <c r="G336" s="278" t="s">
        <v>179</v>
      </c>
      <c r="H336" s="187" t="str">
        <f t="shared" si="5"/>
        <v/>
      </c>
    </row>
    <row r="337" spans="1:8" s="331" customFormat="1" ht="12.75" customHeight="1">
      <c r="A337" s="274"/>
      <c r="B337" s="433"/>
      <c r="C337" s="342"/>
      <c r="D337" s="387"/>
      <c r="E337" s="276"/>
      <c r="F337" s="616">
        <v>0</v>
      </c>
      <c r="G337" s="278" t="s">
        <v>179</v>
      </c>
      <c r="H337" s="187" t="str">
        <f t="shared" si="5"/>
        <v/>
      </c>
    </row>
    <row r="338" spans="1:8" s="331" customFormat="1" ht="12.75" customHeight="1">
      <c r="A338" s="274"/>
      <c r="B338" s="433"/>
      <c r="C338" s="342"/>
      <c r="D338" s="387"/>
      <c r="E338" s="276"/>
      <c r="F338" s="616">
        <v>0</v>
      </c>
      <c r="G338" s="278" t="s">
        <v>179</v>
      </c>
      <c r="H338" s="187" t="str">
        <f t="shared" si="5"/>
        <v/>
      </c>
    </row>
    <row r="339" spans="1:8" s="331" customFormat="1" ht="12.75" customHeight="1">
      <c r="A339" s="274"/>
      <c r="B339" s="433"/>
      <c r="C339" s="342"/>
      <c r="D339" s="387"/>
      <c r="E339" s="276"/>
      <c r="F339" s="616">
        <v>0</v>
      </c>
      <c r="G339" s="278" t="s">
        <v>179</v>
      </c>
      <c r="H339" s="187" t="str">
        <f t="shared" si="5"/>
        <v/>
      </c>
    </row>
    <row r="340" spans="1:8" s="331" customFormat="1" ht="12.75" customHeight="1">
      <c r="A340" s="274"/>
      <c r="B340" s="433"/>
      <c r="C340" s="342"/>
      <c r="D340" s="387"/>
      <c r="E340" s="276"/>
      <c r="F340" s="616">
        <v>0</v>
      </c>
      <c r="G340" s="278" t="s">
        <v>179</v>
      </c>
      <c r="H340" s="187" t="str">
        <f t="shared" si="5"/>
        <v/>
      </c>
    </row>
    <row r="341" spans="1:8" s="331" customFormat="1" ht="12.75" customHeight="1">
      <c r="A341" s="274"/>
      <c r="B341" s="433"/>
      <c r="C341" s="342"/>
      <c r="D341" s="387"/>
      <c r="E341" s="276"/>
      <c r="F341" s="616">
        <v>0</v>
      </c>
      <c r="G341" s="278" t="s">
        <v>179</v>
      </c>
      <c r="H341" s="187" t="str">
        <f t="shared" si="5"/>
        <v/>
      </c>
    </row>
    <row r="342" spans="1:8" s="331" customFormat="1" ht="12.75" customHeight="1">
      <c r="A342" s="274"/>
      <c r="B342" s="433"/>
      <c r="C342" s="342"/>
      <c r="D342" s="387"/>
      <c r="E342" s="276"/>
      <c r="F342" s="616">
        <v>0</v>
      </c>
      <c r="G342" s="278" t="s">
        <v>179</v>
      </c>
      <c r="H342" s="187" t="str">
        <f t="shared" si="5"/>
        <v/>
      </c>
    </row>
    <row r="343" spans="1:8" s="331" customFormat="1" ht="12.75" customHeight="1">
      <c r="A343" s="274"/>
      <c r="B343" s="433"/>
      <c r="C343" s="342"/>
      <c r="D343" s="387"/>
      <c r="E343" s="276"/>
      <c r="F343" s="616">
        <v>0</v>
      </c>
      <c r="G343" s="278" t="s">
        <v>179</v>
      </c>
      <c r="H343" s="187" t="str">
        <f t="shared" si="5"/>
        <v/>
      </c>
    </row>
    <row r="344" spans="1:8" s="331" customFormat="1" ht="12.75" customHeight="1">
      <c r="A344" s="274"/>
      <c r="B344" s="433"/>
      <c r="C344" s="342"/>
      <c r="D344" s="387"/>
      <c r="E344" s="276"/>
      <c r="F344" s="616">
        <v>0</v>
      </c>
      <c r="G344" s="278" t="s">
        <v>179</v>
      </c>
      <c r="H344" s="187" t="str">
        <f t="shared" si="5"/>
        <v/>
      </c>
    </row>
    <row r="345" spans="1:8" s="331" customFormat="1" ht="12.75" customHeight="1">
      <c r="A345" s="274"/>
      <c r="B345" s="433"/>
      <c r="C345" s="342"/>
      <c r="D345" s="387"/>
      <c r="E345" s="276"/>
      <c r="F345" s="616">
        <v>0</v>
      </c>
      <c r="G345" s="278" t="s">
        <v>179</v>
      </c>
      <c r="H345" s="187" t="str">
        <f t="shared" si="5"/>
        <v/>
      </c>
    </row>
    <row r="346" spans="1:8" s="331" customFormat="1" ht="12.75" customHeight="1">
      <c r="A346" s="274"/>
      <c r="B346" s="433"/>
      <c r="C346" s="342"/>
      <c r="D346" s="387"/>
      <c r="E346" s="276"/>
      <c r="F346" s="616">
        <v>0</v>
      </c>
      <c r="G346" s="278" t="s">
        <v>179</v>
      </c>
      <c r="H346" s="187" t="str">
        <f t="shared" si="5"/>
        <v/>
      </c>
    </row>
    <row r="347" spans="1:8" s="331" customFormat="1" ht="12.75" customHeight="1">
      <c r="A347" s="274"/>
      <c r="B347" s="433"/>
      <c r="C347" s="342"/>
      <c r="D347" s="387"/>
      <c r="E347" s="276"/>
      <c r="F347" s="616">
        <v>0</v>
      </c>
      <c r="G347" s="278" t="s">
        <v>179</v>
      </c>
      <c r="H347" s="187" t="str">
        <f t="shared" si="5"/>
        <v/>
      </c>
    </row>
    <row r="348" spans="1:8" s="331" customFormat="1" ht="12.75" customHeight="1">
      <c r="A348" s="274"/>
      <c r="B348" s="433"/>
      <c r="C348" s="342"/>
      <c r="D348" s="387"/>
      <c r="E348" s="276"/>
      <c r="F348" s="616">
        <v>0</v>
      </c>
      <c r="G348" s="278" t="s">
        <v>179</v>
      </c>
      <c r="H348" s="187" t="str">
        <f t="shared" si="5"/>
        <v/>
      </c>
    </row>
    <row r="349" spans="1:8" s="331" customFormat="1" ht="12.75" customHeight="1">
      <c r="A349" s="274"/>
      <c r="B349" s="433"/>
      <c r="C349" s="342"/>
      <c r="D349" s="387"/>
      <c r="E349" s="276"/>
      <c r="F349" s="616">
        <v>0</v>
      </c>
      <c r="G349" s="278" t="s">
        <v>179</v>
      </c>
      <c r="H349" s="187" t="str">
        <f t="shared" si="5"/>
        <v/>
      </c>
    </row>
    <row r="350" spans="1:8" s="331" customFormat="1" ht="12.75" customHeight="1">
      <c r="A350" s="274"/>
      <c r="B350" s="433"/>
      <c r="C350" s="342"/>
      <c r="D350" s="387"/>
      <c r="E350" s="276"/>
      <c r="F350" s="616">
        <v>0</v>
      </c>
      <c r="G350" s="278" t="s">
        <v>179</v>
      </c>
      <c r="H350" s="187" t="str">
        <f t="shared" si="5"/>
        <v/>
      </c>
    </row>
    <row r="351" spans="1:8" s="331" customFormat="1" ht="12.75" customHeight="1">
      <c r="A351" s="274"/>
      <c r="B351" s="433"/>
      <c r="C351" s="342"/>
      <c r="D351" s="387"/>
      <c r="E351" s="276"/>
      <c r="F351" s="616">
        <v>0</v>
      </c>
      <c r="G351" s="278" t="s">
        <v>179</v>
      </c>
      <c r="H351" s="187" t="str">
        <f t="shared" si="5"/>
        <v/>
      </c>
    </row>
    <row r="352" spans="1:8" s="331" customFormat="1" ht="12.75" customHeight="1">
      <c r="A352" s="274"/>
      <c r="B352" s="433"/>
      <c r="C352" s="342"/>
      <c r="D352" s="387"/>
      <c r="E352" s="276"/>
      <c r="F352" s="616">
        <v>0</v>
      </c>
      <c r="G352" s="278" t="s">
        <v>179</v>
      </c>
      <c r="H352" s="187" t="str">
        <f t="shared" si="5"/>
        <v/>
      </c>
    </row>
    <row r="353" spans="1:8" s="331" customFormat="1" ht="12.75" customHeight="1">
      <c r="A353" s="274"/>
      <c r="B353" s="433"/>
      <c r="C353" s="342"/>
      <c r="D353" s="387"/>
      <c r="E353" s="276"/>
      <c r="F353" s="616">
        <v>0</v>
      </c>
      <c r="G353" s="278" t="s">
        <v>179</v>
      </c>
      <c r="H353" s="187" t="str">
        <f t="shared" si="5"/>
        <v/>
      </c>
    </row>
    <row r="354" spans="1:8" s="331" customFormat="1" ht="12.75" customHeight="1">
      <c r="A354" s="274"/>
      <c r="B354" s="433"/>
      <c r="C354" s="342"/>
      <c r="D354" s="387"/>
      <c r="E354" s="276"/>
      <c r="F354" s="616">
        <v>0</v>
      </c>
      <c r="G354" s="278" t="s">
        <v>179</v>
      </c>
      <c r="H354" s="187" t="str">
        <f t="shared" si="5"/>
        <v/>
      </c>
    </row>
    <row r="355" spans="1:8" s="331" customFormat="1" ht="12.75" customHeight="1">
      <c r="A355" s="274"/>
      <c r="B355" s="433"/>
      <c r="C355" s="342"/>
      <c r="D355" s="387"/>
      <c r="E355" s="276"/>
      <c r="F355" s="616">
        <v>0</v>
      </c>
      <c r="G355" s="278" t="s">
        <v>179</v>
      </c>
      <c r="H355" s="187" t="str">
        <f t="shared" si="5"/>
        <v/>
      </c>
    </row>
    <row r="356" spans="1:8" s="331" customFormat="1" ht="12.75" customHeight="1">
      <c r="A356" s="274"/>
      <c r="B356" s="433"/>
      <c r="C356" s="342"/>
      <c r="D356" s="387"/>
      <c r="E356" s="276"/>
      <c r="F356" s="616">
        <v>0</v>
      </c>
      <c r="G356" s="278" t="s">
        <v>179</v>
      </c>
      <c r="H356" s="187" t="str">
        <f t="shared" si="5"/>
        <v/>
      </c>
    </row>
    <row r="357" spans="1:8" s="331" customFormat="1" ht="12.75" customHeight="1">
      <c r="A357" s="274"/>
      <c r="B357" s="433"/>
      <c r="C357" s="342"/>
      <c r="D357" s="387"/>
      <c r="E357" s="276"/>
      <c r="F357" s="616">
        <v>0</v>
      </c>
      <c r="G357" s="278" t="s">
        <v>179</v>
      </c>
      <c r="H357" s="187" t="str">
        <f t="shared" si="5"/>
        <v/>
      </c>
    </row>
    <row r="358" spans="1:8" s="331" customFormat="1" ht="12.75" customHeight="1">
      <c r="A358" s="274"/>
      <c r="B358" s="433"/>
      <c r="C358" s="342"/>
      <c r="D358" s="387"/>
      <c r="E358" s="276"/>
      <c r="F358" s="616">
        <v>0</v>
      </c>
      <c r="G358" s="278" t="s">
        <v>179</v>
      </c>
      <c r="H358" s="187" t="str">
        <f t="shared" si="5"/>
        <v/>
      </c>
    </row>
    <row r="359" spans="1:8" s="331" customFormat="1" ht="12.75" customHeight="1">
      <c r="A359" s="274"/>
      <c r="B359" s="433"/>
      <c r="C359" s="342"/>
      <c r="D359" s="387"/>
      <c r="E359" s="276"/>
      <c r="F359" s="616">
        <v>0</v>
      </c>
      <c r="G359" s="278" t="s">
        <v>179</v>
      </c>
      <c r="H359" s="187" t="str">
        <f t="shared" si="5"/>
        <v/>
      </c>
    </row>
    <row r="360" spans="1:8" s="331" customFormat="1" ht="12.75" customHeight="1">
      <c r="A360" s="274"/>
      <c r="B360" s="433"/>
      <c r="C360" s="342"/>
      <c r="D360" s="387"/>
      <c r="E360" s="276"/>
      <c r="F360" s="616">
        <v>0</v>
      </c>
      <c r="G360" s="278" t="s">
        <v>179</v>
      </c>
      <c r="H360" s="187" t="str">
        <f t="shared" ref="H360:H405" si="6">IF(F360=0,"",G360*F360)</f>
        <v/>
      </c>
    </row>
    <row r="361" spans="1:8" s="331" customFormat="1" ht="12.75" customHeight="1">
      <c r="A361" s="274"/>
      <c r="B361" s="433"/>
      <c r="C361" s="342"/>
      <c r="D361" s="387"/>
      <c r="E361" s="276"/>
      <c r="F361" s="616">
        <v>0</v>
      </c>
      <c r="G361" s="278" t="s">
        <v>179</v>
      </c>
      <c r="H361" s="187" t="str">
        <f t="shared" si="6"/>
        <v/>
      </c>
    </row>
    <row r="362" spans="1:8" s="331" customFormat="1" ht="12.75" customHeight="1">
      <c r="A362" s="274"/>
      <c r="B362" s="433"/>
      <c r="C362" s="342"/>
      <c r="D362" s="387"/>
      <c r="E362" s="276"/>
      <c r="F362" s="616">
        <v>0</v>
      </c>
      <c r="G362" s="278" t="s">
        <v>179</v>
      </c>
      <c r="H362" s="187" t="str">
        <f t="shared" si="6"/>
        <v/>
      </c>
    </row>
    <row r="363" spans="1:8" s="331" customFormat="1" ht="12.75" customHeight="1">
      <c r="A363" s="274"/>
      <c r="B363" s="433"/>
      <c r="C363" s="342"/>
      <c r="D363" s="387"/>
      <c r="E363" s="276"/>
      <c r="F363" s="616">
        <v>0</v>
      </c>
      <c r="G363" s="278" t="s">
        <v>179</v>
      </c>
      <c r="H363" s="187" t="str">
        <f t="shared" si="6"/>
        <v/>
      </c>
    </row>
    <row r="364" spans="1:8" s="331" customFormat="1" ht="12.75" customHeight="1">
      <c r="A364" s="274"/>
      <c r="B364" s="433"/>
      <c r="C364" s="342"/>
      <c r="D364" s="387"/>
      <c r="E364" s="276"/>
      <c r="F364" s="616">
        <v>0</v>
      </c>
      <c r="G364" s="278" t="s">
        <v>179</v>
      </c>
      <c r="H364" s="187" t="str">
        <f t="shared" si="6"/>
        <v/>
      </c>
    </row>
    <row r="365" spans="1:8" s="331" customFormat="1" ht="12.75" customHeight="1">
      <c r="A365" s="274"/>
      <c r="B365" s="433"/>
      <c r="C365" s="342"/>
      <c r="D365" s="387"/>
      <c r="E365" s="276"/>
      <c r="F365" s="616">
        <v>0</v>
      </c>
      <c r="G365" s="278" t="s">
        <v>179</v>
      </c>
      <c r="H365" s="187" t="str">
        <f t="shared" si="6"/>
        <v/>
      </c>
    </row>
    <row r="366" spans="1:8" s="331" customFormat="1" ht="12.75" customHeight="1">
      <c r="A366" s="274"/>
      <c r="B366" s="433"/>
      <c r="C366" s="342"/>
      <c r="D366" s="387"/>
      <c r="E366" s="276"/>
      <c r="F366" s="616">
        <v>0</v>
      </c>
      <c r="G366" s="278" t="s">
        <v>179</v>
      </c>
      <c r="H366" s="187" t="str">
        <f t="shared" si="6"/>
        <v/>
      </c>
    </row>
    <row r="367" spans="1:8" s="331" customFormat="1" ht="12.75" customHeight="1">
      <c r="A367" s="274"/>
      <c r="B367" s="433"/>
      <c r="C367" s="342"/>
      <c r="D367" s="387"/>
      <c r="E367" s="276"/>
      <c r="F367" s="616">
        <v>0</v>
      </c>
      <c r="G367" s="278" t="s">
        <v>179</v>
      </c>
      <c r="H367" s="187" t="str">
        <f t="shared" si="6"/>
        <v/>
      </c>
    </row>
    <row r="368" spans="1:8" s="331" customFormat="1" ht="12.75" customHeight="1">
      <c r="A368" s="274"/>
      <c r="B368" s="433"/>
      <c r="C368" s="342"/>
      <c r="D368" s="387"/>
      <c r="E368" s="276"/>
      <c r="F368" s="616">
        <v>0</v>
      </c>
      <c r="G368" s="278" t="s">
        <v>179</v>
      </c>
      <c r="H368" s="187" t="str">
        <f t="shared" si="6"/>
        <v/>
      </c>
    </row>
    <row r="369" spans="1:8" s="331" customFormat="1" ht="12.75" customHeight="1">
      <c r="A369" s="274"/>
      <c r="B369" s="433"/>
      <c r="C369" s="342"/>
      <c r="D369" s="387"/>
      <c r="E369" s="276"/>
      <c r="F369" s="616">
        <v>0</v>
      </c>
      <c r="G369" s="278" t="s">
        <v>179</v>
      </c>
      <c r="H369" s="187" t="str">
        <f t="shared" si="6"/>
        <v/>
      </c>
    </row>
    <row r="370" spans="1:8" s="331" customFormat="1" ht="12.75" customHeight="1">
      <c r="A370" s="274"/>
      <c r="B370" s="433"/>
      <c r="C370" s="342"/>
      <c r="D370" s="387"/>
      <c r="E370" s="276"/>
      <c r="F370" s="616">
        <v>0</v>
      </c>
      <c r="G370" s="278" t="s">
        <v>179</v>
      </c>
      <c r="H370" s="187" t="str">
        <f t="shared" si="6"/>
        <v/>
      </c>
    </row>
    <row r="371" spans="1:8" s="331" customFormat="1" ht="12.75" customHeight="1">
      <c r="A371" s="274"/>
      <c r="B371" s="433"/>
      <c r="C371" s="342"/>
      <c r="D371" s="387"/>
      <c r="E371" s="276"/>
      <c r="F371" s="616">
        <v>0</v>
      </c>
      <c r="G371" s="278" t="s">
        <v>179</v>
      </c>
      <c r="H371" s="187" t="str">
        <f t="shared" si="6"/>
        <v/>
      </c>
    </row>
    <row r="372" spans="1:8" s="331" customFormat="1" ht="12.75" customHeight="1">
      <c r="A372" s="274"/>
      <c r="B372" s="433"/>
      <c r="C372" s="342"/>
      <c r="D372" s="387"/>
      <c r="E372" s="276"/>
      <c r="F372" s="616">
        <v>0</v>
      </c>
      <c r="G372" s="278" t="s">
        <v>179</v>
      </c>
      <c r="H372" s="187" t="str">
        <f t="shared" si="6"/>
        <v/>
      </c>
    </row>
    <row r="373" spans="1:8" s="331" customFormat="1" ht="12.75" customHeight="1">
      <c r="A373" s="274"/>
      <c r="B373" s="433"/>
      <c r="C373" s="342"/>
      <c r="D373" s="387"/>
      <c r="E373" s="276"/>
      <c r="F373" s="616">
        <v>0</v>
      </c>
      <c r="G373" s="278" t="s">
        <v>179</v>
      </c>
      <c r="H373" s="187" t="str">
        <f t="shared" si="6"/>
        <v/>
      </c>
    </row>
    <row r="374" spans="1:8" s="331" customFormat="1" ht="12.75" customHeight="1">
      <c r="A374" s="274"/>
      <c r="B374" s="433"/>
      <c r="C374" s="342"/>
      <c r="D374" s="387"/>
      <c r="E374" s="276"/>
      <c r="F374" s="616">
        <v>0</v>
      </c>
      <c r="G374" s="278" t="s">
        <v>179</v>
      </c>
      <c r="H374" s="187" t="str">
        <f t="shared" si="6"/>
        <v/>
      </c>
    </row>
    <row r="375" spans="1:8" s="331" customFormat="1" ht="12.75" customHeight="1">
      <c r="A375" s="274"/>
      <c r="B375" s="433"/>
      <c r="C375" s="342"/>
      <c r="D375" s="387"/>
      <c r="E375" s="276"/>
      <c r="F375" s="616">
        <v>0</v>
      </c>
      <c r="G375" s="278" t="s">
        <v>179</v>
      </c>
      <c r="H375" s="187" t="str">
        <f t="shared" si="6"/>
        <v/>
      </c>
    </row>
    <row r="376" spans="1:8" s="331" customFormat="1" ht="12.75" customHeight="1">
      <c r="A376" s="274"/>
      <c r="B376" s="433"/>
      <c r="C376" s="342"/>
      <c r="D376" s="387"/>
      <c r="E376" s="276"/>
      <c r="F376" s="616">
        <v>0</v>
      </c>
      <c r="G376" s="278" t="s">
        <v>179</v>
      </c>
      <c r="H376" s="187" t="str">
        <f t="shared" si="6"/>
        <v/>
      </c>
    </row>
    <row r="377" spans="1:8" s="331" customFormat="1" ht="12.75" customHeight="1">
      <c r="A377" s="274"/>
      <c r="B377" s="433"/>
      <c r="C377" s="342"/>
      <c r="D377" s="387"/>
      <c r="E377" s="276"/>
      <c r="F377" s="616">
        <v>0</v>
      </c>
      <c r="G377" s="278" t="s">
        <v>179</v>
      </c>
      <c r="H377" s="187" t="str">
        <f t="shared" si="6"/>
        <v/>
      </c>
    </row>
    <row r="378" spans="1:8" s="331" customFormat="1" ht="12.75" customHeight="1">
      <c r="A378" s="274"/>
      <c r="B378" s="433"/>
      <c r="C378" s="342"/>
      <c r="D378" s="387"/>
      <c r="E378" s="276"/>
      <c r="F378" s="616">
        <v>0</v>
      </c>
      <c r="G378" s="278" t="s">
        <v>179</v>
      </c>
      <c r="H378" s="187" t="str">
        <f t="shared" si="6"/>
        <v/>
      </c>
    </row>
    <row r="379" spans="1:8" s="331" customFormat="1" ht="12.75" customHeight="1">
      <c r="A379" s="274"/>
      <c r="B379" s="433"/>
      <c r="C379" s="342"/>
      <c r="D379" s="387"/>
      <c r="E379" s="276"/>
      <c r="F379" s="616">
        <v>0</v>
      </c>
      <c r="G379" s="278" t="s">
        <v>179</v>
      </c>
      <c r="H379" s="187" t="str">
        <f t="shared" si="6"/>
        <v/>
      </c>
    </row>
    <row r="380" spans="1:8" s="331" customFormat="1" ht="12.75" customHeight="1">
      <c r="A380" s="274"/>
      <c r="B380" s="433"/>
      <c r="C380" s="342"/>
      <c r="D380" s="387"/>
      <c r="E380" s="276"/>
      <c r="F380" s="616">
        <v>0</v>
      </c>
      <c r="G380" s="278" t="s">
        <v>179</v>
      </c>
      <c r="H380" s="187" t="str">
        <f t="shared" si="6"/>
        <v/>
      </c>
    </row>
    <row r="381" spans="1:8" s="331" customFormat="1" ht="12.75" customHeight="1">
      <c r="A381" s="274"/>
      <c r="B381" s="433"/>
      <c r="C381" s="342"/>
      <c r="D381" s="387"/>
      <c r="E381" s="276"/>
      <c r="F381" s="616">
        <v>0</v>
      </c>
      <c r="G381" s="278" t="s">
        <v>179</v>
      </c>
      <c r="H381" s="187" t="str">
        <f t="shared" si="6"/>
        <v/>
      </c>
    </row>
    <row r="382" spans="1:8" s="331" customFormat="1" ht="12.75" customHeight="1">
      <c r="A382" s="274"/>
      <c r="B382" s="433"/>
      <c r="C382" s="342"/>
      <c r="D382" s="387"/>
      <c r="E382" s="276"/>
      <c r="F382" s="616">
        <v>0</v>
      </c>
      <c r="G382" s="278" t="s">
        <v>179</v>
      </c>
      <c r="H382" s="187" t="str">
        <f t="shared" si="6"/>
        <v/>
      </c>
    </row>
    <row r="383" spans="1:8" s="331" customFormat="1" ht="12.75" customHeight="1">
      <c r="A383" s="274"/>
      <c r="B383" s="433"/>
      <c r="C383" s="342"/>
      <c r="D383" s="387"/>
      <c r="E383" s="276"/>
      <c r="F383" s="616">
        <v>0</v>
      </c>
      <c r="G383" s="278" t="s">
        <v>179</v>
      </c>
      <c r="H383" s="187" t="str">
        <f t="shared" si="6"/>
        <v/>
      </c>
    </row>
    <row r="384" spans="1:8" s="331" customFormat="1" ht="12.75" customHeight="1">
      <c r="A384" s="274"/>
      <c r="B384" s="433"/>
      <c r="C384" s="342"/>
      <c r="D384" s="387"/>
      <c r="E384" s="276"/>
      <c r="F384" s="616">
        <v>0</v>
      </c>
      <c r="G384" s="278" t="s">
        <v>179</v>
      </c>
      <c r="H384" s="187" t="str">
        <f t="shared" si="6"/>
        <v/>
      </c>
    </row>
    <row r="385" spans="1:8" s="331" customFormat="1" ht="12.75" customHeight="1">
      <c r="A385" s="274"/>
      <c r="B385" s="433"/>
      <c r="C385" s="342"/>
      <c r="D385" s="387"/>
      <c r="E385" s="276"/>
      <c r="F385" s="616">
        <v>0</v>
      </c>
      <c r="G385" s="278" t="s">
        <v>179</v>
      </c>
      <c r="H385" s="187" t="str">
        <f t="shared" si="6"/>
        <v/>
      </c>
    </row>
    <row r="386" spans="1:8" s="331" customFormat="1" ht="12.75" customHeight="1">
      <c r="A386" s="274"/>
      <c r="B386" s="433"/>
      <c r="C386" s="342"/>
      <c r="D386" s="387"/>
      <c r="E386" s="276"/>
      <c r="F386" s="616">
        <v>0</v>
      </c>
      <c r="G386" s="278" t="s">
        <v>179</v>
      </c>
      <c r="H386" s="187" t="str">
        <f t="shared" si="6"/>
        <v/>
      </c>
    </row>
    <row r="387" spans="1:8" s="331" customFormat="1" ht="12.75" customHeight="1">
      <c r="A387" s="274"/>
      <c r="B387" s="433"/>
      <c r="C387" s="342"/>
      <c r="D387" s="387"/>
      <c r="E387" s="276"/>
      <c r="F387" s="616">
        <v>0</v>
      </c>
      <c r="G387" s="278" t="s">
        <v>179</v>
      </c>
      <c r="H387" s="187" t="str">
        <f t="shared" si="6"/>
        <v/>
      </c>
    </row>
    <row r="388" spans="1:8" s="331" customFormat="1" ht="12.75" customHeight="1">
      <c r="A388" s="274"/>
      <c r="B388" s="433"/>
      <c r="C388" s="342"/>
      <c r="D388" s="387"/>
      <c r="E388" s="276"/>
      <c r="F388" s="616">
        <v>0</v>
      </c>
      <c r="G388" s="278" t="s">
        <v>179</v>
      </c>
      <c r="H388" s="187" t="str">
        <f t="shared" si="6"/>
        <v/>
      </c>
    </row>
    <row r="389" spans="1:8" s="331" customFormat="1" ht="12.75" customHeight="1">
      <c r="A389" s="274"/>
      <c r="B389" s="433"/>
      <c r="C389" s="342"/>
      <c r="D389" s="387"/>
      <c r="E389" s="276"/>
      <c r="F389" s="616">
        <v>0</v>
      </c>
      <c r="G389" s="278" t="s">
        <v>179</v>
      </c>
      <c r="H389" s="187" t="str">
        <f t="shared" si="6"/>
        <v/>
      </c>
    </row>
    <row r="390" spans="1:8" s="331" customFormat="1" ht="12.75" customHeight="1">
      <c r="A390" s="274"/>
      <c r="B390" s="433"/>
      <c r="C390" s="342"/>
      <c r="D390" s="387"/>
      <c r="E390" s="276"/>
      <c r="F390" s="616">
        <v>0</v>
      </c>
      <c r="G390" s="278" t="s">
        <v>179</v>
      </c>
      <c r="H390" s="187" t="str">
        <f t="shared" si="6"/>
        <v/>
      </c>
    </row>
    <row r="391" spans="1:8" s="331" customFormat="1" ht="12.75" customHeight="1">
      <c r="A391" s="274"/>
      <c r="B391" s="433"/>
      <c r="C391" s="342"/>
      <c r="D391" s="387"/>
      <c r="E391" s="276"/>
      <c r="F391" s="616">
        <v>0</v>
      </c>
      <c r="G391" s="278" t="s">
        <v>179</v>
      </c>
      <c r="H391" s="187" t="str">
        <f t="shared" si="6"/>
        <v/>
      </c>
    </row>
    <row r="392" spans="1:8" s="331" customFormat="1" ht="12.75" customHeight="1">
      <c r="A392" s="274"/>
      <c r="B392" s="433"/>
      <c r="C392" s="342"/>
      <c r="D392" s="387"/>
      <c r="E392" s="276"/>
      <c r="F392" s="616">
        <v>0</v>
      </c>
      <c r="G392" s="278" t="s">
        <v>179</v>
      </c>
      <c r="H392" s="187" t="str">
        <f t="shared" si="6"/>
        <v/>
      </c>
    </row>
    <row r="393" spans="1:8" s="331" customFormat="1" ht="12.75" customHeight="1">
      <c r="A393" s="274"/>
      <c r="B393" s="433"/>
      <c r="C393" s="342"/>
      <c r="D393" s="387"/>
      <c r="E393" s="276"/>
      <c r="F393" s="616">
        <v>0</v>
      </c>
      <c r="G393" s="278" t="s">
        <v>179</v>
      </c>
      <c r="H393" s="187" t="str">
        <f t="shared" si="6"/>
        <v/>
      </c>
    </row>
    <row r="394" spans="1:8" s="331" customFormat="1" ht="12.75" customHeight="1">
      <c r="A394" s="274"/>
      <c r="B394" s="433"/>
      <c r="C394" s="342"/>
      <c r="D394" s="387"/>
      <c r="E394" s="276"/>
      <c r="F394" s="616">
        <v>0</v>
      </c>
      <c r="G394" s="278" t="s">
        <v>179</v>
      </c>
      <c r="H394" s="187" t="str">
        <f t="shared" si="6"/>
        <v/>
      </c>
    </row>
    <row r="395" spans="1:8" s="331" customFormat="1" ht="12.75" customHeight="1">
      <c r="A395" s="274"/>
      <c r="B395" s="433"/>
      <c r="C395" s="342"/>
      <c r="D395" s="387"/>
      <c r="E395" s="276"/>
      <c r="F395" s="616">
        <v>0</v>
      </c>
      <c r="G395" s="278" t="s">
        <v>179</v>
      </c>
      <c r="H395" s="187" t="str">
        <f t="shared" si="6"/>
        <v/>
      </c>
    </row>
    <row r="396" spans="1:8" s="331" customFormat="1" ht="12.75" customHeight="1">
      <c r="A396" s="274"/>
      <c r="B396" s="433"/>
      <c r="C396" s="342"/>
      <c r="D396" s="387"/>
      <c r="E396" s="276"/>
      <c r="F396" s="616">
        <v>0</v>
      </c>
      <c r="G396" s="278" t="s">
        <v>179</v>
      </c>
      <c r="H396" s="187" t="str">
        <f t="shared" si="6"/>
        <v/>
      </c>
    </row>
    <row r="397" spans="1:8" s="331" customFormat="1" ht="12.75" customHeight="1">
      <c r="A397" s="274"/>
      <c r="B397" s="433"/>
      <c r="C397" s="342"/>
      <c r="D397" s="387"/>
      <c r="E397" s="276"/>
      <c r="F397" s="616">
        <v>0</v>
      </c>
      <c r="G397" s="278" t="s">
        <v>179</v>
      </c>
      <c r="H397" s="187" t="str">
        <f t="shared" si="6"/>
        <v/>
      </c>
    </row>
    <row r="398" spans="1:8" s="331" customFormat="1" ht="12.75" customHeight="1">
      <c r="A398" s="274"/>
      <c r="B398" s="433"/>
      <c r="C398" s="342"/>
      <c r="D398" s="387"/>
      <c r="E398" s="276"/>
      <c r="F398" s="616">
        <v>0</v>
      </c>
      <c r="G398" s="278" t="s">
        <v>179</v>
      </c>
      <c r="H398" s="187" t="str">
        <f t="shared" si="6"/>
        <v/>
      </c>
    </row>
    <row r="399" spans="1:8" s="331" customFormat="1" ht="12.75" customHeight="1">
      <c r="A399" s="274"/>
      <c r="B399" s="433"/>
      <c r="C399" s="342"/>
      <c r="D399" s="387"/>
      <c r="E399" s="276"/>
      <c r="F399" s="616">
        <v>0</v>
      </c>
      <c r="G399" s="278" t="s">
        <v>179</v>
      </c>
      <c r="H399" s="187" t="str">
        <f t="shared" si="6"/>
        <v/>
      </c>
    </row>
    <row r="400" spans="1:8" s="331" customFormat="1" ht="12.75" customHeight="1">
      <c r="A400" s="274"/>
      <c r="B400" s="433"/>
      <c r="C400" s="342"/>
      <c r="D400" s="387"/>
      <c r="E400" s="276"/>
      <c r="F400" s="616">
        <v>0</v>
      </c>
      <c r="G400" s="278" t="s">
        <v>179</v>
      </c>
      <c r="H400" s="187" t="str">
        <f t="shared" si="6"/>
        <v/>
      </c>
    </row>
    <row r="401" spans="1:8" s="331" customFormat="1" ht="12.75" customHeight="1">
      <c r="A401" s="274"/>
      <c r="B401" s="727"/>
      <c r="C401" s="342"/>
      <c r="D401" s="728"/>
      <c r="E401" s="729"/>
      <c r="F401" s="730">
        <v>0</v>
      </c>
      <c r="G401" s="485" t="s">
        <v>179</v>
      </c>
      <c r="H401" s="187" t="str">
        <f t="shared" si="6"/>
        <v/>
      </c>
    </row>
    <row r="402" spans="1:8" s="331" customFormat="1" ht="12.75" customHeight="1">
      <c r="A402" s="274"/>
      <c r="B402" s="727"/>
      <c r="C402" s="342"/>
      <c r="D402" s="728"/>
      <c r="E402" s="729"/>
      <c r="F402" s="730">
        <v>0</v>
      </c>
      <c r="G402" s="485" t="s">
        <v>179</v>
      </c>
      <c r="H402" s="187" t="str">
        <f t="shared" si="6"/>
        <v/>
      </c>
    </row>
    <row r="403" spans="1:8" s="331" customFormat="1" ht="12.75" customHeight="1">
      <c r="A403" s="274"/>
      <c r="B403" s="727"/>
      <c r="C403" s="342"/>
      <c r="D403" s="728"/>
      <c r="E403" s="729"/>
      <c r="F403" s="730">
        <v>0</v>
      </c>
      <c r="G403" s="485" t="s">
        <v>179</v>
      </c>
      <c r="H403" s="187" t="str">
        <f t="shared" si="6"/>
        <v/>
      </c>
    </row>
    <row r="404" spans="1:8" s="331" customFormat="1" ht="12.75" customHeight="1">
      <c r="A404" s="274"/>
      <c r="B404" s="727"/>
      <c r="C404" s="342"/>
      <c r="D404" s="728"/>
      <c r="E404" s="729"/>
      <c r="F404" s="730">
        <v>0</v>
      </c>
      <c r="G404" s="485" t="s">
        <v>179</v>
      </c>
      <c r="H404" s="187" t="str">
        <f t="shared" si="6"/>
        <v/>
      </c>
    </row>
    <row r="405" spans="1:8" s="331" customFormat="1" ht="12.75" customHeight="1">
      <c r="A405" s="274"/>
      <c r="B405" s="727"/>
      <c r="C405" s="342"/>
      <c r="D405" s="728"/>
      <c r="E405" s="729"/>
      <c r="F405" s="730">
        <v>0</v>
      </c>
      <c r="G405" s="485" t="s">
        <v>179</v>
      </c>
      <c r="H405" s="187" t="str">
        <f t="shared" si="6"/>
        <v/>
      </c>
    </row>
    <row r="406" spans="1:8" s="331" customFormat="1" ht="12.75" customHeight="1">
      <c r="A406" s="274"/>
      <c r="B406" s="727"/>
      <c r="C406" s="342"/>
      <c r="D406" s="728"/>
      <c r="E406" s="729"/>
      <c r="F406" s="730">
        <v>0</v>
      </c>
      <c r="G406" s="485" t="s">
        <v>179</v>
      </c>
      <c r="H406" s="187" t="str">
        <f>IF(F406=0,"",G406*F406)</f>
        <v/>
      </c>
    </row>
    <row r="407" spans="1:8" s="331" customFormat="1" ht="12.75" customHeight="1">
      <c r="A407" s="274"/>
      <c r="B407" s="727"/>
      <c r="C407" s="342"/>
      <c r="D407" s="728"/>
      <c r="E407" s="729"/>
      <c r="F407" s="730">
        <v>0</v>
      </c>
      <c r="G407" s="485" t="s">
        <v>179</v>
      </c>
      <c r="H407" s="187" t="str">
        <f>IF(F407=0,"",G407*F407)</f>
        <v/>
      </c>
    </row>
    <row r="408" spans="1:8" s="331" customFormat="1" ht="12.75" customHeight="1">
      <c r="A408" s="274"/>
      <c r="B408" s="727"/>
      <c r="C408" s="342"/>
      <c r="D408" s="728"/>
      <c r="E408" s="729"/>
      <c r="F408" s="730">
        <v>0</v>
      </c>
      <c r="G408" s="485" t="s">
        <v>179</v>
      </c>
      <c r="H408" s="187" t="str">
        <f>IF(F408=0,"",G408*F408)</f>
        <v/>
      </c>
    </row>
    <row r="409" spans="1:8">
      <c r="G409" s="485" t="s">
        <v>179</v>
      </c>
      <c r="H409" s="187" t="str">
        <f t="shared" ref="H409:H472" si="7">IF(F409=0,"",G409*F409)</f>
        <v/>
      </c>
    </row>
    <row r="410" spans="1:8">
      <c r="G410" s="485" t="s">
        <v>179</v>
      </c>
      <c r="H410" s="187" t="str">
        <f t="shared" si="7"/>
        <v/>
      </c>
    </row>
    <row r="411" spans="1:8">
      <c r="G411" s="485" t="s">
        <v>179</v>
      </c>
      <c r="H411" s="187" t="str">
        <f t="shared" si="7"/>
        <v/>
      </c>
    </row>
    <row r="412" spans="1:8">
      <c r="G412" s="485" t="s">
        <v>179</v>
      </c>
      <c r="H412" s="187" t="str">
        <f t="shared" si="7"/>
        <v/>
      </c>
    </row>
    <row r="413" spans="1:8">
      <c r="G413" s="485" t="s">
        <v>179</v>
      </c>
      <c r="H413" s="187" t="str">
        <f t="shared" si="7"/>
        <v/>
      </c>
    </row>
    <row r="414" spans="1:8">
      <c r="G414" s="485" t="s">
        <v>179</v>
      </c>
      <c r="H414" s="187" t="str">
        <f t="shared" si="7"/>
        <v/>
      </c>
    </row>
    <row r="415" spans="1:8">
      <c r="G415" s="485" t="s">
        <v>179</v>
      </c>
      <c r="H415" s="187" t="str">
        <f t="shared" si="7"/>
        <v/>
      </c>
    </row>
    <row r="416" spans="1:8">
      <c r="G416" s="485" t="s">
        <v>179</v>
      </c>
      <c r="H416" s="187" t="str">
        <f t="shared" si="7"/>
        <v/>
      </c>
    </row>
    <row r="417" spans="7:8">
      <c r="G417" s="485" t="s">
        <v>179</v>
      </c>
      <c r="H417" s="187" t="str">
        <f t="shared" si="7"/>
        <v/>
      </c>
    </row>
    <row r="418" spans="7:8">
      <c r="G418" s="485" t="s">
        <v>179</v>
      </c>
      <c r="H418" s="187" t="str">
        <f t="shared" si="7"/>
        <v/>
      </c>
    </row>
    <row r="419" spans="7:8">
      <c r="G419" s="485" t="s">
        <v>179</v>
      </c>
      <c r="H419" s="187" t="str">
        <f t="shared" si="7"/>
        <v/>
      </c>
    </row>
    <row r="420" spans="7:8">
      <c r="G420" s="485" t="s">
        <v>179</v>
      </c>
      <c r="H420" s="187" t="str">
        <f t="shared" si="7"/>
        <v/>
      </c>
    </row>
    <row r="421" spans="7:8">
      <c r="G421" s="485" t="s">
        <v>179</v>
      </c>
      <c r="H421" s="187" t="str">
        <f t="shared" si="7"/>
        <v/>
      </c>
    </row>
    <row r="422" spans="7:8">
      <c r="G422" s="485" t="s">
        <v>179</v>
      </c>
      <c r="H422" s="187" t="str">
        <f t="shared" si="7"/>
        <v/>
      </c>
    </row>
    <row r="423" spans="7:8">
      <c r="G423" s="485" t="s">
        <v>179</v>
      </c>
      <c r="H423" s="187" t="str">
        <f t="shared" si="7"/>
        <v/>
      </c>
    </row>
    <row r="424" spans="7:8">
      <c r="G424" s="485" t="s">
        <v>179</v>
      </c>
      <c r="H424" s="187" t="str">
        <f t="shared" si="7"/>
        <v/>
      </c>
    </row>
    <row r="425" spans="7:8">
      <c r="G425" s="485" t="s">
        <v>179</v>
      </c>
      <c r="H425" s="187" t="str">
        <f t="shared" si="7"/>
        <v/>
      </c>
    </row>
    <row r="426" spans="7:8">
      <c r="G426" s="485" t="s">
        <v>179</v>
      </c>
      <c r="H426" s="187" t="str">
        <f t="shared" si="7"/>
        <v/>
      </c>
    </row>
    <row r="427" spans="7:8">
      <c r="G427" s="485" t="s">
        <v>179</v>
      </c>
      <c r="H427" s="187" t="str">
        <f t="shared" si="7"/>
        <v/>
      </c>
    </row>
    <row r="428" spans="7:8">
      <c r="G428" s="485" t="s">
        <v>179</v>
      </c>
      <c r="H428" s="187" t="str">
        <f t="shared" si="7"/>
        <v/>
      </c>
    </row>
    <row r="429" spans="7:8">
      <c r="G429" s="485" t="s">
        <v>179</v>
      </c>
      <c r="H429" s="187" t="str">
        <f t="shared" si="7"/>
        <v/>
      </c>
    </row>
    <row r="430" spans="7:8">
      <c r="G430" s="485" t="s">
        <v>179</v>
      </c>
      <c r="H430" s="187" t="str">
        <f t="shared" si="7"/>
        <v/>
      </c>
    </row>
    <row r="431" spans="7:8">
      <c r="G431" s="485" t="s">
        <v>179</v>
      </c>
      <c r="H431" s="187" t="str">
        <f t="shared" si="7"/>
        <v/>
      </c>
    </row>
    <row r="432" spans="7:8">
      <c r="G432" s="485" t="s">
        <v>179</v>
      </c>
      <c r="H432" s="187" t="str">
        <f t="shared" si="7"/>
        <v/>
      </c>
    </row>
    <row r="433" spans="7:8">
      <c r="G433" s="485" t="s">
        <v>179</v>
      </c>
      <c r="H433" s="187" t="str">
        <f t="shared" si="7"/>
        <v/>
      </c>
    </row>
    <row r="434" spans="7:8">
      <c r="G434" s="485" t="s">
        <v>179</v>
      </c>
      <c r="H434" s="187" t="str">
        <f t="shared" si="7"/>
        <v/>
      </c>
    </row>
    <row r="435" spans="7:8">
      <c r="G435" s="485" t="s">
        <v>179</v>
      </c>
      <c r="H435" s="187" t="str">
        <f t="shared" si="7"/>
        <v/>
      </c>
    </row>
    <row r="436" spans="7:8">
      <c r="G436" s="485" t="s">
        <v>179</v>
      </c>
      <c r="H436" s="187" t="str">
        <f t="shared" si="7"/>
        <v/>
      </c>
    </row>
    <row r="437" spans="7:8">
      <c r="G437" s="485" t="s">
        <v>179</v>
      </c>
      <c r="H437" s="187" t="str">
        <f t="shared" si="7"/>
        <v/>
      </c>
    </row>
    <row r="438" spans="7:8">
      <c r="G438" s="485" t="s">
        <v>179</v>
      </c>
      <c r="H438" s="187" t="str">
        <f t="shared" si="7"/>
        <v/>
      </c>
    </row>
    <row r="439" spans="7:8">
      <c r="G439" s="485" t="s">
        <v>179</v>
      </c>
      <c r="H439" s="187" t="str">
        <f t="shared" si="7"/>
        <v/>
      </c>
    </row>
    <row r="440" spans="7:8">
      <c r="G440" s="485" t="s">
        <v>179</v>
      </c>
      <c r="H440" s="187" t="str">
        <f t="shared" si="7"/>
        <v/>
      </c>
    </row>
    <row r="441" spans="7:8">
      <c r="G441" s="485" t="s">
        <v>179</v>
      </c>
      <c r="H441" s="187" t="str">
        <f t="shared" si="7"/>
        <v/>
      </c>
    </row>
    <row r="442" spans="7:8">
      <c r="G442" s="485" t="s">
        <v>179</v>
      </c>
      <c r="H442" s="187" t="str">
        <f t="shared" si="7"/>
        <v/>
      </c>
    </row>
    <row r="443" spans="7:8">
      <c r="G443" s="485" t="s">
        <v>179</v>
      </c>
      <c r="H443" s="187" t="str">
        <f t="shared" si="7"/>
        <v/>
      </c>
    </row>
    <row r="444" spans="7:8">
      <c r="G444" s="485" t="s">
        <v>179</v>
      </c>
      <c r="H444" s="187" t="str">
        <f t="shared" si="7"/>
        <v/>
      </c>
    </row>
    <row r="445" spans="7:8">
      <c r="G445" s="485" t="s">
        <v>179</v>
      </c>
      <c r="H445" s="187" t="str">
        <f t="shared" si="7"/>
        <v/>
      </c>
    </row>
    <row r="446" spans="7:8">
      <c r="G446" s="485" t="s">
        <v>179</v>
      </c>
      <c r="H446" s="187" t="str">
        <f t="shared" si="7"/>
        <v/>
      </c>
    </row>
    <row r="447" spans="7:8">
      <c r="G447" s="485" t="s">
        <v>179</v>
      </c>
      <c r="H447" s="187" t="str">
        <f t="shared" si="7"/>
        <v/>
      </c>
    </row>
    <row r="448" spans="7:8">
      <c r="G448" s="485" t="s">
        <v>179</v>
      </c>
      <c r="H448" s="187" t="str">
        <f t="shared" si="7"/>
        <v/>
      </c>
    </row>
    <row r="449" spans="7:8">
      <c r="G449" s="485" t="s">
        <v>179</v>
      </c>
      <c r="H449" s="187" t="str">
        <f t="shared" si="7"/>
        <v/>
      </c>
    </row>
    <row r="450" spans="7:8">
      <c r="G450" s="485" t="s">
        <v>179</v>
      </c>
      <c r="H450" s="187" t="str">
        <f t="shared" si="7"/>
        <v/>
      </c>
    </row>
    <row r="451" spans="7:8">
      <c r="G451" s="485" t="s">
        <v>179</v>
      </c>
      <c r="H451" s="187" t="str">
        <f t="shared" si="7"/>
        <v/>
      </c>
    </row>
    <row r="452" spans="7:8">
      <c r="G452" s="485" t="s">
        <v>179</v>
      </c>
      <c r="H452" s="187" t="str">
        <f t="shared" si="7"/>
        <v/>
      </c>
    </row>
    <row r="453" spans="7:8">
      <c r="G453" s="485" t="s">
        <v>179</v>
      </c>
      <c r="H453" s="187" t="str">
        <f t="shared" si="7"/>
        <v/>
      </c>
    </row>
    <row r="454" spans="7:8">
      <c r="G454" s="485" t="s">
        <v>179</v>
      </c>
      <c r="H454" s="187" t="str">
        <f t="shared" si="7"/>
        <v/>
      </c>
    </row>
    <row r="455" spans="7:8">
      <c r="G455" s="485" t="s">
        <v>179</v>
      </c>
      <c r="H455" s="187" t="str">
        <f t="shared" si="7"/>
        <v/>
      </c>
    </row>
    <row r="456" spans="7:8">
      <c r="G456" s="485" t="s">
        <v>179</v>
      </c>
      <c r="H456" s="187" t="str">
        <f t="shared" si="7"/>
        <v/>
      </c>
    </row>
    <row r="457" spans="7:8">
      <c r="G457" s="485" t="s">
        <v>179</v>
      </c>
      <c r="H457" s="187" t="str">
        <f t="shared" si="7"/>
        <v/>
      </c>
    </row>
    <row r="458" spans="7:8">
      <c r="G458" s="485" t="s">
        <v>179</v>
      </c>
      <c r="H458" s="187" t="str">
        <f t="shared" si="7"/>
        <v/>
      </c>
    </row>
    <row r="459" spans="7:8">
      <c r="G459" s="485" t="s">
        <v>179</v>
      </c>
      <c r="H459" s="187" t="str">
        <f t="shared" si="7"/>
        <v/>
      </c>
    </row>
    <row r="460" spans="7:8">
      <c r="G460" s="485" t="s">
        <v>179</v>
      </c>
      <c r="H460" s="187" t="str">
        <f t="shared" si="7"/>
        <v/>
      </c>
    </row>
    <row r="461" spans="7:8">
      <c r="G461" s="485" t="s">
        <v>179</v>
      </c>
      <c r="H461" s="187" t="str">
        <f t="shared" si="7"/>
        <v/>
      </c>
    </row>
    <row r="462" spans="7:8">
      <c r="G462" s="485" t="s">
        <v>179</v>
      </c>
      <c r="H462" s="187" t="str">
        <f t="shared" si="7"/>
        <v/>
      </c>
    </row>
    <row r="463" spans="7:8">
      <c r="G463" s="485" t="s">
        <v>179</v>
      </c>
      <c r="H463" s="187" t="str">
        <f t="shared" si="7"/>
        <v/>
      </c>
    </row>
    <row r="464" spans="7:8">
      <c r="G464" s="485" t="s">
        <v>179</v>
      </c>
      <c r="H464" s="187" t="str">
        <f t="shared" si="7"/>
        <v/>
      </c>
    </row>
    <row r="465" spans="7:8">
      <c r="G465" s="485" t="s">
        <v>179</v>
      </c>
      <c r="H465" s="187" t="str">
        <f t="shared" si="7"/>
        <v/>
      </c>
    </row>
    <row r="466" spans="7:8">
      <c r="G466" s="485" t="s">
        <v>179</v>
      </c>
      <c r="H466" s="187" t="str">
        <f t="shared" si="7"/>
        <v/>
      </c>
    </row>
    <row r="467" spans="7:8">
      <c r="G467" s="485" t="s">
        <v>179</v>
      </c>
      <c r="H467" s="187" t="str">
        <f t="shared" si="7"/>
        <v/>
      </c>
    </row>
    <row r="468" spans="7:8">
      <c r="G468" s="485" t="s">
        <v>179</v>
      </c>
      <c r="H468" s="187" t="str">
        <f t="shared" si="7"/>
        <v/>
      </c>
    </row>
    <row r="469" spans="7:8">
      <c r="G469" s="485" t="s">
        <v>179</v>
      </c>
      <c r="H469" s="187" t="str">
        <f t="shared" si="7"/>
        <v/>
      </c>
    </row>
    <row r="470" spans="7:8">
      <c r="G470" s="485" t="s">
        <v>179</v>
      </c>
      <c r="H470" s="187" t="str">
        <f t="shared" si="7"/>
        <v/>
      </c>
    </row>
    <row r="471" spans="7:8">
      <c r="G471" s="485" t="s">
        <v>179</v>
      </c>
      <c r="H471" s="187" t="str">
        <f t="shared" si="7"/>
        <v/>
      </c>
    </row>
    <row r="472" spans="7:8">
      <c r="G472" s="485" t="s">
        <v>179</v>
      </c>
      <c r="H472" s="187" t="str">
        <f t="shared" si="7"/>
        <v/>
      </c>
    </row>
    <row r="473" spans="7:8">
      <c r="G473" s="485" t="s">
        <v>179</v>
      </c>
      <c r="H473" s="187" t="str">
        <f t="shared" ref="H473:H536" si="8">IF(F473=0,"",G473*F473)</f>
        <v/>
      </c>
    </row>
    <row r="474" spans="7:8">
      <c r="G474" s="485" t="s">
        <v>179</v>
      </c>
      <c r="H474" s="187" t="str">
        <f t="shared" si="8"/>
        <v/>
      </c>
    </row>
    <row r="475" spans="7:8">
      <c r="G475" s="485" t="s">
        <v>179</v>
      </c>
      <c r="H475" s="187" t="str">
        <f t="shared" si="8"/>
        <v/>
      </c>
    </row>
    <row r="476" spans="7:8">
      <c r="G476" s="485" t="s">
        <v>179</v>
      </c>
      <c r="H476" s="187" t="str">
        <f t="shared" si="8"/>
        <v/>
      </c>
    </row>
    <row r="477" spans="7:8">
      <c r="G477" s="485" t="s">
        <v>179</v>
      </c>
      <c r="H477" s="187" t="str">
        <f t="shared" si="8"/>
        <v/>
      </c>
    </row>
    <row r="478" spans="7:8">
      <c r="G478" s="485" t="s">
        <v>179</v>
      </c>
      <c r="H478" s="187" t="str">
        <f t="shared" si="8"/>
        <v/>
      </c>
    </row>
    <row r="479" spans="7:8">
      <c r="G479" s="485" t="s">
        <v>179</v>
      </c>
      <c r="H479" s="187" t="str">
        <f t="shared" si="8"/>
        <v/>
      </c>
    </row>
    <row r="480" spans="7:8">
      <c r="G480" s="485" t="s">
        <v>179</v>
      </c>
      <c r="H480" s="187" t="str">
        <f t="shared" si="8"/>
        <v/>
      </c>
    </row>
    <row r="481" spans="7:8">
      <c r="G481" s="485" t="s">
        <v>179</v>
      </c>
      <c r="H481" s="187" t="str">
        <f t="shared" si="8"/>
        <v/>
      </c>
    </row>
    <row r="482" spans="7:8">
      <c r="G482" s="485" t="s">
        <v>179</v>
      </c>
      <c r="H482" s="187" t="str">
        <f t="shared" si="8"/>
        <v/>
      </c>
    </row>
    <row r="483" spans="7:8">
      <c r="G483" s="485" t="s">
        <v>179</v>
      </c>
      <c r="H483" s="187" t="str">
        <f t="shared" si="8"/>
        <v/>
      </c>
    </row>
    <row r="484" spans="7:8">
      <c r="G484" s="485" t="s">
        <v>179</v>
      </c>
      <c r="H484" s="187" t="str">
        <f t="shared" si="8"/>
        <v/>
      </c>
    </row>
    <row r="485" spans="7:8">
      <c r="G485" s="485" t="s">
        <v>179</v>
      </c>
      <c r="H485" s="187" t="str">
        <f t="shared" si="8"/>
        <v/>
      </c>
    </row>
    <row r="486" spans="7:8">
      <c r="G486" s="485" t="s">
        <v>179</v>
      </c>
      <c r="H486" s="187" t="str">
        <f t="shared" si="8"/>
        <v/>
      </c>
    </row>
    <row r="487" spans="7:8">
      <c r="G487" s="485" t="s">
        <v>179</v>
      </c>
      <c r="H487" s="187" t="str">
        <f t="shared" si="8"/>
        <v/>
      </c>
    </row>
    <row r="488" spans="7:8">
      <c r="G488" s="485" t="s">
        <v>179</v>
      </c>
      <c r="H488" s="187" t="str">
        <f t="shared" si="8"/>
        <v/>
      </c>
    </row>
    <row r="489" spans="7:8">
      <c r="G489" s="485" t="s">
        <v>179</v>
      </c>
      <c r="H489" s="187" t="str">
        <f t="shared" si="8"/>
        <v/>
      </c>
    </row>
    <row r="490" spans="7:8">
      <c r="G490" s="485" t="s">
        <v>179</v>
      </c>
      <c r="H490" s="187" t="str">
        <f t="shared" si="8"/>
        <v/>
      </c>
    </row>
    <row r="491" spans="7:8">
      <c r="G491" s="485" t="s">
        <v>179</v>
      </c>
      <c r="H491" s="187" t="str">
        <f t="shared" si="8"/>
        <v/>
      </c>
    </row>
    <row r="492" spans="7:8">
      <c r="G492" s="485" t="s">
        <v>179</v>
      </c>
      <c r="H492" s="187" t="str">
        <f t="shared" si="8"/>
        <v/>
      </c>
    </row>
    <row r="493" spans="7:8">
      <c r="G493" s="485" t="s">
        <v>179</v>
      </c>
      <c r="H493" s="187" t="str">
        <f t="shared" si="8"/>
        <v/>
      </c>
    </row>
    <row r="494" spans="7:8">
      <c r="G494" s="485" t="s">
        <v>179</v>
      </c>
      <c r="H494" s="187" t="str">
        <f t="shared" si="8"/>
        <v/>
      </c>
    </row>
    <row r="495" spans="7:8">
      <c r="G495" s="485" t="s">
        <v>179</v>
      </c>
      <c r="H495" s="187" t="str">
        <f t="shared" si="8"/>
        <v/>
      </c>
    </row>
    <row r="496" spans="7:8">
      <c r="G496" s="485" t="s">
        <v>179</v>
      </c>
      <c r="H496" s="187" t="str">
        <f t="shared" si="8"/>
        <v/>
      </c>
    </row>
    <row r="497" spans="7:8">
      <c r="G497" s="485" t="s">
        <v>179</v>
      </c>
      <c r="H497" s="187" t="str">
        <f t="shared" si="8"/>
        <v/>
      </c>
    </row>
    <row r="498" spans="7:8">
      <c r="G498" s="485" t="s">
        <v>179</v>
      </c>
      <c r="H498" s="187" t="str">
        <f t="shared" si="8"/>
        <v/>
      </c>
    </row>
    <row r="499" spans="7:8">
      <c r="G499" s="485" t="s">
        <v>179</v>
      </c>
      <c r="H499" s="187" t="str">
        <f t="shared" si="8"/>
        <v/>
      </c>
    </row>
    <row r="500" spans="7:8">
      <c r="G500" s="485" t="s">
        <v>179</v>
      </c>
      <c r="H500" s="187" t="str">
        <f t="shared" si="8"/>
        <v/>
      </c>
    </row>
    <row r="501" spans="7:8">
      <c r="G501" s="485" t="s">
        <v>179</v>
      </c>
      <c r="H501" s="187" t="str">
        <f t="shared" si="8"/>
        <v/>
      </c>
    </row>
    <row r="502" spans="7:8">
      <c r="G502" s="485" t="s">
        <v>179</v>
      </c>
      <c r="H502" s="187" t="str">
        <f t="shared" si="8"/>
        <v/>
      </c>
    </row>
    <row r="503" spans="7:8">
      <c r="G503" s="485" t="s">
        <v>179</v>
      </c>
      <c r="H503" s="187" t="str">
        <f t="shared" si="8"/>
        <v/>
      </c>
    </row>
    <row r="504" spans="7:8">
      <c r="G504" s="485" t="s">
        <v>179</v>
      </c>
      <c r="H504" s="187" t="str">
        <f t="shared" si="8"/>
        <v/>
      </c>
    </row>
    <row r="505" spans="7:8">
      <c r="G505" s="485" t="s">
        <v>179</v>
      </c>
      <c r="H505" s="187" t="str">
        <f t="shared" si="8"/>
        <v/>
      </c>
    </row>
    <row r="506" spans="7:8">
      <c r="G506" s="485" t="s">
        <v>179</v>
      </c>
      <c r="H506" s="187" t="str">
        <f t="shared" si="8"/>
        <v/>
      </c>
    </row>
    <row r="507" spans="7:8">
      <c r="G507" s="485" t="s">
        <v>179</v>
      </c>
      <c r="H507" s="187" t="str">
        <f t="shared" si="8"/>
        <v/>
      </c>
    </row>
    <row r="508" spans="7:8">
      <c r="G508" s="485" t="s">
        <v>179</v>
      </c>
      <c r="H508" s="187" t="str">
        <f t="shared" si="8"/>
        <v/>
      </c>
    </row>
    <row r="509" spans="7:8">
      <c r="G509" s="485" t="s">
        <v>179</v>
      </c>
      <c r="H509" s="187" t="str">
        <f t="shared" si="8"/>
        <v/>
      </c>
    </row>
    <row r="510" spans="7:8">
      <c r="G510" s="485" t="s">
        <v>179</v>
      </c>
      <c r="H510" s="187" t="str">
        <f t="shared" si="8"/>
        <v/>
      </c>
    </row>
    <row r="511" spans="7:8">
      <c r="G511" s="485" t="s">
        <v>179</v>
      </c>
      <c r="H511" s="187" t="str">
        <f t="shared" si="8"/>
        <v/>
      </c>
    </row>
    <row r="512" spans="7:8">
      <c r="G512" s="485" t="s">
        <v>179</v>
      </c>
      <c r="H512" s="187" t="str">
        <f t="shared" si="8"/>
        <v/>
      </c>
    </row>
    <row r="513" spans="7:8">
      <c r="G513" s="485" t="s">
        <v>179</v>
      </c>
      <c r="H513" s="187" t="str">
        <f t="shared" si="8"/>
        <v/>
      </c>
    </row>
    <row r="514" spans="7:8">
      <c r="G514" s="485" t="s">
        <v>179</v>
      </c>
      <c r="H514" s="187" t="str">
        <f t="shared" si="8"/>
        <v/>
      </c>
    </row>
    <row r="515" spans="7:8">
      <c r="G515" s="485" t="s">
        <v>179</v>
      </c>
      <c r="H515" s="187" t="str">
        <f t="shared" si="8"/>
        <v/>
      </c>
    </row>
    <row r="516" spans="7:8">
      <c r="G516" s="485" t="s">
        <v>179</v>
      </c>
      <c r="H516" s="187" t="str">
        <f t="shared" si="8"/>
        <v/>
      </c>
    </row>
    <row r="517" spans="7:8">
      <c r="G517" s="485" t="s">
        <v>179</v>
      </c>
      <c r="H517" s="187" t="str">
        <f t="shared" si="8"/>
        <v/>
      </c>
    </row>
    <row r="518" spans="7:8">
      <c r="G518" s="485" t="s">
        <v>179</v>
      </c>
      <c r="H518" s="187" t="str">
        <f t="shared" si="8"/>
        <v/>
      </c>
    </row>
    <row r="519" spans="7:8">
      <c r="G519" s="485" t="s">
        <v>179</v>
      </c>
      <c r="H519" s="187" t="str">
        <f t="shared" si="8"/>
        <v/>
      </c>
    </row>
    <row r="520" spans="7:8">
      <c r="G520" s="485" t="s">
        <v>179</v>
      </c>
      <c r="H520" s="187" t="str">
        <f t="shared" si="8"/>
        <v/>
      </c>
    </row>
    <row r="521" spans="7:8">
      <c r="G521" s="485" t="s">
        <v>179</v>
      </c>
      <c r="H521" s="187" t="str">
        <f t="shared" si="8"/>
        <v/>
      </c>
    </row>
    <row r="522" spans="7:8">
      <c r="G522" s="485" t="s">
        <v>179</v>
      </c>
      <c r="H522" s="187" t="str">
        <f t="shared" si="8"/>
        <v/>
      </c>
    </row>
    <row r="523" spans="7:8">
      <c r="G523" s="485" t="s">
        <v>179</v>
      </c>
      <c r="H523" s="187" t="str">
        <f t="shared" si="8"/>
        <v/>
      </c>
    </row>
    <row r="524" spans="7:8">
      <c r="G524" s="485" t="s">
        <v>179</v>
      </c>
      <c r="H524" s="187" t="str">
        <f t="shared" si="8"/>
        <v/>
      </c>
    </row>
    <row r="525" spans="7:8">
      <c r="G525" s="485" t="s">
        <v>179</v>
      </c>
      <c r="H525" s="187" t="str">
        <f t="shared" si="8"/>
        <v/>
      </c>
    </row>
    <row r="526" spans="7:8">
      <c r="G526" s="485" t="s">
        <v>179</v>
      </c>
      <c r="H526" s="187" t="str">
        <f t="shared" si="8"/>
        <v/>
      </c>
    </row>
    <row r="527" spans="7:8">
      <c r="G527" s="485" t="s">
        <v>179</v>
      </c>
      <c r="H527" s="187" t="str">
        <f t="shared" si="8"/>
        <v/>
      </c>
    </row>
    <row r="528" spans="7:8">
      <c r="G528" s="485" t="s">
        <v>179</v>
      </c>
      <c r="H528" s="187" t="str">
        <f t="shared" si="8"/>
        <v/>
      </c>
    </row>
    <row r="529" spans="7:8">
      <c r="G529" s="485" t="s">
        <v>179</v>
      </c>
      <c r="H529" s="187" t="str">
        <f t="shared" si="8"/>
        <v/>
      </c>
    </row>
    <row r="530" spans="7:8">
      <c r="G530" s="485" t="s">
        <v>179</v>
      </c>
      <c r="H530" s="187" t="str">
        <f t="shared" si="8"/>
        <v/>
      </c>
    </row>
    <row r="531" spans="7:8">
      <c r="G531" s="485" t="s">
        <v>179</v>
      </c>
      <c r="H531" s="187" t="str">
        <f t="shared" si="8"/>
        <v/>
      </c>
    </row>
    <row r="532" spans="7:8">
      <c r="G532" s="485" t="s">
        <v>179</v>
      </c>
      <c r="H532" s="187" t="str">
        <f t="shared" si="8"/>
        <v/>
      </c>
    </row>
    <row r="533" spans="7:8">
      <c r="G533" s="485" t="s">
        <v>179</v>
      </c>
      <c r="H533" s="187" t="str">
        <f t="shared" si="8"/>
        <v/>
      </c>
    </row>
    <row r="534" spans="7:8">
      <c r="G534" s="485" t="s">
        <v>179</v>
      </c>
      <c r="H534" s="187" t="str">
        <f t="shared" si="8"/>
        <v/>
      </c>
    </row>
    <row r="535" spans="7:8">
      <c r="G535" s="485" t="s">
        <v>179</v>
      </c>
      <c r="H535" s="187" t="str">
        <f t="shared" si="8"/>
        <v/>
      </c>
    </row>
    <row r="536" spans="7:8">
      <c r="G536" s="485" t="s">
        <v>179</v>
      </c>
      <c r="H536" s="187" t="str">
        <f t="shared" si="8"/>
        <v/>
      </c>
    </row>
    <row r="537" spans="7:8">
      <c r="G537" s="485" t="s">
        <v>179</v>
      </c>
      <c r="H537" s="187" t="str">
        <f t="shared" ref="H537:H600" si="9">IF(F537=0,"",G537*F537)</f>
        <v/>
      </c>
    </row>
    <row r="538" spans="7:8">
      <c r="G538" s="485" t="s">
        <v>179</v>
      </c>
      <c r="H538" s="187" t="str">
        <f t="shared" si="9"/>
        <v/>
      </c>
    </row>
    <row r="539" spans="7:8">
      <c r="G539" s="485" t="s">
        <v>179</v>
      </c>
      <c r="H539" s="187" t="str">
        <f t="shared" si="9"/>
        <v/>
      </c>
    </row>
    <row r="540" spans="7:8">
      <c r="G540" s="485" t="s">
        <v>179</v>
      </c>
      <c r="H540" s="187" t="str">
        <f t="shared" si="9"/>
        <v/>
      </c>
    </row>
    <row r="541" spans="7:8">
      <c r="G541" s="485" t="s">
        <v>179</v>
      </c>
      <c r="H541" s="187" t="str">
        <f t="shared" si="9"/>
        <v/>
      </c>
    </row>
    <row r="542" spans="7:8">
      <c r="G542" s="485" t="s">
        <v>179</v>
      </c>
      <c r="H542" s="187" t="str">
        <f t="shared" si="9"/>
        <v/>
      </c>
    </row>
    <row r="543" spans="7:8">
      <c r="G543" s="485" t="s">
        <v>179</v>
      </c>
      <c r="H543" s="187" t="str">
        <f t="shared" si="9"/>
        <v/>
      </c>
    </row>
    <row r="544" spans="7:8">
      <c r="G544" s="485" t="s">
        <v>179</v>
      </c>
      <c r="H544" s="187" t="str">
        <f t="shared" si="9"/>
        <v/>
      </c>
    </row>
    <row r="545" spans="7:8">
      <c r="G545" s="485" t="s">
        <v>179</v>
      </c>
      <c r="H545" s="187" t="str">
        <f t="shared" si="9"/>
        <v/>
      </c>
    </row>
    <row r="546" spans="7:8">
      <c r="G546" s="485" t="s">
        <v>179</v>
      </c>
      <c r="H546" s="187" t="str">
        <f t="shared" si="9"/>
        <v/>
      </c>
    </row>
    <row r="547" spans="7:8">
      <c r="G547" s="485" t="s">
        <v>179</v>
      </c>
      <c r="H547" s="187" t="str">
        <f t="shared" si="9"/>
        <v/>
      </c>
    </row>
    <row r="548" spans="7:8">
      <c r="G548" s="485" t="s">
        <v>179</v>
      </c>
      <c r="H548" s="187" t="str">
        <f t="shared" si="9"/>
        <v/>
      </c>
    </row>
    <row r="549" spans="7:8">
      <c r="G549" s="485" t="s">
        <v>179</v>
      </c>
      <c r="H549" s="187" t="str">
        <f t="shared" si="9"/>
        <v/>
      </c>
    </row>
    <row r="550" spans="7:8">
      <c r="G550" s="485" t="s">
        <v>179</v>
      </c>
      <c r="H550" s="187" t="str">
        <f t="shared" si="9"/>
        <v/>
      </c>
    </row>
    <row r="551" spans="7:8">
      <c r="G551" s="485" t="s">
        <v>179</v>
      </c>
      <c r="H551" s="187" t="str">
        <f t="shared" si="9"/>
        <v/>
      </c>
    </row>
    <row r="552" spans="7:8">
      <c r="G552" s="485" t="s">
        <v>179</v>
      </c>
      <c r="H552" s="187" t="str">
        <f t="shared" si="9"/>
        <v/>
      </c>
    </row>
    <row r="553" spans="7:8">
      <c r="G553" s="485" t="s">
        <v>179</v>
      </c>
      <c r="H553" s="187" t="str">
        <f t="shared" si="9"/>
        <v/>
      </c>
    </row>
    <row r="554" spans="7:8">
      <c r="G554" s="485" t="s">
        <v>179</v>
      </c>
      <c r="H554" s="187" t="str">
        <f t="shared" si="9"/>
        <v/>
      </c>
    </row>
    <row r="555" spans="7:8">
      <c r="G555" s="485" t="s">
        <v>179</v>
      </c>
      <c r="H555" s="187" t="str">
        <f t="shared" si="9"/>
        <v/>
      </c>
    </row>
    <row r="556" spans="7:8">
      <c r="G556" s="485" t="s">
        <v>179</v>
      </c>
      <c r="H556" s="187" t="str">
        <f t="shared" si="9"/>
        <v/>
      </c>
    </row>
    <row r="557" spans="7:8">
      <c r="G557" s="485" t="s">
        <v>179</v>
      </c>
      <c r="H557" s="187" t="str">
        <f t="shared" si="9"/>
        <v/>
      </c>
    </row>
    <row r="558" spans="7:8">
      <c r="G558" s="485" t="s">
        <v>179</v>
      </c>
      <c r="H558" s="187" t="str">
        <f t="shared" si="9"/>
        <v/>
      </c>
    </row>
    <row r="559" spans="7:8">
      <c r="G559" s="485" t="s">
        <v>179</v>
      </c>
      <c r="H559" s="187" t="str">
        <f t="shared" si="9"/>
        <v/>
      </c>
    </row>
    <row r="560" spans="7:8">
      <c r="G560" s="485" t="s">
        <v>179</v>
      </c>
      <c r="H560" s="187" t="str">
        <f t="shared" si="9"/>
        <v/>
      </c>
    </row>
    <row r="561" spans="7:8">
      <c r="G561" s="485" t="s">
        <v>179</v>
      </c>
      <c r="H561" s="187" t="str">
        <f t="shared" si="9"/>
        <v/>
      </c>
    </row>
    <row r="562" spans="7:8">
      <c r="G562" s="485" t="s">
        <v>179</v>
      </c>
      <c r="H562" s="187" t="str">
        <f t="shared" si="9"/>
        <v/>
      </c>
    </row>
    <row r="563" spans="7:8">
      <c r="G563" s="485" t="s">
        <v>179</v>
      </c>
      <c r="H563" s="187" t="str">
        <f t="shared" si="9"/>
        <v/>
      </c>
    </row>
    <row r="564" spans="7:8">
      <c r="G564" s="485" t="s">
        <v>179</v>
      </c>
      <c r="H564" s="187" t="str">
        <f t="shared" si="9"/>
        <v/>
      </c>
    </row>
    <row r="565" spans="7:8">
      <c r="G565" s="485" t="s">
        <v>179</v>
      </c>
      <c r="H565" s="187" t="str">
        <f t="shared" si="9"/>
        <v/>
      </c>
    </row>
    <row r="566" spans="7:8">
      <c r="G566" s="485" t="s">
        <v>179</v>
      </c>
      <c r="H566" s="187" t="str">
        <f t="shared" si="9"/>
        <v/>
      </c>
    </row>
    <row r="567" spans="7:8">
      <c r="G567" s="485" t="s">
        <v>179</v>
      </c>
      <c r="H567" s="187" t="str">
        <f t="shared" si="9"/>
        <v/>
      </c>
    </row>
    <row r="568" spans="7:8">
      <c r="G568" s="485" t="s">
        <v>179</v>
      </c>
      <c r="H568" s="187" t="str">
        <f t="shared" si="9"/>
        <v/>
      </c>
    </row>
    <row r="569" spans="7:8">
      <c r="G569" s="485" t="s">
        <v>179</v>
      </c>
      <c r="H569" s="187" t="str">
        <f t="shared" si="9"/>
        <v/>
      </c>
    </row>
    <row r="570" spans="7:8">
      <c r="G570" s="485" t="s">
        <v>179</v>
      </c>
      <c r="H570" s="187" t="str">
        <f t="shared" si="9"/>
        <v/>
      </c>
    </row>
    <row r="571" spans="7:8">
      <c r="G571" s="485" t="s">
        <v>179</v>
      </c>
      <c r="H571" s="187" t="str">
        <f t="shared" si="9"/>
        <v/>
      </c>
    </row>
    <row r="572" spans="7:8">
      <c r="G572" s="485" t="s">
        <v>179</v>
      </c>
      <c r="H572" s="187" t="str">
        <f t="shared" si="9"/>
        <v/>
      </c>
    </row>
    <row r="573" spans="7:8">
      <c r="G573" s="485" t="s">
        <v>179</v>
      </c>
      <c r="H573" s="187" t="str">
        <f t="shared" si="9"/>
        <v/>
      </c>
    </row>
    <row r="574" spans="7:8">
      <c r="G574" s="485" t="s">
        <v>179</v>
      </c>
      <c r="H574" s="187" t="str">
        <f t="shared" si="9"/>
        <v/>
      </c>
    </row>
    <row r="575" spans="7:8">
      <c r="G575" s="485" t="s">
        <v>179</v>
      </c>
      <c r="H575" s="187" t="str">
        <f t="shared" si="9"/>
        <v/>
      </c>
    </row>
    <row r="576" spans="7:8">
      <c r="G576" s="485" t="s">
        <v>179</v>
      </c>
      <c r="H576" s="187" t="str">
        <f t="shared" si="9"/>
        <v/>
      </c>
    </row>
    <row r="577" spans="7:8">
      <c r="G577" s="485" t="s">
        <v>179</v>
      </c>
      <c r="H577" s="187" t="str">
        <f t="shared" si="9"/>
        <v/>
      </c>
    </row>
    <row r="578" spans="7:8">
      <c r="G578" s="485" t="s">
        <v>179</v>
      </c>
      <c r="H578" s="187" t="str">
        <f t="shared" si="9"/>
        <v/>
      </c>
    </row>
    <row r="579" spans="7:8">
      <c r="G579" s="485" t="s">
        <v>179</v>
      </c>
      <c r="H579" s="187" t="str">
        <f t="shared" si="9"/>
        <v/>
      </c>
    </row>
    <row r="580" spans="7:8">
      <c r="G580" s="485" t="s">
        <v>179</v>
      </c>
      <c r="H580" s="187" t="str">
        <f t="shared" si="9"/>
        <v/>
      </c>
    </row>
    <row r="581" spans="7:8">
      <c r="G581" s="485" t="s">
        <v>179</v>
      </c>
      <c r="H581" s="187" t="str">
        <f t="shared" si="9"/>
        <v/>
      </c>
    </row>
    <row r="582" spans="7:8">
      <c r="G582" s="485" t="s">
        <v>179</v>
      </c>
      <c r="H582" s="187" t="str">
        <f t="shared" si="9"/>
        <v/>
      </c>
    </row>
    <row r="583" spans="7:8">
      <c r="G583" s="485" t="s">
        <v>179</v>
      </c>
      <c r="H583" s="187" t="str">
        <f t="shared" si="9"/>
        <v/>
      </c>
    </row>
    <row r="584" spans="7:8">
      <c r="G584" s="485" t="s">
        <v>179</v>
      </c>
      <c r="H584" s="187" t="str">
        <f t="shared" si="9"/>
        <v/>
      </c>
    </row>
    <row r="585" spans="7:8">
      <c r="G585" s="485" t="s">
        <v>179</v>
      </c>
      <c r="H585" s="187" t="str">
        <f t="shared" si="9"/>
        <v/>
      </c>
    </row>
    <row r="586" spans="7:8">
      <c r="G586" s="485" t="s">
        <v>179</v>
      </c>
      <c r="H586" s="187" t="str">
        <f t="shared" si="9"/>
        <v/>
      </c>
    </row>
    <row r="587" spans="7:8">
      <c r="G587" s="485" t="s">
        <v>179</v>
      </c>
      <c r="H587" s="187" t="str">
        <f t="shared" si="9"/>
        <v/>
      </c>
    </row>
    <row r="588" spans="7:8">
      <c r="G588" s="485" t="s">
        <v>179</v>
      </c>
      <c r="H588" s="187" t="str">
        <f t="shared" si="9"/>
        <v/>
      </c>
    </row>
    <row r="589" spans="7:8">
      <c r="G589" s="485" t="s">
        <v>179</v>
      </c>
      <c r="H589" s="187" t="str">
        <f t="shared" si="9"/>
        <v/>
      </c>
    </row>
    <row r="590" spans="7:8">
      <c r="G590" s="485" t="s">
        <v>179</v>
      </c>
      <c r="H590" s="187" t="str">
        <f t="shared" si="9"/>
        <v/>
      </c>
    </row>
    <row r="591" spans="7:8">
      <c r="G591" s="485" t="s">
        <v>179</v>
      </c>
      <c r="H591" s="187" t="str">
        <f t="shared" si="9"/>
        <v/>
      </c>
    </row>
    <row r="592" spans="7:8">
      <c r="G592" s="485" t="s">
        <v>179</v>
      </c>
      <c r="H592" s="187" t="str">
        <f t="shared" si="9"/>
        <v/>
      </c>
    </row>
    <row r="593" spans="7:8">
      <c r="G593" s="485" t="s">
        <v>179</v>
      </c>
      <c r="H593" s="187" t="str">
        <f t="shared" si="9"/>
        <v/>
      </c>
    </row>
    <row r="594" spans="7:8">
      <c r="G594" s="485" t="s">
        <v>179</v>
      </c>
      <c r="H594" s="187" t="str">
        <f t="shared" si="9"/>
        <v/>
      </c>
    </row>
    <row r="595" spans="7:8">
      <c r="G595" s="485" t="s">
        <v>179</v>
      </c>
      <c r="H595" s="187" t="str">
        <f t="shared" si="9"/>
        <v/>
      </c>
    </row>
    <row r="596" spans="7:8">
      <c r="G596" s="485" t="s">
        <v>179</v>
      </c>
      <c r="H596" s="187" t="str">
        <f t="shared" si="9"/>
        <v/>
      </c>
    </row>
    <row r="597" spans="7:8">
      <c r="G597" s="485" t="s">
        <v>179</v>
      </c>
      <c r="H597" s="187" t="str">
        <f t="shared" si="9"/>
        <v/>
      </c>
    </row>
    <row r="598" spans="7:8">
      <c r="G598" s="485" t="s">
        <v>179</v>
      </c>
      <c r="H598" s="187" t="str">
        <f t="shared" si="9"/>
        <v/>
      </c>
    </row>
    <row r="599" spans="7:8">
      <c r="G599" s="485" t="s">
        <v>179</v>
      </c>
      <c r="H599" s="187" t="str">
        <f t="shared" si="9"/>
        <v/>
      </c>
    </row>
    <row r="600" spans="7:8">
      <c r="G600" s="485" t="s">
        <v>179</v>
      </c>
      <c r="H600" s="187" t="str">
        <f t="shared" si="9"/>
        <v/>
      </c>
    </row>
    <row r="601" spans="7:8">
      <c r="G601" s="485" t="s">
        <v>179</v>
      </c>
      <c r="H601" s="187" t="str">
        <f t="shared" ref="H601:H621" si="10">IF(F601=0,"",G601*F601)</f>
        <v/>
      </c>
    </row>
    <row r="602" spans="7:8">
      <c r="G602" s="485" t="s">
        <v>179</v>
      </c>
      <c r="H602" s="187" t="str">
        <f t="shared" si="10"/>
        <v/>
      </c>
    </row>
    <row r="603" spans="7:8">
      <c r="G603" s="485" t="s">
        <v>179</v>
      </c>
      <c r="H603" s="187" t="str">
        <f t="shared" si="10"/>
        <v/>
      </c>
    </row>
    <row r="604" spans="7:8">
      <c r="G604" s="485" t="s">
        <v>179</v>
      </c>
      <c r="H604" s="187" t="str">
        <f t="shared" si="10"/>
        <v/>
      </c>
    </row>
    <row r="605" spans="7:8">
      <c r="G605" s="485" t="s">
        <v>179</v>
      </c>
      <c r="H605" s="187" t="str">
        <f t="shared" si="10"/>
        <v/>
      </c>
    </row>
    <row r="606" spans="7:8">
      <c r="G606" s="485" t="s">
        <v>179</v>
      </c>
      <c r="H606" s="187" t="str">
        <f t="shared" si="10"/>
        <v/>
      </c>
    </row>
    <row r="607" spans="7:8">
      <c r="G607" s="485" t="s">
        <v>179</v>
      </c>
      <c r="H607" s="187" t="str">
        <f t="shared" si="10"/>
        <v/>
      </c>
    </row>
    <row r="608" spans="7:8">
      <c r="G608" s="485" t="s">
        <v>179</v>
      </c>
      <c r="H608" s="187" t="str">
        <f t="shared" si="10"/>
        <v/>
      </c>
    </row>
    <row r="609" spans="7:8">
      <c r="G609" s="485" t="s">
        <v>179</v>
      </c>
      <c r="H609" s="187" t="str">
        <f t="shared" si="10"/>
        <v/>
      </c>
    </row>
    <row r="610" spans="7:8">
      <c r="G610" s="485" t="s">
        <v>179</v>
      </c>
      <c r="H610" s="187" t="str">
        <f t="shared" si="10"/>
        <v/>
      </c>
    </row>
    <row r="611" spans="7:8">
      <c r="G611" s="485" t="s">
        <v>179</v>
      </c>
      <c r="H611" s="187" t="str">
        <f t="shared" si="10"/>
        <v/>
      </c>
    </row>
    <row r="612" spans="7:8">
      <c r="G612" s="485" t="s">
        <v>179</v>
      </c>
      <c r="H612" s="187" t="str">
        <f t="shared" si="10"/>
        <v/>
      </c>
    </row>
    <row r="613" spans="7:8">
      <c r="G613" s="485" t="s">
        <v>179</v>
      </c>
      <c r="H613" s="187" t="str">
        <f t="shared" si="10"/>
        <v/>
      </c>
    </row>
    <row r="614" spans="7:8">
      <c r="G614" s="485" t="s">
        <v>179</v>
      </c>
      <c r="H614" s="187" t="str">
        <f t="shared" si="10"/>
        <v/>
      </c>
    </row>
    <row r="615" spans="7:8">
      <c r="G615" s="485" t="s">
        <v>179</v>
      </c>
      <c r="H615" s="187" t="str">
        <f t="shared" si="10"/>
        <v/>
      </c>
    </row>
    <row r="616" spans="7:8">
      <c r="G616" s="485" t="s">
        <v>179</v>
      </c>
      <c r="H616" s="187" t="str">
        <f t="shared" si="10"/>
        <v/>
      </c>
    </row>
    <row r="617" spans="7:8">
      <c r="G617" s="485" t="s">
        <v>179</v>
      </c>
      <c r="H617" s="187" t="str">
        <f t="shared" si="10"/>
        <v/>
      </c>
    </row>
    <row r="618" spans="7:8">
      <c r="G618" s="485" t="s">
        <v>179</v>
      </c>
      <c r="H618" s="187" t="str">
        <f t="shared" si="10"/>
        <v/>
      </c>
    </row>
    <row r="619" spans="7:8">
      <c r="G619" s="485" t="s">
        <v>179</v>
      </c>
      <c r="H619" s="187" t="str">
        <f t="shared" si="10"/>
        <v/>
      </c>
    </row>
    <row r="620" spans="7:8">
      <c r="G620" s="485" t="s">
        <v>179</v>
      </c>
      <c r="H620" s="187" t="str">
        <f t="shared" si="10"/>
        <v/>
      </c>
    </row>
    <row r="621" spans="7:8">
      <c r="G621" s="485" t="s">
        <v>179</v>
      </c>
      <c r="H621" s="187" t="str">
        <f t="shared" si="10"/>
        <v/>
      </c>
    </row>
  </sheetData>
  <mergeCells count="4">
    <mergeCell ref="J5:K5"/>
    <mergeCell ref="M5:N5"/>
    <mergeCell ref="P5:Q5"/>
    <mergeCell ref="S5:T5"/>
  </mergeCells>
  <printOptions horizontalCentered="1"/>
  <pageMargins left="0.39370078740157483" right="0.39370078740157483" top="1.2204724409448819" bottom="0.59055118110236227" header="3.937007874015748E-2" footer="0.39370078740157483"/>
  <pageSetup paperSize="9" scale="80" orientation="portrait" r:id="rId1"/>
  <headerFooter alignWithMargins="0">
    <oddHeader>&amp;L&amp;G&amp;C&amp;G</oddHeader>
    <oddFooter>&amp;L&amp;A - Page&amp;P/&amp;N</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theme="4" tint="-0.499984740745262"/>
  </sheetPr>
  <dimension ref="A1:W963"/>
  <sheetViews>
    <sheetView showZeros="0" view="pageBreakPreview" zoomScale="55" zoomScaleNormal="85" zoomScaleSheetLayoutView="55" workbookViewId="0">
      <selection activeCell="J25" sqref="J25"/>
    </sheetView>
  </sheetViews>
  <sheetFormatPr baseColWidth="10" defaultColWidth="11.42578125" defaultRowHeight="16.5"/>
  <cols>
    <col min="1" max="1" width="4.140625" style="1629" customWidth="1"/>
    <col min="2" max="2" width="6.7109375" style="1629" customWidth="1"/>
    <col min="3" max="3" width="6.7109375" style="1630" customWidth="1"/>
    <col min="4" max="4" width="48.28515625" style="1629" customWidth="1"/>
    <col min="5" max="5" width="5.140625" style="1631" hidden="1" customWidth="1"/>
    <col min="6" max="7" width="5.28515625" style="1631" hidden="1" customWidth="1"/>
    <col min="8" max="8" width="3.7109375" style="1629" customWidth="1"/>
    <col min="9" max="9" width="8.42578125" style="1483" customWidth="1"/>
    <col min="10" max="10" width="8.42578125" style="1629" customWidth="1"/>
    <col min="11" max="11" width="13.28515625" style="1629" customWidth="1"/>
    <col min="12" max="12" width="9.42578125" style="1348" customWidth="1"/>
    <col min="13" max="13" width="11.42578125" style="1629"/>
    <col min="14" max="14" width="25.7109375" style="1629" customWidth="1"/>
    <col min="15" max="16384" width="11.42578125" style="1629"/>
  </cols>
  <sheetData>
    <row r="1" spans="1:23" s="1022" customFormat="1" ht="15.75">
      <c r="C1" s="1468"/>
      <c r="E1" s="1406"/>
      <c r="F1" s="1406"/>
      <c r="G1" s="1406"/>
      <c r="I1" s="1469"/>
      <c r="J1" s="1470"/>
      <c r="K1" s="1470"/>
    </row>
    <row r="2" spans="1:23" s="1022" customFormat="1" ht="15.75">
      <c r="A2" s="1026"/>
      <c r="B2" s="1026" t="s">
        <v>825</v>
      </c>
      <c r="C2" s="1027">
        <v>26</v>
      </c>
      <c r="D2" s="1471" t="s">
        <v>29</v>
      </c>
      <c r="E2" s="1027"/>
      <c r="F2" s="1027"/>
      <c r="G2" s="1027"/>
      <c r="I2" s="1406"/>
      <c r="J2" s="1406"/>
      <c r="K2" s="1406"/>
      <c r="L2" s="1406"/>
    </row>
    <row r="3" spans="1:23" s="1157" customFormat="1" thickBot="1">
      <c r="C3" s="1472"/>
      <c r="E3" s="1450"/>
      <c r="F3" s="1450"/>
      <c r="G3" s="1450"/>
      <c r="I3" s="1406"/>
      <c r="J3" s="1406"/>
      <c r="K3" s="1406"/>
      <c r="L3" s="1473"/>
    </row>
    <row r="4" spans="1:23" s="1473" customFormat="1" ht="15.75" thickBot="1">
      <c r="A4" s="1474" t="s">
        <v>174</v>
      </c>
      <c r="B4" s="1475"/>
      <c r="C4" s="1476"/>
      <c r="D4" s="1477" t="s">
        <v>175</v>
      </c>
      <c r="E4" s="2740" t="s">
        <v>4939</v>
      </c>
      <c r="F4" s="2741"/>
      <c r="G4" s="2742"/>
      <c r="H4" s="1478" t="s">
        <v>36</v>
      </c>
      <c r="I4" s="1479" t="s">
        <v>176</v>
      </c>
      <c r="J4" s="1478" t="s">
        <v>177</v>
      </c>
      <c r="K4" s="1478" t="s">
        <v>178</v>
      </c>
      <c r="M4" s="2692" t="s">
        <v>6774</v>
      </c>
      <c r="N4" s="2693"/>
      <c r="O4" s="179"/>
      <c r="P4" s="2692" t="s">
        <v>6775</v>
      </c>
      <c r="Q4" s="2693"/>
      <c r="R4" s="179"/>
      <c r="S4" s="2692" t="s">
        <v>6776</v>
      </c>
      <c r="T4" s="2693"/>
      <c r="U4" s="179"/>
      <c r="V4" s="2692" t="s">
        <v>6777</v>
      </c>
      <c r="W4" s="2693"/>
    </row>
    <row r="5" spans="1:23" s="1489" customFormat="1" ht="15">
      <c r="A5" s="1480"/>
      <c r="B5" s="1481"/>
      <c r="C5" s="1482"/>
      <c r="D5" s="1483"/>
      <c r="E5" s="1484" t="s">
        <v>4940</v>
      </c>
      <c r="F5" s="1484" t="s">
        <v>4941</v>
      </c>
      <c r="G5" s="1484" t="s">
        <v>4942</v>
      </c>
      <c r="H5" s="1483"/>
      <c r="I5" s="1485"/>
      <c r="J5" s="1486"/>
      <c r="K5" s="1487"/>
      <c r="L5" s="1488"/>
    </row>
    <row r="6" spans="1:23" s="1039" customFormat="1" ht="12">
      <c r="A6" s="1040"/>
      <c r="B6" s="1490"/>
      <c r="C6" s="1491"/>
      <c r="D6" s="1492"/>
      <c r="E6" s="1493"/>
      <c r="F6" s="1493"/>
      <c r="G6" s="1493"/>
      <c r="H6" s="1494"/>
      <c r="I6" s="1447">
        <v>0</v>
      </c>
      <c r="J6" s="1495"/>
      <c r="K6" s="1209"/>
      <c r="L6" s="745"/>
    </row>
    <row r="7" spans="1:23" s="1039" customFormat="1" ht="12">
      <c r="A7" s="1496"/>
      <c r="B7" s="1497"/>
      <c r="C7" s="1498" t="s">
        <v>4943</v>
      </c>
      <c r="D7" s="1498"/>
      <c r="E7" s="1499"/>
      <c r="F7" s="1499"/>
      <c r="G7" s="1499"/>
      <c r="H7" s="1500"/>
      <c r="I7" s="1501">
        <v>0</v>
      </c>
      <c r="J7" s="1496"/>
      <c r="K7" s="1502"/>
      <c r="L7" s="745"/>
    </row>
    <row r="8" spans="1:23" s="1039" customFormat="1" ht="12">
      <c r="A8" s="1040"/>
      <c r="B8" s="1490"/>
      <c r="C8" s="1447"/>
      <c r="D8" s="1492"/>
      <c r="E8" s="1493"/>
      <c r="F8" s="1493"/>
      <c r="G8" s="1493"/>
      <c r="H8" s="1494"/>
      <c r="I8" s="1447">
        <v>0</v>
      </c>
      <c r="J8" s="1495"/>
      <c r="K8" s="1209"/>
      <c r="L8" s="745"/>
    </row>
    <row r="9" spans="1:23" s="1039" customFormat="1" ht="24.75" thickBot="1">
      <c r="A9" s="1040"/>
      <c r="B9" s="1490"/>
      <c r="C9" s="1503"/>
      <c r="D9" s="1504" t="s">
        <v>4944</v>
      </c>
      <c r="E9" s="1505"/>
      <c r="F9" s="1505"/>
      <c r="G9" s="1505"/>
      <c r="H9" s="1506"/>
      <c r="I9" s="1447"/>
      <c r="J9" s="1495" t="s">
        <v>179</v>
      </c>
      <c r="K9" s="1209"/>
      <c r="L9" s="745"/>
    </row>
    <row r="10" spans="1:23" s="1039" customFormat="1" ht="24">
      <c r="A10" s="1040"/>
      <c r="B10" s="1490"/>
      <c r="C10" s="1507" t="s">
        <v>4945</v>
      </c>
      <c r="D10" s="1508" t="s">
        <v>4946</v>
      </c>
      <c r="E10" s="1509">
        <v>1600</v>
      </c>
      <c r="F10" s="1509">
        <v>840</v>
      </c>
      <c r="G10" s="1509">
        <v>1150</v>
      </c>
      <c r="H10" s="1510" t="s">
        <v>36</v>
      </c>
      <c r="I10" s="1447">
        <v>1</v>
      </c>
      <c r="J10" s="1495">
        <v>25078.62</v>
      </c>
      <c r="K10" s="1209">
        <f t="shared" ref="K10:K18" si="0">IF(I10=0,"",J10*I10)</f>
        <v>25078.62</v>
      </c>
      <c r="L10" s="745"/>
      <c r="M10" s="2179" t="s">
        <v>6418</v>
      </c>
      <c r="N10" s="2180" t="str">
        <f>VLOOKUP(M10,'FICHE RATIOS'!C:D,2,FALSE)</f>
        <v>Equipements de Cuisine</v>
      </c>
      <c r="P10" s="2028"/>
      <c r="Q10" s="2029"/>
      <c r="S10" s="2028"/>
      <c r="T10" s="2029"/>
      <c r="V10" s="2028"/>
      <c r="W10" s="2029"/>
    </row>
    <row r="11" spans="1:23" s="1039" customFormat="1" ht="24">
      <c r="A11" s="1040"/>
      <c r="B11" s="1490"/>
      <c r="C11" s="1447" t="s">
        <v>4947</v>
      </c>
      <c r="D11" s="1508" t="s">
        <v>4948</v>
      </c>
      <c r="E11" s="1509">
        <v>2050</v>
      </c>
      <c r="F11" s="1509">
        <v>840</v>
      </c>
      <c r="G11" s="1509">
        <v>1300</v>
      </c>
      <c r="H11" s="1510" t="s">
        <v>36</v>
      </c>
      <c r="I11" s="1447">
        <v>1</v>
      </c>
      <c r="J11" s="1495">
        <v>42310.67</v>
      </c>
      <c r="K11" s="1209">
        <f t="shared" si="0"/>
        <v>42310.67</v>
      </c>
      <c r="L11" s="745"/>
      <c r="M11" s="2181" t="s">
        <v>6418</v>
      </c>
      <c r="N11" s="2182" t="str">
        <f>VLOOKUP(M11,'FICHE RATIOS'!C:D,2,FALSE)</f>
        <v>Equipements de Cuisine</v>
      </c>
      <c r="P11" s="2030"/>
      <c r="Q11" s="2031"/>
      <c r="S11" s="2030"/>
      <c r="T11" s="2031"/>
      <c r="V11" s="2030"/>
      <c r="W11" s="2031"/>
    </row>
    <row r="12" spans="1:23" s="1039" customFormat="1" ht="36">
      <c r="A12" s="1040"/>
      <c r="B12" s="1490"/>
      <c r="C12" s="1447" t="s">
        <v>4949</v>
      </c>
      <c r="D12" s="1508" t="s">
        <v>4950</v>
      </c>
      <c r="E12" s="1509">
        <v>550</v>
      </c>
      <c r="F12" s="1509">
        <v>430</v>
      </c>
      <c r="G12" s="1509">
        <v>500</v>
      </c>
      <c r="H12" s="1510" t="s">
        <v>36</v>
      </c>
      <c r="I12" s="1447">
        <v>1</v>
      </c>
      <c r="J12" s="1495">
        <v>6109.55</v>
      </c>
      <c r="K12" s="1209">
        <f t="shared" si="0"/>
        <v>6109.55</v>
      </c>
      <c r="L12" s="745"/>
      <c r="M12" s="2181" t="s">
        <v>6418</v>
      </c>
      <c r="N12" s="2182" t="str">
        <f>VLOOKUP(M12,'FICHE RATIOS'!C:D,2,FALSE)</f>
        <v>Equipements de Cuisine</v>
      </c>
      <c r="P12" s="2030"/>
      <c r="Q12" s="2031"/>
      <c r="S12" s="2030"/>
      <c r="T12" s="2031"/>
      <c r="V12" s="2030"/>
      <c r="W12" s="2031"/>
    </row>
    <row r="13" spans="1:23" s="1039" customFormat="1" ht="24">
      <c r="A13" s="1040"/>
      <c r="B13" s="1490"/>
      <c r="C13" s="1447" t="s">
        <v>4951</v>
      </c>
      <c r="D13" s="1508" t="s">
        <v>4952</v>
      </c>
      <c r="E13" s="1509">
        <v>550</v>
      </c>
      <c r="F13" s="1509">
        <v>430</v>
      </c>
      <c r="G13" s="1509">
        <v>500</v>
      </c>
      <c r="H13" s="1510" t="s">
        <v>36</v>
      </c>
      <c r="I13" s="1447">
        <v>1</v>
      </c>
      <c r="J13" s="1495">
        <v>8608.65</v>
      </c>
      <c r="K13" s="1209">
        <f t="shared" si="0"/>
        <v>8608.65</v>
      </c>
      <c r="L13" s="745"/>
      <c r="M13" s="2181" t="s">
        <v>6418</v>
      </c>
      <c r="N13" s="2182" t="str">
        <f>VLOOKUP(M13,'FICHE RATIOS'!C:D,2,FALSE)</f>
        <v>Equipements de Cuisine</v>
      </c>
      <c r="P13" s="2032"/>
      <c r="Q13" s="2031"/>
      <c r="S13" s="2032"/>
      <c r="T13" s="2031"/>
      <c r="V13" s="2032"/>
      <c r="W13" s="2031"/>
    </row>
    <row r="14" spans="1:23" s="1039" customFormat="1" ht="12.75">
      <c r="A14" s="1040"/>
      <c r="B14" s="1490"/>
      <c r="C14" s="1447"/>
      <c r="D14" s="1511" t="s">
        <v>4953</v>
      </c>
      <c r="E14" s="1509"/>
      <c r="F14" s="1509"/>
      <c r="G14" s="1509"/>
      <c r="H14" s="1510" t="s">
        <v>36</v>
      </c>
      <c r="I14" s="1447"/>
      <c r="J14" s="1495">
        <v>0</v>
      </c>
      <c r="K14" s="1209" t="str">
        <f t="shared" si="0"/>
        <v/>
      </c>
      <c r="L14" s="745"/>
      <c r="M14" s="2181" t="s">
        <v>6418</v>
      </c>
      <c r="N14" s="2182" t="str">
        <f>VLOOKUP(M14,'FICHE RATIOS'!C:D,2,FALSE)</f>
        <v>Equipements de Cuisine</v>
      </c>
      <c r="P14" s="2030"/>
      <c r="Q14" s="2031"/>
      <c r="S14" s="2030"/>
      <c r="T14" s="2031"/>
      <c r="V14" s="2030"/>
      <c r="W14" s="2031"/>
    </row>
    <row r="15" spans="1:23" s="1039" customFormat="1" ht="24">
      <c r="A15" s="1040"/>
      <c r="B15" s="1512" t="s">
        <v>4954</v>
      </c>
      <c r="C15" s="1447" t="s">
        <v>4955</v>
      </c>
      <c r="D15" s="1508" t="s">
        <v>4956</v>
      </c>
      <c r="E15" s="1509"/>
      <c r="F15" s="1509"/>
      <c r="G15" s="1509"/>
      <c r="H15" s="1510" t="s">
        <v>36</v>
      </c>
      <c r="I15" s="1447">
        <v>1</v>
      </c>
      <c r="J15" s="1495">
        <v>179.43</v>
      </c>
      <c r="K15" s="1209">
        <f t="shared" si="0"/>
        <v>179.43</v>
      </c>
      <c r="L15" s="745"/>
      <c r="M15" s="2181" t="s">
        <v>6418</v>
      </c>
      <c r="N15" s="2182" t="str">
        <f>VLOOKUP(M15,'FICHE RATIOS'!C:D,2,FALSE)</f>
        <v>Equipements de Cuisine</v>
      </c>
      <c r="P15" s="2030"/>
      <c r="Q15" s="2031"/>
      <c r="S15" s="2030"/>
      <c r="T15" s="2031"/>
      <c r="V15" s="2030"/>
      <c r="W15" s="2031"/>
    </row>
    <row r="16" spans="1:23" s="1039" customFormat="1" ht="12.75">
      <c r="A16" s="1040"/>
      <c r="B16" s="1490"/>
      <c r="C16" s="1447"/>
      <c r="D16" s="1508"/>
      <c r="E16" s="1509"/>
      <c r="F16" s="1509"/>
      <c r="G16" s="1509"/>
      <c r="H16" s="1494"/>
      <c r="I16" s="1447">
        <v>0</v>
      </c>
      <c r="J16" s="1495">
        <v>0</v>
      </c>
      <c r="K16" s="1209" t="str">
        <f t="shared" si="0"/>
        <v/>
      </c>
      <c r="L16" s="745"/>
      <c r="M16" s="2181" t="s">
        <v>6418</v>
      </c>
      <c r="N16" s="2182" t="str">
        <f>VLOOKUP(M16,'FICHE RATIOS'!C:D,2,FALSE)</f>
        <v>Equipements de Cuisine</v>
      </c>
      <c r="P16" s="2030"/>
      <c r="Q16" s="2031"/>
      <c r="S16" s="2030"/>
      <c r="T16" s="2031"/>
      <c r="V16" s="2030"/>
      <c r="W16" s="2031"/>
    </row>
    <row r="17" spans="1:23" s="1039" customFormat="1" ht="12.75">
      <c r="A17" s="1040"/>
      <c r="B17" s="1497"/>
      <c r="C17" s="1513"/>
      <c r="D17" s="1514" t="s">
        <v>4957</v>
      </c>
      <c r="E17" s="1515"/>
      <c r="F17" s="1515"/>
      <c r="G17" s="1515"/>
      <c r="H17" s="1500"/>
      <c r="I17" s="1447">
        <v>0</v>
      </c>
      <c r="J17" s="1495">
        <v>0</v>
      </c>
      <c r="K17" s="1209" t="str">
        <f t="shared" si="0"/>
        <v/>
      </c>
      <c r="L17" s="745"/>
      <c r="M17" s="2181" t="s">
        <v>6418</v>
      </c>
      <c r="N17" s="2182" t="str">
        <f>VLOOKUP(M17,'FICHE RATIOS'!C:D,2,FALSE)</f>
        <v>Equipements de Cuisine</v>
      </c>
      <c r="P17" s="2030"/>
      <c r="Q17" s="2031"/>
      <c r="S17" s="2030"/>
      <c r="T17" s="2031"/>
      <c r="V17" s="2030"/>
      <c r="W17" s="2031"/>
    </row>
    <row r="18" spans="1:23" s="1039" customFormat="1" ht="12.75">
      <c r="A18" s="1040"/>
      <c r="B18" s="1490"/>
      <c r="C18" s="1503"/>
      <c r="D18" s="1504" t="s">
        <v>4958</v>
      </c>
      <c r="E18" s="1505"/>
      <c r="F18" s="1505"/>
      <c r="G18" s="1505"/>
      <c r="H18" s="1506"/>
      <c r="I18" s="1447">
        <v>0</v>
      </c>
      <c r="J18" s="1495">
        <v>0</v>
      </c>
      <c r="K18" s="1209" t="str">
        <f t="shared" si="0"/>
        <v/>
      </c>
      <c r="L18" s="745"/>
      <c r="M18" s="2181" t="s">
        <v>6418</v>
      </c>
      <c r="N18" s="2182" t="str">
        <f>VLOOKUP(M18,'FICHE RATIOS'!C:D,2,FALSE)</f>
        <v>Equipements de Cuisine</v>
      </c>
      <c r="P18" s="2032"/>
      <c r="Q18" s="2031"/>
      <c r="S18" s="2032"/>
      <c r="T18" s="2031"/>
      <c r="V18" s="2032"/>
      <c r="W18" s="2031"/>
    </row>
    <row r="19" spans="1:23" s="1039" customFormat="1" ht="24">
      <c r="A19" s="1040" t="s">
        <v>4959</v>
      </c>
      <c r="B19" s="1512" t="s">
        <v>4960</v>
      </c>
      <c r="C19" s="1516" t="s">
        <v>4960</v>
      </c>
      <c r="D19" s="1508" t="s">
        <v>4961</v>
      </c>
      <c r="E19" s="1509">
        <v>470</v>
      </c>
      <c r="F19" s="1509">
        <v>370</v>
      </c>
      <c r="G19" s="1509">
        <v>1100</v>
      </c>
      <c r="H19" s="1510" t="s">
        <v>36</v>
      </c>
      <c r="I19" s="1447"/>
      <c r="J19" s="1495">
        <v>0</v>
      </c>
      <c r="K19" s="1209" t="s">
        <v>910</v>
      </c>
      <c r="L19" s="745"/>
      <c r="M19" s="2181" t="s">
        <v>6418</v>
      </c>
      <c r="N19" s="2182" t="str">
        <f>VLOOKUP(M19,'FICHE RATIOS'!C:D,2,FALSE)</f>
        <v>Equipements de Cuisine</v>
      </c>
      <c r="P19" s="2030"/>
      <c r="Q19" s="2031"/>
      <c r="S19" s="2030"/>
      <c r="T19" s="2031"/>
      <c r="V19" s="2030"/>
      <c r="W19" s="2031"/>
    </row>
    <row r="20" spans="1:23" s="1039" customFormat="1" ht="24">
      <c r="A20" s="1040" t="s">
        <v>4959</v>
      </c>
      <c r="B20" s="1512" t="s">
        <v>4962</v>
      </c>
      <c r="C20" s="1516" t="s">
        <v>4962</v>
      </c>
      <c r="D20" s="1508" t="s">
        <v>4963</v>
      </c>
      <c r="E20" s="1509">
        <v>1200</v>
      </c>
      <c r="F20" s="1509">
        <v>600</v>
      </c>
      <c r="G20" s="1509">
        <v>1000</v>
      </c>
      <c r="H20" s="1510" t="s">
        <v>36</v>
      </c>
      <c r="I20" s="1447"/>
      <c r="J20" s="1495">
        <v>0</v>
      </c>
      <c r="K20" s="1209" t="s">
        <v>910</v>
      </c>
      <c r="L20" s="745"/>
      <c r="M20" s="2181" t="s">
        <v>6418</v>
      </c>
      <c r="N20" s="2182" t="str">
        <f>VLOOKUP(M20,'FICHE RATIOS'!C:D,2,FALSE)</f>
        <v>Equipements de Cuisine</v>
      </c>
      <c r="P20" s="2033"/>
      <c r="Q20" s="2031"/>
      <c r="S20" s="2033"/>
      <c r="T20" s="2031"/>
      <c r="V20" s="2033"/>
      <c r="W20" s="2031"/>
    </row>
    <row r="21" spans="1:23" s="1039" customFormat="1" ht="24">
      <c r="A21" s="1040"/>
      <c r="B21" s="1512" t="s">
        <v>4964</v>
      </c>
      <c r="C21" s="1517" t="s">
        <v>4964</v>
      </c>
      <c r="D21" s="1508" t="s">
        <v>4965</v>
      </c>
      <c r="E21" s="1509">
        <v>1000</v>
      </c>
      <c r="F21" s="1509">
        <v>800</v>
      </c>
      <c r="G21" s="1509">
        <v>900</v>
      </c>
      <c r="H21" s="1518" t="s">
        <v>36</v>
      </c>
      <c r="I21" s="1447">
        <v>1</v>
      </c>
      <c r="J21" s="1495">
        <v>890.27</v>
      </c>
      <c r="K21" s="1209">
        <f>IF(I21=0,"",J21*I21)</f>
        <v>890.27</v>
      </c>
      <c r="L21" s="745"/>
      <c r="M21" s="2181" t="s">
        <v>6418</v>
      </c>
      <c r="N21" s="2182" t="str">
        <f>VLOOKUP(M21,'FICHE RATIOS'!C:D,2,FALSE)</f>
        <v>Equipements de Cuisine</v>
      </c>
      <c r="P21" s="2034"/>
      <c r="Q21" s="2031"/>
      <c r="S21" s="2034"/>
      <c r="T21" s="2031"/>
      <c r="V21" s="2034"/>
      <c r="W21" s="2031"/>
    </row>
    <row r="22" spans="1:23" s="1039" customFormat="1" ht="24">
      <c r="A22" s="1040"/>
      <c r="B22" s="1512" t="s">
        <v>4966</v>
      </c>
      <c r="C22" s="1519" t="s">
        <v>4966</v>
      </c>
      <c r="D22" s="1508" t="s">
        <v>4967</v>
      </c>
      <c r="E22" s="1509">
        <v>460</v>
      </c>
      <c r="F22" s="1509">
        <v>235</v>
      </c>
      <c r="G22" s="1509">
        <v>95</v>
      </c>
      <c r="H22" s="1518" t="s">
        <v>36</v>
      </c>
      <c r="I22" s="1447">
        <v>2</v>
      </c>
      <c r="J22" s="1495">
        <v>72.03</v>
      </c>
      <c r="K22" s="1209">
        <f>IF(I22=0,"",J22*I22)</f>
        <v>144.06</v>
      </c>
      <c r="L22" s="745"/>
      <c r="M22" s="2181" t="s">
        <v>6418</v>
      </c>
      <c r="N22" s="2182" t="str">
        <f>VLOOKUP(M22,'FICHE RATIOS'!C:D,2,FALSE)</f>
        <v>Equipements de Cuisine</v>
      </c>
      <c r="P22" s="2033"/>
      <c r="Q22" s="2031"/>
      <c r="S22" s="2033"/>
      <c r="T22" s="2031"/>
      <c r="V22" s="2033"/>
      <c r="W22" s="2031"/>
    </row>
    <row r="23" spans="1:23" s="1039" customFormat="1" ht="24">
      <c r="A23" s="1040"/>
      <c r="B23" s="1512" t="s">
        <v>4968</v>
      </c>
      <c r="C23" s="1519" t="s">
        <v>4968</v>
      </c>
      <c r="D23" s="1508" t="s">
        <v>4969</v>
      </c>
      <c r="E23" s="1509">
        <v>500</v>
      </c>
      <c r="F23" s="1509">
        <v>500</v>
      </c>
      <c r="G23" s="1509">
        <v>390</v>
      </c>
      <c r="H23" s="1518" t="s">
        <v>36</v>
      </c>
      <c r="I23" s="1447">
        <v>1</v>
      </c>
      <c r="J23" s="1495">
        <v>403.66</v>
      </c>
      <c r="K23" s="1209">
        <f>IF(I23=0,"",J23*I23)</f>
        <v>403.66</v>
      </c>
      <c r="L23" s="745"/>
      <c r="M23" s="2181" t="s">
        <v>6418</v>
      </c>
      <c r="N23" s="2182" t="str">
        <f>VLOOKUP(M23,'FICHE RATIOS'!C:D,2,FALSE)</f>
        <v>Equipements de Cuisine</v>
      </c>
      <c r="P23" s="2035"/>
      <c r="Q23" s="2031"/>
      <c r="S23" s="2035"/>
      <c r="T23" s="2031"/>
      <c r="V23" s="2035"/>
      <c r="W23" s="2031"/>
    </row>
    <row r="24" spans="1:23" s="1039" customFormat="1" ht="24">
      <c r="A24" s="1040"/>
      <c r="B24" s="1512" t="s">
        <v>4970</v>
      </c>
      <c r="C24" s="1519" t="s">
        <v>4970</v>
      </c>
      <c r="D24" s="1508" t="s">
        <v>4971</v>
      </c>
      <c r="E24" s="1509">
        <v>1200</v>
      </c>
      <c r="F24" s="1509">
        <v>700</v>
      </c>
      <c r="G24" s="1509">
        <v>900</v>
      </c>
      <c r="H24" s="1518" t="s">
        <v>36</v>
      </c>
      <c r="I24" s="1447">
        <v>1</v>
      </c>
      <c r="J24" s="1495">
        <v>838.47</v>
      </c>
      <c r="K24" s="1209">
        <f>IF(I24=0,"",J24*I24)</f>
        <v>838.47</v>
      </c>
      <c r="L24" s="745"/>
      <c r="M24" s="2181" t="s">
        <v>6418</v>
      </c>
      <c r="N24" s="2182" t="str">
        <f>VLOOKUP(M24,'FICHE RATIOS'!C:D,2,FALSE)</f>
        <v>Equipements de Cuisine</v>
      </c>
      <c r="P24" s="2036"/>
      <c r="Q24" s="2031"/>
      <c r="S24" s="2036"/>
      <c r="T24" s="2031"/>
      <c r="V24" s="2036"/>
      <c r="W24" s="2031"/>
    </row>
    <row r="25" spans="1:23" s="1039" customFormat="1" ht="24">
      <c r="A25" s="1040"/>
      <c r="B25" s="1520" t="s">
        <v>4972</v>
      </c>
      <c r="C25" s="1516" t="s">
        <v>4972</v>
      </c>
      <c r="D25" s="1521" t="s">
        <v>4973</v>
      </c>
      <c r="E25" s="1491" t="s">
        <v>4974</v>
      </c>
      <c r="F25" s="1491" t="s">
        <v>4974</v>
      </c>
      <c r="G25" s="1491" t="s">
        <v>4974</v>
      </c>
      <c r="H25" s="1522" t="s">
        <v>36</v>
      </c>
      <c r="I25" s="1447">
        <v>3</v>
      </c>
      <c r="J25" s="1495">
        <v>0</v>
      </c>
      <c r="K25" s="1209" t="s">
        <v>910</v>
      </c>
      <c r="L25" s="745"/>
      <c r="M25" s="2181" t="s">
        <v>6418</v>
      </c>
      <c r="N25" s="2182" t="str">
        <f>VLOOKUP(M25,'FICHE RATIOS'!C:D,2,FALSE)</f>
        <v>Equipements de Cuisine</v>
      </c>
      <c r="P25" s="2034"/>
      <c r="Q25" s="2031"/>
      <c r="S25" s="2034"/>
      <c r="T25" s="2031"/>
      <c r="V25" s="2034"/>
      <c r="W25" s="2031"/>
    </row>
    <row r="26" spans="1:23" s="1039" customFormat="1" ht="24">
      <c r="A26" s="1040" t="s">
        <v>4959</v>
      </c>
      <c r="B26" s="1512" t="s">
        <v>4975</v>
      </c>
      <c r="C26" s="1516" t="s">
        <v>4975</v>
      </c>
      <c r="D26" s="1508" t="s">
        <v>4976</v>
      </c>
      <c r="E26" s="1509">
        <v>1662</v>
      </c>
      <c r="F26" s="1509">
        <v>726</v>
      </c>
      <c r="G26" s="1509">
        <v>1270</v>
      </c>
      <c r="H26" s="1518" t="s">
        <v>36</v>
      </c>
      <c r="I26" s="1447"/>
      <c r="J26" s="1495">
        <v>0</v>
      </c>
      <c r="K26" s="1209" t="s">
        <v>910</v>
      </c>
      <c r="L26" s="745"/>
      <c r="M26" s="2181" t="s">
        <v>6418</v>
      </c>
      <c r="N26" s="2182" t="str">
        <f>VLOOKUP(M26,'FICHE RATIOS'!C:D,2,FALSE)</f>
        <v>Equipements de Cuisine</v>
      </c>
      <c r="P26" s="2034"/>
      <c r="Q26" s="2031"/>
      <c r="S26" s="2034"/>
      <c r="T26" s="2031"/>
      <c r="V26" s="2034"/>
      <c r="W26" s="2031"/>
    </row>
    <row r="27" spans="1:23" s="1039" customFormat="1" ht="36">
      <c r="A27" s="1040"/>
      <c r="B27" s="1512" t="s">
        <v>4977</v>
      </c>
      <c r="C27" s="1523" t="s">
        <v>4977</v>
      </c>
      <c r="D27" s="1508" t="s">
        <v>4978</v>
      </c>
      <c r="E27" s="1509">
        <v>400</v>
      </c>
      <c r="F27" s="1509">
        <v>440</v>
      </c>
      <c r="G27" s="1509">
        <v>755</v>
      </c>
      <c r="H27" s="1518" t="s">
        <v>36</v>
      </c>
      <c r="I27" s="1447">
        <v>1</v>
      </c>
      <c r="J27" s="1495">
        <v>358.85</v>
      </c>
      <c r="K27" s="1209">
        <f>IF(I27=0,"",J27*I27)</f>
        <v>358.85</v>
      </c>
      <c r="L27" s="745"/>
      <c r="M27" s="2181" t="s">
        <v>6418</v>
      </c>
      <c r="N27" s="2182" t="str">
        <f>VLOOKUP(M27,'FICHE RATIOS'!C:D,2,FALSE)</f>
        <v>Equipements de Cuisine</v>
      </c>
      <c r="P27" s="2034"/>
      <c r="Q27" s="2031"/>
      <c r="S27" s="2034"/>
      <c r="T27" s="2031"/>
      <c r="V27" s="2034"/>
      <c r="W27" s="2031"/>
    </row>
    <row r="28" spans="1:23" s="1039" customFormat="1" ht="12.75">
      <c r="A28" s="1040" t="s">
        <v>4959</v>
      </c>
      <c r="B28" s="1512" t="s">
        <v>4979</v>
      </c>
      <c r="C28" s="1516" t="s">
        <v>4979</v>
      </c>
      <c r="D28" s="1508" t="s">
        <v>4980</v>
      </c>
      <c r="E28" s="1509">
        <v>450</v>
      </c>
      <c r="F28" s="1509">
        <v>535</v>
      </c>
      <c r="G28" s="1509">
        <v>970</v>
      </c>
      <c r="H28" s="1510" t="s">
        <v>36</v>
      </c>
      <c r="I28" s="1447"/>
      <c r="J28" s="1495">
        <v>0</v>
      </c>
      <c r="K28" s="1209" t="s">
        <v>910</v>
      </c>
      <c r="L28" s="745"/>
      <c r="M28" s="2181" t="s">
        <v>6418</v>
      </c>
      <c r="N28" s="2182" t="str">
        <f>VLOOKUP(M28,'FICHE RATIOS'!C:D,2,FALSE)</f>
        <v>Equipements de Cuisine</v>
      </c>
      <c r="P28" s="2034"/>
      <c r="Q28" s="2031"/>
      <c r="S28" s="2034"/>
      <c r="T28" s="2031"/>
      <c r="V28" s="2034"/>
      <c r="W28" s="2031"/>
    </row>
    <row r="29" spans="1:23" s="1039" customFormat="1" ht="24">
      <c r="A29" s="1040"/>
      <c r="B29" s="1512" t="s">
        <v>4981</v>
      </c>
      <c r="C29" s="1519" t="s">
        <v>4981</v>
      </c>
      <c r="D29" s="1508" t="s">
        <v>4956</v>
      </c>
      <c r="E29" s="1509">
        <v>200</v>
      </c>
      <c r="F29" s="1509">
        <v>200</v>
      </c>
      <c r="G29" s="1509">
        <v>200</v>
      </c>
      <c r="H29" s="1510" t="s">
        <v>36</v>
      </c>
      <c r="I29" s="1447">
        <v>5</v>
      </c>
      <c r="J29" s="1495">
        <v>179.43</v>
      </c>
      <c r="K29" s="1209">
        <f t="shared" ref="K29:K34" si="1">IF(I29=0,"",J29*I29)</f>
        <v>897.15000000000009</v>
      </c>
      <c r="L29" s="745"/>
      <c r="M29" s="2181" t="s">
        <v>6418</v>
      </c>
      <c r="N29" s="2182" t="str">
        <f>VLOOKUP(M29,'FICHE RATIOS'!C:D,2,FALSE)</f>
        <v>Equipements de Cuisine</v>
      </c>
      <c r="P29" s="2034"/>
      <c r="Q29" s="2031"/>
      <c r="S29" s="2034"/>
      <c r="T29" s="2031"/>
      <c r="V29" s="2034"/>
      <c r="W29" s="2031"/>
    </row>
    <row r="30" spans="1:23" s="1039" customFormat="1" ht="24">
      <c r="A30" s="1040"/>
      <c r="B30" s="1512" t="s">
        <v>4982</v>
      </c>
      <c r="C30" s="1523" t="s">
        <v>4982</v>
      </c>
      <c r="D30" s="1508" t="s">
        <v>4983</v>
      </c>
      <c r="E30" s="1509">
        <v>1500</v>
      </c>
      <c r="F30" s="1509">
        <v>70</v>
      </c>
      <c r="G30" s="1509">
        <v>100</v>
      </c>
      <c r="H30" s="1510" t="s">
        <v>36</v>
      </c>
      <c r="I30" s="1447">
        <v>1</v>
      </c>
      <c r="J30" s="1495">
        <v>486.88</v>
      </c>
      <c r="K30" s="1209">
        <f t="shared" si="1"/>
        <v>486.88</v>
      </c>
      <c r="L30" s="745"/>
      <c r="M30" s="2181" t="s">
        <v>6418</v>
      </c>
      <c r="N30" s="2182" t="str">
        <f>VLOOKUP(M30,'FICHE RATIOS'!C:D,2,FALSE)</f>
        <v>Equipements de Cuisine</v>
      </c>
      <c r="P30" s="2034"/>
      <c r="Q30" s="2031"/>
      <c r="S30" s="2034"/>
      <c r="T30" s="2031"/>
      <c r="V30" s="2034"/>
      <c r="W30" s="2031"/>
    </row>
    <row r="31" spans="1:23" s="1039" customFormat="1" ht="12.75">
      <c r="A31" s="1040"/>
      <c r="B31" s="1490"/>
      <c r="C31" s="1447"/>
      <c r="D31" s="1508"/>
      <c r="E31" s="1509"/>
      <c r="F31" s="1509"/>
      <c r="G31" s="1509"/>
      <c r="H31" s="1494"/>
      <c r="I31" s="1447">
        <v>0</v>
      </c>
      <c r="J31" s="1495">
        <v>0</v>
      </c>
      <c r="K31" s="1209" t="str">
        <f t="shared" si="1"/>
        <v/>
      </c>
      <c r="L31" s="745"/>
      <c r="M31" s="2181" t="s">
        <v>6418</v>
      </c>
      <c r="N31" s="2182" t="str">
        <f>VLOOKUP(M31,'FICHE RATIOS'!C:D,2,FALSE)</f>
        <v>Equipements de Cuisine</v>
      </c>
      <c r="P31" s="2034"/>
      <c r="Q31" s="2031"/>
      <c r="S31" s="2034"/>
      <c r="T31" s="2031"/>
      <c r="V31" s="2034"/>
      <c r="W31" s="2031"/>
    </row>
    <row r="32" spans="1:23" s="1039" customFormat="1" ht="12.75">
      <c r="A32" s="1040"/>
      <c r="B32" s="1490"/>
      <c r="C32" s="1503"/>
      <c r="D32" s="1504" t="s">
        <v>4984</v>
      </c>
      <c r="E32" s="1505"/>
      <c r="F32" s="1505"/>
      <c r="G32" s="1505"/>
      <c r="H32" s="1506"/>
      <c r="I32" s="1447">
        <v>0</v>
      </c>
      <c r="J32" s="1495">
        <v>0</v>
      </c>
      <c r="K32" s="1209" t="str">
        <f t="shared" si="1"/>
        <v/>
      </c>
      <c r="L32" s="745"/>
      <c r="M32" s="2181" t="s">
        <v>6418</v>
      </c>
      <c r="N32" s="2182" t="str">
        <f>VLOOKUP(M32,'FICHE RATIOS'!C:D,2,FALSE)</f>
        <v>Equipements de Cuisine</v>
      </c>
      <c r="P32" s="2034"/>
      <c r="Q32" s="2031"/>
      <c r="S32" s="2034"/>
      <c r="T32" s="2031"/>
      <c r="V32" s="2034"/>
      <c r="W32" s="2031"/>
    </row>
    <row r="33" spans="1:23" s="1039" customFormat="1" ht="12.75">
      <c r="A33" s="1040"/>
      <c r="B33" s="1524" t="s">
        <v>4985</v>
      </c>
      <c r="C33" s="1507" t="s">
        <v>4985</v>
      </c>
      <c r="D33" s="1508" t="s">
        <v>4986</v>
      </c>
      <c r="E33" s="1509"/>
      <c r="F33" s="1509"/>
      <c r="G33" s="1509"/>
      <c r="H33" s="1510" t="s">
        <v>36</v>
      </c>
      <c r="I33" s="1447">
        <v>1</v>
      </c>
      <c r="J33" s="1495">
        <v>3368.08</v>
      </c>
      <c r="K33" s="1209">
        <f t="shared" si="1"/>
        <v>3368.08</v>
      </c>
      <c r="L33" s="745"/>
      <c r="M33" s="2181" t="s">
        <v>6418</v>
      </c>
      <c r="N33" s="2182" t="str">
        <f>VLOOKUP(M33,'FICHE RATIOS'!C:D,2,FALSE)</f>
        <v>Equipements de Cuisine</v>
      </c>
      <c r="P33" s="2034"/>
      <c r="Q33" s="2031"/>
      <c r="S33" s="2034"/>
      <c r="T33" s="2031"/>
      <c r="V33" s="2034"/>
      <c r="W33" s="2031"/>
    </row>
    <row r="34" spans="1:23" s="1039" customFormat="1" ht="24">
      <c r="A34" s="1040"/>
      <c r="B34" s="1512" t="s">
        <v>4987</v>
      </c>
      <c r="C34" s="1519" t="s">
        <v>4987</v>
      </c>
      <c r="D34" s="1508" t="s">
        <v>4969</v>
      </c>
      <c r="E34" s="1509">
        <v>500</v>
      </c>
      <c r="F34" s="1509">
        <v>500</v>
      </c>
      <c r="G34" s="1509">
        <v>390</v>
      </c>
      <c r="H34" s="1510" t="s">
        <v>36</v>
      </c>
      <c r="I34" s="1447">
        <v>1</v>
      </c>
      <c r="J34" s="1495">
        <v>403.66</v>
      </c>
      <c r="K34" s="1209">
        <f t="shared" si="1"/>
        <v>403.66</v>
      </c>
      <c r="L34" s="745"/>
      <c r="M34" s="2181" t="s">
        <v>6418</v>
      </c>
      <c r="N34" s="2182" t="str">
        <f>VLOOKUP(M34,'FICHE RATIOS'!C:D,2,FALSE)</f>
        <v>Equipements de Cuisine</v>
      </c>
      <c r="P34" s="2034"/>
      <c r="Q34" s="2031"/>
      <c r="S34" s="2034"/>
      <c r="T34" s="2031"/>
      <c r="V34" s="2034"/>
      <c r="W34" s="2031"/>
    </row>
    <row r="35" spans="1:23" s="1039" customFormat="1" ht="24">
      <c r="A35" s="1040"/>
      <c r="B35" s="1520" t="s">
        <v>4988</v>
      </c>
      <c r="C35" s="1516" t="s">
        <v>4988</v>
      </c>
      <c r="D35" s="1521" t="s">
        <v>4989</v>
      </c>
      <c r="E35" s="1491"/>
      <c r="F35" s="1491"/>
      <c r="G35" s="1491"/>
      <c r="H35" s="1525" t="s">
        <v>36</v>
      </c>
      <c r="I35" s="1447"/>
      <c r="J35" s="1495">
        <v>0</v>
      </c>
      <c r="K35" s="1209" t="s">
        <v>910</v>
      </c>
      <c r="L35" s="745"/>
      <c r="M35" s="2181" t="s">
        <v>6418</v>
      </c>
      <c r="N35" s="2182" t="str">
        <f>VLOOKUP(M35,'FICHE RATIOS'!C:D,2,FALSE)</f>
        <v>Equipements de Cuisine</v>
      </c>
      <c r="P35" s="2034"/>
      <c r="Q35" s="2031"/>
      <c r="S35" s="2034"/>
      <c r="T35" s="2031"/>
      <c r="V35" s="2034"/>
      <c r="W35" s="2031"/>
    </row>
    <row r="36" spans="1:23" s="1039" customFormat="1" ht="12.75">
      <c r="A36" s="1040"/>
      <c r="B36" s="1490"/>
      <c r="C36" s="1447"/>
      <c r="D36" s="1508"/>
      <c r="E36" s="1509"/>
      <c r="F36" s="1509"/>
      <c r="G36" s="1509"/>
      <c r="H36" s="1494"/>
      <c r="I36" s="1447">
        <v>0</v>
      </c>
      <c r="J36" s="1495">
        <v>0</v>
      </c>
      <c r="K36" s="1209" t="str">
        <f>IF(I36=0,"",J36*I36)</f>
        <v/>
      </c>
      <c r="L36" s="745"/>
      <c r="M36" s="2181" t="s">
        <v>6418</v>
      </c>
      <c r="N36" s="2182" t="str">
        <f>VLOOKUP(M36,'FICHE RATIOS'!C:D,2,FALSE)</f>
        <v>Equipements de Cuisine</v>
      </c>
      <c r="P36" s="2034"/>
      <c r="Q36" s="2031"/>
      <c r="S36" s="2034"/>
      <c r="T36" s="2031"/>
      <c r="V36" s="2034"/>
      <c r="W36" s="2031"/>
    </row>
    <row r="37" spans="1:23" s="1039" customFormat="1" ht="12.75">
      <c r="A37" s="1040"/>
      <c r="B37" s="1490"/>
      <c r="C37" s="1503"/>
      <c r="D37" s="1504" t="s">
        <v>4990</v>
      </c>
      <c r="E37" s="1505"/>
      <c r="F37" s="1505"/>
      <c r="G37" s="1505"/>
      <c r="H37" s="1506"/>
      <c r="I37" s="1447">
        <v>0</v>
      </c>
      <c r="J37" s="1495">
        <v>0</v>
      </c>
      <c r="K37" s="1209" t="str">
        <f>IF(I37=0,"",J37*I37)</f>
        <v/>
      </c>
      <c r="L37" s="745"/>
      <c r="M37" s="2181" t="s">
        <v>6418</v>
      </c>
      <c r="N37" s="2182" t="str">
        <f>VLOOKUP(M37,'FICHE RATIOS'!C:D,2,FALSE)</f>
        <v>Equipements de Cuisine</v>
      </c>
      <c r="P37" s="2034"/>
      <c r="Q37" s="2031"/>
      <c r="S37" s="2034"/>
      <c r="T37" s="2031"/>
      <c r="V37" s="2034"/>
      <c r="W37" s="2031"/>
    </row>
    <row r="38" spans="1:23" s="1039" customFormat="1" ht="48">
      <c r="A38" s="1040"/>
      <c r="B38" s="1512" t="s">
        <v>4991</v>
      </c>
      <c r="C38" s="1447" t="s">
        <v>4991</v>
      </c>
      <c r="D38" s="1508" t="s">
        <v>4992</v>
      </c>
      <c r="E38" s="1509">
        <v>255</v>
      </c>
      <c r="F38" s="1509">
        <v>115</v>
      </c>
      <c r="G38" s="1509">
        <v>310</v>
      </c>
      <c r="H38" s="1510" t="s">
        <v>57</v>
      </c>
      <c r="I38" s="1447">
        <v>1</v>
      </c>
      <c r="J38" s="1495">
        <v>4008.53</v>
      </c>
      <c r="K38" s="1209">
        <f>IF(I38=0,"",J38*I38)</f>
        <v>4008.53</v>
      </c>
      <c r="L38" s="745"/>
      <c r="M38" s="2181" t="s">
        <v>6418</v>
      </c>
      <c r="N38" s="2182" t="str">
        <f>VLOOKUP(M38,'FICHE RATIOS'!C:D,2,FALSE)</f>
        <v>Equipements de Cuisine</v>
      </c>
      <c r="P38" s="2034"/>
      <c r="Q38" s="2031"/>
      <c r="S38" s="2034"/>
      <c r="T38" s="2031"/>
      <c r="V38" s="2034"/>
      <c r="W38" s="2031"/>
    </row>
    <row r="39" spans="1:23" s="1039" customFormat="1" ht="12.75">
      <c r="A39" s="1040"/>
      <c r="B39" s="1490"/>
      <c r="C39" s="1447"/>
      <c r="D39" s="1508"/>
      <c r="E39" s="1509"/>
      <c r="F39" s="1509"/>
      <c r="G39" s="1509"/>
      <c r="H39" s="1494"/>
      <c r="I39" s="1447">
        <v>0</v>
      </c>
      <c r="J39" s="1495">
        <v>0</v>
      </c>
      <c r="K39" s="1209" t="str">
        <f>IF(I39=0,"",J39*I39)</f>
        <v/>
      </c>
      <c r="L39" s="745"/>
      <c r="M39" s="2181" t="s">
        <v>6418</v>
      </c>
      <c r="N39" s="2182" t="str">
        <f>VLOOKUP(M39,'FICHE RATIOS'!C:D,2,FALSE)</f>
        <v>Equipements de Cuisine</v>
      </c>
      <c r="P39" s="2034"/>
      <c r="Q39" s="2031"/>
      <c r="S39" s="2034"/>
      <c r="T39" s="2031"/>
      <c r="V39" s="2034"/>
      <c r="W39" s="2031"/>
    </row>
    <row r="40" spans="1:23" s="1039" customFormat="1" ht="12.75">
      <c r="A40" s="1040"/>
      <c r="B40" s="1490"/>
      <c r="C40" s="1503"/>
      <c r="D40" s="1504" t="s">
        <v>4993</v>
      </c>
      <c r="E40" s="1505"/>
      <c r="F40" s="1505"/>
      <c r="G40" s="1505"/>
      <c r="H40" s="1506"/>
      <c r="I40" s="1447">
        <v>0</v>
      </c>
      <c r="J40" s="1495">
        <v>0</v>
      </c>
      <c r="K40" s="1209" t="str">
        <f>IF(I40=0,"",J40*I40)</f>
        <v/>
      </c>
      <c r="L40" s="745"/>
      <c r="M40" s="2181" t="s">
        <v>6418</v>
      </c>
      <c r="N40" s="2182" t="str">
        <f>VLOOKUP(M40,'FICHE RATIOS'!C:D,2,FALSE)</f>
        <v>Equipements de Cuisine</v>
      </c>
      <c r="P40" s="2034"/>
      <c r="Q40" s="2031"/>
      <c r="S40" s="2034"/>
      <c r="T40" s="2031"/>
      <c r="V40" s="2034"/>
      <c r="W40" s="2031"/>
    </row>
    <row r="41" spans="1:23" s="1039" customFormat="1" ht="12.75">
      <c r="A41" s="1040" t="s">
        <v>4959</v>
      </c>
      <c r="B41" s="1512" t="s">
        <v>4994</v>
      </c>
      <c r="C41" s="1516" t="s">
        <v>4994</v>
      </c>
      <c r="D41" s="1508" t="s">
        <v>4995</v>
      </c>
      <c r="E41" s="1509">
        <v>1000</v>
      </c>
      <c r="F41" s="1509">
        <v>600</v>
      </c>
      <c r="G41" s="1509">
        <v>955</v>
      </c>
      <c r="H41" s="1510" t="s">
        <v>36</v>
      </c>
      <c r="I41" s="1447"/>
      <c r="J41" s="1495">
        <v>0</v>
      </c>
      <c r="K41" s="1209" t="s">
        <v>910</v>
      </c>
      <c r="L41" s="745"/>
      <c r="M41" s="2181" t="s">
        <v>6418</v>
      </c>
      <c r="N41" s="2182" t="str">
        <f>VLOOKUP(M41,'FICHE RATIOS'!C:D,2,FALSE)</f>
        <v>Equipements de Cuisine</v>
      </c>
      <c r="P41" s="2034"/>
      <c r="Q41" s="2031"/>
      <c r="S41" s="2034"/>
      <c r="T41" s="2031"/>
      <c r="V41" s="2034"/>
      <c r="W41" s="2031"/>
    </row>
    <row r="42" spans="1:23" s="1039" customFormat="1" ht="12.75">
      <c r="A42" s="1040"/>
      <c r="B42" s="1490"/>
      <c r="C42" s="1447"/>
      <c r="D42" s="1508"/>
      <c r="E42" s="1509"/>
      <c r="F42" s="1509"/>
      <c r="G42" s="1509"/>
      <c r="H42" s="1494"/>
      <c r="I42" s="1447">
        <v>0</v>
      </c>
      <c r="J42" s="1495">
        <v>0</v>
      </c>
      <c r="K42" s="1209" t="str">
        <f>IF(I42=0,"",J42*I42)</f>
        <v/>
      </c>
      <c r="L42" s="745"/>
      <c r="M42" s="2181" t="s">
        <v>6418</v>
      </c>
      <c r="N42" s="2182" t="str">
        <f>VLOOKUP(M42,'FICHE RATIOS'!C:D,2,FALSE)</f>
        <v>Equipements de Cuisine</v>
      </c>
      <c r="P42" s="2034"/>
      <c r="Q42" s="2031"/>
      <c r="S42" s="2034"/>
      <c r="T42" s="2031"/>
      <c r="V42" s="2034"/>
      <c r="W42" s="2031"/>
    </row>
    <row r="43" spans="1:23" s="1039" customFormat="1" ht="12.75">
      <c r="A43" s="1040"/>
      <c r="B43" s="1490"/>
      <c r="C43" s="1503"/>
      <c r="D43" s="1504" t="s">
        <v>4996</v>
      </c>
      <c r="E43" s="1505"/>
      <c r="F43" s="1505"/>
      <c r="G43" s="1505"/>
      <c r="H43" s="1506"/>
      <c r="I43" s="1447">
        <v>0</v>
      </c>
      <c r="J43" s="1495">
        <v>0</v>
      </c>
      <c r="K43" s="1209" t="str">
        <f>IF(I43=0,"",J43*I43)</f>
        <v/>
      </c>
      <c r="L43" s="745"/>
      <c r="M43" s="2181" t="s">
        <v>6418</v>
      </c>
      <c r="N43" s="2182" t="str">
        <f>VLOOKUP(M43,'FICHE RATIOS'!C:D,2,FALSE)</f>
        <v>Equipements de Cuisine</v>
      </c>
      <c r="P43" s="2034"/>
      <c r="Q43" s="2031"/>
      <c r="S43" s="2034"/>
      <c r="T43" s="2031"/>
      <c r="V43" s="2034"/>
      <c r="W43" s="2031"/>
    </row>
    <row r="44" spans="1:23" s="1039" customFormat="1" ht="24">
      <c r="A44" s="1040" t="s">
        <v>4959</v>
      </c>
      <c r="B44" s="1512" t="s">
        <v>4997</v>
      </c>
      <c r="C44" s="1516" t="s">
        <v>4997</v>
      </c>
      <c r="D44" s="1508" t="s">
        <v>4998</v>
      </c>
      <c r="E44" s="1509" t="s">
        <v>4959</v>
      </c>
      <c r="F44" s="1509">
        <v>500</v>
      </c>
      <c r="G44" s="1509">
        <v>1750</v>
      </c>
      <c r="H44" s="1526" t="s">
        <v>57</v>
      </c>
      <c r="I44" s="1447"/>
      <c r="J44" s="1495">
        <v>0</v>
      </c>
      <c r="K44" s="1209" t="s">
        <v>910</v>
      </c>
      <c r="L44" s="745"/>
      <c r="M44" s="2181" t="s">
        <v>6418</v>
      </c>
      <c r="N44" s="2182" t="str">
        <f>VLOOKUP(M44,'FICHE RATIOS'!C:D,2,FALSE)</f>
        <v>Equipements de Cuisine</v>
      </c>
      <c r="P44" s="2034"/>
      <c r="Q44" s="2031"/>
      <c r="S44" s="2034"/>
      <c r="T44" s="2031"/>
      <c r="V44" s="2034"/>
      <c r="W44" s="2031"/>
    </row>
    <row r="45" spans="1:23" s="1039" customFormat="1" ht="12.75">
      <c r="A45" s="1040"/>
      <c r="B45" s="1490"/>
      <c r="C45" s="1447"/>
      <c r="D45" s="1508"/>
      <c r="E45" s="1509"/>
      <c r="F45" s="1509"/>
      <c r="G45" s="1509"/>
      <c r="H45" s="1494"/>
      <c r="I45" s="1447">
        <v>0</v>
      </c>
      <c r="J45" s="1495">
        <v>0</v>
      </c>
      <c r="K45" s="1209" t="str">
        <f>IF(I45=0,"",J45*I45)</f>
        <v/>
      </c>
      <c r="L45" s="745"/>
      <c r="M45" s="2181" t="s">
        <v>6418</v>
      </c>
      <c r="N45" s="2182" t="str">
        <f>VLOOKUP(M45,'FICHE RATIOS'!C:D,2,FALSE)</f>
        <v>Equipements de Cuisine</v>
      </c>
      <c r="P45" s="2034"/>
      <c r="Q45" s="2031"/>
      <c r="S45" s="2034"/>
      <c r="T45" s="2031"/>
      <c r="V45" s="2034"/>
      <c r="W45" s="2031"/>
    </row>
    <row r="46" spans="1:23" s="1039" customFormat="1" ht="12.75">
      <c r="A46" s="1040"/>
      <c r="B46" s="1490"/>
      <c r="C46" s="1503"/>
      <c r="D46" s="1504" t="s">
        <v>4999</v>
      </c>
      <c r="E46" s="1505"/>
      <c r="F46" s="1505"/>
      <c r="G46" s="1505"/>
      <c r="H46" s="1506"/>
      <c r="I46" s="1447">
        <v>0</v>
      </c>
      <c r="J46" s="1495">
        <v>0</v>
      </c>
      <c r="K46" s="1209" t="str">
        <f>IF(I46=0,"",J46*I46)</f>
        <v/>
      </c>
      <c r="L46" s="745"/>
      <c r="M46" s="2181" t="s">
        <v>6418</v>
      </c>
      <c r="N46" s="2182" t="str">
        <f>VLOOKUP(M46,'FICHE RATIOS'!C:D,2,FALSE)</f>
        <v>Equipements de Cuisine</v>
      </c>
      <c r="P46" s="2034"/>
      <c r="Q46" s="2031"/>
      <c r="S46" s="2034"/>
      <c r="T46" s="2031"/>
      <c r="V46" s="2034"/>
      <c r="W46" s="2031"/>
    </row>
    <row r="47" spans="1:23" s="1039" customFormat="1" ht="24">
      <c r="A47" s="1040" t="s">
        <v>4959</v>
      </c>
      <c r="B47" s="1512" t="s">
        <v>5000</v>
      </c>
      <c r="C47" s="1516" t="s">
        <v>5000</v>
      </c>
      <c r="D47" s="1508" t="s">
        <v>5001</v>
      </c>
      <c r="E47" s="1509">
        <v>400</v>
      </c>
      <c r="F47" s="1509">
        <v>500</v>
      </c>
      <c r="G47" s="1509">
        <v>1915</v>
      </c>
      <c r="H47" s="1510" t="s">
        <v>36</v>
      </c>
      <c r="I47" s="1447"/>
      <c r="J47" s="1495">
        <v>0</v>
      </c>
      <c r="K47" s="1209" t="s">
        <v>910</v>
      </c>
      <c r="L47" s="745"/>
      <c r="M47" s="2181" t="s">
        <v>6418</v>
      </c>
      <c r="N47" s="2182" t="str">
        <f>VLOOKUP(M47,'FICHE RATIOS'!C:D,2,FALSE)</f>
        <v>Equipements de Cuisine</v>
      </c>
      <c r="P47" s="2034"/>
      <c r="Q47" s="2031"/>
      <c r="S47" s="2034"/>
      <c r="T47" s="2031"/>
      <c r="V47" s="2034"/>
      <c r="W47" s="2031"/>
    </row>
    <row r="48" spans="1:23" s="1039" customFormat="1" ht="12.75">
      <c r="A48" s="1040" t="s">
        <v>4959</v>
      </c>
      <c r="B48" s="1512" t="s">
        <v>5002</v>
      </c>
      <c r="C48" s="1516" t="s">
        <v>5002</v>
      </c>
      <c r="D48" s="1508" t="s">
        <v>4995</v>
      </c>
      <c r="E48" s="1509">
        <v>1000</v>
      </c>
      <c r="F48" s="1509">
        <v>600</v>
      </c>
      <c r="G48" s="1509">
        <v>955</v>
      </c>
      <c r="H48" s="1510" t="s">
        <v>36</v>
      </c>
      <c r="I48" s="1447"/>
      <c r="J48" s="1495">
        <v>0</v>
      </c>
      <c r="K48" s="1209" t="s">
        <v>910</v>
      </c>
      <c r="L48" s="745"/>
      <c r="M48" s="2181" t="s">
        <v>6418</v>
      </c>
      <c r="N48" s="2182" t="str">
        <f>VLOOKUP(M48,'FICHE RATIOS'!C:D,2,FALSE)</f>
        <v>Equipements de Cuisine</v>
      </c>
      <c r="P48" s="2034"/>
      <c r="Q48" s="2031"/>
      <c r="S48" s="2034"/>
      <c r="T48" s="2031"/>
      <c r="V48" s="2034"/>
      <c r="W48" s="2031"/>
    </row>
    <row r="49" spans="1:23" s="1039" customFormat="1" ht="36">
      <c r="A49" s="1040"/>
      <c r="B49" s="1512" t="s">
        <v>5003</v>
      </c>
      <c r="C49" s="1519" t="s">
        <v>5003</v>
      </c>
      <c r="D49" s="1508" t="s">
        <v>5004</v>
      </c>
      <c r="E49" s="1509">
        <v>400</v>
      </c>
      <c r="F49" s="1509">
        <v>440</v>
      </c>
      <c r="G49" s="1509">
        <v>755</v>
      </c>
      <c r="H49" s="1510" t="s">
        <v>36</v>
      </c>
      <c r="I49" s="1447">
        <v>4</v>
      </c>
      <c r="J49" s="1495">
        <v>358.85</v>
      </c>
      <c r="K49" s="1209">
        <f>IF(I49=0,"",J49*I49)</f>
        <v>1435.4</v>
      </c>
      <c r="L49" s="745"/>
      <c r="M49" s="2181" t="s">
        <v>6418</v>
      </c>
      <c r="N49" s="2182" t="str">
        <f>VLOOKUP(M49,'FICHE RATIOS'!C:D,2,FALSE)</f>
        <v>Equipements de Cuisine</v>
      </c>
      <c r="P49" s="2034"/>
      <c r="Q49" s="2031"/>
      <c r="S49" s="2034"/>
      <c r="T49" s="2031"/>
      <c r="V49" s="2034"/>
      <c r="W49" s="2031"/>
    </row>
    <row r="50" spans="1:23" s="1039" customFormat="1" ht="24">
      <c r="A50" s="1040"/>
      <c r="B50" s="1512" t="s">
        <v>5005</v>
      </c>
      <c r="C50" s="1519" t="s">
        <v>5005</v>
      </c>
      <c r="D50" s="1508" t="s">
        <v>4956</v>
      </c>
      <c r="E50" s="1509">
        <v>200</v>
      </c>
      <c r="F50" s="1509">
        <v>200</v>
      </c>
      <c r="G50" s="1509">
        <v>200</v>
      </c>
      <c r="H50" s="1510" t="s">
        <v>36</v>
      </c>
      <c r="I50" s="1447">
        <v>2</v>
      </c>
      <c r="J50" s="1495">
        <v>179.43</v>
      </c>
      <c r="K50" s="1209">
        <f>IF(I50=0,"",J50*I50)</f>
        <v>358.86</v>
      </c>
      <c r="L50" s="745"/>
      <c r="M50" s="2181" t="s">
        <v>6418</v>
      </c>
      <c r="N50" s="2182" t="str">
        <f>VLOOKUP(M50,'FICHE RATIOS'!C:D,2,FALSE)</f>
        <v>Equipements de Cuisine</v>
      </c>
      <c r="P50" s="2034"/>
      <c r="Q50" s="2031"/>
      <c r="S50" s="2034"/>
      <c r="T50" s="2031"/>
      <c r="V50" s="2034"/>
      <c r="W50" s="2031"/>
    </row>
    <row r="51" spans="1:23" s="1039" customFormat="1" ht="12.75">
      <c r="A51" s="1040"/>
      <c r="B51" s="1527"/>
      <c r="C51" s="1447"/>
      <c r="D51" s="1508"/>
      <c r="E51" s="1509"/>
      <c r="F51" s="1509"/>
      <c r="G51" s="1509"/>
      <c r="H51" s="1494"/>
      <c r="I51" s="1447">
        <v>0</v>
      </c>
      <c r="J51" s="1495">
        <v>0</v>
      </c>
      <c r="K51" s="1209" t="str">
        <f>IF(I51=0,"",J51*I51)</f>
        <v/>
      </c>
      <c r="L51" s="745"/>
      <c r="M51" s="2181" t="s">
        <v>6418</v>
      </c>
      <c r="N51" s="2182" t="str">
        <f>VLOOKUP(M51,'FICHE RATIOS'!C:D,2,FALSE)</f>
        <v>Equipements de Cuisine</v>
      </c>
      <c r="P51" s="2034"/>
      <c r="Q51" s="2031"/>
      <c r="S51" s="2034"/>
      <c r="T51" s="2031"/>
      <c r="V51" s="2034"/>
      <c r="W51" s="2031"/>
    </row>
    <row r="52" spans="1:23" s="1039" customFormat="1" ht="12.75">
      <c r="A52" s="1040"/>
      <c r="B52" s="1490"/>
      <c r="C52" s="1503"/>
      <c r="D52" s="1504" t="s">
        <v>5006</v>
      </c>
      <c r="E52" s="1505"/>
      <c r="F52" s="1505"/>
      <c r="G52" s="1505"/>
      <c r="H52" s="1506"/>
      <c r="I52" s="1447">
        <v>0</v>
      </c>
      <c r="J52" s="1495">
        <v>0</v>
      </c>
      <c r="K52" s="1209" t="str">
        <f>IF(I52=0,"",J52*I52)</f>
        <v/>
      </c>
      <c r="L52" s="745"/>
      <c r="M52" s="2181" t="s">
        <v>6418</v>
      </c>
      <c r="N52" s="2182" t="str">
        <f>VLOOKUP(M52,'FICHE RATIOS'!C:D,2,FALSE)</f>
        <v>Equipements de Cuisine</v>
      </c>
      <c r="P52" s="2034"/>
      <c r="Q52" s="2031"/>
      <c r="S52" s="2034"/>
      <c r="T52" s="2031"/>
      <c r="V52" s="2034"/>
      <c r="W52" s="2031"/>
    </row>
    <row r="53" spans="1:23" s="1039" customFormat="1" ht="24">
      <c r="A53" s="1040"/>
      <c r="B53" s="1512" t="s">
        <v>5007</v>
      </c>
      <c r="C53" s="1516" t="s">
        <v>5007</v>
      </c>
      <c r="D53" s="1508" t="s">
        <v>4998</v>
      </c>
      <c r="E53" s="1509" t="s">
        <v>4959</v>
      </c>
      <c r="F53" s="1509">
        <v>500</v>
      </c>
      <c r="G53" s="1509">
        <v>1750</v>
      </c>
      <c r="H53" s="1526" t="s">
        <v>57</v>
      </c>
      <c r="I53" s="1447"/>
      <c r="J53" s="1495">
        <v>0</v>
      </c>
      <c r="K53" s="1209" t="s">
        <v>910</v>
      </c>
      <c r="L53" s="745"/>
      <c r="M53" s="2181" t="s">
        <v>6418</v>
      </c>
      <c r="N53" s="2182" t="str">
        <f>VLOOKUP(M53,'FICHE RATIOS'!C:D,2,FALSE)</f>
        <v>Equipements de Cuisine</v>
      </c>
      <c r="P53" s="2034"/>
      <c r="Q53" s="2031"/>
      <c r="S53" s="2034"/>
      <c r="T53" s="2031"/>
      <c r="V53" s="2034"/>
      <c r="W53" s="2031"/>
    </row>
    <row r="54" spans="1:23" s="1039" customFormat="1" ht="24">
      <c r="A54" s="1040"/>
      <c r="B54" s="1512" t="s">
        <v>5008</v>
      </c>
      <c r="C54" s="1519" t="s">
        <v>5008</v>
      </c>
      <c r="D54" s="1508" t="s">
        <v>4956</v>
      </c>
      <c r="E54" s="1509">
        <v>200</v>
      </c>
      <c r="F54" s="1509">
        <v>200</v>
      </c>
      <c r="G54" s="1509">
        <v>200</v>
      </c>
      <c r="H54" s="1510" t="s">
        <v>36</v>
      </c>
      <c r="I54" s="1447">
        <v>1</v>
      </c>
      <c r="J54" s="1495">
        <v>179.43</v>
      </c>
      <c r="K54" s="1209">
        <f>IF(I54=0,"",J54*I54)</f>
        <v>179.43</v>
      </c>
      <c r="L54" s="745"/>
      <c r="M54" s="2181" t="s">
        <v>6418</v>
      </c>
      <c r="N54" s="2182" t="str">
        <f>VLOOKUP(M54,'FICHE RATIOS'!C:D,2,FALSE)</f>
        <v>Equipements de Cuisine</v>
      </c>
      <c r="P54" s="2034"/>
      <c r="Q54" s="2031"/>
      <c r="S54" s="2034"/>
      <c r="T54" s="2031"/>
      <c r="V54" s="2034"/>
      <c r="W54" s="2031"/>
    </row>
    <row r="55" spans="1:23" s="1039" customFormat="1" ht="12.75">
      <c r="A55" s="1040"/>
      <c r="B55" s="1490"/>
      <c r="C55" s="1447"/>
      <c r="D55" s="1508"/>
      <c r="E55" s="1509"/>
      <c r="F55" s="1509"/>
      <c r="G55" s="1509"/>
      <c r="H55" s="1494"/>
      <c r="I55" s="1447">
        <v>0</v>
      </c>
      <c r="J55" s="1495">
        <v>0</v>
      </c>
      <c r="K55" s="1209" t="str">
        <f>IF(I55=0,"",J55*I55)</f>
        <v/>
      </c>
      <c r="L55" s="745"/>
      <c r="M55" s="2181" t="s">
        <v>6418</v>
      </c>
      <c r="N55" s="2182" t="str">
        <f>VLOOKUP(M55,'FICHE RATIOS'!C:D,2,FALSE)</f>
        <v>Equipements de Cuisine</v>
      </c>
      <c r="P55" s="2034"/>
      <c r="Q55" s="2031"/>
      <c r="S55" s="2034"/>
      <c r="T55" s="2031"/>
      <c r="V55" s="2034"/>
      <c r="W55" s="2031"/>
    </row>
    <row r="56" spans="1:23" s="1039" customFormat="1" ht="12.75">
      <c r="A56" s="1040"/>
      <c r="B56" s="1490"/>
      <c r="C56" s="1503"/>
      <c r="D56" s="1504" t="s">
        <v>5009</v>
      </c>
      <c r="E56" s="1505"/>
      <c r="F56" s="1505"/>
      <c r="G56" s="1505"/>
      <c r="H56" s="1506"/>
      <c r="I56" s="1447">
        <v>0</v>
      </c>
      <c r="J56" s="1495">
        <v>0</v>
      </c>
      <c r="K56" s="1209" t="str">
        <f>IF(I56=0,"",J56*I56)</f>
        <v/>
      </c>
      <c r="L56" s="745"/>
      <c r="M56" s="2181" t="s">
        <v>6418</v>
      </c>
      <c r="N56" s="2182" t="str">
        <f>VLOOKUP(M56,'FICHE RATIOS'!C:D,2,FALSE)</f>
        <v>Equipements de Cuisine</v>
      </c>
      <c r="P56" s="2034"/>
      <c r="Q56" s="2031"/>
      <c r="S56" s="2034"/>
      <c r="T56" s="2031"/>
      <c r="V56" s="2034"/>
      <c r="W56" s="2031"/>
    </row>
    <row r="57" spans="1:23" s="1039" customFormat="1" ht="24">
      <c r="A57" s="1040" t="s">
        <v>4959</v>
      </c>
      <c r="B57" s="1512" t="s">
        <v>5010</v>
      </c>
      <c r="C57" s="1516" t="s">
        <v>5010</v>
      </c>
      <c r="D57" s="1508" t="s">
        <v>4998</v>
      </c>
      <c r="E57" s="1509" t="s">
        <v>4959</v>
      </c>
      <c r="F57" s="1509">
        <v>500</v>
      </c>
      <c r="G57" s="1509">
        <v>1750</v>
      </c>
      <c r="H57" s="1526" t="s">
        <v>57</v>
      </c>
      <c r="I57" s="1447"/>
      <c r="J57" s="1495">
        <v>0</v>
      </c>
      <c r="K57" s="1209" t="s">
        <v>910</v>
      </c>
      <c r="L57" s="745"/>
      <c r="M57" s="2181" t="s">
        <v>6418</v>
      </c>
      <c r="N57" s="2182" t="str">
        <f>VLOOKUP(M57,'FICHE RATIOS'!C:D,2,FALSE)</f>
        <v>Equipements de Cuisine</v>
      </c>
      <c r="P57" s="2034"/>
      <c r="Q57" s="2031"/>
      <c r="S57" s="2034"/>
      <c r="T57" s="2031"/>
      <c r="V57" s="2034"/>
      <c r="W57" s="2031"/>
    </row>
    <row r="58" spans="1:23" s="1039" customFormat="1" ht="36">
      <c r="A58" s="1040" t="s">
        <v>4959</v>
      </c>
      <c r="B58" s="1512" t="s">
        <v>5011</v>
      </c>
      <c r="C58" s="1516" t="s">
        <v>5011</v>
      </c>
      <c r="D58" s="1508" t="s">
        <v>5012</v>
      </c>
      <c r="E58" s="1509">
        <v>1200</v>
      </c>
      <c r="F58" s="1509">
        <v>800</v>
      </c>
      <c r="G58" s="1509">
        <v>147</v>
      </c>
      <c r="H58" s="1510" t="s">
        <v>36</v>
      </c>
      <c r="I58" s="1447"/>
      <c r="J58" s="1495">
        <v>0</v>
      </c>
      <c r="K58" s="1209" t="s">
        <v>910</v>
      </c>
      <c r="L58" s="745"/>
      <c r="M58" s="2181" t="s">
        <v>6418</v>
      </c>
      <c r="N58" s="2182" t="str">
        <f>VLOOKUP(M58,'FICHE RATIOS'!C:D,2,FALSE)</f>
        <v>Equipements de Cuisine</v>
      </c>
      <c r="P58" s="2034"/>
      <c r="Q58" s="2031"/>
      <c r="S58" s="2034"/>
      <c r="T58" s="2031"/>
      <c r="V58" s="2034"/>
      <c r="W58" s="2031"/>
    </row>
    <row r="59" spans="1:23" s="1039" customFormat="1" ht="24">
      <c r="A59" s="1040"/>
      <c r="B59" s="1512" t="s">
        <v>5013</v>
      </c>
      <c r="C59" s="1519" t="s">
        <v>5013</v>
      </c>
      <c r="D59" s="1508" t="s">
        <v>4956</v>
      </c>
      <c r="E59" s="1509">
        <v>200</v>
      </c>
      <c r="F59" s="1509">
        <v>200</v>
      </c>
      <c r="G59" s="1509">
        <v>200</v>
      </c>
      <c r="H59" s="1510" t="s">
        <v>36</v>
      </c>
      <c r="I59" s="1447">
        <v>1</v>
      </c>
      <c r="J59" s="1495">
        <v>179.43</v>
      </c>
      <c r="K59" s="1209">
        <f>IF(I59=0,"",J59*I59)</f>
        <v>179.43</v>
      </c>
      <c r="L59" s="745"/>
      <c r="M59" s="2181" t="s">
        <v>6418</v>
      </c>
      <c r="N59" s="2182" t="str">
        <f>VLOOKUP(M59,'FICHE RATIOS'!C:D,2,FALSE)</f>
        <v>Equipements de Cuisine</v>
      </c>
      <c r="P59" s="2034"/>
      <c r="Q59" s="2031"/>
      <c r="S59" s="2034"/>
      <c r="T59" s="2031"/>
      <c r="V59" s="2034"/>
      <c r="W59" s="2031"/>
    </row>
    <row r="60" spans="1:23" s="1039" customFormat="1" ht="12.75">
      <c r="A60" s="1040"/>
      <c r="B60" s="1490"/>
      <c r="C60" s="1447"/>
      <c r="D60" s="1508"/>
      <c r="E60" s="1509"/>
      <c r="F60" s="1509"/>
      <c r="G60" s="1509"/>
      <c r="H60" s="1528"/>
      <c r="I60" s="1447">
        <v>0</v>
      </c>
      <c r="J60" s="1495">
        <v>0</v>
      </c>
      <c r="K60" s="1209" t="str">
        <f>IF(I60=0,"",J60*I60)</f>
        <v/>
      </c>
      <c r="L60" s="745"/>
      <c r="M60" s="2181" t="s">
        <v>6418</v>
      </c>
      <c r="N60" s="2182" t="str">
        <f>VLOOKUP(M60,'FICHE RATIOS'!C:D,2,FALSE)</f>
        <v>Equipements de Cuisine</v>
      </c>
      <c r="P60" s="2034"/>
      <c r="Q60" s="2031"/>
      <c r="S60" s="2034"/>
      <c r="T60" s="2031"/>
      <c r="V60" s="2034"/>
      <c r="W60" s="2031"/>
    </row>
    <row r="61" spans="1:23" s="1039" customFormat="1" ht="12.75">
      <c r="A61" s="1040"/>
      <c r="B61" s="1490"/>
      <c r="C61" s="1503"/>
      <c r="D61" s="1504" t="s">
        <v>5014</v>
      </c>
      <c r="E61" s="1505"/>
      <c r="F61" s="1505"/>
      <c r="G61" s="1505"/>
      <c r="H61" s="1529"/>
      <c r="I61" s="1447">
        <v>0</v>
      </c>
      <c r="J61" s="1495">
        <v>0</v>
      </c>
      <c r="K61" s="1209" t="str">
        <f>IF(I61=0,"",J61*I61)</f>
        <v/>
      </c>
      <c r="L61" s="745"/>
      <c r="M61" s="2181" t="s">
        <v>6418</v>
      </c>
      <c r="N61" s="2182" t="str">
        <f>VLOOKUP(M61,'FICHE RATIOS'!C:D,2,FALSE)</f>
        <v>Equipements de Cuisine</v>
      </c>
      <c r="P61" s="2034"/>
      <c r="Q61" s="2031"/>
      <c r="S61" s="2034"/>
      <c r="T61" s="2031"/>
      <c r="V61" s="2034"/>
      <c r="W61" s="2031"/>
    </row>
    <row r="62" spans="1:23" s="1039" customFormat="1" ht="12.75">
      <c r="A62" s="1040"/>
      <c r="B62" s="1512" t="s">
        <v>5015</v>
      </c>
      <c r="C62" s="1519" t="s">
        <v>5015</v>
      </c>
      <c r="D62" s="1508" t="s">
        <v>5016</v>
      </c>
      <c r="E62" s="1509" t="s">
        <v>4959</v>
      </c>
      <c r="F62" s="1509" t="s">
        <v>4959</v>
      </c>
      <c r="G62" s="1509">
        <v>2400</v>
      </c>
      <c r="H62" s="1526" t="s">
        <v>57</v>
      </c>
      <c r="I62" s="1447">
        <v>1</v>
      </c>
      <c r="J62" s="1495">
        <v>3984.06</v>
      </c>
      <c r="K62" s="1209">
        <f>IF(I62=0,"",J62*I62)</f>
        <v>3984.06</v>
      </c>
      <c r="L62" s="745"/>
      <c r="M62" s="2181" t="s">
        <v>6418</v>
      </c>
      <c r="N62" s="2182" t="str">
        <f>VLOOKUP(M62,'FICHE RATIOS'!C:D,2,FALSE)</f>
        <v>Equipements de Cuisine</v>
      </c>
      <c r="P62" s="2034"/>
      <c r="Q62" s="2031"/>
      <c r="S62" s="2034"/>
      <c r="T62" s="2031"/>
      <c r="V62" s="2034"/>
      <c r="W62" s="2031"/>
    </row>
    <row r="63" spans="1:23" s="1039" customFormat="1" ht="24">
      <c r="A63" s="1040" t="s">
        <v>4959</v>
      </c>
      <c r="B63" s="1512" t="s">
        <v>5017</v>
      </c>
      <c r="C63" s="1516" t="s">
        <v>5017</v>
      </c>
      <c r="D63" s="1508" t="s">
        <v>4998</v>
      </c>
      <c r="E63" s="1509" t="s">
        <v>4959</v>
      </c>
      <c r="F63" s="1509">
        <v>500</v>
      </c>
      <c r="G63" s="1509">
        <v>1750</v>
      </c>
      <c r="H63" s="1526" t="s">
        <v>57</v>
      </c>
      <c r="I63" s="1447"/>
      <c r="J63" s="1495">
        <v>0</v>
      </c>
      <c r="K63" s="1209" t="s">
        <v>910</v>
      </c>
      <c r="L63" s="745"/>
      <c r="M63" s="2181" t="s">
        <v>6418</v>
      </c>
      <c r="N63" s="2182" t="str">
        <f>VLOOKUP(M63,'FICHE RATIOS'!C:D,2,FALSE)</f>
        <v>Equipements de Cuisine</v>
      </c>
      <c r="P63" s="2034"/>
      <c r="Q63" s="2031"/>
      <c r="S63" s="2034"/>
      <c r="T63" s="2031"/>
      <c r="V63" s="2034"/>
      <c r="W63" s="2031"/>
    </row>
    <row r="64" spans="1:23" s="1039" customFormat="1" ht="12.75">
      <c r="A64" s="1040"/>
      <c r="B64" s="1524" t="s">
        <v>5018</v>
      </c>
      <c r="C64" s="1507" t="s">
        <v>5018</v>
      </c>
      <c r="D64" s="1508" t="s">
        <v>5019</v>
      </c>
      <c r="E64" s="1509" t="s">
        <v>4959</v>
      </c>
      <c r="F64" s="1509" t="s">
        <v>4959</v>
      </c>
      <c r="G64" s="1509" t="s">
        <v>4959</v>
      </c>
      <c r="H64" s="1510" t="s">
        <v>36</v>
      </c>
      <c r="I64" s="1447">
        <v>1</v>
      </c>
      <c r="J64" s="1495">
        <v>3268.56</v>
      </c>
      <c r="K64" s="1209">
        <f>IF(I64=0,"",J64*I64)</f>
        <v>3268.56</v>
      </c>
      <c r="L64" s="745"/>
      <c r="M64" s="2181" t="s">
        <v>6418</v>
      </c>
      <c r="N64" s="2182" t="str">
        <f>VLOOKUP(M64,'FICHE RATIOS'!C:D,2,FALSE)</f>
        <v>Equipements de Cuisine</v>
      </c>
      <c r="P64" s="2034"/>
      <c r="Q64" s="2031"/>
      <c r="S64" s="2034"/>
      <c r="T64" s="2031"/>
      <c r="V64" s="2034"/>
      <c r="W64" s="2031"/>
    </row>
    <row r="65" spans="1:23" s="1039" customFormat="1" ht="12.75">
      <c r="A65" s="1040"/>
      <c r="B65" s="1490"/>
      <c r="C65" s="1447"/>
      <c r="D65" s="1508"/>
      <c r="E65" s="1509"/>
      <c r="F65" s="1509"/>
      <c r="G65" s="1509"/>
      <c r="H65" s="1528"/>
      <c r="I65" s="1447">
        <v>0</v>
      </c>
      <c r="J65" s="1495">
        <v>0</v>
      </c>
      <c r="K65" s="1209" t="str">
        <f>IF(I65=0,"",J65*I65)</f>
        <v/>
      </c>
      <c r="L65" s="745"/>
      <c r="M65" s="2181" t="s">
        <v>6418</v>
      </c>
      <c r="N65" s="2182" t="str">
        <f>VLOOKUP(M65,'FICHE RATIOS'!C:D,2,FALSE)</f>
        <v>Equipements de Cuisine</v>
      </c>
      <c r="P65" s="2034"/>
      <c r="Q65" s="2031"/>
      <c r="S65" s="2034"/>
      <c r="T65" s="2031"/>
      <c r="V65" s="2034"/>
      <c r="W65" s="2031"/>
    </row>
    <row r="66" spans="1:23" s="1039" customFormat="1" ht="12.75">
      <c r="A66" s="1040"/>
      <c r="B66" s="1490"/>
      <c r="C66" s="1503"/>
      <c r="D66" s="1504" t="s">
        <v>5020</v>
      </c>
      <c r="E66" s="1505"/>
      <c r="F66" s="1505"/>
      <c r="G66" s="1505"/>
      <c r="H66" s="1529"/>
      <c r="I66" s="1447">
        <v>0</v>
      </c>
      <c r="J66" s="1495">
        <v>0</v>
      </c>
      <c r="K66" s="1209" t="str">
        <f>IF(I66=0,"",J66*I66)</f>
        <v/>
      </c>
      <c r="L66" s="745"/>
      <c r="M66" s="2181" t="s">
        <v>6418</v>
      </c>
      <c r="N66" s="2182" t="str">
        <f>VLOOKUP(M66,'FICHE RATIOS'!C:D,2,FALSE)</f>
        <v>Equipements de Cuisine</v>
      </c>
      <c r="P66" s="2034"/>
      <c r="Q66" s="2031"/>
      <c r="S66" s="2034"/>
      <c r="T66" s="2031"/>
      <c r="V66" s="2034"/>
      <c r="W66" s="2031"/>
    </row>
    <row r="67" spans="1:23" s="1039" customFormat="1" ht="12.75">
      <c r="A67" s="1040"/>
      <c r="B67" s="1512" t="s">
        <v>5021</v>
      </c>
      <c r="C67" s="1519" t="s">
        <v>5021</v>
      </c>
      <c r="D67" s="1508" t="s">
        <v>5016</v>
      </c>
      <c r="E67" s="1530" t="s">
        <v>4959</v>
      </c>
      <c r="F67" s="1519" t="s">
        <v>4959</v>
      </c>
      <c r="G67" s="1531">
        <v>2400</v>
      </c>
      <c r="H67" s="1526" t="s">
        <v>57</v>
      </c>
      <c r="I67" s="1447">
        <v>1</v>
      </c>
      <c r="J67" s="1495">
        <v>3694.31</v>
      </c>
      <c r="K67" s="1209">
        <f>IF(I67=0,"",J67*I67)</f>
        <v>3694.31</v>
      </c>
      <c r="L67" s="745"/>
      <c r="M67" s="2181" t="s">
        <v>6418</v>
      </c>
      <c r="N67" s="2182" t="str">
        <f>VLOOKUP(M67,'FICHE RATIOS'!C:D,2,FALSE)</f>
        <v>Equipements de Cuisine</v>
      </c>
      <c r="P67" s="2034"/>
      <c r="Q67" s="2031"/>
      <c r="S67" s="2034"/>
      <c r="T67" s="2031"/>
      <c r="V67" s="2034"/>
      <c r="W67" s="2031"/>
    </row>
    <row r="68" spans="1:23" s="1039" customFormat="1" ht="24">
      <c r="A68" s="1040" t="s">
        <v>4959</v>
      </c>
      <c r="B68" s="1512" t="s">
        <v>5022</v>
      </c>
      <c r="C68" s="1516" t="s">
        <v>5022</v>
      </c>
      <c r="D68" s="1508" t="s">
        <v>4998</v>
      </c>
      <c r="E68" s="1532" t="s">
        <v>4959</v>
      </c>
      <c r="F68" s="1519">
        <v>500</v>
      </c>
      <c r="G68" s="1531">
        <v>1750</v>
      </c>
      <c r="H68" s="1526" t="s">
        <v>57</v>
      </c>
      <c r="I68" s="1447"/>
      <c r="J68" s="1495">
        <v>0</v>
      </c>
      <c r="K68" s="1209" t="s">
        <v>910</v>
      </c>
      <c r="L68" s="745"/>
      <c r="M68" s="2181" t="s">
        <v>6418</v>
      </c>
      <c r="N68" s="2182" t="str">
        <f>VLOOKUP(M68,'FICHE RATIOS'!C:D,2,FALSE)</f>
        <v>Equipements de Cuisine</v>
      </c>
      <c r="P68" s="2034"/>
      <c r="Q68" s="2031"/>
      <c r="S68" s="2034"/>
      <c r="T68" s="2031"/>
      <c r="V68" s="2034"/>
      <c r="W68" s="2031"/>
    </row>
    <row r="69" spans="1:23" s="1039" customFormat="1" ht="12.75">
      <c r="A69" s="1040"/>
      <c r="B69" s="1524" t="s">
        <v>5023</v>
      </c>
      <c r="C69" s="1507" t="s">
        <v>5023</v>
      </c>
      <c r="D69" s="1508" t="s">
        <v>5019</v>
      </c>
      <c r="E69" s="1533" t="s">
        <v>4959</v>
      </c>
      <c r="F69" s="1534" t="s">
        <v>4959</v>
      </c>
      <c r="G69" s="1535" t="s">
        <v>4959</v>
      </c>
      <c r="H69" s="1510" t="s">
        <v>36</v>
      </c>
      <c r="I69" s="1447">
        <v>1</v>
      </c>
      <c r="J69" s="1495">
        <v>3268.56</v>
      </c>
      <c r="K69" s="1209">
        <f>IF(I69=0,"",J69*I69)</f>
        <v>3268.56</v>
      </c>
      <c r="L69" s="745"/>
      <c r="M69" s="2181" t="s">
        <v>6418</v>
      </c>
      <c r="N69" s="2182" t="str">
        <f>VLOOKUP(M69,'FICHE RATIOS'!C:D,2,FALSE)</f>
        <v>Equipements de Cuisine</v>
      </c>
      <c r="P69" s="2034"/>
      <c r="Q69" s="2031"/>
      <c r="S69" s="2034"/>
      <c r="T69" s="2031"/>
      <c r="V69" s="2034"/>
      <c r="W69" s="2031"/>
    </row>
    <row r="70" spans="1:23" s="1039" customFormat="1" ht="12.75">
      <c r="A70" s="1040"/>
      <c r="B70" s="1490"/>
      <c r="C70" s="1447"/>
      <c r="D70" s="1508"/>
      <c r="E70" s="1509"/>
      <c r="F70" s="1509"/>
      <c r="G70" s="1509"/>
      <c r="H70" s="1528"/>
      <c r="I70" s="1447">
        <v>0</v>
      </c>
      <c r="J70" s="1495">
        <v>0</v>
      </c>
      <c r="K70" s="1209" t="str">
        <f>IF(I70=0,"",J70*I70)</f>
        <v/>
      </c>
      <c r="L70" s="745"/>
      <c r="M70" s="2181" t="s">
        <v>6418</v>
      </c>
      <c r="N70" s="2182" t="str">
        <f>VLOOKUP(M70,'FICHE RATIOS'!C:D,2,FALSE)</f>
        <v>Equipements de Cuisine</v>
      </c>
      <c r="P70" s="2034"/>
      <c r="Q70" s="2031"/>
      <c r="S70" s="2034"/>
      <c r="T70" s="2031"/>
      <c r="V70" s="2034"/>
      <c r="W70" s="2031"/>
    </row>
    <row r="71" spans="1:23" s="1039" customFormat="1" ht="12.75">
      <c r="A71" s="1040"/>
      <c r="B71" s="1490"/>
      <c r="C71" s="1503"/>
      <c r="D71" s="1504" t="s">
        <v>5024</v>
      </c>
      <c r="E71" s="1505"/>
      <c r="F71" s="1505"/>
      <c r="G71" s="1505"/>
      <c r="H71" s="1529"/>
      <c r="I71" s="1447">
        <v>0</v>
      </c>
      <c r="J71" s="1495">
        <v>0</v>
      </c>
      <c r="K71" s="1209" t="str">
        <f>IF(I71=0,"",J71*I71)</f>
        <v/>
      </c>
      <c r="L71" s="745"/>
      <c r="M71" s="2181" t="s">
        <v>6418</v>
      </c>
      <c r="N71" s="2182" t="str">
        <f>VLOOKUP(M71,'FICHE RATIOS'!C:D,2,FALSE)</f>
        <v>Equipements de Cuisine</v>
      </c>
      <c r="P71" s="2034"/>
      <c r="Q71" s="2031"/>
      <c r="S71" s="2034"/>
      <c r="T71" s="2031"/>
      <c r="V71" s="2034"/>
      <c r="W71" s="2031"/>
    </row>
    <row r="72" spans="1:23" s="1039" customFormat="1" ht="12.75">
      <c r="A72" s="1040"/>
      <c r="B72" s="1512" t="s">
        <v>5025</v>
      </c>
      <c r="C72" s="1519" t="s">
        <v>5025</v>
      </c>
      <c r="D72" s="1508" t="s">
        <v>5016</v>
      </c>
      <c r="E72" s="1530" t="s">
        <v>4959</v>
      </c>
      <c r="F72" s="1519" t="s">
        <v>4959</v>
      </c>
      <c r="G72" s="1519">
        <v>2400</v>
      </c>
      <c r="H72" s="1526" t="s">
        <v>57</v>
      </c>
      <c r="I72" s="1447">
        <v>1</v>
      </c>
      <c r="J72" s="1495">
        <v>5063.5</v>
      </c>
      <c r="K72" s="1209">
        <f>IF(I72=0,"",J72*I72)</f>
        <v>5063.5</v>
      </c>
      <c r="L72" s="745"/>
      <c r="M72" s="2181" t="s">
        <v>6418</v>
      </c>
      <c r="N72" s="2182" t="str">
        <f>VLOOKUP(M72,'FICHE RATIOS'!C:D,2,FALSE)</f>
        <v>Equipements de Cuisine</v>
      </c>
      <c r="P72" s="2034"/>
      <c r="Q72" s="2031"/>
      <c r="S72" s="2034"/>
      <c r="T72" s="2031"/>
      <c r="V72" s="2034"/>
      <c r="W72" s="2031"/>
    </row>
    <row r="73" spans="1:23" s="1039" customFormat="1" ht="24">
      <c r="A73" s="1040" t="s">
        <v>4959</v>
      </c>
      <c r="B73" s="1512" t="s">
        <v>5026</v>
      </c>
      <c r="C73" s="1516" t="s">
        <v>5026</v>
      </c>
      <c r="D73" s="1508" t="s">
        <v>4998</v>
      </c>
      <c r="E73" s="1532" t="s">
        <v>4959</v>
      </c>
      <c r="F73" s="1519">
        <v>500</v>
      </c>
      <c r="G73" s="1519">
        <v>1750</v>
      </c>
      <c r="H73" s="1526" t="s">
        <v>57</v>
      </c>
      <c r="I73" s="1447"/>
      <c r="J73" s="1495">
        <v>0</v>
      </c>
      <c r="K73" s="1209" t="s">
        <v>910</v>
      </c>
      <c r="L73" s="745"/>
      <c r="M73" s="2181" t="s">
        <v>6418</v>
      </c>
      <c r="N73" s="2182" t="str">
        <f>VLOOKUP(M73,'FICHE RATIOS'!C:D,2,FALSE)</f>
        <v>Equipements de Cuisine</v>
      </c>
      <c r="P73" s="2034"/>
      <c r="Q73" s="2031"/>
      <c r="S73" s="2034"/>
      <c r="T73" s="2031"/>
      <c r="V73" s="2034"/>
      <c r="W73" s="2031"/>
    </row>
    <row r="74" spans="1:23" s="1039" customFormat="1" ht="12.75">
      <c r="A74" s="1040"/>
      <c r="B74" s="1524" t="s">
        <v>5027</v>
      </c>
      <c r="C74" s="1507" t="s">
        <v>5027</v>
      </c>
      <c r="D74" s="1508" t="s">
        <v>5019</v>
      </c>
      <c r="E74" s="1533" t="s">
        <v>4959</v>
      </c>
      <c r="F74" s="1534" t="s">
        <v>4959</v>
      </c>
      <c r="G74" s="1534" t="s">
        <v>4959</v>
      </c>
      <c r="H74" s="1510" t="s">
        <v>36</v>
      </c>
      <c r="I74" s="1447">
        <v>1</v>
      </c>
      <c r="J74" s="1495">
        <v>3571.73</v>
      </c>
      <c r="K74" s="1209">
        <f>IF(I74=0,"",J74*I74)</f>
        <v>3571.73</v>
      </c>
      <c r="L74" s="745"/>
      <c r="M74" s="2181" t="s">
        <v>6418</v>
      </c>
      <c r="N74" s="2182" t="str">
        <f>VLOOKUP(M74,'FICHE RATIOS'!C:D,2,FALSE)</f>
        <v>Equipements de Cuisine</v>
      </c>
      <c r="P74" s="2034"/>
      <c r="Q74" s="2031"/>
      <c r="S74" s="2034"/>
      <c r="T74" s="2031"/>
      <c r="V74" s="2034"/>
      <c r="W74" s="2031"/>
    </row>
    <row r="75" spans="1:23" s="1039" customFormat="1" ht="12.75">
      <c r="A75" s="1040"/>
      <c r="B75" s="1490"/>
      <c r="C75" s="1447"/>
      <c r="D75" s="1508"/>
      <c r="E75" s="1509"/>
      <c r="F75" s="1509"/>
      <c r="G75" s="1509"/>
      <c r="H75" s="1528"/>
      <c r="I75" s="1447">
        <v>0</v>
      </c>
      <c r="J75" s="1495">
        <v>0</v>
      </c>
      <c r="K75" s="1209" t="str">
        <f>IF(I75=0,"",J75*I75)</f>
        <v/>
      </c>
      <c r="L75" s="745"/>
      <c r="M75" s="2181" t="s">
        <v>6418</v>
      </c>
      <c r="N75" s="2182" t="str">
        <f>VLOOKUP(M75,'FICHE RATIOS'!C:D,2,FALSE)</f>
        <v>Equipements de Cuisine</v>
      </c>
      <c r="P75" s="2034"/>
      <c r="Q75" s="2031"/>
      <c r="S75" s="2034"/>
      <c r="T75" s="2031"/>
      <c r="V75" s="2034"/>
      <c r="W75" s="2031"/>
    </row>
    <row r="76" spans="1:23" s="1039" customFormat="1" ht="12.75">
      <c r="A76" s="1040"/>
      <c r="B76" s="1490"/>
      <c r="C76" s="1503"/>
      <c r="D76" s="1504" t="s">
        <v>5028</v>
      </c>
      <c r="E76" s="1505"/>
      <c r="F76" s="1505"/>
      <c r="G76" s="1505"/>
      <c r="H76" s="1529"/>
      <c r="I76" s="1447">
        <v>0</v>
      </c>
      <c r="J76" s="1495">
        <v>0</v>
      </c>
      <c r="K76" s="1209" t="str">
        <f>IF(I76=0,"",J76*I76)</f>
        <v/>
      </c>
      <c r="L76" s="745"/>
      <c r="M76" s="2181" t="s">
        <v>6418</v>
      </c>
      <c r="N76" s="2182" t="str">
        <f>VLOOKUP(M76,'FICHE RATIOS'!C:D,2,FALSE)</f>
        <v>Equipements de Cuisine</v>
      </c>
      <c r="P76" s="2034"/>
      <c r="Q76" s="2031"/>
      <c r="S76" s="2034"/>
      <c r="T76" s="2031"/>
      <c r="V76" s="2034"/>
      <c r="W76" s="2031"/>
    </row>
    <row r="77" spans="1:23" s="1039" customFormat="1" ht="12.75">
      <c r="A77" s="1040"/>
      <c r="B77" s="1512" t="s">
        <v>5029</v>
      </c>
      <c r="C77" s="1519" t="s">
        <v>5029</v>
      </c>
      <c r="D77" s="1508" t="s">
        <v>5030</v>
      </c>
      <c r="E77" s="1509" t="s">
        <v>4959</v>
      </c>
      <c r="F77" s="1509" t="s">
        <v>4959</v>
      </c>
      <c r="G77" s="1509">
        <v>2400</v>
      </c>
      <c r="H77" s="1526" t="s">
        <v>57</v>
      </c>
      <c r="I77" s="1447">
        <v>1</v>
      </c>
      <c r="J77" s="1495">
        <v>9857.44</v>
      </c>
      <c r="K77" s="1209">
        <f>IF(I77=0,"",J77*I77)</f>
        <v>9857.44</v>
      </c>
      <c r="L77" s="745"/>
      <c r="M77" s="2181" t="s">
        <v>6418</v>
      </c>
      <c r="N77" s="2182" t="str">
        <f>VLOOKUP(M77,'FICHE RATIOS'!C:D,2,FALSE)</f>
        <v>Equipements de Cuisine</v>
      </c>
      <c r="P77" s="2034"/>
      <c r="Q77" s="2031"/>
      <c r="S77" s="2034"/>
      <c r="T77" s="2031"/>
      <c r="V77" s="2034"/>
      <c r="W77" s="2031"/>
    </row>
    <row r="78" spans="1:23" s="1039" customFormat="1" ht="24">
      <c r="A78" s="1040" t="s">
        <v>4959</v>
      </c>
      <c r="B78" s="1512" t="s">
        <v>5031</v>
      </c>
      <c r="C78" s="1516" t="s">
        <v>5031</v>
      </c>
      <c r="D78" s="1508" t="s">
        <v>4998</v>
      </c>
      <c r="E78" s="1509" t="s">
        <v>4959</v>
      </c>
      <c r="F78" s="1509">
        <v>500</v>
      </c>
      <c r="G78" s="1509">
        <v>1750</v>
      </c>
      <c r="H78" s="1526" t="s">
        <v>57</v>
      </c>
      <c r="I78" s="1447"/>
      <c r="J78" s="1495">
        <v>0</v>
      </c>
      <c r="K78" s="1209" t="s">
        <v>910</v>
      </c>
      <c r="L78" s="745"/>
      <c r="M78" s="2181" t="s">
        <v>6418</v>
      </c>
      <c r="N78" s="2182" t="str">
        <f>VLOOKUP(M78,'FICHE RATIOS'!C:D,2,FALSE)</f>
        <v>Equipements de Cuisine</v>
      </c>
      <c r="P78" s="2034"/>
      <c r="Q78" s="2031"/>
      <c r="S78" s="2034"/>
      <c r="T78" s="2031"/>
      <c r="V78" s="2034"/>
      <c r="W78" s="2031"/>
    </row>
    <row r="79" spans="1:23" s="1039" customFormat="1" ht="12.75">
      <c r="A79" s="1040"/>
      <c r="B79" s="1524" t="s">
        <v>5032</v>
      </c>
      <c r="C79" s="1507" t="s">
        <v>5032</v>
      </c>
      <c r="D79" s="1508" t="s">
        <v>5019</v>
      </c>
      <c r="E79" s="1509" t="s">
        <v>4959</v>
      </c>
      <c r="F79" s="1509" t="s">
        <v>4959</v>
      </c>
      <c r="G79" s="1509" t="s">
        <v>4959</v>
      </c>
      <c r="H79" s="1510" t="s">
        <v>36</v>
      </c>
      <c r="I79" s="1447">
        <v>1</v>
      </c>
      <c r="J79" s="1495">
        <v>0</v>
      </c>
      <c r="K79" s="1209" t="s">
        <v>854</v>
      </c>
      <c r="L79" s="745"/>
      <c r="M79" s="2181" t="s">
        <v>6418</v>
      </c>
      <c r="N79" s="2182" t="str">
        <f>VLOOKUP(M79,'FICHE RATIOS'!C:D,2,FALSE)</f>
        <v>Equipements de Cuisine</v>
      </c>
      <c r="P79" s="2034"/>
      <c r="Q79" s="2031"/>
      <c r="S79" s="2034"/>
      <c r="T79" s="2031"/>
      <c r="V79" s="2034"/>
      <c r="W79" s="2031"/>
    </row>
    <row r="80" spans="1:23" s="1039" customFormat="1" ht="12.75">
      <c r="A80" s="1040"/>
      <c r="B80" s="1490"/>
      <c r="C80" s="1447"/>
      <c r="D80" s="1508"/>
      <c r="E80" s="1509"/>
      <c r="F80" s="1509"/>
      <c r="G80" s="1509"/>
      <c r="H80" s="1494"/>
      <c r="I80" s="1447">
        <v>0</v>
      </c>
      <c r="J80" s="1495">
        <v>0</v>
      </c>
      <c r="K80" s="1209" t="str">
        <f t="shared" ref="K80:K85" si="2">IF(I80=0,"",J80*I80)</f>
        <v/>
      </c>
      <c r="L80" s="745"/>
      <c r="M80" s="2181" t="s">
        <v>6418</v>
      </c>
      <c r="N80" s="2182" t="str">
        <f>VLOOKUP(M80,'FICHE RATIOS'!C:D,2,FALSE)</f>
        <v>Equipements de Cuisine</v>
      </c>
      <c r="P80" s="2034"/>
      <c r="Q80" s="2031"/>
      <c r="S80" s="2034"/>
      <c r="T80" s="2031"/>
      <c r="V80" s="2034"/>
      <c r="W80" s="2031"/>
    </row>
    <row r="81" spans="1:23" s="1039" customFormat="1" ht="12.75">
      <c r="A81" s="1040"/>
      <c r="B81" s="1490"/>
      <c r="C81" s="1503"/>
      <c r="D81" s="1504" t="s">
        <v>5033</v>
      </c>
      <c r="E81" s="1505"/>
      <c r="F81" s="1505"/>
      <c r="G81" s="1505"/>
      <c r="H81" s="1506"/>
      <c r="I81" s="1447">
        <v>0</v>
      </c>
      <c r="J81" s="1495">
        <v>0</v>
      </c>
      <c r="K81" s="1209" t="str">
        <f t="shared" si="2"/>
        <v/>
      </c>
      <c r="L81" s="745"/>
      <c r="M81" s="2181" t="s">
        <v>6418</v>
      </c>
      <c r="N81" s="2182" t="str">
        <f>VLOOKUP(M81,'FICHE RATIOS'!C:D,2,FALSE)</f>
        <v>Equipements de Cuisine</v>
      </c>
      <c r="P81" s="2034"/>
      <c r="Q81" s="2031"/>
      <c r="S81" s="2034"/>
      <c r="T81" s="2031"/>
      <c r="V81" s="2034"/>
      <c r="W81" s="2031"/>
    </row>
    <row r="82" spans="1:23" s="1039" customFormat="1" ht="36">
      <c r="A82" s="1040"/>
      <c r="B82" s="1512" t="s">
        <v>5034</v>
      </c>
      <c r="C82" s="1519" t="s">
        <v>5034</v>
      </c>
      <c r="D82" s="1508" t="s">
        <v>5035</v>
      </c>
      <c r="E82" s="1509">
        <v>788</v>
      </c>
      <c r="F82" s="1509">
        <v>1016</v>
      </c>
      <c r="G82" s="1509">
        <v>1720</v>
      </c>
      <c r="H82" s="1510" t="s">
        <v>36</v>
      </c>
      <c r="I82" s="1447">
        <v>1</v>
      </c>
      <c r="J82" s="1495">
        <v>6428.82</v>
      </c>
      <c r="K82" s="1209">
        <f t="shared" si="2"/>
        <v>6428.82</v>
      </c>
      <c r="L82" s="745"/>
      <c r="M82" s="2181" t="s">
        <v>6418</v>
      </c>
      <c r="N82" s="2182" t="str">
        <f>VLOOKUP(M82,'FICHE RATIOS'!C:D,2,FALSE)</f>
        <v>Equipements de Cuisine</v>
      </c>
      <c r="P82" s="2034"/>
      <c r="Q82" s="2031"/>
      <c r="S82" s="2034"/>
      <c r="T82" s="2031"/>
      <c r="V82" s="2034"/>
      <c r="W82" s="2031"/>
    </row>
    <row r="83" spans="1:23" s="1039" customFormat="1" ht="24">
      <c r="A83" s="1040"/>
      <c r="B83" s="1512" t="s">
        <v>5036</v>
      </c>
      <c r="C83" s="1519" t="s">
        <v>5036</v>
      </c>
      <c r="D83" s="1508" t="s">
        <v>4956</v>
      </c>
      <c r="E83" s="1509">
        <v>200</v>
      </c>
      <c r="F83" s="1509">
        <v>200</v>
      </c>
      <c r="G83" s="1509">
        <v>200</v>
      </c>
      <c r="H83" s="1510" t="s">
        <v>36</v>
      </c>
      <c r="I83" s="1447">
        <v>1</v>
      </c>
      <c r="J83" s="1495">
        <v>179.43</v>
      </c>
      <c r="K83" s="1209">
        <f t="shared" si="2"/>
        <v>179.43</v>
      </c>
      <c r="L83" s="745"/>
      <c r="M83" s="2181" t="s">
        <v>6418</v>
      </c>
      <c r="N83" s="2182" t="str">
        <f>VLOOKUP(M83,'FICHE RATIOS'!C:D,2,FALSE)</f>
        <v>Equipements de Cuisine</v>
      </c>
      <c r="P83" s="2034"/>
      <c r="Q83" s="2031"/>
      <c r="S83" s="2034"/>
      <c r="T83" s="2031"/>
      <c r="V83" s="2034"/>
      <c r="W83" s="2031"/>
    </row>
    <row r="84" spans="1:23" s="1039" customFormat="1" ht="12.75">
      <c r="A84" s="1040"/>
      <c r="B84" s="1490"/>
      <c r="C84" s="1447"/>
      <c r="D84" s="1508"/>
      <c r="E84" s="1509"/>
      <c r="F84" s="1509"/>
      <c r="G84" s="1509"/>
      <c r="H84" s="1494"/>
      <c r="I84" s="1447">
        <v>0</v>
      </c>
      <c r="J84" s="1495">
        <v>0</v>
      </c>
      <c r="K84" s="1209" t="str">
        <f t="shared" si="2"/>
        <v/>
      </c>
      <c r="L84" s="745"/>
      <c r="M84" s="2181" t="s">
        <v>6418</v>
      </c>
      <c r="N84" s="2182" t="str">
        <f>VLOOKUP(M84,'FICHE RATIOS'!C:D,2,FALSE)</f>
        <v>Equipements de Cuisine</v>
      </c>
      <c r="P84" s="2034"/>
      <c r="Q84" s="2031"/>
      <c r="S84" s="2034"/>
      <c r="T84" s="2031"/>
      <c r="V84" s="2034"/>
      <c r="W84" s="2031"/>
    </row>
    <row r="85" spans="1:23" s="1039" customFormat="1" ht="12.75">
      <c r="A85" s="1040"/>
      <c r="B85" s="1490"/>
      <c r="C85" s="1503"/>
      <c r="D85" s="1504" t="s">
        <v>5037</v>
      </c>
      <c r="E85" s="1505"/>
      <c r="F85" s="1505"/>
      <c r="G85" s="1505"/>
      <c r="H85" s="1506"/>
      <c r="I85" s="1447">
        <v>0</v>
      </c>
      <c r="J85" s="1495">
        <v>0</v>
      </c>
      <c r="K85" s="1209" t="str">
        <f t="shared" si="2"/>
        <v/>
      </c>
      <c r="L85" s="745"/>
      <c r="M85" s="2181" t="s">
        <v>6418</v>
      </c>
      <c r="N85" s="2182" t="str">
        <f>VLOOKUP(M85,'FICHE RATIOS'!C:D,2,FALSE)</f>
        <v>Equipements de Cuisine</v>
      </c>
      <c r="P85" s="2034"/>
      <c r="Q85" s="2031"/>
      <c r="S85" s="2034"/>
      <c r="T85" s="2031"/>
      <c r="V85" s="2034"/>
      <c r="W85" s="2031"/>
    </row>
    <row r="86" spans="1:23" s="1039" customFormat="1" ht="24">
      <c r="A86" s="1040" t="s">
        <v>4959</v>
      </c>
      <c r="B86" s="1512" t="s">
        <v>5038</v>
      </c>
      <c r="C86" s="1516" t="s">
        <v>5038</v>
      </c>
      <c r="D86" s="1508" t="s">
        <v>4998</v>
      </c>
      <c r="E86" s="1509" t="s">
        <v>4959</v>
      </c>
      <c r="F86" s="1509">
        <v>500</v>
      </c>
      <c r="G86" s="1509">
        <v>1750</v>
      </c>
      <c r="H86" s="1526" t="s">
        <v>57</v>
      </c>
      <c r="I86" s="1447"/>
      <c r="J86" s="1495">
        <v>0</v>
      </c>
      <c r="K86" s="1209" t="s">
        <v>910</v>
      </c>
      <c r="L86" s="745"/>
      <c r="M86" s="2181" t="s">
        <v>6418</v>
      </c>
      <c r="N86" s="2182" t="str">
        <f>VLOOKUP(M86,'FICHE RATIOS'!C:D,2,FALSE)</f>
        <v>Equipements de Cuisine</v>
      </c>
      <c r="P86" s="2034"/>
      <c r="Q86" s="2031"/>
      <c r="S86" s="2034"/>
      <c r="T86" s="2031"/>
      <c r="V86" s="2034"/>
      <c r="W86" s="2031"/>
    </row>
    <row r="87" spans="1:23" s="1039" customFormat="1" ht="36">
      <c r="A87" s="1040" t="s">
        <v>4959</v>
      </c>
      <c r="B87" s="1512" t="s">
        <v>5039</v>
      </c>
      <c r="C87" s="1516" t="s">
        <v>5039</v>
      </c>
      <c r="D87" s="1508" t="s">
        <v>5012</v>
      </c>
      <c r="E87" s="1509">
        <v>1200</v>
      </c>
      <c r="F87" s="1509">
        <v>800</v>
      </c>
      <c r="G87" s="1509">
        <v>147</v>
      </c>
      <c r="H87" s="1510" t="s">
        <v>36</v>
      </c>
      <c r="I87" s="1447"/>
      <c r="J87" s="1495">
        <v>0</v>
      </c>
      <c r="K87" s="1209" t="s">
        <v>910</v>
      </c>
      <c r="L87" s="745"/>
      <c r="M87" s="2181" t="s">
        <v>6418</v>
      </c>
      <c r="N87" s="2182" t="str">
        <f>VLOOKUP(M87,'FICHE RATIOS'!C:D,2,FALSE)</f>
        <v>Equipements de Cuisine</v>
      </c>
      <c r="P87" s="2034"/>
      <c r="Q87" s="2031"/>
      <c r="S87" s="2034"/>
      <c r="T87" s="2031"/>
      <c r="V87" s="2034"/>
      <c r="W87" s="2031"/>
    </row>
    <row r="88" spans="1:23" s="1039" customFormat="1" ht="24">
      <c r="A88" s="1040"/>
      <c r="B88" s="1512" t="s">
        <v>5040</v>
      </c>
      <c r="C88" s="1519" t="s">
        <v>5040</v>
      </c>
      <c r="D88" s="1508" t="s">
        <v>4956</v>
      </c>
      <c r="E88" s="1509">
        <v>200</v>
      </c>
      <c r="F88" s="1509">
        <v>200</v>
      </c>
      <c r="G88" s="1509">
        <v>200</v>
      </c>
      <c r="H88" s="1510" t="s">
        <v>36</v>
      </c>
      <c r="I88" s="1447">
        <v>1</v>
      </c>
      <c r="J88" s="1495">
        <v>179.43</v>
      </c>
      <c r="K88" s="1209">
        <f>IF(I88=0,"",J88*I88)</f>
        <v>179.43</v>
      </c>
      <c r="L88" s="745"/>
      <c r="M88" s="2181" t="s">
        <v>6418</v>
      </c>
      <c r="N88" s="2182" t="str">
        <f>VLOOKUP(M88,'FICHE RATIOS'!C:D,2,FALSE)</f>
        <v>Equipements de Cuisine</v>
      </c>
      <c r="P88" s="2034"/>
      <c r="Q88" s="2031"/>
      <c r="S88" s="2034"/>
      <c r="T88" s="2031"/>
      <c r="V88" s="2034"/>
      <c r="W88" s="2031"/>
    </row>
    <row r="89" spans="1:23" s="1039" customFormat="1" ht="12.75">
      <c r="A89" s="1040"/>
      <c r="B89" s="1490"/>
      <c r="C89" s="1447"/>
      <c r="D89" s="1508"/>
      <c r="E89" s="1509"/>
      <c r="F89" s="1509"/>
      <c r="G89" s="1509"/>
      <c r="H89" s="1494"/>
      <c r="I89" s="1447">
        <v>0</v>
      </c>
      <c r="J89" s="1495">
        <v>0</v>
      </c>
      <c r="K89" s="1209" t="str">
        <f>IF(I89=0,"",J89*I89)</f>
        <v/>
      </c>
      <c r="L89" s="745"/>
      <c r="M89" s="2181" t="s">
        <v>6418</v>
      </c>
      <c r="N89" s="2182" t="str">
        <f>VLOOKUP(M89,'FICHE RATIOS'!C:D,2,FALSE)</f>
        <v>Equipements de Cuisine</v>
      </c>
      <c r="P89" s="2034"/>
      <c r="Q89" s="2031"/>
      <c r="S89" s="2034"/>
      <c r="T89" s="2031"/>
      <c r="V89" s="2034"/>
      <c r="W89" s="2031"/>
    </row>
    <row r="90" spans="1:23" s="1039" customFormat="1" ht="12.75">
      <c r="A90" s="1040"/>
      <c r="B90" s="1490"/>
      <c r="C90" s="1503"/>
      <c r="D90" s="1504" t="s">
        <v>5041</v>
      </c>
      <c r="E90" s="1505"/>
      <c r="F90" s="1505"/>
      <c r="G90" s="1505"/>
      <c r="H90" s="1506"/>
      <c r="I90" s="1447">
        <v>0</v>
      </c>
      <c r="J90" s="1495">
        <v>0</v>
      </c>
      <c r="K90" s="1209" t="str">
        <f>IF(I90=0,"",J90*I90)</f>
        <v/>
      </c>
      <c r="L90" s="745"/>
      <c r="M90" s="2181" t="s">
        <v>6418</v>
      </c>
      <c r="N90" s="2182" t="str">
        <f>VLOOKUP(M90,'FICHE RATIOS'!C:D,2,FALSE)</f>
        <v>Equipements de Cuisine</v>
      </c>
      <c r="P90" s="2034"/>
      <c r="Q90" s="2031"/>
      <c r="S90" s="2034"/>
      <c r="T90" s="2031"/>
      <c r="V90" s="2034"/>
      <c r="W90" s="2031"/>
    </row>
    <row r="91" spans="1:23" s="1039" customFormat="1" ht="24">
      <c r="A91" s="1040" t="s">
        <v>4959</v>
      </c>
      <c r="B91" s="1512" t="s">
        <v>5042</v>
      </c>
      <c r="C91" s="1516" t="s">
        <v>5042</v>
      </c>
      <c r="D91" s="1508" t="s">
        <v>4998</v>
      </c>
      <c r="E91" s="1509" t="s">
        <v>4959</v>
      </c>
      <c r="F91" s="1509">
        <v>500</v>
      </c>
      <c r="G91" s="1509">
        <v>1750</v>
      </c>
      <c r="H91" s="1526" t="s">
        <v>57</v>
      </c>
      <c r="I91" s="1447"/>
      <c r="J91" s="1495">
        <v>0</v>
      </c>
      <c r="K91" s="1209" t="s">
        <v>910</v>
      </c>
      <c r="L91" s="745"/>
      <c r="M91" s="2181" t="s">
        <v>6418</v>
      </c>
      <c r="N91" s="2182" t="str">
        <f>VLOOKUP(M91,'FICHE RATIOS'!C:D,2,FALSE)</f>
        <v>Equipements de Cuisine</v>
      </c>
      <c r="P91" s="2034"/>
      <c r="Q91" s="2031"/>
      <c r="S91" s="2034"/>
      <c r="T91" s="2031"/>
      <c r="V91" s="2034"/>
      <c r="W91" s="2031"/>
    </row>
    <row r="92" spans="1:23" s="1039" customFormat="1" ht="36">
      <c r="A92" s="1040" t="s">
        <v>4959</v>
      </c>
      <c r="B92" s="1512" t="s">
        <v>5043</v>
      </c>
      <c r="C92" s="1516" t="s">
        <v>5043</v>
      </c>
      <c r="D92" s="1508" t="s">
        <v>5012</v>
      </c>
      <c r="E92" s="1509">
        <v>1200</v>
      </c>
      <c r="F92" s="1509">
        <v>800</v>
      </c>
      <c r="G92" s="1509">
        <v>147</v>
      </c>
      <c r="H92" s="1510" t="s">
        <v>36</v>
      </c>
      <c r="I92" s="1447"/>
      <c r="J92" s="1495">
        <v>0</v>
      </c>
      <c r="K92" s="1209" t="s">
        <v>910</v>
      </c>
      <c r="L92" s="745"/>
      <c r="M92" s="2181" t="s">
        <v>6418</v>
      </c>
      <c r="N92" s="2182" t="str">
        <f>VLOOKUP(M92,'FICHE RATIOS'!C:D,2,FALSE)</f>
        <v>Equipements de Cuisine</v>
      </c>
      <c r="P92" s="2034"/>
      <c r="Q92" s="2031"/>
      <c r="S92" s="2034"/>
      <c r="T92" s="2031"/>
      <c r="V92" s="2034"/>
      <c r="W92" s="2031"/>
    </row>
    <row r="93" spans="1:23" s="1039" customFormat="1" ht="24">
      <c r="A93" s="1040"/>
      <c r="B93" s="1512" t="s">
        <v>5044</v>
      </c>
      <c r="C93" s="1519" t="s">
        <v>5044</v>
      </c>
      <c r="D93" s="1508" t="s">
        <v>4956</v>
      </c>
      <c r="E93" s="1509">
        <v>200</v>
      </c>
      <c r="F93" s="1509">
        <v>200</v>
      </c>
      <c r="G93" s="1509">
        <v>200</v>
      </c>
      <c r="H93" s="1510" t="s">
        <v>36</v>
      </c>
      <c r="I93" s="1447">
        <v>1</v>
      </c>
      <c r="J93" s="1495">
        <v>179.43</v>
      </c>
      <c r="K93" s="1209">
        <f>IF(I93=0,"",J93*I93)</f>
        <v>179.43</v>
      </c>
      <c r="L93" s="745"/>
      <c r="M93" s="2181" t="s">
        <v>6418</v>
      </c>
      <c r="N93" s="2182" t="str">
        <f>VLOOKUP(M93,'FICHE RATIOS'!C:D,2,FALSE)</f>
        <v>Equipements de Cuisine</v>
      </c>
      <c r="P93" s="2034"/>
      <c r="Q93" s="2031"/>
      <c r="S93" s="2034"/>
      <c r="T93" s="2031"/>
      <c r="V93" s="2034"/>
      <c r="W93" s="2031"/>
    </row>
    <row r="94" spans="1:23" s="1039" customFormat="1" ht="12.75">
      <c r="A94" s="1040"/>
      <c r="B94" s="1490"/>
      <c r="C94" s="1447"/>
      <c r="D94" s="1508"/>
      <c r="E94" s="1509"/>
      <c r="F94" s="1509"/>
      <c r="G94" s="1509"/>
      <c r="H94" s="1494"/>
      <c r="I94" s="1447">
        <v>0</v>
      </c>
      <c r="J94" s="1495">
        <v>0</v>
      </c>
      <c r="K94" s="1209" t="str">
        <f>IF(I94=0,"",J94*I94)</f>
        <v/>
      </c>
      <c r="L94" s="745"/>
      <c r="M94" s="2181" t="s">
        <v>6418</v>
      </c>
      <c r="N94" s="2182" t="str">
        <f>VLOOKUP(M94,'FICHE RATIOS'!C:D,2,FALSE)</f>
        <v>Equipements de Cuisine</v>
      </c>
      <c r="P94" s="2034"/>
      <c r="Q94" s="2031"/>
      <c r="S94" s="2034"/>
      <c r="T94" s="2031"/>
      <c r="V94" s="2034"/>
      <c r="W94" s="2031"/>
    </row>
    <row r="95" spans="1:23" s="1039" customFormat="1" ht="12.75">
      <c r="A95" s="1040"/>
      <c r="B95" s="1490"/>
      <c r="C95" s="1503"/>
      <c r="D95" s="1504" t="s">
        <v>5045</v>
      </c>
      <c r="E95" s="1505"/>
      <c r="F95" s="1505"/>
      <c r="G95" s="1505"/>
      <c r="H95" s="1506"/>
      <c r="I95" s="1447">
        <v>0</v>
      </c>
      <c r="J95" s="1495">
        <v>0</v>
      </c>
      <c r="K95" s="1209" t="str">
        <f>IF(I95=0,"",J95*I95)</f>
        <v/>
      </c>
      <c r="L95" s="745"/>
      <c r="M95" s="2181" t="s">
        <v>6418</v>
      </c>
      <c r="N95" s="2182" t="str">
        <f>VLOOKUP(M95,'FICHE RATIOS'!C:D,2,FALSE)</f>
        <v>Equipements de Cuisine</v>
      </c>
      <c r="P95" s="2034"/>
      <c r="Q95" s="2031"/>
      <c r="S95" s="2034"/>
      <c r="T95" s="2031"/>
      <c r="V95" s="2034"/>
      <c r="W95" s="2031"/>
    </row>
    <row r="96" spans="1:23" s="1039" customFormat="1" ht="36">
      <c r="A96" s="1040"/>
      <c r="B96" s="1512" t="s">
        <v>5046</v>
      </c>
      <c r="C96" s="1519" t="s">
        <v>5046</v>
      </c>
      <c r="D96" s="1508" t="s">
        <v>4978</v>
      </c>
      <c r="E96" s="1509">
        <v>400</v>
      </c>
      <c r="F96" s="1509">
        <v>440</v>
      </c>
      <c r="G96" s="1509">
        <v>755</v>
      </c>
      <c r="H96" s="1510" t="s">
        <v>36</v>
      </c>
      <c r="I96" s="1447">
        <v>1</v>
      </c>
      <c r="J96" s="1495">
        <v>358.85</v>
      </c>
      <c r="K96" s="1209">
        <f>IF(I96=0,"",J96*I96)</f>
        <v>358.85</v>
      </c>
      <c r="L96" s="745"/>
      <c r="M96" s="2181" t="s">
        <v>6418</v>
      </c>
      <c r="N96" s="2182" t="str">
        <f>VLOOKUP(M96,'FICHE RATIOS'!C:D,2,FALSE)</f>
        <v>Equipements de Cuisine</v>
      </c>
      <c r="P96" s="2034"/>
      <c r="Q96" s="2031"/>
      <c r="S96" s="2034"/>
      <c r="T96" s="2031"/>
      <c r="V96" s="2034"/>
      <c r="W96" s="2031"/>
    </row>
    <row r="97" spans="1:23" s="1039" customFormat="1" ht="24">
      <c r="A97" s="1040"/>
      <c r="B97" s="1512" t="s">
        <v>5047</v>
      </c>
      <c r="C97" s="1519" t="s">
        <v>5047</v>
      </c>
      <c r="D97" s="1508" t="s">
        <v>5048</v>
      </c>
      <c r="E97" s="1509">
        <v>575</v>
      </c>
      <c r="F97" s="1509">
        <v>170</v>
      </c>
      <c r="G97" s="1509">
        <v>600</v>
      </c>
      <c r="H97" s="1510" t="s">
        <v>36</v>
      </c>
      <c r="I97" s="1447">
        <v>1</v>
      </c>
      <c r="J97" s="1495">
        <v>164.42</v>
      </c>
      <c r="K97" s="1209">
        <f>IF(I97=0,"",J97*I97)</f>
        <v>164.42</v>
      </c>
      <c r="L97" s="745"/>
      <c r="M97" s="2181" t="s">
        <v>6418</v>
      </c>
      <c r="N97" s="2182" t="str">
        <f>VLOOKUP(M97,'FICHE RATIOS'!C:D,2,FALSE)</f>
        <v>Equipements de Cuisine</v>
      </c>
      <c r="P97" s="2034"/>
      <c r="Q97" s="2031"/>
      <c r="S97" s="2034"/>
      <c r="T97" s="2031"/>
      <c r="V97" s="2034"/>
      <c r="W97" s="2031"/>
    </row>
    <row r="98" spans="1:23" s="1039" customFormat="1" ht="12.75">
      <c r="A98" s="1040" t="s">
        <v>4959</v>
      </c>
      <c r="B98" s="1512" t="s">
        <v>5049</v>
      </c>
      <c r="C98" s="1516" t="s">
        <v>5049</v>
      </c>
      <c r="D98" s="1508" t="s">
        <v>4980</v>
      </c>
      <c r="E98" s="1509">
        <v>450</v>
      </c>
      <c r="F98" s="1509">
        <v>535</v>
      </c>
      <c r="G98" s="1509">
        <v>970</v>
      </c>
      <c r="H98" s="1510" t="s">
        <v>36</v>
      </c>
      <c r="I98" s="1447"/>
      <c r="J98" s="1495">
        <v>0</v>
      </c>
      <c r="K98" s="1209" t="s">
        <v>910</v>
      </c>
      <c r="L98" s="745"/>
      <c r="M98" s="2181" t="s">
        <v>6418</v>
      </c>
      <c r="N98" s="2182" t="str">
        <f>VLOOKUP(M98,'FICHE RATIOS'!C:D,2,FALSE)</f>
        <v>Equipements de Cuisine</v>
      </c>
      <c r="P98" s="2034"/>
      <c r="Q98" s="2031"/>
      <c r="S98" s="2034"/>
      <c r="T98" s="2031"/>
      <c r="V98" s="2034"/>
      <c r="W98" s="2031"/>
    </row>
    <row r="99" spans="1:23" s="1039" customFormat="1" ht="12.75">
      <c r="A99" s="1040"/>
      <c r="B99" s="1512" t="s">
        <v>5050</v>
      </c>
      <c r="C99" s="1519" t="s">
        <v>5050</v>
      </c>
      <c r="D99" s="1508" t="s">
        <v>5051</v>
      </c>
      <c r="E99" s="1509" t="s">
        <v>4974</v>
      </c>
      <c r="F99" s="1509" t="s">
        <v>4974</v>
      </c>
      <c r="G99" s="1509" t="s">
        <v>4974</v>
      </c>
      <c r="H99" s="1510" t="s">
        <v>36</v>
      </c>
      <c r="I99" s="1447">
        <v>1</v>
      </c>
      <c r="J99" s="1495">
        <v>0</v>
      </c>
      <c r="K99" s="1209" t="s">
        <v>910</v>
      </c>
      <c r="L99" s="745"/>
      <c r="M99" s="2181" t="s">
        <v>6418</v>
      </c>
      <c r="N99" s="2182" t="str">
        <f>VLOOKUP(M99,'FICHE RATIOS'!C:D,2,FALSE)</f>
        <v>Equipements de Cuisine</v>
      </c>
      <c r="P99" s="2034"/>
      <c r="Q99" s="2031"/>
      <c r="S99" s="2034"/>
      <c r="T99" s="2031"/>
      <c r="V99" s="2034"/>
      <c r="W99" s="2031"/>
    </row>
    <row r="100" spans="1:23" s="1039" customFormat="1" ht="24">
      <c r="A100" s="1040" t="s">
        <v>4959</v>
      </c>
      <c r="B100" s="1512" t="s">
        <v>5052</v>
      </c>
      <c r="C100" s="1516" t="s">
        <v>5052</v>
      </c>
      <c r="D100" s="1508" t="s">
        <v>5053</v>
      </c>
      <c r="E100" s="1509">
        <v>670</v>
      </c>
      <c r="F100" s="1509">
        <v>555</v>
      </c>
      <c r="G100" s="1509">
        <v>850</v>
      </c>
      <c r="H100" s="1510" t="s">
        <v>36</v>
      </c>
      <c r="I100" s="1447"/>
      <c r="J100" s="1495">
        <v>0</v>
      </c>
      <c r="K100" s="1209" t="s">
        <v>910</v>
      </c>
      <c r="L100" s="745"/>
      <c r="M100" s="2181" t="s">
        <v>6418</v>
      </c>
      <c r="N100" s="2182" t="str">
        <f>VLOOKUP(M100,'FICHE RATIOS'!C:D,2,FALSE)</f>
        <v>Equipements de Cuisine</v>
      </c>
      <c r="P100" s="2034"/>
      <c r="Q100" s="2031"/>
      <c r="S100" s="2034"/>
      <c r="T100" s="2031"/>
      <c r="V100" s="2034"/>
      <c r="W100" s="2031"/>
    </row>
    <row r="101" spans="1:23" s="1039" customFormat="1" ht="24">
      <c r="A101" s="1040"/>
      <c r="B101" s="1512" t="s">
        <v>5054</v>
      </c>
      <c r="C101" s="1519" t="s">
        <v>5054</v>
      </c>
      <c r="D101" s="1508" t="s">
        <v>4969</v>
      </c>
      <c r="E101" s="1509">
        <v>500</v>
      </c>
      <c r="F101" s="1509">
        <v>500</v>
      </c>
      <c r="G101" s="1509">
        <v>390</v>
      </c>
      <c r="H101" s="1510" t="s">
        <v>36</v>
      </c>
      <c r="I101" s="1447">
        <v>1</v>
      </c>
      <c r="J101" s="1495">
        <v>403.66</v>
      </c>
      <c r="K101" s="1209">
        <f t="shared" ref="K101:K107" si="3">IF(I101=0,"",J101*I101)</f>
        <v>403.66</v>
      </c>
      <c r="L101" s="745"/>
      <c r="M101" s="2181" t="s">
        <v>6418</v>
      </c>
      <c r="N101" s="2182" t="str">
        <f>VLOOKUP(M101,'FICHE RATIOS'!C:D,2,FALSE)</f>
        <v>Equipements de Cuisine</v>
      </c>
      <c r="P101" s="2034"/>
      <c r="Q101" s="2031"/>
      <c r="S101" s="2034"/>
      <c r="T101" s="2031"/>
      <c r="V101" s="2034"/>
      <c r="W101" s="2031"/>
    </row>
    <row r="102" spans="1:23" s="1039" customFormat="1" ht="24">
      <c r="A102" s="1040"/>
      <c r="B102" s="1512" t="s">
        <v>5055</v>
      </c>
      <c r="C102" s="1519" t="s">
        <v>5055</v>
      </c>
      <c r="D102" s="1508" t="s">
        <v>5056</v>
      </c>
      <c r="E102" s="1509">
        <v>565</v>
      </c>
      <c r="F102" s="1509">
        <v>880</v>
      </c>
      <c r="G102" s="1509">
        <v>1425</v>
      </c>
      <c r="H102" s="1510" t="s">
        <v>36</v>
      </c>
      <c r="I102" s="1447">
        <v>1</v>
      </c>
      <c r="J102" s="1495">
        <v>3255.06</v>
      </c>
      <c r="K102" s="1209">
        <f t="shared" si="3"/>
        <v>3255.06</v>
      </c>
      <c r="L102" s="745"/>
      <c r="M102" s="2181" t="s">
        <v>6418</v>
      </c>
      <c r="N102" s="2182" t="str">
        <f>VLOOKUP(M102,'FICHE RATIOS'!C:D,2,FALSE)</f>
        <v>Equipements de Cuisine</v>
      </c>
      <c r="P102" s="2034"/>
      <c r="Q102" s="2031"/>
      <c r="S102" s="2034"/>
      <c r="T102" s="2031"/>
      <c r="V102" s="2034"/>
      <c r="W102" s="2031"/>
    </row>
    <row r="103" spans="1:23" s="1039" customFormat="1" ht="24">
      <c r="A103" s="1040"/>
      <c r="B103" s="1512" t="s">
        <v>5057</v>
      </c>
      <c r="C103" s="1523" t="s">
        <v>5057</v>
      </c>
      <c r="D103" s="1508" t="s">
        <v>5058</v>
      </c>
      <c r="E103" s="1509">
        <v>2400</v>
      </c>
      <c r="F103" s="1509">
        <v>700</v>
      </c>
      <c r="G103" s="1509">
        <v>900</v>
      </c>
      <c r="H103" s="1510" t="s">
        <v>36</v>
      </c>
      <c r="I103" s="1447">
        <v>1</v>
      </c>
      <c r="J103" s="1495">
        <v>1504.23</v>
      </c>
      <c r="K103" s="1209">
        <f t="shared" si="3"/>
        <v>1504.23</v>
      </c>
      <c r="L103" s="745"/>
      <c r="M103" s="2181" t="s">
        <v>6418</v>
      </c>
      <c r="N103" s="2182" t="str">
        <f>VLOOKUP(M103,'FICHE RATIOS'!C:D,2,FALSE)</f>
        <v>Equipements de Cuisine</v>
      </c>
      <c r="P103" s="2034"/>
      <c r="Q103" s="2031"/>
      <c r="S103" s="2034"/>
      <c r="T103" s="2031"/>
      <c r="V103" s="2034"/>
      <c r="W103" s="2031"/>
    </row>
    <row r="104" spans="1:23" s="1039" customFormat="1" ht="24">
      <c r="A104" s="1040"/>
      <c r="B104" s="1512" t="s">
        <v>5059</v>
      </c>
      <c r="C104" s="1519" t="s">
        <v>5059</v>
      </c>
      <c r="D104" s="1508" t="s">
        <v>5060</v>
      </c>
      <c r="E104" s="1509">
        <v>578</v>
      </c>
      <c r="F104" s="1509">
        <v>639</v>
      </c>
      <c r="G104" s="1509">
        <v>1005</v>
      </c>
      <c r="H104" s="1510" t="s">
        <v>36</v>
      </c>
      <c r="I104" s="1447">
        <v>1</v>
      </c>
      <c r="J104" s="1495">
        <v>2238.9899999999998</v>
      </c>
      <c r="K104" s="1209">
        <f t="shared" si="3"/>
        <v>2238.9899999999998</v>
      </c>
      <c r="L104" s="745"/>
      <c r="M104" s="2181" t="s">
        <v>6418</v>
      </c>
      <c r="N104" s="2182" t="str">
        <f>VLOOKUP(M104,'FICHE RATIOS'!C:D,2,FALSE)</f>
        <v>Equipements de Cuisine</v>
      </c>
      <c r="P104" s="2034"/>
      <c r="Q104" s="2031"/>
      <c r="S104" s="2034"/>
      <c r="T104" s="2031"/>
      <c r="V104" s="2034"/>
      <c r="W104" s="2031"/>
    </row>
    <row r="105" spans="1:23" s="1039" customFormat="1" ht="36">
      <c r="A105" s="1040"/>
      <c r="B105" s="1512" t="s">
        <v>5061</v>
      </c>
      <c r="C105" s="1523" t="s">
        <v>5061</v>
      </c>
      <c r="D105" s="1508" t="s">
        <v>5062</v>
      </c>
      <c r="E105" s="1509">
        <v>1800</v>
      </c>
      <c r="F105" s="1509">
        <v>700</v>
      </c>
      <c r="G105" s="1509">
        <v>900</v>
      </c>
      <c r="H105" s="1510" t="s">
        <v>36</v>
      </c>
      <c r="I105" s="1447">
        <v>1</v>
      </c>
      <c r="J105" s="1495">
        <v>1823.43</v>
      </c>
      <c r="K105" s="1209">
        <f t="shared" si="3"/>
        <v>1823.43</v>
      </c>
      <c r="L105" s="745"/>
      <c r="M105" s="2181" t="s">
        <v>6418</v>
      </c>
      <c r="N105" s="2182" t="str">
        <f>VLOOKUP(M105,'FICHE RATIOS'!C:D,2,FALSE)</f>
        <v>Equipements de Cuisine</v>
      </c>
      <c r="P105" s="2034"/>
      <c r="Q105" s="2031"/>
      <c r="S105" s="2034"/>
      <c r="T105" s="2031"/>
      <c r="V105" s="2034"/>
      <c r="W105" s="2031"/>
    </row>
    <row r="106" spans="1:23" s="1039" customFormat="1" ht="12.75">
      <c r="A106" s="1040"/>
      <c r="B106" s="1512" t="s">
        <v>5063</v>
      </c>
      <c r="C106" s="1519" t="s">
        <v>5063</v>
      </c>
      <c r="D106" s="1508" t="s">
        <v>5064</v>
      </c>
      <c r="E106" s="1509">
        <v>250</v>
      </c>
      <c r="F106" s="1509">
        <v>450</v>
      </c>
      <c r="G106" s="1509">
        <v>750</v>
      </c>
      <c r="H106" s="1510" t="s">
        <v>36</v>
      </c>
      <c r="I106" s="1447">
        <v>1</v>
      </c>
      <c r="J106" s="1495">
        <v>2114.6999999999998</v>
      </c>
      <c r="K106" s="1209">
        <f t="shared" si="3"/>
        <v>2114.6999999999998</v>
      </c>
      <c r="L106" s="745"/>
      <c r="M106" s="2181" t="s">
        <v>6418</v>
      </c>
      <c r="N106" s="2182" t="str">
        <f>VLOOKUP(M106,'FICHE RATIOS'!C:D,2,FALSE)</f>
        <v>Equipements de Cuisine</v>
      </c>
      <c r="P106" s="2034"/>
      <c r="Q106" s="2031"/>
      <c r="S106" s="2034"/>
      <c r="T106" s="2031"/>
      <c r="V106" s="2034"/>
      <c r="W106" s="2031"/>
    </row>
    <row r="107" spans="1:23" s="1039" customFormat="1" ht="24">
      <c r="A107" s="1040"/>
      <c r="B107" s="1512" t="s">
        <v>5065</v>
      </c>
      <c r="C107" s="1519" t="s">
        <v>5065</v>
      </c>
      <c r="D107" s="1508" t="s">
        <v>4971</v>
      </c>
      <c r="E107" s="1509">
        <v>1400</v>
      </c>
      <c r="F107" s="1509">
        <v>700</v>
      </c>
      <c r="G107" s="1509">
        <v>900</v>
      </c>
      <c r="H107" s="1526" t="s">
        <v>36</v>
      </c>
      <c r="I107" s="1447">
        <v>1</v>
      </c>
      <c r="J107" s="1495">
        <v>872.67</v>
      </c>
      <c r="K107" s="1209">
        <f t="shared" si="3"/>
        <v>872.67</v>
      </c>
      <c r="L107" s="745"/>
      <c r="M107" s="2181" t="s">
        <v>6418</v>
      </c>
      <c r="N107" s="2182" t="str">
        <f>VLOOKUP(M107,'FICHE RATIOS'!C:D,2,FALSE)</f>
        <v>Equipements de Cuisine</v>
      </c>
      <c r="P107" s="2034"/>
      <c r="Q107" s="2031"/>
      <c r="S107" s="2034"/>
      <c r="T107" s="2031"/>
      <c r="V107" s="2034"/>
      <c r="W107" s="2031"/>
    </row>
    <row r="108" spans="1:23" s="1039" customFormat="1" ht="24">
      <c r="A108" s="1040" t="s">
        <v>4959</v>
      </c>
      <c r="B108" s="1512" t="s">
        <v>5066</v>
      </c>
      <c r="C108" s="1516" t="s">
        <v>5066</v>
      </c>
      <c r="D108" s="1508" t="s">
        <v>5067</v>
      </c>
      <c r="E108" s="1509">
        <v>760</v>
      </c>
      <c r="F108" s="1509">
        <v>660</v>
      </c>
      <c r="G108" s="1509">
        <v>1785</v>
      </c>
      <c r="H108" s="1510" t="s">
        <v>36</v>
      </c>
      <c r="I108" s="1447"/>
      <c r="J108" s="1495">
        <v>0</v>
      </c>
      <c r="K108" s="1209" t="s">
        <v>910</v>
      </c>
      <c r="L108" s="745"/>
      <c r="M108" s="2181" t="s">
        <v>6418</v>
      </c>
      <c r="N108" s="2182" t="str">
        <f>VLOOKUP(M108,'FICHE RATIOS'!C:D,2,FALSE)</f>
        <v>Equipements de Cuisine</v>
      </c>
      <c r="P108" s="2034"/>
      <c r="Q108" s="2031"/>
      <c r="S108" s="2034"/>
      <c r="T108" s="2031"/>
      <c r="V108" s="2034"/>
      <c r="W108" s="2031"/>
    </row>
    <row r="109" spans="1:23" s="1039" customFormat="1" ht="12.75">
      <c r="A109" s="1040" t="s">
        <v>4959</v>
      </c>
      <c r="B109" s="1512" t="s">
        <v>5068</v>
      </c>
      <c r="C109" s="1516" t="s">
        <v>5068</v>
      </c>
      <c r="D109" s="1508" t="s">
        <v>5069</v>
      </c>
      <c r="E109" s="1509">
        <v>1200</v>
      </c>
      <c r="F109" s="1509">
        <v>700</v>
      </c>
      <c r="G109" s="1509">
        <v>900</v>
      </c>
      <c r="H109" s="1526" t="s">
        <v>36</v>
      </c>
      <c r="I109" s="1447"/>
      <c r="J109" s="1495">
        <v>0</v>
      </c>
      <c r="K109" s="1209" t="s">
        <v>910</v>
      </c>
      <c r="L109" s="745"/>
      <c r="M109" s="2181" t="s">
        <v>6418</v>
      </c>
      <c r="N109" s="2182" t="str">
        <f>VLOOKUP(M109,'FICHE RATIOS'!C:D,2,FALSE)</f>
        <v>Equipements de Cuisine</v>
      </c>
      <c r="P109" s="2034"/>
      <c r="Q109" s="2031"/>
      <c r="S109" s="2034"/>
      <c r="T109" s="2031"/>
      <c r="V109" s="2034"/>
      <c r="W109" s="2031"/>
    </row>
    <row r="110" spans="1:23" s="1039" customFormat="1" ht="12.75">
      <c r="A110" s="1040"/>
      <c r="B110" s="1490"/>
      <c r="C110" s="1447"/>
      <c r="D110" s="1508"/>
      <c r="E110" s="1509"/>
      <c r="F110" s="1509"/>
      <c r="G110" s="1509"/>
      <c r="H110" s="1494"/>
      <c r="I110" s="1447">
        <v>0</v>
      </c>
      <c r="J110" s="1495">
        <v>0</v>
      </c>
      <c r="K110" s="1209" t="str">
        <f t="shared" ref="K110:K121" si="4">IF(I110=0,"",J110*I110)</f>
        <v/>
      </c>
      <c r="L110" s="745"/>
      <c r="M110" s="2181" t="s">
        <v>6418</v>
      </c>
      <c r="N110" s="2182" t="str">
        <f>VLOOKUP(M110,'FICHE RATIOS'!C:D,2,FALSE)</f>
        <v>Equipements de Cuisine</v>
      </c>
      <c r="P110" s="2034"/>
      <c r="Q110" s="2031"/>
      <c r="S110" s="2034"/>
      <c r="T110" s="2031"/>
      <c r="V110" s="2034"/>
      <c r="W110" s="2031"/>
    </row>
    <row r="111" spans="1:23" s="1039" customFormat="1" ht="12.75">
      <c r="A111" s="1040"/>
      <c r="B111" s="1490"/>
      <c r="C111" s="1503"/>
      <c r="D111" s="1504" t="s">
        <v>5070</v>
      </c>
      <c r="E111" s="1505"/>
      <c r="F111" s="1505"/>
      <c r="G111" s="1505"/>
      <c r="H111" s="1506"/>
      <c r="I111" s="1447">
        <v>0</v>
      </c>
      <c r="J111" s="1495">
        <v>0</v>
      </c>
      <c r="K111" s="1209" t="str">
        <f t="shared" si="4"/>
        <v/>
      </c>
      <c r="L111" s="745"/>
      <c r="M111" s="2181" t="s">
        <v>6418</v>
      </c>
      <c r="N111" s="2182" t="str">
        <f>VLOOKUP(M111,'FICHE RATIOS'!C:D,2,FALSE)</f>
        <v>Equipements de Cuisine</v>
      </c>
      <c r="P111" s="2034"/>
      <c r="Q111" s="2031"/>
      <c r="S111" s="2034"/>
      <c r="T111" s="2031"/>
      <c r="V111" s="2034"/>
      <c r="W111" s="2031"/>
    </row>
    <row r="112" spans="1:23" s="1039" customFormat="1" ht="12.75">
      <c r="A112" s="1040"/>
      <c r="B112" s="1524" t="s">
        <v>5071</v>
      </c>
      <c r="C112" s="1507" t="s">
        <v>5071</v>
      </c>
      <c r="D112" s="1508" t="s">
        <v>4986</v>
      </c>
      <c r="E112" s="1509"/>
      <c r="F112" s="1509"/>
      <c r="G112" s="1509"/>
      <c r="H112" s="1510" t="s">
        <v>36</v>
      </c>
      <c r="I112" s="1447">
        <v>1</v>
      </c>
      <c r="J112" s="1495">
        <v>3650.06</v>
      </c>
      <c r="K112" s="1209">
        <f t="shared" si="4"/>
        <v>3650.06</v>
      </c>
      <c r="L112" s="745"/>
      <c r="M112" s="2181" t="s">
        <v>6418</v>
      </c>
      <c r="N112" s="2182" t="str">
        <f>VLOOKUP(M112,'FICHE RATIOS'!C:D,2,FALSE)</f>
        <v>Equipements de Cuisine</v>
      </c>
      <c r="P112" s="2034"/>
      <c r="Q112" s="2031"/>
      <c r="S112" s="2034"/>
      <c r="T112" s="2031"/>
      <c r="V112" s="2034"/>
      <c r="W112" s="2031"/>
    </row>
    <row r="113" spans="1:23" s="1039" customFormat="1" ht="24">
      <c r="A113" s="1040"/>
      <c r="B113" s="1512" t="s">
        <v>5072</v>
      </c>
      <c r="C113" s="1519" t="s">
        <v>5072</v>
      </c>
      <c r="D113" s="1508" t="s">
        <v>5048</v>
      </c>
      <c r="E113" s="1509">
        <v>575</v>
      </c>
      <c r="F113" s="1509">
        <v>170</v>
      </c>
      <c r="G113" s="1509">
        <v>600</v>
      </c>
      <c r="H113" s="1510" t="s">
        <v>36</v>
      </c>
      <c r="I113" s="1447">
        <v>1</v>
      </c>
      <c r="J113" s="1495">
        <v>164.42</v>
      </c>
      <c r="K113" s="1209">
        <f t="shared" si="4"/>
        <v>164.42</v>
      </c>
      <c r="L113" s="745"/>
      <c r="M113" s="2181" t="s">
        <v>6418</v>
      </c>
      <c r="N113" s="2182" t="str">
        <f>VLOOKUP(M113,'FICHE RATIOS'!C:D,2,FALSE)</f>
        <v>Equipements de Cuisine</v>
      </c>
      <c r="P113" s="2034"/>
      <c r="Q113" s="2031"/>
      <c r="S113" s="2034"/>
      <c r="T113" s="2031"/>
      <c r="V113" s="2034"/>
      <c r="W113" s="2031"/>
    </row>
    <row r="114" spans="1:23" s="1039" customFormat="1" ht="36">
      <c r="A114" s="1040"/>
      <c r="B114" s="1512" t="s">
        <v>5073</v>
      </c>
      <c r="C114" s="1519" t="s">
        <v>5073</v>
      </c>
      <c r="D114" s="1508" t="s">
        <v>4978</v>
      </c>
      <c r="E114" s="1509">
        <v>400</v>
      </c>
      <c r="F114" s="1509">
        <v>440</v>
      </c>
      <c r="G114" s="1509">
        <v>755</v>
      </c>
      <c r="H114" s="1510" t="s">
        <v>36</v>
      </c>
      <c r="I114" s="1447">
        <v>1</v>
      </c>
      <c r="J114" s="1495">
        <v>358.85</v>
      </c>
      <c r="K114" s="1209">
        <f t="shared" si="4"/>
        <v>358.85</v>
      </c>
      <c r="L114" s="745"/>
      <c r="M114" s="2181" t="s">
        <v>6418</v>
      </c>
      <c r="N114" s="2182" t="str">
        <f>VLOOKUP(M114,'FICHE RATIOS'!C:D,2,FALSE)</f>
        <v>Equipements de Cuisine</v>
      </c>
      <c r="P114" s="2034"/>
      <c r="Q114" s="2031"/>
      <c r="S114" s="2034"/>
      <c r="T114" s="2031"/>
      <c r="V114" s="2034"/>
      <c r="W114" s="2031"/>
    </row>
    <row r="115" spans="1:23" s="1039" customFormat="1" ht="25.9" customHeight="1">
      <c r="A115" s="1040"/>
      <c r="B115" s="1512" t="s">
        <v>5074</v>
      </c>
      <c r="C115" s="1519" t="s">
        <v>5074</v>
      </c>
      <c r="D115" s="1508" t="s">
        <v>4956</v>
      </c>
      <c r="E115" s="1509">
        <v>200</v>
      </c>
      <c r="F115" s="1509">
        <v>200</v>
      </c>
      <c r="G115" s="1509">
        <v>200</v>
      </c>
      <c r="H115" s="1510" t="s">
        <v>36</v>
      </c>
      <c r="I115" s="800">
        <v>2</v>
      </c>
      <c r="J115" s="1495">
        <v>179.43</v>
      </c>
      <c r="K115" s="1209">
        <f t="shared" si="4"/>
        <v>358.86</v>
      </c>
      <c r="L115" s="745"/>
      <c r="M115" s="2181" t="s">
        <v>6418</v>
      </c>
      <c r="N115" s="2182" t="str">
        <f>VLOOKUP(M115,'FICHE RATIOS'!C:D,2,FALSE)</f>
        <v>Equipements de Cuisine</v>
      </c>
      <c r="P115" s="2034"/>
      <c r="Q115" s="2031"/>
      <c r="S115" s="2034"/>
      <c r="T115" s="2031"/>
      <c r="V115" s="2034"/>
      <c r="W115" s="2031"/>
    </row>
    <row r="116" spans="1:23" s="1546" customFormat="1" ht="24">
      <c r="A116" s="1536"/>
      <c r="B116" s="1537" t="s">
        <v>5075</v>
      </c>
      <c r="C116" s="1538" t="s">
        <v>5075</v>
      </c>
      <c r="D116" s="1539" t="s">
        <v>4971</v>
      </c>
      <c r="E116" s="1540">
        <v>1500</v>
      </c>
      <c r="F116" s="1540">
        <v>700</v>
      </c>
      <c r="G116" s="1540">
        <v>900</v>
      </c>
      <c r="H116" s="1541" t="s">
        <v>36</v>
      </c>
      <c r="I116" s="1542">
        <v>2</v>
      </c>
      <c r="J116" s="1543">
        <v>1790.94</v>
      </c>
      <c r="K116" s="1544">
        <f t="shared" si="4"/>
        <v>3581.88</v>
      </c>
      <c r="L116" s="1545"/>
      <c r="M116" s="2181" t="s">
        <v>6418</v>
      </c>
      <c r="N116" s="2182" t="str">
        <f>VLOOKUP(M116,'FICHE RATIOS'!C:D,2,FALSE)</f>
        <v>Equipements de Cuisine</v>
      </c>
      <c r="P116" s="2034"/>
      <c r="Q116" s="2031"/>
      <c r="S116" s="2034"/>
      <c r="T116" s="2031"/>
      <c r="V116" s="2034"/>
      <c r="W116" s="2031"/>
    </row>
    <row r="117" spans="1:23" s="1546" customFormat="1" ht="12.75">
      <c r="A117" s="1536"/>
      <c r="B117" s="1537" t="s">
        <v>5076</v>
      </c>
      <c r="C117" s="1538" t="s">
        <v>5076</v>
      </c>
      <c r="D117" s="1539" t="s">
        <v>5077</v>
      </c>
      <c r="E117" s="1540">
        <v>1500</v>
      </c>
      <c r="F117" s="1540">
        <v>400</v>
      </c>
      <c r="G117" s="1540">
        <v>100</v>
      </c>
      <c r="H117" s="1541" t="s">
        <v>36</v>
      </c>
      <c r="I117" s="1542">
        <v>1</v>
      </c>
      <c r="J117" s="1543">
        <v>238.26</v>
      </c>
      <c r="K117" s="1544">
        <f t="shared" si="4"/>
        <v>238.26</v>
      </c>
      <c r="L117" s="1545"/>
      <c r="M117" s="2181" t="s">
        <v>6418</v>
      </c>
      <c r="N117" s="2182" t="str">
        <f>VLOOKUP(M117,'FICHE RATIOS'!C:D,2,FALSE)</f>
        <v>Equipements de Cuisine</v>
      </c>
      <c r="P117" s="2034"/>
      <c r="Q117" s="2031"/>
      <c r="S117" s="2034"/>
      <c r="T117" s="2031"/>
      <c r="V117" s="2034"/>
      <c r="W117" s="2031"/>
    </row>
    <row r="118" spans="1:23" s="1546" customFormat="1" ht="24">
      <c r="A118" s="1536"/>
      <c r="B118" s="1537" t="s">
        <v>5078</v>
      </c>
      <c r="C118" s="1547" t="s">
        <v>5078</v>
      </c>
      <c r="D118" s="1539" t="s">
        <v>5079</v>
      </c>
      <c r="E118" s="1540">
        <v>1800</v>
      </c>
      <c r="F118" s="1540">
        <v>700</v>
      </c>
      <c r="G118" s="1540">
        <v>900</v>
      </c>
      <c r="H118" s="1541" t="s">
        <v>36</v>
      </c>
      <c r="I118" s="1542">
        <v>3</v>
      </c>
      <c r="J118" s="1543">
        <v>612.75</v>
      </c>
      <c r="K118" s="1544">
        <f t="shared" si="4"/>
        <v>1838.25</v>
      </c>
      <c r="L118" s="1545"/>
      <c r="M118" s="2181" t="s">
        <v>6418</v>
      </c>
      <c r="N118" s="2182" t="str">
        <f>VLOOKUP(M118,'FICHE RATIOS'!C:D,2,FALSE)</f>
        <v>Equipements de Cuisine</v>
      </c>
      <c r="P118" s="2034"/>
      <c r="Q118" s="2031"/>
      <c r="S118" s="2034"/>
      <c r="T118" s="2031"/>
      <c r="V118" s="2034"/>
      <c r="W118" s="2031"/>
    </row>
    <row r="119" spans="1:23" s="1546" customFormat="1" ht="24">
      <c r="A119" s="1536"/>
      <c r="B119" s="1537" t="s">
        <v>5080</v>
      </c>
      <c r="C119" s="1538" t="s">
        <v>5080</v>
      </c>
      <c r="D119" s="1539" t="s">
        <v>5081</v>
      </c>
      <c r="E119" s="1540">
        <v>1800</v>
      </c>
      <c r="F119" s="1540">
        <v>400</v>
      </c>
      <c r="G119" s="1540">
        <v>600</v>
      </c>
      <c r="H119" s="1541" t="s">
        <v>36</v>
      </c>
      <c r="I119" s="1542">
        <v>2</v>
      </c>
      <c r="J119" s="1543">
        <v>892.05</v>
      </c>
      <c r="K119" s="1544">
        <f t="shared" si="4"/>
        <v>1784.1</v>
      </c>
      <c r="L119" s="1545"/>
      <c r="M119" s="2181" t="s">
        <v>6418</v>
      </c>
      <c r="N119" s="2182" t="str">
        <f>VLOOKUP(M119,'FICHE RATIOS'!C:D,2,FALSE)</f>
        <v>Equipements de Cuisine</v>
      </c>
      <c r="P119" s="2034"/>
      <c r="Q119" s="2031"/>
      <c r="S119" s="2034"/>
      <c r="T119" s="2031"/>
      <c r="V119" s="2034"/>
      <c r="W119" s="2031"/>
    </row>
    <row r="120" spans="1:23" s="1039" customFormat="1" ht="24">
      <c r="A120" s="1040"/>
      <c r="B120" s="1512" t="s">
        <v>5082</v>
      </c>
      <c r="C120" s="1519" t="s">
        <v>5082</v>
      </c>
      <c r="D120" s="1508" t="s">
        <v>5083</v>
      </c>
      <c r="E120" s="1509">
        <v>250</v>
      </c>
      <c r="F120" s="1509">
        <v>260</v>
      </c>
      <c r="G120" s="1509">
        <v>110</v>
      </c>
      <c r="H120" s="1510" t="s">
        <v>36</v>
      </c>
      <c r="I120" s="800">
        <v>1</v>
      </c>
      <c r="J120" s="1495">
        <v>194.51</v>
      </c>
      <c r="K120" s="1209">
        <f t="shared" si="4"/>
        <v>194.51</v>
      </c>
      <c r="L120" s="745"/>
      <c r="M120" s="2181" t="s">
        <v>6418</v>
      </c>
      <c r="N120" s="2182" t="str">
        <f>VLOOKUP(M120,'FICHE RATIOS'!C:D,2,FALSE)</f>
        <v>Equipements de Cuisine</v>
      </c>
      <c r="P120" s="2034"/>
      <c r="Q120" s="2031"/>
      <c r="S120" s="2034"/>
      <c r="T120" s="2031"/>
      <c r="V120" s="2034"/>
      <c r="W120" s="2031"/>
    </row>
    <row r="121" spans="1:23" s="1039" customFormat="1" ht="36">
      <c r="A121" s="1040"/>
      <c r="B121" s="1512" t="s">
        <v>5084</v>
      </c>
      <c r="C121" s="1519" t="s">
        <v>5084</v>
      </c>
      <c r="D121" s="1508" t="s">
        <v>5085</v>
      </c>
      <c r="E121" s="1509">
        <v>416</v>
      </c>
      <c r="F121" s="1509">
        <v>680</v>
      </c>
      <c r="G121" s="1509">
        <v>517</v>
      </c>
      <c r="H121" s="1510" t="s">
        <v>36</v>
      </c>
      <c r="I121" s="800">
        <v>1</v>
      </c>
      <c r="J121" s="1495">
        <v>4566.3</v>
      </c>
      <c r="K121" s="1209">
        <f t="shared" si="4"/>
        <v>4566.3</v>
      </c>
      <c r="L121" s="745"/>
      <c r="M121" s="2181" t="s">
        <v>6418</v>
      </c>
      <c r="N121" s="2182" t="str">
        <f>VLOOKUP(M121,'FICHE RATIOS'!C:D,2,FALSE)</f>
        <v>Equipements de Cuisine</v>
      </c>
      <c r="P121" s="2034"/>
      <c r="Q121" s="2031"/>
      <c r="S121" s="2034"/>
      <c r="T121" s="2031"/>
      <c r="V121" s="2034"/>
      <c r="W121" s="2031"/>
    </row>
    <row r="122" spans="1:23" s="1039" customFormat="1" ht="12.75">
      <c r="A122" s="1040"/>
      <c r="B122" s="1512" t="s">
        <v>5086</v>
      </c>
      <c r="C122" s="1523" t="s">
        <v>5086</v>
      </c>
      <c r="D122" s="1508" t="s">
        <v>5069</v>
      </c>
      <c r="E122" s="1509">
        <v>1400</v>
      </c>
      <c r="F122" s="1509">
        <v>700</v>
      </c>
      <c r="G122" s="1509">
        <v>900</v>
      </c>
      <c r="H122" s="1526" t="s">
        <v>36</v>
      </c>
      <c r="I122" s="1447"/>
      <c r="J122" s="1495">
        <v>0</v>
      </c>
      <c r="K122" s="1209" t="s">
        <v>910</v>
      </c>
      <c r="L122" s="745"/>
      <c r="M122" s="2181" t="s">
        <v>6418</v>
      </c>
      <c r="N122" s="2182" t="str">
        <f>VLOOKUP(M122,'FICHE RATIOS'!C:D,2,FALSE)</f>
        <v>Equipements de Cuisine</v>
      </c>
      <c r="P122" s="2034"/>
      <c r="Q122" s="2031"/>
      <c r="S122" s="2034"/>
      <c r="T122" s="2031"/>
      <c r="V122" s="2034"/>
      <c r="W122" s="2031"/>
    </row>
    <row r="123" spans="1:23" s="1039" customFormat="1" ht="24">
      <c r="A123" s="1040"/>
      <c r="B123" s="1512" t="s">
        <v>5087</v>
      </c>
      <c r="C123" s="1519" t="s">
        <v>5087</v>
      </c>
      <c r="D123" s="1508" t="s">
        <v>5088</v>
      </c>
      <c r="E123" s="1509">
        <v>800</v>
      </c>
      <c r="F123" s="1509">
        <v>580</v>
      </c>
      <c r="G123" s="1509">
        <v>570</v>
      </c>
      <c r="H123" s="1510" t="s">
        <v>36</v>
      </c>
      <c r="I123" s="1447">
        <v>1</v>
      </c>
      <c r="J123" s="1495">
        <v>2119.06</v>
      </c>
      <c r="K123" s="1209">
        <f>IF(I123=0,"",J123*I123)</f>
        <v>2119.06</v>
      </c>
      <c r="L123" s="745"/>
      <c r="M123" s="2181" t="s">
        <v>6418</v>
      </c>
      <c r="N123" s="2182" t="str">
        <f>VLOOKUP(M123,'FICHE RATIOS'!C:D,2,FALSE)</f>
        <v>Equipements de Cuisine</v>
      </c>
      <c r="P123" s="2034"/>
      <c r="Q123" s="2031"/>
      <c r="S123" s="2034"/>
      <c r="T123" s="2031"/>
      <c r="V123" s="2034"/>
      <c r="W123" s="2031"/>
    </row>
    <row r="124" spans="1:23" s="1039" customFormat="1" ht="12.75">
      <c r="A124" s="1040" t="s">
        <v>4959</v>
      </c>
      <c r="B124" s="1512" t="s">
        <v>5089</v>
      </c>
      <c r="C124" s="1516" t="s">
        <v>5089</v>
      </c>
      <c r="D124" s="1508" t="s">
        <v>4980</v>
      </c>
      <c r="E124" s="1509">
        <v>450</v>
      </c>
      <c r="F124" s="1509">
        <v>535</v>
      </c>
      <c r="G124" s="1509">
        <v>970</v>
      </c>
      <c r="H124" s="1510" t="s">
        <v>36</v>
      </c>
      <c r="I124" s="1447"/>
      <c r="J124" s="1495">
        <v>0</v>
      </c>
      <c r="K124" s="1209" t="s">
        <v>910</v>
      </c>
      <c r="L124" s="745"/>
      <c r="M124" s="2181" t="s">
        <v>6418</v>
      </c>
      <c r="N124" s="2182" t="str">
        <f>VLOOKUP(M124,'FICHE RATIOS'!C:D,2,FALSE)</f>
        <v>Equipements de Cuisine</v>
      </c>
      <c r="P124" s="2034"/>
      <c r="Q124" s="2031"/>
      <c r="S124" s="2034"/>
      <c r="T124" s="2031"/>
      <c r="V124" s="2034"/>
      <c r="W124" s="2031"/>
    </row>
    <row r="125" spans="1:23" s="1039" customFormat="1" ht="12.75">
      <c r="A125" s="1040"/>
      <c r="B125" s="1520" t="s">
        <v>5090</v>
      </c>
      <c r="C125" s="1516" t="s">
        <v>5090</v>
      </c>
      <c r="D125" s="1521" t="s">
        <v>5091</v>
      </c>
      <c r="E125" s="1491" t="s">
        <v>4974</v>
      </c>
      <c r="F125" s="1491" t="s">
        <v>4974</v>
      </c>
      <c r="G125" s="1491" t="s">
        <v>4974</v>
      </c>
      <c r="H125" s="1525" t="s">
        <v>36</v>
      </c>
      <c r="I125" s="1447">
        <v>1</v>
      </c>
      <c r="J125" s="1495">
        <v>0</v>
      </c>
      <c r="K125" s="1209" t="s">
        <v>910</v>
      </c>
      <c r="L125" s="745"/>
      <c r="M125" s="2181" t="s">
        <v>6418</v>
      </c>
      <c r="N125" s="2182" t="str">
        <f>VLOOKUP(M125,'FICHE RATIOS'!C:D,2,FALSE)</f>
        <v>Equipements de Cuisine</v>
      </c>
      <c r="P125" s="2034"/>
      <c r="Q125" s="2031"/>
      <c r="S125" s="2034"/>
      <c r="T125" s="2031"/>
      <c r="V125" s="2034"/>
      <c r="W125" s="2031"/>
    </row>
    <row r="126" spans="1:23" s="1039" customFormat="1" ht="24">
      <c r="A126" s="1040" t="s">
        <v>4959</v>
      </c>
      <c r="B126" s="1512" t="s">
        <v>5092</v>
      </c>
      <c r="C126" s="1516" t="s">
        <v>5092</v>
      </c>
      <c r="D126" s="1508" t="s">
        <v>5093</v>
      </c>
      <c r="E126" s="1509">
        <v>1065</v>
      </c>
      <c r="F126" s="1509">
        <v>450</v>
      </c>
      <c r="G126" s="1509">
        <v>1000</v>
      </c>
      <c r="H126" s="1510" t="s">
        <v>36</v>
      </c>
      <c r="I126" s="1447"/>
      <c r="J126" s="1495">
        <v>0</v>
      </c>
      <c r="K126" s="1209" t="s">
        <v>910</v>
      </c>
      <c r="L126" s="745"/>
      <c r="M126" s="2181" t="s">
        <v>6418</v>
      </c>
      <c r="N126" s="2182" t="str">
        <f>VLOOKUP(M126,'FICHE RATIOS'!C:D,2,FALSE)</f>
        <v>Equipements de Cuisine</v>
      </c>
      <c r="P126" s="2034"/>
      <c r="Q126" s="2031"/>
      <c r="S126" s="2034"/>
      <c r="T126" s="2031"/>
      <c r="V126" s="2034"/>
      <c r="W126" s="2031"/>
    </row>
    <row r="127" spans="1:23" s="1039" customFormat="1" ht="24">
      <c r="A127" s="1040" t="s">
        <v>4959</v>
      </c>
      <c r="B127" s="1512" t="s">
        <v>5094</v>
      </c>
      <c r="C127" s="1516" t="s">
        <v>5094</v>
      </c>
      <c r="D127" s="1508" t="s">
        <v>5067</v>
      </c>
      <c r="E127" s="1509">
        <v>760</v>
      </c>
      <c r="F127" s="1509">
        <v>660</v>
      </c>
      <c r="G127" s="1509">
        <v>1785</v>
      </c>
      <c r="H127" s="1510" t="s">
        <v>36</v>
      </c>
      <c r="I127" s="1447"/>
      <c r="J127" s="1495">
        <v>0</v>
      </c>
      <c r="K127" s="1209" t="s">
        <v>910</v>
      </c>
      <c r="L127" s="745"/>
      <c r="M127" s="2181" t="s">
        <v>6418</v>
      </c>
      <c r="N127" s="2182" t="str">
        <f>VLOOKUP(M127,'FICHE RATIOS'!C:D,2,FALSE)</f>
        <v>Equipements de Cuisine</v>
      </c>
      <c r="P127" s="2034"/>
      <c r="Q127" s="2031"/>
      <c r="S127" s="2034"/>
      <c r="T127" s="2031"/>
      <c r="V127" s="2034"/>
      <c r="W127" s="2031"/>
    </row>
    <row r="128" spans="1:23" s="1039" customFormat="1" ht="60">
      <c r="A128" s="1040"/>
      <c r="B128" s="1512" t="s">
        <v>5095</v>
      </c>
      <c r="C128" s="1519" t="s">
        <v>5095</v>
      </c>
      <c r="D128" s="1508" t="s">
        <v>5096</v>
      </c>
      <c r="E128" s="1509">
        <v>470</v>
      </c>
      <c r="F128" s="1509">
        <v>710</v>
      </c>
      <c r="G128" s="1509">
        <v>1490</v>
      </c>
      <c r="H128" s="1510" t="s">
        <v>36</v>
      </c>
      <c r="I128" s="1447">
        <v>1</v>
      </c>
      <c r="J128" s="1495">
        <v>7537.64</v>
      </c>
      <c r="K128" s="1209">
        <f>IF(I128=0,"",J128*I128)</f>
        <v>7537.64</v>
      </c>
      <c r="L128" s="745"/>
      <c r="M128" s="2181" t="s">
        <v>6418</v>
      </c>
      <c r="N128" s="2182" t="str">
        <f>VLOOKUP(M128,'FICHE RATIOS'!C:D,2,FALSE)</f>
        <v>Equipements de Cuisine</v>
      </c>
      <c r="P128" s="2034"/>
      <c r="Q128" s="2031"/>
      <c r="S128" s="2034"/>
      <c r="T128" s="2031"/>
      <c r="V128" s="2034"/>
      <c r="W128" s="2031"/>
    </row>
    <row r="129" spans="1:23" s="1039" customFormat="1" ht="36">
      <c r="A129" s="1040"/>
      <c r="B129" s="1512" t="s">
        <v>5097</v>
      </c>
      <c r="C129" s="1519" t="s">
        <v>5097</v>
      </c>
      <c r="D129" s="1508" t="s">
        <v>5098</v>
      </c>
      <c r="E129" s="1509">
        <v>670</v>
      </c>
      <c r="F129" s="1509">
        <v>700</v>
      </c>
      <c r="G129" s="1509">
        <v>1380</v>
      </c>
      <c r="H129" s="1510" t="s">
        <v>36</v>
      </c>
      <c r="I129" s="1447">
        <v>1</v>
      </c>
      <c r="J129" s="1495">
        <v>5371.12</v>
      </c>
      <c r="K129" s="1209">
        <f>IF(I129=0,"",J129*I129)</f>
        <v>5371.12</v>
      </c>
      <c r="L129" s="745"/>
      <c r="M129" s="2181" t="s">
        <v>6418</v>
      </c>
      <c r="N129" s="2182" t="str">
        <f>VLOOKUP(M129,'FICHE RATIOS'!C:D,2,FALSE)</f>
        <v>Equipements de Cuisine</v>
      </c>
      <c r="P129" s="2034"/>
      <c r="Q129" s="2031"/>
      <c r="S129" s="2034"/>
      <c r="T129" s="2031"/>
      <c r="V129" s="2034"/>
      <c r="W129" s="2031"/>
    </row>
    <row r="130" spans="1:23" s="1039" customFormat="1" ht="24">
      <c r="A130" s="1040"/>
      <c r="B130" s="1512" t="s">
        <v>5099</v>
      </c>
      <c r="C130" s="1523" t="s">
        <v>5099</v>
      </c>
      <c r="D130" s="1508" t="s">
        <v>4983</v>
      </c>
      <c r="E130" s="1509">
        <v>1100</v>
      </c>
      <c r="F130" s="1509">
        <v>70</v>
      </c>
      <c r="G130" s="1509">
        <v>100</v>
      </c>
      <c r="H130" s="1510" t="s">
        <v>36</v>
      </c>
      <c r="I130" s="1447">
        <v>1</v>
      </c>
      <c r="J130" s="1495">
        <v>486.88</v>
      </c>
      <c r="K130" s="1209">
        <f>IF(I130=0,"",J130*I130)</f>
        <v>486.88</v>
      </c>
      <c r="L130" s="745"/>
      <c r="M130" s="2181" t="s">
        <v>6418</v>
      </c>
      <c r="N130" s="2182" t="str">
        <f>VLOOKUP(M130,'FICHE RATIOS'!C:D,2,FALSE)</f>
        <v>Equipements de Cuisine</v>
      </c>
      <c r="P130" s="2034"/>
      <c r="Q130" s="2031"/>
      <c r="S130" s="2034"/>
      <c r="T130" s="2031"/>
      <c r="V130" s="2034"/>
      <c r="W130" s="2031"/>
    </row>
    <row r="131" spans="1:23" s="1039" customFormat="1" ht="24">
      <c r="A131" s="1040" t="s">
        <v>4959</v>
      </c>
      <c r="B131" s="1512" t="s">
        <v>5100</v>
      </c>
      <c r="C131" s="1516" t="s">
        <v>5100</v>
      </c>
      <c r="D131" s="1508" t="s">
        <v>5053</v>
      </c>
      <c r="E131" s="1509">
        <v>670</v>
      </c>
      <c r="F131" s="1509">
        <v>555</v>
      </c>
      <c r="G131" s="1509">
        <v>850</v>
      </c>
      <c r="H131" s="1510" t="s">
        <v>36</v>
      </c>
      <c r="I131" s="1447"/>
      <c r="J131" s="1495">
        <v>0</v>
      </c>
      <c r="K131" s="1209" t="s">
        <v>910</v>
      </c>
      <c r="L131" s="745"/>
      <c r="M131" s="2181" t="s">
        <v>6418</v>
      </c>
      <c r="N131" s="2182" t="str">
        <f>VLOOKUP(M131,'FICHE RATIOS'!C:D,2,FALSE)</f>
        <v>Equipements de Cuisine</v>
      </c>
      <c r="P131" s="2034"/>
      <c r="Q131" s="2031"/>
      <c r="S131" s="2034"/>
      <c r="T131" s="2031"/>
      <c r="V131" s="2034"/>
      <c r="W131" s="2031"/>
    </row>
    <row r="132" spans="1:23" s="1039" customFormat="1" ht="12.75">
      <c r="A132" s="1040"/>
      <c r="B132" s="1490"/>
      <c r="C132" s="1447"/>
      <c r="D132" s="1508"/>
      <c r="E132" s="1509"/>
      <c r="F132" s="1509"/>
      <c r="G132" s="1509"/>
      <c r="H132" s="1494"/>
      <c r="I132" s="1447">
        <v>0</v>
      </c>
      <c r="J132" s="1495">
        <v>0</v>
      </c>
      <c r="K132" s="1209" t="str">
        <f>IF(I132=0,"",J132*I132)</f>
        <v/>
      </c>
      <c r="L132" s="745"/>
      <c r="M132" s="2181" t="s">
        <v>6418</v>
      </c>
      <c r="N132" s="2182" t="str">
        <f>VLOOKUP(M132,'FICHE RATIOS'!C:D,2,FALSE)</f>
        <v>Equipements de Cuisine</v>
      </c>
      <c r="P132" s="2034"/>
      <c r="Q132" s="2031"/>
      <c r="S132" s="2034"/>
      <c r="T132" s="2031"/>
      <c r="V132" s="2034"/>
      <c r="W132" s="2031"/>
    </row>
    <row r="133" spans="1:23" s="1039" customFormat="1" ht="12.75">
      <c r="A133" s="1040"/>
      <c r="B133" s="1490"/>
      <c r="C133" s="1503"/>
      <c r="D133" s="1504" t="s">
        <v>5101</v>
      </c>
      <c r="E133" s="1505"/>
      <c r="F133" s="1505"/>
      <c r="G133" s="1505"/>
      <c r="H133" s="1506"/>
      <c r="I133" s="1447">
        <v>0</v>
      </c>
      <c r="J133" s="1495">
        <v>0</v>
      </c>
      <c r="K133" s="1209" t="str">
        <f>IF(I133=0,"",J133*I133)</f>
        <v/>
      </c>
      <c r="L133" s="745"/>
      <c r="M133" s="2181" t="s">
        <v>6418</v>
      </c>
      <c r="N133" s="2182" t="str">
        <f>VLOOKUP(M133,'FICHE RATIOS'!C:D,2,FALSE)</f>
        <v>Equipements de Cuisine</v>
      </c>
      <c r="P133" s="2034"/>
      <c r="Q133" s="2031"/>
      <c r="S133" s="2034"/>
      <c r="T133" s="2031"/>
      <c r="V133" s="2034"/>
      <c r="W133" s="2031"/>
    </row>
    <row r="134" spans="1:23" s="1039" customFormat="1" ht="12.75">
      <c r="A134" s="1040"/>
      <c r="B134" s="1512" t="s">
        <v>5102</v>
      </c>
      <c r="C134" s="1519" t="s">
        <v>5102</v>
      </c>
      <c r="D134" s="1508" t="s">
        <v>5016</v>
      </c>
      <c r="E134" s="1509" t="s">
        <v>4959</v>
      </c>
      <c r="F134" s="1509" t="s">
        <v>4959</v>
      </c>
      <c r="G134" s="1509">
        <v>2400</v>
      </c>
      <c r="H134" s="1526" t="s">
        <v>57</v>
      </c>
      <c r="I134" s="1447">
        <v>1</v>
      </c>
      <c r="J134" s="1495">
        <v>4090.94</v>
      </c>
      <c r="K134" s="1209">
        <f>IF(I134=0,"",J134*I134)</f>
        <v>4090.94</v>
      </c>
      <c r="L134" s="745"/>
      <c r="M134" s="2181" t="s">
        <v>6418</v>
      </c>
      <c r="N134" s="2182" t="str">
        <f>VLOOKUP(M134,'FICHE RATIOS'!C:D,2,FALSE)</f>
        <v>Equipements de Cuisine</v>
      </c>
      <c r="P134" s="2034"/>
      <c r="Q134" s="2031"/>
      <c r="S134" s="2034"/>
      <c r="T134" s="2031"/>
      <c r="V134" s="2034"/>
      <c r="W134" s="2031"/>
    </row>
    <row r="135" spans="1:23" s="1039" customFormat="1" ht="12.75">
      <c r="A135" s="1040"/>
      <c r="B135" s="1524" t="s">
        <v>5103</v>
      </c>
      <c r="C135" s="1507" t="s">
        <v>5103</v>
      </c>
      <c r="D135" s="1508" t="s">
        <v>5104</v>
      </c>
      <c r="E135" s="1509"/>
      <c r="F135" s="1509"/>
      <c r="G135" s="1509"/>
      <c r="H135" s="1510" t="s">
        <v>36</v>
      </c>
      <c r="I135" s="1447">
        <v>1</v>
      </c>
      <c r="J135" s="1495">
        <v>3198.53</v>
      </c>
      <c r="K135" s="1209">
        <f>IF(I135=0,"",J135*I135)</f>
        <v>3198.53</v>
      </c>
      <c r="L135" s="745"/>
      <c r="M135" s="2181" t="s">
        <v>6418</v>
      </c>
      <c r="N135" s="2182" t="str">
        <f>VLOOKUP(M135,'FICHE RATIOS'!C:D,2,FALSE)</f>
        <v>Equipements de Cuisine</v>
      </c>
      <c r="P135" s="2034"/>
      <c r="Q135" s="2031"/>
      <c r="S135" s="2034"/>
      <c r="T135" s="2031"/>
      <c r="V135" s="2034"/>
      <c r="W135" s="2031"/>
    </row>
    <row r="136" spans="1:23" s="1039" customFormat="1" ht="24">
      <c r="A136" s="1040" t="s">
        <v>4959</v>
      </c>
      <c r="B136" s="1512" t="s">
        <v>5105</v>
      </c>
      <c r="C136" s="1516" t="s">
        <v>5105</v>
      </c>
      <c r="D136" s="1508" t="s">
        <v>5067</v>
      </c>
      <c r="E136" s="1509">
        <v>760</v>
      </c>
      <c r="F136" s="1509">
        <v>660</v>
      </c>
      <c r="G136" s="1509">
        <v>1785</v>
      </c>
      <c r="H136" s="1510" t="s">
        <v>36</v>
      </c>
      <c r="I136" s="1447"/>
      <c r="J136" s="1495">
        <v>0</v>
      </c>
      <c r="K136" s="1209" t="s">
        <v>910</v>
      </c>
      <c r="L136" s="745"/>
      <c r="M136" s="2181" t="s">
        <v>6418</v>
      </c>
      <c r="N136" s="2182" t="str">
        <f>VLOOKUP(M136,'FICHE RATIOS'!C:D,2,FALSE)</f>
        <v>Equipements de Cuisine</v>
      </c>
      <c r="P136" s="2034"/>
      <c r="Q136" s="2031"/>
      <c r="S136" s="2034"/>
      <c r="T136" s="2031"/>
      <c r="V136" s="2034"/>
      <c r="W136" s="2031"/>
    </row>
    <row r="137" spans="1:23" s="1039" customFormat="1" ht="12.75">
      <c r="A137" s="1040"/>
      <c r="B137" s="1490"/>
      <c r="C137" s="1447"/>
      <c r="D137" s="1508"/>
      <c r="E137" s="1509"/>
      <c r="F137" s="1509"/>
      <c r="G137" s="1509"/>
      <c r="H137" s="1494"/>
      <c r="I137" s="1447">
        <v>0</v>
      </c>
      <c r="J137" s="1495">
        <v>0</v>
      </c>
      <c r="K137" s="1209" t="str">
        <f t="shared" ref="K137:K147" si="5">IF(I137=0,"",J137*I137)</f>
        <v/>
      </c>
      <c r="L137" s="745"/>
      <c r="M137" s="2181" t="s">
        <v>6418</v>
      </c>
      <c r="N137" s="2182" t="str">
        <f>VLOOKUP(M137,'FICHE RATIOS'!C:D,2,FALSE)</f>
        <v>Equipements de Cuisine</v>
      </c>
      <c r="P137" s="2034"/>
      <c r="Q137" s="2031"/>
      <c r="S137" s="2034"/>
      <c r="T137" s="2031"/>
      <c r="V137" s="2034"/>
      <c r="W137" s="2031"/>
    </row>
    <row r="138" spans="1:23" s="1039" customFormat="1" ht="12.75">
      <c r="A138" s="1040"/>
      <c r="B138" s="1490"/>
      <c r="C138" s="1503"/>
      <c r="D138" s="1504" t="s">
        <v>5106</v>
      </c>
      <c r="E138" s="1505"/>
      <c r="F138" s="1505"/>
      <c r="G138" s="1505"/>
      <c r="H138" s="1506"/>
      <c r="I138" s="1447">
        <v>0</v>
      </c>
      <c r="J138" s="1495">
        <v>0</v>
      </c>
      <c r="K138" s="1209" t="str">
        <f t="shared" si="5"/>
        <v/>
      </c>
      <c r="L138" s="745"/>
      <c r="M138" s="2181" t="s">
        <v>6418</v>
      </c>
      <c r="N138" s="2182" t="str">
        <f>VLOOKUP(M138,'FICHE RATIOS'!C:D,2,FALSE)</f>
        <v>Equipements de Cuisine</v>
      </c>
      <c r="P138" s="2034"/>
      <c r="Q138" s="2031"/>
      <c r="S138" s="2034"/>
      <c r="T138" s="2031"/>
      <c r="V138" s="2034"/>
      <c r="W138" s="2031"/>
    </row>
    <row r="139" spans="1:23" s="1039" customFormat="1" ht="36">
      <c r="A139" s="1040"/>
      <c r="B139" s="1512" t="s">
        <v>5107</v>
      </c>
      <c r="C139" s="1519" t="s">
        <v>5107</v>
      </c>
      <c r="D139" s="1508" t="s">
        <v>4978</v>
      </c>
      <c r="E139" s="1509">
        <v>400</v>
      </c>
      <c r="F139" s="1509">
        <v>440</v>
      </c>
      <c r="G139" s="1509">
        <v>755</v>
      </c>
      <c r="H139" s="1510" t="s">
        <v>36</v>
      </c>
      <c r="I139" s="1447">
        <v>2</v>
      </c>
      <c r="J139" s="1495">
        <v>358.85</v>
      </c>
      <c r="K139" s="1209">
        <f t="shared" si="5"/>
        <v>717.7</v>
      </c>
      <c r="L139" s="745"/>
      <c r="M139" s="2181" t="s">
        <v>6418</v>
      </c>
      <c r="N139" s="2182" t="str">
        <f>VLOOKUP(M139,'FICHE RATIOS'!C:D,2,FALSE)</f>
        <v>Equipements de Cuisine</v>
      </c>
      <c r="P139" s="2034"/>
      <c r="Q139" s="2031"/>
      <c r="S139" s="2034"/>
      <c r="T139" s="2031"/>
      <c r="V139" s="2034"/>
      <c r="W139" s="2031"/>
    </row>
    <row r="140" spans="1:23" s="1039" customFormat="1" ht="24">
      <c r="A140" s="1040"/>
      <c r="B140" s="1512" t="s">
        <v>5108</v>
      </c>
      <c r="C140" s="1519" t="s">
        <v>5108</v>
      </c>
      <c r="D140" s="1508" t="s">
        <v>5048</v>
      </c>
      <c r="E140" s="1509">
        <v>575</v>
      </c>
      <c r="F140" s="1509">
        <v>170</v>
      </c>
      <c r="G140" s="1509">
        <v>600</v>
      </c>
      <c r="H140" s="1510" t="s">
        <v>36</v>
      </c>
      <c r="I140" s="1447">
        <v>1</v>
      </c>
      <c r="J140" s="1495">
        <v>164.42</v>
      </c>
      <c r="K140" s="1209">
        <f t="shared" si="5"/>
        <v>164.42</v>
      </c>
      <c r="L140" s="745"/>
      <c r="M140" s="2181" t="s">
        <v>6418</v>
      </c>
      <c r="N140" s="2182" t="str">
        <f>VLOOKUP(M140,'FICHE RATIOS'!C:D,2,FALSE)</f>
        <v>Equipements de Cuisine</v>
      </c>
      <c r="P140" s="2034"/>
      <c r="Q140" s="2031"/>
      <c r="S140" s="2034"/>
      <c r="T140" s="2031"/>
      <c r="V140" s="2034"/>
      <c r="W140" s="2031"/>
    </row>
    <row r="141" spans="1:23" s="1039" customFormat="1" ht="24">
      <c r="A141" s="1040"/>
      <c r="B141" s="1512" t="s">
        <v>5109</v>
      </c>
      <c r="C141" s="1519" t="s">
        <v>5109</v>
      </c>
      <c r="D141" s="1508" t="s">
        <v>4969</v>
      </c>
      <c r="E141" s="1509">
        <v>500</v>
      </c>
      <c r="F141" s="1509">
        <v>1000</v>
      </c>
      <c r="G141" s="1509">
        <v>390</v>
      </c>
      <c r="H141" s="1510" t="s">
        <v>36</v>
      </c>
      <c r="I141" s="1447">
        <v>2</v>
      </c>
      <c r="J141" s="1495">
        <v>560.64</v>
      </c>
      <c r="K141" s="1209">
        <f t="shared" si="5"/>
        <v>1121.28</v>
      </c>
      <c r="L141" s="745"/>
      <c r="M141" s="2181" t="s">
        <v>6418</v>
      </c>
      <c r="N141" s="2182" t="str">
        <f>VLOOKUP(M141,'FICHE RATIOS'!C:D,2,FALSE)</f>
        <v>Equipements de Cuisine</v>
      </c>
      <c r="P141" s="2034"/>
      <c r="Q141" s="2031"/>
      <c r="S141" s="2034"/>
      <c r="T141" s="2031"/>
      <c r="V141" s="2034"/>
      <c r="W141" s="2031"/>
    </row>
    <row r="142" spans="1:23" s="1039" customFormat="1" ht="24">
      <c r="A142" s="1040"/>
      <c r="B142" s="1512" t="s">
        <v>5110</v>
      </c>
      <c r="C142" s="1519" t="s">
        <v>5110</v>
      </c>
      <c r="D142" s="1508" t="s">
        <v>4969</v>
      </c>
      <c r="E142" s="1509">
        <v>500</v>
      </c>
      <c r="F142" s="1509">
        <v>500</v>
      </c>
      <c r="G142" s="1509">
        <v>390</v>
      </c>
      <c r="H142" s="1510" t="s">
        <v>36</v>
      </c>
      <c r="I142" s="1447">
        <v>2</v>
      </c>
      <c r="J142" s="1495">
        <v>403.66</v>
      </c>
      <c r="K142" s="1209">
        <f t="shared" si="5"/>
        <v>807.32</v>
      </c>
      <c r="L142" s="745"/>
      <c r="M142" s="2181" t="s">
        <v>6418</v>
      </c>
      <c r="N142" s="2182" t="str">
        <f>VLOOKUP(M142,'FICHE RATIOS'!C:D,2,FALSE)</f>
        <v>Equipements de Cuisine</v>
      </c>
      <c r="P142" s="2034"/>
      <c r="Q142" s="2031"/>
      <c r="S142" s="2034"/>
      <c r="T142" s="2031"/>
      <c r="V142" s="2034"/>
      <c r="W142" s="2031"/>
    </row>
    <row r="143" spans="1:23" s="1039" customFormat="1" ht="72">
      <c r="A143" s="1040"/>
      <c r="B143" s="1512" t="s">
        <v>5111</v>
      </c>
      <c r="C143" s="1519" t="s">
        <v>5111</v>
      </c>
      <c r="D143" s="1508" t="s">
        <v>5112</v>
      </c>
      <c r="E143" s="1509">
        <v>1460</v>
      </c>
      <c r="F143" s="1509">
        <v>1231</v>
      </c>
      <c r="G143" s="1509">
        <v>2170</v>
      </c>
      <c r="H143" s="1510" t="s">
        <v>36</v>
      </c>
      <c r="I143" s="1447">
        <v>1</v>
      </c>
      <c r="J143" s="1495">
        <v>9593.1</v>
      </c>
      <c r="K143" s="1209">
        <f t="shared" si="5"/>
        <v>9593.1</v>
      </c>
      <c r="L143" s="745"/>
      <c r="M143" s="2181" t="s">
        <v>6418</v>
      </c>
      <c r="N143" s="2182" t="str">
        <f>VLOOKUP(M143,'FICHE RATIOS'!C:D,2,FALSE)</f>
        <v>Equipements de Cuisine</v>
      </c>
      <c r="P143" s="2034"/>
      <c r="Q143" s="2031"/>
      <c r="S143" s="2034"/>
      <c r="T143" s="2031"/>
      <c r="V143" s="2034"/>
      <c r="W143" s="2031"/>
    </row>
    <row r="144" spans="1:23" s="1039" customFormat="1" ht="24">
      <c r="A144" s="1040"/>
      <c r="B144" s="1512" t="s">
        <v>5113</v>
      </c>
      <c r="C144" s="1519" t="s">
        <v>5113</v>
      </c>
      <c r="D144" s="1508" t="s">
        <v>4971</v>
      </c>
      <c r="E144" s="1509">
        <v>2000</v>
      </c>
      <c r="F144" s="1509">
        <v>700</v>
      </c>
      <c r="G144" s="1509">
        <v>900</v>
      </c>
      <c r="H144" s="1526" t="s">
        <v>36</v>
      </c>
      <c r="I144" s="1447">
        <v>1</v>
      </c>
      <c r="J144" s="1495">
        <v>984.96</v>
      </c>
      <c r="K144" s="1209">
        <f t="shared" si="5"/>
        <v>984.96</v>
      </c>
      <c r="L144" s="745"/>
      <c r="M144" s="2181" t="s">
        <v>6418</v>
      </c>
      <c r="N144" s="2182" t="str">
        <f>VLOOKUP(M144,'FICHE RATIOS'!C:D,2,FALSE)</f>
        <v>Equipements de Cuisine</v>
      </c>
      <c r="P144" s="2034"/>
      <c r="Q144" s="2031"/>
      <c r="S144" s="2034"/>
      <c r="T144" s="2031"/>
      <c r="V144" s="2034"/>
      <c r="W144" s="2031"/>
    </row>
    <row r="145" spans="1:23" s="1039" customFormat="1" ht="12.75">
      <c r="A145" s="1040"/>
      <c r="B145" s="1512" t="s">
        <v>5114</v>
      </c>
      <c r="C145" s="1519" t="s">
        <v>5114</v>
      </c>
      <c r="D145" s="1508" t="s">
        <v>5077</v>
      </c>
      <c r="E145" s="1509">
        <v>1500</v>
      </c>
      <c r="F145" s="1509">
        <v>400</v>
      </c>
      <c r="G145" s="1509">
        <v>100</v>
      </c>
      <c r="H145" s="1526" t="s">
        <v>36</v>
      </c>
      <c r="I145" s="1447">
        <v>1</v>
      </c>
      <c r="J145" s="1495">
        <v>238.26</v>
      </c>
      <c r="K145" s="1209">
        <f t="shared" si="5"/>
        <v>238.26</v>
      </c>
      <c r="L145" s="745"/>
      <c r="M145" s="2181" t="s">
        <v>6418</v>
      </c>
      <c r="N145" s="2182" t="str">
        <f>VLOOKUP(M145,'FICHE RATIOS'!C:D,2,FALSE)</f>
        <v>Equipements de Cuisine</v>
      </c>
      <c r="P145" s="2034"/>
      <c r="Q145" s="2031"/>
      <c r="S145" s="2034"/>
      <c r="T145" s="2031"/>
      <c r="V145" s="2034"/>
      <c r="W145" s="2031"/>
    </row>
    <row r="146" spans="1:23" s="1039" customFormat="1" ht="24">
      <c r="A146" s="1040"/>
      <c r="B146" s="1512" t="s">
        <v>5115</v>
      </c>
      <c r="C146" s="1519" t="s">
        <v>5115</v>
      </c>
      <c r="D146" s="1508" t="s">
        <v>5081</v>
      </c>
      <c r="E146" s="1509">
        <v>1800</v>
      </c>
      <c r="F146" s="1509">
        <v>400</v>
      </c>
      <c r="G146" s="1509">
        <v>600</v>
      </c>
      <c r="H146" s="1526" t="s">
        <v>36</v>
      </c>
      <c r="I146" s="1447">
        <v>1</v>
      </c>
      <c r="J146" s="1495">
        <v>892.05</v>
      </c>
      <c r="K146" s="1209">
        <f t="shared" si="5"/>
        <v>892.05</v>
      </c>
      <c r="L146" s="745"/>
      <c r="M146" s="2181" t="s">
        <v>6418</v>
      </c>
      <c r="N146" s="2182" t="str">
        <f>VLOOKUP(M146,'FICHE RATIOS'!C:D,2,FALSE)</f>
        <v>Equipements de Cuisine</v>
      </c>
      <c r="P146" s="2034"/>
      <c r="Q146" s="2031"/>
      <c r="S146" s="2034"/>
      <c r="T146" s="2031"/>
      <c r="V146" s="2034"/>
      <c r="W146" s="2031"/>
    </row>
    <row r="147" spans="1:23" s="1039" customFormat="1" ht="24">
      <c r="A147" s="1040"/>
      <c r="B147" s="1512" t="s">
        <v>5116</v>
      </c>
      <c r="C147" s="1519" t="s">
        <v>5116</v>
      </c>
      <c r="D147" s="1508" t="s">
        <v>5117</v>
      </c>
      <c r="E147" s="1509">
        <v>2000</v>
      </c>
      <c r="F147" s="1509">
        <v>700</v>
      </c>
      <c r="G147" s="1509">
        <v>900</v>
      </c>
      <c r="H147" s="1526" t="s">
        <v>36</v>
      </c>
      <c r="I147" s="1447">
        <v>1</v>
      </c>
      <c r="J147" s="1495">
        <v>1533.3</v>
      </c>
      <c r="K147" s="1209">
        <f t="shared" si="5"/>
        <v>1533.3</v>
      </c>
      <c r="L147" s="745"/>
      <c r="M147" s="2181" t="s">
        <v>6418</v>
      </c>
      <c r="N147" s="2182" t="str">
        <f>VLOOKUP(M147,'FICHE RATIOS'!C:D,2,FALSE)</f>
        <v>Equipements de Cuisine</v>
      </c>
      <c r="P147" s="2034"/>
      <c r="Q147" s="2031"/>
      <c r="S147" s="2034"/>
      <c r="T147" s="2031"/>
      <c r="V147" s="2034"/>
      <c r="W147" s="2031"/>
    </row>
    <row r="148" spans="1:23" s="1039" customFormat="1" ht="12.75">
      <c r="A148" s="1040" t="s">
        <v>4959</v>
      </c>
      <c r="B148" s="1512" t="s">
        <v>5118</v>
      </c>
      <c r="C148" s="1516" t="s">
        <v>5118</v>
      </c>
      <c r="D148" s="1508" t="s">
        <v>5069</v>
      </c>
      <c r="E148" s="1509">
        <v>1400</v>
      </c>
      <c r="F148" s="1509">
        <v>700</v>
      </c>
      <c r="G148" s="1509">
        <v>900</v>
      </c>
      <c r="H148" s="1526" t="s">
        <v>36</v>
      </c>
      <c r="I148" s="1447">
        <v>2</v>
      </c>
      <c r="J148" s="1495">
        <v>0</v>
      </c>
      <c r="K148" s="1209" t="s">
        <v>910</v>
      </c>
      <c r="L148" s="745"/>
      <c r="M148" s="2181" t="s">
        <v>6418</v>
      </c>
      <c r="N148" s="2182" t="str">
        <f>VLOOKUP(M148,'FICHE RATIOS'!C:D,2,FALSE)</f>
        <v>Equipements de Cuisine</v>
      </c>
      <c r="P148" s="2034"/>
      <c r="Q148" s="2031"/>
      <c r="S148" s="2034"/>
      <c r="T148" s="2031"/>
      <c r="V148" s="2034"/>
      <c r="W148" s="2031"/>
    </row>
    <row r="149" spans="1:23" s="1039" customFormat="1" ht="12.75">
      <c r="A149" s="1040"/>
      <c r="B149" s="1512" t="s">
        <v>5119</v>
      </c>
      <c r="C149" s="1523" t="s">
        <v>5119</v>
      </c>
      <c r="D149" s="1508" t="s">
        <v>5120</v>
      </c>
      <c r="E149" s="1509">
        <v>740</v>
      </c>
      <c r="F149" s="1509">
        <v>890</v>
      </c>
      <c r="G149" s="1509">
        <v>2060</v>
      </c>
      <c r="H149" s="1526" t="s">
        <v>36</v>
      </c>
      <c r="I149" s="1447">
        <v>1</v>
      </c>
      <c r="J149" s="1495">
        <v>2023.48</v>
      </c>
      <c r="K149" s="1209">
        <f>IF(I149=0,"",J149*I149)</f>
        <v>2023.48</v>
      </c>
      <c r="L149" s="745"/>
      <c r="M149" s="2181" t="s">
        <v>6418</v>
      </c>
      <c r="N149" s="2182" t="str">
        <f>VLOOKUP(M149,'FICHE RATIOS'!C:D,2,FALSE)</f>
        <v>Equipements de Cuisine</v>
      </c>
      <c r="P149" s="2034"/>
      <c r="Q149" s="2031"/>
      <c r="S149" s="2034"/>
      <c r="T149" s="2031"/>
      <c r="V149" s="2034"/>
      <c r="W149" s="2031"/>
    </row>
    <row r="150" spans="1:23" s="1039" customFormat="1" ht="36">
      <c r="A150" s="1040"/>
      <c r="B150" s="1512" t="s">
        <v>5121</v>
      </c>
      <c r="C150" s="1523" t="s">
        <v>5121</v>
      </c>
      <c r="D150" s="1508" t="s">
        <v>5122</v>
      </c>
      <c r="E150" s="1509">
        <v>1084</v>
      </c>
      <c r="F150" s="1509">
        <v>996</v>
      </c>
      <c r="G150" s="1509">
        <v>1782</v>
      </c>
      <c r="H150" s="1510" t="s">
        <v>36</v>
      </c>
      <c r="I150" s="1447">
        <v>3</v>
      </c>
      <c r="J150" s="1495">
        <v>18981</v>
      </c>
      <c r="K150" s="1209">
        <f>IF(I150=0,"",J150*I150)</f>
        <v>56943</v>
      </c>
      <c r="L150" s="745"/>
      <c r="M150" s="2181" t="s">
        <v>6418</v>
      </c>
      <c r="N150" s="2182" t="str">
        <f>VLOOKUP(M150,'FICHE RATIOS'!C:D,2,FALSE)</f>
        <v>Equipements de Cuisine</v>
      </c>
      <c r="P150" s="2034"/>
      <c r="Q150" s="2031"/>
      <c r="S150" s="2034"/>
      <c r="T150" s="2031"/>
      <c r="V150" s="2034"/>
      <c r="W150" s="2031"/>
    </row>
    <row r="151" spans="1:23" s="1039" customFormat="1" ht="24">
      <c r="A151" s="1040" t="s">
        <v>4959</v>
      </c>
      <c r="B151" s="1512" t="s">
        <v>5123</v>
      </c>
      <c r="C151" s="1516" t="s">
        <v>5123</v>
      </c>
      <c r="D151" s="1508" t="s">
        <v>5124</v>
      </c>
      <c r="E151" s="1509">
        <v>772</v>
      </c>
      <c r="F151" s="1509">
        <v>1016</v>
      </c>
      <c r="G151" s="1509">
        <v>1718</v>
      </c>
      <c r="H151" s="1510" t="s">
        <v>36</v>
      </c>
      <c r="I151" s="1447">
        <v>3</v>
      </c>
      <c r="J151" s="1495">
        <v>0</v>
      </c>
      <c r="K151" s="1209" t="s">
        <v>910</v>
      </c>
      <c r="L151" s="745"/>
      <c r="M151" s="2181" t="s">
        <v>6418</v>
      </c>
      <c r="N151" s="2182" t="str">
        <f>VLOOKUP(M151,'FICHE RATIOS'!C:D,2,FALSE)</f>
        <v>Equipements de Cuisine</v>
      </c>
      <c r="P151" s="2034"/>
      <c r="Q151" s="2031"/>
      <c r="S151" s="2034"/>
      <c r="T151" s="2031"/>
      <c r="V151" s="2034"/>
      <c r="W151" s="2031"/>
    </row>
    <row r="152" spans="1:23" s="1039" customFormat="1" ht="12.75">
      <c r="A152" s="1040"/>
      <c r="B152" s="1512" t="s">
        <v>5125</v>
      </c>
      <c r="C152" s="1519" t="s">
        <v>5125</v>
      </c>
      <c r="D152" s="1548" t="s">
        <v>5126</v>
      </c>
      <c r="E152" s="1549">
        <v>800</v>
      </c>
      <c r="F152" s="1549">
        <v>900</v>
      </c>
      <c r="G152" s="1549">
        <v>900</v>
      </c>
      <c r="H152" s="1510" t="s">
        <v>36</v>
      </c>
      <c r="I152" s="1447">
        <v>2</v>
      </c>
      <c r="J152" s="1495">
        <v>5843.07</v>
      </c>
      <c r="K152" s="1209">
        <f>IF(I152=0,"",J152*I152)</f>
        <v>11686.14</v>
      </c>
      <c r="L152" s="745"/>
      <c r="M152" s="2181" t="s">
        <v>6418</v>
      </c>
      <c r="N152" s="2182" t="str">
        <f>VLOOKUP(M152,'FICHE RATIOS'!C:D,2,FALSE)</f>
        <v>Equipements de Cuisine</v>
      </c>
      <c r="P152" s="2034"/>
      <c r="Q152" s="2031"/>
      <c r="S152" s="2034"/>
      <c r="T152" s="2031"/>
      <c r="V152" s="2034"/>
      <c r="W152" s="2031"/>
    </row>
    <row r="153" spans="1:23" s="1039" customFormat="1" ht="24">
      <c r="A153" s="1040"/>
      <c r="B153" s="1512" t="s">
        <v>5127</v>
      </c>
      <c r="C153" s="1519" t="s">
        <v>5127</v>
      </c>
      <c r="D153" s="1508" t="s">
        <v>5128</v>
      </c>
      <c r="E153" s="1509">
        <v>1600</v>
      </c>
      <c r="F153" s="1509">
        <v>900</v>
      </c>
      <c r="G153" s="1509">
        <v>900</v>
      </c>
      <c r="H153" s="1510" t="s">
        <v>36</v>
      </c>
      <c r="I153" s="800">
        <v>2</v>
      </c>
      <c r="J153" s="1495">
        <v>8848.11</v>
      </c>
      <c r="K153" s="1209">
        <f>IF(I153=0,"",J153*I153)</f>
        <v>17696.22</v>
      </c>
      <c r="L153" s="745"/>
      <c r="M153" s="2181" t="s">
        <v>6418</v>
      </c>
      <c r="N153" s="2182" t="str">
        <f>VLOOKUP(M153,'FICHE RATIOS'!C:D,2,FALSE)</f>
        <v>Equipements de Cuisine</v>
      </c>
      <c r="P153" s="2034"/>
      <c r="Q153" s="2031"/>
      <c r="S153" s="2034"/>
      <c r="T153" s="2031"/>
      <c r="V153" s="2034"/>
      <c r="W153" s="2031"/>
    </row>
    <row r="154" spans="1:23" s="1039" customFormat="1" ht="36">
      <c r="A154" s="1040"/>
      <c r="B154" s="1512" t="s">
        <v>5129</v>
      </c>
      <c r="C154" s="1523" t="s">
        <v>5129</v>
      </c>
      <c r="D154" s="1508" t="s">
        <v>5130</v>
      </c>
      <c r="E154" s="1509">
        <v>400</v>
      </c>
      <c r="F154" s="1509">
        <v>900</v>
      </c>
      <c r="G154" s="1509">
        <v>900</v>
      </c>
      <c r="H154" s="1510" t="s">
        <v>36</v>
      </c>
      <c r="I154" s="800">
        <v>2</v>
      </c>
      <c r="J154" s="1495">
        <v>2278.29</v>
      </c>
      <c r="K154" s="1209">
        <f>IF(I154=0,"",J154*I154)</f>
        <v>4556.58</v>
      </c>
      <c r="L154" s="745"/>
      <c r="M154" s="2181" t="s">
        <v>6418</v>
      </c>
      <c r="N154" s="2182" t="str">
        <f>VLOOKUP(M154,'FICHE RATIOS'!C:D,2,FALSE)</f>
        <v>Equipements de Cuisine</v>
      </c>
      <c r="P154" s="2034"/>
      <c r="Q154" s="2031"/>
      <c r="S154" s="2034"/>
      <c r="T154" s="2031"/>
      <c r="V154" s="2034"/>
      <c r="W154" s="2031"/>
    </row>
    <row r="155" spans="1:23" s="1039" customFormat="1" ht="24">
      <c r="A155" s="1040"/>
      <c r="B155" s="1512" t="s">
        <v>5131</v>
      </c>
      <c r="C155" s="1523" t="s">
        <v>5131</v>
      </c>
      <c r="D155" s="1508" t="s">
        <v>5132</v>
      </c>
      <c r="E155" s="1509">
        <v>600</v>
      </c>
      <c r="F155" s="1509">
        <v>900</v>
      </c>
      <c r="G155" s="1509">
        <v>900</v>
      </c>
      <c r="H155" s="1510" t="s">
        <v>36</v>
      </c>
      <c r="I155" s="800">
        <v>2</v>
      </c>
      <c r="J155" s="1495">
        <v>2377.4699999999998</v>
      </c>
      <c r="K155" s="1209">
        <f>IF(I155=0,"",J155*I155)</f>
        <v>4754.9399999999996</v>
      </c>
      <c r="L155" s="745"/>
      <c r="M155" s="2181" t="s">
        <v>6418</v>
      </c>
      <c r="N155" s="2182" t="str">
        <f>VLOOKUP(M155,'FICHE RATIOS'!C:D,2,FALSE)</f>
        <v>Equipements de Cuisine</v>
      </c>
      <c r="P155" s="2034"/>
      <c r="Q155" s="2031"/>
      <c r="S155" s="2034"/>
      <c r="T155" s="2031"/>
      <c r="V155" s="2034"/>
      <c r="W155" s="2031"/>
    </row>
    <row r="156" spans="1:23" s="1039" customFormat="1" ht="36">
      <c r="A156" s="1040"/>
      <c r="B156" s="1512" t="s">
        <v>5133</v>
      </c>
      <c r="C156" s="1523" t="s">
        <v>5133</v>
      </c>
      <c r="D156" s="1508" t="s">
        <v>5134</v>
      </c>
      <c r="E156" s="1509">
        <v>800</v>
      </c>
      <c r="F156" s="1509">
        <v>900</v>
      </c>
      <c r="G156" s="1509">
        <v>900</v>
      </c>
      <c r="H156" s="1510" t="s">
        <v>36</v>
      </c>
      <c r="I156" s="800">
        <v>2</v>
      </c>
      <c r="J156" s="1495">
        <v>4241.37</v>
      </c>
      <c r="K156" s="1209">
        <f>IF(I156=0,"",J156*I156)</f>
        <v>8482.74</v>
      </c>
      <c r="L156" s="745"/>
      <c r="M156" s="2181" t="s">
        <v>6418</v>
      </c>
      <c r="N156" s="2182" t="str">
        <f>VLOOKUP(M156,'FICHE RATIOS'!C:D,2,FALSE)</f>
        <v>Equipements de Cuisine</v>
      </c>
      <c r="P156" s="2034"/>
      <c r="Q156" s="2031"/>
      <c r="S156" s="2034"/>
      <c r="T156" s="2031"/>
      <c r="V156" s="2034"/>
      <c r="W156" s="2031"/>
    </row>
    <row r="157" spans="1:23" s="1039" customFormat="1" ht="24">
      <c r="A157" s="1040"/>
      <c r="B157" s="1520" t="s">
        <v>5135</v>
      </c>
      <c r="C157" s="1516" t="s">
        <v>5135</v>
      </c>
      <c r="D157" s="1521" t="s">
        <v>5136</v>
      </c>
      <c r="E157" s="1491">
        <v>5500</v>
      </c>
      <c r="F157" s="1491">
        <v>3000</v>
      </c>
      <c r="G157" s="1491" t="s">
        <v>4974</v>
      </c>
      <c r="H157" s="1525" t="s">
        <v>36</v>
      </c>
      <c r="I157" s="1447">
        <v>1</v>
      </c>
      <c r="J157" s="1495">
        <v>0</v>
      </c>
      <c r="K157" s="1209" t="s">
        <v>910</v>
      </c>
      <c r="L157" s="745"/>
      <c r="M157" s="2181" t="s">
        <v>6418</v>
      </c>
      <c r="N157" s="2182" t="str">
        <f>VLOOKUP(M157,'FICHE RATIOS'!C:D,2,FALSE)</f>
        <v>Equipements de Cuisine</v>
      </c>
      <c r="P157" s="2034"/>
      <c r="Q157" s="2031"/>
      <c r="S157" s="2034"/>
      <c r="T157" s="2031"/>
      <c r="V157" s="2034"/>
      <c r="W157" s="2031"/>
    </row>
    <row r="158" spans="1:23" s="1039" customFormat="1" ht="12.75">
      <c r="A158" s="1040" t="s">
        <v>4959</v>
      </c>
      <c r="B158" s="1512" t="s">
        <v>5137</v>
      </c>
      <c r="C158" s="1519" t="s">
        <v>5137</v>
      </c>
      <c r="D158" s="1508" t="s">
        <v>4980</v>
      </c>
      <c r="E158" s="1509">
        <v>450</v>
      </c>
      <c r="F158" s="1509">
        <v>535</v>
      </c>
      <c r="G158" s="1509">
        <v>970</v>
      </c>
      <c r="H158" s="1510" t="s">
        <v>36</v>
      </c>
      <c r="I158" s="1447">
        <v>1</v>
      </c>
      <c r="J158" s="1495">
        <v>0</v>
      </c>
      <c r="K158" s="1209" t="s">
        <v>910</v>
      </c>
      <c r="L158" s="745"/>
      <c r="M158" s="2181" t="s">
        <v>6418</v>
      </c>
      <c r="N158" s="2182" t="str">
        <f>VLOOKUP(M158,'FICHE RATIOS'!C:D,2,FALSE)</f>
        <v>Equipements de Cuisine</v>
      </c>
      <c r="P158" s="2034"/>
      <c r="Q158" s="2031"/>
      <c r="S158" s="2034"/>
      <c r="T158" s="2031"/>
      <c r="V158" s="2034"/>
      <c r="W158" s="2031"/>
    </row>
    <row r="159" spans="1:23" s="1039" customFormat="1" ht="24">
      <c r="A159" s="1040"/>
      <c r="B159" s="1520" t="s">
        <v>5138</v>
      </c>
      <c r="C159" s="1516" t="s">
        <v>5138</v>
      </c>
      <c r="D159" s="1521" t="s">
        <v>4989</v>
      </c>
      <c r="E159" s="1491" t="s">
        <v>4974</v>
      </c>
      <c r="F159" s="1491" t="s">
        <v>4974</v>
      </c>
      <c r="G159" s="1491" t="s">
        <v>4974</v>
      </c>
      <c r="H159" s="1525" t="s">
        <v>36</v>
      </c>
      <c r="I159" s="1447">
        <v>2</v>
      </c>
      <c r="J159" s="1495">
        <v>0</v>
      </c>
      <c r="K159" s="1209" t="s">
        <v>910</v>
      </c>
      <c r="L159" s="745"/>
      <c r="M159" s="2181" t="s">
        <v>6418</v>
      </c>
      <c r="N159" s="2182" t="str">
        <f>VLOOKUP(M159,'FICHE RATIOS'!C:D,2,FALSE)</f>
        <v>Equipements de Cuisine</v>
      </c>
      <c r="P159" s="2034"/>
      <c r="Q159" s="2031"/>
      <c r="S159" s="2034"/>
      <c r="T159" s="2031"/>
      <c r="V159" s="2034"/>
      <c r="W159" s="2031"/>
    </row>
    <row r="160" spans="1:23" s="1039" customFormat="1" ht="24">
      <c r="A160" s="1040"/>
      <c r="B160" s="1512" t="s">
        <v>5139</v>
      </c>
      <c r="C160" s="1523" t="s">
        <v>5139</v>
      </c>
      <c r="D160" s="1508" t="s">
        <v>4983</v>
      </c>
      <c r="E160" s="1509">
        <v>1500</v>
      </c>
      <c r="F160" s="1509">
        <v>70</v>
      </c>
      <c r="G160" s="1509">
        <v>100</v>
      </c>
      <c r="H160" s="1510" t="s">
        <v>36</v>
      </c>
      <c r="I160" s="1447">
        <v>1</v>
      </c>
      <c r="J160" s="1495">
        <v>486.88</v>
      </c>
      <c r="K160" s="1209">
        <f>IF(I160=0,"",J160*I160)</f>
        <v>486.88</v>
      </c>
      <c r="L160" s="745"/>
      <c r="M160" s="2181" t="s">
        <v>6418</v>
      </c>
      <c r="N160" s="2182" t="str">
        <f>VLOOKUP(M160,'FICHE RATIOS'!C:D,2,FALSE)</f>
        <v>Equipements de Cuisine</v>
      </c>
      <c r="P160" s="2034"/>
      <c r="Q160" s="2031"/>
      <c r="S160" s="2034"/>
      <c r="T160" s="2031"/>
      <c r="V160" s="2034"/>
      <c r="W160" s="2031"/>
    </row>
    <row r="161" spans="1:23" s="1039" customFormat="1" ht="12.75">
      <c r="A161" s="1040"/>
      <c r="B161" s="1520" t="s">
        <v>5140</v>
      </c>
      <c r="C161" s="1516" t="s">
        <v>5140</v>
      </c>
      <c r="D161" s="1521" t="s">
        <v>5141</v>
      </c>
      <c r="E161" s="1491">
        <v>5500</v>
      </c>
      <c r="F161" s="1491">
        <v>1500</v>
      </c>
      <c r="G161" s="1491" t="s">
        <v>4974</v>
      </c>
      <c r="H161" s="1525" t="s">
        <v>36</v>
      </c>
      <c r="I161" s="1447">
        <v>1</v>
      </c>
      <c r="J161" s="1495">
        <v>0</v>
      </c>
      <c r="K161" s="1209" t="s">
        <v>910</v>
      </c>
      <c r="L161" s="745"/>
      <c r="M161" s="2181" t="s">
        <v>6418</v>
      </c>
      <c r="N161" s="2182" t="str">
        <f>VLOOKUP(M161,'FICHE RATIOS'!C:D,2,FALSE)</f>
        <v>Equipements de Cuisine</v>
      </c>
      <c r="P161" s="2034"/>
      <c r="Q161" s="2031"/>
      <c r="S161" s="2034"/>
      <c r="T161" s="2031"/>
      <c r="V161" s="2034"/>
      <c r="W161" s="2031"/>
    </row>
    <row r="162" spans="1:23" s="1039" customFormat="1" ht="12.75">
      <c r="A162" s="1040"/>
      <c r="B162" s="1490"/>
      <c r="C162" s="1447"/>
      <c r="D162" s="1508"/>
      <c r="E162" s="1509"/>
      <c r="F162" s="1509"/>
      <c r="G162" s="1509"/>
      <c r="H162" s="1494"/>
      <c r="I162" s="1447">
        <v>0</v>
      </c>
      <c r="J162" s="1495">
        <v>0</v>
      </c>
      <c r="K162" s="1209" t="str">
        <f>IF(I162=0,"",J162*I162)</f>
        <v/>
      </c>
      <c r="L162" s="745"/>
      <c r="M162" s="2181" t="s">
        <v>6418</v>
      </c>
      <c r="N162" s="2182" t="str">
        <f>VLOOKUP(M162,'FICHE RATIOS'!C:D,2,FALSE)</f>
        <v>Equipements de Cuisine</v>
      </c>
      <c r="P162" s="2034"/>
      <c r="Q162" s="2031"/>
      <c r="S162" s="2034"/>
      <c r="T162" s="2031"/>
      <c r="V162" s="2034"/>
      <c r="W162" s="2031"/>
    </row>
    <row r="163" spans="1:23" s="1039" customFormat="1" ht="12.75">
      <c r="A163" s="1040"/>
      <c r="B163" s="1490"/>
      <c r="C163" s="1503"/>
      <c r="D163" s="1504" t="s">
        <v>5142</v>
      </c>
      <c r="E163" s="1505"/>
      <c r="F163" s="1505"/>
      <c r="G163" s="1505"/>
      <c r="H163" s="1506"/>
      <c r="I163" s="1447">
        <v>0</v>
      </c>
      <c r="J163" s="1495">
        <v>0</v>
      </c>
      <c r="K163" s="1209" t="str">
        <f>IF(I163=0,"",J163*I163)</f>
        <v/>
      </c>
      <c r="L163" s="745"/>
      <c r="M163" s="2181" t="s">
        <v>6418</v>
      </c>
      <c r="N163" s="2182" t="str">
        <f>VLOOKUP(M163,'FICHE RATIOS'!C:D,2,FALSE)</f>
        <v>Equipements de Cuisine</v>
      </c>
      <c r="P163" s="2034"/>
      <c r="Q163" s="2031"/>
      <c r="S163" s="2034"/>
      <c r="T163" s="2031"/>
      <c r="V163" s="2034"/>
      <c r="W163" s="2031"/>
    </row>
    <row r="164" spans="1:23" s="1039" customFormat="1" ht="36.75" thickBot="1">
      <c r="A164" s="1040"/>
      <c r="B164" s="1512" t="s">
        <v>5143</v>
      </c>
      <c r="C164" s="1523" t="s">
        <v>5143</v>
      </c>
      <c r="D164" s="1508" t="s">
        <v>5144</v>
      </c>
      <c r="E164" s="1509">
        <v>2500</v>
      </c>
      <c r="F164" s="1509">
        <v>800</v>
      </c>
      <c r="G164" s="1509">
        <v>900</v>
      </c>
      <c r="H164" s="1510" t="s">
        <v>36</v>
      </c>
      <c r="I164" s="1447">
        <v>1</v>
      </c>
      <c r="J164" s="1495">
        <v>2589.5100000000002</v>
      </c>
      <c r="K164" s="1209">
        <f>IF(I164=0,"",J164*I164)</f>
        <v>2589.5100000000002</v>
      </c>
      <c r="L164" s="745"/>
      <c r="M164" s="2181" t="s">
        <v>6418</v>
      </c>
      <c r="N164" s="2182" t="str">
        <f>VLOOKUP(M164,'FICHE RATIOS'!C:D,2,FALSE)</f>
        <v>Equipements de Cuisine</v>
      </c>
      <c r="P164" s="2037"/>
      <c r="Q164" s="2038"/>
      <c r="S164" s="2037"/>
      <c r="T164" s="2038"/>
      <c r="V164" s="2037"/>
      <c r="W164" s="2038"/>
    </row>
    <row r="165" spans="1:23" s="1039" customFormat="1" ht="48">
      <c r="A165" s="1040"/>
      <c r="B165" s="1512" t="s">
        <v>5145</v>
      </c>
      <c r="C165" s="1550" t="s">
        <v>5145</v>
      </c>
      <c r="D165" s="1508" t="s">
        <v>5146</v>
      </c>
      <c r="E165" s="1509">
        <v>4440</v>
      </c>
      <c r="F165" s="1509">
        <v>990</v>
      </c>
      <c r="G165" s="1509" t="s">
        <v>5147</v>
      </c>
      <c r="H165" s="1510" t="s">
        <v>36</v>
      </c>
      <c r="I165" s="1447">
        <v>1</v>
      </c>
      <c r="J165" s="1495">
        <v>16457.02</v>
      </c>
      <c r="K165" s="1209">
        <f>IF(I165=0,"",J165*I165)</f>
        <v>16457.02</v>
      </c>
      <c r="L165" s="745"/>
      <c r="M165" s="2181" t="s">
        <v>6418</v>
      </c>
      <c r="N165" s="2182" t="str">
        <f>VLOOKUP(M165,'FICHE RATIOS'!C:D,2,FALSE)</f>
        <v>Equipements de Cuisine</v>
      </c>
    </row>
    <row r="166" spans="1:23" s="1039" customFormat="1" ht="12.75">
      <c r="A166" s="1040"/>
      <c r="B166" s="1520" t="s">
        <v>5148</v>
      </c>
      <c r="C166" s="1516" t="s">
        <v>5148</v>
      </c>
      <c r="D166" s="1521" t="s">
        <v>5149</v>
      </c>
      <c r="E166" s="1491">
        <v>2000</v>
      </c>
      <c r="F166" s="1491">
        <v>1250</v>
      </c>
      <c r="G166" s="1491" t="s">
        <v>4974</v>
      </c>
      <c r="H166" s="1525" t="s">
        <v>36</v>
      </c>
      <c r="I166" s="1447">
        <v>1</v>
      </c>
      <c r="J166" s="1495">
        <v>0</v>
      </c>
      <c r="K166" s="1209" t="s">
        <v>910</v>
      </c>
      <c r="L166" s="745"/>
      <c r="M166" s="2181" t="s">
        <v>6418</v>
      </c>
      <c r="N166" s="2182" t="str">
        <f>VLOOKUP(M166,'FICHE RATIOS'!C:D,2,FALSE)</f>
        <v>Equipements de Cuisine</v>
      </c>
    </row>
    <row r="167" spans="1:23" s="1039" customFormat="1" ht="24">
      <c r="A167" s="1040" t="s">
        <v>4959</v>
      </c>
      <c r="B167" s="1512" t="s">
        <v>5150</v>
      </c>
      <c r="C167" s="1516" t="s">
        <v>5150</v>
      </c>
      <c r="D167" s="1508" t="s">
        <v>5151</v>
      </c>
      <c r="E167" s="1509">
        <v>1400</v>
      </c>
      <c r="F167" s="1509">
        <v>600</v>
      </c>
      <c r="G167" s="1509">
        <v>1800</v>
      </c>
      <c r="H167" s="1510" t="s">
        <v>36</v>
      </c>
      <c r="I167" s="1447">
        <v>1</v>
      </c>
      <c r="J167" s="1495">
        <v>0</v>
      </c>
      <c r="K167" s="1209" t="s">
        <v>910</v>
      </c>
      <c r="L167" s="745"/>
      <c r="M167" s="2181" t="s">
        <v>6418</v>
      </c>
      <c r="N167" s="2182" t="str">
        <f>VLOOKUP(M167,'FICHE RATIOS'!C:D,2,FALSE)</f>
        <v>Equipements de Cuisine</v>
      </c>
    </row>
    <row r="168" spans="1:23" s="1039" customFormat="1" ht="36">
      <c r="A168" s="1040" t="s">
        <v>4959</v>
      </c>
      <c r="B168" s="1512" t="s">
        <v>5152</v>
      </c>
      <c r="C168" s="1516" t="s">
        <v>5152</v>
      </c>
      <c r="D168" s="1508" t="s">
        <v>5153</v>
      </c>
      <c r="E168" s="1509">
        <v>1270</v>
      </c>
      <c r="F168" s="1509">
        <v>620</v>
      </c>
      <c r="G168" s="1509">
        <v>1705</v>
      </c>
      <c r="H168" s="1510" t="s">
        <v>36</v>
      </c>
      <c r="I168" s="1447">
        <v>2</v>
      </c>
      <c r="J168" s="1495">
        <v>0</v>
      </c>
      <c r="K168" s="1209" t="s">
        <v>910</v>
      </c>
      <c r="L168" s="745"/>
      <c r="M168" s="2181" t="s">
        <v>6418</v>
      </c>
      <c r="N168" s="2182" t="str">
        <f>VLOOKUP(M168,'FICHE RATIOS'!C:D,2,FALSE)</f>
        <v>Equipements de Cuisine</v>
      </c>
    </row>
    <row r="169" spans="1:23" s="1039" customFormat="1" ht="24">
      <c r="A169" s="1040"/>
      <c r="B169" s="1512" t="s">
        <v>5154</v>
      </c>
      <c r="C169" s="1519" t="s">
        <v>5154</v>
      </c>
      <c r="D169" s="1508" t="s">
        <v>4969</v>
      </c>
      <c r="E169" s="1509">
        <v>500</v>
      </c>
      <c r="F169" s="1509">
        <v>500</v>
      </c>
      <c r="G169" s="1509">
        <v>390</v>
      </c>
      <c r="H169" s="1510" t="s">
        <v>36</v>
      </c>
      <c r="I169" s="1447">
        <v>1</v>
      </c>
      <c r="J169" s="1495">
        <v>403.66</v>
      </c>
      <c r="K169" s="1209">
        <f>IF(I169=0,"",J169*I169)</f>
        <v>403.66</v>
      </c>
      <c r="L169" s="745"/>
      <c r="M169" s="2181" t="s">
        <v>6418</v>
      </c>
      <c r="N169" s="2182" t="str">
        <f>VLOOKUP(M169,'FICHE RATIOS'!C:D,2,FALSE)</f>
        <v>Equipements de Cuisine</v>
      </c>
    </row>
    <row r="170" spans="1:23" s="1039" customFormat="1" ht="12.75">
      <c r="A170" s="1040" t="s">
        <v>4959</v>
      </c>
      <c r="B170" s="1512" t="s">
        <v>5155</v>
      </c>
      <c r="C170" s="1523" t="s">
        <v>5155</v>
      </c>
      <c r="D170" s="1508" t="s">
        <v>4980</v>
      </c>
      <c r="E170" s="1509">
        <v>450</v>
      </c>
      <c r="F170" s="1509">
        <v>535</v>
      </c>
      <c r="G170" s="1509">
        <v>970</v>
      </c>
      <c r="H170" s="1510" t="s">
        <v>36</v>
      </c>
      <c r="I170" s="1447">
        <v>1</v>
      </c>
      <c r="J170" s="1495">
        <v>0</v>
      </c>
      <c r="K170" s="1209" t="s">
        <v>910</v>
      </c>
      <c r="L170" s="745"/>
      <c r="M170" s="2181" t="s">
        <v>6418</v>
      </c>
      <c r="N170" s="2182" t="str">
        <f>VLOOKUP(M170,'FICHE RATIOS'!C:D,2,FALSE)</f>
        <v>Equipements de Cuisine</v>
      </c>
    </row>
    <row r="171" spans="1:23" s="1039" customFormat="1" ht="12">
      <c r="A171" s="1040"/>
      <c r="B171" s="1490"/>
      <c r="C171" s="1447"/>
      <c r="D171" s="1508"/>
      <c r="E171" s="1509"/>
      <c r="F171" s="1509"/>
      <c r="G171" s="1509"/>
      <c r="H171" s="1494"/>
      <c r="I171" s="1447">
        <v>0</v>
      </c>
      <c r="J171" s="1495">
        <v>0</v>
      </c>
      <c r="K171" s="1209" t="str">
        <f t="shared" ref="K171:K184" si="6">IF(I171=0,"",J171*I171)</f>
        <v/>
      </c>
      <c r="L171" s="745"/>
      <c r="M171" s="2181" t="s">
        <v>6418</v>
      </c>
      <c r="N171" s="2182" t="str">
        <f>VLOOKUP(M171,'FICHE RATIOS'!C:D,2,FALSE)</f>
        <v>Equipements de Cuisine</v>
      </c>
    </row>
    <row r="172" spans="1:23" s="1039" customFormat="1" ht="12">
      <c r="A172" s="1040"/>
      <c r="B172" s="1490"/>
      <c r="C172" s="1503"/>
      <c r="D172" s="1504" t="s">
        <v>5156</v>
      </c>
      <c r="E172" s="1505"/>
      <c r="F172" s="1505"/>
      <c r="G172" s="1505"/>
      <c r="H172" s="1506"/>
      <c r="I172" s="1447">
        <v>0</v>
      </c>
      <c r="J172" s="1495">
        <v>0</v>
      </c>
      <c r="K172" s="1209" t="str">
        <f t="shared" si="6"/>
        <v/>
      </c>
      <c r="L172" s="745"/>
      <c r="M172" s="2181" t="s">
        <v>6418</v>
      </c>
      <c r="N172" s="2182" t="str">
        <f>VLOOKUP(M172,'FICHE RATIOS'!C:D,2,FALSE)</f>
        <v>Equipements de Cuisine</v>
      </c>
    </row>
    <row r="173" spans="1:23" s="1039" customFormat="1" ht="24">
      <c r="A173" s="1040"/>
      <c r="B173" s="1512" t="s">
        <v>5157</v>
      </c>
      <c r="C173" s="1447" t="s">
        <v>5157</v>
      </c>
      <c r="D173" s="1508" t="s">
        <v>5158</v>
      </c>
      <c r="E173" s="1509" t="s">
        <v>4959</v>
      </c>
      <c r="F173" s="1509" t="s">
        <v>4959</v>
      </c>
      <c r="G173" s="1509" t="s">
        <v>4959</v>
      </c>
      <c r="H173" s="1510" t="s">
        <v>36</v>
      </c>
      <c r="I173" s="1447"/>
      <c r="J173" s="1495">
        <v>0</v>
      </c>
      <c r="K173" s="1209" t="str">
        <f t="shared" si="6"/>
        <v/>
      </c>
      <c r="L173" s="745"/>
      <c r="M173" s="2181" t="s">
        <v>6418</v>
      </c>
      <c r="N173" s="2182" t="str">
        <f>VLOOKUP(M173,'FICHE RATIOS'!C:D,2,FALSE)</f>
        <v>Equipements de Cuisine</v>
      </c>
    </row>
    <row r="174" spans="1:23" s="1039" customFormat="1" ht="24">
      <c r="A174" s="1040"/>
      <c r="B174" s="1512" t="s">
        <v>5159</v>
      </c>
      <c r="C174" s="1447" t="s">
        <v>5159</v>
      </c>
      <c r="D174" s="1508" t="s">
        <v>5160</v>
      </c>
      <c r="E174" s="2737" t="s">
        <v>5161</v>
      </c>
      <c r="F174" s="2738"/>
      <c r="G174" s="2739"/>
      <c r="H174" s="1510" t="s">
        <v>36</v>
      </c>
      <c r="I174" s="1447">
        <v>1</v>
      </c>
      <c r="J174" s="1495">
        <v>6379.25</v>
      </c>
      <c r="K174" s="1209">
        <f t="shared" si="6"/>
        <v>6379.25</v>
      </c>
      <c r="L174" s="745"/>
      <c r="M174" s="2181" t="s">
        <v>6418</v>
      </c>
      <c r="N174" s="2182" t="str">
        <f>VLOOKUP(M174,'FICHE RATIOS'!C:D,2,FALSE)</f>
        <v>Equipements de Cuisine</v>
      </c>
    </row>
    <row r="175" spans="1:23" s="1039" customFormat="1" ht="12">
      <c r="A175" s="1040"/>
      <c r="B175" s="1490"/>
      <c r="C175" s="1447"/>
      <c r="D175" s="1508"/>
      <c r="E175" s="1509"/>
      <c r="F175" s="1509"/>
      <c r="G175" s="1509"/>
      <c r="H175" s="1494"/>
      <c r="I175" s="1447">
        <v>0</v>
      </c>
      <c r="J175" s="1495">
        <v>0</v>
      </c>
      <c r="K175" s="1209" t="str">
        <f t="shared" si="6"/>
        <v/>
      </c>
      <c r="L175" s="745"/>
      <c r="M175" s="2181" t="s">
        <v>6418</v>
      </c>
      <c r="N175" s="2182" t="str">
        <f>VLOOKUP(M175,'FICHE RATIOS'!C:D,2,FALSE)</f>
        <v>Equipements de Cuisine</v>
      </c>
    </row>
    <row r="176" spans="1:23" s="1039" customFormat="1" ht="12">
      <c r="A176" s="1040"/>
      <c r="B176" s="1490"/>
      <c r="C176" s="1551"/>
      <c r="D176" s="1552" t="s">
        <v>5162</v>
      </c>
      <c r="E176" s="1553"/>
      <c r="F176" s="1553"/>
      <c r="G176" s="1553"/>
      <c r="H176" s="1494"/>
      <c r="I176" s="1447">
        <v>0</v>
      </c>
      <c r="J176" s="1495">
        <v>0</v>
      </c>
      <c r="K176" s="1209" t="str">
        <f t="shared" si="6"/>
        <v/>
      </c>
      <c r="L176" s="745"/>
      <c r="M176" s="2181" t="s">
        <v>6418</v>
      </c>
      <c r="N176" s="2182" t="str">
        <f>VLOOKUP(M176,'FICHE RATIOS'!C:D,2,FALSE)</f>
        <v>Equipements de Cuisine</v>
      </c>
    </row>
    <row r="177" spans="1:14" s="1039" customFormat="1" ht="24">
      <c r="A177" s="1040"/>
      <c r="B177" s="1524" t="s">
        <v>5163</v>
      </c>
      <c r="C177" s="1507" t="s">
        <v>5163</v>
      </c>
      <c r="D177" s="1508" t="s">
        <v>5164</v>
      </c>
      <c r="E177" s="2737" t="s">
        <v>5161</v>
      </c>
      <c r="F177" s="2738"/>
      <c r="G177" s="2739"/>
      <c r="H177" s="1494"/>
      <c r="I177" s="1447">
        <v>1</v>
      </c>
      <c r="J177" s="1495">
        <v>5826.35</v>
      </c>
      <c r="K177" s="1209">
        <f t="shared" si="6"/>
        <v>5826.35</v>
      </c>
      <c r="L177" s="745"/>
      <c r="M177" s="2181" t="s">
        <v>6418</v>
      </c>
      <c r="N177" s="2182" t="str">
        <f>VLOOKUP(M177,'FICHE RATIOS'!C:D,2,FALSE)</f>
        <v>Equipements de Cuisine</v>
      </c>
    </row>
    <row r="178" spans="1:14" s="1039" customFormat="1" ht="48">
      <c r="A178" s="1040"/>
      <c r="B178" s="1512" t="s">
        <v>5165</v>
      </c>
      <c r="C178" s="1523" t="s">
        <v>5165</v>
      </c>
      <c r="D178" s="1508" t="s">
        <v>5166</v>
      </c>
      <c r="E178" s="1509">
        <v>1530</v>
      </c>
      <c r="F178" s="1509">
        <v>700</v>
      </c>
      <c r="G178" s="1509">
        <v>760</v>
      </c>
      <c r="H178" s="1510" t="s">
        <v>36</v>
      </c>
      <c r="I178" s="1447">
        <v>1</v>
      </c>
      <c r="J178" s="1495">
        <v>5441.6</v>
      </c>
      <c r="K178" s="1209">
        <f t="shared" si="6"/>
        <v>5441.6</v>
      </c>
      <c r="L178" s="745"/>
      <c r="M178" s="2181" t="s">
        <v>6418</v>
      </c>
      <c r="N178" s="2182" t="str">
        <f>VLOOKUP(M178,'FICHE RATIOS'!C:D,2,FALSE)</f>
        <v>Equipements de Cuisine</v>
      </c>
    </row>
    <row r="179" spans="1:14" s="1039" customFormat="1" ht="24">
      <c r="A179" s="1040"/>
      <c r="B179" s="1524" t="s">
        <v>5167</v>
      </c>
      <c r="C179" s="1554" t="s">
        <v>5167</v>
      </c>
      <c r="D179" s="1508" t="s">
        <v>5168</v>
      </c>
      <c r="E179" s="1509">
        <v>1530</v>
      </c>
      <c r="F179" s="1509">
        <v>700</v>
      </c>
      <c r="G179" s="1509">
        <v>662</v>
      </c>
      <c r="H179" s="1510" t="s">
        <v>36</v>
      </c>
      <c r="I179" s="1447">
        <v>1</v>
      </c>
      <c r="J179" s="1495">
        <v>1969.35</v>
      </c>
      <c r="K179" s="1209">
        <f t="shared" si="6"/>
        <v>1969.35</v>
      </c>
      <c r="L179" s="745"/>
      <c r="M179" s="2181" t="s">
        <v>6418</v>
      </c>
      <c r="N179" s="2182" t="str">
        <f>VLOOKUP(M179,'FICHE RATIOS'!C:D,2,FALSE)</f>
        <v>Equipements de Cuisine</v>
      </c>
    </row>
    <row r="180" spans="1:14" s="1039" customFormat="1" ht="12.75">
      <c r="A180" s="1040"/>
      <c r="B180" s="1520" t="s">
        <v>5169</v>
      </c>
      <c r="C180" s="1516" t="s">
        <v>5169</v>
      </c>
      <c r="D180" s="1521" t="s">
        <v>5170</v>
      </c>
      <c r="E180" s="1491"/>
      <c r="F180" s="1491"/>
      <c r="G180" s="1491" t="s">
        <v>4974</v>
      </c>
      <c r="H180" s="1525" t="s">
        <v>36</v>
      </c>
      <c r="I180" s="1447">
        <v>1</v>
      </c>
      <c r="J180" s="1495">
        <v>0</v>
      </c>
      <c r="K180" s="1209">
        <f t="shared" si="6"/>
        <v>0</v>
      </c>
      <c r="L180" s="745"/>
      <c r="M180" s="2181" t="s">
        <v>6418</v>
      </c>
      <c r="N180" s="2182" t="str">
        <f>VLOOKUP(M180,'FICHE RATIOS'!C:D,2,FALSE)</f>
        <v>Equipements de Cuisine</v>
      </c>
    </row>
    <row r="181" spans="1:14" s="1039" customFormat="1" ht="12.75">
      <c r="A181" s="1040"/>
      <c r="B181" s="1512" t="s">
        <v>5171</v>
      </c>
      <c r="C181" s="1523" t="s">
        <v>5171</v>
      </c>
      <c r="D181" s="1508" t="s">
        <v>5172</v>
      </c>
      <c r="E181" s="1509">
        <v>1200</v>
      </c>
      <c r="F181" s="1509">
        <v>700</v>
      </c>
      <c r="G181" s="1509">
        <v>635</v>
      </c>
      <c r="H181" s="1510" t="s">
        <v>36</v>
      </c>
      <c r="I181" s="1447">
        <v>1</v>
      </c>
      <c r="J181" s="1495">
        <v>1701.98</v>
      </c>
      <c r="K181" s="1209">
        <f t="shared" si="6"/>
        <v>1701.98</v>
      </c>
      <c r="L181" s="745"/>
      <c r="M181" s="2181" t="s">
        <v>6418</v>
      </c>
      <c r="N181" s="2182" t="str">
        <f>VLOOKUP(M181,'FICHE RATIOS'!C:D,2,FALSE)</f>
        <v>Equipements de Cuisine</v>
      </c>
    </row>
    <row r="182" spans="1:14" s="1039" customFormat="1" ht="12.75">
      <c r="A182" s="1040"/>
      <c r="B182" s="1512" t="s">
        <v>5173</v>
      </c>
      <c r="C182" s="1523" t="s">
        <v>5173</v>
      </c>
      <c r="D182" s="1508" t="s">
        <v>5174</v>
      </c>
      <c r="E182" s="1509">
        <v>400</v>
      </c>
      <c r="F182" s="1509">
        <v>900</v>
      </c>
      <c r="G182" s="1509">
        <v>265</v>
      </c>
      <c r="H182" s="1510" t="s">
        <v>36</v>
      </c>
      <c r="I182" s="1447">
        <v>1</v>
      </c>
      <c r="J182" s="1495">
        <v>2127.81</v>
      </c>
      <c r="K182" s="1209">
        <f t="shared" si="6"/>
        <v>2127.81</v>
      </c>
      <c r="L182" s="745"/>
      <c r="M182" s="2181" t="s">
        <v>6418</v>
      </c>
      <c r="N182" s="2182" t="str">
        <f>VLOOKUP(M182,'FICHE RATIOS'!C:D,2,FALSE)</f>
        <v>Equipements de Cuisine</v>
      </c>
    </row>
    <row r="183" spans="1:14" s="1039" customFormat="1" ht="24">
      <c r="A183" s="1040"/>
      <c r="B183" s="1512" t="s">
        <v>5175</v>
      </c>
      <c r="C183" s="1523" t="s">
        <v>5175</v>
      </c>
      <c r="D183" s="1508" t="s">
        <v>5176</v>
      </c>
      <c r="E183" s="1509">
        <v>800</v>
      </c>
      <c r="F183" s="1509">
        <v>900</v>
      </c>
      <c r="G183" s="1509">
        <v>265</v>
      </c>
      <c r="H183" s="1510" t="s">
        <v>36</v>
      </c>
      <c r="I183" s="1447">
        <v>1</v>
      </c>
      <c r="J183" s="1495">
        <v>2354.1</v>
      </c>
      <c r="K183" s="1209">
        <f t="shared" si="6"/>
        <v>2354.1</v>
      </c>
      <c r="L183" s="745"/>
      <c r="M183" s="2181" t="s">
        <v>6418</v>
      </c>
      <c r="N183" s="2182" t="str">
        <f>VLOOKUP(M183,'FICHE RATIOS'!C:D,2,FALSE)</f>
        <v>Equipements de Cuisine</v>
      </c>
    </row>
    <row r="184" spans="1:14" s="1039" customFormat="1" ht="48">
      <c r="A184" s="1040"/>
      <c r="B184" s="1512" t="s">
        <v>5177</v>
      </c>
      <c r="C184" s="1523" t="s">
        <v>5177</v>
      </c>
      <c r="D184" s="1508" t="s">
        <v>5178</v>
      </c>
      <c r="E184" s="1509">
        <v>1200</v>
      </c>
      <c r="F184" s="1509">
        <v>900</v>
      </c>
      <c r="G184" s="1509">
        <v>900</v>
      </c>
      <c r="H184" s="1510" t="s">
        <v>36</v>
      </c>
      <c r="I184" s="1447">
        <v>1</v>
      </c>
      <c r="J184" s="1495">
        <v>10653.3</v>
      </c>
      <c r="K184" s="1209">
        <f t="shared" si="6"/>
        <v>10653.3</v>
      </c>
      <c r="L184" s="745"/>
      <c r="M184" s="2181" t="s">
        <v>6418</v>
      </c>
      <c r="N184" s="2182" t="str">
        <f>VLOOKUP(M184,'FICHE RATIOS'!C:D,2,FALSE)</f>
        <v>Equipements de Cuisine</v>
      </c>
    </row>
    <row r="185" spans="1:14" s="1039" customFormat="1" ht="12.75">
      <c r="A185" s="1040"/>
      <c r="B185" s="1520" t="s">
        <v>5179</v>
      </c>
      <c r="C185" s="1516" t="s">
        <v>5179</v>
      </c>
      <c r="D185" s="1521" t="s">
        <v>5180</v>
      </c>
      <c r="E185" s="1491">
        <v>2500</v>
      </c>
      <c r="F185" s="1491">
        <v>1250</v>
      </c>
      <c r="G185" s="1491" t="s">
        <v>4974</v>
      </c>
      <c r="H185" s="1525" t="s">
        <v>36</v>
      </c>
      <c r="I185" s="1447">
        <v>1</v>
      </c>
      <c r="J185" s="1495">
        <v>0</v>
      </c>
      <c r="K185" s="1209" t="s">
        <v>910</v>
      </c>
      <c r="L185" s="745"/>
      <c r="M185" s="2181" t="s">
        <v>6418</v>
      </c>
      <c r="N185" s="2182" t="str">
        <f>VLOOKUP(M185,'FICHE RATIOS'!C:D,2,FALSE)</f>
        <v>Equipements de Cuisine</v>
      </c>
    </row>
    <row r="186" spans="1:14" s="1039" customFormat="1" ht="24">
      <c r="A186" s="1040" t="s">
        <v>4959</v>
      </c>
      <c r="B186" s="1512" t="s">
        <v>5181</v>
      </c>
      <c r="C186" s="1516" t="s">
        <v>5181</v>
      </c>
      <c r="D186" s="1508" t="s">
        <v>5182</v>
      </c>
      <c r="E186" s="1509">
        <v>955</v>
      </c>
      <c r="F186" s="1509">
        <v>480</v>
      </c>
      <c r="G186" s="1509">
        <v>900</v>
      </c>
      <c r="H186" s="1510" t="s">
        <v>36</v>
      </c>
      <c r="I186" s="1447">
        <v>2</v>
      </c>
      <c r="J186" s="1495">
        <v>0</v>
      </c>
      <c r="K186" s="1209" t="s">
        <v>910</v>
      </c>
      <c r="L186" s="745"/>
      <c r="M186" s="2181" t="s">
        <v>6418</v>
      </c>
      <c r="N186" s="2182" t="str">
        <f>VLOOKUP(M186,'FICHE RATIOS'!C:D,2,FALSE)</f>
        <v>Equipements de Cuisine</v>
      </c>
    </row>
    <row r="187" spans="1:14" s="1039" customFormat="1" ht="36">
      <c r="A187" s="1040"/>
      <c r="B187" s="1512" t="s">
        <v>5183</v>
      </c>
      <c r="C187" s="1523" t="s">
        <v>5183</v>
      </c>
      <c r="D187" s="1508" t="s">
        <v>5184</v>
      </c>
      <c r="E187" s="1509">
        <v>1400</v>
      </c>
      <c r="F187" s="1509">
        <v>700</v>
      </c>
      <c r="G187" s="1509">
        <v>900</v>
      </c>
      <c r="H187" s="1526" t="s">
        <v>36</v>
      </c>
      <c r="I187" s="1447">
        <v>1</v>
      </c>
      <c r="J187" s="1495">
        <v>2157.3200000000002</v>
      </c>
      <c r="K187" s="1209">
        <f t="shared" ref="K187:K193" si="7">IF(I187=0,"",J187*I187)</f>
        <v>2157.3200000000002</v>
      </c>
      <c r="L187" s="745"/>
      <c r="M187" s="2181" t="s">
        <v>6418</v>
      </c>
      <c r="N187" s="2182" t="str">
        <f>VLOOKUP(M187,'FICHE RATIOS'!C:D,2,FALSE)</f>
        <v>Equipements de Cuisine</v>
      </c>
    </row>
    <row r="188" spans="1:14" s="1039" customFormat="1" ht="48">
      <c r="A188" s="1040"/>
      <c r="B188" s="1512" t="s">
        <v>5185</v>
      </c>
      <c r="C188" s="1523" t="s">
        <v>5185</v>
      </c>
      <c r="D188" s="1508" t="s">
        <v>5186</v>
      </c>
      <c r="E188" s="1509">
        <v>740</v>
      </c>
      <c r="F188" s="1509">
        <v>890</v>
      </c>
      <c r="G188" s="1509">
        <v>2060</v>
      </c>
      <c r="H188" s="1510" t="s">
        <v>36</v>
      </c>
      <c r="I188" s="1447">
        <v>1</v>
      </c>
      <c r="J188" s="1495">
        <v>4476.91</v>
      </c>
      <c r="K188" s="1209">
        <f t="shared" si="7"/>
        <v>4476.91</v>
      </c>
      <c r="L188" s="745"/>
      <c r="M188" s="2181" t="s">
        <v>6418</v>
      </c>
      <c r="N188" s="2182" t="str">
        <f>VLOOKUP(M188,'FICHE RATIOS'!C:D,2,FALSE)</f>
        <v>Equipements de Cuisine</v>
      </c>
    </row>
    <row r="189" spans="1:14" s="1039" customFormat="1" ht="24">
      <c r="A189" s="1040"/>
      <c r="B189" s="1512" t="s">
        <v>5187</v>
      </c>
      <c r="C189" s="1523" t="s">
        <v>5187</v>
      </c>
      <c r="D189" s="1508" t="s">
        <v>4956</v>
      </c>
      <c r="E189" s="1509">
        <v>200</v>
      </c>
      <c r="F189" s="1509">
        <v>200</v>
      </c>
      <c r="G189" s="1509">
        <v>200</v>
      </c>
      <c r="H189" s="1510" t="s">
        <v>36</v>
      </c>
      <c r="I189" s="1447">
        <v>1</v>
      </c>
      <c r="J189" s="1495">
        <v>179.43</v>
      </c>
      <c r="K189" s="1209">
        <f t="shared" si="7"/>
        <v>179.43</v>
      </c>
      <c r="L189" s="745"/>
      <c r="M189" s="2181" t="s">
        <v>6418</v>
      </c>
      <c r="N189" s="2182" t="str">
        <f>VLOOKUP(M189,'FICHE RATIOS'!C:D,2,FALSE)</f>
        <v>Equipements de Cuisine</v>
      </c>
    </row>
    <row r="190" spans="1:14" s="1039" customFormat="1" ht="12">
      <c r="A190" s="1040"/>
      <c r="B190" s="1490"/>
      <c r="C190" s="1447"/>
      <c r="D190" s="1508"/>
      <c r="E190" s="1509"/>
      <c r="F190" s="1509"/>
      <c r="G190" s="1509"/>
      <c r="H190" s="1494"/>
      <c r="I190" s="1447">
        <v>0</v>
      </c>
      <c r="J190" s="1495">
        <v>0</v>
      </c>
      <c r="K190" s="1209" t="str">
        <f t="shared" si="7"/>
        <v/>
      </c>
      <c r="L190" s="745"/>
      <c r="M190" s="2181" t="s">
        <v>6418</v>
      </c>
      <c r="N190" s="2182" t="str">
        <f>VLOOKUP(M190,'FICHE RATIOS'!C:D,2,FALSE)</f>
        <v>Equipements de Cuisine</v>
      </c>
    </row>
    <row r="191" spans="1:14" s="1039" customFormat="1" ht="12">
      <c r="A191" s="1040"/>
      <c r="B191" s="1490"/>
      <c r="C191" s="1551"/>
      <c r="D191" s="1552" t="s">
        <v>5188</v>
      </c>
      <c r="E191" s="1553"/>
      <c r="F191" s="1553"/>
      <c r="G191" s="1553"/>
      <c r="H191" s="1494"/>
      <c r="I191" s="1447">
        <v>0</v>
      </c>
      <c r="J191" s="1495">
        <v>0</v>
      </c>
      <c r="K191" s="1209" t="str">
        <f t="shared" si="7"/>
        <v/>
      </c>
      <c r="L191" s="745"/>
      <c r="M191" s="2181" t="s">
        <v>6418</v>
      </c>
      <c r="N191" s="2182" t="str">
        <f>VLOOKUP(M191,'FICHE RATIOS'!C:D,2,FALSE)</f>
        <v>Equipements de Cuisine</v>
      </c>
    </row>
    <row r="192" spans="1:14" s="1039" customFormat="1" ht="24">
      <c r="A192" s="1040"/>
      <c r="B192" s="1524" t="s">
        <v>5189</v>
      </c>
      <c r="C192" s="1507" t="s">
        <v>5189</v>
      </c>
      <c r="D192" s="1508" t="s">
        <v>5164</v>
      </c>
      <c r="E192" s="2737" t="s">
        <v>5161</v>
      </c>
      <c r="F192" s="2738"/>
      <c r="G192" s="2739"/>
      <c r="H192" s="1494"/>
      <c r="I192" s="1447">
        <v>1</v>
      </c>
      <c r="J192" s="1495">
        <v>2795.85</v>
      </c>
      <c r="K192" s="1209">
        <f t="shared" si="7"/>
        <v>2795.85</v>
      </c>
      <c r="L192" s="745"/>
      <c r="M192" s="2181" t="s">
        <v>6418</v>
      </c>
      <c r="N192" s="2182" t="str">
        <f>VLOOKUP(M192,'FICHE RATIOS'!C:D,2,FALSE)</f>
        <v>Equipements de Cuisine</v>
      </c>
    </row>
    <row r="193" spans="1:14" s="1039" customFormat="1" ht="24">
      <c r="A193" s="1040"/>
      <c r="B193" s="1524" t="s">
        <v>5190</v>
      </c>
      <c r="C193" s="1507" t="s">
        <v>5190</v>
      </c>
      <c r="D193" s="1508" t="s">
        <v>5191</v>
      </c>
      <c r="E193" s="1509">
        <v>1860</v>
      </c>
      <c r="F193" s="1509">
        <v>700</v>
      </c>
      <c r="G193" s="1509">
        <v>662</v>
      </c>
      <c r="H193" s="1510" t="s">
        <v>36</v>
      </c>
      <c r="I193" s="1447">
        <v>1</v>
      </c>
      <c r="J193" s="1495">
        <v>2295.1999999999998</v>
      </c>
      <c r="K193" s="1209">
        <f t="shared" si="7"/>
        <v>2295.1999999999998</v>
      </c>
      <c r="L193" s="745"/>
      <c r="M193" s="2181" t="s">
        <v>6418</v>
      </c>
      <c r="N193" s="2182" t="str">
        <f>VLOOKUP(M193,'FICHE RATIOS'!C:D,2,FALSE)</f>
        <v>Equipements de Cuisine</v>
      </c>
    </row>
    <row r="194" spans="1:14" s="1039" customFormat="1" ht="12.75">
      <c r="A194" s="1040"/>
      <c r="B194" s="1520" t="s">
        <v>5192</v>
      </c>
      <c r="C194" s="1516" t="s">
        <v>5192</v>
      </c>
      <c r="D194" s="1521" t="s">
        <v>5193</v>
      </c>
      <c r="E194" s="1491"/>
      <c r="F194" s="1491"/>
      <c r="G194" s="1491" t="s">
        <v>4974</v>
      </c>
      <c r="H194" s="1525" t="s">
        <v>36</v>
      </c>
      <c r="I194" s="1447">
        <v>1</v>
      </c>
      <c r="J194" s="1495">
        <v>0</v>
      </c>
      <c r="K194" s="1209" t="s">
        <v>910</v>
      </c>
      <c r="L194" s="745"/>
      <c r="M194" s="2181" t="s">
        <v>6418</v>
      </c>
      <c r="N194" s="2182" t="str">
        <f>VLOOKUP(M194,'FICHE RATIOS'!C:D,2,FALSE)</f>
        <v>Equipements de Cuisine</v>
      </c>
    </row>
    <row r="195" spans="1:14" s="1039" customFormat="1" ht="24">
      <c r="A195" s="1040" t="s">
        <v>4959</v>
      </c>
      <c r="B195" s="1512" t="s">
        <v>5194</v>
      </c>
      <c r="C195" s="1516" t="s">
        <v>5194</v>
      </c>
      <c r="D195" s="1508" t="s">
        <v>5182</v>
      </c>
      <c r="E195" s="1509">
        <v>955</v>
      </c>
      <c r="F195" s="1509">
        <v>480</v>
      </c>
      <c r="G195" s="1509">
        <v>900</v>
      </c>
      <c r="H195" s="1510" t="s">
        <v>36</v>
      </c>
      <c r="I195" s="1447"/>
      <c r="J195" s="1495">
        <v>0</v>
      </c>
      <c r="K195" s="1209" t="s">
        <v>910</v>
      </c>
      <c r="L195" s="745"/>
      <c r="M195" s="2181" t="s">
        <v>6418</v>
      </c>
      <c r="N195" s="2182" t="str">
        <f>VLOOKUP(M195,'FICHE RATIOS'!C:D,2,FALSE)</f>
        <v>Equipements de Cuisine</v>
      </c>
    </row>
    <row r="196" spans="1:14" s="1039" customFormat="1" ht="36">
      <c r="A196" s="1040"/>
      <c r="B196" s="1512" t="s">
        <v>5195</v>
      </c>
      <c r="C196" s="1523" t="s">
        <v>5195</v>
      </c>
      <c r="D196" s="1508" t="s">
        <v>5196</v>
      </c>
      <c r="E196" s="1509">
        <v>528</v>
      </c>
      <c r="F196" s="1509">
        <v>821</v>
      </c>
      <c r="G196" s="1509">
        <v>1489</v>
      </c>
      <c r="H196" s="1510" t="s">
        <v>36</v>
      </c>
      <c r="I196" s="1447">
        <v>3</v>
      </c>
      <c r="J196" s="1495">
        <v>3158.37</v>
      </c>
      <c r="K196" s="1209">
        <f t="shared" ref="K196:K201" si="8">IF(I196=0,"",J196*I196)</f>
        <v>9475.11</v>
      </c>
      <c r="L196" s="745"/>
      <c r="M196" s="2181" t="s">
        <v>6418</v>
      </c>
      <c r="N196" s="2182" t="str">
        <f>VLOOKUP(M196,'FICHE RATIOS'!C:D,2,FALSE)</f>
        <v>Equipements de Cuisine</v>
      </c>
    </row>
    <row r="197" spans="1:14" s="1039" customFormat="1" ht="12">
      <c r="A197" s="1040"/>
      <c r="B197" s="1490"/>
      <c r="C197" s="1447"/>
      <c r="D197" s="1508"/>
      <c r="E197" s="1509"/>
      <c r="F197" s="1509"/>
      <c r="G197" s="1509"/>
      <c r="H197" s="1494"/>
      <c r="I197" s="1447">
        <v>0</v>
      </c>
      <c r="J197" s="1495">
        <v>0</v>
      </c>
      <c r="K197" s="1209" t="str">
        <f t="shared" si="8"/>
        <v/>
      </c>
      <c r="L197" s="745"/>
      <c r="M197" s="2181" t="s">
        <v>6418</v>
      </c>
      <c r="N197" s="2182" t="str">
        <f>VLOOKUP(M197,'FICHE RATIOS'!C:D,2,FALSE)</f>
        <v>Equipements de Cuisine</v>
      </c>
    </row>
    <row r="198" spans="1:14" s="1039" customFormat="1" ht="12">
      <c r="A198" s="1040"/>
      <c r="B198" s="1490"/>
      <c r="C198" s="1555"/>
      <c r="D198" s="1552" t="s">
        <v>5197</v>
      </c>
      <c r="E198" s="1553"/>
      <c r="F198" s="1553"/>
      <c r="G198" s="1553"/>
      <c r="H198" s="1494"/>
      <c r="I198" s="1447">
        <v>0</v>
      </c>
      <c r="J198" s="1495">
        <v>0</v>
      </c>
      <c r="K198" s="1209" t="str">
        <f t="shared" si="8"/>
        <v/>
      </c>
      <c r="L198" s="745"/>
      <c r="M198" s="2181" t="s">
        <v>6418</v>
      </c>
      <c r="N198" s="2182" t="str">
        <f>VLOOKUP(M198,'FICHE RATIOS'!C:D,2,FALSE)</f>
        <v>Equipements de Cuisine</v>
      </c>
    </row>
    <row r="199" spans="1:14" s="1039" customFormat="1" ht="24">
      <c r="A199" s="1040"/>
      <c r="B199" s="1524" t="s">
        <v>5198</v>
      </c>
      <c r="C199" s="1507" t="s">
        <v>5198</v>
      </c>
      <c r="D199" s="1508" t="s">
        <v>5164</v>
      </c>
      <c r="E199" s="2743" t="s">
        <v>5161</v>
      </c>
      <c r="F199" s="2744"/>
      <c r="G199" s="2745"/>
      <c r="H199" s="1494"/>
      <c r="I199" s="1447">
        <v>1</v>
      </c>
      <c r="J199" s="1495">
        <v>4711.05</v>
      </c>
      <c r="K199" s="1209">
        <f t="shared" si="8"/>
        <v>4711.05</v>
      </c>
      <c r="L199" s="745"/>
      <c r="M199" s="2181" t="s">
        <v>6418</v>
      </c>
      <c r="N199" s="2182" t="str">
        <f>VLOOKUP(M199,'FICHE RATIOS'!C:D,2,FALSE)</f>
        <v>Equipements de Cuisine</v>
      </c>
    </row>
    <row r="200" spans="1:14" s="1039" customFormat="1" ht="24">
      <c r="A200" s="1040"/>
      <c r="B200" s="1524" t="s">
        <v>5199</v>
      </c>
      <c r="C200" s="1554" t="s">
        <v>5199</v>
      </c>
      <c r="D200" s="1508" t="s">
        <v>5200</v>
      </c>
      <c r="E200" s="1556">
        <v>1210</v>
      </c>
      <c r="F200" s="1557">
        <v>700</v>
      </c>
      <c r="G200" s="1558">
        <v>661</v>
      </c>
      <c r="H200" s="1510" t="s">
        <v>36</v>
      </c>
      <c r="I200" s="1447">
        <v>1</v>
      </c>
      <c r="J200" s="1495">
        <v>1823.05</v>
      </c>
      <c r="K200" s="1209">
        <f t="shared" si="8"/>
        <v>1823.05</v>
      </c>
      <c r="L200" s="745"/>
      <c r="M200" s="2181" t="s">
        <v>6418</v>
      </c>
      <c r="N200" s="2182" t="str">
        <f>VLOOKUP(M200,'FICHE RATIOS'!C:D,2,FALSE)</f>
        <v>Equipements de Cuisine</v>
      </c>
    </row>
    <row r="201" spans="1:14" s="1039" customFormat="1" ht="24">
      <c r="A201" s="1040"/>
      <c r="B201" s="1512" t="s">
        <v>5201</v>
      </c>
      <c r="C201" s="1523" t="s">
        <v>5201</v>
      </c>
      <c r="D201" s="1508" t="s">
        <v>5202</v>
      </c>
      <c r="E201" s="1530">
        <v>420</v>
      </c>
      <c r="F201" s="1557">
        <v>600</v>
      </c>
      <c r="G201" s="1559">
        <v>250</v>
      </c>
      <c r="H201" s="1510" t="s">
        <v>36</v>
      </c>
      <c r="I201" s="1447">
        <v>4</v>
      </c>
      <c r="J201" s="1495">
        <v>346.89</v>
      </c>
      <c r="K201" s="1209">
        <f t="shared" si="8"/>
        <v>1387.56</v>
      </c>
      <c r="L201" s="745"/>
      <c r="M201" s="2181" t="s">
        <v>6418</v>
      </c>
      <c r="N201" s="2182" t="str">
        <f>VLOOKUP(M201,'FICHE RATIOS'!C:D,2,FALSE)</f>
        <v>Equipements de Cuisine</v>
      </c>
    </row>
    <row r="202" spans="1:14" s="1039" customFormat="1" ht="12.75">
      <c r="A202" s="1040"/>
      <c r="B202" s="1520" t="s">
        <v>5203</v>
      </c>
      <c r="C202" s="1516" t="s">
        <v>5203</v>
      </c>
      <c r="D202" s="1521" t="s">
        <v>5204</v>
      </c>
      <c r="E202" s="1560"/>
      <c r="F202" s="1561"/>
      <c r="G202" s="1562" t="s">
        <v>4974</v>
      </c>
      <c r="H202" s="1525" t="s">
        <v>36</v>
      </c>
      <c r="I202" s="1447">
        <v>1</v>
      </c>
      <c r="J202" s="1495">
        <v>0</v>
      </c>
      <c r="K202" s="1209" t="s">
        <v>910</v>
      </c>
      <c r="L202" s="745"/>
      <c r="M202" s="2181" t="s">
        <v>6418</v>
      </c>
      <c r="N202" s="2182" t="str">
        <f>VLOOKUP(M202,'FICHE RATIOS'!C:D,2,FALSE)</f>
        <v>Equipements de Cuisine</v>
      </c>
    </row>
    <row r="203" spans="1:14" s="1039" customFormat="1" ht="12.75">
      <c r="A203" s="1040"/>
      <c r="B203" s="1520" t="s">
        <v>5205</v>
      </c>
      <c r="C203" s="1516" t="s">
        <v>5205</v>
      </c>
      <c r="D203" s="1521" t="s">
        <v>5204</v>
      </c>
      <c r="E203" s="1560"/>
      <c r="F203" s="1561"/>
      <c r="G203" s="1562" t="s">
        <v>4974</v>
      </c>
      <c r="H203" s="1525" t="s">
        <v>36</v>
      </c>
      <c r="I203" s="1447">
        <v>1</v>
      </c>
      <c r="J203" s="1495">
        <v>0</v>
      </c>
      <c r="K203" s="1209" t="s">
        <v>910</v>
      </c>
      <c r="L203" s="745"/>
      <c r="M203" s="2181" t="s">
        <v>6418</v>
      </c>
      <c r="N203" s="2182" t="str">
        <f>VLOOKUP(M203,'FICHE RATIOS'!C:D,2,FALSE)</f>
        <v>Equipements de Cuisine</v>
      </c>
    </row>
    <row r="204" spans="1:14" s="1039" customFormat="1" ht="12.75">
      <c r="A204" s="1040"/>
      <c r="B204" s="1512" t="s">
        <v>5206</v>
      </c>
      <c r="C204" s="1523" t="s">
        <v>5206</v>
      </c>
      <c r="D204" s="1508" t="s">
        <v>5207</v>
      </c>
      <c r="E204" s="1556">
        <v>1313</v>
      </c>
      <c r="F204" s="1557">
        <v>700</v>
      </c>
      <c r="G204" s="1558">
        <v>900</v>
      </c>
      <c r="H204" s="1510" t="s">
        <v>36</v>
      </c>
      <c r="I204" s="1447">
        <v>1</v>
      </c>
      <c r="J204" s="1495">
        <v>2410.91</v>
      </c>
      <c r="K204" s="1209">
        <f>IF(I204=0,"",J204*I204)</f>
        <v>2410.91</v>
      </c>
      <c r="L204" s="745"/>
      <c r="M204" s="2181" t="s">
        <v>6418</v>
      </c>
      <c r="N204" s="2182" t="str">
        <f>VLOOKUP(M204,'FICHE RATIOS'!C:D,2,FALSE)</f>
        <v>Equipements de Cuisine</v>
      </c>
    </row>
    <row r="205" spans="1:14" s="1039" customFormat="1" ht="36">
      <c r="A205" s="1040"/>
      <c r="B205" s="1512" t="s">
        <v>5208</v>
      </c>
      <c r="C205" s="1523" t="s">
        <v>5208</v>
      </c>
      <c r="D205" s="1508" t="s">
        <v>5209</v>
      </c>
      <c r="E205" s="1530">
        <v>670</v>
      </c>
      <c r="F205" s="1557">
        <v>730</v>
      </c>
      <c r="G205" s="1559">
        <v>740</v>
      </c>
      <c r="H205" s="1510" t="s">
        <v>36</v>
      </c>
      <c r="I205" s="1447">
        <v>1</v>
      </c>
      <c r="J205" s="1495">
        <v>4655</v>
      </c>
      <c r="K205" s="1209">
        <f>IF(I205=0,"",J205*I205)</f>
        <v>4655</v>
      </c>
      <c r="L205" s="745"/>
      <c r="M205" s="2181" t="s">
        <v>6418</v>
      </c>
      <c r="N205" s="2182" t="str">
        <f>VLOOKUP(M205,'FICHE RATIOS'!C:D,2,FALSE)</f>
        <v>Equipements de Cuisine</v>
      </c>
    </row>
    <row r="206" spans="1:14" s="1039" customFormat="1" ht="36">
      <c r="A206" s="1040"/>
      <c r="B206" s="1512" t="s">
        <v>5210</v>
      </c>
      <c r="C206" s="1523" t="s">
        <v>5210</v>
      </c>
      <c r="D206" s="1508" t="s">
        <v>5211</v>
      </c>
      <c r="E206" s="1556">
        <v>800</v>
      </c>
      <c r="F206" s="1557">
        <v>730</v>
      </c>
      <c r="G206" s="1558">
        <v>900</v>
      </c>
      <c r="H206" s="1510" t="s">
        <v>36</v>
      </c>
      <c r="I206" s="800">
        <v>1</v>
      </c>
      <c r="J206" s="1495">
        <v>1969.92</v>
      </c>
      <c r="K206" s="1209">
        <f>IF(I206=0,"",J206*I206)</f>
        <v>1969.92</v>
      </c>
      <c r="L206" s="745"/>
      <c r="M206" s="2181" t="s">
        <v>6418</v>
      </c>
      <c r="N206" s="2182" t="str">
        <f>VLOOKUP(M206,'FICHE RATIOS'!C:D,2,FALSE)</f>
        <v>Equipements de Cuisine</v>
      </c>
    </row>
    <row r="207" spans="1:14" s="1039" customFormat="1" ht="12.75">
      <c r="A207" s="1040"/>
      <c r="B207" s="1520" t="s">
        <v>5212</v>
      </c>
      <c r="C207" s="1516" t="s">
        <v>5212</v>
      </c>
      <c r="D207" s="1521" t="s">
        <v>5213</v>
      </c>
      <c r="E207" s="1560">
        <v>2000</v>
      </c>
      <c r="F207" s="1561">
        <v>1000</v>
      </c>
      <c r="G207" s="1562" t="s">
        <v>4974</v>
      </c>
      <c r="H207" s="1525" t="s">
        <v>36</v>
      </c>
      <c r="I207" s="1447">
        <v>1</v>
      </c>
      <c r="J207" s="1495">
        <v>0</v>
      </c>
      <c r="K207" s="1209" t="s">
        <v>910</v>
      </c>
      <c r="L207" s="745"/>
      <c r="M207" s="2181" t="s">
        <v>6418</v>
      </c>
      <c r="N207" s="2182" t="str">
        <f>VLOOKUP(M207,'FICHE RATIOS'!C:D,2,FALSE)</f>
        <v>Equipements de Cuisine</v>
      </c>
    </row>
    <row r="208" spans="1:14" s="1039" customFormat="1" ht="36">
      <c r="A208" s="1040"/>
      <c r="B208" s="1512" t="s">
        <v>5214</v>
      </c>
      <c r="C208" s="1523" t="s">
        <v>5214</v>
      </c>
      <c r="D208" s="1508" t="s">
        <v>5196</v>
      </c>
      <c r="E208" s="1556">
        <v>528</v>
      </c>
      <c r="F208" s="1557">
        <v>821</v>
      </c>
      <c r="G208" s="1558">
        <v>1489</v>
      </c>
      <c r="H208" s="1510" t="s">
        <v>36</v>
      </c>
      <c r="I208" s="1447">
        <v>1</v>
      </c>
      <c r="J208" s="1495">
        <v>3158.37</v>
      </c>
      <c r="K208" s="1209">
        <f>IF(I208=0,"",J208*I208)</f>
        <v>3158.37</v>
      </c>
      <c r="L208" s="745"/>
      <c r="M208" s="2181" t="s">
        <v>6418</v>
      </c>
      <c r="N208" s="2182" t="str">
        <f>VLOOKUP(M208,'FICHE RATIOS'!C:D,2,FALSE)</f>
        <v>Equipements de Cuisine</v>
      </c>
    </row>
    <row r="209" spans="1:14" s="1039" customFormat="1" ht="48">
      <c r="A209" s="1040"/>
      <c r="B209" s="1512" t="s">
        <v>5215</v>
      </c>
      <c r="C209" s="1523" t="s">
        <v>5215</v>
      </c>
      <c r="D209" s="1508" t="s">
        <v>5216</v>
      </c>
      <c r="E209" s="1556">
        <v>985</v>
      </c>
      <c r="F209" s="1557">
        <v>1035</v>
      </c>
      <c r="G209" s="1558">
        <v>2250</v>
      </c>
      <c r="H209" s="1510" t="s">
        <v>36</v>
      </c>
      <c r="I209" s="1447">
        <v>1</v>
      </c>
      <c r="J209" s="1495">
        <v>3954.02</v>
      </c>
      <c r="K209" s="1209">
        <f>IF(I209=0,"",J209*I209)</f>
        <v>3954.02</v>
      </c>
      <c r="L209" s="745"/>
      <c r="M209" s="2181" t="s">
        <v>6418</v>
      </c>
      <c r="N209" s="2182" t="str">
        <f>VLOOKUP(M209,'FICHE RATIOS'!C:D,2,FALSE)</f>
        <v>Equipements de Cuisine</v>
      </c>
    </row>
    <row r="210" spans="1:14" s="1039" customFormat="1" ht="36">
      <c r="A210" s="1040"/>
      <c r="B210" s="1512" t="s">
        <v>5217</v>
      </c>
      <c r="C210" s="1523" t="s">
        <v>5217</v>
      </c>
      <c r="D210" s="1508" t="s">
        <v>5218</v>
      </c>
      <c r="E210" s="1556">
        <v>1400</v>
      </c>
      <c r="F210" s="1557">
        <v>700</v>
      </c>
      <c r="G210" s="1558">
        <v>900</v>
      </c>
      <c r="H210" s="1526" t="s">
        <v>36</v>
      </c>
      <c r="I210" s="1447">
        <v>1</v>
      </c>
      <c r="J210" s="1495">
        <v>2157.3200000000002</v>
      </c>
      <c r="K210" s="1209">
        <f>IF(I210=0,"",J210*I210)</f>
        <v>2157.3200000000002</v>
      </c>
      <c r="L210" s="745"/>
      <c r="M210" s="2181" t="s">
        <v>6418</v>
      </c>
      <c r="N210" s="2182" t="str">
        <f>VLOOKUP(M210,'FICHE RATIOS'!C:D,2,FALSE)</f>
        <v>Equipements de Cuisine</v>
      </c>
    </row>
    <row r="211" spans="1:14" s="1039" customFormat="1" ht="24">
      <c r="A211" s="1040" t="s">
        <v>4959</v>
      </c>
      <c r="B211" s="1512" t="s">
        <v>5219</v>
      </c>
      <c r="C211" s="1516" t="s">
        <v>5219</v>
      </c>
      <c r="D211" s="1508" t="s">
        <v>5182</v>
      </c>
      <c r="E211" s="1556">
        <v>955</v>
      </c>
      <c r="F211" s="1557">
        <v>480</v>
      </c>
      <c r="G211" s="1558">
        <v>900</v>
      </c>
      <c r="H211" s="1510" t="s">
        <v>36</v>
      </c>
      <c r="I211" s="1447"/>
      <c r="J211" s="1495">
        <v>0</v>
      </c>
      <c r="K211" s="1209" t="s">
        <v>910</v>
      </c>
      <c r="L211" s="745"/>
      <c r="M211" s="2181" t="s">
        <v>6418</v>
      </c>
      <c r="N211" s="2182" t="str">
        <f>VLOOKUP(M211,'FICHE RATIOS'!C:D,2,FALSE)</f>
        <v>Equipements de Cuisine</v>
      </c>
    </row>
    <row r="212" spans="1:14" s="1039" customFormat="1" ht="24">
      <c r="A212" s="1040"/>
      <c r="B212" s="1512" t="s">
        <v>5220</v>
      </c>
      <c r="C212" s="1523" t="s">
        <v>5220</v>
      </c>
      <c r="D212" s="1508" t="s">
        <v>4956</v>
      </c>
      <c r="E212" s="1556">
        <v>200</v>
      </c>
      <c r="F212" s="1557">
        <v>200</v>
      </c>
      <c r="G212" s="1558">
        <v>200</v>
      </c>
      <c r="H212" s="1510" t="s">
        <v>36</v>
      </c>
      <c r="I212" s="1447">
        <v>1</v>
      </c>
      <c r="J212" s="1495">
        <v>179.43</v>
      </c>
      <c r="K212" s="1209">
        <f t="shared" ref="K212:K217" si="9">IF(I212=0,"",J212*I212)</f>
        <v>179.43</v>
      </c>
      <c r="L212" s="745"/>
      <c r="M212" s="2181" t="s">
        <v>6418</v>
      </c>
      <c r="N212" s="2182" t="str">
        <f>VLOOKUP(M212,'FICHE RATIOS'!C:D,2,FALSE)</f>
        <v>Equipements de Cuisine</v>
      </c>
    </row>
    <row r="213" spans="1:14" s="1039" customFormat="1" ht="12">
      <c r="A213" s="1040"/>
      <c r="B213" s="1490"/>
      <c r="C213" s="1447"/>
      <c r="D213" s="1508"/>
      <c r="E213" s="1509"/>
      <c r="F213" s="1509"/>
      <c r="G213" s="1509"/>
      <c r="H213" s="1494"/>
      <c r="I213" s="1447">
        <v>0</v>
      </c>
      <c r="J213" s="1495">
        <v>0</v>
      </c>
      <c r="K213" s="1209" t="str">
        <f t="shared" si="9"/>
        <v/>
      </c>
      <c r="L213" s="745"/>
      <c r="M213" s="2181" t="s">
        <v>6418</v>
      </c>
      <c r="N213" s="2182" t="str">
        <f>VLOOKUP(M213,'FICHE RATIOS'!C:D,2,FALSE)</f>
        <v>Equipements de Cuisine</v>
      </c>
    </row>
    <row r="214" spans="1:14" s="1039" customFormat="1" ht="12">
      <c r="A214" s="1040"/>
      <c r="B214" s="1490"/>
      <c r="C214" s="1551"/>
      <c r="D214" s="1552" t="s">
        <v>5221</v>
      </c>
      <c r="E214" s="1553"/>
      <c r="F214" s="1553"/>
      <c r="G214" s="1553"/>
      <c r="H214" s="1494"/>
      <c r="I214" s="1447">
        <v>0</v>
      </c>
      <c r="J214" s="1495">
        <v>0</v>
      </c>
      <c r="K214" s="1209" t="str">
        <f t="shared" si="9"/>
        <v/>
      </c>
      <c r="L214" s="745"/>
      <c r="M214" s="2181" t="s">
        <v>6418</v>
      </c>
      <c r="N214" s="2182" t="str">
        <f>VLOOKUP(M214,'FICHE RATIOS'!C:D,2,FALSE)</f>
        <v>Equipements de Cuisine</v>
      </c>
    </row>
    <row r="215" spans="1:14" s="1039" customFormat="1" ht="24">
      <c r="A215" s="1040"/>
      <c r="B215" s="1524" t="s">
        <v>5222</v>
      </c>
      <c r="C215" s="1507" t="s">
        <v>5223</v>
      </c>
      <c r="D215" s="1508" t="s">
        <v>5164</v>
      </c>
      <c r="E215" s="2737" t="s">
        <v>5161</v>
      </c>
      <c r="F215" s="2738"/>
      <c r="G215" s="2739"/>
      <c r="H215" s="1494"/>
      <c r="I215" s="1447">
        <v>1</v>
      </c>
      <c r="J215" s="1495">
        <v>5719.95</v>
      </c>
      <c r="K215" s="1209">
        <f t="shared" si="9"/>
        <v>5719.95</v>
      </c>
      <c r="L215" s="745"/>
      <c r="M215" s="2181" t="s">
        <v>6418</v>
      </c>
      <c r="N215" s="2182" t="str">
        <f>VLOOKUP(M215,'FICHE RATIOS'!C:D,2,FALSE)</f>
        <v>Equipements de Cuisine</v>
      </c>
    </row>
    <row r="216" spans="1:14" s="1039" customFormat="1" ht="36">
      <c r="A216" s="1040"/>
      <c r="B216" s="1512" t="s">
        <v>5224</v>
      </c>
      <c r="C216" s="1519" t="s">
        <v>5224</v>
      </c>
      <c r="D216" s="1508" t="s">
        <v>5225</v>
      </c>
      <c r="E216" s="1509">
        <v>1200</v>
      </c>
      <c r="F216" s="1509">
        <v>700</v>
      </c>
      <c r="G216" s="1509">
        <v>200</v>
      </c>
      <c r="H216" s="1510" t="s">
        <v>36</v>
      </c>
      <c r="I216" s="1447">
        <v>1</v>
      </c>
      <c r="J216" s="1495">
        <v>1879.1</v>
      </c>
      <c r="K216" s="1209">
        <f t="shared" si="9"/>
        <v>1879.1</v>
      </c>
      <c r="L216" s="745"/>
      <c r="M216" s="2181" t="s">
        <v>6418</v>
      </c>
      <c r="N216" s="2182" t="str">
        <f>VLOOKUP(M216,'FICHE RATIOS'!C:D,2,FALSE)</f>
        <v>Equipements de Cuisine</v>
      </c>
    </row>
    <row r="217" spans="1:14" s="1039" customFormat="1" ht="24">
      <c r="A217" s="1040"/>
      <c r="B217" s="1524" t="s">
        <v>5226</v>
      </c>
      <c r="C217" s="1554" t="s">
        <v>5226</v>
      </c>
      <c r="D217" s="1508" t="s">
        <v>5168</v>
      </c>
      <c r="E217" s="1509">
        <v>1530</v>
      </c>
      <c r="F217" s="1509">
        <v>700</v>
      </c>
      <c r="G217" s="1509">
        <v>662</v>
      </c>
      <c r="H217" s="1510" t="s">
        <v>36</v>
      </c>
      <c r="I217" s="1447">
        <v>1</v>
      </c>
      <c r="J217" s="1495">
        <v>1969.35</v>
      </c>
      <c r="K217" s="1209">
        <f t="shared" si="9"/>
        <v>1969.35</v>
      </c>
      <c r="L217" s="745"/>
      <c r="M217" s="2181" t="s">
        <v>6418</v>
      </c>
      <c r="N217" s="2182" t="str">
        <f>VLOOKUP(M217,'FICHE RATIOS'!C:D,2,FALSE)</f>
        <v>Equipements de Cuisine</v>
      </c>
    </row>
    <row r="218" spans="1:14" s="1039" customFormat="1" ht="12.75">
      <c r="A218" s="1040"/>
      <c r="B218" s="1520" t="s">
        <v>5227</v>
      </c>
      <c r="C218" s="1516" t="s">
        <v>5227</v>
      </c>
      <c r="D218" s="1521" t="s">
        <v>5193</v>
      </c>
      <c r="E218" s="1491"/>
      <c r="F218" s="1491"/>
      <c r="G218" s="1491" t="s">
        <v>4974</v>
      </c>
      <c r="H218" s="1525" t="s">
        <v>36</v>
      </c>
      <c r="I218" s="1447">
        <v>1</v>
      </c>
      <c r="J218" s="1495">
        <v>0</v>
      </c>
      <c r="K218" s="1209" t="s">
        <v>910</v>
      </c>
      <c r="L218" s="745"/>
      <c r="M218" s="2181" t="s">
        <v>6418</v>
      </c>
      <c r="N218" s="2182" t="str">
        <f>VLOOKUP(M218,'FICHE RATIOS'!C:D,2,FALSE)</f>
        <v>Equipements de Cuisine</v>
      </c>
    </row>
    <row r="219" spans="1:14" s="1039" customFormat="1" ht="24">
      <c r="A219" s="1040"/>
      <c r="B219" s="1512" t="s">
        <v>5228</v>
      </c>
      <c r="C219" s="1519" t="s">
        <v>5228</v>
      </c>
      <c r="D219" s="1508" t="s">
        <v>5229</v>
      </c>
      <c r="E219" s="1509">
        <v>646</v>
      </c>
      <c r="F219" s="1509">
        <v>665</v>
      </c>
      <c r="G219" s="1509">
        <v>198</v>
      </c>
      <c r="H219" s="1510" t="s">
        <v>36</v>
      </c>
      <c r="I219" s="1447">
        <v>1</v>
      </c>
      <c r="J219" s="1495">
        <v>7718.75</v>
      </c>
      <c r="K219" s="1209">
        <f>IF(I219=0,"",J219*I219)</f>
        <v>7718.75</v>
      </c>
      <c r="L219" s="745"/>
      <c r="M219" s="2181" t="s">
        <v>6418</v>
      </c>
      <c r="N219" s="2182" t="str">
        <f>VLOOKUP(M219,'FICHE RATIOS'!C:D,2,FALSE)</f>
        <v>Equipements de Cuisine</v>
      </c>
    </row>
    <row r="220" spans="1:14" s="1039" customFormat="1" ht="12.75">
      <c r="A220" s="1040"/>
      <c r="B220" s="1512" t="s">
        <v>5230</v>
      </c>
      <c r="C220" s="1519" t="s">
        <v>5230</v>
      </c>
      <c r="D220" s="1508" t="s">
        <v>5231</v>
      </c>
      <c r="E220" s="1509">
        <v>400</v>
      </c>
      <c r="F220" s="1509">
        <v>475</v>
      </c>
      <c r="G220" s="1509">
        <v>180</v>
      </c>
      <c r="H220" s="1510" t="s">
        <v>36</v>
      </c>
      <c r="I220" s="1447">
        <v>2</v>
      </c>
      <c r="J220" s="1495">
        <v>1632.81</v>
      </c>
      <c r="K220" s="1209">
        <f>IF(I220=0,"",J220*I220)</f>
        <v>3265.62</v>
      </c>
      <c r="L220" s="745"/>
      <c r="M220" s="2181" t="s">
        <v>6418</v>
      </c>
      <c r="N220" s="2182" t="str">
        <f>VLOOKUP(M220,'FICHE RATIOS'!C:D,2,FALSE)</f>
        <v>Equipements de Cuisine</v>
      </c>
    </row>
    <row r="221" spans="1:14" s="1039" customFormat="1" ht="12.75">
      <c r="A221" s="1040"/>
      <c r="B221" s="1512" t="s">
        <v>5232</v>
      </c>
      <c r="C221" s="1519" t="s">
        <v>5232</v>
      </c>
      <c r="D221" s="1508" t="s">
        <v>5233</v>
      </c>
      <c r="E221" s="1509"/>
      <c r="F221" s="1509"/>
      <c r="G221" s="1509"/>
      <c r="H221" s="1510" t="s">
        <v>36</v>
      </c>
      <c r="I221" s="1447">
        <v>1</v>
      </c>
      <c r="J221" s="1495">
        <v>942.4</v>
      </c>
      <c r="K221" s="1209">
        <f>IF(I221=0,"",J221*I221)</f>
        <v>942.4</v>
      </c>
      <c r="L221" s="745"/>
      <c r="M221" s="2181" t="s">
        <v>6418</v>
      </c>
      <c r="N221" s="2182" t="str">
        <f>VLOOKUP(M221,'FICHE RATIOS'!C:D,2,FALSE)</f>
        <v>Equipements de Cuisine</v>
      </c>
    </row>
    <row r="222" spans="1:14" s="1039" customFormat="1" ht="12.75">
      <c r="A222" s="1040"/>
      <c r="B222" s="1520" t="s">
        <v>5234</v>
      </c>
      <c r="C222" s="1516" t="s">
        <v>5234</v>
      </c>
      <c r="D222" s="1521" t="s">
        <v>5235</v>
      </c>
      <c r="E222" s="1491">
        <v>2000</v>
      </c>
      <c r="F222" s="1491">
        <v>1000</v>
      </c>
      <c r="G222" s="1491"/>
      <c r="H222" s="1525" t="s">
        <v>36</v>
      </c>
      <c r="I222" s="1447">
        <v>1</v>
      </c>
      <c r="J222" s="1495">
        <v>0</v>
      </c>
      <c r="K222" s="1209" t="s">
        <v>910</v>
      </c>
      <c r="L222" s="745"/>
      <c r="M222" s="2181" t="s">
        <v>6418</v>
      </c>
      <c r="N222" s="2182" t="str">
        <f>VLOOKUP(M222,'FICHE RATIOS'!C:D,2,FALSE)</f>
        <v>Equipements de Cuisine</v>
      </c>
    </row>
    <row r="223" spans="1:14" s="1039" customFormat="1" ht="12.75">
      <c r="A223" s="1040" t="s">
        <v>4959</v>
      </c>
      <c r="B223" s="1512" t="s">
        <v>5236</v>
      </c>
      <c r="C223" s="1516" t="s">
        <v>5236</v>
      </c>
      <c r="D223" s="1508" t="s">
        <v>4980</v>
      </c>
      <c r="E223" s="1509">
        <v>450</v>
      </c>
      <c r="F223" s="1509">
        <v>535</v>
      </c>
      <c r="G223" s="1509">
        <v>970</v>
      </c>
      <c r="H223" s="1510" t="s">
        <v>36</v>
      </c>
      <c r="I223" s="1447"/>
      <c r="J223" s="1495">
        <v>0</v>
      </c>
      <c r="K223" s="1209" t="s">
        <v>910</v>
      </c>
      <c r="L223" s="745"/>
      <c r="M223" s="2181" t="s">
        <v>6418</v>
      </c>
      <c r="N223" s="2182" t="str">
        <f>VLOOKUP(M223,'FICHE RATIOS'!C:D,2,FALSE)</f>
        <v>Equipements de Cuisine</v>
      </c>
    </row>
    <row r="224" spans="1:14" s="1039" customFormat="1" ht="36">
      <c r="A224" s="1040"/>
      <c r="B224" s="1512" t="s">
        <v>5222</v>
      </c>
      <c r="C224" s="1523" t="s">
        <v>5222</v>
      </c>
      <c r="D224" s="1508" t="s">
        <v>5184</v>
      </c>
      <c r="E224" s="1509">
        <v>1400</v>
      </c>
      <c r="F224" s="1509">
        <v>700</v>
      </c>
      <c r="G224" s="1509">
        <v>900</v>
      </c>
      <c r="H224" s="1526" t="s">
        <v>36</v>
      </c>
      <c r="I224" s="1447">
        <v>1</v>
      </c>
      <c r="J224" s="1495">
        <v>2157.3200000000002</v>
      </c>
      <c r="K224" s="1209">
        <f>IF(I224=0,"",J224*I224)</f>
        <v>2157.3200000000002</v>
      </c>
      <c r="L224" s="745"/>
      <c r="M224" s="2181" t="s">
        <v>6418</v>
      </c>
      <c r="N224" s="2182" t="str">
        <f>VLOOKUP(M224,'FICHE RATIOS'!C:D,2,FALSE)</f>
        <v>Equipements de Cuisine</v>
      </c>
    </row>
    <row r="225" spans="1:14" s="1039" customFormat="1" ht="48">
      <c r="A225" s="1040"/>
      <c r="B225" s="1512" t="s">
        <v>5237</v>
      </c>
      <c r="C225" s="1523" t="s">
        <v>5237</v>
      </c>
      <c r="D225" s="1508" t="s">
        <v>5238</v>
      </c>
      <c r="E225" s="1509">
        <v>847</v>
      </c>
      <c r="F225" s="1509">
        <v>771</v>
      </c>
      <c r="G225" s="1509">
        <v>1713</v>
      </c>
      <c r="H225" s="1510" t="s">
        <v>36</v>
      </c>
      <c r="I225" s="1447">
        <v>1</v>
      </c>
      <c r="J225" s="1495">
        <v>8689.08</v>
      </c>
      <c r="K225" s="1209">
        <f>IF(I225=0,"",J225*I225)</f>
        <v>8689.08</v>
      </c>
      <c r="L225" s="745"/>
      <c r="M225" s="2181" t="s">
        <v>6418</v>
      </c>
      <c r="N225" s="2182" t="str">
        <f>VLOOKUP(M225,'FICHE RATIOS'!C:D,2,FALSE)</f>
        <v>Equipements de Cuisine</v>
      </c>
    </row>
    <row r="226" spans="1:14" s="1039" customFormat="1" ht="12.75">
      <c r="A226" s="1040"/>
      <c r="B226" s="1520" t="s">
        <v>5239</v>
      </c>
      <c r="C226" s="1516" t="s">
        <v>5239</v>
      </c>
      <c r="D226" s="1521" t="s">
        <v>5240</v>
      </c>
      <c r="E226" s="1491">
        <v>1000</v>
      </c>
      <c r="F226" s="1491">
        <v>1250</v>
      </c>
      <c r="G226" s="1491" t="s">
        <v>4974</v>
      </c>
      <c r="H226" s="1525" t="s">
        <v>36</v>
      </c>
      <c r="I226" s="1447">
        <v>1</v>
      </c>
      <c r="J226" s="1495">
        <v>0</v>
      </c>
      <c r="K226" s="1209" t="s">
        <v>910</v>
      </c>
      <c r="L226" s="745"/>
      <c r="M226" s="2181" t="s">
        <v>6418</v>
      </c>
      <c r="N226" s="2182" t="str">
        <f>VLOOKUP(M226,'FICHE RATIOS'!C:D,2,FALSE)</f>
        <v>Equipements de Cuisine</v>
      </c>
    </row>
    <row r="227" spans="1:14" s="1039" customFormat="1" ht="24">
      <c r="A227" s="1040"/>
      <c r="B227" s="1512" t="s">
        <v>5241</v>
      </c>
      <c r="C227" s="1519" t="s">
        <v>5241</v>
      </c>
      <c r="D227" s="1508" t="s">
        <v>4956</v>
      </c>
      <c r="E227" s="1509">
        <v>200</v>
      </c>
      <c r="F227" s="1509">
        <v>200</v>
      </c>
      <c r="G227" s="1509">
        <v>200</v>
      </c>
      <c r="H227" s="1510" t="s">
        <v>36</v>
      </c>
      <c r="I227" s="1447">
        <v>1</v>
      </c>
      <c r="J227" s="1495">
        <v>179.43</v>
      </c>
      <c r="K227" s="1209">
        <f>IF(I227=0,"",J227*I227)</f>
        <v>179.43</v>
      </c>
      <c r="L227" s="745"/>
      <c r="M227" s="2181" t="s">
        <v>6418</v>
      </c>
      <c r="N227" s="2182" t="str">
        <f>VLOOKUP(M227,'FICHE RATIOS'!C:D,2,FALSE)</f>
        <v>Equipements de Cuisine</v>
      </c>
    </row>
    <row r="228" spans="1:14" s="1039" customFormat="1" ht="48">
      <c r="A228" s="1040"/>
      <c r="B228" s="1512" t="s">
        <v>5242</v>
      </c>
      <c r="C228" s="1523" t="s">
        <v>5242</v>
      </c>
      <c r="D228" s="1508" t="s">
        <v>5216</v>
      </c>
      <c r="E228" s="1509">
        <v>985</v>
      </c>
      <c r="F228" s="1509">
        <v>1035</v>
      </c>
      <c r="G228" s="1509">
        <v>2250</v>
      </c>
      <c r="H228" s="1510" t="s">
        <v>36</v>
      </c>
      <c r="I228" s="1447">
        <v>1</v>
      </c>
      <c r="J228" s="1495">
        <v>3954.02</v>
      </c>
      <c r="K228" s="1209">
        <f>IF(I228=0,"",J228*I228)</f>
        <v>3954.02</v>
      </c>
      <c r="L228" s="745"/>
      <c r="M228" s="2181" t="s">
        <v>6418</v>
      </c>
      <c r="N228" s="2182" t="str">
        <f>VLOOKUP(M228,'FICHE RATIOS'!C:D,2,FALSE)</f>
        <v>Equipements de Cuisine</v>
      </c>
    </row>
    <row r="229" spans="1:14" s="1039" customFormat="1" ht="24">
      <c r="A229" s="1040" t="s">
        <v>4959</v>
      </c>
      <c r="B229" s="1512" t="s">
        <v>5243</v>
      </c>
      <c r="C229" s="1516" t="s">
        <v>5243</v>
      </c>
      <c r="D229" s="1508" t="s">
        <v>5182</v>
      </c>
      <c r="E229" s="1509">
        <v>955</v>
      </c>
      <c r="F229" s="1509">
        <v>480</v>
      </c>
      <c r="G229" s="1509">
        <v>900</v>
      </c>
      <c r="H229" s="1510" t="s">
        <v>36</v>
      </c>
      <c r="I229" s="1447">
        <v>1</v>
      </c>
      <c r="J229" s="1495">
        <v>0</v>
      </c>
      <c r="K229" s="1209" t="s">
        <v>910</v>
      </c>
      <c r="L229" s="745"/>
      <c r="M229" s="2181" t="s">
        <v>6418</v>
      </c>
      <c r="N229" s="2182" t="str">
        <f>VLOOKUP(M229,'FICHE RATIOS'!C:D,2,FALSE)</f>
        <v>Equipements de Cuisine</v>
      </c>
    </row>
    <row r="230" spans="1:14" s="1039" customFormat="1" ht="12">
      <c r="A230" s="1040"/>
      <c r="B230" s="1490"/>
      <c r="C230" s="1447"/>
      <c r="D230" s="1508"/>
      <c r="E230" s="1509"/>
      <c r="F230" s="1509"/>
      <c r="G230" s="1509"/>
      <c r="H230" s="1494"/>
      <c r="I230" s="1447">
        <v>0</v>
      </c>
      <c r="J230" s="1495">
        <v>0</v>
      </c>
      <c r="K230" s="1209" t="str">
        <f>IF(I230=0,"",J230*I230)</f>
        <v/>
      </c>
      <c r="L230" s="745"/>
      <c r="M230" s="2181" t="s">
        <v>6418</v>
      </c>
      <c r="N230" s="2182" t="str">
        <f>VLOOKUP(M230,'FICHE RATIOS'!C:D,2,FALSE)</f>
        <v>Equipements de Cuisine</v>
      </c>
    </row>
    <row r="231" spans="1:14" s="1039" customFormat="1" ht="12">
      <c r="A231" s="1040"/>
      <c r="B231" s="1490"/>
      <c r="C231" s="1551"/>
      <c r="D231" s="1552" t="s">
        <v>5244</v>
      </c>
      <c r="E231" s="1553"/>
      <c r="F231" s="1553"/>
      <c r="G231" s="1553"/>
      <c r="H231" s="1494"/>
      <c r="I231" s="1447">
        <v>0</v>
      </c>
      <c r="J231" s="1495">
        <v>0</v>
      </c>
      <c r="K231" s="1209" t="str">
        <f>IF(I231=0,"",J231*I231)</f>
        <v/>
      </c>
      <c r="L231" s="745"/>
      <c r="M231" s="2181" t="s">
        <v>6418</v>
      </c>
      <c r="N231" s="2182" t="str">
        <f>VLOOKUP(M231,'FICHE RATIOS'!C:D,2,FALSE)</f>
        <v>Equipements de Cuisine</v>
      </c>
    </row>
    <row r="232" spans="1:14" s="1039" customFormat="1" ht="24">
      <c r="A232" s="1040"/>
      <c r="B232" s="1524" t="s">
        <v>5245</v>
      </c>
      <c r="C232" s="1507" t="s">
        <v>5245</v>
      </c>
      <c r="D232" s="1508" t="s">
        <v>5164</v>
      </c>
      <c r="E232" s="2737" t="s">
        <v>5161</v>
      </c>
      <c r="F232" s="2738"/>
      <c r="G232" s="2739"/>
      <c r="H232" s="1494"/>
      <c r="I232" s="1447">
        <v>1</v>
      </c>
      <c r="J232" s="1495">
        <v>7477.45</v>
      </c>
      <c r="K232" s="1209">
        <f>IF(I232=0,"",J232*I232)</f>
        <v>7477.45</v>
      </c>
      <c r="L232" s="745"/>
      <c r="M232" s="2181" t="s">
        <v>6418</v>
      </c>
      <c r="N232" s="2182" t="str">
        <f>VLOOKUP(M232,'FICHE RATIOS'!C:D,2,FALSE)</f>
        <v>Equipements de Cuisine</v>
      </c>
    </row>
    <row r="233" spans="1:14" s="1039" customFormat="1" ht="48">
      <c r="A233" s="1040"/>
      <c r="B233" s="1512" t="s">
        <v>5246</v>
      </c>
      <c r="C233" s="1519" t="s">
        <v>5246</v>
      </c>
      <c r="D233" s="1508" t="s">
        <v>5166</v>
      </c>
      <c r="E233" s="1509">
        <v>1530</v>
      </c>
      <c r="F233" s="1509">
        <v>700</v>
      </c>
      <c r="G233" s="1509">
        <v>760</v>
      </c>
      <c r="H233" s="1510" t="s">
        <v>36</v>
      </c>
      <c r="I233" s="1447">
        <v>1</v>
      </c>
      <c r="J233" s="1495">
        <v>5441.6</v>
      </c>
      <c r="K233" s="1209">
        <f>IF(I233=0,"",J233*I233)</f>
        <v>5441.6</v>
      </c>
      <c r="L233" s="745"/>
      <c r="M233" s="2181" t="s">
        <v>6418</v>
      </c>
      <c r="N233" s="2182" t="str">
        <f>VLOOKUP(M233,'FICHE RATIOS'!C:D,2,FALSE)</f>
        <v>Equipements de Cuisine</v>
      </c>
    </row>
    <row r="234" spans="1:14" s="1039" customFormat="1" ht="24">
      <c r="A234" s="1040"/>
      <c r="B234" s="1524" t="s">
        <v>5247</v>
      </c>
      <c r="C234" s="1554" t="s">
        <v>5247</v>
      </c>
      <c r="D234" s="1508" t="s">
        <v>5200</v>
      </c>
      <c r="E234" s="1509">
        <v>1210</v>
      </c>
      <c r="F234" s="1509">
        <v>700</v>
      </c>
      <c r="G234" s="1509">
        <v>661</v>
      </c>
      <c r="H234" s="1510" t="s">
        <v>36</v>
      </c>
      <c r="I234" s="1447">
        <v>1</v>
      </c>
      <c r="J234" s="1495">
        <v>1823.05</v>
      </c>
      <c r="K234" s="1209">
        <f>IF(I234=0,"",J234*I234)</f>
        <v>1823.05</v>
      </c>
      <c r="L234" s="745"/>
      <c r="M234" s="2181" t="s">
        <v>6418</v>
      </c>
      <c r="N234" s="2182" t="str">
        <f>VLOOKUP(M234,'FICHE RATIOS'!C:D,2,FALSE)</f>
        <v>Equipements de Cuisine</v>
      </c>
    </row>
    <row r="235" spans="1:14" s="1039" customFormat="1" ht="12.75">
      <c r="A235" s="1040"/>
      <c r="B235" s="1520" t="s">
        <v>5248</v>
      </c>
      <c r="C235" s="1516" t="s">
        <v>5248</v>
      </c>
      <c r="D235" s="1521" t="s">
        <v>5193</v>
      </c>
      <c r="E235" s="1491"/>
      <c r="F235" s="1491"/>
      <c r="G235" s="1491" t="s">
        <v>4974</v>
      </c>
      <c r="H235" s="1525" t="s">
        <v>36</v>
      </c>
      <c r="I235" s="1447">
        <v>1</v>
      </c>
      <c r="J235" s="1495">
        <v>0</v>
      </c>
      <c r="K235" s="1209" t="s">
        <v>910</v>
      </c>
      <c r="L235" s="745"/>
      <c r="M235" s="2181" t="s">
        <v>6418</v>
      </c>
      <c r="N235" s="2182" t="str">
        <f>VLOOKUP(M235,'FICHE RATIOS'!C:D,2,FALSE)</f>
        <v>Equipements de Cuisine</v>
      </c>
    </row>
    <row r="236" spans="1:14" s="1039" customFormat="1" ht="24">
      <c r="A236" s="1040"/>
      <c r="B236" s="1512" t="s">
        <v>5249</v>
      </c>
      <c r="C236" s="1519" t="s">
        <v>5249</v>
      </c>
      <c r="D236" s="1508" t="s">
        <v>5229</v>
      </c>
      <c r="E236" s="1509">
        <v>646</v>
      </c>
      <c r="F236" s="1509">
        <v>665</v>
      </c>
      <c r="G236" s="1509">
        <v>198</v>
      </c>
      <c r="H236" s="1510" t="s">
        <v>36</v>
      </c>
      <c r="I236" s="1447">
        <v>1</v>
      </c>
      <c r="J236" s="1495">
        <v>7718.75</v>
      </c>
      <c r="K236" s="1209">
        <f>IF(I236=0,"",J236*I236)</f>
        <v>7718.75</v>
      </c>
      <c r="L236" s="745"/>
      <c r="M236" s="2181" t="s">
        <v>6418</v>
      </c>
      <c r="N236" s="2182" t="str">
        <f>VLOOKUP(M236,'FICHE RATIOS'!C:D,2,FALSE)</f>
        <v>Equipements de Cuisine</v>
      </c>
    </row>
    <row r="237" spans="1:14" s="1039" customFormat="1" ht="12.75">
      <c r="A237" s="1040"/>
      <c r="B237" s="1512" t="s">
        <v>5250</v>
      </c>
      <c r="C237" s="1519" t="s">
        <v>5250</v>
      </c>
      <c r="D237" s="1508" t="s">
        <v>5251</v>
      </c>
      <c r="E237" s="1509">
        <v>400</v>
      </c>
      <c r="F237" s="1509">
        <v>475</v>
      </c>
      <c r="G237" s="1509">
        <v>180</v>
      </c>
      <c r="H237" s="1510" t="s">
        <v>36</v>
      </c>
      <c r="I237" s="1447">
        <v>2</v>
      </c>
      <c r="J237" s="1495">
        <v>1763.44</v>
      </c>
      <c r="K237" s="1209">
        <f>IF(I237=0,"",J237*I237)</f>
        <v>3526.88</v>
      </c>
      <c r="L237" s="745"/>
      <c r="M237" s="2181" t="s">
        <v>6418</v>
      </c>
      <c r="N237" s="2182" t="str">
        <f>VLOOKUP(M237,'FICHE RATIOS'!C:D,2,FALSE)</f>
        <v>Equipements de Cuisine</v>
      </c>
    </row>
    <row r="238" spans="1:14" s="1039" customFormat="1" ht="12.75">
      <c r="A238" s="1040"/>
      <c r="B238" s="1512" t="s">
        <v>5252</v>
      </c>
      <c r="C238" s="1519" t="s">
        <v>5252</v>
      </c>
      <c r="D238" s="1508" t="s">
        <v>5233</v>
      </c>
      <c r="E238" s="1509"/>
      <c r="F238" s="1509"/>
      <c r="G238" s="1509"/>
      <c r="H238" s="1510" t="s">
        <v>36</v>
      </c>
      <c r="I238" s="1447">
        <v>1</v>
      </c>
      <c r="J238" s="1495">
        <v>942.4</v>
      </c>
      <c r="K238" s="1209">
        <f>IF(I238=0,"",J238*I238)</f>
        <v>942.4</v>
      </c>
      <c r="L238" s="745"/>
      <c r="M238" s="2181" t="s">
        <v>6418</v>
      </c>
      <c r="N238" s="2182" t="str">
        <f>VLOOKUP(M238,'FICHE RATIOS'!C:D,2,FALSE)</f>
        <v>Equipements de Cuisine</v>
      </c>
    </row>
    <row r="239" spans="1:14" s="1039" customFormat="1" ht="12.75">
      <c r="A239" s="1040"/>
      <c r="B239" s="1520" t="s">
        <v>5253</v>
      </c>
      <c r="C239" s="1516" t="s">
        <v>5253</v>
      </c>
      <c r="D239" s="1521" t="s">
        <v>5235</v>
      </c>
      <c r="E239" s="1491">
        <v>2000</v>
      </c>
      <c r="F239" s="1491">
        <v>1000</v>
      </c>
      <c r="G239" s="1491"/>
      <c r="H239" s="1525" t="s">
        <v>36</v>
      </c>
      <c r="I239" s="1447">
        <v>1</v>
      </c>
      <c r="J239" s="1495">
        <v>0</v>
      </c>
      <c r="K239" s="1209" t="s">
        <v>910</v>
      </c>
      <c r="L239" s="745"/>
      <c r="M239" s="2181" t="s">
        <v>6418</v>
      </c>
      <c r="N239" s="2182" t="str">
        <f>VLOOKUP(M239,'FICHE RATIOS'!C:D,2,FALSE)</f>
        <v>Equipements de Cuisine</v>
      </c>
    </row>
    <row r="240" spans="1:14" s="1039" customFormat="1" ht="24">
      <c r="A240" s="1040" t="s">
        <v>4959</v>
      </c>
      <c r="B240" s="1512" t="s">
        <v>5254</v>
      </c>
      <c r="C240" s="1516" t="s">
        <v>5254</v>
      </c>
      <c r="D240" s="1508" t="s">
        <v>5182</v>
      </c>
      <c r="E240" s="1509">
        <v>955</v>
      </c>
      <c r="F240" s="1509">
        <v>480</v>
      </c>
      <c r="G240" s="1509">
        <v>900</v>
      </c>
      <c r="H240" s="1510" t="s">
        <v>36</v>
      </c>
      <c r="I240" s="1447"/>
      <c r="J240" s="1495">
        <v>0</v>
      </c>
      <c r="K240" s="1209" t="s">
        <v>910</v>
      </c>
      <c r="L240" s="745"/>
      <c r="M240" s="2181" t="s">
        <v>6418</v>
      </c>
      <c r="N240" s="2182" t="str">
        <f>VLOOKUP(M240,'FICHE RATIOS'!C:D,2,FALSE)</f>
        <v>Equipements de Cuisine</v>
      </c>
    </row>
    <row r="241" spans="1:14" s="1039" customFormat="1" ht="48">
      <c r="A241" s="1040"/>
      <c r="B241" s="1512" t="s">
        <v>5255</v>
      </c>
      <c r="C241" s="1523" t="s">
        <v>5255</v>
      </c>
      <c r="D241" s="1508" t="s">
        <v>5216</v>
      </c>
      <c r="E241" s="1509">
        <v>985</v>
      </c>
      <c r="F241" s="1509">
        <v>1035</v>
      </c>
      <c r="G241" s="1509">
        <v>2250</v>
      </c>
      <c r="H241" s="1510" t="s">
        <v>36</v>
      </c>
      <c r="I241" s="1447">
        <v>1</v>
      </c>
      <c r="J241" s="1495">
        <v>3954.02</v>
      </c>
      <c r="K241" s="1209">
        <f t="shared" ref="K241:K251" si="10">IF(I241=0,"",J241*I241)</f>
        <v>3954.02</v>
      </c>
      <c r="L241" s="745"/>
      <c r="M241" s="2181" t="s">
        <v>6418</v>
      </c>
      <c r="N241" s="2182" t="str">
        <f>VLOOKUP(M241,'FICHE RATIOS'!C:D,2,FALSE)</f>
        <v>Equipements de Cuisine</v>
      </c>
    </row>
    <row r="242" spans="1:14" s="1039" customFormat="1" ht="48">
      <c r="A242" s="1040"/>
      <c r="B242" s="1512" t="s">
        <v>5256</v>
      </c>
      <c r="C242" s="1519" t="s">
        <v>5256</v>
      </c>
      <c r="D242" s="1508" t="s">
        <v>5186</v>
      </c>
      <c r="E242" s="1509">
        <v>740</v>
      </c>
      <c r="F242" s="1509">
        <v>890</v>
      </c>
      <c r="G242" s="1509">
        <v>2060</v>
      </c>
      <c r="H242" s="1510" t="s">
        <v>36</v>
      </c>
      <c r="I242" s="1447">
        <v>1</v>
      </c>
      <c r="J242" s="1495">
        <v>4476.91</v>
      </c>
      <c r="K242" s="1209">
        <f t="shared" si="10"/>
        <v>4476.91</v>
      </c>
      <c r="L242" s="745"/>
      <c r="M242" s="2181" t="s">
        <v>6418</v>
      </c>
      <c r="N242" s="2182" t="str">
        <f>VLOOKUP(M242,'FICHE RATIOS'!C:D,2,FALSE)</f>
        <v>Equipements de Cuisine</v>
      </c>
    </row>
    <row r="243" spans="1:14" s="1039" customFormat="1" ht="36">
      <c r="A243" s="1040"/>
      <c r="B243" s="1512" t="s">
        <v>5257</v>
      </c>
      <c r="C243" s="1523" t="s">
        <v>5257</v>
      </c>
      <c r="D243" s="1508" t="s">
        <v>5184</v>
      </c>
      <c r="E243" s="1509">
        <v>1400</v>
      </c>
      <c r="F243" s="1509">
        <v>700</v>
      </c>
      <c r="G243" s="1509">
        <v>900</v>
      </c>
      <c r="H243" s="1526" t="s">
        <v>36</v>
      </c>
      <c r="I243" s="1447">
        <v>1</v>
      </c>
      <c r="J243" s="1495">
        <v>2157.3200000000002</v>
      </c>
      <c r="K243" s="1209">
        <f t="shared" si="10"/>
        <v>2157.3200000000002</v>
      </c>
      <c r="L243" s="745"/>
      <c r="M243" s="2181" t="s">
        <v>6418</v>
      </c>
      <c r="N243" s="2182" t="str">
        <f>VLOOKUP(M243,'FICHE RATIOS'!C:D,2,FALSE)</f>
        <v>Equipements de Cuisine</v>
      </c>
    </row>
    <row r="244" spans="1:14" s="1039" customFormat="1" ht="12.75">
      <c r="A244" s="1040" t="s">
        <v>4959</v>
      </c>
      <c r="B244" s="1512" t="s">
        <v>5258</v>
      </c>
      <c r="C244" s="1516" t="s">
        <v>5258</v>
      </c>
      <c r="D244" s="1508" t="s">
        <v>4980</v>
      </c>
      <c r="E244" s="1509">
        <v>450</v>
      </c>
      <c r="F244" s="1509">
        <v>535</v>
      </c>
      <c r="G244" s="1509">
        <v>970</v>
      </c>
      <c r="H244" s="1510" t="s">
        <v>36</v>
      </c>
      <c r="I244" s="1447"/>
      <c r="J244" s="1495">
        <v>0</v>
      </c>
      <c r="K244" s="1209" t="str">
        <f t="shared" si="10"/>
        <v/>
      </c>
      <c r="L244" s="745"/>
      <c r="M244" s="2181" t="s">
        <v>6418</v>
      </c>
      <c r="N244" s="2182" t="str">
        <f>VLOOKUP(M244,'FICHE RATIOS'!C:D,2,FALSE)</f>
        <v>Equipements de Cuisine</v>
      </c>
    </row>
    <row r="245" spans="1:14" s="1039" customFormat="1" ht="36">
      <c r="A245" s="1040"/>
      <c r="B245" s="1512" t="s">
        <v>5259</v>
      </c>
      <c r="C245" s="1523" t="s">
        <v>5259</v>
      </c>
      <c r="D245" s="1508" t="s">
        <v>5196</v>
      </c>
      <c r="E245" s="1509">
        <v>528</v>
      </c>
      <c r="F245" s="1509">
        <v>821</v>
      </c>
      <c r="G245" s="1509">
        <v>1489</v>
      </c>
      <c r="H245" s="1510" t="s">
        <v>36</v>
      </c>
      <c r="I245" s="1447">
        <v>1</v>
      </c>
      <c r="J245" s="1495">
        <v>3158.28</v>
      </c>
      <c r="K245" s="1209">
        <f t="shared" si="10"/>
        <v>3158.28</v>
      </c>
      <c r="L245" s="745"/>
      <c r="M245" s="2181" t="s">
        <v>6418</v>
      </c>
      <c r="N245" s="2182" t="str">
        <f>VLOOKUP(M245,'FICHE RATIOS'!C:D,2,FALSE)</f>
        <v>Equipements de Cuisine</v>
      </c>
    </row>
    <row r="246" spans="1:14" s="1039" customFormat="1" ht="24">
      <c r="A246" s="1040"/>
      <c r="B246" s="1512" t="s">
        <v>5260</v>
      </c>
      <c r="C246" s="1519" t="s">
        <v>5260</v>
      </c>
      <c r="D246" s="1508" t="s">
        <v>4956</v>
      </c>
      <c r="E246" s="1509">
        <v>200</v>
      </c>
      <c r="F246" s="1509">
        <v>200</v>
      </c>
      <c r="G246" s="1509">
        <v>200</v>
      </c>
      <c r="H246" s="1510" t="s">
        <v>36</v>
      </c>
      <c r="I246" s="1447">
        <v>1</v>
      </c>
      <c r="J246" s="1495">
        <v>179.43</v>
      </c>
      <c r="K246" s="1209">
        <f t="shared" si="10"/>
        <v>179.43</v>
      </c>
      <c r="L246" s="745"/>
      <c r="M246" s="2181" t="s">
        <v>6418</v>
      </c>
      <c r="N246" s="2182" t="str">
        <f>VLOOKUP(M246,'FICHE RATIOS'!C:D,2,FALSE)</f>
        <v>Equipements de Cuisine</v>
      </c>
    </row>
    <row r="247" spans="1:14" s="1039" customFormat="1" ht="12">
      <c r="A247" s="1040"/>
      <c r="B247" s="1490"/>
      <c r="C247" s="1447"/>
      <c r="D247" s="1508"/>
      <c r="E247" s="1509"/>
      <c r="F247" s="1509"/>
      <c r="G247" s="1509"/>
      <c r="H247" s="1494"/>
      <c r="I247" s="1447">
        <v>0</v>
      </c>
      <c r="J247" s="1495">
        <v>0</v>
      </c>
      <c r="K247" s="1209" t="str">
        <f t="shared" si="10"/>
        <v/>
      </c>
      <c r="L247" s="745"/>
      <c r="M247" s="2181" t="s">
        <v>6418</v>
      </c>
      <c r="N247" s="2182" t="str">
        <f>VLOOKUP(M247,'FICHE RATIOS'!C:D,2,FALSE)</f>
        <v>Equipements de Cuisine</v>
      </c>
    </row>
    <row r="248" spans="1:14" s="1039" customFormat="1" ht="12">
      <c r="A248" s="1040"/>
      <c r="B248" s="1490"/>
      <c r="C248" s="1551"/>
      <c r="D248" s="1552" t="s">
        <v>5261</v>
      </c>
      <c r="E248" s="1553"/>
      <c r="F248" s="1553"/>
      <c r="G248" s="1553"/>
      <c r="H248" s="1494"/>
      <c r="I248" s="1447">
        <v>0</v>
      </c>
      <c r="J248" s="1495">
        <v>0</v>
      </c>
      <c r="K248" s="1209" t="str">
        <f t="shared" si="10"/>
        <v/>
      </c>
      <c r="L248" s="745"/>
      <c r="M248" s="2181" t="s">
        <v>6418</v>
      </c>
      <c r="N248" s="2182" t="str">
        <f>VLOOKUP(M248,'FICHE RATIOS'!C:D,2,FALSE)</f>
        <v>Equipements de Cuisine</v>
      </c>
    </row>
    <row r="249" spans="1:14" s="1039" customFormat="1" ht="24">
      <c r="A249" s="1040"/>
      <c r="B249" s="1524" t="s">
        <v>5262</v>
      </c>
      <c r="C249" s="1507" t="s">
        <v>5262</v>
      </c>
      <c r="D249" s="1508" t="s">
        <v>5164</v>
      </c>
      <c r="E249" s="2737" t="s">
        <v>5161</v>
      </c>
      <c r="F249" s="2738"/>
      <c r="G249" s="2739"/>
      <c r="H249" s="1494"/>
      <c r="I249" s="1447">
        <v>1</v>
      </c>
      <c r="J249" s="1495">
        <v>7103.15</v>
      </c>
      <c r="K249" s="1209">
        <f t="shared" si="10"/>
        <v>7103.15</v>
      </c>
      <c r="L249" s="745"/>
      <c r="M249" s="2181" t="s">
        <v>6418</v>
      </c>
      <c r="N249" s="2182" t="str">
        <f>VLOOKUP(M249,'FICHE RATIOS'!C:D,2,FALSE)</f>
        <v>Equipements de Cuisine</v>
      </c>
    </row>
    <row r="250" spans="1:14" s="1039" customFormat="1" ht="72">
      <c r="A250" s="1040"/>
      <c r="B250" s="1524" t="s">
        <v>5263</v>
      </c>
      <c r="C250" s="1507" t="s">
        <v>5263</v>
      </c>
      <c r="D250" s="1508" t="s">
        <v>5264</v>
      </c>
      <c r="E250" s="1509">
        <v>1860</v>
      </c>
      <c r="F250" s="1509">
        <v>700</v>
      </c>
      <c r="G250" s="1509">
        <v>760</v>
      </c>
      <c r="H250" s="1510" t="s">
        <v>36</v>
      </c>
      <c r="I250" s="1447">
        <v>2</v>
      </c>
      <c r="J250" s="1495">
        <v>4245.55</v>
      </c>
      <c r="K250" s="1209">
        <f t="shared" si="10"/>
        <v>8491.1</v>
      </c>
      <c r="L250" s="745"/>
      <c r="M250" s="2181" t="s">
        <v>6418</v>
      </c>
      <c r="N250" s="2182" t="str">
        <f>VLOOKUP(M250,'FICHE RATIOS'!C:D,2,FALSE)</f>
        <v>Equipements de Cuisine</v>
      </c>
    </row>
    <row r="251" spans="1:14" s="1039" customFormat="1" ht="48">
      <c r="A251" s="1040"/>
      <c r="B251" s="1512" t="s">
        <v>5265</v>
      </c>
      <c r="C251" s="1519" t="s">
        <v>5265</v>
      </c>
      <c r="D251" s="1508" t="s">
        <v>5166</v>
      </c>
      <c r="E251" s="1509">
        <v>1530</v>
      </c>
      <c r="F251" s="1509">
        <v>700</v>
      </c>
      <c r="G251" s="1509">
        <v>760</v>
      </c>
      <c r="H251" s="1510" t="s">
        <v>36</v>
      </c>
      <c r="I251" s="1447">
        <v>1</v>
      </c>
      <c r="J251" s="1495">
        <v>5441.6</v>
      </c>
      <c r="K251" s="1209">
        <f t="shared" si="10"/>
        <v>5441.6</v>
      </c>
      <c r="L251" s="745"/>
      <c r="M251" s="2181" t="s">
        <v>6418</v>
      </c>
      <c r="N251" s="2182" t="str">
        <f>VLOOKUP(M251,'FICHE RATIOS'!C:D,2,FALSE)</f>
        <v>Equipements de Cuisine</v>
      </c>
    </row>
    <row r="252" spans="1:14" s="1039" customFormat="1" ht="12.75">
      <c r="A252" s="1040"/>
      <c r="B252" s="1520" t="s">
        <v>5266</v>
      </c>
      <c r="C252" s="1516" t="s">
        <v>5266</v>
      </c>
      <c r="D252" s="1521" t="s">
        <v>5193</v>
      </c>
      <c r="E252" s="1491"/>
      <c r="F252" s="1491"/>
      <c r="G252" s="1491"/>
      <c r="H252" s="1525" t="s">
        <v>36</v>
      </c>
      <c r="I252" s="1447">
        <v>2</v>
      </c>
      <c r="J252" s="1495">
        <v>0</v>
      </c>
      <c r="K252" s="1209" t="s">
        <v>910</v>
      </c>
      <c r="L252" s="745"/>
      <c r="M252" s="2181" t="s">
        <v>6418</v>
      </c>
      <c r="N252" s="2182" t="str">
        <f>VLOOKUP(M252,'FICHE RATIOS'!C:D,2,FALSE)</f>
        <v>Equipements de Cuisine</v>
      </c>
    </row>
    <row r="253" spans="1:14" s="1039" customFormat="1" ht="12">
      <c r="A253" s="1040"/>
      <c r="B253" s="1490"/>
      <c r="C253" s="1447"/>
      <c r="D253" s="1508"/>
      <c r="E253" s="1509"/>
      <c r="F253" s="1509"/>
      <c r="G253" s="1509"/>
      <c r="H253" s="1494"/>
      <c r="I253" s="1447">
        <v>0</v>
      </c>
      <c r="J253" s="1495">
        <v>0</v>
      </c>
      <c r="K253" s="1209" t="str">
        <f t="shared" ref="K253:K265" si="11">IF(I253=0,"",J253*I253)</f>
        <v/>
      </c>
      <c r="L253" s="745"/>
      <c r="M253" s="2181" t="s">
        <v>6418</v>
      </c>
      <c r="N253" s="2182" t="str">
        <f>VLOOKUP(M253,'FICHE RATIOS'!C:D,2,FALSE)</f>
        <v>Equipements de Cuisine</v>
      </c>
    </row>
    <row r="254" spans="1:14" s="1039" customFormat="1" ht="12">
      <c r="A254" s="1040"/>
      <c r="B254" s="1490"/>
      <c r="C254" s="1551"/>
      <c r="D254" s="1552" t="s">
        <v>5267</v>
      </c>
      <c r="E254" s="1553"/>
      <c r="F254" s="1553"/>
      <c r="G254" s="1553"/>
      <c r="H254" s="1494"/>
      <c r="I254" s="1447">
        <v>0</v>
      </c>
      <c r="J254" s="1495">
        <v>0</v>
      </c>
      <c r="K254" s="1209" t="str">
        <f t="shared" si="11"/>
        <v/>
      </c>
      <c r="L254" s="745"/>
      <c r="M254" s="2181" t="s">
        <v>6418</v>
      </c>
      <c r="N254" s="2182" t="str">
        <f>VLOOKUP(M254,'FICHE RATIOS'!C:D,2,FALSE)</f>
        <v>Equipements de Cuisine</v>
      </c>
    </row>
    <row r="255" spans="1:14" s="1039" customFormat="1" ht="24">
      <c r="A255" s="1040"/>
      <c r="B255" s="1524" t="s">
        <v>5268</v>
      </c>
      <c r="C255" s="1507" t="s">
        <v>5268</v>
      </c>
      <c r="D255" s="1508" t="s">
        <v>5164</v>
      </c>
      <c r="E255" s="2737" t="s">
        <v>5161</v>
      </c>
      <c r="F255" s="2738"/>
      <c r="G255" s="2739"/>
      <c r="H255" s="1510" t="s">
        <v>36</v>
      </c>
      <c r="I255" s="1447">
        <v>1</v>
      </c>
      <c r="J255" s="1495">
        <v>6087.6</v>
      </c>
      <c r="K255" s="1209">
        <f t="shared" si="11"/>
        <v>6087.6</v>
      </c>
      <c r="L255" s="745"/>
      <c r="M255" s="2181" t="s">
        <v>6418</v>
      </c>
      <c r="N255" s="2182" t="str">
        <f>VLOOKUP(M255,'FICHE RATIOS'!C:D,2,FALSE)</f>
        <v>Equipements de Cuisine</v>
      </c>
    </row>
    <row r="256" spans="1:14" s="1039" customFormat="1" ht="36">
      <c r="A256" s="1040"/>
      <c r="B256" s="1512" t="s">
        <v>5269</v>
      </c>
      <c r="C256" s="1523" t="s">
        <v>5269</v>
      </c>
      <c r="D256" s="1508" t="s">
        <v>5270</v>
      </c>
      <c r="E256" s="1509">
        <v>1530</v>
      </c>
      <c r="F256" s="1509">
        <v>700</v>
      </c>
      <c r="G256" s="1509">
        <v>620</v>
      </c>
      <c r="H256" s="1510" t="s">
        <v>36</v>
      </c>
      <c r="I256" s="1447">
        <v>2</v>
      </c>
      <c r="J256" s="1495">
        <v>3189.15</v>
      </c>
      <c r="K256" s="1209">
        <f t="shared" si="11"/>
        <v>6378.3</v>
      </c>
      <c r="L256" s="745"/>
      <c r="M256" s="2181" t="s">
        <v>6418</v>
      </c>
      <c r="N256" s="2182" t="str">
        <f>VLOOKUP(M256,'FICHE RATIOS'!C:D,2,FALSE)</f>
        <v>Equipements de Cuisine</v>
      </c>
    </row>
    <row r="257" spans="1:14" s="1039" customFormat="1" ht="24">
      <c r="A257" s="1040"/>
      <c r="B257" s="1512" t="s">
        <v>5271</v>
      </c>
      <c r="C257" s="1523" t="s">
        <v>5271</v>
      </c>
      <c r="D257" s="1508" t="s">
        <v>5272</v>
      </c>
      <c r="E257" s="2737" t="s">
        <v>5161</v>
      </c>
      <c r="F257" s="2738"/>
      <c r="G257" s="2739"/>
      <c r="H257" s="1510" t="s">
        <v>66</v>
      </c>
      <c r="I257" s="1447">
        <v>1</v>
      </c>
      <c r="J257" s="1495">
        <v>7166.8</v>
      </c>
      <c r="K257" s="1209">
        <f t="shared" si="11"/>
        <v>7166.8</v>
      </c>
      <c r="L257" s="745"/>
      <c r="M257" s="2181" t="s">
        <v>6418</v>
      </c>
      <c r="N257" s="2182" t="str">
        <f>VLOOKUP(M257,'FICHE RATIOS'!C:D,2,FALSE)</f>
        <v>Equipements de Cuisine</v>
      </c>
    </row>
    <row r="258" spans="1:14" s="1039" customFormat="1" ht="36">
      <c r="A258" s="1040"/>
      <c r="B258" s="1512" t="s">
        <v>5273</v>
      </c>
      <c r="C258" s="1523" t="s">
        <v>5273</v>
      </c>
      <c r="D258" s="1508" t="s">
        <v>5270</v>
      </c>
      <c r="E258" s="1509">
        <v>1530</v>
      </c>
      <c r="F258" s="1509">
        <v>700</v>
      </c>
      <c r="G258" s="1509">
        <v>620</v>
      </c>
      <c r="H258" s="1510" t="s">
        <v>36</v>
      </c>
      <c r="I258" s="1447">
        <v>2</v>
      </c>
      <c r="J258" s="1495">
        <v>3189.15</v>
      </c>
      <c r="K258" s="1209">
        <f t="shared" si="11"/>
        <v>6378.3</v>
      </c>
      <c r="L258" s="745"/>
      <c r="M258" s="2181" t="s">
        <v>6418</v>
      </c>
      <c r="N258" s="2182" t="str">
        <f>VLOOKUP(M258,'FICHE RATIOS'!C:D,2,FALSE)</f>
        <v>Equipements de Cuisine</v>
      </c>
    </row>
    <row r="259" spans="1:14" s="1039" customFormat="1" ht="12">
      <c r="A259" s="1040"/>
      <c r="B259" s="1490"/>
      <c r="C259" s="1551"/>
      <c r="D259" s="1552" t="s">
        <v>5274</v>
      </c>
      <c r="E259" s="1553"/>
      <c r="F259" s="1553"/>
      <c r="G259" s="1553"/>
      <c r="H259" s="1494"/>
      <c r="I259" s="1447">
        <v>0</v>
      </c>
      <c r="J259" s="1495">
        <v>0</v>
      </c>
      <c r="K259" s="1209" t="str">
        <f t="shared" si="11"/>
        <v/>
      </c>
      <c r="L259" s="745"/>
      <c r="M259" s="2181" t="s">
        <v>6418</v>
      </c>
      <c r="N259" s="2182" t="str">
        <f>VLOOKUP(M259,'FICHE RATIOS'!C:D,2,FALSE)</f>
        <v>Equipements de Cuisine</v>
      </c>
    </row>
    <row r="260" spans="1:14" s="1039" customFormat="1" ht="24">
      <c r="A260" s="1040"/>
      <c r="B260" s="1524" t="s">
        <v>5275</v>
      </c>
      <c r="C260" s="1507" t="s">
        <v>5275</v>
      </c>
      <c r="D260" s="1508" t="s">
        <v>5276</v>
      </c>
      <c r="E260" s="2737" t="s">
        <v>5161</v>
      </c>
      <c r="F260" s="2738"/>
      <c r="G260" s="2739"/>
      <c r="H260" s="1563" t="s">
        <v>36</v>
      </c>
      <c r="I260" s="1447">
        <v>1</v>
      </c>
      <c r="J260" s="1495">
        <v>5837.75</v>
      </c>
      <c r="K260" s="1209">
        <f t="shared" si="11"/>
        <v>5837.75</v>
      </c>
      <c r="L260" s="745"/>
      <c r="M260" s="2181" t="s">
        <v>6418</v>
      </c>
      <c r="N260" s="2182" t="str">
        <f>VLOOKUP(M260,'FICHE RATIOS'!C:D,2,FALSE)</f>
        <v>Equipements de Cuisine</v>
      </c>
    </row>
    <row r="261" spans="1:14" s="1039" customFormat="1" ht="36">
      <c r="A261" s="1040"/>
      <c r="B261" s="1512" t="s">
        <v>5277</v>
      </c>
      <c r="C261" s="1523" t="s">
        <v>5277</v>
      </c>
      <c r="D261" s="1508" t="s">
        <v>5278</v>
      </c>
      <c r="E261" s="1509">
        <v>1475</v>
      </c>
      <c r="F261" s="1509">
        <v>800</v>
      </c>
      <c r="G261" s="1509">
        <v>1930</v>
      </c>
      <c r="H261" s="1510" t="s">
        <v>36</v>
      </c>
      <c r="I261" s="1447">
        <v>3</v>
      </c>
      <c r="J261" s="1495">
        <v>5856.75</v>
      </c>
      <c r="K261" s="1209">
        <f t="shared" si="11"/>
        <v>17570.25</v>
      </c>
      <c r="L261" s="745"/>
      <c r="M261" s="2181" t="s">
        <v>6418</v>
      </c>
      <c r="N261" s="2182" t="str">
        <f>VLOOKUP(M261,'FICHE RATIOS'!C:D,2,FALSE)</f>
        <v>Equipements de Cuisine</v>
      </c>
    </row>
    <row r="262" spans="1:14" s="1039" customFormat="1" ht="12">
      <c r="A262" s="1040"/>
      <c r="B262" s="1490"/>
      <c r="C262" s="1447"/>
      <c r="D262" s="1508"/>
      <c r="E262" s="1509"/>
      <c r="F262" s="1509"/>
      <c r="G262" s="1509"/>
      <c r="H262" s="1494"/>
      <c r="I262" s="1447">
        <v>0</v>
      </c>
      <c r="J262" s="1495">
        <v>0</v>
      </c>
      <c r="K262" s="1209" t="str">
        <f t="shared" si="11"/>
        <v/>
      </c>
      <c r="L262" s="745"/>
      <c r="M262" s="2181" t="s">
        <v>6418</v>
      </c>
      <c r="N262" s="2182" t="str">
        <f>VLOOKUP(M262,'FICHE RATIOS'!C:D,2,FALSE)</f>
        <v>Equipements de Cuisine</v>
      </c>
    </row>
    <row r="263" spans="1:14" s="1039" customFormat="1" ht="12">
      <c r="A263" s="1040"/>
      <c r="B263" s="1490"/>
      <c r="C263" s="1551"/>
      <c r="D263" s="1552" t="s">
        <v>5279</v>
      </c>
      <c r="E263" s="1553"/>
      <c r="F263" s="1553"/>
      <c r="G263" s="1553"/>
      <c r="H263" s="1494"/>
      <c r="I263" s="1447">
        <v>0</v>
      </c>
      <c r="J263" s="1495">
        <v>0</v>
      </c>
      <c r="K263" s="1209" t="str">
        <f t="shared" si="11"/>
        <v/>
      </c>
      <c r="L263" s="745"/>
      <c r="M263" s="2181" t="s">
        <v>6418</v>
      </c>
      <c r="N263" s="2182" t="str">
        <f>VLOOKUP(M263,'FICHE RATIOS'!C:D,2,FALSE)</f>
        <v>Equipements de Cuisine</v>
      </c>
    </row>
    <row r="264" spans="1:14" s="1039" customFormat="1" ht="24">
      <c r="A264" s="1040"/>
      <c r="B264" s="1524" t="s">
        <v>5280</v>
      </c>
      <c r="C264" s="1507" t="s">
        <v>5280</v>
      </c>
      <c r="D264" s="1508" t="s">
        <v>5164</v>
      </c>
      <c r="E264" s="2737" t="s">
        <v>5161</v>
      </c>
      <c r="F264" s="2738"/>
      <c r="G264" s="2739"/>
      <c r="H264" s="1494"/>
      <c r="I264" s="1447">
        <v>1</v>
      </c>
      <c r="J264" s="1495">
        <v>11582.4</v>
      </c>
      <c r="K264" s="1209">
        <f t="shared" si="11"/>
        <v>11582.4</v>
      </c>
      <c r="L264" s="745"/>
      <c r="M264" s="2181" t="s">
        <v>6418</v>
      </c>
      <c r="N264" s="2182" t="str">
        <f>VLOOKUP(M264,'FICHE RATIOS'!C:D,2,FALSE)</f>
        <v>Equipements de Cuisine</v>
      </c>
    </row>
    <row r="265" spans="1:14" s="1039" customFormat="1" ht="72">
      <c r="A265" s="1040"/>
      <c r="B265" s="1524" t="s">
        <v>5281</v>
      </c>
      <c r="C265" s="1507" t="s">
        <v>5281</v>
      </c>
      <c r="D265" s="1508" t="s">
        <v>5264</v>
      </c>
      <c r="E265" s="1509">
        <v>1860</v>
      </c>
      <c r="F265" s="1509">
        <v>700</v>
      </c>
      <c r="G265" s="1509">
        <v>760</v>
      </c>
      <c r="H265" s="1510" t="s">
        <v>36</v>
      </c>
      <c r="I265" s="1447">
        <v>1</v>
      </c>
      <c r="J265" s="1495">
        <v>4245.55</v>
      </c>
      <c r="K265" s="1209">
        <f t="shared" si="11"/>
        <v>4245.55</v>
      </c>
      <c r="L265" s="745"/>
      <c r="M265" s="2181" t="s">
        <v>6418</v>
      </c>
      <c r="N265" s="2182" t="str">
        <f>VLOOKUP(M265,'FICHE RATIOS'!C:D,2,FALSE)</f>
        <v>Equipements de Cuisine</v>
      </c>
    </row>
    <row r="266" spans="1:14" s="1039" customFormat="1" ht="12.75">
      <c r="A266" s="1040"/>
      <c r="B266" s="1524" t="s">
        <v>5282</v>
      </c>
      <c r="C266" s="1516" t="s">
        <v>5282</v>
      </c>
      <c r="D266" s="1508" t="s">
        <v>5283</v>
      </c>
      <c r="E266" s="1509"/>
      <c r="F266" s="1509"/>
      <c r="G266" s="1509"/>
      <c r="H266" s="1510" t="s">
        <v>36</v>
      </c>
      <c r="I266" s="1447">
        <v>4</v>
      </c>
      <c r="J266" s="1495">
        <v>0</v>
      </c>
      <c r="K266" s="1209" t="s">
        <v>910</v>
      </c>
      <c r="L266" s="745"/>
      <c r="M266" s="2181" t="s">
        <v>6418</v>
      </c>
      <c r="N266" s="2182" t="str">
        <f>VLOOKUP(M266,'FICHE RATIOS'!C:D,2,FALSE)</f>
        <v>Equipements de Cuisine</v>
      </c>
    </row>
    <row r="267" spans="1:14" s="1039" customFormat="1" ht="48">
      <c r="A267" s="1040"/>
      <c r="B267" s="1512" t="s">
        <v>5284</v>
      </c>
      <c r="C267" s="1523" t="s">
        <v>5284</v>
      </c>
      <c r="D267" s="1508" t="s">
        <v>5285</v>
      </c>
      <c r="E267" s="1509">
        <v>1860</v>
      </c>
      <c r="F267" s="1509">
        <v>700</v>
      </c>
      <c r="G267" s="1509">
        <v>760</v>
      </c>
      <c r="H267" s="1510" t="s">
        <v>36</v>
      </c>
      <c r="I267" s="1447">
        <v>1</v>
      </c>
      <c r="J267" s="1495">
        <v>5831.1</v>
      </c>
      <c r="K267" s="1209">
        <f>IF(I267=0,"",J267*I267)</f>
        <v>5831.1</v>
      </c>
      <c r="L267" s="745"/>
      <c r="M267" s="2181" t="s">
        <v>6418</v>
      </c>
      <c r="N267" s="2182" t="str">
        <f>VLOOKUP(M267,'FICHE RATIOS'!C:D,2,FALSE)</f>
        <v>Equipements de Cuisine</v>
      </c>
    </row>
    <row r="268" spans="1:14" s="1039" customFormat="1" ht="12.75">
      <c r="A268" s="1040"/>
      <c r="B268" s="1520" t="s">
        <v>5286</v>
      </c>
      <c r="C268" s="1516" t="s">
        <v>5286</v>
      </c>
      <c r="D268" s="1521" t="s">
        <v>5193</v>
      </c>
      <c r="E268" s="1491"/>
      <c r="F268" s="1491"/>
      <c r="G268" s="1491" t="s">
        <v>4974</v>
      </c>
      <c r="H268" s="1525" t="s">
        <v>36</v>
      </c>
      <c r="I268" s="1447">
        <v>1</v>
      </c>
      <c r="J268" s="1495">
        <v>0</v>
      </c>
      <c r="K268" s="1209" t="s">
        <v>910</v>
      </c>
      <c r="L268" s="745"/>
      <c r="M268" s="2181" t="s">
        <v>6418</v>
      </c>
      <c r="N268" s="2182" t="str">
        <f>VLOOKUP(M268,'FICHE RATIOS'!C:D,2,FALSE)</f>
        <v>Equipements de Cuisine</v>
      </c>
    </row>
    <row r="269" spans="1:14" s="1039" customFormat="1" ht="12">
      <c r="A269" s="1040"/>
      <c r="B269" s="1490"/>
      <c r="C269" s="1447"/>
      <c r="D269" s="1508"/>
      <c r="E269" s="1509"/>
      <c r="F269" s="1509"/>
      <c r="G269" s="1509"/>
      <c r="H269" s="1494"/>
      <c r="I269" s="1447">
        <v>0</v>
      </c>
      <c r="J269" s="1495">
        <v>0</v>
      </c>
      <c r="K269" s="1209" t="str">
        <f>IF(I269=0,"",J269*I269)</f>
        <v/>
      </c>
      <c r="L269" s="745"/>
      <c r="M269" s="2181" t="s">
        <v>6418</v>
      </c>
      <c r="N269" s="2182" t="str">
        <f>VLOOKUP(M269,'FICHE RATIOS'!C:D,2,FALSE)</f>
        <v>Equipements de Cuisine</v>
      </c>
    </row>
    <row r="270" spans="1:14" s="1039" customFormat="1" ht="12">
      <c r="A270" s="1040"/>
      <c r="B270" s="1490"/>
      <c r="C270" s="1551"/>
      <c r="D270" s="1552" t="s">
        <v>5287</v>
      </c>
      <c r="E270" s="1553"/>
      <c r="F270" s="1553"/>
      <c r="G270" s="1553"/>
      <c r="H270" s="1494"/>
      <c r="I270" s="1447">
        <v>0</v>
      </c>
      <c r="J270" s="1495">
        <v>0</v>
      </c>
      <c r="K270" s="1209" t="str">
        <f>IF(I270=0,"",J270*I270)</f>
        <v/>
      </c>
      <c r="L270" s="745"/>
      <c r="M270" s="2181" t="s">
        <v>6418</v>
      </c>
      <c r="N270" s="2182" t="str">
        <f>VLOOKUP(M270,'FICHE RATIOS'!C:D,2,FALSE)</f>
        <v>Equipements de Cuisine</v>
      </c>
    </row>
    <row r="271" spans="1:14" s="1039" customFormat="1" ht="12">
      <c r="A271" s="1040"/>
      <c r="B271" s="1524" t="s">
        <v>4847</v>
      </c>
      <c r="C271" s="1447" t="s">
        <v>4847</v>
      </c>
      <c r="D271" s="1508" t="s">
        <v>5288</v>
      </c>
      <c r="E271" s="2737" t="s">
        <v>5161</v>
      </c>
      <c r="F271" s="2738"/>
      <c r="G271" s="2739"/>
      <c r="H271" s="1494"/>
      <c r="I271" s="1447">
        <v>1</v>
      </c>
      <c r="J271" s="1495">
        <v>4559.05</v>
      </c>
      <c r="K271" s="1209">
        <f>IF(I271=0,"",J271*I271)</f>
        <v>4559.05</v>
      </c>
      <c r="L271" s="745"/>
      <c r="M271" s="2181" t="s">
        <v>6418</v>
      </c>
      <c r="N271" s="2182" t="str">
        <f>VLOOKUP(M271,'FICHE RATIOS'!C:D,2,FALSE)</f>
        <v>Equipements de Cuisine</v>
      </c>
    </row>
    <row r="272" spans="1:14" s="1039" customFormat="1" ht="12">
      <c r="A272" s="1040"/>
      <c r="B272" s="1520" t="s">
        <v>5289</v>
      </c>
      <c r="C272" s="1447" t="s">
        <v>5289</v>
      </c>
      <c r="D272" s="1508" t="s">
        <v>5290</v>
      </c>
      <c r="E272" s="1509"/>
      <c r="F272" s="1509"/>
      <c r="G272" s="1509"/>
      <c r="H272" s="1510" t="s">
        <v>36</v>
      </c>
      <c r="I272" s="1447">
        <v>2</v>
      </c>
      <c r="J272" s="1495">
        <v>0</v>
      </c>
      <c r="K272" s="1209" t="s">
        <v>910</v>
      </c>
      <c r="L272" s="745"/>
      <c r="M272" s="2181" t="s">
        <v>6418</v>
      </c>
      <c r="N272" s="2182" t="str">
        <f>VLOOKUP(M272,'FICHE RATIOS'!C:D,2,FALSE)</f>
        <v>Equipements de Cuisine</v>
      </c>
    </row>
    <row r="273" spans="1:14" s="1039" customFormat="1" ht="24">
      <c r="A273" s="1040"/>
      <c r="B273" s="1524" t="s">
        <v>4856</v>
      </c>
      <c r="C273" s="1447" t="s">
        <v>4856</v>
      </c>
      <c r="D273" s="1508" t="s">
        <v>5291</v>
      </c>
      <c r="E273" s="2737" t="s">
        <v>5161</v>
      </c>
      <c r="F273" s="2738"/>
      <c r="G273" s="2739"/>
      <c r="H273" s="1494"/>
      <c r="I273" s="1447">
        <v>2</v>
      </c>
      <c r="J273" s="1495">
        <v>4835.5</v>
      </c>
      <c r="K273" s="1209">
        <f>IF(I273=0,"",J273*I273)</f>
        <v>9671</v>
      </c>
      <c r="L273" s="745"/>
      <c r="M273" s="2181" t="s">
        <v>6418</v>
      </c>
      <c r="N273" s="2182" t="str">
        <f>VLOOKUP(M273,'FICHE RATIOS'!C:D,2,FALSE)</f>
        <v>Equipements de Cuisine</v>
      </c>
    </row>
    <row r="274" spans="1:14" s="1039" customFormat="1" ht="12">
      <c r="A274" s="1040"/>
      <c r="B274" s="1520" t="s">
        <v>5292</v>
      </c>
      <c r="C274" s="1447" t="s">
        <v>5292</v>
      </c>
      <c r="D274" s="1508" t="s">
        <v>5293</v>
      </c>
      <c r="E274" s="1509"/>
      <c r="F274" s="1509"/>
      <c r="G274" s="1509"/>
      <c r="H274" s="1510" t="s">
        <v>36</v>
      </c>
      <c r="I274" s="1447">
        <v>6</v>
      </c>
      <c r="J274" s="1495">
        <v>0</v>
      </c>
      <c r="K274" s="1209" t="s">
        <v>910</v>
      </c>
      <c r="L274" s="745"/>
      <c r="M274" s="2181" t="s">
        <v>6418</v>
      </c>
      <c r="N274" s="2182" t="str">
        <f>VLOOKUP(M274,'FICHE RATIOS'!C:D,2,FALSE)</f>
        <v>Equipements de Cuisine</v>
      </c>
    </row>
    <row r="275" spans="1:14" s="1039" customFormat="1" ht="12">
      <c r="A275" s="1040"/>
      <c r="B275" s="1512" t="s">
        <v>4872</v>
      </c>
      <c r="C275" s="1447" t="s">
        <v>4872</v>
      </c>
      <c r="D275" s="1508" t="s">
        <v>5294</v>
      </c>
      <c r="E275" s="2737" t="s">
        <v>5161</v>
      </c>
      <c r="F275" s="2738"/>
      <c r="G275" s="2739"/>
      <c r="H275" s="1510" t="s">
        <v>36</v>
      </c>
      <c r="I275" s="1447">
        <v>1</v>
      </c>
      <c r="J275" s="1495">
        <v>8280.2000000000007</v>
      </c>
      <c r="K275" s="1209">
        <f>IF(I275=0,"",J275*I275)</f>
        <v>8280.2000000000007</v>
      </c>
      <c r="L275" s="745"/>
      <c r="M275" s="2181" t="s">
        <v>6418</v>
      </c>
      <c r="N275" s="2182" t="str">
        <f>VLOOKUP(M275,'FICHE RATIOS'!C:D,2,FALSE)</f>
        <v>Equipements de Cuisine</v>
      </c>
    </row>
    <row r="276" spans="1:14" s="1039" customFormat="1" ht="12">
      <c r="A276" s="1040"/>
      <c r="B276" s="1490"/>
      <c r="C276" s="1447"/>
      <c r="D276" s="1508"/>
      <c r="E276" s="1509"/>
      <c r="F276" s="1509"/>
      <c r="G276" s="1509"/>
      <c r="H276" s="1494"/>
      <c r="I276" s="1447">
        <v>0</v>
      </c>
      <c r="J276" s="1495">
        <v>0</v>
      </c>
      <c r="K276" s="1209" t="str">
        <f>IF(I276=0,"",J276*I276)</f>
        <v/>
      </c>
      <c r="L276" s="745"/>
      <c r="M276" s="2181" t="s">
        <v>6418</v>
      </c>
      <c r="N276" s="2182" t="str">
        <f>VLOOKUP(M276,'FICHE RATIOS'!C:D,2,FALSE)</f>
        <v>Equipements de Cuisine</v>
      </c>
    </row>
    <row r="277" spans="1:14" s="1039" customFormat="1" ht="12">
      <c r="A277" s="1040"/>
      <c r="B277" s="1490"/>
      <c r="C277" s="1503"/>
      <c r="D277" s="1504" t="s">
        <v>5295</v>
      </c>
      <c r="E277" s="1505"/>
      <c r="F277" s="1505"/>
      <c r="G277" s="1505"/>
      <c r="H277" s="1506"/>
      <c r="I277" s="1447">
        <v>0</v>
      </c>
      <c r="J277" s="1495">
        <v>0</v>
      </c>
      <c r="K277" s="1209" t="str">
        <f>IF(I277=0,"",J277*I277)</f>
        <v/>
      </c>
      <c r="L277" s="745"/>
      <c r="M277" s="2181" t="s">
        <v>6418</v>
      </c>
      <c r="N277" s="2182" t="str">
        <f>VLOOKUP(M277,'FICHE RATIOS'!C:D,2,FALSE)</f>
        <v>Equipements de Cuisine</v>
      </c>
    </row>
    <row r="278" spans="1:14" s="1039" customFormat="1" ht="24">
      <c r="A278" s="1040"/>
      <c r="B278" s="1512" t="s">
        <v>5296</v>
      </c>
      <c r="C278" s="1523" t="s">
        <v>5296</v>
      </c>
      <c r="D278" s="1508" t="s">
        <v>5297</v>
      </c>
      <c r="E278" s="1509">
        <v>520</v>
      </c>
      <c r="F278" s="1509">
        <v>406</v>
      </c>
      <c r="G278" s="1509">
        <v>309</v>
      </c>
      <c r="H278" s="1510" t="s">
        <v>36</v>
      </c>
      <c r="I278" s="1447">
        <v>3</v>
      </c>
      <c r="J278" s="1495">
        <v>367.83</v>
      </c>
      <c r="K278" s="1209">
        <f>IF(I278=0,"",J278*I278)</f>
        <v>1103.49</v>
      </c>
      <c r="L278" s="745"/>
      <c r="M278" s="2181" t="s">
        <v>6418</v>
      </c>
      <c r="N278" s="2182" t="str">
        <f>VLOOKUP(M278,'FICHE RATIOS'!C:D,2,FALSE)</f>
        <v>Equipements de Cuisine</v>
      </c>
    </row>
    <row r="279" spans="1:14" s="1039" customFormat="1" ht="36">
      <c r="A279" s="1040"/>
      <c r="B279" s="1512" t="s">
        <v>5298</v>
      </c>
      <c r="C279" s="1519" t="s">
        <v>5298</v>
      </c>
      <c r="D279" s="1508" t="s">
        <v>5299</v>
      </c>
      <c r="E279" s="1509"/>
      <c r="F279" s="1509"/>
      <c r="G279" s="1509"/>
      <c r="H279" s="1510" t="s">
        <v>36</v>
      </c>
      <c r="I279" s="1447">
        <v>3</v>
      </c>
      <c r="J279" s="1495">
        <v>1201.96</v>
      </c>
      <c r="K279" s="1209">
        <f>IF(I279=0,"",J279*I279)</f>
        <v>3605.88</v>
      </c>
      <c r="L279" s="745"/>
      <c r="M279" s="2181" t="s">
        <v>6418</v>
      </c>
      <c r="N279" s="2182" t="str">
        <f>VLOOKUP(M279,'FICHE RATIOS'!C:D,2,FALSE)</f>
        <v>Equipements de Cuisine</v>
      </c>
    </row>
    <row r="280" spans="1:14" s="1039" customFormat="1" ht="36">
      <c r="A280" s="1040"/>
      <c r="B280" s="1520" t="s">
        <v>5300</v>
      </c>
      <c r="C280" s="1516" t="s">
        <v>5300</v>
      </c>
      <c r="D280" s="1508" t="s">
        <v>5301</v>
      </c>
      <c r="E280" s="1509">
        <v>640</v>
      </c>
      <c r="F280" s="1509">
        <v>550</v>
      </c>
      <c r="G280" s="1509">
        <v>720</v>
      </c>
      <c r="H280" s="1510" t="s">
        <v>36</v>
      </c>
      <c r="I280" s="1447">
        <v>3</v>
      </c>
      <c r="J280" s="1495">
        <v>0</v>
      </c>
      <c r="K280" s="1209" t="s">
        <v>910</v>
      </c>
      <c r="L280" s="745"/>
      <c r="M280" s="2181" t="s">
        <v>6418</v>
      </c>
      <c r="N280" s="2182" t="str">
        <f>VLOOKUP(M280,'FICHE RATIOS'!C:D,2,FALSE)</f>
        <v>Equipements de Cuisine</v>
      </c>
    </row>
    <row r="281" spans="1:14" s="1039" customFormat="1" ht="12.75">
      <c r="A281" s="1040"/>
      <c r="B281" s="1520" t="s">
        <v>399</v>
      </c>
      <c r="C281" s="1516" t="s">
        <v>399</v>
      </c>
      <c r="D281" s="1508" t="s">
        <v>5302</v>
      </c>
      <c r="E281" s="2746" t="s">
        <v>5161</v>
      </c>
      <c r="F281" s="2747"/>
      <c r="G281" s="2748"/>
      <c r="H281" s="1526" t="s">
        <v>36</v>
      </c>
      <c r="I281" s="1447">
        <v>3</v>
      </c>
      <c r="J281" s="1495">
        <v>0</v>
      </c>
      <c r="K281" s="1209" t="s">
        <v>910</v>
      </c>
      <c r="L281" s="745"/>
      <c r="M281" s="2181" t="s">
        <v>6418</v>
      </c>
      <c r="N281" s="2182" t="str">
        <f>VLOOKUP(M281,'FICHE RATIOS'!C:D,2,FALSE)</f>
        <v>Equipements de Cuisine</v>
      </c>
    </row>
    <row r="282" spans="1:14" s="1039" customFormat="1" ht="12">
      <c r="A282" s="1040"/>
      <c r="B282" s="1490"/>
      <c r="C282" s="1447"/>
      <c r="D282" s="1508"/>
      <c r="E282" s="1509"/>
      <c r="F282" s="1509"/>
      <c r="G282" s="1509"/>
      <c r="H282" s="1494"/>
      <c r="I282" s="1447">
        <v>0</v>
      </c>
      <c r="J282" s="1495">
        <v>0</v>
      </c>
      <c r="K282" s="1209" t="str">
        <f t="shared" ref="K282:K297" si="12">IF(I282=0,"",J282*I282)</f>
        <v/>
      </c>
      <c r="L282" s="745"/>
      <c r="M282" s="2181" t="s">
        <v>6418</v>
      </c>
      <c r="N282" s="2182" t="str">
        <f>VLOOKUP(M282,'FICHE RATIOS'!C:D,2,FALSE)</f>
        <v>Equipements de Cuisine</v>
      </c>
    </row>
    <row r="283" spans="1:14" s="1039" customFormat="1" ht="12">
      <c r="A283" s="1040"/>
      <c r="B283" s="1490"/>
      <c r="C283" s="1503"/>
      <c r="D283" s="1504" t="s">
        <v>5303</v>
      </c>
      <c r="E283" s="1505"/>
      <c r="F283" s="1505"/>
      <c r="G283" s="1505"/>
      <c r="H283" s="1506"/>
      <c r="I283" s="1447">
        <v>0</v>
      </c>
      <c r="J283" s="1495">
        <v>0</v>
      </c>
      <c r="K283" s="1209" t="str">
        <f t="shared" si="12"/>
        <v/>
      </c>
      <c r="L283" s="745"/>
      <c r="M283" s="2181" t="s">
        <v>6418</v>
      </c>
      <c r="N283" s="2182" t="str">
        <f>VLOOKUP(M283,'FICHE RATIOS'!C:D,2,FALSE)</f>
        <v>Equipements de Cuisine</v>
      </c>
    </row>
    <row r="284" spans="1:14" s="1039" customFormat="1" ht="48">
      <c r="A284" s="1040"/>
      <c r="B284" s="1512" t="s">
        <v>5304</v>
      </c>
      <c r="C284" s="1523" t="s">
        <v>5304</v>
      </c>
      <c r="D284" s="1508" t="s">
        <v>5305</v>
      </c>
      <c r="E284" s="1509">
        <v>19500</v>
      </c>
      <c r="F284" s="1509">
        <v>490</v>
      </c>
      <c r="G284" s="1509">
        <v>800</v>
      </c>
      <c r="H284" s="1526" t="s">
        <v>36</v>
      </c>
      <c r="I284" s="1447">
        <v>1</v>
      </c>
      <c r="J284" s="1495">
        <v>11173.14</v>
      </c>
      <c r="K284" s="1209">
        <f t="shared" si="12"/>
        <v>11173.14</v>
      </c>
      <c r="L284" s="745"/>
      <c r="M284" s="2181" t="s">
        <v>6418</v>
      </c>
      <c r="N284" s="2182" t="str">
        <f>VLOOKUP(M284,'FICHE RATIOS'!C:D,2,FALSE)</f>
        <v>Equipements de Cuisine</v>
      </c>
    </row>
    <row r="285" spans="1:14" s="1039" customFormat="1" ht="48">
      <c r="A285" s="1040"/>
      <c r="B285" s="1512" t="s">
        <v>4974</v>
      </c>
      <c r="C285" s="1523" t="s">
        <v>4974</v>
      </c>
      <c r="D285" s="1508" t="s">
        <v>5306</v>
      </c>
      <c r="E285" s="1509">
        <v>9000</v>
      </c>
      <c r="F285" s="1509">
        <v>300</v>
      </c>
      <c r="G285" s="1509">
        <v>800</v>
      </c>
      <c r="H285" s="1510" t="s">
        <v>57</v>
      </c>
      <c r="I285" s="1447">
        <v>1</v>
      </c>
      <c r="J285" s="1495">
        <v>14538.42</v>
      </c>
      <c r="K285" s="1209">
        <f t="shared" si="12"/>
        <v>14538.42</v>
      </c>
      <c r="L285" s="745"/>
      <c r="M285" s="2181" t="s">
        <v>6418</v>
      </c>
      <c r="N285" s="2182" t="str">
        <f>VLOOKUP(M285,'FICHE RATIOS'!C:D,2,FALSE)</f>
        <v>Equipements de Cuisine</v>
      </c>
    </row>
    <row r="286" spans="1:14" s="1039" customFormat="1" ht="12.75">
      <c r="A286" s="1040"/>
      <c r="B286" s="1512" t="s">
        <v>4974</v>
      </c>
      <c r="C286" s="1523" t="s">
        <v>4974</v>
      </c>
      <c r="D286" s="1508" t="s">
        <v>5307</v>
      </c>
      <c r="E286" s="1509">
        <v>660</v>
      </c>
      <c r="F286" s="1509">
        <v>660</v>
      </c>
      <c r="G286" s="1509">
        <v>800</v>
      </c>
      <c r="H286" s="1510" t="s">
        <v>36</v>
      </c>
      <c r="I286" s="1447">
        <v>2</v>
      </c>
      <c r="J286" s="1495">
        <v>2269.7399999999998</v>
      </c>
      <c r="K286" s="1209">
        <f t="shared" si="12"/>
        <v>4539.4799999999996</v>
      </c>
      <c r="L286" s="745"/>
      <c r="M286" s="2181" t="s">
        <v>6418</v>
      </c>
      <c r="N286" s="2182" t="str">
        <f>VLOOKUP(M286,'FICHE RATIOS'!C:D,2,FALSE)</f>
        <v>Equipements de Cuisine</v>
      </c>
    </row>
    <row r="287" spans="1:14" s="1039" customFormat="1" ht="24">
      <c r="A287" s="1040"/>
      <c r="B287" s="1512" t="s">
        <v>5308</v>
      </c>
      <c r="C287" s="1523" t="s">
        <v>5308</v>
      </c>
      <c r="D287" s="1508" t="s">
        <v>5309</v>
      </c>
      <c r="E287" s="1509">
        <v>1000</v>
      </c>
      <c r="F287" s="1509">
        <v>495</v>
      </c>
      <c r="G287" s="1509">
        <v>1345</v>
      </c>
      <c r="H287" s="1510" t="s">
        <v>36</v>
      </c>
      <c r="I287" s="1447">
        <v>1</v>
      </c>
      <c r="J287" s="1495">
        <v>5242.8599999999997</v>
      </c>
      <c r="K287" s="1209">
        <f t="shared" si="12"/>
        <v>5242.8599999999997</v>
      </c>
      <c r="L287" s="745"/>
      <c r="M287" s="2181" t="s">
        <v>6418</v>
      </c>
      <c r="N287" s="2182" t="str">
        <f>VLOOKUP(M287,'FICHE RATIOS'!C:D,2,FALSE)</f>
        <v>Equipements de Cuisine</v>
      </c>
    </row>
    <row r="288" spans="1:14" s="1039" customFormat="1" ht="12.75">
      <c r="A288" s="1040"/>
      <c r="B288" s="1512" t="s">
        <v>4974</v>
      </c>
      <c r="C288" s="1523" t="s">
        <v>4974</v>
      </c>
      <c r="D288" s="1508" t="s">
        <v>5310</v>
      </c>
      <c r="E288" s="1509" t="s">
        <v>4974</v>
      </c>
      <c r="F288" s="1509" t="s">
        <v>4974</v>
      </c>
      <c r="G288" s="1509" t="s">
        <v>4974</v>
      </c>
      <c r="H288" s="1510" t="s">
        <v>36</v>
      </c>
      <c r="I288" s="1447">
        <v>1</v>
      </c>
      <c r="J288" s="1495">
        <v>468.54</v>
      </c>
      <c r="K288" s="1209">
        <f t="shared" si="12"/>
        <v>468.54</v>
      </c>
      <c r="L288" s="745"/>
      <c r="M288" s="2181" t="s">
        <v>6418</v>
      </c>
      <c r="N288" s="2182" t="str">
        <f>VLOOKUP(M288,'FICHE RATIOS'!C:D,2,FALSE)</f>
        <v>Equipements de Cuisine</v>
      </c>
    </row>
    <row r="289" spans="1:14" s="1039" customFormat="1" ht="24">
      <c r="A289" s="1040"/>
      <c r="B289" s="1512" t="s">
        <v>5311</v>
      </c>
      <c r="C289" s="1523" t="s">
        <v>5311</v>
      </c>
      <c r="D289" s="1508" t="s">
        <v>5312</v>
      </c>
      <c r="E289" s="1509">
        <v>300</v>
      </c>
      <c r="F289" s="1509">
        <v>300</v>
      </c>
      <c r="G289" s="1509">
        <v>150</v>
      </c>
      <c r="H289" s="1510" t="s">
        <v>36</v>
      </c>
      <c r="I289" s="1447">
        <v>3</v>
      </c>
      <c r="J289" s="1495">
        <v>278.16000000000003</v>
      </c>
      <c r="K289" s="1209">
        <f t="shared" si="12"/>
        <v>834.48</v>
      </c>
      <c r="L289" s="745"/>
      <c r="M289" s="2181" t="s">
        <v>6418</v>
      </c>
      <c r="N289" s="2182" t="str">
        <f>VLOOKUP(M289,'FICHE RATIOS'!C:D,2,FALSE)</f>
        <v>Equipements de Cuisine</v>
      </c>
    </row>
    <row r="290" spans="1:14" s="1039" customFormat="1" ht="24">
      <c r="A290" s="1040"/>
      <c r="B290" s="1512" t="s">
        <v>5313</v>
      </c>
      <c r="C290" s="1519" t="s">
        <v>5313</v>
      </c>
      <c r="D290" s="1508" t="s">
        <v>5314</v>
      </c>
      <c r="E290" s="1509">
        <v>1600</v>
      </c>
      <c r="F290" s="1509">
        <v>500</v>
      </c>
      <c r="G290" s="1509">
        <v>870</v>
      </c>
      <c r="H290" s="1526" t="s">
        <v>36</v>
      </c>
      <c r="I290" s="1447">
        <v>2</v>
      </c>
      <c r="J290" s="1495">
        <v>861.84</v>
      </c>
      <c r="K290" s="1209">
        <f t="shared" si="12"/>
        <v>1723.68</v>
      </c>
      <c r="L290" s="745"/>
      <c r="M290" s="2181" t="s">
        <v>6418</v>
      </c>
      <c r="N290" s="2182" t="str">
        <f>VLOOKUP(M290,'FICHE RATIOS'!C:D,2,FALSE)</f>
        <v>Equipements de Cuisine</v>
      </c>
    </row>
    <row r="291" spans="1:14" s="1039" customFormat="1" ht="48">
      <c r="A291" s="1040"/>
      <c r="B291" s="1512" t="s">
        <v>5315</v>
      </c>
      <c r="C291" s="1523" t="s">
        <v>5315</v>
      </c>
      <c r="D291" s="1508" t="s">
        <v>5316</v>
      </c>
      <c r="E291" s="1509">
        <v>1600</v>
      </c>
      <c r="F291" s="1509">
        <v>600</v>
      </c>
      <c r="G291" s="1509">
        <v>850</v>
      </c>
      <c r="H291" s="1526" t="s">
        <v>36</v>
      </c>
      <c r="I291" s="1447">
        <v>1</v>
      </c>
      <c r="J291" s="1495">
        <v>1561.8</v>
      </c>
      <c r="K291" s="1209">
        <f t="shared" si="12"/>
        <v>1561.8</v>
      </c>
      <c r="L291" s="745"/>
      <c r="M291" s="2181" t="s">
        <v>6418</v>
      </c>
      <c r="N291" s="2182" t="str">
        <f>VLOOKUP(M291,'FICHE RATIOS'!C:D,2,FALSE)</f>
        <v>Equipements de Cuisine</v>
      </c>
    </row>
    <row r="292" spans="1:14" s="1039" customFormat="1" ht="96">
      <c r="A292" s="1040"/>
      <c r="B292" s="1512" t="s">
        <v>5317</v>
      </c>
      <c r="C292" s="1523" t="s">
        <v>5317</v>
      </c>
      <c r="D292" s="1508" t="s">
        <v>5318</v>
      </c>
      <c r="E292" s="1509">
        <v>2650</v>
      </c>
      <c r="F292" s="1509">
        <v>700</v>
      </c>
      <c r="G292" s="1509">
        <v>1960</v>
      </c>
      <c r="H292" s="1510" t="s">
        <v>36</v>
      </c>
      <c r="I292" s="1447">
        <v>1</v>
      </c>
      <c r="J292" s="1495">
        <v>33772.33</v>
      </c>
      <c r="K292" s="1209">
        <f t="shared" si="12"/>
        <v>33772.33</v>
      </c>
      <c r="L292" s="745"/>
      <c r="M292" s="2181" t="s">
        <v>6418</v>
      </c>
      <c r="N292" s="2182" t="str">
        <f>VLOOKUP(M292,'FICHE RATIOS'!C:D,2,FALSE)</f>
        <v>Equipements de Cuisine</v>
      </c>
    </row>
    <row r="293" spans="1:14" s="1039" customFormat="1" ht="36">
      <c r="A293" s="1040"/>
      <c r="B293" s="1512" t="s">
        <v>5319</v>
      </c>
      <c r="C293" s="1523" t="s">
        <v>5319</v>
      </c>
      <c r="D293" s="1508" t="s">
        <v>5320</v>
      </c>
      <c r="E293" s="1509">
        <v>2100</v>
      </c>
      <c r="F293" s="1509">
        <v>600</v>
      </c>
      <c r="G293" s="1509">
        <v>850</v>
      </c>
      <c r="H293" s="1526" t="s">
        <v>36</v>
      </c>
      <c r="I293" s="1447">
        <v>1</v>
      </c>
      <c r="J293" s="1495">
        <v>1307.58</v>
      </c>
      <c r="K293" s="1209">
        <f t="shared" si="12"/>
        <v>1307.58</v>
      </c>
      <c r="L293" s="745"/>
      <c r="M293" s="2181" t="s">
        <v>6418</v>
      </c>
      <c r="N293" s="2182" t="str">
        <f>VLOOKUP(M293,'FICHE RATIOS'!C:D,2,FALSE)</f>
        <v>Equipements de Cuisine</v>
      </c>
    </row>
    <row r="294" spans="1:14" s="1039" customFormat="1" ht="96">
      <c r="A294" s="1040"/>
      <c r="B294" s="1512" t="s">
        <v>5321</v>
      </c>
      <c r="C294" s="1523" t="s">
        <v>5321</v>
      </c>
      <c r="D294" s="1508" t="s">
        <v>5322</v>
      </c>
      <c r="E294" s="1509">
        <v>6500</v>
      </c>
      <c r="F294" s="1509">
        <v>850</v>
      </c>
      <c r="G294" s="1509">
        <v>2200</v>
      </c>
      <c r="H294" s="1510" t="s">
        <v>36</v>
      </c>
      <c r="I294" s="1447">
        <v>1</v>
      </c>
      <c r="J294" s="1495">
        <v>58268.08</v>
      </c>
      <c r="K294" s="1209">
        <f t="shared" si="12"/>
        <v>58268.08</v>
      </c>
      <c r="L294" s="745"/>
      <c r="M294" s="2181" t="s">
        <v>6418</v>
      </c>
      <c r="N294" s="2182" t="str">
        <f>VLOOKUP(M294,'FICHE RATIOS'!C:D,2,FALSE)</f>
        <v>Equipements de Cuisine</v>
      </c>
    </row>
    <row r="295" spans="1:14" s="1039" customFormat="1" ht="60">
      <c r="A295" s="1040"/>
      <c r="B295" s="1512" t="s">
        <v>5323</v>
      </c>
      <c r="C295" s="1523" t="s">
        <v>5323</v>
      </c>
      <c r="D295" s="1508" t="s">
        <v>5324</v>
      </c>
      <c r="E295" s="1509">
        <v>2500</v>
      </c>
      <c r="F295" s="1509">
        <v>730</v>
      </c>
      <c r="G295" s="1509">
        <v>1500</v>
      </c>
      <c r="H295" s="1510" t="s">
        <v>36</v>
      </c>
      <c r="I295" s="1447">
        <v>1</v>
      </c>
      <c r="J295" s="1495">
        <v>55882.63</v>
      </c>
      <c r="K295" s="1209">
        <f t="shared" si="12"/>
        <v>55882.63</v>
      </c>
      <c r="L295" s="745"/>
      <c r="M295" s="2181" t="s">
        <v>6418</v>
      </c>
      <c r="N295" s="2182" t="str">
        <f>VLOOKUP(M295,'FICHE RATIOS'!C:D,2,FALSE)</f>
        <v>Equipements de Cuisine</v>
      </c>
    </row>
    <row r="296" spans="1:14" s="1039" customFormat="1" ht="24">
      <c r="A296" s="1040"/>
      <c r="B296" s="1512" t="s">
        <v>5325</v>
      </c>
      <c r="C296" s="1519" t="s">
        <v>5325</v>
      </c>
      <c r="D296" s="1508" t="s">
        <v>4969</v>
      </c>
      <c r="E296" s="1509">
        <v>500</v>
      </c>
      <c r="F296" s="1509">
        <v>500</v>
      </c>
      <c r="G296" s="1509">
        <v>390</v>
      </c>
      <c r="H296" s="1510" t="s">
        <v>36</v>
      </c>
      <c r="I296" s="1447">
        <v>3</v>
      </c>
      <c r="J296" s="1495">
        <v>403.66</v>
      </c>
      <c r="K296" s="1209">
        <f t="shared" si="12"/>
        <v>1210.98</v>
      </c>
      <c r="L296" s="745"/>
      <c r="M296" s="2181" t="s">
        <v>6418</v>
      </c>
      <c r="N296" s="2182" t="str">
        <f>VLOOKUP(M296,'FICHE RATIOS'!C:D,2,FALSE)</f>
        <v>Equipements de Cuisine</v>
      </c>
    </row>
    <row r="297" spans="1:14" s="1039" customFormat="1" ht="36">
      <c r="A297" s="1040"/>
      <c r="B297" s="1512" t="s">
        <v>5326</v>
      </c>
      <c r="C297" s="1519" t="s">
        <v>5326</v>
      </c>
      <c r="D297" s="1508" t="s">
        <v>4978</v>
      </c>
      <c r="E297" s="1509">
        <v>400</v>
      </c>
      <c r="F297" s="1509">
        <v>440</v>
      </c>
      <c r="G297" s="1509">
        <v>755</v>
      </c>
      <c r="H297" s="1510" t="s">
        <v>36</v>
      </c>
      <c r="I297" s="1447">
        <v>1</v>
      </c>
      <c r="J297" s="1495">
        <v>358.85</v>
      </c>
      <c r="K297" s="1209">
        <f t="shared" si="12"/>
        <v>358.85</v>
      </c>
      <c r="L297" s="745"/>
      <c r="M297" s="2181" t="s">
        <v>6418</v>
      </c>
      <c r="N297" s="2182" t="str">
        <f>VLOOKUP(M297,'FICHE RATIOS'!C:D,2,FALSE)</f>
        <v>Equipements de Cuisine</v>
      </c>
    </row>
    <row r="298" spans="1:14" s="1039" customFormat="1" ht="24">
      <c r="A298" s="1040" t="s">
        <v>4959</v>
      </c>
      <c r="B298" s="1512" t="s">
        <v>5327</v>
      </c>
      <c r="C298" s="1516" t="s">
        <v>5327</v>
      </c>
      <c r="D298" s="1508" t="s">
        <v>5328</v>
      </c>
      <c r="E298" s="1509">
        <v>817</v>
      </c>
      <c r="F298" s="1509">
        <v>545</v>
      </c>
      <c r="G298" s="1509">
        <v>930</v>
      </c>
      <c r="H298" s="1510" t="s">
        <v>36</v>
      </c>
      <c r="I298" s="1447">
        <v>9</v>
      </c>
      <c r="J298" s="1495">
        <v>0</v>
      </c>
      <c r="K298" s="1209" t="s">
        <v>910</v>
      </c>
      <c r="L298" s="745"/>
      <c r="M298" s="2181" t="s">
        <v>6418</v>
      </c>
      <c r="N298" s="2182" t="str">
        <f>VLOOKUP(M298,'FICHE RATIOS'!C:D,2,FALSE)</f>
        <v>Equipements de Cuisine</v>
      </c>
    </row>
    <row r="299" spans="1:14" s="1039" customFormat="1" ht="24">
      <c r="A299" s="1040" t="s">
        <v>4959</v>
      </c>
      <c r="B299" s="1512" t="s">
        <v>5329</v>
      </c>
      <c r="C299" s="1516" t="s">
        <v>5329</v>
      </c>
      <c r="D299" s="1508" t="s">
        <v>5093</v>
      </c>
      <c r="E299" s="1509">
        <v>1065</v>
      </c>
      <c r="F299" s="1509">
        <v>450</v>
      </c>
      <c r="G299" s="1509">
        <v>1000</v>
      </c>
      <c r="H299" s="1510" t="s">
        <v>36</v>
      </c>
      <c r="I299" s="1447">
        <v>12</v>
      </c>
      <c r="J299" s="1495">
        <v>0</v>
      </c>
      <c r="K299" s="1209" t="s">
        <v>910</v>
      </c>
      <c r="L299" s="745"/>
      <c r="M299" s="2181" t="s">
        <v>6418</v>
      </c>
      <c r="N299" s="2182" t="str">
        <f>VLOOKUP(M299,'FICHE RATIOS'!C:D,2,FALSE)</f>
        <v>Equipements de Cuisine</v>
      </c>
    </row>
    <row r="300" spans="1:14" s="1039" customFormat="1" ht="24">
      <c r="A300" s="1040" t="s">
        <v>4959</v>
      </c>
      <c r="B300" s="1512" t="s">
        <v>5330</v>
      </c>
      <c r="C300" s="1519" t="s">
        <v>5330</v>
      </c>
      <c r="D300" s="1508" t="s">
        <v>5331</v>
      </c>
      <c r="E300" s="1509">
        <v>630</v>
      </c>
      <c r="F300" s="1509">
        <v>570</v>
      </c>
      <c r="G300" s="1509">
        <v>900</v>
      </c>
      <c r="H300" s="1510" t="s">
        <v>36</v>
      </c>
      <c r="I300" s="1447">
        <v>10</v>
      </c>
      <c r="J300" s="1495">
        <v>0</v>
      </c>
      <c r="K300" s="1209" t="s">
        <v>910</v>
      </c>
      <c r="L300" s="745"/>
      <c r="M300" s="2181" t="s">
        <v>6418</v>
      </c>
      <c r="N300" s="2182" t="str">
        <f>VLOOKUP(M300,'FICHE RATIOS'!C:D,2,FALSE)</f>
        <v>Equipements de Cuisine</v>
      </c>
    </row>
    <row r="301" spans="1:14" s="1039" customFormat="1" ht="24">
      <c r="A301" s="1040"/>
      <c r="B301" s="1512" t="s">
        <v>5332</v>
      </c>
      <c r="C301" s="1519" t="s">
        <v>5332</v>
      </c>
      <c r="D301" s="1508" t="s">
        <v>5333</v>
      </c>
      <c r="E301" s="1509">
        <v>1000</v>
      </c>
      <c r="F301" s="1509">
        <v>600</v>
      </c>
      <c r="G301" s="1509">
        <v>1910</v>
      </c>
      <c r="H301" s="1526" t="s">
        <v>36</v>
      </c>
      <c r="I301" s="1447">
        <v>2</v>
      </c>
      <c r="J301" s="1495">
        <v>1471.17</v>
      </c>
      <c r="K301" s="1209">
        <f>IF(I301=0,"",J301*I301)</f>
        <v>2942.34</v>
      </c>
      <c r="L301" s="745"/>
      <c r="M301" s="2181" t="s">
        <v>6418</v>
      </c>
      <c r="N301" s="2182" t="str">
        <f>VLOOKUP(M301,'FICHE RATIOS'!C:D,2,FALSE)</f>
        <v>Equipements de Cuisine</v>
      </c>
    </row>
    <row r="302" spans="1:14" s="1039" customFormat="1" ht="48">
      <c r="A302" s="1040"/>
      <c r="B302" s="1512" t="s">
        <v>5334</v>
      </c>
      <c r="C302" s="1519" t="s">
        <v>5334</v>
      </c>
      <c r="D302" s="1508" t="s">
        <v>5335</v>
      </c>
      <c r="E302" s="1509">
        <v>1000</v>
      </c>
      <c r="F302" s="1509">
        <v>500</v>
      </c>
      <c r="G302" s="1509">
        <v>1890</v>
      </c>
      <c r="H302" s="1510" t="s">
        <v>36</v>
      </c>
      <c r="I302" s="1447">
        <v>1</v>
      </c>
      <c r="J302" s="1495">
        <v>1483.71</v>
      </c>
      <c r="K302" s="1209">
        <f>IF(I302=0,"",J302*I302)</f>
        <v>1483.71</v>
      </c>
      <c r="L302" s="745"/>
      <c r="M302" s="2181" t="s">
        <v>6418</v>
      </c>
      <c r="N302" s="2182" t="str">
        <f>VLOOKUP(M302,'FICHE RATIOS'!C:D,2,FALSE)</f>
        <v>Equipements de Cuisine</v>
      </c>
    </row>
    <row r="303" spans="1:14" s="1039" customFormat="1" ht="24">
      <c r="A303" s="1040"/>
      <c r="B303" s="1520" t="s">
        <v>5336</v>
      </c>
      <c r="C303" s="1516" t="s">
        <v>5336</v>
      </c>
      <c r="D303" s="1521" t="s">
        <v>4989</v>
      </c>
      <c r="E303" s="1491" t="s">
        <v>4974</v>
      </c>
      <c r="F303" s="1491" t="s">
        <v>4974</v>
      </c>
      <c r="G303" s="1491" t="s">
        <v>4974</v>
      </c>
      <c r="H303" s="1525" t="s">
        <v>36</v>
      </c>
      <c r="I303" s="1447">
        <v>1</v>
      </c>
      <c r="J303" s="1495">
        <v>0</v>
      </c>
      <c r="K303" s="1209" t="s">
        <v>910</v>
      </c>
      <c r="L303" s="745"/>
      <c r="M303" s="2181" t="s">
        <v>6418</v>
      </c>
      <c r="N303" s="2182" t="str">
        <f>VLOOKUP(M303,'FICHE RATIOS'!C:D,2,FALSE)</f>
        <v>Equipements de Cuisine</v>
      </c>
    </row>
    <row r="304" spans="1:14" s="1039" customFormat="1" ht="24">
      <c r="A304" s="1040"/>
      <c r="B304" s="1512" t="s">
        <v>5337</v>
      </c>
      <c r="C304" s="1523" t="s">
        <v>5337</v>
      </c>
      <c r="D304" s="1508" t="s">
        <v>4983</v>
      </c>
      <c r="E304" s="1509">
        <v>1500</v>
      </c>
      <c r="F304" s="1509">
        <v>70</v>
      </c>
      <c r="G304" s="1509">
        <v>100</v>
      </c>
      <c r="H304" s="1510" t="s">
        <v>36</v>
      </c>
      <c r="I304" s="1447">
        <v>1</v>
      </c>
      <c r="J304" s="1495">
        <v>486.88</v>
      </c>
      <c r="K304" s="1209">
        <f t="shared" ref="K304:K310" si="13">IF(I304=0,"",J304*I304)</f>
        <v>486.88</v>
      </c>
      <c r="L304" s="745"/>
      <c r="M304" s="2181" t="s">
        <v>6418</v>
      </c>
      <c r="N304" s="2182" t="str">
        <f>VLOOKUP(M304,'FICHE RATIOS'!C:D,2,FALSE)</f>
        <v>Equipements de Cuisine</v>
      </c>
    </row>
    <row r="305" spans="1:14" s="1039" customFormat="1" ht="12.75">
      <c r="A305" s="1040"/>
      <c r="B305" s="1520" t="s">
        <v>5338</v>
      </c>
      <c r="C305" s="1516" t="s">
        <v>5338</v>
      </c>
      <c r="D305" s="1521" t="s">
        <v>5339</v>
      </c>
      <c r="E305" s="1491"/>
      <c r="F305" s="1491"/>
      <c r="G305" s="1491"/>
      <c r="H305" s="1525" t="s">
        <v>36</v>
      </c>
      <c r="I305" s="1447">
        <v>3</v>
      </c>
      <c r="J305" s="1495">
        <v>0</v>
      </c>
      <c r="K305" s="1209">
        <f t="shared" si="13"/>
        <v>0</v>
      </c>
      <c r="L305" s="745"/>
      <c r="M305" s="2181" t="s">
        <v>6418</v>
      </c>
      <c r="N305" s="2182" t="str">
        <f>VLOOKUP(M305,'FICHE RATIOS'!C:D,2,FALSE)</f>
        <v>Equipements de Cuisine</v>
      </c>
    </row>
    <row r="306" spans="1:14" s="1039" customFormat="1" ht="24">
      <c r="A306" s="1040" t="s">
        <v>4959</v>
      </c>
      <c r="B306" s="1512" t="s">
        <v>5340</v>
      </c>
      <c r="C306" s="1516" t="s">
        <v>5340</v>
      </c>
      <c r="D306" s="1508" t="s">
        <v>5341</v>
      </c>
      <c r="E306" s="1509" t="s">
        <v>5342</v>
      </c>
      <c r="F306" s="1509" t="s">
        <v>5342</v>
      </c>
      <c r="G306" s="1509">
        <v>700</v>
      </c>
      <c r="H306" s="1510" t="s">
        <v>36</v>
      </c>
      <c r="I306" s="1447">
        <v>3</v>
      </c>
      <c r="J306" s="1495">
        <v>0</v>
      </c>
      <c r="K306" s="1209">
        <f t="shared" si="13"/>
        <v>0</v>
      </c>
      <c r="L306" s="745"/>
      <c r="M306" s="2181" t="s">
        <v>6418</v>
      </c>
      <c r="N306" s="2182" t="str">
        <f>VLOOKUP(M306,'FICHE RATIOS'!C:D,2,FALSE)</f>
        <v>Equipements de Cuisine</v>
      </c>
    </row>
    <row r="307" spans="1:14" s="1039" customFormat="1" ht="12">
      <c r="A307" s="1040"/>
      <c r="B307" s="1490"/>
      <c r="C307" s="1447"/>
      <c r="D307" s="1508"/>
      <c r="E307" s="1509"/>
      <c r="F307" s="1509"/>
      <c r="G307" s="1509"/>
      <c r="H307" s="1494"/>
      <c r="I307" s="1447">
        <v>0</v>
      </c>
      <c r="J307" s="1495">
        <v>0</v>
      </c>
      <c r="K307" s="1209" t="str">
        <f t="shared" si="13"/>
        <v/>
      </c>
      <c r="L307" s="745"/>
      <c r="M307" s="2181" t="s">
        <v>6418</v>
      </c>
      <c r="N307" s="2182" t="str">
        <f>VLOOKUP(M307,'FICHE RATIOS'!C:D,2,FALSE)</f>
        <v>Equipements de Cuisine</v>
      </c>
    </row>
    <row r="308" spans="1:14" s="1039" customFormat="1" ht="12">
      <c r="A308" s="1040"/>
      <c r="B308" s="1490"/>
      <c r="C308" s="1503"/>
      <c r="D308" s="1504" t="s">
        <v>5343</v>
      </c>
      <c r="E308" s="1505"/>
      <c r="F308" s="1505"/>
      <c r="G308" s="1505"/>
      <c r="H308" s="1506"/>
      <c r="I308" s="1447">
        <v>0</v>
      </c>
      <c r="J308" s="1495">
        <v>0</v>
      </c>
      <c r="K308" s="1209" t="str">
        <f t="shared" si="13"/>
        <v/>
      </c>
      <c r="L308" s="745"/>
      <c r="M308" s="2181" t="s">
        <v>6418</v>
      </c>
      <c r="N308" s="2182" t="str">
        <f>VLOOKUP(M308,'FICHE RATIOS'!C:D,2,FALSE)</f>
        <v>Equipements de Cuisine</v>
      </c>
    </row>
    <row r="309" spans="1:14" s="1039" customFormat="1" ht="12.75">
      <c r="A309" s="1040"/>
      <c r="B309" s="1524" t="s">
        <v>5344</v>
      </c>
      <c r="C309" s="1507" t="s">
        <v>5344</v>
      </c>
      <c r="D309" s="1508" t="s">
        <v>5345</v>
      </c>
      <c r="E309" s="1509"/>
      <c r="F309" s="1509"/>
      <c r="G309" s="1509"/>
      <c r="H309" s="1510" t="s">
        <v>36</v>
      </c>
      <c r="I309" s="1447">
        <v>1</v>
      </c>
      <c r="J309" s="1495">
        <v>3198.53</v>
      </c>
      <c r="K309" s="1209">
        <f t="shared" si="13"/>
        <v>3198.53</v>
      </c>
      <c r="L309" s="745"/>
      <c r="M309" s="2181" t="s">
        <v>6418</v>
      </c>
      <c r="N309" s="2182" t="str">
        <f>VLOOKUP(M309,'FICHE RATIOS'!C:D,2,FALSE)</f>
        <v>Equipements de Cuisine</v>
      </c>
    </row>
    <row r="310" spans="1:14" s="1039" customFormat="1" ht="24">
      <c r="A310" s="1040"/>
      <c r="B310" s="1512" t="s">
        <v>5346</v>
      </c>
      <c r="C310" s="1519" t="s">
        <v>5346</v>
      </c>
      <c r="D310" s="1508" t="s">
        <v>4969</v>
      </c>
      <c r="E310" s="1509">
        <v>500</v>
      </c>
      <c r="F310" s="1509">
        <v>500</v>
      </c>
      <c r="G310" s="1509">
        <v>390</v>
      </c>
      <c r="H310" s="1510" t="s">
        <v>36</v>
      </c>
      <c r="I310" s="1447">
        <v>1</v>
      </c>
      <c r="J310" s="1495">
        <v>403.66</v>
      </c>
      <c r="K310" s="1209">
        <f t="shared" si="13"/>
        <v>403.66</v>
      </c>
      <c r="L310" s="745"/>
      <c r="M310" s="2181" t="s">
        <v>6418</v>
      </c>
      <c r="N310" s="2182" t="str">
        <f>VLOOKUP(M310,'FICHE RATIOS'!C:D,2,FALSE)</f>
        <v>Equipements de Cuisine</v>
      </c>
    </row>
    <row r="311" spans="1:14" s="1039" customFormat="1" ht="24">
      <c r="A311" s="1040"/>
      <c r="B311" s="1520" t="s">
        <v>5347</v>
      </c>
      <c r="C311" s="1516" t="s">
        <v>5347</v>
      </c>
      <c r="D311" s="1521" t="s">
        <v>4989</v>
      </c>
      <c r="E311" s="1491" t="s">
        <v>4974</v>
      </c>
      <c r="F311" s="1491" t="s">
        <v>4974</v>
      </c>
      <c r="G311" s="1491" t="s">
        <v>4974</v>
      </c>
      <c r="H311" s="1525" t="s">
        <v>36</v>
      </c>
      <c r="I311" s="1447">
        <v>1</v>
      </c>
      <c r="J311" s="1495">
        <v>0</v>
      </c>
      <c r="K311" s="1209" t="s">
        <v>910</v>
      </c>
      <c r="L311" s="745"/>
      <c r="M311" s="2181" t="s">
        <v>6418</v>
      </c>
      <c r="N311" s="2182" t="str">
        <f>VLOOKUP(M311,'FICHE RATIOS'!C:D,2,FALSE)</f>
        <v>Equipements de Cuisine</v>
      </c>
    </row>
    <row r="312" spans="1:14" s="1039" customFormat="1" ht="12.75">
      <c r="A312" s="1040"/>
      <c r="B312" s="1520" t="s">
        <v>5347</v>
      </c>
      <c r="C312" s="1523" t="s">
        <v>5348</v>
      </c>
      <c r="D312" s="1508" t="s">
        <v>5349</v>
      </c>
      <c r="E312" s="1509">
        <v>1000</v>
      </c>
      <c r="F312" s="1509">
        <v>70</v>
      </c>
      <c r="G312" s="1509">
        <v>100</v>
      </c>
      <c r="H312" s="1525" t="s">
        <v>36</v>
      </c>
      <c r="I312" s="1447">
        <v>1</v>
      </c>
      <c r="J312" s="1495">
        <v>486.88</v>
      </c>
      <c r="K312" s="1209">
        <f>IF(I312=0,"",J312*I312)</f>
        <v>486.88</v>
      </c>
      <c r="L312" s="745"/>
      <c r="M312" s="2181" t="s">
        <v>6418</v>
      </c>
      <c r="N312" s="2182" t="str">
        <f>VLOOKUP(M312,'FICHE RATIOS'!C:D,2,FALSE)</f>
        <v>Equipements de Cuisine</v>
      </c>
    </row>
    <row r="313" spans="1:14" s="1039" customFormat="1" ht="12.75">
      <c r="A313" s="1040"/>
      <c r="B313" s="1490"/>
      <c r="C313" s="1523"/>
      <c r="D313" s="1508"/>
      <c r="E313" s="1509"/>
      <c r="F313" s="1509"/>
      <c r="G313" s="1509"/>
      <c r="H313" s="1494"/>
      <c r="I313" s="1447"/>
      <c r="J313" s="1495">
        <v>0</v>
      </c>
      <c r="K313" s="1209" t="str">
        <f>IF(I313=0,"",J313*I313)</f>
        <v/>
      </c>
      <c r="L313" s="745"/>
      <c r="M313" s="2181" t="s">
        <v>6418</v>
      </c>
      <c r="N313" s="2182" t="str">
        <f>VLOOKUP(M313,'FICHE RATIOS'!C:D,2,FALSE)</f>
        <v>Equipements de Cuisine</v>
      </c>
    </row>
    <row r="314" spans="1:14" s="1039" customFormat="1" ht="12">
      <c r="A314" s="1040"/>
      <c r="B314" s="1490"/>
      <c r="C314" s="1447"/>
      <c r="D314" s="1508"/>
      <c r="E314" s="1509"/>
      <c r="F314" s="1509"/>
      <c r="G314" s="1509"/>
      <c r="H314" s="1494"/>
      <c r="I314" s="1447">
        <v>0</v>
      </c>
      <c r="J314" s="1495">
        <v>0</v>
      </c>
      <c r="K314" s="1209" t="str">
        <f>IF(I314=0,"",J314*I314)</f>
        <v/>
      </c>
      <c r="L314" s="745"/>
      <c r="M314" s="2181" t="s">
        <v>6418</v>
      </c>
      <c r="N314" s="2182" t="str">
        <f>VLOOKUP(M314,'FICHE RATIOS'!C:D,2,FALSE)</f>
        <v>Equipements de Cuisine</v>
      </c>
    </row>
    <row r="315" spans="1:14" s="1039" customFormat="1" ht="24">
      <c r="A315" s="1040"/>
      <c r="B315" s="1497"/>
      <c r="C315" s="1513"/>
      <c r="D315" s="1514" t="s">
        <v>5350</v>
      </c>
      <c r="E315" s="1515"/>
      <c r="F315" s="1515"/>
      <c r="G315" s="1515"/>
      <c r="H315" s="1500"/>
      <c r="I315" s="1447">
        <v>0</v>
      </c>
      <c r="J315" s="1495">
        <v>0</v>
      </c>
      <c r="K315" s="1209" t="str">
        <f>IF(I315=0,"",J315*I315)</f>
        <v/>
      </c>
      <c r="L315" s="745"/>
      <c r="M315" s="2181" t="s">
        <v>6418</v>
      </c>
      <c r="N315" s="2182" t="str">
        <f>VLOOKUP(M315,'FICHE RATIOS'!C:D,2,FALSE)</f>
        <v>Equipements de Cuisine</v>
      </c>
    </row>
    <row r="316" spans="1:14" s="1039" customFormat="1" ht="12">
      <c r="A316" s="1040"/>
      <c r="B316" s="1490"/>
      <c r="C316" s="1503"/>
      <c r="D316" s="1504" t="s">
        <v>5351</v>
      </c>
      <c r="E316" s="1505"/>
      <c r="F316" s="1505"/>
      <c r="G316" s="1505"/>
      <c r="H316" s="1506"/>
      <c r="I316" s="1447">
        <v>0</v>
      </c>
      <c r="J316" s="1495">
        <v>0</v>
      </c>
      <c r="K316" s="1209" t="str">
        <f>IF(I316=0,"",J316*I316)</f>
        <v/>
      </c>
      <c r="L316" s="745"/>
      <c r="M316" s="2181" t="s">
        <v>6418</v>
      </c>
      <c r="N316" s="2182" t="str">
        <f>VLOOKUP(M316,'FICHE RATIOS'!C:D,2,FALSE)</f>
        <v>Equipements de Cuisine</v>
      </c>
    </row>
    <row r="317" spans="1:14" s="1039" customFormat="1" ht="24">
      <c r="A317" s="1040" t="s">
        <v>4959</v>
      </c>
      <c r="B317" s="1512" t="s">
        <v>5352</v>
      </c>
      <c r="C317" s="1516" t="s">
        <v>5352</v>
      </c>
      <c r="D317" s="1508" t="s">
        <v>4998</v>
      </c>
      <c r="E317" s="1509">
        <v>6400</v>
      </c>
      <c r="F317" s="1509">
        <v>500</v>
      </c>
      <c r="G317" s="1509">
        <v>1750</v>
      </c>
      <c r="H317" s="1526" t="s">
        <v>57</v>
      </c>
      <c r="I317" s="1447"/>
      <c r="J317" s="1495">
        <v>0</v>
      </c>
      <c r="K317" s="1209" t="s">
        <v>910</v>
      </c>
      <c r="L317" s="745"/>
      <c r="M317" s="2181" t="s">
        <v>6418</v>
      </c>
      <c r="N317" s="2182" t="str">
        <f>VLOOKUP(M317,'FICHE RATIOS'!C:D,2,FALSE)</f>
        <v>Equipements de Cuisine</v>
      </c>
    </row>
    <row r="318" spans="1:14" s="1039" customFormat="1" ht="24">
      <c r="A318" s="1040"/>
      <c r="B318" s="1512" t="s">
        <v>5353</v>
      </c>
      <c r="C318" s="1519" t="s">
        <v>5353</v>
      </c>
      <c r="D318" s="1508" t="s">
        <v>4956</v>
      </c>
      <c r="E318" s="1509">
        <v>200</v>
      </c>
      <c r="F318" s="1509">
        <v>200</v>
      </c>
      <c r="G318" s="1509">
        <v>200</v>
      </c>
      <c r="H318" s="1510" t="s">
        <v>36</v>
      </c>
      <c r="I318" s="1447">
        <v>1</v>
      </c>
      <c r="J318" s="1495">
        <v>179.43</v>
      </c>
      <c r="K318" s="1209">
        <f t="shared" ref="K318:K325" si="14">IF(I318=0,"",J318*I318)</f>
        <v>179.43</v>
      </c>
      <c r="L318" s="745"/>
      <c r="M318" s="2181" t="s">
        <v>6418</v>
      </c>
      <c r="N318" s="2182" t="str">
        <f>VLOOKUP(M318,'FICHE RATIOS'!C:D,2,FALSE)</f>
        <v>Equipements de Cuisine</v>
      </c>
    </row>
    <row r="319" spans="1:14" s="1039" customFormat="1" ht="12">
      <c r="A319" s="1040"/>
      <c r="B319" s="1527"/>
      <c r="C319" s="1447"/>
      <c r="D319" s="1508"/>
      <c r="E319" s="1509"/>
      <c r="F319" s="1509"/>
      <c r="G319" s="1509"/>
      <c r="H319" s="1494"/>
      <c r="I319" s="1447">
        <v>0</v>
      </c>
      <c r="J319" s="1495">
        <v>0</v>
      </c>
      <c r="K319" s="1209" t="str">
        <f t="shared" si="14"/>
        <v/>
      </c>
      <c r="L319" s="745"/>
      <c r="M319" s="2181" t="s">
        <v>6418</v>
      </c>
      <c r="N319" s="2182" t="str">
        <f>VLOOKUP(M319,'FICHE RATIOS'!C:D,2,FALSE)</f>
        <v>Equipements de Cuisine</v>
      </c>
    </row>
    <row r="320" spans="1:14" s="1039" customFormat="1" ht="12">
      <c r="A320" s="1040"/>
      <c r="B320" s="1490"/>
      <c r="C320" s="1503"/>
      <c r="D320" s="1504" t="s">
        <v>5354</v>
      </c>
      <c r="E320" s="1505"/>
      <c r="F320" s="1505"/>
      <c r="G320" s="1505"/>
      <c r="H320" s="1506"/>
      <c r="I320" s="1447">
        <v>0</v>
      </c>
      <c r="J320" s="1495">
        <v>0</v>
      </c>
      <c r="K320" s="1209" t="str">
        <f t="shared" si="14"/>
        <v/>
      </c>
      <c r="L320" s="745"/>
      <c r="M320" s="2181" t="s">
        <v>6418</v>
      </c>
      <c r="N320" s="2182" t="str">
        <f>VLOOKUP(M320,'FICHE RATIOS'!C:D,2,FALSE)</f>
        <v>Equipements de Cuisine</v>
      </c>
    </row>
    <row r="321" spans="1:14" s="1039" customFormat="1" ht="36">
      <c r="A321" s="1040"/>
      <c r="B321" s="1512" t="s">
        <v>5355</v>
      </c>
      <c r="C321" s="1519" t="s">
        <v>5355</v>
      </c>
      <c r="D321" s="1508" t="s">
        <v>4978</v>
      </c>
      <c r="E321" s="1509">
        <v>400</v>
      </c>
      <c r="F321" s="1509">
        <v>440</v>
      </c>
      <c r="G321" s="1509">
        <v>755</v>
      </c>
      <c r="H321" s="1510" t="s">
        <v>36</v>
      </c>
      <c r="I321" s="1447">
        <v>1</v>
      </c>
      <c r="J321" s="1495">
        <v>358.85</v>
      </c>
      <c r="K321" s="1209">
        <f t="shared" si="14"/>
        <v>358.85</v>
      </c>
      <c r="L321" s="745"/>
      <c r="M321" s="2181" t="s">
        <v>6418</v>
      </c>
      <c r="N321" s="2182" t="str">
        <f>VLOOKUP(M321,'FICHE RATIOS'!C:D,2,FALSE)</f>
        <v>Equipements de Cuisine</v>
      </c>
    </row>
    <row r="322" spans="1:14" s="1039" customFormat="1" ht="24">
      <c r="A322" s="1040"/>
      <c r="B322" s="1512" t="s">
        <v>5356</v>
      </c>
      <c r="C322" s="1523" t="s">
        <v>5356</v>
      </c>
      <c r="D322" s="1508" t="s">
        <v>5357</v>
      </c>
      <c r="E322" s="1509">
        <v>1900</v>
      </c>
      <c r="F322" s="1509">
        <v>700</v>
      </c>
      <c r="G322" s="1509">
        <v>900</v>
      </c>
      <c r="H322" s="1510" t="s">
        <v>36</v>
      </c>
      <c r="I322" s="1447">
        <v>1</v>
      </c>
      <c r="J322" s="1495">
        <v>1286.49</v>
      </c>
      <c r="K322" s="1209">
        <f t="shared" si="14"/>
        <v>1286.49</v>
      </c>
      <c r="L322" s="745"/>
      <c r="M322" s="2181" t="s">
        <v>6418</v>
      </c>
      <c r="N322" s="2182" t="str">
        <f>VLOOKUP(M322,'FICHE RATIOS'!C:D,2,FALSE)</f>
        <v>Equipements de Cuisine</v>
      </c>
    </row>
    <row r="323" spans="1:14" s="1039" customFormat="1" ht="36">
      <c r="A323" s="1040"/>
      <c r="B323" s="1512" t="s">
        <v>5358</v>
      </c>
      <c r="C323" s="1519" t="s">
        <v>5358</v>
      </c>
      <c r="D323" s="1508" t="s">
        <v>5359</v>
      </c>
      <c r="E323" s="1509">
        <v>1460</v>
      </c>
      <c r="F323" s="1509">
        <v>890</v>
      </c>
      <c r="G323" s="1509">
        <v>2060</v>
      </c>
      <c r="H323" s="1510" t="s">
        <v>36</v>
      </c>
      <c r="I323" s="1447">
        <v>3</v>
      </c>
      <c r="J323" s="1495">
        <v>3147.5</v>
      </c>
      <c r="K323" s="1209">
        <f t="shared" si="14"/>
        <v>9442.5</v>
      </c>
      <c r="L323" s="745"/>
      <c r="M323" s="2181" t="s">
        <v>6418</v>
      </c>
      <c r="N323" s="2182" t="str">
        <f>VLOOKUP(M323,'FICHE RATIOS'!C:D,2,FALSE)</f>
        <v>Equipements de Cuisine</v>
      </c>
    </row>
    <row r="324" spans="1:14" s="1039" customFormat="1" ht="12.75">
      <c r="A324" s="1040"/>
      <c r="B324" s="1512" t="s">
        <v>5360</v>
      </c>
      <c r="C324" s="1519" t="s">
        <v>5360</v>
      </c>
      <c r="D324" s="1508" t="s">
        <v>5120</v>
      </c>
      <c r="E324" s="1509">
        <v>740</v>
      </c>
      <c r="F324" s="1509">
        <v>890</v>
      </c>
      <c r="G324" s="1509">
        <v>2060</v>
      </c>
      <c r="H324" s="1526" t="s">
        <v>36</v>
      </c>
      <c r="I324" s="1447">
        <v>2</v>
      </c>
      <c r="J324" s="1495">
        <v>2362.06</v>
      </c>
      <c r="K324" s="1209">
        <f t="shared" si="14"/>
        <v>4724.12</v>
      </c>
      <c r="L324" s="745"/>
      <c r="M324" s="2181" t="s">
        <v>6418</v>
      </c>
      <c r="N324" s="2182" t="str">
        <f>VLOOKUP(M324,'FICHE RATIOS'!C:D,2,FALSE)</f>
        <v>Equipements de Cuisine</v>
      </c>
    </row>
    <row r="325" spans="1:14" s="1039" customFormat="1" ht="12.75">
      <c r="A325" s="1040"/>
      <c r="B325" s="1512" t="s">
        <v>5361</v>
      </c>
      <c r="C325" s="1523" t="s">
        <v>5361</v>
      </c>
      <c r="D325" s="1508" t="s">
        <v>5362</v>
      </c>
      <c r="E325" s="1509">
        <v>740</v>
      </c>
      <c r="F325" s="1509">
        <v>890</v>
      </c>
      <c r="G325" s="1509">
        <v>2060</v>
      </c>
      <c r="H325" s="1526" t="s">
        <v>36</v>
      </c>
      <c r="I325" s="1447">
        <v>1</v>
      </c>
      <c r="J325" s="1495">
        <v>2897.88</v>
      </c>
      <c r="K325" s="1209">
        <f t="shared" si="14"/>
        <v>2897.88</v>
      </c>
      <c r="L325" s="745"/>
      <c r="M325" s="2181" t="s">
        <v>6418</v>
      </c>
      <c r="N325" s="2182" t="str">
        <f>VLOOKUP(M325,'FICHE RATIOS'!C:D,2,FALSE)</f>
        <v>Equipements de Cuisine</v>
      </c>
    </row>
    <row r="326" spans="1:14" s="1039" customFormat="1" ht="12.75">
      <c r="A326" s="1040" t="s">
        <v>4959</v>
      </c>
      <c r="B326" s="1512" t="s">
        <v>5363</v>
      </c>
      <c r="C326" s="1516" t="s">
        <v>5363</v>
      </c>
      <c r="D326" s="1508" t="s">
        <v>5069</v>
      </c>
      <c r="E326" s="1509">
        <v>1400</v>
      </c>
      <c r="F326" s="1509">
        <v>700</v>
      </c>
      <c r="G326" s="1509">
        <v>900</v>
      </c>
      <c r="H326" s="1526" t="s">
        <v>36</v>
      </c>
      <c r="I326" s="1447"/>
      <c r="J326" s="1495">
        <v>0</v>
      </c>
      <c r="K326" s="1209" t="s">
        <v>910</v>
      </c>
      <c r="L326" s="745"/>
      <c r="M326" s="2181" t="s">
        <v>6418</v>
      </c>
      <c r="N326" s="2182" t="str">
        <f>VLOOKUP(M326,'FICHE RATIOS'!C:D,2,FALSE)</f>
        <v>Equipements de Cuisine</v>
      </c>
    </row>
    <row r="327" spans="1:14" s="1039" customFormat="1" ht="24">
      <c r="A327" s="1040"/>
      <c r="B327" s="1512" t="s">
        <v>5364</v>
      </c>
      <c r="C327" s="1519" t="s">
        <v>5364</v>
      </c>
      <c r="D327" s="1508" t="s">
        <v>4971</v>
      </c>
      <c r="E327" s="1509">
        <v>1500</v>
      </c>
      <c r="F327" s="1509">
        <v>700</v>
      </c>
      <c r="G327" s="1509">
        <v>900</v>
      </c>
      <c r="H327" s="1526" t="s">
        <v>36</v>
      </c>
      <c r="I327" s="1447">
        <v>1</v>
      </c>
      <c r="J327" s="1495">
        <v>895.47</v>
      </c>
      <c r="K327" s="1209">
        <f t="shared" ref="K327:K335" si="15">IF(I327=0,"",J327*I327)</f>
        <v>895.47</v>
      </c>
      <c r="L327" s="745"/>
      <c r="M327" s="2181" t="s">
        <v>6418</v>
      </c>
      <c r="N327" s="2182" t="str">
        <f>VLOOKUP(M327,'FICHE RATIOS'!C:D,2,FALSE)</f>
        <v>Equipements de Cuisine</v>
      </c>
    </row>
    <row r="328" spans="1:14" s="1039" customFormat="1" ht="27.6" customHeight="1">
      <c r="A328" s="1040"/>
      <c r="B328" s="1512" t="s">
        <v>5365</v>
      </c>
      <c r="C328" s="1523" t="s">
        <v>5365</v>
      </c>
      <c r="D328" s="1508" t="s">
        <v>5081</v>
      </c>
      <c r="E328" s="1509">
        <v>1400</v>
      </c>
      <c r="F328" s="1509">
        <v>400</v>
      </c>
      <c r="G328" s="1509">
        <v>600</v>
      </c>
      <c r="H328" s="1526" t="s">
        <v>36</v>
      </c>
      <c r="I328" s="1447">
        <v>1</v>
      </c>
      <c r="J328" s="1495">
        <v>788.31</v>
      </c>
      <c r="K328" s="1209">
        <f t="shared" si="15"/>
        <v>788.31</v>
      </c>
      <c r="L328" s="745"/>
      <c r="M328" s="2181" t="s">
        <v>6418</v>
      </c>
      <c r="N328" s="2182" t="str">
        <f>VLOOKUP(M328,'FICHE RATIOS'!C:D,2,FALSE)</f>
        <v>Equipements de Cuisine</v>
      </c>
    </row>
    <row r="329" spans="1:14" s="1039" customFormat="1" ht="12.75">
      <c r="A329" s="1040"/>
      <c r="B329" s="1512" t="s">
        <v>5366</v>
      </c>
      <c r="C329" s="1519" t="s">
        <v>5366</v>
      </c>
      <c r="D329" s="1508" t="s">
        <v>5077</v>
      </c>
      <c r="E329" s="1509">
        <v>1100</v>
      </c>
      <c r="F329" s="1509">
        <v>400</v>
      </c>
      <c r="G329" s="1509">
        <v>100</v>
      </c>
      <c r="H329" s="1564" t="s">
        <v>36</v>
      </c>
      <c r="I329" s="1447">
        <v>1</v>
      </c>
      <c r="J329" s="1495">
        <v>208.62</v>
      </c>
      <c r="K329" s="1209">
        <f t="shared" si="15"/>
        <v>208.62</v>
      </c>
      <c r="L329" s="745"/>
      <c r="M329" s="2181" t="s">
        <v>6418</v>
      </c>
      <c r="N329" s="2182" t="str">
        <f>VLOOKUP(M329,'FICHE RATIOS'!C:D,2,FALSE)</f>
        <v>Equipements de Cuisine</v>
      </c>
    </row>
    <row r="330" spans="1:14" s="1039" customFormat="1" ht="24">
      <c r="A330" s="1040"/>
      <c r="B330" s="1512" t="s">
        <v>5367</v>
      </c>
      <c r="C330" s="1519" t="s">
        <v>5367</v>
      </c>
      <c r="D330" s="1508" t="s">
        <v>5048</v>
      </c>
      <c r="E330" s="1509">
        <v>575</v>
      </c>
      <c r="F330" s="1509">
        <v>170</v>
      </c>
      <c r="G330" s="1509">
        <v>600</v>
      </c>
      <c r="H330" s="1563" t="s">
        <v>36</v>
      </c>
      <c r="I330" s="1447">
        <v>1</v>
      </c>
      <c r="J330" s="1495">
        <v>164.42</v>
      </c>
      <c r="K330" s="1209">
        <f t="shared" si="15"/>
        <v>164.42</v>
      </c>
      <c r="L330" s="745"/>
      <c r="M330" s="2181" t="s">
        <v>6418</v>
      </c>
      <c r="N330" s="2182" t="str">
        <f>VLOOKUP(M330,'FICHE RATIOS'!C:D,2,FALSE)</f>
        <v>Equipements de Cuisine</v>
      </c>
    </row>
    <row r="331" spans="1:14" s="1039" customFormat="1" ht="24">
      <c r="A331" s="1040"/>
      <c r="B331" s="1512" t="s">
        <v>5368</v>
      </c>
      <c r="C331" s="1517" t="s">
        <v>5368</v>
      </c>
      <c r="D331" s="1508" t="s">
        <v>5369</v>
      </c>
      <c r="E331" s="1509">
        <v>1200</v>
      </c>
      <c r="F331" s="1509">
        <v>700</v>
      </c>
      <c r="G331" s="1509">
        <v>900</v>
      </c>
      <c r="H331" s="1565" t="s">
        <v>36</v>
      </c>
      <c r="I331" s="1447">
        <v>1</v>
      </c>
      <c r="J331" s="1495">
        <v>1357.83</v>
      </c>
      <c r="K331" s="1209">
        <f t="shared" si="15"/>
        <v>1357.83</v>
      </c>
      <c r="L331" s="745"/>
      <c r="M331" s="2181" t="s">
        <v>6418</v>
      </c>
      <c r="N331" s="2182" t="str">
        <f>VLOOKUP(M331,'FICHE RATIOS'!C:D,2,FALSE)</f>
        <v>Equipements de Cuisine</v>
      </c>
    </row>
    <row r="332" spans="1:14" s="1039" customFormat="1" ht="24">
      <c r="A332" s="1040"/>
      <c r="B332" s="1512" t="s">
        <v>5370</v>
      </c>
      <c r="C332" s="1517" t="s">
        <v>5370</v>
      </c>
      <c r="D332" s="1508" t="s">
        <v>5117</v>
      </c>
      <c r="E332" s="1509">
        <v>2000</v>
      </c>
      <c r="F332" s="1509">
        <v>700</v>
      </c>
      <c r="G332" s="1509">
        <v>900</v>
      </c>
      <c r="H332" s="1565" t="s">
        <v>36</v>
      </c>
      <c r="I332" s="1447">
        <v>2</v>
      </c>
      <c r="J332" s="1495">
        <v>1533.3</v>
      </c>
      <c r="K332" s="1209">
        <f t="shared" si="15"/>
        <v>3066.6</v>
      </c>
      <c r="L332" s="745"/>
      <c r="M332" s="2181" t="s">
        <v>6418</v>
      </c>
      <c r="N332" s="2182" t="str">
        <f>VLOOKUP(M332,'FICHE RATIOS'!C:D,2,FALSE)</f>
        <v>Equipements de Cuisine</v>
      </c>
    </row>
    <row r="333" spans="1:14" s="1039" customFormat="1" ht="12.75">
      <c r="A333" s="1040"/>
      <c r="B333" s="1512" t="s">
        <v>5371</v>
      </c>
      <c r="C333" s="1566" t="s">
        <v>5371</v>
      </c>
      <c r="D333" s="1508" t="s">
        <v>5372</v>
      </c>
      <c r="E333" s="1509">
        <v>390</v>
      </c>
      <c r="F333" s="1509">
        <v>480</v>
      </c>
      <c r="G333" s="1509">
        <v>570</v>
      </c>
      <c r="H333" s="1565" t="s">
        <v>36</v>
      </c>
      <c r="I333" s="1447">
        <v>1</v>
      </c>
      <c r="J333" s="1495">
        <v>593.75</v>
      </c>
      <c r="K333" s="1209">
        <f t="shared" si="15"/>
        <v>593.75</v>
      </c>
      <c r="L333" s="745"/>
      <c r="M333" s="2181" t="s">
        <v>6418</v>
      </c>
      <c r="N333" s="2182" t="str">
        <f>VLOOKUP(M333,'FICHE RATIOS'!C:D,2,FALSE)</f>
        <v>Equipements de Cuisine</v>
      </c>
    </row>
    <row r="334" spans="1:14" s="1039" customFormat="1" ht="24">
      <c r="A334" s="1040"/>
      <c r="B334" s="1512" t="s">
        <v>5373</v>
      </c>
      <c r="C334" s="1523" t="s">
        <v>5373</v>
      </c>
      <c r="D334" s="1508" t="s">
        <v>5374</v>
      </c>
      <c r="E334" s="1509" t="s">
        <v>5375</v>
      </c>
      <c r="F334" s="1509" t="s">
        <v>5375</v>
      </c>
      <c r="G334" s="1509">
        <v>480</v>
      </c>
      <c r="H334" s="1563" t="s">
        <v>36</v>
      </c>
      <c r="I334" s="1447">
        <v>3</v>
      </c>
      <c r="J334" s="1495">
        <v>296.88</v>
      </c>
      <c r="K334" s="1209">
        <f t="shared" si="15"/>
        <v>890.64</v>
      </c>
      <c r="L334" s="745"/>
      <c r="M334" s="2181" t="s">
        <v>6418</v>
      </c>
      <c r="N334" s="2182" t="str">
        <f>VLOOKUP(M334,'FICHE RATIOS'!C:D,2,FALSE)</f>
        <v>Equipements de Cuisine</v>
      </c>
    </row>
    <row r="335" spans="1:14" s="1039" customFormat="1" ht="48">
      <c r="A335" s="1040"/>
      <c r="B335" s="1512" t="s">
        <v>5376</v>
      </c>
      <c r="C335" s="1523" t="s">
        <v>5376</v>
      </c>
      <c r="D335" s="1508" t="s">
        <v>5238</v>
      </c>
      <c r="E335" s="1509">
        <v>847</v>
      </c>
      <c r="F335" s="1509">
        <v>771</v>
      </c>
      <c r="G335" s="1509">
        <v>1713</v>
      </c>
      <c r="H335" s="1564" t="s">
        <v>36</v>
      </c>
      <c r="I335" s="1447">
        <v>1</v>
      </c>
      <c r="J335" s="1495">
        <v>8689.08</v>
      </c>
      <c r="K335" s="1209">
        <f t="shared" si="15"/>
        <v>8689.08</v>
      </c>
      <c r="L335" s="745"/>
      <c r="M335" s="2181" t="s">
        <v>6418</v>
      </c>
      <c r="N335" s="2182" t="str">
        <f>VLOOKUP(M335,'FICHE RATIOS'!C:D,2,FALSE)</f>
        <v>Equipements de Cuisine</v>
      </c>
    </row>
    <row r="336" spans="1:14" s="1039" customFormat="1" ht="12.75">
      <c r="A336" s="1040"/>
      <c r="B336" s="1520" t="s">
        <v>5377</v>
      </c>
      <c r="C336" s="1516" t="s">
        <v>5377</v>
      </c>
      <c r="D336" s="1521" t="s">
        <v>5378</v>
      </c>
      <c r="E336" s="1491">
        <v>1000</v>
      </c>
      <c r="F336" s="1491">
        <v>1250</v>
      </c>
      <c r="G336" s="1491" t="s">
        <v>4974</v>
      </c>
      <c r="H336" s="1564" t="s">
        <v>36</v>
      </c>
      <c r="I336" s="1447"/>
      <c r="J336" s="1495">
        <v>0</v>
      </c>
      <c r="K336" s="1209" t="s">
        <v>910</v>
      </c>
      <c r="L336" s="745"/>
      <c r="M336" s="2181" t="s">
        <v>6418</v>
      </c>
      <c r="N336" s="2182" t="str">
        <f>VLOOKUP(M336,'FICHE RATIOS'!C:D,2,FALSE)</f>
        <v>Equipements de Cuisine</v>
      </c>
    </row>
    <row r="337" spans="1:14" s="1039" customFormat="1" ht="12.75">
      <c r="A337" s="1040"/>
      <c r="B337" s="1520" t="s">
        <v>5379</v>
      </c>
      <c r="C337" s="1516" t="s">
        <v>5379</v>
      </c>
      <c r="D337" s="1521" t="s">
        <v>5380</v>
      </c>
      <c r="E337" s="1491"/>
      <c r="F337" s="1491"/>
      <c r="G337" s="1491" t="s">
        <v>4974</v>
      </c>
      <c r="H337" s="1567" t="s">
        <v>36</v>
      </c>
      <c r="I337" s="1447"/>
      <c r="J337" s="1495">
        <v>0</v>
      </c>
      <c r="K337" s="1209" t="s">
        <v>910</v>
      </c>
      <c r="L337" s="745"/>
      <c r="M337" s="2181" t="s">
        <v>6418</v>
      </c>
      <c r="N337" s="2182" t="str">
        <f>VLOOKUP(M337,'FICHE RATIOS'!C:D,2,FALSE)</f>
        <v>Equipements de Cuisine</v>
      </c>
    </row>
    <row r="338" spans="1:14" s="1039" customFormat="1" ht="12.75">
      <c r="A338" s="1040" t="s">
        <v>4959</v>
      </c>
      <c r="B338" s="1512" t="s">
        <v>5381</v>
      </c>
      <c r="C338" s="1516" t="s">
        <v>5381</v>
      </c>
      <c r="D338" s="1508" t="s">
        <v>4980</v>
      </c>
      <c r="E338" s="1509">
        <v>450</v>
      </c>
      <c r="F338" s="1509">
        <v>535</v>
      </c>
      <c r="G338" s="1509">
        <v>970</v>
      </c>
      <c r="H338" s="1563" t="s">
        <v>36</v>
      </c>
      <c r="I338" s="1447"/>
      <c r="J338" s="1495">
        <v>0</v>
      </c>
      <c r="K338" s="1209" t="s">
        <v>910</v>
      </c>
      <c r="L338" s="745"/>
      <c r="M338" s="2181" t="s">
        <v>6418</v>
      </c>
      <c r="N338" s="2182" t="str">
        <f>VLOOKUP(M338,'FICHE RATIOS'!C:D,2,FALSE)</f>
        <v>Equipements de Cuisine</v>
      </c>
    </row>
    <row r="339" spans="1:14" s="1039" customFormat="1" ht="24">
      <c r="A339" s="1040"/>
      <c r="B339" s="1512" t="s">
        <v>5382</v>
      </c>
      <c r="C339" s="1519" t="s">
        <v>5382</v>
      </c>
      <c r="D339" s="1508" t="s">
        <v>4956</v>
      </c>
      <c r="E339" s="1509">
        <v>200</v>
      </c>
      <c r="F339" s="1509">
        <v>200</v>
      </c>
      <c r="G339" s="1509">
        <v>200</v>
      </c>
      <c r="H339" s="1563" t="s">
        <v>36</v>
      </c>
      <c r="I339" s="1447">
        <v>2</v>
      </c>
      <c r="J339" s="1495">
        <v>179.43</v>
      </c>
      <c r="K339" s="1209">
        <f>IF(I339=0,"",J339*I339)</f>
        <v>358.86</v>
      </c>
      <c r="L339" s="745"/>
      <c r="M339" s="2181" t="s">
        <v>6418</v>
      </c>
      <c r="N339" s="2182" t="str">
        <f>VLOOKUP(M339,'FICHE RATIOS'!C:D,2,FALSE)</f>
        <v>Equipements de Cuisine</v>
      </c>
    </row>
    <row r="340" spans="1:14" s="1039" customFormat="1" ht="24">
      <c r="A340" s="1040"/>
      <c r="B340" s="1520" t="s">
        <v>5383</v>
      </c>
      <c r="C340" s="1516" t="s">
        <v>5383</v>
      </c>
      <c r="D340" s="1521" t="s">
        <v>4989</v>
      </c>
      <c r="E340" s="1491" t="s">
        <v>4974</v>
      </c>
      <c r="F340" s="1491" t="s">
        <v>4974</v>
      </c>
      <c r="G340" s="1491" t="s">
        <v>4974</v>
      </c>
      <c r="H340" s="1567" t="s">
        <v>36</v>
      </c>
      <c r="I340" s="1447"/>
      <c r="J340" s="1495">
        <v>0</v>
      </c>
      <c r="K340" s="1209" t="s">
        <v>910</v>
      </c>
      <c r="L340" s="745"/>
      <c r="M340" s="2181" t="s">
        <v>6418</v>
      </c>
      <c r="N340" s="2182" t="str">
        <f>VLOOKUP(M340,'FICHE RATIOS'!C:D,2,FALSE)</f>
        <v>Equipements de Cuisine</v>
      </c>
    </row>
    <row r="341" spans="1:14" s="1039" customFormat="1" ht="24">
      <c r="A341" s="1040"/>
      <c r="B341" s="1512" t="s">
        <v>5384</v>
      </c>
      <c r="C341" s="1523" t="s">
        <v>5384</v>
      </c>
      <c r="D341" s="1508" t="s">
        <v>4983</v>
      </c>
      <c r="E341" s="1509">
        <v>1100</v>
      </c>
      <c r="F341" s="1509">
        <v>70</v>
      </c>
      <c r="G341" s="1509">
        <v>100</v>
      </c>
      <c r="H341" s="1563" t="s">
        <v>36</v>
      </c>
      <c r="I341" s="1447">
        <v>1</v>
      </c>
      <c r="J341" s="1495">
        <v>439.38</v>
      </c>
      <c r="K341" s="1209">
        <f t="shared" ref="K341:K376" si="16">IF(I341=0,"",J341*I341)</f>
        <v>439.38</v>
      </c>
      <c r="L341" s="745"/>
      <c r="M341" s="2181" t="s">
        <v>6418</v>
      </c>
      <c r="N341" s="2182" t="str">
        <f>VLOOKUP(M341,'FICHE RATIOS'!C:D,2,FALSE)</f>
        <v>Equipements de Cuisine</v>
      </c>
    </row>
    <row r="342" spans="1:14" s="1039" customFormat="1" ht="24">
      <c r="A342" s="1040"/>
      <c r="B342" s="1512" t="s">
        <v>5385</v>
      </c>
      <c r="C342" s="1523" t="s">
        <v>5385</v>
      </c>
      <c r="D342" s="1508" t="s">
        <v>4983</v>
      </c>
      <c r="E342" s="1509">
        <v>1500</v>
      </c>
      <c r="F342" s="1509">
        <v>70</v>
      </c>
      <c r="G342" s="1509">
        <v>100</v>
      </c>
      <c r="H342" s="1563" t="s">
        <v>36</v>
      </c>
      <c r="I342" s="1447">
        <v>1</v>
      </c>
      <c r="J342" s="1495">
        <v>486.88</v>
      </c>
      <c r="K342" s="1209">
        <f t="shared" si="16"/>
        <v>486.88</v>
      </c>
      <c r="L342" s="745"/>
      <c r="M342" s="2181" t="s">
        <v>6418</v>
      </c>
      <c r="N342" s="2182" t="str">
        <f>VLOOKUP(M342,'FICHE RATIOS'!C:D,2,FALSE)</f>
        <v>Equipements de Cuisine</v>
      </c>
    </row>
    <row r="343" spans="1:14" s="1039" customFormat="1" ht="12">
      <c r="A343" s="1040"/>
      <c r="B343" s="1490"/>
      <c r="C343" s="1447"/>
      <c r="D343" s="1508"/>
      <c r="E343" s="1509"/>
      <c r="F343" s="1509"/>
      <c r="G343" s="1509"/>
      <c r="H343" s="1494"/>
      <c r="I343" s="1447">
        <v>0</v>
      </c>
      <c r="J343" s="1495">
        <v>0</v>
      </c>
      <c r="K343" s="1209" t="str">
        <f t="shared" si="16"/>
        <v/>
      </c>
      <c r="L343" s="745"/>
      <c r="M343" s="2181" t="s">
        <v>6418</v>
      </c>
      <c r="N343" s="2182" t="str">
        <f>VLOOKUP(M343,'FICHE RATIOS'!C:D,2,FALSE)</f>
        <v>Equipements de Cuisine</v>
      </c>
    </row>
    <row r="344" spans="1:14" s="1039" customFormat="1" ht="12">
      <c r="A344" s="1040"/>
      <c r="B344" s="1490"/>
      <c r="C344" s="1503"/>
      <c r="D344" s="1504" t="s">
        <v>5156</v>
      </c>
      <c r="E344" s="1505"/>
      <c r="F344" s="1505"/>
      <c r="G344" s="1505"/>
      <c r="H344" s="1506"/>
      <c r="I344" s="1447">
        <v>0</v>
      </c>
      <c r="J344" s="1495">
        <v>0</v>
      </c>
      <c r="K344" s="1209" t="str">
        <f t="shared" si="16"/>
        <v/>
      </c>
      <c r="L344" s="745"/>
      <c r="M344" s="2181" t="s">
        <v>6418</v>
      </c>
      <c r="N344" s="2182" t="str">
        <f>VLOOKUP(M344,'FICHE RATIOS'!C:D,2,FALSE)</f>
        <v>Equipements de Cuisine</v>
      </c>
    </row>
    <row r="345" spans="1:14" s="1039" customFormat="1" ht="12">
      <c r="A345" s="1040"/>
      <c r="B345" s="1490"/>
      <c r="C345" s="1551"/>
      <c r="D345" s="1552" t="s">
        <v>5386</v>
      </c>
      <c r="E345" s="1553"/>
      <c r="F345" s="1553"/>
      <c r="G345" s="1553"/>
      <c r="H345" s="1494"/>
      <c r="I345" s="1447">
        <v>0</v>
      </c>
      <c r="J345" s="1495">
        <v>0</v>
      </c>
      <c r="K345" s="1209" t="str">
        <f t="shared" si="16"/>
        <v/>
      </c>
      <c r="L345" s="745"/>
      <c r="M345" s="2181" t="s">
        <v>6418</v>
      </c>
      <c r="N345" s="2182" t="str">
        <f>VLOOKUP(M345,'FICHE RATIOS'!C:D,2,FALSE)</f>
        <v>Equipements de Cuisine</v>
      </c>
    </row>
    <row r="346" spans="1:14" s="1039" customFormat="1" ht="24">
      <c r="A346" s="1040"/>
      <c r="B346" s="1524" t="s">
        <v>5387</v>
      </c>
      <c r="C346" s="1507" t="s">
        <v>5387</v>
      </c>
      <c r="D346" s="1508" t="s">
        <v>5388</v>
      </c>
      <c r="E346" s="2746" t="s">
        <v>5161</v>
      </c>
      <c r="F346" s="2747"/>
      <c r="G346" s="2748"/>
      <c r="H346" s="1494"/>
      <c r="I346" s="1447">
        <v>1</v>
      </c>
      <c r="J346" s="1495">
        <v>22628.05</v>
      </c>
      <c r="K346" s="1209">
        <f t="shared" si="16"/>
        <v>22628.05</v>
      </c>
      <c r="L346" s="745"/>
      <c r="M346" s="2181" t="s">
        <v>6418</v>
      </c>
      <c r="N346" s="2182" t="str">
        <f>VLOOKUP(M346,'FICHE RATIOS'!C:D,2,FALSE)</f>
        <v>Equipements de Cuisine</v>
      </c>
    </row>
    <row r="347" spans="1:14" s="1039" customFormat="1" ht="64.900000000000006" customHeight="1">
      <c r="A347" s="1040"/>
      <c r="B347" s="1524" t="s">
        <v>5389</v>
      </c>
      <c r="C347" s="1507" t="s">
        <v>5389</v>
      </c>
      <c r="D347" s="1508" t="s">
        <v>5390</v>
      </c>
      <c r="E347" s="1509">
        <v>1400</v>
      </c>
      <c r="F347" s="1509">
        <v>700</v>
      </c>
      <c r="G347" s="1509">
        <v>1100</v>
      </c>
      <c r="H347" s="1563" t="s">
        <v>36</v>
      </c>
      <c r="I347" s="1447">
        <v>2</v>
      </c>
      <c r="J347" s="1495">
        <v>9475.7000000000007</v>
      </c>
      <c r="K347" s="1209">
        <f t="shared" si="16"/>
        <v>18951.400000000001</v>
      </c>
      <c r="L347" s="745"/>
      <c r="M347" s="2181" t="s">
        <v>6418</v>
      </c>
      <c r="N347" s="2182" t="str">
        <f>VLOOKUP(M347,'FICHE RATIOS'!C:D,2,FALSE)</f>
        <v>Equipements de Cuisine</v>
      </c>
    </row>
    <row r="348" spans="1:14" s="1039" customFormat="1" ht="48">
      <c r="A348" s="1040"/>
      <c r="B348" s="1524" t="s">
        <v>5391</v>
      </c>
      <c r="C348" s="1507" t="s">
        <v>5391</v>
      </c>
      <c r="D348" s="1508" t="s">
        <v>5166</v>
      </c>
      <c r="E348" s="1509">
        <v>1530</v>
      </c>
      <c r="F348" s="1509">
        <v>700</v>
      </c>
      <c r="G348" s="1509">
        <v>760</v>
      </c>
      <c r="H348" s="1563" t="s">
        <v>36</v>
      </c>
      <c r="I348" s="1447">
        <v>2</v>
      </c>
      <c r="J348" s="1495">
        <v>5441.6</v>
      </c>
      <c r="K348" s="1209">
        <f t="shared" si="16"/>
        <v>10883.2</v>
      </c>
      <c r="L348" s="745"/>
      <c r="M348" s="2181" t="s">
        <v>6418</v>
      </c>
      <c r="N348" s="2182" t="str">
        <f>VLOOKUP(M348,'FICHE RATIOS'!C:D,2,FALSE)</f>
        <v>Equipements de Cuisine</v>
      </c>
    </row>
    <row r="349" spans="1:14" s="1039" customFormat="1" ht="24">
      <c r="A349" s="1040"/>
      <c r="B349" s="1524" t="s">
        <v>5392</v>
      </c>
      <c r="C349" s="1507" t="s">
        <v>5392</v>
      </c>
      <c r="D349" s="1508" t="s">
        <v>5229</v>
      </c>
      <c r="E349" s="1509">
        <v>646</v>
      </c>
      <c r="F349" s="1509">
        <v>665</v>
      </c>
      <c r="G349" s="1509">
        <v>198</v>
      </c>
      <c r="H349" s="1563" t="s">
        <v>36</v>
      </c>
      <c r="I349" s="1447">
        <v>2</v>
      </c>
      <c r="J349" s="1495">
        <v>7718.75</v>
      </c>
      <c r="K349" s="1209">
        <f t="shared" si="16"/>
        <v>15437.5</v>
      </c>
      <c r="L349" s="745"/>
      <c r="M349" s="2181" t="s">
        <v>6418</v>
      </c>
      <c r="N349" s="2182" t="str">
        <f>VLOOKUP(M349,'FICHE RATIOS'!C:D,2,FALSE)</f>
        <v>Equipements de Cuisine</v>
      </c>
    </row>
    <row r="350" spans="1:14" s="1039" customFormat="1" ht="12.75">
      <c r="A350" s="1040"/>
      <c r="B350" s="1524" t="s">
        <v>5393</v>
      </c>
      <c r="C350" s="1507" t="s">
        <v>5393</v>
      </c>
      <c r="D350" s="1508" t="s">
        <v>5233</v>
      </c>
      <c r="E350" s="1509"/>
      <c r="F350" s="1509"/>
      <c r="G350" s="1509"/>
      <c r="H350" s="1563" t="s">
        <v>36</v>
      </c>
      <c r="I350" s="1447">
        <v>2</v>
      </c>
      <c r="J350" s="1495">
        <v>942.4</v>
      </c>
      <c r="K350" s="1209">
        <f t="shared" si="16"/>
        <v>1884.8</v>
      </c>
      <c r="L350" s="745"/>
      <c r="M350" s="2181" t="s">
        <v>6418</v>
      </c>
      <c r="N350" s="2182" t="str">
        <f>VLOOKUP(M350,'FICHE RATIOS'!C:D,2,FALSE)</f>
        <v>Equipements de Cuisine</v>
      </c>
    </row>
    <row r="351" spans="1:14" s="1039" customFormat="1" ht="12.75">
      <c r="A351" s="1040"/>
      <c r="B351" s="1520" t="s">
        <v>5394</v>
      </c>
      <c r="C351" s="1516" t="s">
        <v>5394</v>
      </c>
      <c r="D351" s="1521" t="s">
        <v>5395</v>
      </c>
      <c r="E351" s="1491">
        <v>1000</v>
      </c>
      <c r="F351" s="1491">
        <v>1000</v>
      </c>
      <c r="G351" s="1491" t="s">
        <v>4974</v>
      </c>
      <c r="H351" s="1567" t="s">
        <v>36</v>
      </c>
      <c r="I351" s="1447"/>
      <c r="J351" s="1495">
        <v>0</v>
      </c>
      <c r="K351" s="1209" t="str">
        <f t="shared" si="16"/>
        <v/>
      </c>
      <c r="L351" s="745"/>
      <c r="M351" s="2181" t="s">
        <v>6418</v>
      </c>
      <c r="N351" s="2182" t="str">
        <f>VLOOKUP(M351,'FICHE RATIOS'!C:D,2,FALSE)</f>
        <v>Equipements de Cuisine</v>
      </c>
    </row>
    <row r="352" spans="1:14" s="1039" customFormat="1" ht="24">
      <c r="A352" s="1040"/>
      <c r="B352" s="1524" t="s">
        <v>5396</v>
      </c>
      <c r="C352" s="1507" t="s">
        <v>5396</v>
      </c>
      <c r="D352" s="1508" t="s">
        <v>5397</v>
      </c>
      <c r="E352" s="1509">
        <v>880</v>
      </c>
      <c r="F352" s="1509">
        <v>700</v>
      </c>
      <c r="G352" s="1509">
        <v>660</v>
      </c>
      <c r="H352" s="1563" t="s">
        <v>36</v>
      </c>
      <c r="I352" s="1447">
        <v>2</v>
      </c>
      <c r="J352" s="1495">
        <v>3652.75</v>
      </c>
      <c r="K352" s="1209">
        <f t="shared" si="16"/>
        <v>7305.5</v>
      </c>
      <c r="L352" s="745"/>
      <c r="M352" s="2181" t="s">
        <v>6418</v>
      </c>
      <c r="N352" s="2182" t="str">
        <f>VLOOKUP(M352,'FICHE RATIOS'!C:D,2,FALSE)</f>
        <v>Equipements de Cuisine</v>
      </c>
    </row>
    <row r="353" spans="1:14" s="1039" customFormat="1" ht="12.75">
      <c r="A353" s="1040"/>
      <c r="B353" s="1520" t="s">
        <v>5398</v>
      </c>
      <c r="C353" s="1516" t="s">
        <v>5398</v>
      </c>
      <c r="D353" s="1508" t="s">
        <v>5290</v>
      </c>
      <c r="E353" s="1509"/>
      <c r="F353" s="1509"/>
      <c r="G353" s="1509"/>
      <c r="H353" s="1563" t="s">
        <v>36</v>
      </c>
      <c r="I353" s="1447"/>
      <c r="J353" s="1495">
        <v>0</v>
      </c>
      <c r="K353" s="1209" t="str">
        <f t="shared" si="16"/>
        <v/>
      </c>
      <c r="L353" s="745"/>
      <c r="M353" s="2181" t="s">
        <v>6418</v>
      </c>
      <c r="N353" s="2182" t="str">
        <f>VLOOKUP(M353,'FICHE RATIOS'!C:D,2,FALSE)</f>
        <v>Equipements de Cuisine</v>
      </c>
    </row>
    <row r="354" spans="1:14" s="1039" customFormat="1" ht="36">
      <c r="A354" s="1040"/>
      <c r="B354" s="1512" t="s">
        <v>5399</v>
      </c>
      <c r="C354" s="1523" t="s">
        <v>5399</v>
      </c>
      <c r="D354" s="1508" t="s">
        <v>5278</v>
      </c>
      <c r="E354" s="1509">
        <v>1475</v>
      </c>
      <c r="F354" s="1509">
        <v>800</v>
      </c>
      <c r="G354" s="1509">
        <v>1930</v>
      </c>
      <c r="H354" s="1564" t="s">
        <v>36</v>
      </c>
      <c r="I354" s="1447">
        <v>1</v>
      </c>
      <c r="J354" s="1495">
        <v>7141.15</v>
      </c>
      <c r="K354" s="1209">
        <f t="shared" si="16"/>
        <v>7141.15</v>
      </c>
      <c r="L354" s="745"/>
      <c r="M354" s="2181" t="s">
        <v>6418</v>
      </c>
      <c r="N354" s="2182" t="str">
        <f>VLOOKUP(M354,'FICHE RATIOS'!C:D,2,FALSE)</f>
        <v>Equipements de Cuisine</v>
      </c>
    </row>
    <row r="355" spans="1:14" s="1039" customFormat="1" ht="24">
      <c r="A355" s="1040"/>
      <c r="B355" s="1512" t="s">
        <v>5400</v>
      </c>
      <c r="C355" s="1523" t="s">
        <v>5400</v>
      </c>
      <c r="D355" s="1508" t="s">
        <v>5401</v>
      </c>
      <c r="E355" s="1509">
        <v>1900</v>
      </c>
      <c r="F355" s="1509">
        <v>700</v>
      </c>
      <c r="G355" s="1509">
        <v>900</v>
      </c>
      <c r="H355" s="1564" t="s">
        <v>36</v>
      </c>
      <c r="I355" s="800">
        <v>1</v>
      </c>
      <c r="J355" s="1495">
        <v>3813</v>
      </c>
      <c r="K355" s="1209">
        <f t="shared" si="16"/>
        <v>3813</v>
      </c>
      <c r="L355" s="745"/>
      <c r="M355" s="2181" t="s">
        <v>6418</v>
      </c>
      <c r="N355" s="2182" t="str">
        <f>VLOOKUP(M355,'FICHE RATIOS'!C:D,2,FALSE)</f>
        <v>Equipements de Cuisine</v>
      </c>
    </row>
    <row r="356" spans="1:14" s="1039" customFormat="1" ht="12.75">
      <c r="A356" s="1040"/>
      <c r="B356" s="1512" t="s">
        <v>5402</v>
      </c>
      <c r="C356" s="1523" t="s">
        <v>5402</v>
      </c>
      <c r="D356" s="1508" t="s">
        <v>5403</v>
      </c>
      <c r="E356" s="1509"/>
      <c r="F356" s="1509"/>
      <c r="G356" s="1509"/>
      <c r="H356" s="1564" t="s">
        <v>36</v>
      </c>
      <c r="I356" s="1447">
        <v>1</v>
      </c>
      <c r="J356" s="1495">
        <v>629.38</v>
      </c>
      <c r="K356" s="1209">
        <f t="shared" si="16"/>
        <v>629.38</v>
      </c>
      <c r="L356" s="745"/>
      <c r="M356" s="2181" t="s">
        <v>6418</v>
      </c>
      <c r="N356" s="2182" t="str">
        <f>VLOOKUP(M356,'FICHE RATIOS'!C:D,2,FALSE)</f>
        <v>Equipements de Cuisine</v>
      </c>
    </row>
    <row r="357" spans="1:14" s="1039" customFormat="1" ht="12.75">
      <c r="A357" s="1040"/>
      <c r="B357" s="1512" t="s">
        <v>5404</v>
      </c>
      <c r="C357" s="1523" t="s">
        <v>5404</v>
      </c>
      <c r="D357" s="1508" t="s">
        <v>5405</v>
      </c>
      <c r="E357" s="1509"/>
      <c r="F357" s="1509"/>
      <c r="G357" s="1509"/>
      <c r="H357" s="1564" t="s">
        <v>36</v>
      </c>
      <c r="I357" s="1447">
        <v>3</v>
      </c>
      <c r="J357" s="1495">
        <v>1119.3900000000001</v>
      </c>
      <c r="K357" s="1209">
        <f t="shared" si="16"/>
        <v>3358.17</v>
      </c>
      <c r="L357" s="745"/>
      <c r="M357" s="2181" t="s">
        <v>6418</v>
      </c>
      <c r="N357" s="2182" t="str">
        <f>VLOOKUP(M357,'FICHE RATIOS'!C:D,2,FALSE)</f>
        <v>Equipements de Cuisine</v>
      </c>
    </row>
    <row r="358" spans="1:14" s="1039" customFormat="1" ht="12.75">
      <c r="A358" s="1040"/>
      <c r="B358" s="1512" t="s">
        <v>5406</v>
      </c>
      <c r="C358" s="1523" t="s">
        <v>5406</v>
      </c>
      <c r="D358" s="1508" t="s">
        <v>5407</v>
      </c>
      <c r="E358" s="1509">
        <v>535</v>
      </c>
      <c r="F358" s="1509">
        <v>626</v>
      </c>
      <c r="G358" s="1509">
        <v>899</v>
      </c>
      <c r="H358" s="1564" t="s">
        <v>36</v>
      </c>
      <c r="I358" s="1447">
        <v>1</v>
      </c>
      <c r="J358" s="1495">
        <v>1855.35</v>
      </c>
      <c r="K358" s="1209">
        <f t="shared" si="16"/>
        <v>1855.35</v>
      </c>
      <c r="L358" s="745"/>
      <c r="M358" s="2181" t="s">
        <v>6418</v>
      </c>
      <c r="N358" s="2182" t="str">
        <f>VLOOKUP(M358,'FICHE RATIOS'!C:D,2,FALSE)</f>
        <v>Equipements de Cuisine</v>
      </c>
    </row>
    <row r="359" spans="1:14" s="1039" customFormat="1" ht="36">
      <c r="A359" s="1040"/>
      <c r="B359" s="1512" t="s">
        <v>5408</v>
      </c>
      <c r="C359" s="1519" t="s">
        <v>5408</v>
      </c>
      <c r="D359" s="1508" t="s">
        <v>5196</v>
      </c>
      <c r="E359" s="1509">
        <v>528</v>
      </c>
      <c r="F359" s="1509">
        <v>821</v>
      </c>
      <c r="G359" s="1509">
        <v>1489</v>
      </c>
      <c r="H359" s="1564" t="s">
        <v>36</v>
      </c>
      <c r="I359" s="1447">
        <v>1</v>
      </c>
      <c r="J359" s="1495">
        <v>3158.37</v>
      </c>
      <c r="K359" s="1209">
        <f t="shared" si="16"/>
        <v>3158.37</v>
      </c>
      <c r="L359" s="745"/>
      <c r="M359" s="2181" t="s">
        <v>6418</v>
      </c>
      <c r="N359" s="2182" t="str">
        <f>VLOOKUP(M359,'FICHE RATIOS'!C:D,2,FALSE)</f>
        <v>Equipements de Cuisine</v>
      </c>
    </row>
    <row r="360" spans="1:14" s="1039" customFormat="1" ht="24">
      <c r="A360" s="1040"/>
      <c r="B360" s="1512" t="s">
        <v>5409</v>
      </c>
      <c r="C360" s="1519" t="s">
        <v>5409</v>
      </c>
      <c r="D360" s="1508" t="s">
        <v>4956</v>
      </c>
      <c r="E360" s="1509">
        <v>200</v>
      </c>
      <c r="F360" s="1509">
        <v>200</v>
      </c>
      <c r="G360" s="1509">
        <v>200</v>
      </c>
      <c r="H360" s="1564" t="s">
        <v>36</v>
      </c>
      <c r="I360" s="1447">
        <v>2</v>
      </c>
      <c r="J360" s="1495">
        <v>179.43</v>
      </c>
      <c r="K360" s="1209">
        <f t="shared" si="16"/>
        <v>358.86</v>
      </c>
      <c r="L360" s="745"/>
      <c r="M360" s="2181" t="s">
        <v>6418</v>
      </c>
      <c r="N360" s="2182" t="str">
        <f>VLOOKUP(M360,'FICHE RATIOS'!C:D,2,FALSE)</f>
        <v>Equipements de Cuisine</v>
      </c>
    </row>
    <row r="361" spans="1:14" s="1039" customFormat="1" ht="12.75">
      <c r="A361" s="1040"/>
      <c r="B361" s="1490"/>
      <c r="C361" s="1516" t="s">
        <v>5410</v>
      </c>
      <c r="D361" s="1508" t="s">
        <v>5411</v>
      </c>
      <c r="E361" s="1509"/>
      <c r="F361" s="1509"/>
      <c r="G361" s="1509"/>
      <c r="H361" s="1563" t="s">
        <v>36</v>
      </c>
      <c r="I361" s="1447">
        <v>4</v>
      </c>
      <c r="J361" s="1495">
        <v>0</v>
      </c>
      <c r="K361" s="1209">
        <f t="shared" si="16"/>
        <v>0</v>
      </c>
      <c r="L361" s="745"/>
      <c r="M361" s="2181" t="s">
        <v>6418</v>
      </c>
      <c r="N361" s="2182" t="str">
        <f>VLOOKUP(M361,'FICHE RATIOS'!C:D,2,FALSE)</f>
        <v>Equipements de Cuisine</v>
      </c>
    </row>
    <row r="362" spans="1:14" s="1039" customFormat="1" ht="12">
      <c r="A362" s="1040"/>
      <c r="B362" s="1490"/>
      <c r="C362" s="1447"/>
      <c r="D362" s="1508"/>
      <c r="E362" s="1509"/>
      <c r="F362" s="1509"/>
      <c r="G362" s="1509"/>
      <c r="H362" s="1494"/>
      <c r="I362" s="1447">
        <v>0</v>
      </c>
      <c r="J362" s="1495">
        <v>0</v>
      </c>
      <c r="K362" s="1209" t="str">
        <f t="shared" si="16"/>
        <v/>
      </c>
      <c r="L362" s="745"/>
      <c r="M362" s="2181" t="s">
        <v>6418</v>
      </c>
      <c r="N362" s="2182" t="str">
        <f>VLOOKUP(M362,'FICHE RATIOS'!C:D,2,FALSE)</f>
        <v>Equipements de Cuisine</v>
      </c>
    </row>
    <row r="363" spans="1:14" s="1039" customFormat="1" ht="12">
      <c r="A363" s="1040"/>
      <c r="B363" s="1490"/>
      <c r="C363" s="1551"/>
      <c r="D363" s="1552" t="s">
        <v>5412</v>
      </c>
      <c r="E363" s="1553"/>
      <c r="F363" s="1553"/>
      <c r="G363" s="1553"/>
      <c r="H363" s="1494"/>
      <c r="I363" s="1447">
        <v>0</v>
      </c>
      <c r="J363" s="1495">
        <v>0</v>
      </c>
      <c r="K363" s="1209" t="str">
        <f t="shared" si="16"/>
        <v/>
      </c>
      <c r="L363" s="745"/>
      <c r="M363" s="2181" t="s">
        <v>6418</v>
      </c>
      <c r="N363" s="2182" t="str">
        <f>VLOOKUP(M363,'FICHE RATIOS'!C:D,2,FALSE)</f>
        <v>Equipements de Cuisine</v>
      </c>
    </row>
    <row r="364" spans="1:14" s="1039" customFormat="1" ht="24">
      <c r="A364" s="1040"/>
      <c r="B364" s="1524" t="s">
        <v>5413</v>
      </c>
      <c r="C364" s="1507" t="s">
        <v>5413</v>
      </c>
      <c r="D364" s="1508" t="s">
        <v>5388</v>
      </c>
      <c r="E364" s="1509">
        <v>1400</v>
      </c>
      <c r="F364" s="1509">
        <v>700</v>
      </c>
      <c r="G364" s="1509">
        <v>1100</v>
      </c>
      <c r="H364" s="1564" t="s">
        <v>36</v>
      </c>
      <c r="I364" s="1447">
        <v>1</v>
      </c>
      <c r="J364" s="1495">
        <v>16442.599999999999</v>
      </c>
      <c r="K364" s="1209">
        <f t="shared" si="16"/>
        <v>16442.599999999999</v>
      </c>
      <c r="L364" s="745"/>
      <c r="M364" s="2181" t="s">
        <v>6418</v>
      </c>
      <c r="N364" s="2182" t="str">
        <f>VLOOKUP(M364,'FICHE RATIOS'!C:D,2,FALSE)</f>
        <v>Equipements de Cuisine</v>
      </c>
    </row>
    <row r="365" spans="1:14" s="1039" customFormat="1" ht="72">
      <c r="A365" s="1040"/>
      <c r="B365" s="1524" t="s">
        <v>5414</v>
      </c>
      <c r="C365" s="1507" t="s">
        <v>5414</v>
      </c>
      <c r="D365" s="1508" t="s">
        <v>5390</v>
      </c>
      <c r="E365" s="1509">
        <v>1325</v>
      </c>
      <c r="F365" s="1509">
        <v>725</v>
      </c>
      <c r="G365" s="1509">
        <v>310</v>
      </c>
      <c r="H365" s="1564" t="s">
        <v>36</v>
      </c>
      <c r="I365" s="1447">
        <v>1</v>
      </c>
      <c r="J365" s="1495">
        <v>9475.7000000000007</v>
      </c>
      <c r="K365" s="1209">
        <f t="shared" si="16"/>
        <v>9475.7000000000007</v>
      </c>
      <c r="L365" s="745"/>
      <c r="M365" s="2181" t="s">
        <v>6418</v>
      </c>
      <c r="N365" s="2182" t="str">
        <f>VLOOKUP(M365,'FICHE RATIOS'!C:D,2,FALSE)</f>
        <v>Equipements de Cuisine</v>
      </c>
    </row>
    <row r="366" spans="1:14" s="1039" customFormat="1" ht="24">
      <c r="A366" s="1040"/>
      <c r="B366" s="1524" t="s">
        <v>5415</v>
      </c>
      <c r="C366" s="1507" t="s">
        <v>5415</v>
      </c>
      <c r="D366" s="1508" t="s">
        <v>5416</v>
      </c>
      <c r="E366" s="1509">
        <v>1500</v>
      </c>
      <c r="F366" s="1509">
        <v>1000</v>
      </c>
      <c r="G366" s="1509"/>
      <c r="H366" s="1564" t="s">
        <v>36</v>
      </c>
      <c r="I366" s="1447">
        <v>1</v>
      </c>
      <c r="J366" s="1495">
        <v>6929.06</v>
      </c>
      <c r="K366" s="1209">
        <f t="shared" si="16"/>
        <v>6929.06</v>
      </c>
      <c r="L366" s="745"/>
      <c r="M366" s="2181" t="s">
        <v>6418</v>
      </c>
      <c r="N366" s="2182" t="str">
        <f>VLOOKUP(M366,'FICHE RATIOS'!C:D,2,FALSE)</f>
        <v>Equipements de Cuisine</v>
      </c>
    </row>
    <row r="367" spans="1:14" s="1039" customFormat="1" ht="12.75">
      <c r="A367" s="1040"/>
      <c r="B367" s="1520" t="s">
        <v>5417</v>
      </c>
      <c r="C367" s="1568" t="s">
        <v>5417</v>
      </c>
      <c r="D367" s="1521" t="s">
        <v>5418</v>
      </c>
      <c r="E367" s="1491">
        <v>1200</v>
      </c>
      <c r="F367" s="1491"/>
      <c r="G367" s="1491"/>
      <c r="H367" s="1567" t="s">
        <v>36</v>
      </c>
      <c r="I367" s="1447">
        <v>1</v>
      </c>
      <c r="J367" s="1495">
        <v>0</v>
      </c>
      <c r="K367" s="1209">
        <f t="shared" si="16"/>
        <v>0</v>
      </c>
      <c r="L367" s="745"/>
      <c r="M367" s="2181" t="s">
        <v>6418</v>
      </c>
      <c r="N367" s="2182" t="str">
        <f>VLOOKUP(M367,'FICHE RATIOS'!C:D,2,FALSE)</f>
        <v>Equipements de Cuisine</v>
      </c>
    </row>
    <row r="368" spans="1:14" s="1039" customFormat="1" ht="12.75">
      <c r="A368" s="1040"/>
      <c r="B368" s="1524" t="s">
        <v>5419</v>
      </c>
      <c r="C368" s="1507" t="s">
        <v>5419</v>
      </c>
      <c r="D368" s="1508" t="s">
        <v>5233</v>
      </c>
      <c r="E368" s="1509">
        <v>1210</v>
      </c>
      <c r="F368" s="1509">
        <v>700</v>
      </c>
      <c r="G368" s="1509">
        <v>760</v>
      </c>
      <c r="H368" s="1563" t="s">
        <v>36</v>
      </c>
      <c r="I368" s="1447">
        <v>1</v>
      </c>
      <c r="J368" s="1495">
        <v>942.4</v>
      </c>
      <c r="K368" s="1209">
        <f t="shared" si="16"/>
        <v>942.4</v>
      </c>
      <c r="L368" s="745"/>
      <c r="M368" s="2181" t="s">
        <v>6418</v>
      </c>
      <c r="N368" s="2182" t="str">
        <f>VLOOKUP(M368,'FICHE RATIOS'!C:D,2,FALSE)</f>
        <v>Equipements de Cuisine</v>
      </c>
    </row>
    <row r="369" spans="1:14" s="1039" customFormat="1" ht="60">
      <c r="A369" s="1040"/>
      <c r="B369" s="1524" t="s">
        <v>5420</v>
      </c>
      <c r="C369" s="1569" t="s">
        <v>5420</v>
      </c>
      <c r="D369" s="1521" t="s">
        <v>5421</v>
      </c>
      <c r="E369" s="1491">
        <v>1210</v>
      </c>
      <c r="F369" s="1491">
        <v>700</v>
      </c>
      <c r="G369" s="1491">
        <v>620</v>
      </c>
      <c r="H369" s="1563" t="s">
        <v>36</v>
      </c>
      <c r="I369" s="1447">
        <v>1</v>
      </c>
      <c r="J369" s="1495">
        <v>4274.05</v>
      </c>
      <c r="K369" s="1209">
        <f t="shared" si="16"/>
        <v>4274.05</v>
      </c>
      <c r="L369" s="745"/>
      <c r="M369" s="2181" t="s">
        <v>6418</v>
      </c>
      <c r="N369" s="2182" t="str">
        <f>VLOOKUP(M369,'FICHE RATIOS'!C:D,2,FALSE)</f>
        <v>Equipements de Cuisine</v>
      </c>
    </row>
    <row r="370" spans="1:14" s="1039" customFormat="1" ht="36">
      <c r="A370" s="1040"/>
      <c r="B370" s="1512" t="s">
        <v>5422</v>
      </c>
      <c r="C370" s="1523" t="s">
        <v>5422</v>
      </c>
      <c r="D370" s="1508" t="s">
        <v>5423</v>
      </c>
      <c r="E370" s="1509"/>
      <c r="F370" s="1509"/>
      <c r="G370" s="1509"/>
      <c r="H370" s="1563" t="s">
        <v>36</v>
      </c>
      <c r="I370" s="1447">
        <v>1</v>
      </c>
      <c r="J370" s="1495">
        <v>5153.75</v>
      </c>
      <c r="K370" s="1209">
        <f t="shared" si="16"/>
        <v>5153.75</v>
      </c>
      <c r="L370" s="745"/>
      <c r="M370" s="2181" t="s">
        <v>6418</v>
      </c>
      <c r="N370" s="2182" t="str">
        <f>VLOOKUP(M370,'FICHE RATIOS'!C:D,2,FALSE)</f>
        <v>Equipements de Cuisine</v>
      </c>
    </row>
    <row r="371" spans="1:14" s="1039" customFormat="1" ht="12.75">
      <c r="A371" s="1040"/>
      <c r="B371" s="1520" t="s">
        <v>5424</v>
      </c>
      <c r="C371" s="1516" t="s">
        <v>5424</v>
      </c>
      <c r="D371" s="1508" t="s">
        <v>5290</v>
      </c>
      <c r="E371" s="1509">
        <v>1200</v>
      </c>
      <c r="F371" s="1509">
        <v>800</v>
      </c>
      <c r="G371" s="1509">
        <v>1930</v>
      </c>
      <c r="H371" s="1563" t="s">
        <v>36</v>
      </c>
      <c r="I371" s="1447">
        <v>1</v>
      </c>
      <c r="J371" s="1495">
        <v>0</v>
      </c>
      <c r="K371" s="1209">
        <f t="shared" si="16"/>
        <v>0</v>
      </c>
      <c r="L371" s="745"/>
      <c r="M371" s="2181" t="s">
        <v>6418</v>
      </c>
      <c r="N371" s="2182" t="str">
        <f>VLOOKUP(M371,'FICHE RATIOS'!C:D,2,FALSE)</f>
        <v>Equipements de Cuisine</v>
      </c>
    </row>
    <row r="372" spans="1:14" s="1039" customFormat="1" ht="36">
      <c r="A372" s="1040"/>
      <c r="B372" s="1524" t="s">
        <v>5425</v>
      </c>
      <c r="C372" s="1507" t="s">
        <v>5425</v>
      </c>
      <c r="D372" s="1508" t="s">
        <v>5278</v>
      </c>
      <c r="E372" s="1509">
        <v>528</v>
      </c>
      <c r="F372" s="1509">
        <v>821</v>
      </c>
      <c r="G372" s="1509">
        <v>1489</v>
      </c>
      <c r="H372" s="1564" t="s">
        <v>36</v>
      </c>
      <c r="I372" s="1447">
        <v>1</v>
      </c>
      <c r="J372" s="1495">
        <v>6623.4</v>
      </c>
      <c r="K372" s="1209">
        <f t="shared" si="16"/>
        <v>6623.4</v>
      </c>
      <c r="L372" s="745"/>
      <c r="M372" s="2181" t="s">
        <v>6418</v>
      </c>
      <c r="N372" s="2182" t="str">
        <f>VLOOKUP(M372,'FICHE RATIOS'!C:D,2,FALSE)</f>
        <v>Equipements de Cuisine</v>
      </c>
    </row>
    <row r="373" spans="1:14" s="1039" customFormat="1" ht="36">
      <c r="A373" s="1040"/>
      <c r="B373" s="1512" t="s">
        <v>5426</v>
      </c>
      <c r="C373" s="1523" t="s">
        <v>5426</v>
      </c>
      <c r="D373" s="1508" t="s">
        <v>5196</v>
      </c>
      <c r="E373" s="1509">
        <v>740</v>
      </c>
      <c r="F373" s="1509">
        <v>890</v>
      </c>
      <c r="G373" s="1509">
        <v>2060</v>
      </c>
      <c r="H373" s="1564" t="s">
        <v>36</v>
      </c>
      <c r="I373" s="1447">
        <v>1</v>
      </c>
      <c r="J373" s="1495">
        <v>3158.37</v>
      </c>
      <c r="K373" s="1209">
        <f t="shared" si="16"/>
        <v>3158.37</v>
      </c>
      <c r="L373" s="745"/>
      <c r="M373" s="2181" t="s">
        <v>6418</v>
      </c>
      <c r="N373" s="2182" t="str">
        <f>VLOOKUP(M373,'FICHE RATIOS'!C:D,2,FALSE)</f>
        <v>Equipements de Cuisine</v>
      </c>
    </row>
    <row r="374" spans="1:14" s="1039" customFormat="1" ht="12.75">
      <c r="A374" s="1040"/>
      <c r="B374" s="1524" t="s">
        <v>5427</v>
      </c>
      <c r="C374" s="1507" t="s">
        <v>5427</v>
      </c>
      <c r="D374" s="1508" t="s">
        <v>5120</v>
      </c>
      <c r="E374" s="1509">
        <v>1900</v>
      </c>
      <c r="F374" s="1509">
        <v>700</v>
      </c>
      <c r="G374" s="1509">
        <v>900</v>
      </c>
      <c r="H374" s="1564" t="s">
        <v>36</v>
      </c>
      <c r="I374" s="1447">
        <v>1</v>
      </c>
      <c r="J374" s="1495">
        <v>2336.98</v>
      </c>
      <c r="K374" s="1209">
        <f t="shared" si="16"/>
        <v>2336.98</v>
      </c>
      <c r="L374" s="745"/>
      <c r="M374" s="2181" t="s">
        <v>6418</v>
      </c>
      <c r="N374" s="2182" t="str">
        <f>VLOOKUP(M374,'FICHE RATIOS'!C:D,2,FALSE)</f>
        <v>Equipements de Cuisine</v>
      </c>
    </row>
    <row r="375" spans="1:14" s="1039" customFormat="1" ht="24">
      <c r="A375" s="1040"/>
      <c r="B375" s="1524" t="s">
        <v>5428</v>
      </c>
      <c r="C375" s="1507" t="s">
        <v>5428</v>
      </c>
      <c r="D375" s="1508" t="s">
        <v>5401</v>
      </c>
      <c r="E375" s="1509">
        <v>400</v>
      </c>
      <c r="F375" s="1509">
        <v>900</v>
      </c>
      <c r="G375" s="1509">
        <v>900</v>
      </c>
      <c r="H375" s="1564" t="s">
        <v>36</v>
      </c>
      <c r="I375" s="1447">
        <v>1</v>
      </c>
      <c r="J375" s="1495">
        <v>3831.64</v>
      </c>
      <c r="K375" s="1209">
        <f t="shared" si="16"/>
        <v>3831.64</v>
      </c>
      <c r="L375" s="745"/>
      <c r="M375" s="2181" t="s">
        <v>6418</v>
      </c>
      <c r="N375" s="2182" t="str">
        <f>VLOOKUP(M375,'FICHE RATIOS'!C:D,2,FALSE)</f>
        <v>Equipements de Cuisine</v>
      </c>
    </row>
    <row r="376" spans="1:14" s="1039" customFormat="1" ht="36">
      <c r="A376" s="1040"/>
      <c r="B376" s="1512" t="s">
        <v>5429</v>
      </c>
      <c r="C376" s="1523" t="s">
        <v>5429</v>
      </c>
      <c r="D376" s="1508" t="s">
        <v>5430</v>
      </c>
      <c r="E376" s="1509">
        <v>400</v>
      </c>
      <c r="F376" s="1509">
        <v>900</v>
      </c>
      <c r="G376" s="1509">
        <v>900</v>
      </c>
      <c r="H376" s="1563" t="s">
        <v>36</v>
      </c>
      <c r="I376" s="1447">
        <v>2</v>
      </c>
      <c r="J376" s="1495">
        <v>10866.48</v>
      </c>
      <c r="K376" s="1209">
        <f t="shared" si="16"/>
        <v>21732.959999999999</v>
      </c>
      <c r="L376" s="745"/>
      <c r="M376" s="2181" t="s">
        <v>6418</v>
      </c>
      <c r="N376" s="2182" t="str">
        <f>VLOOKUP(M376,'FICHE RATIOS'!C:D,2,FALSE)</f>
        <v>Equipements de Cuisine</v>
      </c>
    </row>
    <row r="377" spans="1:14" s="1039" customFormat="1" ht="24">
      <c r="A377" s="1040"/>
      <c r="B377" s="1524" t="s">
        <v>5431</v>
      </c>
      <c r="C377" s="1507" t="s">
        <v>5431</v>
      </c>
      <c r="D377" s="1508" t="s">
        <v>5432</v>
      </c>
      <c r="E377" s="1509">
        <v>400</v>
      </c>
      <c r="F377" s="1509">
        <v>900</v>
      </c>
      <c r="G377" s="1509">
        <v>900</v>
      </c>
      <c r="H377" s="1563" t="s">
        <v>36</v>
      </c>
      <c r="I377" s="1447">
        <v>1</v>
      </c>
      <c r="J377" s="1495">
        <v>0</v>
      </c>
      <c r="K377" s="1209" t="s">
        <v>5433</v>
      </c>
      <c r="L377" s="745"/>
      <c r="M377" s="2181" t="s">
        <v>6418</v>
      </c>
      <c r="N377" s="2182" t="str">
        <f>VLOOKUP(M377,'FICHE RATIOS'!C:D,2,FALSE)</f>
        <v>Equipements de Cuisine</v>
      </c>
    </row>
    <row r="378" spans="1:14" s="1039" customFormat="1" ht="12.75">
      <c r="A378" s="1040"/>
      <c r="B378" s="1524" t="s">
        <v>5434</v>
      </c>
      <c r="C378" s="1507" t="s">
        <v>5434</v>
      </c>
      <c r="D378" s="1508" t="s">
        <v>5435</v>
      </c>
      <c r="E378" s="1509">
        <v>1500</v>
      </c>
      <c r="F378" s="1509">
        <v>1000</v>
      </c>
      <c r="G378" s="1509" t="s">
        <v>4974</v>
      </c>
      <c r="H378" s="1563" t="s">
        <v>36</v>
      </c>
      <c r="I378" s="1447">
        <v>1</v>
      </c>
      <c r="J378" s="1495">
        <v>926.82</v>
      </c>
      <c r="K378" s="1209">
        <f>IF(I378=0,"",J378*I378)</f>
        <v>926.82</v>
      </c>
      <c r="L378" s="745"/>
      <c r="M378" s="2181" t="s">
        <v>6418</v>
      </c>
      <c r="N378" s="2182" t="str">
        <f>VLOOKUP(M378,'FICHE RATIOS'!C:D,2,FALSE)</f>
        <v>Equipements de Cuisine</v>
      </c>
    </row>
    <row r="379" spans="1:14" s="1039" customFormat="1" ht="12.75">
      <c r="A379" s="1040"/>
      <c r="B379" s="1520" t="s">
        <v>5436</v>
      </c>
      <c r="C379" s="1516" t="s">
        <v>5436</v>
      </c>
      <c r="D379" s="1521" t="s">
        <v>5437</v>
      </c>
      <c r="E379" s="1491">
        <v>200</v>
      </c>
      <c r="F379" s="1491">
        <v>200</v>
      </c>
      <c r="G379" s="1491">
        <v>200</v>
      </c>
      <c r="H379" s="1567" t="s">
        <v>36</v>
      </c>
      <c r="I379" s="1447">
        <v>1</v>
      </c>
      <c r="J379" s="1495">
        <v>0</v>
      </c>
      <c r="K379" s="1292" t="s">
        <v>910</v>
      </c>
      <c r="L379" s="745"/>
      <c r="M379" s="2181" t="s">
        <v>6418</v>
      </c>
      <c r="N379" s="2182" t="str">
        <f>VLOOKUP(M379,'FICHE RATIOS'!C:D,2,FALSE)</f>
        <v>Equipements de Cuisine</v>
      </c>
    </row>
    <row r="380" spans="1:14" s="1039" customFormat="1" ht="24">
      <c r="A380" s="1040"/>
      <c r="B380" s="1524" t="s">
        <v>5438</v>
      </c>
      <c r="C380" s="1507" t="s">
        <v>5438</v>
      </c>
      <c r="D380" s="1508" t="s">
        <v>4956</v>
      </c>
      <c r="E380" s="1509"/>
      <c r="F380" s="1509"/>
      <c r="G380" s="1509"/>
      <c r="H380" s="1563" t="s">
        <v>36</v>
      </c>
      <c r="I380" s="1447">
        <v>1</v>
      </c>
      <c r="J380" s="1495">
        <v>179.43</v>
      </c>
      <c r="K380" s="1209">
        <f>IF(I380=0,"",J380*I380)</f>
        <v>179.43</v>
      </c>
      <c r="L380" s="745"/>
      <c r="M380" s="2181" t="s">
        <v>6418</v>
      </c>
      <c r="N380" s="2182" t="str">
        <f>VLOOKUP(M380,'FICHE RATIOS'!C:D,2,FALSE)</f>
        <v>Equipements de Cuisine</v>
      </c>
    </row>
    <row r="381" spans="1:14" s="1039" customFormat="1" ht="12.75">
      <c r="A381" s="1040"/>
      <c r="B381" s="1524" t="s">
        <v>5439</v>
      </c>
      <c r="C381" s="1507" t="s">
        <v>5439</v>
      </c>
      <c r="D381" s="1508" t="s">
        <v>5440</v>
      </c>
      <c r="E381" s="1509"/>
      <c r="F381" s="1509"/>
      <c r="G381" s="1509"/>
      <c r="H381" s="1563" t="s">
        <v>36</v>
      </c>
      <c r="I381" s="1447">
        <v>1</v>
      </c>
      <c r="J381" s="1495">
        <v>445.31</v>
      </c>
      <c r="K381" s="1209">
        <f>IF(I381=0,"",J381*I381)</f>
        <v>445.31</v>
      </c>
      <c r="L381" s="745"/>
      <c r="M381" s="2181" t="s">
        <v>6418</v>
      </c>
      <c r="N381" s="2182" t="str">
        <f>VLOOKUP(M381,'FICHE RATIOS'!C:D,2,FALSE)</f>
        <v>Equipements de Cuisine</v>
      </c>
    </row>
    <row r="382" spans="1:14" s="1039" customFormat="1" ht="12.75">
      <c r="A382" s="1040"/>
      <c r="B382" s="1512" t="s">
        <v>5441</v>
      </c>
      <c r="C382" s="1523" t="s">
        <v>5441</v>
      </c>
      <c r="D382" s="1508" t="s">
        <v>5442</v>
      </c>
      <c r="E382" s="1509"/>
      <c r="F382" s="1509"/>
      <c r="G382" s="1509"/>
      <c r="H382" s="1563" t="s">
        <v>36</v>
      </c>
      <c r="I382" s="1447">
        <v>1</v>
      </c>
      <c r="J382" s="1495">
        <v>907.16</v>
      </c>
      <c r="K382" s="1209">
        <f>IF(I382=0,"",J382*I382)</f>
        <v>907.16</v>
      </c>
      <c r="L382" s="745"/>
      <c r="M382" s="2181" t="s">
        <v>6418</v>
      </c>
      <c r="N382" s="2182" t="str">
        <f>VLOOKUP(M382,'FICHE RATIOS'!C:D,2,FALSE)</f>
        <v>Equipements de Cuisine</v>
      </c>
    </row>
    <row r="383" spans="1:14" s="1039" customFormat="1" ht="12.75">
      <c r="A383" s="1040"/>
      <c r="B383" s="1512" t="s">
        <v>5441</v>
      </c>
      <c r="C383" s="1516" t="s">
        <v>5443</v>
      </c>
      <c r="D383" s="1508" t="s">
        <v>5411</v>
      </c>
      <c r="E383" s="1509"/>
      <c r="F383" s="1509"/>
      <c r="G383" s="1509"/>
      <c r="H383" s="1563" t="s">
        <v>36</v>
      </c>
      <c r="I383" s="1447">
        <v>2</v>
      </c>
      <c r="J383" s="1495">
        <v>0</v>
      </c>
      <c r="K383" s="1292" t="s">
        <v>910</v>
      </c>
      <c r="L383" s="745"/>
      <c r="M383" s="2181" t="s">
        <v>6418</v>
      </c>
      <c r="N383" s="2182" t="str">
        <f>VLOOKUP(M383,'FICHE RATIOS'!C:D,2,FALSE)</f>
        <v>Equipements de Cuisine</v>
      </c>
    </row>
    <row r="384" spans="1:14" s="1039" customFormat="1" ht="12">
      <c r="A384" s="1040"/>
      <c r="B384" s="1490"/>
      <c r="C384" s="1447"/>
      <c r="D384" s="1508"/>
      <c r="E384" s="1509"/>
      <c r="F384" s="1509"/>
      <c r="G384" s="1509"/>
      <c r="H384" s="1494"/>
      <c r="I384" s="1447">
        <v>0</v>
      </c>
      <c r="J384" s="1495">
        <v>0</v>
      </c>
      <c r="K384" s="1209" t="str">
        <f t="shared" ref="K384:K390" si="17">IF(I384=0,"",J384*I384)</f>
        <v/>
      </c>
      <c r="L384" s="745"/>
      <c r="M384" s="2181" t="s">
        <v>6418</v>
      </c>
      <c r="N384" s="2182" t="str">
        <f>VLOOKUP(M384,'FICHE RATIOS'!C:D,2,FALSE)</f>
        <v>Equipements de Cuisine</v>
      </c>
    </row>
    <row r="385" spans="1:14" s="1039" customFormat="1" ht="12">
      <c r="A385" s="1040"/>
      <c r="B385" s="1490"/>
      <c r="C385" s="1503"/>
      <c r="D385" s="1504" t="s">
        <v>5444</v>
      </c>
      <c r="E385" s="1505"/>
      <c r="F385" s="1505"/>
      <c r="G385" s="1505"/>
      <c r="H385" s="1506"/>
      <c r="I385" s="1447">
        <v>0</v>
      </c>
      <c r="J385" s="1495">
        <v>0</v>
      </c>
      <c r="K385" s="1209" t="str">
        <f t="shared" si="17"/>
        <v/>
      </c>
      <c r="L385" s="745"/>
      <c r="M385" s="2181" t="s">
        <v>6418</v>
      </c>
      <c r="N385" s="2182" t="str">
        <f>VLOOKUP(M385,'FICHE RATIOS'!C:D,2,FALSE)</f>
        <v>Equipements de Cuisine</v>
      </c>
    </row>
    <row r="386" spans="1:14" s="1039" customFormat="1" ht="12">
      <c r="A386" s="1040"/>
      <c r="B386" s="1520" t="s">
        <v>399</v>
      </c>
      <c r="C386" s="1447"/>
      <c r="D386" s="1508" t="s">
        <v>5445</v>
      </c>
      <c r="E386" s="1509"/>
      <c r="F386" s="1509"/>
      <c r="G386" s="1509"/>
      <c r="H386" s="1570" t="s">
        <v>57</v>
      </c>
      <c r="I386" s="1447">
        <v>1</v>
      </c>
      <c r="J386" s="1495">
        <v>0</v>
      </c>
      <c r="K386" s="1209">
        <f t="shared" si="17"/>
        <v>0</v>
      </c>
      <c r="L386" s="745"/>
      <c r="M386" s="2181" t="s">
        <v>6418</v>
      </c>
      <c r="N386" s="2182" t="str">
        <f>VLOOKUP(M386,'FICHE RATIOS'!C:D,2,FALSE)</f>
        <v>Equipements de Cuisine</v>
      </c>
    </row>
    <row r="387" spans="1:14" s="1039" customFormat="1" ht="12.75">
      <c r="A387" s="1040"/>
      <c r="B387" s="1490"/>
      <c r="C387" s="1519" t="s">
        <v>5446</v>
      </c>
      <c r="D387" s="1508" t="s">
        <v>5447</v>
      </c>
      <c r="E387" s="1509"/>
      <c r="F387" s="1509"/>
      <c r="G387" s="1509"/>
      <c r="H387" s="1570" t="s">
        <v>36</v>
      </c>
      <c r="I387" s="1447">
        <v>1</v>
      </c>
      <c r="J387" s="1495">
        <v>507.66</v>
      </c>
      <c r="K387" s="1209">
        <f t="shared" si="17"/>
        <v>507.66</v>
      </c>
      <c r="L387" s="745"/>
      <c r="M387" s="2181" t="s">
        <v>6418</v>
      </c>
      <c r="N387" s="2182" t="str">
        <f>VLOOKUP(M387,'FICHE RATIOS'!C:D,2,FALSE)</f>
        <v>Equipements de Cuisine</v>
      </c>
    </row>
    <row r="388" spans="1:14" s="1039" customFormat="1" ht="12.75">
      <c r="A388" s="1040"/>
      <c r="B388" s="1490"/>
      <c r="C388" s="1519" t="s">
        <v>5448</v>
      </c>
      <c r="D388" s="1508" t="s">
        <v>5449</v>
      </c>
      <c r="E388" s="1509"/>
      <c r="F388" s="1509"/>
      <c r="G388" s="1509"/>
      <c r="H388" s="1570" t="s">
        <v>36</v>
      </c>
      <c r="I388" s="1447">
        <v>1</v>
      </c>
      <c r="J388" s="1495">
        <v>507.66</v>
      </c>
      <c r="K388" s="1209">
        <f t="shared" si="17"/>
        <v>507.66</v>
      </c>
      <c r="L388" s="745"/>
      <c r="M388" s="2181" t="s">
        <v>6418</v>
      </c>
      <c r="N388" s="2182" t="str">
        <f>VLOOKUP(M388,'FICHE RATIOS'!C:D,2,FALSE)</f>
        <v>Equipements de Cuisine</v>
      </c>
    </row>
    <row r="389" spans="1:14" s="1039" customFormat="1" ht="12.75">
      <c r="A389" s="1040"/>
      <c r="B389" s="1490"/>
      <c r="C389" s="1519" t="s">
        <v>5450</v>
      </c>
      <c r="D389" s="1508" t="s">
        <v>5451</v>
      </c>
      <c r="E389" s="1509"/>
      <c r="F389" s="1509"/>
      <c r="G389" s="1509"/>
      <c r="H389" s="1570" t="s">
        <v>36</v>
      </c>
      <c r="I389" s="1447">
        <v>1</v>
      </c>
      <c r="J389" s="1495">
        <v>507.66</v>
      </c>
      <c r="K389" s="1209">
        <f t="shared" si="17"/>
        <v>507.66</v>
      </c>
      <c r="L389" s="745"/>
      <c r="M389" s="2181" t="s">
        <v>6418</v>
      </c>
      <c r="N389" s="2182" t="str">
        <f>VLOOKUP(M389,'FICHE RATIOS'!C:D,2,FALSE)</f>
        <v>Equipements de Cuisine</v>
      </c>
    </row>
    <row r="390" spans="1:14" s="1039" customFormat="1" ht="12.75">
      <c r="A390" s="1040"/>
      <c r="B390" s="1490"/>
      <c r="C390" s="1519" t="s">
        <v>5452</v>
      </c>
      <c r="D390" s="1508" t="s">
        <v>5453</v>
      </c>
      <c r="E390" s="1509">
        <v>700</v>
      </c>
      <c r="F390" s="1509">
        <v>700</v>
      </c>
      <c r="G390" s="1509">
        <v>900</v>
      </c>
      <c r="H390" s="1570" t="s">
        <v>36</v>
      </c>
      <c r="I390" s="1447">
        <v>1</v>
      </c>
      <c r="J390" s="1495">
        <v>1140</v>
      </c>
      <c r="K390" s="1209">
        <f t="shared" si="17"/>
        <v>1140</v>
      </c>
      <c r="L390" s="745"/>
      <c r="M390" s="2181" t="s">
        <v>6418</v>
      </c>
      <c r="N390" s="2182" t="str">
        <f>VLOOKUP(M390,'FICHE RATIOS'!C:D,2,FALSE)</f>
        <v>Equipements de Cuisine</v>
      </c>
    </row>
    <row r="391" spans="1:14" s="1039" customFormat="1" ht="12.75">
      <c r="A391" s="1040"/>
      <c r="B391" s="1490"/>
      <c r="C391" s="1516" t="s">
        <v>5454</v>
      </c>
      <c r="D391" s="1508" t="s">
        <v>5455</v>
      </c>
      <c r="E391" s="1509"/>
      <c r="F391" s="1509"/>
      <c r="G391" s="1509"/>
      <c r="H391" s="1570" t="s">
        <v>36</v>
      </c>
      <c r="I391" s="1447">
        <v>3</v>
      </c>
      <c r="J391" s="1495">
        <v>0</v>
      </c>
      <c r="K391" s="1292" t="s">
        <v>910</v>
      </c>
      <c r="L391" s="745"/>
      <c r="M391" s="2181" t="s">
        <v>6418</v>
      </c>
      <c r="N391" s="2182" t="str">
        <f>VLOOKUP(M391,'FICHE RATIOS'!C:D,2,FALSE)</f>
        <v>Equipements de Cuisine</v>
      </c>
    </row>
    <row r="392" spans="1:14" s="1039" customFormat="1" ht="12.75">
      <c r="A392" s="1040"/>
      <c r="B392" s="1490"/>
      <c r="C392" s="1519" t="s">
        <v>5456</v>
      </c>
      <c r="D392" s="1508" t="s">
        <v>5457</v>
      </c>
      <c r="E392" s="1509">
        <v>200</v>
      </c>
      <c r="F392" s="1509">
        <v>200</v>
      </c>
      <c r="G392" s="1509">
        <v>200</v>
      </c>
      <c r="H392" s="1570" t="s">
        <v>36</v>
      </c>
      <c r="I392" s="1447">
        <v>1</v>
      </c>
      <c r="J392" s="1495">
        <v>179.43</v>
      </c>
      <c r="K392" s="1209">
        <f>IF(I392=0,"",J392*I392)</f>
        <v>179.43</v>
      </c>
      <c r="L392" s="745"/>
      <c r="M392" s="2181" t="s">
        <v>6418</v>
      </c>
      <c r="N392" s="2182" t="str">
        <f>VLOOKUP(M392,'FICHE RATIOS'!C:D,2,FALSE)</f>
        <v>Equipements de Cuisine</v>
      </c>
    </row>
    <row r="393" spans="1:14" s="1039" customFormat="1" ht="12.75">
      <c r="A393" s="1040"/>
      <c r="B393" s="1490"/>
      <c r="C393" s="1519" t="s">
        <v>5458</v>
      </c>
      <c r="D393" s="1508" t="s">
        <v>5459</v>
      </c>
      <c r="E393" s="1509">
        <v>1200</v>
      </c>
      <c r="F393" s="1509">
        <v>700</v>
      </c>
      <c r="G393" s="1509">
        <v>900</v>
      </c>
      <c r="H393" s="1570" t="s">
        <v>36</v>
      </c>
      <c r="I393" s="1447">
        <v>1</v>
      </c>
      <c r="J393" s="1495">
        <v>473.1</v>
      </c>
      <c r="K393" s="1209">
        <f>IF(I393=0,"",J393*I393)</f>
        <v>473.1</v>
      </c>
      <c r="L393" s="745"/>
      <c r="M393" s="2181" t="s">
        <v>6418</v>
      </c>
      <c r="N393" s="2182" t="str">
        <f>VLOOKUP(M393,'FICHE RATIOS'!C:D,2,FALSE)</f>
        <v>Equipements de Cuisine</v>
      </c>
    </row>
    <row r="394" spans="1:14" s="1039" customFormat="1" ht="12.75">
      <c r="A394" s="1040"/>
      <c r="B394" s="1490"/>
      <c r="C394" s="1519" t="s">
        <v>5460</v>
      </c>
      <c r="D394" s="1508" t="s">
        <v>5461</v>
      </c>
      <c r="E394" s="1509">
        <v>1100</v>
      </c>
      <c r="F394" s="1509">
        <v>500</v>
      </c>
      <c r="G394" s="1509">
        <v>500</v>
      </c>
      <c r="H394" s="1570" t="s">
        <v>36</v>
      </c>
      <c r="I394" s="1447">
        <v>1</v>
      </c>
      <c r="J394" s="1495">
        <v>212.61</v>
      </c>
      <c r="K394" s="1209">
        <f>IF(I394=0,"",J394*I394)</f>
        <v>212.61</v>
      </c>
      <c r="L394" s="745"/>
      <c r="M394" s="2181" t="s">
        <v>6418</v>
      </c>
      <c r="N394" s="2182" t="str">
        <f>VLOOKUP(M394,'FICHE RATIOS'!C:D,2,FALSE)</f>
        <v>Equipements de Cuisine</v>
      </c>
    </row>
    <row r="395" spans="1:14" s="1039" customFormat="1" ht="12.75">
      <c r="A395" s="1040"/>
      <c r="B395" s="1490"/>
      <c r="C395" s="1507" t="s">
        <v>5462</v>
      </c>
      <c r="D395" s="1508" t="s">
        <v>5463</v>
      </c>
      <c r="E395" s="1509">
        <v>600</v>
      </c>
      <c r="F395" s="1509">
        <v>600</v>
      </c>
      <c r="G395" s="1509">
        <v>1400</v>
      </c>
      <c r="H395" s="1570" t="s">
        <v>36</v>
      </c>
      <c r="I395" s="1447">
        <v>1</v>
      </c>
      <c r="J395" s="1495">
        <v>3253.94</v>
      </c>
      <c r="K395" s="1209">
        <f>IF(I395=0,"",J395*I395)</f>
        <v>3253.94</v>
      </c>
      <c r="L395" s="745"/>
      <c r="M395" s="2181" t="s">
        <v>6418</v>
      </c>
      <c r="N395" s="2182" t="str">
        <f>VLOOKUP(M395,'FICHE RATIOS'!C:D,2,FALSE)</f>
        <v>Equipements de Cuisine</v>
      </c>
    </row>
    <row r="396" spans="1:14" s="1039" customFormat="1" ht="12.75">
      <c r="A396" s="1040"/>
      <c r="B396" s="1490"/>
      <c r="C396" s="1519" t="s">
        <v>5464</v>
      </c>
      <c r="D396" s="1508" t="s">
        <v>5465</v>
      </c>
      <c r="E396" s="1509">
        <v>1600</v>
      </c>
      <c r="F396" s="1509">
        <v>700</v>
      </c>
      <c r="G396" s="1509">
        <v>900</v>
      </c>
      <c r="H396" s="1570" t="s">
        <v>36</v>
      </c>
      <c r="I396" s="1447">
        <v>1</v>
      </c>
      <c r="J396" s="1495">
        <v>1342.92</v>
      </c>
      <c r="K396" s="1209">
        <f>IF(I396=0,"",J396*I396)</f>
        <v>1342.92</v>
      </c>
      <c r="L396" s="745"/>
      <c r="M396" s="2181" t="s">
        <v>6418</v>
      </c>
      <c r="N396" s="2182" t="str">
        <f>VLOOKUP(M396,'FICHE RATIOS'!C:D,2,FALSE)</f>
        <v>Equipements de Cuisine</v>
      </c>
    </row>
    <row r="397" spans="1:14" s="1039" customFormat="1" ht="12.75">
      <c r="A397" s="1040"/>
      <c r="B397" s="1490"/>
      <c r="C397" s="1519" t="s">
        <v>5466</v>
      </c>
      <c r="D397" s="1508" t="s">
        <v>5467</v>
      </c>
      <c r="E397" s="1509">
        <v>870</v>
      </c>
      <c r="F397" s="1509">
        <v>570</v>
      </c>
      <c r="G397" s="1509">
        <v>900</v>
      </c>
      <c r="H397" s="1570" t="s">
        <v>36</v>
      </c>
      <c r="I397" s="1447"/>
      <c r="J397" s="1495">
        <v>0</v>
      </c>
      <c r="K397" s="1292" t="s">
        <v>910</v>
      </c>
      <c r="L397" s="745"/>
      <c r="M397" s="2181" t="s">
        <v>6418</v>
      </c>
      <c r="N397" s="2182" t="str">
        <f>VLOOKUP(M397,'FICHE RATIOS'!C:D,2,FALSE)</f>
        <v>Equipements de Cuisine</v>
      </c>
    </row>
    <row r="398" spans="1:14" s="1039" customFormat="1" ht="12">
      <c r="A398" s="1040"/>
      <c r="B398" s="1490"/>
      <c r="C398" s="1447"/>
      <c r="D398" s="1508"/>
      <c r="E398" s="1509"/>
      <c r="F398" s="1509"/>
      <c r="G398" s="1509"/>
      <c r="H398" s="1571"/>
      <c r="I398" s="800">
        <v>0</v>
      </c>
      <c r="J398" s="1495">
        <v>0</v>
      </c>
      <c r="K398" s="1209" t="str">
        <f>IF(I398=0,"",J398*I398)</f>
        <v/>
      </c>
      <c r="L398" s="745"/>
      <c r="M398" s="2181" t="s">
        <v>6418</v>
      </c>
      <c r="N398" s="2182" t="str">
        <f>VLOOKUP(M398,'FICHE RATIOS'!C:D,2,FALSE)</f>
        <v>Equipements de Cuisine</v>
      </c>
    </row>
    <row r="399" spans="1:14" s="1039" customFormat="1" ht="12">
      <c r="A399" s="1040"/>
      <c r="B399" s="1490"/>
      <c r="C399" s="1503"/>
      <c r="D399" s="1504" t="s">
        <v>5295</v>
      </c>
      <c r="E399" s="1505"/>
      <c r="F399" s="1505"/>
      <c r="G399" s="1505"/>
      <c r="H399" s="1506"/>
      <c r="I399" s="800">
        <v>0</v>
      </c>
      <c r="J399" s="1495">
        <v>0</v>
      </c>
      <c r="K399" s="1209" t="str">
        <f>IF(I399=0,"",J399*I399)</f>
        <v/>
      </c>
      <c r="L399" s="745"/>
      <c r="M399" s="2181" t="s">
        <v>6418</v>
      </c>
      <c r="N399" s="2182" t="str">
        <f>VLOOKUP(M399,'FICHE RATIOS'!C:D,2,FALSE)</f>
        <v>Equipements de Cuisine</v>
      </c>
    </row>
    <row r="400" spans="1:14" s="1039" customFormat="1" ht="24">
      <c r="A400" s="1040"/>
      <c r="B400" s="1512" t="s">
        <v>5296</v>
      </c>
      <c r="C400" s="1523" t="s">
        <v>5296</v>
      </c>
      <c r="D400" s="1508" t="s">
        <v>5297</v>
      </c>
      <c r="E400" s="1509">
        <v>520</v>
      </c>
      <c r="F400" s="1509">
        <v>406</v>
      </c>
      <c r="G400" s="1509">
        <v>309</v>
      </c>
      <c r="H400" s="1570" t="s">
        <v>36</v>
      </c>
      <c r="I400" s="800">
        <v>1</v>
      </c>
      <c r="J400" s="1495">
        <v>367.83</v>
      </c>
      <c r="K400" s="1209">
        <f>IF(I400=0,"",J400*I400)</f>
        <v>367.83</v>
      </c>
      <c r="L400" s="745"/>
      <c r="M400" s="2181" t="s">
        <v>6418</v>
      </c>
      <c r="N400" s="2182" t="str">
        <f>VLOOKUP(M400,'FICHE RATIOS'!C:D,2,FALSE)</f>
        <v>Equipements de Cuisine</v>
      </c>
    </row>
    <row r="401" spans="1:14" s="1039" customFormat="1" ht="36">
      <c r="A401" s="1040"/>
      <c r="B401" s="1512" t="s">
        <v>5298</v>
      </c>
      <c r="C401" s="1519" t="s">
        <v>5298</v>
      </c>
      <c r="D401" s="1508" t="s">
        <v>5299</v>
      </c>
      <c r="E401" s="1509">
        <v>400</v>
      </c>
      <c r="F401" s="1509">
        <v>513</v>
      </c>
      <c r="G401" s="1509">
        <v>510</v>
      </c>
      <c r="H401" s="1570" t="s">
        <v>36</v>
      </c>
      <c r="I401" s="800">
        <v>1</v>
      </c>
      <c r="J401" s="1495">
        <v>1201.96</v>
      </c>
      <c r="K401" s="1209">
        <f>IF(I401=0,"",J401*I401)</f>
        <v>1201.96</v>
      </c>
      <c r="L401" s="745"/>
      <c r="M401" s="2181" t="s">
        <v>6418</v>
      </c>
      <c r="N401" s="2182" t="str">
        <f>VLOOKUP(M401,'FICHE RATIOS'!C:D,2,FALSE)</f>
        <v>Equipements de Cuisine</v>
      </c>
    </row>
    <row r="402" spans="1:14" s="1039" customFormat="1" ht="36">
      <c r="A402" s="1040"/>
      <c r="B402" s="1520" t="s">
        <v>5300</v>
      </c>
      <c r="C402" s="1447"/>
      <c r="D402" s="1508" t="s">
        <v>5301</v>
      </c>
      <c r="E402" s="1509"/>
      <c r="F402" s="1509"/>
      <c r="G402" s="1509"/>
      <c r="H402" s="1570" t="s">
        <v>36</v>
      </c>
      <c r="I402" s="1447"/>
      <c r="J402" s="1495">
        <v>0</v>
      </c>
      <c r="K402" s="1292" t="s">
        <v>910</v>
      </c>
      <c r="L402" s="745"/>
      <c r="M402" s="2181" t="s">
        <v>6418</v>
      </c>
      <c r="N402" s="2182" t="str">
        <f>VLOOKUP(M402,'FICHE RATIOS'!C:D,2,FALSE)</f>
        <v>Equipements de Cuisine</v>
      </c>
    </row>
    <row r="403" spans="1:14" s="1039" customFormat="1" ht="12.75">
      <c r="A403" s="1040"/>
      <c r="B403" s="1520" t="s">
        <v>399</v>
      </c>
      <c r="C403" s="1516" t="s">
        <v>399</v>
      </c>
      <c r="D403" s="1508" t="s">
        <v>5302</v>
      </c>
      <c r="E403" s="1509"/>
      <c r="F403" s="1509"/>
      <c r="G403" s="1509"/>
      <c r="H403" s="1570" t="s">
        <v>57</v>
      </c>
      <c r="I403" s="1447"/>
      <c r="J403" s="1495">
        <v>0</v>
      </c>
      <c r="K403" s="1292" t="s">
        <v>910</v>
      </c>
      <c r="L403" s="745"/>
      <c r="M403" s="2181" t="s">
        <v>6418</v>
      </c>
      <c r="N403" s="2182" t="str">
        <f>VLOOKUP(M403,'FICHE RATIOS'!C:D,2,FALSE)</f>
        <v>Equipements de Cuisine</v>
      </c>
    </row>
    <row r="404" spans="1:14" s="1039" customFormat="1" ht="12">
      <c r="A404" s="1040"/>
      <c r="B404" s="1490"/>
      <c r="C404" s="1447"/>
      <c r="D404" s="1508"/>
      <c r="E404" s="1509"/>
      <c r="F404" s="1509"/>
      <c r="G404" s="1509"/>
      <c r="H404" s="1494"/>
      <c r="I404" s="1447">
        <v>0</v>
      </c>
      <c r="J404" s="1495">
        <v>0</v>
      </c>
      <c r="K404" s="1209" t="str">
        <f>IF(I404=0,"",J404*I404)</f>
        <v/>
      </c>
      <c r="L404" s="745"/>
      <c r="M404" s="2181" t="s">
        <v>6418</v>
      </c>
      <c r="N404" s="2182" t="str">
        <f>VLOOKUP(M404,'FICHE RATIOS'!C:D,2,FALSE)</f>
        <v>Equipements de Cuisine</v>
      </c>
    </row>
    <row r="405" spans="1:14" s="1157" customFormat="1" ht="15">
      <c r="A405" s="1191"/>
      <c r="B405" s="1572"/>
      <c r="C405" s="1573"/>
      <c r="D405" s="1574" t="s">
        <v>5468</v>
      </c>
      <c r="E405" s="1575"/>
      <c r="F405" s="1575"/>
      <c r="G405" s="1575"/>
      <c r="H405" s="1576"/>
      <c r="I405" s="1447">
        <v>0</v>
      </c>
      <c r="J405" s="1495">
        <v>0</v>
      </c>
      <c r="K405" s="1209" t="str">
        <f>IF(I405=0,"",J405*I405)</f>
        <v/>
      </c>
      <c r="L405" s="1473"/>
      <c r="M405" s="2181" t="s">
        <v>6418</v>
      </c>
      <c r="N405" s="2182" t="str">
        <f>VLOOKUP(M405,'FICHE RATIOS'!C:D,2,FALSE)</f>
        <v>Equipements de Cuisine</v>
      </c>
    </row>
    <row r="406" spans="1:14" s="1039" customFormat="1" ht="12">
      <c r="A406" s="1040"/>
      <c r="B406" s="1490"/>
      <c r="C406" s="1503"/>
      <c r="D406" s="1504" t="s">
        <v>5469</v>
      </c>
      <c r="E406" s="1505"/>
      <c r="F406" s="1505"/>
      <c r="G406" s="1505"/>
      <c r="H406" s="1506"/>
      <c r="I406" s="1447">
        <v>0</v>
      </c>
      <c r="J406" s="1495">
        <v>0</v>
      </c>
      <c r="K406" s="1209" t="str">
        <f>IF(I406=0,"",J406*I406)</f>
        <v/>
      </c>
      <c r="L406" s="745"/>
      <c r="M406" s="2181" t="s">
        <v>6418</v>
      </c>
      <c r="N406" s="2182" t="str">
        <f>VLOOKUP(M406,'FICHE RATIOS'!C:D,2,FALSE)</f>
        <v>Equipements de Cuisine</v>
      </c>
    </row>
    <row r="407" spans="1:14" s="1039" customFormat="1" ht="36">
      <c r="A407" s="1040"/>
      <c r="B407" s="1512" t="s">
        <v>5470</v>
      </c>
      <c r="C407" s="1519" t="s">
        <v>5471</v>
      </c>
      <c r="D407" s="1508" t="s">
        <v>5359</v>
      </c>
      <c r="E407" s="1509">
        <v>1460</v>
      </c>
      <c r="F407" s="1509">
        <v>890</v>
      </c>
      <c r="G407" s="1509">
        <v>2060</v>
      </c>
      <c r="H407" s="1570" t="s">
        <v>36</v>
      </c>
      <c r="I407" s="1447">
        <v>1</v>
      </c>
      <c r="J407" s="1495">
        <v>3147.5</v>
      </c>
      <c r="K407" s="1209">
        <f>IF(I407=0,"",J407*I407)</f>
        <v>3147.5</v>
      </c>
      <c r="L407" s="745"/>
      <c r="M407" s="2181" t="s">
        <v>6418</v>
      </c>
      <c r="N407" s="2182" t="str">
        <f>VLOOKUP(M407,'FICHE RATIOS'!C:D,2,FALSE)</f>
        <v>Equipements de Cuisine</v>
      </c>
    </row>
    <row r="408" spans="1:14" s="1039" customFormat="1" ht="24">
      <c r="A408" s="1040"/>
      <c r="B408" s="1512" t="s">
        <v>5472</v>
      </c>
      <c r="C408" s="1519" t="s">
        <v>5473</v>
      </c>
      <c r="D408" s="1508" t="s">
        <v>5474</v>
      </c>
      <c r="E408" s="1509">
        <v>740</v>
      </c>
      <c r="F408" s="1509">
        <v>890</v>
      </c>
      <c r="G408" s="1509">
        <v>2060</v>
      </c>
      <c r="H408" s="1570" t="s">
        <v>36</v>
      </c>
      <c r="I408" s="1447">
        <v>1</v>
      </c>
      <c r="J408" s="1495">
        <v>2743.96</v>
      </c>
      <c r="K408" s="1209">
        <f>IF(I408=0,"",J408*I408)</f>
        <v>2743.96</v>
      </c>
      <c r="L408" s="745"/>
      <c r="M408" s="2181" t="s">
        <v>6418</v>
      </c>
      <c r="N408" s="2182" t="str">
        <f>VLOOKUP(M408,'FICHE RATIOS'!C:D,2,FALSE)</f>
        <v>Equipements de Cuisine</v>
      </c>
    </row>
    <row r="409" spans="1:14" s="1039" customFormat="1" ht="24">
      <c r="A409" s="1040" t="s">
        <v>4959</v>
      </c>
      <c r="B409" s="1577" t="s">
        <v>5475</v>
      </c>
      <c r="C409" s="1516" t="s">
        <v>5476</v>
      </c>
      <c r="D409" s="1508" t="s">
        <v>4998</v>
      </c>
      <c r="E409" s="1509">
        <v>1800</v>
      </c>
      <c r="F409" s="1509">
        <v>500</v>
      </c>
      <c r="G409" s="1509">
        <v>1750</v>
      </c>
      <c r="H409" s="1578" t="s">
        <v>57</v>
      </c>
      <c r="I409" s="1447"/>
      <c r="J409" s="1495">
        <v>0</v>
      </c>
      <c r="K409" s="1292" t="s">
        <v>910</v>
      </c>
      <c r="L409" s="745"/>
      <c r="M409" s="2181" t="s">
        <v>6418</v>
      </c>
      <c r="N409" s="2182" t="str">
        <f>VLOOKUP(M409,'FICHE RATIOS'!C:D,2,FALSE)</f>
        <v>Equipements de Cuisine</v>
      </c>
    </row>
    <row r="410" spans="1:14" s="1039" customFormat="1" ht="24">
      <c r="A410" s="1040"/>
      <c r="B410" s="1577" t="s">
        <v>5477</v>
      </c>
      <c r="C410" s="1519" t="s">
        <v>5478</v>
      </c>
      <c r="D410" s="1508" t="s">
        <v>5357</v>
      </c>
      <c r="E410" s="1509">
        <v>1900</v>
      </c>
      <c r="F410" s="1509">
        <v>700</v>
      </c>
      <c r="G410" s="1509">
        <v>900</v>
      </c>
      <c r="H410" s="1578" t="s">
        <v>36</v>
      </c>
      <c r="I410" s="1447">
        <v>1</v>
      </c>
      <c r="J410" s="1495">
        <v>1286.49</v>
      </c>
      <c r="K410" s="1209">
        <f t="shared" ref="K410:K415" si="18">IF(I410=0,"",J410*I410)</f>
        <v>1286.49</v>
      </c>
      <c r="L410" s="745"/>
      <c r="M410" s="2181" t="s">
        <v>6418</v>
      </c>
      <c r="N410" s="2182" t="str">
        <f>VLOOKUP(M410,'FICHE RATIOS'!C:D,2,FALSE)</f>
        <v>Equipements de Cuisine</v>
      </c>
    </row>
    <row r="411" spans="1:14" s="1039" customFormat="1" ht="24">
      <c r="A411" s="1040"/>
      <c r="B411" s="1577" t="s">
        <v>4954</v>
      </c>
      <c r="C411" s="1519" t="s">
        <v>5479</v>
      </c>
      <c r="D411" s="1508" t="s">
        <v>4956</v>
      </c>
      <c r="E411" s="1509">
        <v>200</v>
      </c>
      <c r="F411" s="1509">
        <v>200</v>
      </c>
      <c r="G411" s="1509">
        <v>200</v>
      </c>
      <c r="H411" s="1578" t="s">
        <v>36</v>
      </c>
      <c r="I411" s="1447">
        <v>1</v>
      </c>
      <c r="J411" s="1495">
        <v>179.43</v>
      </c>
      <c r="K411" s="1209">
        <f t="shared" si="18"/>
        <v>179.43</v>
      </c>
      <c r="L411" s="745"/>
      <c r="M411" s="2181" t="s">
        <v>6418</v>
      </c>
      <c r="N411" s="2182" t="str">
        <f>VLOOKUP(M411,'FICHE RATIOS'!C:D,2,FALSE)</f>
        <v>Equipements de Cuisine</v>
      </c>
    </row>
    <row r="412" spans="1:14" s="1039" customFormat="1" ht="12">
      <c r="A412" s="1040"/>
      <c r="B412" s="1579"/>
      <c r="C412" s="1447"/>
      <c r="D412" s="1508"/>
      <c r="E412" s="1509"/>
      <c r="F412" s="1509"/>
      <c r="G412" s="1509"/>
      <c r="H412" s="1580"/>
      <c r="I412" s="1447">
        <v>0</v>
      </c>
      <c r="J412" s="1495">
        <v>0</v>
      </c>
      <c r="K412" s="1209" t="str">
        <f t="shared" si="18"/>
        <v/>
      </c>
      <c r="L412" s="745"/>
      <c r="M412" s="2181" t="s">
        <v>6418</v>
      </c>
      <c r="N412" s="2182" t="str">
        <f>VLOOKUP(M412,'FICHE RATIOS'!C:D,2,FALSE)</f>
        <v>Equipements de Cuisine</v>
      </c>
    </row>
    <row r="413" spans="1:14" s="1039" customFormat="1" ht="12">
      <c r="A413" s="1040"/>
      <c r="B413" s="1579"/>
      <c r="C413" s="1503"/>
      <c r="D413" s="1504" t="s">
        <v>5480</v>
      </c>
      <c r="E413" s="1505"/>
      <c r="F413" s="1505"/>
      <c r="G413" s="1505"/>
      <c r="H413" s="1581"/>
      <c r="I413" s="1447">
        <v>0</v>
      </c>
      <c r="J413" s="1495">
        <v>0</v>
      </c>
      <c r="K413" s="1209" t="str">
        <f t="shared" si="18"/>
        <v/>
      </c>
      <c r="L413" s="745"/>
      <c r="M413" s="2181" t="s">
        <v>6418</v>
      </c>
      <c r="N413" s="2182" t="str">
        <f>VLOOKUP(M413,'FICHE RATIOS'!C:D,2,FALSE)</f>
        <v>Equipements de Cuisine</v>
      </c>
    </row>
    <row r="414" spans="1:14" s="1039" customFormat="1" ht="36">
      <c r="A414" s="1040"/>
      <c r="B414" s="1577" t="s">
        <v>5481</v>
      </c>
      <c r="C414" s="1519" t="s">
        <v>5481</v>
      </c>
      <c r="D414" s="1508" t="s">
        <v>4978</v>
      </c>
      <c r="E414" s="1509">
        <v>400</v>
      </c>
      <c r="F414" s="1509">
        <v>440</v>
      </c>
      <c r="G414" s="1509">
        <v>755</v>
      </c>
      <c r="H414" s="1578" t="s">
        <v>36</v>
      </c>
      <c r="I414" s="1447">
        <v>1</v>
      </c>
      <c r="J414" s="1495">
        <v>358.85</v>
      </c>
      <c r="K414" s="1209">
        <f t="shared" si="18"/>
        <v>358.85</v>
      </c>
      <c r="L414" s="745"/>
      <c r="M414" s="2181" t="s">
        <v>6418</v>
      </c>
      <c r="N414" s="2182" t="str">
        <f>VLOOKUP(M414,'FICHE RATIOS'!C:D,2,FALSE)</f>
        <v>Equipements de Cuisine</v>
      </c>
    </row>
    <row r="415" spans="1:14" s="1039" customFormat="1" ht="24">
      <c r="A415" s="1040"/>
      <c r="B415" s="1577" t="s">
        <v>5482</v>
      </c>
      <c r="C415" s="1519" t="s">
        <v>5482</v>
      </c>
      <c r="D415" s="1508" t="s">
        <v>5048</v>
      </c>
      <c r="E415" s="1509">
        <v>575</v>
      </c>
      <c r="F415" s="1509">
        <v>170</v>
      </c>
      <c r="G415" s="1509">
        <v>600</v>
      </c>
      <c r="H415" s="1578" t="s">
        <v>36</v>
      </c>
      <c r="I415" s="1447">
        <v>1</v>
      </c>
      <c r="J415" s="1495">
        <v>164.42</v>
      </c>
      <c r="K415" s="1209">
        <f t="shared" si="18"/>
        <v>164.42</v>
      </c>
      <c r="L415" s="745"/>
      <c r="M415" s="2181" t="s">
        <v>6418</v>
      </c>
      <c r="N415" s="2182" t="str">
        <f>VLOOKUP(M415,'FICHE RATIOS'!C:D,2,FALSE)</f>
        <v>Equipements de Cuisine</v>
      </c>
    </row>
    <row r="416" spans="1:14" s="1039" customFormat="1" ht="24">
      <c r="A416" s="1040"/>
      <c r="B416" s="1582" t="s">
        <v>5483</v>
      </c>
      <c r="C416" s="1516" t="s">
        <v>5483</v>
      </c>
      <c r="D416" s="1521" t="s">
        <v>4989</v>
      </c>
      <c r="E416" s="1491" t="s">
        <v>4974</v>
      </c>
      <c r="F416" s="1491" t="s">
        <v>4974</v>
      </c>
      <c r="G416" s="1491" t="s">
        <v>4974</v>
      </c>
      <c r="H416" s="1583" t="s">
        <v>36</v>
      </c>
      <c r="I416" s="1447">
        <v>1</v>
      </c>
      <c r="J416" s="1495">
        <v>0</v>
      </c>
      <c r="K416" s="1292" t="s">
        <v>910</v>
      </c>
      <c r="L416" s="745"/>
      <c r="M416" s="2181" t="s">
        <v>6418</v>
      </c>
      <c r="N416" s="2182" t="str">
        <f>VLOOKUP(M416,'FICHE RATIOS'!C:D,2,FALSE)</f>
        <v>Equipements de Cuisine</v>
      </c>
    </row>
    <row r="417" spans="1:14" s="1039" customFormat="1" ht="72">
      <c r="A417" s="1040"/>
      <c r="B417" s="1577" t="s">
        <v>5484</v>
      </c>
      <c r="C417" s="1519" t="s">
        <v>5484</v>
      </c>
      <c r="D417" s="1508" t="s">
        <v>5390</v>
      </c>
      <c r="E417" s="1509">
        <v>1400</v>
      </c>
      <c r="F417" s="1509">
        <v>700</v>
      </c>
      <c r="G417" s="1509">
        <v>1100</v>
      </c>
      <c r="H417" s="1578" t="s">
        <v>36</v>
      </c>
      <c r="I417" s="1447">
        <v>1</v>
      </c>
      <c r="J417" s="1495">
        <v>6261.85</v>
      </c>
      <c r="K417" s="1209">
        <f>IF(I417=0,"",J417*I417)</f>
        <v>6261.85</v>
      </c>
      <c r="L417" s="745"/>
      <c r="M417" s="2181" t="s">
        <v>6418</v>
      </c>
      <c r="N417" s="2182" t="str">
        <f>VLOOKUP(M417,'FICHE RATIOS'!C:D,2,FALSE)</f>
        <v>Equipements de Cuisine</v>
      </c>
    </row>
    <row r="418" spans="1:14" s="1039" customFormat="1" ht="48">
      <c r="A418" s="1040"/>
      <c r="B418" s="1577" t="s">
        <v>5485</v>
      </c>
      <c r="C418" s="1519" t="s">
        <v>5485</v>
      </c>
      <c r="D418" s="1508" t="s">
        <v>5238</v>
      </c>
      <c r="E418" s="1509">
        <v>847</v>
      </c>
      <c r="F418" s="1509">
        <v>771</v>
      </c>
      <c r="G418" s="1509">
        <v>1713</v>
      </c>
      <c r="H418" s="1578" t="s">
        <v>36</v>
      </c>
      <c r="I418" s="1447">
        <v>1</v>
      </c>
      <c r="J418" s="1495">
        <v>8689.08</v>
      </c>
      <c r="K418" s="1209">
        <f>IF(I418=0,"",J418*I418)</f>
        <v>8689.08</v>
      </c>
      <c r="L418" s="745"/>
      <c r="M418" s="2181" t="s">
        <v>6418</v>
      </c>
      <c r="N418" s="2182" t="str">
        <f>VLOOKUP(M418,'FICHE RATIOS'!C:D,2,FALSE)</f>
        <v>Equipements de Cuisine</v>
      </c>
    </row>
    <row r="419" spans="1:14" s="1039" customFormat="1" ht="12.75">
      <c r="A419" s="1040"/>
      <c r="B419" s="1582" t="s">
        <v>5486</v>
      </c>
      <c r="C419" s="1516" t="s">
        <v>5486</v>
      </c>
      <c r="D419" s="1521" t="s">
        <v>5378</v>
      </c>
      <c r="E419" s="1491">
        <v>1000</v>
      </c>
      <c r="F419" s="1491">
        <v>1250</v>
      </c>
      <c r="G419" s="1491" t="s">
        <v>4974</v>
      </c>
      <c r="H419" s="1578" t="s">
        <v>36</v>
      </c>
      <c r="I419" s="1447">
        <v>1</v>
      </c>
      <c r="J419" s="1495">
        <v>0</v>
      </c>
      <c r="K419" s="1292" t="s">
        <v>910</v>
      </c>
      <c r="L419" s="745"/>
      <c r="M419" s="2181" t="s">
        <v>6418</v>
      </c>
      <c r="N419" s="2182" t="str">
        <f>VLOOKUP(M419,'FICHE RATIOS'!C:D,2,FALSE)</f>
        <v>Equipements de Cuisine</v>
      </c>
    </row>
    <row r="420" spans="1:14" s="1039" customFormat="1" ht="24">
      <c r="A420" s="1040"/>
      <c r="B420" s="1577" t="s">
        <v>5487</v>
      </c>
      <c r="C420" s="1519" t="s">
        <v>5487</v>
      </c>
      <c r="D420" s="1508" t="s">
        <v>4971</v>
      </c>
      <c r="E420" s="1509">
        <v>1000</v>
      </c>
      <c r="F420" s="1509">
        <v>700</v>
      </c>
      <c r="G420" s="1509">
        <v>900</v>
      </c>
      <c r="H420" s="1578" t="s">
        <v>36</v>
      </c>
      <c r="I420" s="1447">
        <v>1</v>
      </c>
      <c r="J420" s="1495">
        <v>817.95</v>
      </c>
      <c r="K420" s="1209">
        <f t="shared" ref="K420:K425" si="19">IF(I420=0,"",J420*I420)</f>
        <v>817.95</v>
      </c>
      <c r="L420" s="745"/>
      <c r="M420" s="2181" t="s">
        <v>6418</v>
      </c>
      <c r="N420" s="2182" t="str">
        <f>VLOOKUP(M420,'FICHE RATIOS'!C:D,2,FALSE)</f>
        <v>Equipements de Cuisine</v>
      </c>
    </row>
    <row r="421" spans="1:14" s="1039" customFormat="1" ht="12.75">
      <c r="A421" s="1040"/>
      <c r="B421" s="1577" t="s">
        <v>5488</v>
      </c>
      <c r="C421" s="1519" t="s">
        <v>5488</v>
      </c>
      <c r="D421" s="1508" t="s">
        <v>5077</v>
      </c>
      <c r="E421" s="1509">
        <v>1200</v>
      </c>
      <c r="F421" s="1509">
        <v>400</v>
      </c>
      <c r="G421" s="1509">
        <v>100</v>
      </c>
      <c r="H421" s="1578" t="s">
        <v>36</v>
      </c>
      <c r="I421" s="1447">
        <v>1</v>
      </c>
      <c r="J421" s="1495">
        <v>169.29</v>
      </c>
      <c r="K421" s="1209">
        <f t="shared" si="19"/>
        <v>169.29</v>
      </c>
      <c r="L421" s="745"/>
      <c r="M421" s="2181" t="s">
        <v>6418</v>
      </c>
      <c r="N421" s="2182" t="str">
        <f>VLOOKUP(M421,'FICHE RATIOS'!C:D,2,FALSE)</f>
        <v>Equipements de Cuisine</v>
      </c>
    </row>
    <row r="422" spans="1:14" s="1039" customFormat="1" ht="24">
      <c r="A422" s="1040"/>
      <c r="B422" s="1577" t="s">
        <v>5489</v>
      </c>
      <c r="C422" s="1519" t="s">
        <v>5489</v>
      </c>
      <c r="D422" s="1508" t="s">
        <v>4956</v>
      </c>
      <c r="E422" s="1509">
        <v>200</v>
      </c>
      <c r="F422" s="1509">
        <v>200</v>
      </c>
      <c r="G422" s="1509">
        <v>200</v>
      </c>
      <c r="H422" s="1578" t="s">
        <v>36</v>
      </c>
      <c r="I422" s="1447">
        <v>1</v>
      </c>
      <c r="J422" s="1495">
        <v>179.43</v>
      </c>
      <c r="K422" s="1209">
        <f t="shared" si="19"/>
        <v>179.43</v>
      </c>
      <c r="L422" s="745"/>
      <c r="M422" s="2181" t="s">
        <v>6418</v>
      </c>
      <c r="N422" s="2182" t="str">
        <f>VLOOKUP(M422,'FICHE RATIOS'!C:D,2,FALSE)</f>
        <v>Equipements de Cuisine</v>
      </c>
    </row>
    <row r="423" spans="1:14" s="1039" customFormat="1" ht="12.75">
      <c r="A423" s="1040"/>
      <c r="B423" s="1577" t="s">
        <v>5489</v>
      </c>
      <c r="C423" s="1519" t="s">
        <v>5490</v>
      </c>
      <c r="D423" s="1584" t="s">
        <v>5465</v>
      </c>
      <c r="E423" s="1509">
        <v>1600</v>
      </c>
      <c r="F423" s="1509">
        <v>700</v>
      </c>
      <c r="G423" s="1509">
        <v>900</v>
      </c>
      <c r="H423" s="1578" t="s">
        <v>36</v>
      </c>
      <c r="I423" s="1447">
        <v>1</v>
      </c>
      <c r="J423" s="1495">
        <v>1342.92</v>
      </c>
      <c r="K423" s="1209">
        <f t="shared" si="19"/>
        <v>1342.92</v>
      </c>
      <c r="L423" s="745"/>
      <c r="M423" s="2181" t="s">
        <v>6418</v>
      </c>
      <c r="N423" s="2182" t="str">
        <f>VLOOKUP(M423,'FICHE RATIOS'!C:D,2,FALSE)</f>
        <v>Equipements de Cuisine</v>
      </c>
    </row>
    <row r="424" spans="1:14" s="1039" customFormat="1" ht="12.75">
      <c r="A424" s="1040"/>
      <c r="B424" s="1577" t="s">
        <v>5489</v>
      </c>
      <c r="C424" s="1519" t="s">
        <v>5491</v>
      </c>
      <c r="D424" s="1584" t="s">
        <v>5492</v>
      </c>
      <c r="E424" s="1509">
        <v>1600</v>
      </c>
      <c r="F424" s="1509">
        <v>400</v>
      </c>
      <c r="G424" s="1509">
        <v>100</v>
      </c>
      <c r="H424" s="1578" t="s">
        <v>36</v>
      </c>
      <c r="I424" s="1447">
        <v>1</v>
      </c>
      <c r="J424" s="1495">
        <v>832.77</v>
      </c>
      <c r="K424" s="1209">
        <f t="shared" si="19"/>
        <v>832.77</v>
      </c>
      <c r="L424" s="745"/>
      <c r="M424" s="2181" t="s">
        <v>6418</v>
      </c>
      <c r="N424" s="2182" t="str">
        <f>VLOOKUP(M424,'FICHE RATIOS'!C:D,2,FALSE)</f>
        <v>Equipements de Cuisine</v>
      </c>
    </row>
    <row r="425" spans="1:14" s="1039" customFormat="1" ht="12.75">
      <c r="A425" s="1040"/>
      <c r="B425" s="1577" t="s">
        <v>5489</v>
      </c>
      <c r="C425" s="1519" t="s">
        <v>5493</v>
      </c>
      <c r="D425" s="1584" t="s">
        <v>5494</v>
      </c>
      <c r="E425" s="1509">
        <v>1000</v>
      </c>
      <c r="F425" s="1509">
        <v>400</v>
      </c>
      <c r="G425" s="1509">
        <v>100</v>
      </c>
      <c r="H425" s="1578" t="s">
        <v>36</v>
      </c>
      <c r="I425" s="1447">
        <v>1</v>
      </c>
      <c r="J425" s="1495">
        <v>208.62</v>
      </c>
      <c r="K425" s="1209">
        <f t="shared" si="19"/>
        <v>208.62</v>
      </c>
      <c r="L425" s="745"/>
      <c r="M425" s="2181" t="s">
        <v>6418</v>
      </c>
      <c r="N425" s="2182" t="str">
        <f>VLOOKUP(M425,'FICHE RATIOS'!C:D,2,FALSE)</f>
        <v>Equipements de Cuisine</v>
      </c>
    </row>
    <row r="426" spans="1:14" s="1039" customFormat="1" ht="12.75">
      <c r="A426" s="1040"/>
      <c r="B426" s="1577" t="s">
        <v>5489</v>
      </c>
      <c r="C426" s="1519" t="s">
        <v>5495</v>
      </c>
      <c r="D426" s="1584" t="s">
        <v>5496</v>
      </c>
      <c r="E426" s="1509">
        <v>450</v>
      </c>
      <c r="F426" s="1509">
        <v>535</v>
      </c>
      <c r="G426" s="1509">
        <v>970</v>
      </c>
      <c r="H426" s="1578" t="s">
        <v>36</v>
      </c>
      <c r="I426" s="1447">
        <v>1</v>
      </c>
      <c r="J426" s="1495">
        <v>0</v>
      </c>
      <c r="K426" s="1292" t="s">
        <v>910</v>
      </c>
      <c r="L426" s="745"/>
      <c r="M426" s="2181" t="s">
        <v>6418</v>
      </c>
      <c r="N426" s="2182" t="str">
        <f>VLOOKUP(M426,'FICHE RATIOS'!C:D,2,FALSE)</f>
        <v>Equipements de Cuisine</v>
      </c>
    </row>
    <row r="427" spans="1:14" s="1039" customFormat="1" ht="12">
      <c r="A427" s="1040"/>
      <c r="B427" s="1579"/>
      <c r="C427" s="1447"/>
      <c r="D427" s="1508"/>
      <c r="E427" s="1509"/>
      <c r="F427" s="1509"/>
      <c r="G427" s="1509"/>
      <c r="H427" s="1578"/>
      <c r="I427" s="1447">
        <v>0</v>
      </c>
      <c r="J427" s="1495">
        <v>0</v>
      </c>
      <c r="K427" s="1209" t="str">
        <f>IF(I427=0,"",J427*I427)</f>
        <v/>
      </c>
      <c r="L427" s="745"/>
      <c r="M427" s="2181" t="s">
        <v>6418</v>
      </c>
      <c r="N427" s="2182" t="str">
        <f>VLOOKUP(M427,'FICHE RATIOS'!C:D,2,FALSE)</f>
        <v>Equipements de Cuisine</v>
      </c>
    </row>
    <row r="428" spans="1:14" s="1039" customFormat="1" ht="12">
      <c r="A428" s="1040"/>
      <c r="B428" s="1579"/>
      <c r="C428" s="1503"/>
      <c r="D428" s="1504" t="s">
        <v>5497</v>
      </c>
      <c r="E428" s="1505"/>
      <c r="F428" s="1505"/>
      <c r="G428" s="1505"/>
      <c r="H428" s="1581"/>
      <c r="I428" s="1447">
        <v>0</v>
      </c>
      <c r="J428" s="1495">
        <v>0</v>
      </c>
      <c r="K428" s="1209" t="str">
        <f>IF(I428=0,"",J428*I428)</f>
        <v/>
      </c>
      <c r="L428" s="745"/>
      <c r="M428" s="2181" t="s">
        <v>6418</v>
      </c>
      <c r="N428" s="2182" t="str">
        <f>VLOOKUP(M428,'FICHE RATIOS'!C:D,2,FALSE)</f>
        <v>Equipements de Cuisine</v>
      </c>
    </row>
    <row r="429" spans="1:14" s="1039" customFormat="1" ht="12">
      <c r="A429" s="1040"/>
      <c r="B429" s="1579"/>
      <c r="C429" s="1551"/>
      <c r="D429" s="1552" t="s">
        <v>5498</v>
      </c>
      <c r="E429" s="1553"/>
      <c r="F429" s="1553"/>
      <c r="G429" s="1553"/>
      <c r="H429" s="1580"/>
      <c r="I429" s="1447">
        <v>0</v>
      </c>
      <c r="J429" s="1495">
        <v>0</v>
      </c>
      <c r="K429" s="1209" t="str">
        <f>IF(I429=0,"",J429*I429)</f>
        <v/>
      </c>
      <c r="L429" s="745"/>
      <c r="M429" s="2181" t="s">
        <v>6418</v>
      </c>
      <c r="N429" s="2182" t="str">
        <f>VLOOKUP(M429,'FICHE RATIOS'!C:D,2,FALSE)</f>
        <v>Equipements de Cuisine</v>
      </c>
    </row>
    <row r="430" spans="1:14" s="1039" customFormat="1" ht="12.75">
      <c r="A430" s="1040"/>
      <c r="B430" s="1579" t="s">
        <v>5499</v>
      </c>
      <c r="C430" s="1516" t="s">
        <v>5499</v>
      </c>
      <c r="D430" s="1508" t="s">
        <v>5500</v>
      </c>
      <c r="E430" s="1509" t="s">
        <v>4974</v>
      </c>
      <c r="F430" s="1509" t="s">
        <v>4974</v>
      </c>
      <c r="G430" s="1509">
        <v>900</v>
      </c>
      <c r="H430" s="1580"/>
      <c r="I430" s="1447"/>
      <c r="J430" s="1495">
        <v>0</v>
      </c>
      <c r="K430" s="1292" t="s">
        <v>910</v>
      </c>
      <c r="L430" s="745"/>
      <c r="M430" s="2181" t="s">
        <v>6418</v>
      </c>
      <c r="N430" s="2182" t="str">
        <f>VLOOKUP(M430,'FICHE RATIOS'!C:D,2,FALSE)</f>
        <v>Equipements de Cuisine</v>
      </c>
    </row>
    <row r="431" spans="1:14" s="1039" customFormat="1" ht="24">
      <c r="A431" s="1040"/>
      <c r="B431" s="1579" t="s">
        <v>5501</v>
      </c>
      <c r="C431" s="1507" t="s">
        <v>5501</v>
      </c>
      <c r="D431" s="1508" t="s">
        <v>5502</v>
      </c>
      <c r="E431" s="1509">
        <v>820</v>
      </c>
      <c r="F431" s="1509">
        <v>700</v>
      </c>
      <c r="G431" s="1509">
        <v>600</v>
      </c>
      <c r="H431" s="1580" t="s">
        <v>36</v>
      </c>
      <c r="I431" s="1447">
        <v>1</v>
      </c>
      <c r="J431" s="1495">
        <v>1630.2</v>
      </c>
      <c r="K431" s="1209">
        <f>IF(I431=0,"",J431*I431)</f>
        <v>1630.2</v>
      </c>
      <c r="L431" s="745"/>
      <c r="M431" s="2181" t="s">
        <v>6418</v>
      </c>
      <c r="N431" s="2182" t="str">
        <f>VLOOKUP(M431,'FICHE RATIOS'!C:D,2,FALSE)</f>
        <v>Equipements de Cuisine</v>
      </c>
    </row>
    <row r="432" spans="1:14" s="1039" customFormat="1" ht="24">
      <c r="A432" s="1040"/>
      <c r="B432" s="1579" t="s">
        <v>5503</v>
      </c>
      <c r="C432" s="1507" t="s">
        <v>5503</v>
      </c>
      <c r="D432" s="1508" t="s">
        <v>5504</v>
      </c>
      <c r="E432" s="1509">
        <v>1150</v>
      </c>
      <c r="F432" s="1509">
        <v>700</v>
      </c>
      <c r="G432" s="1509">
        <v>600</v>
      </c>
      <c r="H432" s="1580" t="s">
        <v>36</v>
      </c>
      <c r="I432" s="1447">
        <v>1</v>
      </c>
      <c r="J432" s="1495">
        <v>3484.6</v>
      </c>
      <c r="K432" s="1209">
        <f>IF(I432=0,"",J432*I432)</f>
        <v>3484.6</v>
      </c>
      <c r="L432" s="745"/>
      <c r="M432" s="2181" t="s">
        <v>6418</v>
      </c>
      <c r="N432" s="2182" t="str">
        <f>VLOOKUP(M432,'FICHE RATIOS'!C:D,2,FALSE)</f>
        <v>Equipements de Cuisine</v>
      </c>
    </row>
    <row r="433" spans="1:14" s="1039" customFormat="1" ht="36">
      <c r="A433" s="1040"/>
      <c r="B433" s="1579" t="s">
        <v>5505</v>
      </c>
      <c r="C433" s="1507" t="s">
        <v>5505</v>
      </c>
      <c r="D433" s="1508" t="s">
        <v>5506</v>
      </c>
      <c r="E433" s="1509">
        <v>820</v>
      </c>
      <c r="F433" s="1509">
        <v>700</v>
      </c>
      <c r="G433" s="1509">
        <v>600</v>
      </c>
      <c r="H433" s="1580" t="s">
        <v>36</v>
      </c>
      <c r="I433" s="1447">
        <v>1</v>
      </c>
      <c r="J433" s="1495">
        <v>3546.35</v>
      </c>
      <c r="K433" s="1209">
        <f>IF(I433=0,"",J433*I433)</f>
        <v>3546.35</v>
      </c>
      <c r="L433" s="745"/>
      <c r="M433" s="2181" t="s">
        <v>6418</v>
      </c>
      <c r="N433" s="2182" t="str">
        <f>VLOOKUP(M433,'FICHE RATIOS'!C:D,2,FALSE)</f>
        <v>Equipements de Cuisine</v>
      </c>
    </row>
    <row r="434" spans="1:14" s="1039" customFormat="1" ht="12.75">
      <c r="A434" s="1040"/>
      <c r="B434" s="1582" t="s">
        <v>5507</v>
      </c>
      <c r="C434" s="1516" t="s">
        <v>5507</v>
      </c>
      <c r="D434" s="1508" t="s">
        <v>5290</v>
      </c>
      <c r="E434" s="1509"/>
      <c r="F434" s="1509"/>
      <c r="G434" s="1509"/>
      <c r="H434" s="1580" t="s">
        <v>36</v>
      </c>
      <c r="I434" s="1447">
        <v>2</v>
      </c>
      <c r="J434" s="1495">
        <v>0</v>
      </c>
      <c r="K434" s="1292" t="s">
        <v>910</v>
      </c>
      <c r="L434" s="745"/>
      <c r="M434" s="2181" t="s">
        <v>6418</v>
      </c>
      <c r="N434" s="2182" t="str">
        <f>VLOOKUP(M434,'FICHE RATIOS'!C:D,2,FALSE)</f>
        <v>Equipements de Cuisine</v>
      </c>
    </row>
    <row r="435" spans="1:14" s="1039" customFormat="1" ht="48">
      <c r="A435" s="1040"/>
      <c r="B435" s="1579" t="s">
        <v>5508</v>
      </c>
      <c r="C435" s="1447"/>
      <c r="D435" s="1508" t="s">
        <v>5509</v>
      </c>
      <c r="E435" s="1509"/>
      <c r="F435" s="1509"/>
      <c r="G435" s="1509"/>
      <c r="H435" s="1580" t="s">
        <v>36</v>
      </c>
      <c r="I435" s="1447">
        <v>1</v>
      </c>
      <c r="J435" s="1495">
        <v>0</v>
      </c>
      <c r="K435" s="1209" t="s">
        <v>910</v>
      </c>
      <c r="L435" s="745"/>
      <c r="M435" s="2181" t="s">
        <v>6418</v>
      </c>
      <c r="N435" s="2182" t="str">
        <f>VLOOKUP(M435,'FICHE RATIOS'!C:D,2,FALSE)</f>
        <v>Equipements de Cuisine</v>
      </c>
    </row>
    <row r="436" spans="1:14" s="1039" customFormat="1" ht="12">
      <c r="A436" s="1040"/>
      <c r="B436" s="1582" t="s">
        <v>5510</v>
      </c>
      <c r="C436" s="1585"/>
      <c r="D436" s="1521" t="s">
        <v>5193</v>
      </c>
      <c r="E436" s="1491"/>
      <c r="F436" s="1491"/>
      <c r="G436" s="1491"/>
      <c r="H436" s="1586" t="s">
        <v>36</v>
      </c>
      <c r="I436" s="1447">
        <v>1</v>
      </c>
      <c r="J436" s="1495">
        <v>0</v>
      </c>
      <c r="K436" s="1209" t="s">
        <v>910</v>
      </c>
      <c r="L436" s="745"/>
      <c r="M436" s="2181" t="s">
        <v>6418</v>
      </c>
      <c r="N436" s="2182" t="str">
        <f>VLOOKUP(M436,'FICHE RATIOS'!C:D,2,FALSE)</f>
        <v>Equipements de Cuisine</v>
      </c>
    </row>
    <row r="437" spans="1:14" s="1039" customFormat="1" ht="24">
      <c r="A437" s="1040"/>
      <c r="B437" s="1579" t="s">
        <v>5511</v>
      </c>
      <c r="C437" s="1447"/>
      <c r="D437" s="1508" t="s">
        <v>5512</v>
      </c>
      <c r="E437" s="1509"/>
      <c r="F437" s="1509"/>
      <c r="G437" s="1509"/>
      <c r="H437" s="1580" t="s">
        <v>36</v>
      </c>
      <c r="I437" s="1447">
        <v>1</v>
      </c>
      <c r="J437" s="1495">
        <v>0</v>
      </c>
      <c r="K437" s="1209" t="s">
        <v>910</v>
      </c>
      <c r="L437" s="745"/>
      <c r="M437" s="2181" t="s">
        <v>6418</v>
      </c>
      <c r="N437" s="2182" t="str">
        <f>VLOOKUP(M437,'FICHE RATIOS'!C:D,2,FALSE)</f>
        <v>Equipements de Cuisine</v>
      </c>
    </row>
    <row r="438" spans="1:14" s="1039" customFormat="1" ht="36">
      <c r="A438" s="1040"/>
      <c r="B438" s="1579" t="s">
        <v>5513</v>
      </c>
      <c r="C438" s="1447"/>
      <c r="D438" s="1508" t="s">
        <v>5278</v>
      </c>
      <c r="E438" s="1509"/>
      <c r="F438" s="1509"/>
      <c r="G438" s="1509"/>
      <c r="H438" s="1580" t="s">
        <v>36</v>
      </c>
      <c r="I438" s="1447">
        <v>2</v>
      </c>
      <c r="J438" s="1495">
        <v>0</v>
      </c>
      <c r="K438" s="1209" t="s">
        <v>910</v>
      </c>
      <c r="L438" s="745"/>
      <c r="M438" s="2181" t="s">
        <v>6418</v>
      </c>
      <c r="N438" s="2182" t="str">
        <f>VLOOKUP(M438,'FICHE RATIOS'!C:D,2,FALSE)</f>
        <v>Equipements de Cuisine</v>
      </c>
    </row>
    <row r="439" spans="1:14" s="1039" customFormat="1" ht="12">
      <c r="A439" s="1040"/>
      <c r="B439" s="1579"/>
      <c r="C439" s="1447"/>
      <c r="D439" s="1508"/>
      <c r="E439" s="1509"/>
      <c r="F439" s="1509"/>
      <c r="G439" s="1509"/>
      <c r="H439" s="1580"/>
      <c r="I439" s="1447">
        <v>0</v>
      </c>
      <c r="J439" s="1495">
        <v>0</v>
      </c>
      <c r="K439" s="1209" t="str">
        <f t="shared" ref="K439:K444" si="20">IF(I439=0,"",J439*I439)</f>
        <v/>
      </c>
      <c r="L439" s="745"/>
      <c r="M439" s="2181" t="s">
        <v>6418</v>
      </c>
      <c r="N439" s="2182" t="str">
        <f>VLOOKUP(M439,'FICHE RATIOS'!C:D,2,FALSE)</f>
        <v>Equipements de Cuisine</v>
      </c>
    </row>
    <row r="440" spans="1:14" s="1039" customFormat="1" ht="12">
      <c r="A440" s="1040"/>
      <c r="B440" s="1579"/>
      <c r="C440" s="1551"/>
      <c r="D440" s="1552" t="s">
        <v>5514</v>
      </c>
      <c r="E440" s="1553"/>
      <c r="F440" s="1553"/>
      <c r="G440" s="1553"/>
      <c r="H440" s="1578"/>
      <c r="I440" s="1447">
        <v>0</v>
      </c>
      <c r="J440" s="1495">
        <v>0</v>
      </c>
      <c r="K440" s="1209" t="str">
        <f t="shared" si="20"/>
        <v/>
      </c>
      <c r="L440" s="745"/>
      <c r="M440" s="2181" t="s">
        <v>6418</v>
      </c>
      <c r="N440" s="2182" t="str">
        <f>VLOOKUP(M440,'FICHE RATIOS'!C:D,2,FALSE)</f>
        <v>Equipements de Cuisine</v>
      </c>
    </row>
    <row r="441" spans="1:14" s="1039" customFormat="1" ht="36">
      <c r="A441" s="1040"/>
      <c r="B441" s="1577" t="s">
        <v>5515</v>
      </c>
      <c r="C441" s="1519" t="s">
        <v>5508</v>
      </c>
      <c r="D441" s="1508" t="s">
        <v>5516</v>
      </c>
      <c r="E441" s="1509">
        <v>1600</v>
      </c>
      <c r="F441" s="1509">
        <v>700</v>
      </c>
      <c r="G441" s="1509">
        <v>900</v>
      </c>
      <c r="H441" s="1578" t="s">
        <v>36</v>
      </c>
      <c r="I441" s="1447">
        <v>1</v>
      </c>
      <c r="J441" s="1495">
        <v>921.69</v>
      </c>
      <c r="K441" s="1209">
        <f t="shared" si="20"/>
        <v>921.69</v>
      </c>
      <c r="L441" s="745"/>
      <c r="M441" s="2181" t="s">
        <v>6418</v>
      </c>
      <c r="N441" s="2182" t="str">
        <f>VLOOKUP(M441,'FICHE RATIOS'!C:D,2,FALSE)</f>
        <v>Equipements de Cuisine</v>
      </c>
    </row>
    <row r="442" spans="1:14" s="1039" customFormat="1" ht="24">
      <c r="A442" s="1040"/>
      <c r="B442" s="1579" t="s">
        <v>5511</v>
      </c>
      <c r="C442" s="1519" t="s">
        <v>5510</v>
      </c>
      <c r="D442" s="1508" t="s">
        <v>5512</v>
      </c>
      <c r="E442" s="1509">
        <v>400</v>
      </c>
      <c r="F442" s="1509">
        <v>545</v>
      </c>
      <c r="G442" s="1509">
        <v>690</v>
      </c>
      <c r="H442" s="1580" t="s">
        <v>36</v>
      </c>
      <c r="I442" s="1447">
        <v>1</v>
      </c>
      <c r="J442" s="1495">
        <v>1012.78</v>
      </c>
      <c r="K442" s="1209">
        <f t="shared" si="20"/>
        <v>1012.78</v>
      </c>
      <c r="L442" s="745"/>
      <c r="M442" s="2181" t="s">
        <v>6418</v>
      </c>
      <c r="N442" s="2182" t="str">
        <f>VLOOKUP(M442,'FICHE RATIOS'!C:D,2,FALSE)</f>
        <v>Equipements de Cuisine</v>
      </c>
    </row>
    <row r="443" spans="1:14" s="1039" customFormat="1" ht="12.75">
      <c r="A443" s="1040"/>
      <c r="B443" s="1577" t="s">
        <v>5517</v>
      </c>
      <c r="C443" s="1519" t="s">
        <v>5511</v>
      </c>
      <c r="D443" s="1584" t="s">
        <v>5518</v>
      </c>
      <c r="E443" s="1509">
        <v>1500</v>
      </c>
      <c r="F443" s="1509">
        <v>700</v>
      </c>
      <c r="G443" s="1509">
        <v>2000</v>
      </c>
      <c r="H443" s="1578" t="s">
        <v>36</v>
      </c>
      <c r="I443" s="1447">
        <v>1</v>
      </c>
      <c r="J443" s="1495">
        <v>5895.7</v>
      </c>
      <c r="K443" s="1209">
        <f t="shared" si="20"/>
        <v>5895.7</v>
      </c>
      <c r="L443" s="745"/>
      <c r="M443" s="2181" t="s">
        <v>6418</v>
      </c>
      <c r="N443" s="2182" t="str">
        <f>VLOOKUP(M443,'FICHE RATIOS'!C:D,2,FALSE)</f>
        <v>Equipements de Cuisine</v>
      </c>
    </row>
    <row r="444" spans="1:14" s="1039" customFormat="1" ht="12.75">
      <c r="A444" s="1040"/>
      <c r="B444" s="1577" t="s">
        <v>5517</v>
      </c>
      <c r="C444" s="1519" t="s">
        <v>5513</v>
      </c>
      <c r="D444" s="1508" t="s">
        <v>5519</v>
      </c>
      <c r="E444" s="1509">
        <v>2221</v>
      </c>
      <c r="F444" s="1509">
        <v>700</v>
      </c>
      <c r="G444" s="1509">
        <v>900</v>
      </c>
      <c r="H444" s="1578" t="s">
        <v>36</v>
      </c>
      <c r="I444" s="1447">
        <v>1</v>
      </c>
      <c r="J444" s="1495">
        <v>2960.24</v>
      </c>
      <c r="K444" s="1209">
        <f t="shared" si="20"/>
        <v>2960.24</v>
      </c>
      <c r="L444" s="745"/>
      <c r="M444" s="2181" t="s">
        <v>6418</v>
      </c>
      <c r="N444" s="2182" t="str">
        <f>VLOOKUP(M444,'FICHE RATIOS'!C:D,2,FALSE)</f>
        <v>Equipements de Cuisine</v>
      </c>
    </row>
    <row r="445" spans="1:14" s="1039" customFormat="1" ht="48">
      <c r="A445" s="1040"/>
      <c r="B445" s="1582" t="s">
        <v>5520</v>
      </c>
      <c r="C445" s="1516" t="s">
        <v>5515</v>
      </c>
      <c r="D445" s="1508" t="s">
        <v>5521</v>
      </c>
      <c r="E445" s="1509">
        <v>450</v>
      </c>
      <c r="F445" s="1509">
        <v>550</v>
      </c>
      <c r="G445" s="1509">
        <v>720</v>
      </c>
      <c r="H445" s="1578" t="s">
        <v>36</v>
      </c>
      <c r="I445" s="1447"/>
      <c r="J445" s="1495">
        <v>0</v>
      </c>
      <c r="K445" s="1292" t="s">
        <v>910</v>
      </c>
      <c r="L445" s="745"/>
      <c r="M445" s="2181" t="s">
        <v>6418</v>
      </c>
      <c r="N445" s="2182" t="str">
        <f>VLOOKUP(M445,'FICHE RATIOS'!C:D,2,FALSE)</f>
        <v>Equipements de Cuisine</v>
      </c>
    </row>
    <row r="446" spans="1:14" s="1039" customFormat="1" ht="36">
      <c r="A446" s="1040" t="s">
        <v>4959</v>
      </c>
      <c r="B446" s="1577" t="s">
        <v>5522</v>
      </c>
      <c r="C446" s="1516" t="s">
        <v>5517</v>
      </c>
      <c r="D446" s="1508" t="s">
        <v>5523</v>
      </c>
      <c r="E446" s="1509">
        <v>245</v>
      </c>
      <c r="F446" s="1509">
        <v>400</v>
      </c>
      <c r="G446" s="1509">
        <v>572</v>
      </c>
      <c r="H446" s="1578" t="s">
        <v>36</v>
      </c>
      <c r="I446" s="1447"/>
      <c r="J446" s="1495">
        <v>0</v>
      </c>
      <c r="K446" s="1292" t="s">
        <v>910</v>
      </c>
      <c r="L446" s="745"/>
      <c r="M446" s="2181" t="s">
        <v>6418</v>
      </c>
      <c r="N446" s="2182" t="str">
        <f>VLOOKUP(M446,'FICHE RATIOS'!C:D,2,FALSE)</f>
        <v>Equipements de Cuisine</v>
      </c>
    </row>
    <row r="447" spans="1:14" s="1039" customFormat="1" ht="12.75">
      <c r="A447" s="1040"/>
      <c r="B447" s="1577" t="s">
        <v>5517</v>
      </c>
      <c r="C447" s="1519" t="s">
        <v>5520</v>
      </c>
      <c r="D447" s="1508" t="s">
        <v>5465</v>
      </c>
      <c r="E447" s="1509">
        <v>1400</v>
      </c>
      <c r="F447" s="1509">
        <v>700</v>
      </c>
      <c r="G447" s="1509">
        <v>900</v>
      </c>
      <c r="H447" s="1578" t="s">
        <v>36</v>
      </c>
      <c r="I447" s="1447">
        <v>1</v>
      </c>
      <c r="J447" s="1495">
        <v>1240.32</v>
      </c>
      <c r="K447" s="1209">
        <f>IF(I447=0,"",J447*I447)</f>
        <v>1240.32</v>
      </c>
      <c r="L447" s="745"/>
      <c r="M447" s="2181" t="s">
        <v>6418</v>
      </c>
      <c r="N447" s="2182" t="str">
        <f>VLOOKUP(M447,'FICHE RATIOS'!C:D,2,FALSE)</f>
        <v>Equipements de Cuisine</v>
      </c>
    </row>
    <row r="448" spans="1:14" s="1039" customFormat="1" ht="12.75">
      <c r="A448" s="1040"/>
      <c r="B448" s="1577" t="s">
        <v>5517</v>
      </c>
      <c r="C448" s="1507" t="s">
        <v>5522</v>
      </c>
      <c r="D448" s="1508" t="s">
        <v>5442</v>
      </c>
      <c r="E448" s="1509">
        <v>600</v>
      </c>
      <c r="F448" s="1509">
        <v>500</v>
      </c>
      <c r="G448" s="1509">
        <v>400</v>
      </c>
      <c r="H448" s="1578" t="s">
        <v>36</v>
      </c>
      <c r="I448" s="1447">
        <v>1</v>
      </c>
      <c r="J448" s="1495">
        <v>907.16</v>
      </c>
      <c r="K448" s="1209">
        <f>IF(I448=0,"",J448*I448)</f>
        <v>907.16</v>
      </c>
      <c r="L448" s="745"/>
      <c r="M448" s="2181" t="s">
        <v>6418</v>
      </c>
      <c r="N448" s="2182" t="str">
        <f>VLOOKUP(M448,'FICHE RATIOS'!C:D,2,FALSE)</f>
        <v>Equipements de Cuisine</v>
      </c>
    </row>
    <row r="449" spans="1:14" s="1039" customFormat="1" ht="12.75">
      <c r="A449" s="1040"/>
      <c r="B449" s="1577" t="s">
        <v>5517</v>
      </c>
      <c r="C449" s="1507" t="s">
        <v>5524</v>
      </c>
      <c r="D449" s="1508" t="s">
        <v>5440</v>
      </c>
      <c r="E449" s="1509" t="s">
        <v>4974</v>
      </c>
      <c r="F449" s="1509" t="s">
        <v>4974</v>
      </c>
      <c r="G449" s="1509" t="s">
        <v>4974</v>
      </c>
      <c r="H449" s="1578" t="s">
        <v>36</v>
      </c>
      <c r="I449" s="1447">
        <v>1</v>
      </c>
      <c r="J449" s="1495">
        <v>445.31</v>
      </c>
      <c r="K449" s="1209">
        <f>IF(I449=0,"",J449*I449)</f>
        <v>445.31</v>
      </c>
      <c r="L449" s="745"/>
      <c r="M449" s="2181" t="s">
        <v>6418</v>
      </c>
      <c r="N449" s="2182" t="str">
        <f>VLOOKUP(M449,'FICHE RATIOS'!C:D,2,FALSE)</f>
        <v>Equipements de Cuisine</v>
      </c>
    </row>
    <row r="450" spans="1:14" s="1039" customFormat="1" ht="12.75">
      <c r="A450" s="1040"/>
      <c r="B450" s="1582" t="s">
        <v>5524</v>
      </c>
      <c r="C450" s="1516" t="s">
        <v>5525</v>
      </c>
      <c r="D450" s="1521" t="s">
        <v>5193</v>
      </c>
      <c r="E450" s="1491"/>
      <c r="F450" s="1491"/>
      <c r="G450" s="1491" t="s">
        <v>4974</v>
      </c>
      <c r="H450" s="1583" t="s">
        <v>36</v>
      </c>
      <c r="I450" s="1447">
        <v>1</v>
      </c>
      <c r="J450" s="1495">
        <v>0</v>
      </c>
      <c r="K450" s="1209">
        <f>IF(I450=0,"",J450*I450)</f>
        <v>0</v>
      </c>
      <c r="L450" s="745"/>
      <c r="M450" s="2181" t="s">
        <v>6418</v>
      </c>
      <c r="N450" s="2182" t="str">
        <f>VLOOKUP(M450,'FICHE RATIOS'!C:D,2,FALSE)</f>
        <v>Equipements de Cuisine</v>
      </c>
    </row>
    <row r="451" spans="1:14" s="1039" customFormat="1" ht="36">
      <c r="A451" s="1040"/>
      <c r="B451" s="1577" t="s">
        <v>5525</v>
      </c>
      <c r="C451" s="1447"/>
      <c r="D451" s="1508" t="s">
        <v>5278</v>
      </c>
      <c r="E451" s="1509"/>
      <c r="F451" s="1509"/>
      <c r="G451" s="1509"/>
      <c r="H451" s="1578" t="s">
        <v>36</v>
      </c>
      <c r="I451" s="1447">
        <v>1</v>
      </c>
      <c r="J451" s="1495">
        <v>0</v>
      </c>
      <c r="K451" s="1209" t="s">
        <v>910</v>
      </c>
      <c r="L451" s="745"/>
      <c r="M451" s="2181" t="s">
        <v>6418</v>
      </c>
      <c r="N451" s="2182" t="str">
        <f>VLOOKUP(M451,'FICHE RATIOS'!C:D,2,FALSE)</f>
        <v>Equipements de Cuisine</v>
      </c>
    </row>
    <row r="452" spans="1:14" s="1039" customFormat="1" ht="36">
      <c r="A452" s="1040"/>
      <c r="B452" s="1577" t="s">
        <v>5526</v>
      </c>
      <c r="C452" s="1519" t="s">
        <v>5526</v>
      </c>
      <c r="D452" s="1508" t="s">
        <v>4978</v>
      </c>
      <c r="E452" s="1509">
        <v>400</v>
      </c>
      <c r="F452" s="1509">
        <v>440</v>
      </c>
      <c r="G452" s="1509">
        <v>755</v>
      </c>
      <c r="H452" s="1578" t="s">
        <v>36</v>
      </c>
      <c r="I452" s="1447">
        <v>1</v>
      </c>
      <c r="J452" s="1495">
        <v>358.85</v>
      </c>
      <c r="K452" s="1209">
        <f t="shared" ref="K452:K460" si="21">IF(I452=0,"",J452*I452)</f>
        <v>358.85</v>
      </c>
      <c r="L452" s="745"/>
      <c r="M452" s="2181" t="s">
        <v>6418</v>
      </c>
      <c r="N452" s="2182" t="str">
        <f>VLOOKUP(M452,'FICHE RATIOS'!C:D,2,FALSE)</f>
        <v>Equipements de Cuisine</v>
      </c>
    </row>
    <row r="453" spans="1:14" s="1039" customFormat="1" ht="12.75">
      <c r="A453" s="1040"/>
      <c r="B453" s="1577" t="s">
        <v>5517</v>
      </c>
      <c r="C453" s="1519" t="s">
        <v>5527</v>
      </c>
      <c r="D453" s="1587" t="s">
        <v>5457</v>
      </c>
      <c r="E453" s="1509">
        <v>200</v>
      </c>
      <c r="F453" s="1509">
        <v>200</v>
      </c>
      <c r="G453" s="1509">
        <v>200</v>
      </c>
      <c r="H453" s="1578" t="s">
        <v>36</v>
      </c>
      <c r="I453" s="1447">
        <v>1</v>
      </c>
      <c r="J453" s="1495">
        <v>179.43</v>
      </c>
      <c r="K453" s="1209">
        <f t="shared" si="21"/>
        <v>179.43</v>
      </c>
      <c r="L453" s="745"/>
      <c r="M453" s="2181" t="s">
        <v>6418</v>
      </c>
      <c r="N453" s="2182" t="str">
        <f>VLOOKUP(M453,'FICHE RATIOS'!C:D,2,FALSE)</f>
        <v>Equipements de Cuisine</v>
      </c>
    </row>
    <row r="454" spans="1:14" s="1039" customFormat="1" ht="12">
      <c r="A454" s="1040"/>
      <c r="B454" s="1579"/>
      <c r="C454" s="1447"/>
      <c r="D454" s="1508"/>
      <c r="E454" s="1509"/>
      <c r="F454" s="1509"/>
      <c r="G454" s="1509"/>
      <c r="H454" s="1580"/>
      <c r="I454" s="1447">
        <v>0</v>
      </c>
      <c r="J454" s="1495">
        <v>0</v>
      </c>
      <c r="K454" s="1209" t="str">
        <f t="shared" si="21"/>
        <v/>
      </c>
      <c r="L454" s="745"/>
      <c r="M454" s="2181" t="s">
        <v>6418</v>
      </c>
      <c r="N454" s="2182" t="str">
        <f>VLOOKUP(M454,'FICHE RATIOS'!C:D,2,FALSE)</f>
        <v>Equipements de Cuisine</v>
      </c>
    </row>
    <row r="455" spans="1:14" s="1039" customFormat="1" ht="12">
      <c r="A455" s="1040"/>
      <c r="B455" s="1579"/>
      <c r="C455" s="1503"/>
      <c r="D455" s="1504" t="s">
        <v>5528</v>
      </c>
      <c r="E455" s="1505"/>
      <c r="F455" s="1505"/>
      <c r="G455" s="1505"/>
      <c r="H455" s="1581"/>
      <c r="I455" s="1447">
        <v>0</v>
      </c>
      <c r="J455" s="1495">
        <v>0</v>
      </c>
      <c r="K455" s="1209" t="str">
        <f t="shared" si="21"/>
        <v/>
      </c>
      <c r="L455" s="745"/>
      <c r="M455" s="2181" t="s">
        <v>6418</v>
      </c>
      <c r="N455" s="2182" t="str">
        <f>VLOOKUP(M455,'FICHE RATIOS'!C:D,2,FALSE)</f>
        <v>Equipements de Cuisine</v>
      </c>
    </row>
    <row r="456" spans="1:14" s="1039" customFormat="1" ht="12">
      <c r="A456" s="1040"/>
      <c r="B456" s="1579" t="s">
        <v>5529</v>
      </c>
      <c r="C456" s="1447" t="s">
        <v>5530</v>
      </c>
      <c r="D456" s="1508" t="s">
        <v>5531</v>
      </c>
      <c r="E456" s="1509">
        <v>600</v>
      </c>
      <c r="F456" s="1509">
        <v>600</v>
      </c>
      <c r="G456" s="1509">
        <v>1400</v>
      </c>
      <c r="H456" s="1578" t="s">
        <v>36</v>
      </c>
      <c r="I456" s="1447">
        <v>1</v>
      </c>
      <c r="J456" s="1495">
        <v>3253.94</v>
      </c>
      <c r="K456" s="1209">
        <f t="shared" si="21"/>
        <v>3253.94</v>
      </c>
      <c r="L456" s="745"/>
      <c r="M456" s="2181" t="s">
        <v>6418</v>
      </c>
      <c r="N456" s="2182" t="str">
        <f>VLOOKUP(M456,'FICHE RATIOS'!C:D,2,FALSE)</f>
        <v>Equipements de Cuisine</v>
      </c>
    </row>
    <row r="457" spans="1:14" s="1039" customFormat="1" ht="12">
      <c r="A457" s="1040"/>
      <c r="B457" s="1582" t="s">
        <v>5532</v>
      </c>
      <c r="C457" s="1447" t="s">
        <v>5533</v>
      </c>
      <c r="D457" s="1508" t="s">
        <v>5534</v>
      </c>
      <c r="E457" s="1509">
        <v>1400</v>
      </c>
      <c r="F457" s="1509">
        <v>700</v>
      </c>
      <c r="G457" s="1509">
        <v>900</v>
      </c>
      <c r="H457" s="1578" t="s">
        <v>36</v>
      </c>
      <c r="I457" s="1447">
        <v>1</v>
      </c>
      <c r="J457" s="1495">
        <v>872.67</v>
      </c>
      <c r="K457" s="1209">
        <f t="shared" si="21"/>
        <v>872.67</v>
      </c>
      <c r="L457" s="745"/>
      <c r="M457" s="2181" t="s">
        <v>6418</v>
      </c>
      <c r="N457" s="2182" t="str">
        <f>VLOOKUP(M457,'FICHE RATIOS'!C:D,2,FALSE)</f>
        <v>Equipements de Cuisine</v>
      </c>
    </row>
    <row r="458" spans="1:14" s="1039" customFormat="1" ht="12">
      <c r="A458" s="1040"/>
      <c r="B458" s="1577" t="s">
        <v>5535</v>
      </c>
      <c r="C458" s="1447" t="s">
        <v>5536</v>
      </c>
      <c r="D458" s="1508" t="s">
        <v>5537</v>
      </c>
      <c r="E458" s="1509">
        <v>1100</v>
      </c>
      <c r="F458" s="1509">
        <v>500</v>
      </c>
      <c r="G458" s="1509">
        <v>870</v>
      </c>
      <c r="H458" s="1578" t="s">
        <v>36</v>
      </c>
      <c r="I458" s="1447">
        <v>1</v>
      </c>
      <c r="J458" s="1495">
        <v>212.61</v>
      </c>
      <c r="K458" s="1209">
        <f t="shared" si="21"/>
        <v>212.61</v>
      </c>
      <c r="L458" s="745"/>
      <c r="M458" s="2181" t="s">
        <v>6418</v>
      </c>
      <c r="N458" s="2182" t="str">
        <f>VLOOKUP(M458,'FICHE RATIOS'!C:D,2,FALSE)</f>
        <v>Equipements de Cuisine</v>
      </c>
    </row>
    <row r="459" spans="1:14" s="1039" customFormat="1" ht="12">
      <c r="A459" s="1040"/>
      <c r="B459" s="1577"/>
      <c r="C459" s="1447"/>
      <c r="D459" s="1508"/>
      <c r="E459" s="1509"/>
      <c r="F459" s="1509"/>
      <c r="G459" s="1509"/>
      <c r="H459" s="1578"/>
      <c r="I459" s="1447">
        <v>0</v>
      </c>
      <c r="J459" s="1495">
        <v>0</v>
      </c>
      <c r="K459" s="1209" t="str">
        <f t="shared" si="21"/>
        <v/>
      </c>
      <c r="L459" s="745"/>
      <c r="M459" s="2181" t="s">
        <v>6418</v>
      </c>
      <c r="N459" s="2182" t="str">
        <f>VLOOKUP(M459,'FICHE RATIOS'!C:D,2,FALSE)</f>
        <v>Equipements de Cuisine</v>
      </c>
    </row>
    <row r="460" spans="1:14" s="1039" customFormat="1" ht="12">
      <c r="A460" s="1040"/>
      <c r="B460" s="1579"/>
      <c r="C460" s="1503"/>
      <c r="D460" s="1504" t="s">
        <v>5295</v>
      </c>
      <c r="E460" s="1505"/>
      <c r="F460" s="1505"/>
      <c r="G460" s="1505"/>
      <c r="H460" s="1581"/>
      <c r="I460" s="1447">
        <v>0</v>
      </c>
      <c r="J460" s="1495">
        <v>0</v>
      </c>
      <c r="K460" s="1209" t="str">
        <f t="shared" si="21"/>
        <v/>
      </c>
      <c r="L460" s="745"/>
      <c r="M460" s="2181" t="s">
        <v>6418</v>
      </c>
      <c r="N460" s="2182" t="str">
        <f>VLOOKUP(M460,'FICHE RATIOS'!C:D,2,FALSE)</f>
        <v>Equipements de Cuisine</v>
      </c>
    </row>
    <row r="461" spans="1:14" s="1039" customFormat="1" ht="48">
      <c r="A461" s="1040"/>
      <c r="B461" s="1579" t="s">
        <v>5529</v>
      </c>
      <c r="C461" s="1516" t="s">
        <v>5529</v>
      </c>
      <c r="D461" s="1508" t="s">
        <v>5538</v>
      </c>
      <c r="E461" s="1509">
        <v>444</v>
      </c>
      <c r="F461" s="1509">
        <v>480</v>
      </c>
      <c r="G461" s="1509">
        <v>1236</v>
      </c>
      <c r="H461" s="1578" t="s">
        <v>36</v>
      </c>
      <c r="I461" s="1447"/>
      <c r="J461" s="1495">
        <v>0</v>
      </c>
      <c r="K461" s="1292" t="s">
        <v>910</v>
      </c>
      <c r="L461" s="745"/>
      <c r="M461" s="2181" t="s">
        <v>6418</v>
      </c>
      <c r="N461" s="2182" t="str">
        <f>VLOOKUP(M461,'FICHE RATIOS'!C:D,2,FALSE)</f>
        <v>Equipements de Cuisine</v>
      </c>
    </row>
    <row r="462" spans="1:14" s="1039" customFormat="1" ht="36">
      <c r="A462" s="1040"/>
      <c r="B462" s="1582" t="s">
        <v>5532</v>
      </c>
      <c r="C462" s="1516" t="s">
        <v>5532</v>
      </c>
      <c r="D462" s="1508" t="s">
        <v>5301</v>
      </c>
      <c r="E462" s="1509">
        <v>640</v>
      </c>
      <c r="F462" s="1509">
        <v>550</v>
      </c>
      <c r="G462" s="1509">
        <v>720</v>
      </c>
      <c r="H462" s="1578" t="s">
        <v>36</v>
      </c>
      <c r="I462" s="1447"/>
      <c r="J462" s="1495">
        <v>0</v>
      </c>
      <c r="K462" s="1292" t="s">
        <v>910</v>
      </c>
      <c r="L462" s="745"/>
      <c r="M462" s="2181" t="s">
        <v>6418</v>
      </c>
      <c r="N462" s="2182" t="str">
        <f>VLOOKUP(M462,'FICHE RATIOS'!C:D,2,FALSE)</f>
        <v>Equipements de Cuisine</v>
      </c>
    </row>
    <row r="463" spans="1:14" s="1039" customFormat="1" ht="48">
      <c r="A463" s="1040"/>
      <c r="B463" s="1577" t="s">
        <v>5535</v>
      </c>
      <c r="C463" s="1516" t="s">
        <v>5535</v>
      </c>
      <c r="D463" s="1508" t="s">
        <v>5539</v>
      </c>
      <c r="E463" s="1509">
        <v>1280</v>
      </c>
      <c r="F463" s="1509">
        <v>1150</v>
      </c>
      <c r="G463" s="1509">
        <v>900</v>
      </c>
      <c r="H463" s="1578" t="s">
        <v>36</v>
      </c>
      <c r="I463" s="1447"/>
      <c r="J463" s="1495">
        <v>0</v>
      </c>
      <c r="K463" s="1292" t="s">
        <v>910</v>
      </c>
      <c r="L463" s="745"/>
      <c r="M463" s="2181" t="s">
        <v>6418</v>
      </c>
      <c r="N463" s="2182" t="str">
        <f>VLOOKUP(M463,'FICHE RATIOS'!C:D,2,FALSE)</f>
        <v>Equipements de Cuisine</v>
      </c>
    </row>
    <row r="464" spans="1:14" s="1039" customFormat="1" ht="12">
      <c r="A464" s="1040"/>
      <c r="B464" s="1577"/>
      <c r="C464" s="1447"/>
      <c r="D464" s="1508"/>
      <c r="E464" s="1509"/>
      <c r="F464" s="1509"/>
      <c r="G464" s="1509"/>
      <c r="H464" s="1578"/>
      <c r="I464" s="1447">
        <v>0</v>
      </c>
      <c r="J464" s="1495">
        <v>0</v>
      </c>
      <c r="K464" s="1209" t="str">
        <f t="shared" ref="K464:K488" si="22">IF(I464=0,"",J464*I464)</f>
        <v/>
      </c>
      <c r="L464" s="745"/>
      <c r="M464" s="2181" t="s">
        <v>6418</v>
      </c>
      <c r="N464" s="2182" t="str">
        <f>VLOOKUP(M464,'FICHE RATIOS'!C:D,2,FALSE)</f>
        <v>Equipements de Cuisine</v>
      </c>
    </row>
    <row r="465" spans="1:14" s="1039" customFormat="1" ht="12">
      <c r="A465" s="1040"/>
      <c r="B465" s="1577"/>
      <c r="C465" s="1588"/>
      <c r="D465" s="1589" t="s">
        <v>5540</v>
      </c>
      <c r="E465" s="1590"/>
      <c r="F465" s="1590"/>
      <c r="G465" s="1590"/>
      <c r="H465" s="1578" t="s">
        <v>57</v>
      </c>
      <c r="I465" s="1447">
        <v>1</v>
      </c>
      <c r="J465" s="1495">
        <v>0</v>
      </c>
      <c r="K465" s="1209">
        <f t="shared" si="22"/>
        <v>0</v>
      </c>
      <c r="L465" s="745"/>
      <c r="M465" s="2181" t="s">
        <v>6418</v>
      </c>
      <c r="N465" s="2182" t="str">
        <f>VLOOKUP(M465,'FICHE RATIOS'!C:D,2,FALSE)</f>
        <v>Equipements de Cuisine</v>
      </c>
    </row>
    <row r="466" spans="1:14" s="1039" customFormat="1" ht="24">
      <c r="A466" s="1040"/>
      <c r="B466" s="1577"/>
      <c r="C466" s="1588"/>
      <c r="D466" s="1589" t="s">
        <v>5541</v>
      </c>
      <c r="E466" s="1590"/>
      <c r="F466" s="1590"/>
      <c r="G466" s="1590"/>
      <c r="H466" s="1578"/>
      <c r="I466" s="1447">
        <v>0</v>
      </c>
      <c r="J466" s="1495">
        <v>0</v>
      </c>
      <c r="K466" s="1209" t="str">
        <f t="shared" si="22"/>
        <v/>
      </c>
      <c r="L466" s="745"/>
      <c r="M466" s="2181" t="s">
        <v>6418</v>
      </c>
      <c r="N466" s="2182" t="str">
        <f>VLOOKUP(M466,'FICHE RATIOS'!C:D,2,FALSE)</f>
        <v>Equipements de Cuisine</v>
      </c>
    </row>
    <row r="467" spans="1:14" s="1039" customFormat="1" ht="12">
      <c r="A467" s="1040"/>
      <c r="B467" s="1577"/>
      <c r="C467" s="1588"/>
      <c r="D467" s="1589"/>
      <c r="E467" s="1590"/>
      <c r="F467" s="1590"/>
      <c r="G467" s="1590"/>
      <c r="H467" s="1578"/>
      <c r="I467" s="1447">
        <v>0</v>
      </c>
      <c r="J467" s="1495">
        <v>0</v>
      </c>
      <c r="K467" s="1209" t="str">
        <f t="shared" si="22"/>
        <v/>
      </c>
      <c r="L467" s="745"/>
      <c r="M467" s="2181" t="s">
        <v>6418</v>
      </c>
      <c r="N467" s="2182" t="str">
        <f>VLOOKUP(M467,'FICHE RATIOS'!C:D,2,FALSE)</f>
        <v>Equipements de Cuisine</v>
      </c>
    </row>
    <row r="468" spans="1:14" s="1039" customFormat="1" ht="12">
      <c r="A468" s="1040"/>
      <c r="B468" s="1577"/>
      <c r="C468" s="1588"/>
      <c r="D468" s="1589" t="s">
        <v>5542</v>
      </c>
      <c r="E468" s="1590"/>
      <c r="F468" s="1590"/>
      <c r="G468" s="1590"/>
      <c r="H468" s="1578" t="s">
        <v>5543</v>
      </c>
      <c r="I468" s="1447">
        <v>1</v>
      </c>
      <c r="J468" s="1495">
        <v>0</v>
      </c>
      <c r="K468" s="1209">
        <f t="shared" si="22"/>
        <v>0</v>
      </c>
      <c r="L468" s="745"/>
      <c r="M468" s="2181" t="s">
        <v>6418</v>
      </c>
      <c r="N468" s="2182" t="str">
        <f>VLOOKUP(M468,'FICHE RATIOS'!C:D,2,FALSE)</f>
        <v>Equipements de Cuisine</v>
      </c>
    </row>
    <row r="469" spans="1:14" s="1039" customFormat="1" ht="12">
      <c r="A469" s="1040"/>
      <c r="B469" s="1577"/>
      <c r="C469" s="1588"/>
      <c r="D469" s="1589"/>
      <c r="E469" s="1590"/>
      <c r="F469" s="1590"/>
      <c r="G469" s="1590"/>
      <c r="H469" s="1578"/>
      <c r="I469" s="1447">
        <v>0</v>
      </c>
      <c r="J469" s="1495">
        <v>0</v>
      </c>
      <c r="K469" s="1209" t="str">
        <f t="shared" si="22"/>
        <v/>
      </c>
      <c r="L469" s="745"/>
      <c r="M469" s="2181" t="s">
        <v>6418</v>
      </c>
      <c r="N469" s="2182" t="str">
        <f>VLOOKUP(M469,'FICHE RATIOS'!C:D,2,FALSE)</f>
        <v>Equipements de Cuisine</v>
      </c>
    </row>
    <row r="470" spans="1:14" s="1039" customFormat="1" ht="12">
      <c r="A470" s="1040"/>
      <c r="B470" s="1577"/>
      <c r="C470" s="1588"/>
      <c r="D470" s="1589" t="s">
        <v>5544</v>
      </c>
      <c r="E470" s="1590"/>
      <c r="F470" s="1590"/>
      <c r="G470" s="1590"/>
      <c r="H470" s="1578" t="s">
        <v>5543</v>
      </c>
      <c r="I470" s="1447">
        <v>1</v>
      </c>
      <c r="J470" s="1495">
        <v>0</v>
      </c>
      <c r="K470" s="1209">
        <f t="shared" si="22"/>
        <v>0</v>
      </c>
      <c r="L470" s="745"/>
      <c r="M470" s="2181" t="s">
        <v>6418</v>
      </c>
      <c r="N470" s="2182" t="str">
        <f>VLOOKUP(M470,'FICHE RATIOS'!C:D,2,FALSE)</f>
        <v>Equipements de Cuisine</v>
      </c>
    </row>
    <row r="471" spans="1:14" s="1039" customFormat="1" ht="12">
      <c r="A471" s="1040"/>
      <c r="B471" s="1577"/>
      <c r="C471" s="1588"/>
      <c r="D471" s="1589"/>
      <c r="E471" s="1590"/>
      <c r="F471" s="1590"/>
      <c r="G471" s="1590"/>
      <c r="H471" s="1580"/>
      <c r="I471" s="1447">
        <v>0</v>
      </c>
      <c r="J471" s="1495">
        <v>0</v>
      </c>
      <c r="K471" s="1209" t="str">
        <f t="shared" si="22"/>
        <v/>
      </c>
      <c r="L471" s="745"/>
      <c r="M471" s="2181" t="s">
        <v>6418</v>
      </c>
      <c r="N471" s="2182" t="str">
        <f>VLOOKUP(M471,'FICHE RATIOS'!C:D,2,FALSE)</f>
        <v>Equipements de Cuisine</v>
      </c>
    </row>
    <row r="472" spans="1:14" s="1039" customFormat="1" ht="12">
      <c r="A472" s="1040"/>
      <c r="B472" s="1577"/>
      <c r="C472" s="1588"/>
      <c r="D472" s="1589" t="s">
        <v>5545</v>
      </c>
      <c r="E472" s="1590"/>
      <c r="F472" s="1590"/>
      <c r="G472" s="1590"/>
      <c r="H472" s="1580" t="s">
        <v>5543</v>
      </c>
      <c r="I472" s="1447">
        <v>1</v>
      </c>
      <c r="J472" s="1495">
        <v>0</v>
      </c>
      <c r="K472" s="1209">
        <f t="shared" si="22"/>
        <v>0</v>
      </c>
      <c r="L472" s="745"/>
      <c r="M472" s="2181" t="s">
        <v>6418</v>
      </c>
      <c r="N472" s="2182" t="str">
        <f>VLOOKUP(M472,'FICHE RATIOS'!C:D,2,FALSE)</f>
        <v>Equipements de Cuisine</v>
      </c>
    </row>
    <row r="473" spans="1:14" s="1039" customFormat="1" ht="12">
      <c r="A473" s="1040"/>
      <c r="B473" s="1577"/>
      <c r="C473" s="1588"/>
      <c r="D473" s="1589"/>
      <c r="E473" s="1590"/>
      <c r="F473" s="1590"/>
      <c r="G473" s="1590"/>
      <c r="H473" s="1580"/>
      <c r="I473" s="1447">
        <v>0</v>
      </c>
      <c r="J473" s="1495">
        <v>0</v>
      </c>
      <c r="K473" s="1209" t="str">
        <f t="shared" si="22"/>
        <v/>
      </c>
      <c r="L473" s="745"/>
      <c r="M473" s="2181" t="s">
        <v>6418</v>
      </c>
      <c r="N473" s="2182" t="str">
        <f>VLOOKUP(M473,'FICHE RATIOS'!C:D,2,FALSE)</f>
        <v>Equipements de Cuisine</v>
      </c>
    </row>
    <row r="474" spans="1:14" s="1039" customFormat="1" ht="12">
      <c r="A474" s="1040"/>
      <c r="B474" s="1577"/>
      <c r="C474" s="1588"/>
      <c r="D474" s="1589" t="s">
        <v>5546</v>
      </c>
      <c r="E474" s="1590"/>
      <c r="F474" s="1590"/>
      <c r="G474" s="1590"/>
      <c r="H474" s="1580" t="s">
        <v>5543</v>
      </c>
      <c r="I474" s="1447">
        <v>1</v>
      </c>
      <c r="J474" s="1495">
        <v>0</v>
      </c>
      <c r="K474" s="1209">
        <f t="shared" si="22"/>
        <v>0</v>
      </c>
      <c r="L474" s="745"/>
      <c r="M474" s="2181" t="s">
        <v>6418</v>
      </c>
      <c r="N474" s="2182" t="str">
        <f>VLOOKUP(M474,'FICHE RATIOS'!C:D,2,FALSE)</f>
        <v>Equipements de Cuisine</v>
      </c>
    </row>
    <row r="475" spans="1:14" s="1039" customFormat="1" ht="12">
      <c r="A475" s="1040"/>
      <c r="B475" s="1577"/>
      <c r="C475" s="1447"/>
      <c r="D475" s="1508"/>
      <c r="E475" s="1509"/>
      <c r="F475" s="1509"/>
      <c r="G475" s="1509"/>
      <c r="H475" s="1580"/>
      <c r="I475" s="1447">
        <v>0</v>
      </c>
      <c r="J475" s="1495">
        <v>0</v>
      </c>
      <c r="K475" s="1209" t="str">
        <f t="shared" si="22"/>
        <v/>
      </c>
      <c r="L475" s="745"/>
      <c r="M475" s="2181" t="s">
        <v>6418</v>
      </c>
      <c r="N475" s="2182" t="str">
        <f>VLOOKUP(M475,'FICHE RATIOS'!C:D,2,FALSE)</f>
        <v>Equipements de Cuisine</v>
      </c>
    </row>
    <row r="476" spans="1:14" s="1039" customFormat="1" ht="12">
      <c r="A476" s="1040"/>
      <c r="B476" s="1577"/>
      <c r="C476" s="1447"/>
      <c r="D476" s="1508"/>
      <c r="E476" s="1509"/>
      <c r="F476" s="1509"/>
      <c r="G476" s="1509"/>
      <c r="H476" s="1580"/>
      <c r="I476" s="1447">
        <v>0</v>
      </c>
      <c r="J476" s="1495">
        <v>0</v>
      </c>
      <c r="K476" s="1209" t="str">
        <f t="shared" si="22"/>
        <v/>
      </c>
      <c r="L476" s="745"/>
      <c r="M476" s="2181" t="s">
        <v>6418</v>
      </c>
      <c r="N476" s="2182" t="str">
        <f>VLOOKUP(M476,'FICHE RATIOS'!C:D,2,FALSE)</f>
        <v>Equipements de Cuisine</v>
      </c>
    </row>
    <row r="477" spans="1:14" s="1039" customFormat="1" ht="12">
      <c r="A477" s="1591"/>
      <c r="B477" s="1592"/>
      <c r="C477" s="1593"/>
      <c r="D477" s="1594" t="s">
        <v>5547</v>
      </c>
      <c r="E477" s="1595"/>
      <c r="F477" s="1595"/>
      <c r="G477" s="1595"/>
      <c r="H477" s="1596"/>
      <c r="I477" s="1597">
        <v>0</v>
      </c>
      <c r="J477" s="1495">
        <v>0</v>
      </c>
      <c r="K477" s="1209" t="str">
        <f t="shared" si="22"/>
        <v/>
      </c>
      <c r="L477" s="745"/>
      <c r="M477" s="2181" t="s">
        <v>6418</v>
      </c>
      <c r="N477" s="2182" t="str">
        <f>VLOOKUP(M477,'FICHE RATIOS'!C:D,2,FALSE)</f>
        <v>Equipements de Cuisine</v>
      </c>
    </row>
    <row r="478" spans="1:14" s="1039" customFormat="1" ht="12">
      <c r="A478" s="1040"/>
      <c r="B478" s="1598"/>
      <c r="C478" s="1447"/>
      <c r="D478" s="1599"/>
      <c r="E478" s="1600"/>
      <c r="F478" s="1600"/>
      <c r="G478" s="1600"/>
      <c r="H478" s="1580"/>
      <c r="I478" s="1447">
        <v>0</v>
      </c>
      <c r="J478" s="1495">
        <v>0</v>
      </c>
      <c r="K478" s="1209" t="str">
        <f t="shared" si="22"/>
        <v/>
      </c>
      <c r="L478" s="745"/>
      <c r="M478" s="2181" t="s">
        <v>6418</v>
      </c>
      <c r="N478" s="2182" t="str">
        <f>VLOOKUP(M478,'FICHE RATIOS'!C:D,2,FALSE)</f>
        <v>Equipements de Cuisine</v>
      </c>
    </row>
    <row r="479" spans="1:14" s="1039" customFormat="1" ht="24">
      <c r="A479" s="1040"/>
      <c r="B479" s="1598"/>
      <c r="C479" s="1503"/>
      <c r="D479" s="1601" t="s">
        <v>4944</v>
      </c>
      <c r="E479" s="1602"/>
      <c r="F479" s="1602"/>
      <c r="G479" s="1602"/>
      <c r="H479" s="1581"/>
      <c r="I479" s="1447">
        <v>0</v>
      </c>
      <c r="J479" s="1495">
        <v>0</v>
      </c>
      <c r="K479" s="1209" t="str">
        <f t="shared" si="22"/>
        <v/>
      </c>
      <c r="L479" s="745"/>
      <c r="M479" s="2181" t="s">
        <v>6418</v>
      </c>
      <c r="N479" s="2182" t="str">
        <f>VLOOKUP(M479,'FICHE RATIOS'!C:D,2,FALSE)</f>
        <v>Equipements de Cuisine</v>
      </c>
    </row>
    <row r="480" spans="1:14" s="1039" customFormat="1" ht="12.75">
      <c r="A480" s="1040"/>
      <c r="B480" s="1598"/>
      <c r="C480" s="1519" t="s">
        <v>5548</v>
      </c>
      <c r="D480" s="1508" t="s">
        <v>5549</v>
      </c>
      <c r="E480" s="1509">
        <v>1600</v>
      </c>
      <c r="F480" s="1509">
        <v>840</v>
      </c>
      <c r="G480" s="1447">
        <v>1150</v>
      </c>
      <c r="H480" s="1603" t="s">
        <v>36</v>
      </c>
      <c r="I480" s="1447">
        <v>1</v>
      </c>
      <c r="J480" s="1495">
        <v>31879.29</v>
      </c>
      <c r="K480" s="1209">
        <f t="shared" si="22"/>
        <v>31879.29</v>
      </c>
      <c r="L480" s="745"/>
      <c r="M480" s="2181" t="s">
        <v>6418</v>
      </c>
      <c r="N480" s="2182" t="str">
        <f>VLOOKUP(M480,'FICHE RATIOS'!C:D,2,FALSE)</f>
        <v>Equipements de Cuisine</v>
      </c>
    </row>
    <row r="481" spans="1:14" s="1039" customFormat="1" ht="12.75">
      <c r="A481" s="1040"/>
      <c r="B481" s="1598"/>
      <c r="C481" s="1519" t="s">
        <v>5550</v>
      </c>
      <c r="D481" s="1508" t="s">
        <v>5551</v>
      </c>
      <c r="E481" s="1509">
        <v>1600</v>
      </c>
      <c r="F481" s="1509">
        <v>840</v>
      </c>
      <c r="G481" s="1447">
        <v>1150</v>
      </c>
      <c r="H481" s="1603" t="s">
        <v>36</v>
      </c>
      <c r="I481" s="1447">
        <v>1</v>
      </c>
      <c r="J481" s="1495">
        <v>22092.959999999999</v>
      </c>
      <c r="K481" s="1209">
        <f t="shared" si="22"/>
        <v>22092.959999999999</v>
      </c>
      <c r="L481" s="745"/>
      <c r="M481" s="2181" t="s">
        <v>6418</v>
      </c>
      <c r="N481" s="2182" t="str">
        <f>VLOOKUP(M481,'FICHE RATIOS'!C:D,2,FALSE)</f>
        <v>Equipements de Cuisine</v>
      </c>
    </row>
    <row r="482" spans="1:14" s="1039" customFormat="1" ht="12.75">
      <c r="A482" s="1040"/>
      <c r="B482" s="1598"/>
      <c r="C482" s="1519" t="s">
        <v>5552</v>
      </c>
      <c r="D482" s="1508" t="s">
        <v>5553</v>
      </c>
      <c r="E482" s="1509">
        <v>550</v>
      </c>
      <c r="F482" s="1509">
        <v>430</v>
      </c>
      <c r="G482" s="1447">
        <v>500</v>
      </c>
      <c r="H482" s="1603" t="s">
        <v>36</v>
      </c>
      <c r="I482" s="1447">
        <v>1</v>
      </c>
      <c r="J482" s="1495">
        <v>6109.55</v>
      </c>
      <c r="K482" s="1209">
        <f t="shared" si="22"/>
        <v>6109.55</v>
      </c>
      <c r="L482" s="745"/>
      <c r="M482" s="2181" t="s">
        <v>6418</v>
      </c>
      <c r="N482" s="2182" t="str">
        <f>VLOOKUP(M482,'FICHE RATIOS'!C:D,2,FALSE)</f>
        <v>Equipements de Cuisine</v>
      </c>
    </row>
    <row r="483" spans="1:14" s="1039" customFormat="1" ht="12.75">
      <c r="A483" s="1040"/>
      <c r="B483" s="1598"/>
      <c r="C483" s="1519" t="s">
        <v>5554</v>
      </c>
      <c r="D483" s="1508" t="s">
        <v>5555</v>
      </c>
      <c r="E483" s="1509">
        <v>550</v>
      </c>
      <c r="F483" s="1509">
        <v>430</v>
      </c>
      <c r="G483" s="1447">
        <v>500</v>
      </c>
      <c r="H483" s="1603" t="s">
        <v>36</v>
      </c>
      <c r="I483" s="1447">
        <v>1</v>
      </c>
      <c r="J483" s="1495">
        <v>8201.35</v>
      </c>
      <c r="K483" s="1209">
        <f t="shared" si="22"/>
        <v>8201.35</v>
      </c>
      <c r="L483" s="745"/>
      <c r="M483" s="2181" t="s">
        <v>6418</v>
      </c>
      <c r="N483" s="2182" t="str">
        <f>VLOOKUP(M483,'FICHE RATIOS'!C:D,2,FALSE)</f>
        <v>Equipements de Cuisine</v>
      </c>
    </row>
    <row r="484" spans="1:14" s="1039" customFormat="1" ht="12.75">
      <c r="A484" s="1040"/>
      <c r="B484" s="1598"/>
      <c r="C484" s="1519"/>
      <c r="D484" s="1511" t="s">
        <v>4953</v>
      </c>
      <c r="E484" s="1509"/>
      <c r="F484" s="1509"/>
      <c r="G484" s="1447"/>
      <c r="H484" s="1603" t="s">
        <v>36</v>
      </c>
      <c r="I484" s="1447"/>
      <c r="J484" s="1495">
        <v>0</v>
      </c>
      <c r="K484" s="1209" t="str">
        <f t="shared" si="22"/>
        <v/>
      </c>
      <c r="L484" s="745"/>
      <c r="M484" s="2181" t="s">
        <v>6418</v>
      </c>
      <c r="N484" s="2182" t="str">
        <f>VLOOKUP(M484,'FICHE RATIOS'!C:D,2,FALSE)</f>
        <v>Equipements de Cuisine</v>
      </c>
    </row>
    <row r="485" spans="1:14" s="1039" customFormat="1" ht="24">
      <c r="A485" s="1040"/>
      <c r="B485" s="1604" t="s">
        <v>4954</v>
      </c>
      <c r="C485" s="1519" t="s">
        <v>5556</v>
      </c>
      <c r="D485" s="1508" t="s">
        <v>4956</v>
      </c>
      <c r="E485" s="1509">
        <v>200</v>
      </c>
      <c r="F485" s="1509">
        <v>200</v>
      </c>
      <c r="G485" s="1447">
        <v>200</v>
      </c>
      <c r="H485" s="1603" t="s">
        <v>36</v>
      </c>
      <c r="I485" s="1447">
        <v>1</v>
      </c>
      <c r="J485" s="1495">
        <v>179.43</v>
      </c>
      <c r="K485" s="1209">
        <f t="shared" si="22"/>
        <v>179.43</v>
      </c>
      <c r="L485" s="745"/>
      <c r="M485" s="2181" t="s">
        <v>6418</v>
      </c>
      <c r="N485" s="2182" t="str">
        <f>VLOOKUP(M485,'FICHE RATIOS'!C:D,2,FALSE)</f>
        <v>Equipements de Cuisine</v>
      </c>
    </row>
    <row r="486" spans="1:14" s="1039" customFormat="1" ht="12.75">
      <c r="A486" s="1040"/>
      <c r="B486" s="1598"/>
      <c r="C486" s="1519"/>
      <c r="D486" s="1508"/>
      <c r="E486" s="1509"/>
      <c r="F486" s="1509"/>
      <c r="G486" s="1447"/>
      <c r="H486" s="1603"/>
      <c r="I486" s="1447">
        <v>0</v>
      </c>
      <c r="J486" s="1495">
        <v>0</v>
      </c>
      <c r="K486" s="1209" t="str">
        <f t="shared" si="22"/>
        <v/>
      </c>
      <c r="L486" s="745"/>
      <c r="M486" s="2181" t="s">
        <v>6418</v>
      </c>
      <c r="N486" s="2182" t="str">
        <f>VLOOKUP(M486,'FICHE RATIOS'!C:D,2,FALSE)</f>
        <v>Equipements de Cuisine</v>
      </c>
    </row>
    <row r="487" spans="1:14" s="1039" customFormat="1" ht="12">
      <c r="A487" s="1040"/>
      <c r="B487" s="1592"/>
      <c r="C487" s="1593"/>
      <c r="D487" s="1594" t="s">
        <v>4957</v>
      </c>
      <c r="E487" s="1595"/>
      <c r="F487" s="1595"/>
      <c r="G487" s="1595"/>
      <c r="H487" s="1596"/>
      <c r="I487" s="1447">
        <v>0</v>
      </c>
      <c r="J487" s="1495">
        <v>0</v>
      </c>
      <c r="K487" s="1209" t="str">
        <f t="shared" si="22"/>
        <v/>
      </c>
      <c r="L487" s="745"/>
      <c r="M487" s="2181" t="s">
        <v>6418</v>
      </c>
      <c r="N487" s="2182" t="str">
        <f>VLOOKUP(M487,'FICHE RATIOS'!C:D,2,FALSE)</f>
        <v>Equipements de Cuisine</v>
      </c>
    </row>
    <row r="488" spans="1:14" s="1039" customFormat="1" ht="12">
      <c r="A488" s="1040"/>
      <c r="B488" s="1598"/>
      <c r="C488" s="1503"/>
      <c r="D488" s="1601" t="s">
        <v>4958</v>
      </c>
      <c r="E488" s="1602"/>
      <c r="F488" s="1602"/>
      <c r="G488" s="1602"/>
      <c r="H488" s="1581"/>
      <c r="I488" s="1447">
        <v>0</v>
      </c>
      <c r="J488" s="1495">
        <v>0</v>
      </c>
      <c r="K488" s="1209" t="str">
        <f t="shared" si="22"/>
        <v/>
      </c>
      <c r="L488" s="745"/>
      <c r="M488" s="2181" t="s">
        <v>6418</v>
      </c>
      <c r="N488" s="2182" t="str">
        <f>VLOOKUP(M488,'FICHE RATIOS'!C:D,2,FALSE)</f>
        <v>Equipements de Cuisine</v>
      </c>
    </row>
    <row r="489" spans="1:14" s="1039" customFormat="1" ht="24">
      <c r="A489" s="1040" t="s">
        <v>4959</v>
      </c>
      <c r="B489" s="1604" t="s">
        <v>4960</v>
      </c>
      <c r="C489" s="1516" t="s">
        <v>4960</v>
      </c>
      <c r="D489" s="1508" t="s">
        <v>4961</v>
      </c>
      <c r="E489" s="1509">
        <v>470</v>
      </c>
      <c r="F489" s="1447">
        <v>370</v>
      </c>
      <c r="G489" s="1600">
        <v>1100</v>
      </c>
      <c r="H489" s="1580" t="s">
        <v>36</v>
      </c>
      <c r="I489" s="1447"/>
      <c r="J489" s="1495">
        <v>0</v>
      </c>
      <c r="K489" s="1292" t="s">
        <v>910</v>
      </c>
      <c r="L489" s="745"/>
      <c r="M489" s="2181" t="s">
        <v>6418</v>
      </c>
      <c r="N489" s="2182" t="str">
        <f>VLOOKUP(M489,'FICHE RATIOS'!C:D,2,FALSE)</f>
        <v>Equipements de Cuisine</v>
      </c>
    </row>
    <row r="490" spans="1:14" s="1039" customFormat="1" ht="24">
      <c r="A490" s="1040" t="s">
        <v>4959</v>
      </c>
      <c r="B490" s="1604" t="s">
        <v>4962</v>
      </c>
      <c r="C490" s="1516" t="s">
        <v>4962</v>
      </c>
      <c r="D490" s="1508" t="s">
        <v>4963</v>
      </c>
      <c r="E490" s="1509">
        <v>1200</v>
      </c>
      <c r="F490" s="1447">
        <v>600</v>
      </c>
      <c r="G490" s="1600">
        <v>1000</v>
      </c>
      <c r="H490" s="1580" t="s">
        <v>36</v>
      </c>
      <c r="I490" s="1447"/>
      <c r="J490" s="1495">
        <v>0</v>
      </c>
      <c r="K490" s="1292" t="s">
        <v>910</v>
      </c>
      <c r="L490" s="745"/>
      <c r="M490" s="2181" t="s">
        <v>6418</v>
      </c>
      <c r="N490" s="2182" t="str">
        <f>VLOOKUP(M490,'FICHE RATIOS'!C:D,2,FALSE)</f>
        <v>Equipements de Cuisine</v>
      </c>
    </row>
    <row r="491" spans="1:14" s="1039" customFormat="1" ht="24">
      <c r="A491" s="1040"/>
      <c r="B491" s="1604" t="s">
        <v>4964</v>
      </c>
      <c r="C491" s="1517" t="s">
        <v>4964</v>
      </c>
      <c r="D491" s="1508" t="s">
        <v>4965</v>
      </c>
      <c r="E491" s="1509">
        <v>1000</v>
      </c>
      <c r="F491" s="1447">
        <v>800</v>
      </c>
      <c r="G491" s="1600">
        <v>900</v>
      </c>
      <c r="H491" s="1580" t="s">
        <v>36</v>
      </c>
      <c r="I491" s="1447">
        <v>1</v>
      </c>
      <c r="J491" s="1495">
        <v>890.27</v>
      </c>
      <c r="K491" s="1209">
        <f>IF(I491=0,"",J491*I491)</f>
        <v>890.27</v>
      </c>
      <c r="L491" s="745"/>
      <c r="M491" s="2181" t="s">
        <v>6418</v>
      </c>
      <c r="N491" s="2182" t="str">
        <f>VLOOKUP(M491,'FICHE RATIOS'!C:D,2,FALSE)</f>
        <v>Equipements de Cuisine</v>
      </c>
    </row>
    <row r="492" spans="1:14" s="1039" customFormat="1" ht="24">
      <c r="A492" s="1040"/>
      <c r="B492" s="1604" t="s">
        <v>4966</v>
      </c>
      <c r="C492" s="1519" t="s">
        <v>4966</v>
      </c>
      <c r="D492" s="1508" t="s">
        <v>4967</v>
      </c>
      <c r="E492" s="1509">
        <v>460</v>
      </c>
      <c r="F492" s="1447">
        <v>235</v>
      </c>
      <c r="G492" s="1600">
        <v>95</v>
      </c>
      <c r="H492" s="1580" t="s">
        <v>36</v>
      </c>
      <c r="I492" s="1447">
        <v>2</v>
      </c>
      <c r="J492" s="1495">
        <v>72.03</v>
      </c>
      <c r="K492" s="1209">
        <f>IF(I492=0,"",J492*I492)</f>
        <v>144.06</v>
      </c>
      <c r="L492" s="745"/>
      <c r="M492" s="2181" t="s">
        <v>6418</v>
      </c>
      <c r="N492" s="2182" t="str">
        <f>VLOOKUP(M492,'FICHE RATIOS'!C:D,2,FALSE)</f>
        <v>Equipements de Cuisine</v>
      </c>
    </row>
    <row r="493" spans="1:14" s="1039" customFormat="1" ht="24">
      <c r="A493" s="1040"/>
      <c r="B493" s="1604" t="s">
        <v>4968</v>
      </c>
      <c r="C493" s="1519" t="s">
        <v>4968</v>
      </c>
      <c r="D493" s="1508" t="s">
        <v>4969</v>
      </c>
      <c r="E493" s="1509">
        <v>500</v>
      </c>
      <c r="F493" s="1447">
        <v>500</v>
      </c>
      <c r="G493" s="1600">
        <v>390</v>
      </c>
      <c r="H493" s="1580" t="s">
        <v>36</v>
      </c>
      <c r="I493" s="1447">
        <v>1</v>
      </c>
      <c r="J493" s="1495">
        <v>403.66</v>
      </c>
      <c r="K493" s="1209">
        <f>IF(I493=0,"",J493*I493)</f>
        <v>403.66</v>
      </c>
      <c r="L493" s="745"/>
      <c r="M493" s="2181" t="s">
        <v>6418</v>
      </c>
      <c r="N493" s="2182" t="str">
        <f>VLOOKUP(M493,'FICHE RATIOS'!C:D,2,FALSE)</f>
        <v>Equipements de Cuisine</v>
      </c>
    </row>
    <row r="494" spans="1:14" s="1039" customFormat="1" ht="24">
      <c r="A494" s="1040"/>
      <c r="B494" s="1604" t="s">
        <v>4970</v>
      </c>
      <c r="C494" s="1519" t="s">
        <v>4970</v>
      </c>
      <c r="D494" s="1508" t="s">
        <v>4971</v>
      </c>
      <c r="E494" s="1509">
        <v>1200</v>
      </c>
      <c r="F494" s="1447">
        <v>700</v>
      </c>
      <c r="G494" s="1600">
        <v>900</v>
      </c>
      <c r="H494" s="1605" t="s">
        <v>36</v>
      </c>
      <c r="I494" s="1447">
        <v>1</v>
      </c>
      <c r="J494" s="1495">
        <v>838.47</v>
      </c>
      <c r="K494" s="1209">
        <f>IF(I494=0,"",J494*I494)</f>
        <v>838.47</v>
      </c>
      <c r="L494" s="745"/>
      <c r="M494" s="2181" t="s">
        <v>6418</v>
      </c>
      <c r="N494" s="2182" t="str">
        <f>VLOOKUP(M494,'FICHE RATIOS'!C:D,2,FALSE)</f>
        <v>Equipements de Cuisine</v>
      </c>
    </row>
    <row r="495" spans="1:14" s="1039" customFormat="1" ht="24">
      <c r="A495" s="1040"/>
      <c r="B495" s="1606" t="s">
        <v>4972</v>
      </c>
      <c r="C495" s="1516" t="s">
        <v>4972</v>
      </c>
      <c r="D495" s="1508" t="s">
        <v>4973</v>
      </c>
      <c r="E495" s="1509" t="s">
        <v>4974</v>
      </c>
      <c r="F495" s="1447" t="s">
        <v>4974</v>
      </c>
      <c r="G495" s="1607" t="s">
        <v>4974</v>
      </c>
      <c r="H495" s="1586" t="s">
        <v>36</v>
      </c>
      <c r="I495" s="1447"/>
      <c r="J495" s="1495">
        <v>0</v>
      </c>
      <c r="K495" s="1292" t="s">
        <v>910</v>
      </c>
      <c r="L495" s="745"/>
      <c r="M495" s="2181" t="s">
        <v>6418</v>
      </c>
      <c r="N495" s="2182" t="str">
        <f>VLOOKUP(M495,'FICHE RATIOS'!C:D,2,FALSE)</f>
        <v>Equipements de Cuisine</v>
      </c>
    </row>
    <row r="496" spans="1:14" s="1039" customFormat="1" ht="12.75">
      <c r="A496" s="1040" t="s">
        <v>4959</v>
      </c>
      <c r="B496" s="1604" t="s">
        <v>4975</v>
      </c>
      <c r="C496" s="1516" t="s">
        <v>4975</v>
      </c>
      <c r="D496" s="1508" t="s">
        <v>5557</v>
      </c>
      <c r="E496" s="1509">
        <v>1662</v>
      </c>
      <c r="F496" s="1447">
        <v>726</v>
      </c>
      <c r="G496" s="1600">
        <v>1270</v>
      </c>
      <c r="H496" s="1580" t="s">
        <v>36</v>
      </c>
      <c r="I496" s="1447"/>
      <c r="J496" s="1495">
        <v>0</v>
      </c>
      <c r="K496" s="1292" t="s">
        <v>910</v>
      </c>
      <c r="L496" s="745"/>
      <c r="M496" s="2181" t="s">
        <v>6418</v>
      </c>
      <c r="N496" s="2182" t="str">
        <f>VLOOKUP(M496,'FICHE RATIOS'!C:D,2,FALSE)</f>
        <v>Equipements de Cuisine</v>
      </c>
    </row>
    <row r="497" spans="1:14" s="1039" customFormat="1" ht="36">
      <c r="A497" s="1040"/>
      <c r="B497" s="1604" t="s">
        <v>4977</v>
      </c>
      <c r="C497" s="1523" t="s">
        <v>4977</v>
      </c>
      <c r="D497" s="1508" t="s">
        <v>4978</v>
      </c>
      <c r="E497" s="1509">
        <v>400</v>
      </c>
      <c r="F497" s="1447">
        <v>440</v>
      </c>
      <c r="G497" s="1600">
        <v>755</v>
      </c>
      <c r="H497" s="1580" t="s">
        <v>36</v>
      </c>
      <c r="I497" s="1447">
        <v>1</v>
      </c>
      <c r="J497" s="1495">
        <v>358.85</v>
      </c>
      <c r="K497" s="1209">
        <f t="shared" ref="K497:K503" si="23">IF(I497=0,"",J497*I497)</f>
        <v>358.85</v>
      </c>
      <c r="L497" s="745"/>
      <c r="M497" s="2181" t="s">
        <v>6418</v>
      </c>
      <c r="N497" s="2182" t="str">
        <f>VLOOKUP(M497,'FICHE RATIOS'!C:D,2,FALSE)</f>
        <v>Equipements de Cuisine</v>
      </c>
    </row>
    <row r="498" spans="1:14" s="1039" customFormat="1" ht="12.75">
      <c r="A498" s="1040" t="s">
        <v>4959</v>
      </c>
      <c r="B498" s="1604" t="s">
        <v>4979</v>
      </c>
      <c r="C498" s="1516" t="s">
        <v>4979</v>
      </c>
      <c r="D498" s="1508" t="s">
        <v>4980</v>
      </c>
      <c r="E498" s="1509">
        <v>450</v>
      </c>
      <c r="F498" s="1447">
        <v>535</v>
      </c>
      <c r="G498" s="1600">
        <v>970</v>
      </c>
      <c r="H498" s="1580" t="s">
        <v>36</v>
      </c>
      <c r="I498" s="1447"/>
      <c r="J498" s="1495">
        <v>0</v>
      </c>
      <c r="K498" s="1209" t="str">
        <f t="shared" si="23"/>
        <v/>
      </c>
      <c r="L498" s="745"/>
      <c r="M498" s="2181" t="s">
        <v>6418</v>
      </c>
      <c r="N498" s="2182" t="str">
        <f>VLOOKUP(M498,'FICHE RATIOS'!C:D,2,FALSE)</f>
        <v>Equipements de Cuisine</v>
      </c>
    </row>
    <row r="499" spans="1:14" s="1039" customFormat="1" ht="24">
      <c r="A499" s="1040"/>
      <c r="B499" s="1604" t="s">
        <v>4981</v>
      </c>
      <c r="C499" s="1519" t="s">
        <v>4981</v>
      </c>
      <c r="D499" s="1508" t="s">
        <v>4956</v>
      </c>
      <c r="E499" s="1509">
        <v>200</v>
      </c>
      <c r="F499" s="1447">
        <v>200</v>
      </c>
      <c r="G499" s="1600">
        <v>200</v>
      </c>
      <c r="H499" s="1580" t="s">
        <v>36</v>
      </c>
      <c r="I499" s="1447">
        <v>3</v>
      </c>
      <c r="J499" s="1495">
        <v>179.43</v>
      </c>
      <c r="K499" s="1209">
        <f t="shared" si="23"/>
        <v>538.29</v>
      </c>
      <c r="L499" s="745"/>
      <c r="M499" s="2181" t="s">
        <v>6418</v>
      </c>
      <c r="N499" s="2182" t="str">
        <f>VLOOKUP(M499,'FICHE RATIOS'!C:D,2,FALSE)</f>
        <v>Equipements de Cuisine</v>
      </c>
    </row>
    <row r="500" spans="1:14" s="1039" customFormat="1" ht="12.75">
      <c r="A500" s="1040"/>
      <c r="B500" s="1598"/>
      <c r="C500" s="1519"/>
      <c r="D500" s="1508"/>
      <c r="E500" s="1509"/>
      <c r="F500" s="1447"/>
      <c r="G500" s="1600"/>
      <c r="H500" s="1580"/>
      <c r="I500" s="1447">
        <v>0</v>
      </c>
      <c r="J500" s="1495">
        <v>0</v>
      </c>
      <c r="K500" s="1209" t="str">
        <f t="shared" si="23"/>
        <v/>
      </c>
      <c r="L500" s="745"/>
      <c r="M500" s="2181" t="s">
        <v>6418</v>
      </c>
      <c r="N500" s="2182" t="str">
        <f>VLOOKUP(M500,'FICHE RATIOS'!C:D,2,FALSE)</f>
        <v>Equipements de Cuisine</v>
      </c>
    </row>
    <row r="501" spans="1:14" s="1039" customFormat="1" ht="12">
      <c r="A501" s="1040"/>
      <c r="B501" s="1598"/>
      <c r="C501" s="1503"/>
      <c r="D501" s="1601" t="s">
        <v>4984</v>
      </c>
      <c r="E501" s="1602"/>
      <c r="F501" s="1602"/>
      <c r="G501" s="1602"/>
      <c r="H501" s="1581"/>
      <c r="I501" s="1447">
        <v>0</v>
      </c>
      <c r="J501" s="1495">
        <v>0</v>
      </c>
      <c r="K501" s="1209" t="str">
        <f t="shared" si="23"/>
        <v/>
      </c>
      <c r="L501" s="745"/>
      <c r="M501" s="2181" t="s">
        <v>6418</v>
      </c>
      <c r="N501" s="2182" t="str">
        <f>VLOOKUP(M501,'FICHE RATIOS'!C:D,2,FALSE)</f>
        <v>Equipements de Cuisine</v>
      </c>
    </row>
    <row r="502" spans="1:14" s="1039" customFormat="1" ht="12.75">
      <c r="A502" s="1040"/>
      <c r="B502" s="1598" t="s">
        <v>4985</v>
      </c>
      <c r="C502" s="1507" t="s">
        <v>4985</v>
      </c>
      <c r="D502" s="1508" t="s">
        <v>5345</v>
      </c>
      <c r="E502" s="1509"/>
      <c r="F502" s="1447"/>
      <c r="G502" s="1600"/>
      <c r="H502" s="1580" t="s">
        <v>36</v>
      </c>
      <c r="I502" s="1447">
        <v>1</v>
      </c>
      <c r="J502" s="1495">
        <v>3235.39</v>
      </c>
      <c r="K502" s="1209">
        <f t="shared" si="23"/>
        <v>3235.39</v>
      </c>
      <c r="L502" s="745"/>
      <c r="M502" s="2181" t="s">
        <v>6418</v>
      </c>
      <c r="N502" s="2182" t="str">
        <f>VLOOKUP(M502,'FICHE RATIOS'!C:D,2,FALSE)</f>
        <v>Equipements de Cuisine</v>
      </c>
    </row>
    <row r="503" spans="1:14" s="1039" customFormat="1" ht="24">
      <c r="A503" s="1040"/>
      <c r="B503" s="1604" t="s">
        <v>4987</v>
      </c>
      <c r="C503" s="1519" t="s">
        <v>4987</v>
      </c>
      <c r="D503" s="1508" t="s">
        <v>4969</v>
      </c>
      <c r="E503" s="1509">
        <v>500</v>
      </c>
      <c r="F503" s="1447">
        <v>500</v>
      </c>
      <c r="G503" s="1600">
        <v>390</v>
      </c>
      <c r="H503" s="1580" t="s">
        <v>36</v>
      </c>
      <c r="I503" s="1447">
        <v>1</v>
      </c>
      <c r="J503" s="1495">
        <v>403.66</v>
      </c>
      <c r="K503" s="1209">
        <f t="shared" si="23"/>
        <v>403.66</v>
      </c>
      <c r="L503" s="745"/>
      <c r="M503" s="2181" t="s">
        <v>6418</v>
      </c>
      <c r="N503" s="2182" t="str">
        <f>VLOOKUP(M503,'FICHE RATIOS'!C:D,2,FALSE)</f>
        <v>Equipements de Cuisine</v>
      </c>
    </row>
    <row r="504" spans="1:14" s="1039" customFormat="1" ht="24">
      <c r="A504" s="1040"/>
      <c r="B504" s="1606" t="s">
        <v>4988</v>
      </c>
      <c r="C504" s="1516" t="s">
        <v>4988</v>
      </c>
      <c r="D504" s="1508" t="s">
        <v>4989</v>
      </c>
      <c r="E504" s="1509" t="s">
        <v>4974</v>
      </c>
      <c r="F504" s="1447" t="s">
        <v>4974</v>
      </c>
      <c r="G504" s="1607" t="s">
        <v>4974</v>
      </c>
      <c r="H504" s="1586" t="s">
        <v>36</v>
      </c>
      <c r="I504" s="1447">
        <v>1</v>
      </c>
      <c r="J504" s="1495">
        <v>0</v>
      </c>
      <c r="K504" s="1292" t="s">
        <v>910</v>
      </c>
      <c r="L504" s="745"/>
      <c r="M504" s="2181" t="s">
        <v>6418</v>
      </c>
      <c r="N504" s="2182" t="str">
        <f>VLOOKUP(M504,'FICHE RATIOS'!C:D,2,FALSE)</f>
        <v>Equipements de Cuisine</v>
      </c>
    </row>
    <row r="505" spans="1:14" s="1039" customFormat="1" ht="12.75">
      <c r="A505" s="1040"/>
      <c r="B505" s="1598"/>
      <c r="C505" s="1519"/>
      <c r="D505" s="1508"/>
      <c r="E505" s="1509"/>
      <c r="F505" s="1447"/>
      <c r="G505" s="1600"/>
      <c r="H505" s="1580"/>
      <c r="I505" s="1447">
        <v>0</v>
      </c>
      <c r="J505" s="1495">
        <v>0</v>
      </c>
      <c r="K505" s="1209" t="str">
        <f>IF(I505=0,"",J505*I505)</f>
        <v/>
      </c>
      <c r="L505" s="745"/>
      <c r="M505" s="2181" t="s">
        <v>6418</v>
      </c>
      <c r="N505" s="2182" t="str">
        <f>VLOOKUP(M505,'FICHE RATIOS'!C:D,2,FALSE)</f>
        <v>Equipements de Cuisine</v>
      </c>
    </row>
    <row r="506" spans="1:14" s="1039" customFormat="1" ht="12">
      <c r="A506" s="1040"/>
      <c r="B506" s="1598"/>
      <c r="C506" s="1503"/>
      <c r="D506" s="1601" t="s">
        <v>4990</v>
      </c>
      <c r="E506" s="1602"/>
      <c r="F506" s="1602"/>
      <c r="G506" s="1602"/>
      <c r="H506" s="1581"/>
      <c r="I506" s="1447">
        <v>0</v>
      </c>
      <c r="J506" s="1495">
        <v>0</v>
      </c>
      <c r="K506" s="1209" t="str">
        <f>IF(I506=0,"",J506*I506)</f>
        <v/>
      </c>
      <c r="L506" s="745"/>
      <c r="M506" s="2181" t="s">
        <v>6418</v>
      </c>
      <c r="N506" s="2182" t="str">
        <f>VLOOKUP(M506,'FICHE RATIOS'!C:D,2,FALSE)</f>
        <v>Equipements de Cuisine</v>
      </c>
    </row>
    <row r="507" spans="1:14" s="1039" customFormat="1" ht="48">
      <c r="A507" s="1040"/>
      <c r="B507" s="1604" t="s">
        <v>4991</v>
      </c>
      <c r="C507" s="1608" t="s">
        <v>4991</v>
      </c>
      <c r="D507" s="1508" t="s">
        <v>4992</v>
      </c>
      <c r="E507" s="1509">
        <v>255</v>
      </c>
      <c r="F507" s="1447">
        <v>115</v>
      </c>
      <c r="G507" s="1609">
        <v>310</v>
      </c>
      <c r="H507" s="1580" t="s">
        <v>57</v>
      </c>
      <c r="I507" s="1447">
        <v>1</v>
      </c>
      <c r="J507" s="1495">
        <v>4008.53</v>
      </c>
      <c r="K507" s="1209">
        <f>IF(I507=0,"",J507*I507)</f>
        <v>4008.53</v>
      </c>
      <c r="L507" s="745"/>
      <c r="M507" s="2181" t="s">
        <v>6418</v>
      </c>
      <c r="N507" s="2182" t="str">
        <f>VLOOKUP(M507,'FICHE RATIOS'!C:D,2,FALSE)</f>
        <v>Equipements de Cuisine</v>
      </c>
    </row>
    <row r="508" spans="1:14" s="1039" customFormat="1" ht="12.75">
      <c r="A508" s="1040"/>
      <c r="B508" s="1598"/>
      <c r="C508" s="1519"/>
      <c r="D508" s="1508"/>
      <c r="E508" s="1509"/>
      <c r="F508" s="1447"/>
      <c r="G508" s="1603"/>
      <c r="H508" s="1580"/>
      <c r="I508" s="1447">
        <v>0</v>
      </c>
      <c r="J508" s="1495">
        <v>0</v>
      </c>
      <c r="K508" s="1209" t="str">
        <f>IF(I508=0,"",J508*I508)</f>
        <v/>
      </c>
      <c r="L508" s="745"/>
      <c r="M508" s="2181" t="s">
        <v>6418</v>
      </c>
      <c r="N508" s="2182" t="str">
        <f>VLOOKUP(M508,'FICHE RATIOS'!C:D,2,FALSE)</f>
        <v>Equipements de Cuisine</v>
      </c>
    </row>
    <row r="509" spans="1:14" s="1039" customFormat="1" ht="12">
      <c r="A509" s="1040"/>
      <c r="B509" s="1598"/>
      <c r="C509" s="1503"/>
      <c r="D509" s="1601" t="s">
        <v>4993</v>
      </c>
      <c r="E509" s="1602"/>
      <c r="F509" s="1602"/>
      <c r="G509" s="1602"/>
      <c r="H509" s="1581"/>
      <c r="I509" s="1447">
        <v>0</v>
      </c>
      <c r="J509" s="1495">
        <v>0</v>
      </c>
      <c r="K509" s="1209" t="str">
        <f>IF(I509=0,"",J509*I509)</f>
        <v/>
      </c>
      <c r="L509" s="745"/>
      <c r="M509" s="2181" t="s">
        <v>6418</v>
      </c>
      <c r="N509" s="2182" t="str">
        <f>VLOOKUP(M509,'FICHE RATIOS'!C:D,2,FALSE)</f>
        <v>Equipements de Cuisine</v>
      </c>
    </row>
    <row r="510" spans="1:14" s="1039" customFormat="1" ht="12.75">
      <c r="A510" s="1040" t="s">
        <v>4959</v>
      </c>
      <c r="B510" s="1604" t="s">
        <v>4994</v>
      </c>
      <c r="C510" s="1516" t="s">
        <v>4994</v>
      </c>
      <c r="D510" s="1508" t="s">
        <v>5558</v>
      </c>
      <c r="E510" s="1509">
        <v>500</v>
      </c>
      <c r="F510" s="1447">
        <v>400</v>
      </c>
      <c r="G510" s="1600">
        <v>955</v>
      </c>
      <c r="H510" s="1580" t="s">
        <v>36</v>
      </c>
      <c r="I510" s="1447"/>
      <c r="J510" s="1495">
        <v>0</v>
      </c>
      <c r="K510" s="1292" t="s">
        <v>910</v>
      </c>
      <c r="L510" s="745"/>
      <c r="M510" s="2181" t="s">
        <v>6418</v>
      </c>
      <c r="N510" s="2182" t="str">
        <f>VLOOKUP(M510,'FICHE RATIOS'!C:D,2,FALSE)</f>
        <v>Equipements de Cuisine</v>
      </c>
    </row>
    <row r="511" spans="1:14" s="1039" customFormat="1" ht="12.75">
      <c r="A511" s="1040"/>
      <c r="B511" s="1598"/>
      <c r="C511" s="1519"/>
      <c r="D511" s="1508"/>
      <c r="E511" s="1509"/>
      <c r="F511" s="1447"/>
      <c r="G511" s="1600"/>
      <c r="H511" s="1580"/>
      <c r="I511" s="1447">
        <v>0</v>
      </c>
      <c r="J511" s="1495">
        <v>0</v>
      </c>
      <c r="K511" s="1209" t="str">
        <f>IF(I511=0,"",J511*I511)</f>
        <v/>
      </c>
      <c r="L511" s="745"/>
      <c r="M511" s="2181" t="s">
        <v>6418</v>
      </c>
      <c r="N511" s="2182" t="str">
        <f>VLOOKUP(M511,'FICHE RATIOS'!C:D,2,FALSE)</f>
        <v>Equipements de Cuisine</v>
      </c>
    </row>
    <row r="512" spans="1:14" s="1039" customFormat="1" ht="12">
      <c r="A512" s="1040"/>
      <c r="B512" s="1598"/>
      <c r="C512" s="1503"/>
      <c r="D512" s="1601" t="s">
        <v>4996</v>
      </c>
      <c r="E512" s="1602"/>
      <c r="F512" s="1602"/>
      <c r="G512" s="1602"/>
      <c r="H512" s="1581"/>
      <c r="I512" s="1447">
        <v>0</v>
      </c>
      <c r="J512" s="1495">
        <v>0</v>
      </c>
      <c r="K512" s="1209" t="str">
        <f>IF(I512=0,"",J512*I512)</f>
        <v/>
      </c>
      <c r="L512" s="745"/>
      <c r="M512" s="2181" t="s">
        <v>6418</v>
      </c>
      <c r="N512" s="2182" t="str">
        <f>VLOOKUP(M512,'FICHE RATIOS'!C:D,2,FALSE)</f>
        <v>Equipements de Cuisine</v>
      </c>
    </row>
    <row r="513" spans="1:14" s="1039" customFormat="1" ht="24">
      <c r="A513" s="1040" t="s">
        <v>4959</v>
      </c>
      <c r="B513" s="1604" t="s">
        <v>4997</v>
      </c>
      <c r="C513" s="1516" t="s">
        <v>4997</v>
      </c>
      <c r="D513" s="1508" t="s">
        <v>4998</v>
      </c>
      <c r="E513" s="1509">
        <v>3000</v>
      </c>
      <c r="F513" s="1447">
        <v>500</v>
      </c>
      <c r="G513" s="1600">
        <v>1750</v>
      </c>
      <c r="H513" s="1610" t="s">
        <v>57</v>
      </c>
      <c r="I513" s="1447"/>
      <c r="J513" s="1495">
        <v>0</v>
      </c>
      <c r="K513" s="1292" t="s">
        <v>910</v>
      </c>
      <c r="L513" s="745"/>
      <c r="M513" s="2181" t="s">
        <v>6418</v>
      </c>
      <c r="N513" s="2182" t="str">
        <f>VLOOKUP(M513,'FICHE RATIOS'!C:D,2,FALSE)</f>
        <v>Equipements de Cuisine</v>
      </c>
    </row>
    <row r="514" spans="1:14" s="1039" customFormat="1" ht="12.75">
      <c r="A514" s="1040"/>
      <c r="B514" s="1598"/>
      <c r="C514" s="1519"/>
      <c r="D514" s="1508"/>
      <c r="E514" s="1509"/>
      <c r="F514" s="1447"/>
      <c r="G514" s="1600"/>
      <c r="H514" s="1580"/>
      <c r="I514" s="1447">
        <v>0</v>
      </c>
      <c r="J514" s="1495">
        <v>0</v>
      </c>
      <c r="K514" s="1209" t="str">
        <f>IF(I514=0,"",J514*I514)</f>
        <v/>
      </c>
      <c r="L514" s="745"/>
      <c r="M514" s="2181" t="s">
        <v>6418</v>
      </c>
      <c r="N514" s="2182" t="str">
        <f>VLOOKUP(M514,'FICHE RATIOS'!C:D,2,FALSE)</f>
        <v>Equipements de Cuisine</v>
      </c>
    </row>
    <row r="515" spans="1:14" s="1039" customFormat="1" ht="12">
      <c r="A515" s="1040"/>
      <c r="B515" s="1598"/>
      <c r="C515" s="1503"/>
      <c r="D515" s="1601" t="s">
        <v>4999</v>
      </c>
      <c r="E515" s="1602"/>
      <c r="F515" s="1602"/>
      <c r="G515" s="1602"/>
      <c r="H515" s="1581"/>
      <c r="I515" s="1447">
        <v>0</v>
      </c>
      <c r="J515" s="1495">
        <v>0</v>
      </c>
      <c r="K515" s="1209" t="str">
        <f>IF(I515=0,"",J515*I515)</f>
        <v/>
      </c>
      <c r="L515" s="745"/>
      <c r="M515" s="2181" t="s">
        <v>6418</v>
      </c>
      <c r="N515" s="2182" t="str">
        <f>VLOOKUP(M515,'FICHE RATIOS'!C:D,2,FALSE)</f>
        <v>Equipements de Cuisine</v>
      </c>
    </row>
    <row r="516" spans="1:14" s="1039" customFormat="1" ht="12.75">
      <c r="A516" s="1040" t="s">
        <v>4959</v>
      </c>
      <c r="B516" s="1604" t="s">
        <v>5000</v>
      </c>
      <c r="C516" s="1516" t="s">
        <v>5000</v>
      </c>
      <c r="D516" s="1508" t="s">
        <v>5559</v>
      </c>
      <c r="E516" s="1509">
        <v>400</v>
      </c>
      <c r="F516" s="1447">
        <v>500</v>
      </c>
      <c r="G516" s="1600">
        <v>1915</v>
      </c>
      <c r="H516" s="1580" t="s">
        <v>36</v>
      </c>
      <c r="I516" s="1447"/>
      <c r="J516" s="1495">
        <v>0</v>
      </c>
      <c r="K516" s="1292" t="s">
        <v>910</v>
      </c>
      <c r="L516" s="745"/>
      <c r="M516" s="2181" t="s">
        <v>6418</v>
      </c>
      <c r="N516" s="2182" t="str">
        <f>VLOOKUP(M516,'FICHE RATIOS'!C:D,2,FALSE)</f>
        <v>Equipements de Cuisine</v>
      </c>
    </row>
    <row r="517" spans="1:14" s="1039" customFormat="1" ht="24">
      <c r="A517" s="1040" t="s">
        <v>4959</v>
      </c>
      <c r="B517" s="1604" t="s">
        <v>5002</v>
      </c>
      <c r="C517" s="1516" t="s">
        <v>5002</v>
      </c>
      <c r="D517" s="1508" t="s">
        <v>5560</v>
      </c>
      <c r="E517" s="2746" t="s">
        <v>5161</v>
      </c>
      <c r="F517" s="2747"/>
      <c r="G517" s="2748"/>
      <c r="H517" s="1580" t="s">
        <v>57</v>
      </c>
      <c r="I517" s="1447"/>
      <c r="J517" s="1495">
        <v>0</v>
      </c>
      <c r="K517" s="1292" t="s">
        <v>910</v>
      </c>
      <c r="L517" s="745"/>
      <c r="M517" s="2181" t="s">
        <v>6418</v>
      </c>
      <c r="N517" s="2182" t="str">
        <f>VLOOKUP(M517,'FICHE RATIOS'!C:D,2,FALSE)</f>
        <v>Equipements de Cuisine</v>
      </c>
    </row>
    <row r="518" spans="1:14" s="1039" customFormat="1" ht="12.75">
      <c r="A518" s="1040" t="s">
        <v>4959</v>
      </c>
      <c r="B518" s="1604" t="s">
        <v>5561</v>
      </c>
      <c r="C518" s="1516" t="s">
        <v>5561</v>
      </c>
      <c r="D518" s="1508" t="s">
        <v>5562</v>
      </c>
      <c r="E518" s="1509">
        <v>400</v>
      </c>
      <c r="F518" s="1447">
        <v>500</v>
      </c>
      <c r="G518" s="1600">
        <v>1915</v>
      </c>
      <c r="H518" s="1580" t="s">
        <v>57</v>
      </c>
      <c r="I518" s="1447"/>
      <c r="J518" s="1495">
        <v>0</v>
      </c>
      <c r="K518" s="1292" t="s">
        <v>910</v>
      </c>
      <c r="L518" s="745"/>
      <c r="M518" s="2181" t="s">
        <v>6418</v>
      </c>
      <c r="N518" s="2182" t="str">
        <f>VLOOKUP(M518,'FICHE RATIOS'!C:D,2,FALSE)</f>
        <v>Equipements de Cuisine</v>
      </c>
    </row>
    <row r="519" spans="1:14" s="1039" customFormat="1" ht="24">
      <c r="A519" s="1040" t="s">
        <v>4959</v>
      </c>
      <c r="B519" s="1604" t="s">
        <v>5563</v>
      </c>
      <c r="C519" s="1516" t="s">
        <v>5563</v>
      </c>
      <c r="D519" s="1508" t="s">
        <v>5560</v>
      </c>
      <c r="E519" s="1509">
        <v>1000</v>
      </c>
      <c r="F519" s="1447">
        <v>600</v>
      </c>
      <c r="G519" s="1600">
        <v>955</v>
      </c>
      <c r="H519" s="1580" t="s">
        <v>57</v>
      </c>
      <c r="I519" s="1447"/>
      <c r="J519" s="1495">
        <v>0</v>
      </c>
      <c r="K519" s="1292" t="s">
        <v>910</v>
      </c>
      <c r="L519" s="745"/>
      <c r="M519" s="2181" t="s">
        <v>6418</v>
      </c>
      <c r="N519" s="2182" t="str">
        <f>VLOOKUP(M519,'FICHE RATIOS'!C:D,2,FALSE)</f>
        <v>Equipements de Cuisine</v>
      </c>
    </row>
    <row r="520" spans="1:14" s="1039" customFormat="1" ht="36">
      <c r="A520" s="1040"/>
      <c r="B520" s="1604" t="s">
        <v>5005</v>
      </c>
      <c r="C520" s="1517" t="s">
        <v>5005</v>
      </c>
      <c r="D520" s="1508" t="s">
        <v>4978</v>
      </c>
      <c r="E520" s="1509">
        <v>400</v>
      </c>
      <c r="F520" s="1447">
        <v>440</v>
      </c>
      <c r="G520" s="1600">
        <v>755</v>
      </c>
      <c r="H520" s="1580" t="s">
        <v>36</v>
      </c>
      <c r="I520" s="1447">
        <v>2</v>
      </c>
      <c r="J520" s="1495">
        <v>358.85</v>
      </c>
      <c r="K520" s="1209">
        <f>IF(I520=0,"",J520*I520)</f>
        <v>717.7</v>
      </c>
      <c r="L520" s="745"/>
      <c r="M520" s="2181" t="s">
        <v>6418</v>
      </c>
      <c r="N520" s="2182" t="str">
        <f>VLOOKUP(M520,'FICHE RATIOS'!C:D,2,FALSE)</f>
        <v>Equipements de Cuisine</v>
      </c>
    </row>
    <row r="521" spans="1:14" s="1039" customFormat="1" ht="24">
      <c r="A521" s="1040"/>
      <c r="B521" s="1604" t="s">
        <v>5564</v>
      </c>
      <c r="C521" s="1517" t="s">
        <v>5564</v>
      </c>
      <c r="D521" s="1508" t="s">
        <v>4956</v>
      </c>
      <c r="E521" s="1509">
        <v>200</v>
      </c>
      <c r="F521" s="1447">
        <v>200</v>
      </c>
      <c r="G521" s="1600">
        <v>200</v>
      </c>
      <c r="H521" s="1580" t="s">
        <v>36</v>
      </c>
      <c r="I521" s="1447">
        <v>2</v>
      </c>
      <c r="J521" s="1495">
        <v>179.43</v>
      </c>
      <c r="K521" s="1209">
        <f>IF(I521=0,"",J521*I521)</f>
        <v>358.86</v>
      </c>
      <c r="L521" s="745"/>
      <c r="M521" s="2181" t="s">
        <v>6418</v>
      </c>
      <c r="N521" s="2182" t="str">
        <f>VLOOKUP(M521,'FICHE RATIOS'!C:D,2,FALSE)</f>
        <v>Equipements de Cuisine</v>
      </c>
    </row>
    <row r="522" spans="1:14" s="1039" customFormat="1" ht="12.75">
      <c r="A522" s="1040"/>
      <c r="B522" s="1604"/>
      <c r="C522" s="1519"/>
      <c r="D522" s="1508"/>
      <c r="E522" s="1509"/>
      <c r="F522" s="1447"/>
      <c r="G522" s="1600"/>
      <c r="H522" s="1580"/>
      <c r="I522" s="1447">
        <v>0</v>
      </c>
      <c r="J522" s="1495">
        <v>0</v>
      </c>
      <c r="K522" s="1209" t="str">
        <f>IF(I522=0,"",J522*I522)</f>
        <v/>
      </c>
      <c r="L522" s="745"/>
      <c r="M522" s="2181" t="s">
        <v>6418</v>
      </c>
      <c r="N522" s="2182" t="str">
        <f>VLOOKUP(M522,'FICHE RATIOS'!C:D,2,FALSE)</f>
        <v>Equipements de Cuisine</v>
      </c>
    </row>
    <row r="523" spans="1:14" s="1039" customFormat="1" ht="12">
      <c r="A523" s="1040"/>
      <c r="B523" s="1598"/>
      <c r="C523" s="1503"/>
      <c r="D523" s="1601" t="s">
        <v>5006</v>
      </c>
      <c r="E523" s="1602"/>
      <c r="F523" s="1602"/>
      <c r="G523" s="1602"/>
      <c r="H523" s="1581"/>
      <c r="I523" s="1447">
        <v>0</v>
      </c>
      <c r="J523" s="1495">
        <v>0</v>
      </c>
      <c r="K523" s="1209" t="str">
        <f>IF(I523=0,"",J523*I523)</f>
        <v/>
      </c>
      <c r="L523" s="745"/>
      <c r="M523" s="2181" t="s">
        <v>6418</v>
      </c>
      <c r="N523" s="2182" t="str">
        <f>VLOOKUP(M523,'FICHE RATIOS'!C:D,2,FALSE)</f>
        <v>Equipements de Cuisine</v>
      </c>
    </row>
    <row r="524" spans="1:14" s="1039" customFormat="1" ht="24">
      <c r="A524" s="1040" t="s">
        <v>4959</v>
      </c>
      <c r="B524" s="1604" t="s">
        <v>5007</v>
      </c>
      <c r="C524" s="1516" t="s">
        <v>5007</v>
      </c>
      <c r="D524" s="1508" t="s">
        <v>4998</v>
      </c>
      <c r="E524" s="1509" t="s">
        <v>4959</v>
      </c>
      <c r="F524" s="1447">
        <v>500</v>
      </c>
      <c r="G524" s="1600">
        <v>1750</v>
      </c>
      <c r="H524" s="1605" t="s">
        <v>57</v>
      </c>
      <c r="I524" s="1447"/>
      <c r="J524" s="1495">
        <v>0</v>
      </c>
      <c r="K524" s="1292" t="s">
        <v>910</v>
      </c>
      <c r="L524" s="745"/>
      <c r="M524" s="2181" t="s">
        <v>6418</v>
      </c>
      <c r="N524" s="2182" t="str">
        <f>VLOOKUP(M524,'FICHE RATIOS'!C:D,2,FALSE)</f>
        <v>Equipements de Cuisine</v>
      </c>
    </row>
    <row r="525" spans="1:14" s="1039" customFormat="1" ht="24">
      <c r="A525" s="1040"/>
      <c r="B525" s="1604" t="s">
        <v>5008</v>
      </c>
      <c r="C525" s="1519" t="s">
        <v>5008</v>
      </c>
      <c r="D525" s="1508" t="s">
        <v>4956</v>
      </c>
      <c r="E525" s="1509">
        <v>200</v>
      </c>
      <c r="F525" s="1447">
        <v>200</v>
      </c>
      <c r="G525" s="1600">
        <v>200</v>
      </c>
      <c r="H525" s="1580" t="s">
        <v>36</v>
      </c>
      <c r="I525" s="1447">
        <v>1</v>
      </c>
      <c r="J525" s="1495">
        <v>179.43</v>
      </c>
      <c r="K525" s="1209">
        <f>IF(I525=0,"",J525*I525)</f>
        <v>179.43</v>
      </c>
      <c r="L525" s="745"/>
      <c r="M525" s="2181" t="s">
        <v>6418</v>
      </c>
      <c r="N525" s="2182" t="str">
        <f>VLOOKUP(M525,'FICHE RATIOS'!C:D,2,FALSE)</f>
        <v>Equipements de Cuisine</v>
      </c>
    </row>
    <row r="526" spans="1:14" s="1039" customFormat="1" ht="12.75">
      <c r="A526" s="1040"/>
      <c r="B526" s="1598"/>
      <c r="C526" s="1519"/>
      <c r="D526" s="1508"/>
      <c r="E526" s="1509"/>
      <c r="F526" s="1447"/>
      <c r="G526" s="1600"/>
      <c r="H526" s="1580"/>
      <c r="I526" s="1447">
        <v>0</v>
      </c>
      <c r="J526" s="1495">
        <v>0</v>
      </c>
      <c r="K526" s="1209" t="str">
        <f>IF(I526=0,"",J526*I526)</f>
        <v/>
      </c>
      <c r="L526" s="745"/>
      <c r="M526" s="2181" t="s">
        <v>6418</v>
      </c>
      <c r="N526" s="2182" t="str">
        <f>VLOOKUP(M526,'FICHE RATIOS'!C:D,2,FALSE)</f>
        <v>Equipements de Cuisine</v>
      </c>
    </row>
    <row r="527" spans="1:14" s="1039" customFormat="1" ht="12">
      <c r="A527" s="1040"/>
      <c r="B527" s="1598"/>
      <c r="C527" s="1503"/>
      <c r="D527" s="1601" t="s">
        <v>5009</v>
      </c>
      <c r="E527" s="1602"/>
      <c r="F527" s="1602"/>
      <c r="G527" s="1602"/>
      <c r="H527" s="1581"/>
      <c r="I527" s="1447">
        <v>0</v>
      </c>
      <c r="J527" s="1495">
        <v>0</v>
      </c>
      <c r="K527" s="1209" t="str">
        <f>IF(I527=0,"",J527*I527)</f>
        <v/>
      </c>
      <c r="L527" s="745"/>
      <c r="M527" s="2181" t="s">
        <v>6418</v>
      </c>
      <c r="N527" s="2182" t="str">
        <f>VLOOKUP(M527,'FICHE RATIOS'!C:D,2,FALSE)</f>
        <v>Equipements de Cuisine</v>
      </c>
    </row>
    <row r="528" spans="1:14" s="1039" customFormat="1" ht="24">
      <c r="A528" s="1040" t="s">
        <v>4959</v>
      </c>
      <c r="B528" s="1604" t="s">
        <v>5010</v>
      </c>
      <c r="C528" s="1516" t="s">
        <v>5010</v>
      </c>
      <c r="D528" s="1508" t="s">
        <v>4998</v>
      </c>
      <c r="E528" s="1509" t="s">
        <v>4959</v>
      </c>
      <c r="F528" s="1447">
        <v>500</v>
      </c>
      <c r="G528" s="1600">
        <v>1750</v>
      </c>
      <c r="H528" s="1605" t="s">
        <v>36</v>
      </c>
      <c r="I528" s="1447"/>
      <c r="J528" s="1495">
        <v>0</v>
      </c>
      <c r="K528" s="1209" t="str">
        <f>IF(I528=0,"",J528*I528)</f>
        <v/>
      </c>
      <c r="L528" s="745"/>
      <c r="M528" s="2181" t="s">
        <v>6418</v>
      </c>
      <c r="N528" s="2182" t="str">
        <f>VLOOKUP(M528,'FICHE RATIOS'!C:D,2,FALSE)</f>
        <v>Equipements de Cuisine</v>
      </c>
    </row>
    <row r="529" spans="1:14" s="1039" customFormat="1" ht="36">
      <c r="A529" s="1040" t="s">
        <v>4959</v>
      </c>
      <c r="B529" s="1604" t="s">
        <v>5011</v>
      </c>
      <c r="C529" s="1516" t="s">
        <v>5011</v>
      </c>
      <c r="D529" s="1508" t="s">
        <v>5012</v>
      </c>
      <c r="E529" s="1509">
        <v>1200</v>
      </c>
      <c r="F529" s="1447">
        <v>800</v>
      </c>
      <c r="G529" s="1600">
        <v>147</v>
      </c>
      <c r="H529" s="1580" t="s">
        <v>36</v>
      </c>
      <c r="I529" s="1447"/>
      <c r="J529" s="1495">
        <v>0</v>
      </c>
      <c r="K529" s="1292" t="s">
        <v>910</v>
      </c>
      <c r="L529" s="745"/>
      <c r="M529" s="2181" t="s">
        <v>6418</v>
      </c>
      <c r="N529" s="2182" t="str">
        <f>VLOOKUP(M529,'FICHE RATIOS'!C:D,2,FALSE)</f>
        <v>Equipements de Cuisine</v>
      </c>
    </row>
    <row r="530" spans="1:14" s="1039" customFormat="1" ht="24">
      <c r="A530" s="1040"/>
      <c r="B530" s="1604" t="s">
        <v>5013</v>
      </c>
      <c r="C530" s="1519" t="s">
        <v>5013</v>
      </c>
      <c r="D530" s="1508" t="s">
        <v>4956</v>
      </c>
      <c r="E530" s="1509">
        <v>200</v>
      </c>
      <c r="F530" s="1447">
        <v>200</v>
      </c>
      <c r="G530" s="1600">
        <v>200</v>
      </c>
      <c r="H530" s="1580" t="s">
        <v>36</v>
      </c>
      <c r="I530" s="1447">
        <v>1</v>
      </c>
      <c r="J530" s="1495">
        <v>179.43</v>
      </c>
      <c r="K530" s="1209">
        <f>IF(I530=0,"",J530*I530)</f>
        <v>179.43</v>
      </c>
      <c r="L530" s="745"/>
      <c r="M530" s="2181" t="s">
        <v>6418</v>
      </c>
      <c r="N530" s="2182" t="str">
        <f>VLOOKUP(M530,'FICHE RATIOS'!C:D,2,FALSE)</f>
        <v>Equipements de Cuisine</v>
      </c>
    </row>
    <row r="531" spans="1:14" s="1039" customFormat="1" ht="12.75">
      <c r="A531" s="1040"/>
      <c r="B531" s="1598"/>
      <c r="C531" s="1519"/>
      <c r="D531" s="1508"/>
      <c r="E531" s="1509"/>
      <c r="F531" s="1447"/>
      <c r="G531" s="1600"/>
      <c r="H531" s="1580"/>
      <c r="I531" s="1447">
        <v>0</v>
      </c>
      <c r="J531" s="1495">
        <v>0</v>
      </c>
      <c r="K531" s="1209" t="str">
        <f>IF(I531=0,"",J531*I531)</f>
        <v/>
      </c>
      <c r="L531" s="745"/>
      <c r="M531" s="2181" t="s">
        <v>6418</v>
      </c>
      <c r="N531" s="2182" t="str">
        <f>VLOOKUP(M531,'FICHE RATIOS'!C:D,2,FALSE)</f>
        <v>Equipements de Cuisine</v>
      </c>
    </row>
    <row r="532" spans="1:14" s="1039" customFormat="1" ht="12">
      <c r="A532" s="1040"/>
      <c r="B532" s="1598"/>
      <c r="C532" s="1503"/>
      <c r="D532" s="1601" t="s">
        <v>5014</v>
      </c>
      <c r="E532" s="1602"/>
      <c r="F532" s="1602"/>
      <c r="G532" s="1602"/>
      <c r="H532" s="1581"/>
      <c r="I532" s="1447">
        <v>0</v>
      </c>
      <c r="J532" s="1495">
        <v>0</v>
      </c>
      <c r="K532" s="1209" t="str">
        <f>IF(I532=0,"",J532*I532)</f>
        <v/>
      </c>
      <c r="L532" s="745"/>
      <c r="M532" s="2181" t="s">
        <v>6418</v>
      </c>
      <c r="N532" s="2182" t="str">
        <f>VLOOKUP(M532,'FICHE RATIOS'!C:D,2,FALSE)</f>
        <v>Equipements de Cuisine</v>
      </c>
    </row>
    <row r="533" spans="1:14" s="1039" customFormat="1" ht="12.75">
      <c r="A533" s="1040"/>
      <c r="B533" s="1604" t="s">
        <v>5015</v>
      </c>
      <c r="C533" s="1519" t="s">
        <v>5015</v>
      </c>
      <c r="D533" s="1508" t="s">
        <v>5016</v>
      </c>
      <c r="E533" s="1509" t="s">
        <v>4959</v>
      </c>
      <c r="F533" s="1447" t="s">
        <v>4959</v>
      </c>
      <c r="G533" s="1600">
        <v>2400</v>
      </c>
      <c r="H533" s="1605" t="s">
        <v>57</v>
      </c>
      <c r="I533" s="1447">
        <v>1</v>
      </c>
      <c r="J533" s="1495">
        <v>4423.4399999999996</v>
      </c>
      <c r="K533" s="1209">
        <f>IF(I533=0,"",J533*I533)</f>
        <v>4423.4399999999996</v>
      </c>
      <c r="L533" s="745"/>
      <c r="M533" s="2181" t="s">
        <v>6418</v>
      </c>
      <c r="N533" s="2182" t="str">
        <f>VLOOKUP(M533,'FICHE RATIOS'!C:D,2,FALSE)</f>
        <v>Equipements de Cuisine</v>
      </c>
    </row>
    <row r="534" spans="1:14" s="1039" customFormat="1" ht="24">
      <c r="A534" s="1040" t="s">
        <v>4959</v>
      </c>
      <c r="B534" s="1604" t="s">
        <v>5017</v>
      </c>
      <c r="C534" s="1516" t="s">
        <v>5017</v>
      </c>
      <c r="D534" s="1508" t="s">
        <v>4998</v>
      </c>
      <c r="E534" s="1509" t="s">
        <v>4959</v>
      </c>
      <c r="F534" s="1447">
        <v>500</v>
      </c>
      <c r="G534" s="1600">
        <v>1750</v>
      </c>
      <c r="H534" s="1605" t="s">
        <v>57</v>
      </c>
      <c r="I534" s="1447"/>
      <c r="J534" s="1495">
        <v>0</v>
      </c>
      <c r="K534" s="1292" t="s">
        <v>910</v>
      </c>
      <c r="L534" s="745"/>
      <c r="M534" s="2181" t="s">
        <v>6418</v>
      </c>
      <c r="N534" s="2182" t="str">
        <f>VLOOKUP(M534,'FICHE RATIOS'!C:D,2,FALSE)</f>
        <v>Equipements de Cuisine</v>
      </c>
    </row>
    <row r="535" spans="1:14" s="1039" customFormat="1" ht="12.75">
      <c r="A535" s="1040"/>
      <c r="B535" s="1598" t="s">
        <v>5018</v>
      </c>
      <c r="C535" s="1507" t="s">
        <v>5018</v>
      </c>
      <c r="D535" s="1508" t="s">
        <v>5345</v>
      </c>
      <c r="E535" s="1509"/>
      <c r="F535" s="1447"/>
      <c r="G535" s="1600"/>
      <c r="H535" s="1580" t="s">
        <v>36</v>
      </c>
      <c r="I535" s="1447">
        <v>1</v>
      </c>
      <c r="J535" s="1495">
        <v>3305.42</v>
      </c>
      <c r="K535" s="1209">
        <f>IF(I535=0,"",J535*I535)</f>
        <v>3305.42</v>
      </c>
      <c r="L535" s="745"/>
      <c r="M535" s="2181" t="s">
        <v>6418</v>
      </c>
      <c r="N535" s="2182" t="str">
        <f>VLOOKUP(M535,'FICHE RATIOS'!C:D,2,FALSE)</f>
        <v>Equipements de Cuisine</v>
      </c>
    </row>
    <row r="536" spans="1:14" s="1039" customFormat="1" ht="12.75">
      <c r="A536" s="1040"/>
      <c r="B536" s="1598"/>
      <c r="C536" s="1519"/>
      <c r="D536" s="1508"/>
      <c r="E536" s="1509"/>
      <c r="F536" s="1447"/>
      <c r="G536" s="1600"/>
      <c r="H536" s="1580"/>
      <c r="I536" s="1447">
        <v>0</v>
      </c>
      <c r="J536" s="1495">
        <v>0</v>
      </c>
      <c r="K536" s="1209" t="str">
        <f>IF(I536=0,"",J536*I536)</f>
        <v/>
      </c>
      <c r="L536" s="745"/>
      <c r="M536" s="2181" t="s">
        <v>6418</v>
      </c>
      <c r="N536" s="2182" t="str">
        <f>VLOOKUP(M536,'FICHE RATIOS'!C:D,2,FALSE)</f>
        <v>Equipements de Cuisine</v>
      </c>
    </row>
    <row r="537" spans="1:14" s="1039" customFormat="1" ht="12">
      <c r="A537" s="1040"/>
      <c r="B537" s="1598"/>
      <c r="C537" s="1503"/>
      <c r="D537" s="1601" t="s">
        <v>5020</v>
      </c>
      <c r="E537" s="1602"/>
      <c r="F537" s="1602"/>
      <c r="G537" s="1602"/>
      <c r="H537" s="1581"/>
      <c r="I537" s="1447">
        <v>0</v>
      </c>
      <c r="J537" s="1495">
        <v>0</v>
      </c>
      <c r="K537" s="1209" t="str">
        <f>IF(I537=0,"",J537*I537)</f>
        <v/>
      </c>
      <c r="L537" s="745"/>
      <c r="M537" s="2181" t="s">
        <v>6418</v>
      </c>
      <c r="N537" s="2182" t="str">
        <f>VLOOKUP(M537,'FICHE RATIOS'!C:D,2,FALSE)</f>
        <v>Equipements de Cuisine</v>
      </c>
    </row>
    <row r="538" spans="1:14" s="1039" customFormat="1" ht="12.75">
      <c r="A538" s="1040"/>
      <c r="B538" s="1604" t="s">
        <v>5021</v>
      </c>
      <c r="C538" s="1519" t="s">
        <v>5021</v>
      </c>
      <c r="D538" s="1508" t="s">
        <v>5016</v>
      </c>
      <c r="E538" s="1509" t="s">
        <v>4959</v>
      </c>
      <c r="F538" s="1447" t="s">
        <v>4959</v>
      </c>
      <c r="G538" s="1600">
        <v>2400</v>
      </c>
      <c r="H538" s="1605" t="s">
        <v>57</v>
      </c>
      <c r="I538" s="1447">
        <v>1</v>
      </c>
      <c r="J538" s="1495">
        <v>2734.81</v>
      </c>
      <c r="K538" s="1209">
        <f>IF(I538=0,"",J538*I538)</f>
        <v>2734.81</v>
      </c>
      <c r="L538" s="745"/>
      <c r="M538" s="2181" t="s">
        <v>6418</v>
      </c>
      <c r="N538" s="2182" t="str">
        <f>VLOOKUP(M538,'FICHE RATIOS'!C:D,2,FALSE)</f>
        <v>Equipements de Cuisine</v>
      </c>
    </row>
    <row r="539" spans="1:14" s="1039" customFormat="1" ht="24">
      <c r="A539" s="1040" t="s">
        <v>4959</v>
      </c>
      <c r="B539" s="1604" t="s">
        <v>5022</v>
      </c>
      <c r="C539" s="1516" t="s">
        <v>5022</v>
      </c>
      <c r="D539" s="1508" t="s">
        <v>4998</v>
      </c>
      <c r="E539" s="1509" t="s">
        <v>4959</v>
      </c>
      <c r="F539" s="1447">
        <v>500</v>
      </c>
      <c r="G539" s="1600">
        <v>1750</v>
      </c>
      <c r="H539" s="1605" t="s">
        <v>57</v>
      </c>
      <c r="I539" s="1447"/>
      <c r="J539" s="1495">
        <v>0</v>
      </c>
      <c r="K539" s="1292" t="s">
        <v>910</v>
      </c>
      <c r="L539" s="745"/>
      <c r="M539" s="2181" t="s">
        <v>6418</v>
      </c>
      <c r="N539" s="2182" t="str">
        <f>VLOOKUP(M539,'FICHE RATIOS'!C:D,2,FALSE)</f>
        <v>Equipements de Cuisine</v>
      </c>
    </row>
    <row r="540" spans="1:14" s="1039" customFormat="1" ht="12.75">
      <c r="A540" s="1040"/>
      <c r="B540" s="1598" t="s">
        <v>5023</v>
      </c>
      <c r="C540" s="1507" t="s">
        <v>5023</v>
      </c>
      <c r="D540" s="1508" t="s">
        <v>5345</v>
      </c>
      <c r="E540" s="1509"/>
      <c r="F540" s="1447"/>
      <c r="G540" s="1600"/>
      <c r="H540" s="1580" t="s">
        <v>36</v>
      </c>
      <c r="I540" s="1447">
        <v>1</v>
      </c>
      <c r="J540" s="1495">
        <v>3305.42</v>
      </c>
      <c r="K540" s="1209">
        <f>IF(I540=0,"",J540*I540)</f>
        <v>3305.42</v>
      </c>
      <c r="L540" s="745"/>
      <c r="M540" s="2181" t="s">
        <v>6418</v>
      </c>
      <c r="N540" s="2182" t="str">
        <f>VLOOKUP(M540,'FICHE RATIOS'!C:D,2,FALSE)</f>
        <v>Equipements de Cuisine</v>
      </c>
    </row>
    <row r="541" spans="1:14" s="1039" customFormat="1" ht="12.75">
      <c r="A541" s="1040"/>
      <c r="B541" s="1598"/>
      <c r="C541" s="1519"/>
      <c r="D541" s="1508"/>
      <c r="E541" s="1509"/>
      <c r="F541" s="1447"/>
      <c r="G541" s="1600"/>
      <c r="H541" s="1580"/>
      <c r="I541" s="1447">
        <v>0</v>
      </c>
      <c r="J541" s="1495">
        <v>0</v>
      </c>
      <c r="K541" s="1209" t="str">
        <f>IF(I541=0,"",J541*I541)</f>
        <v/>
      </c>
      <c r="L541" s="745"/>
      <c r="M541" s="2181" t="s">
        <v>6418</v>
      </c>
      <c r="N541" s="2182" t="str">
        <f>VLOOKUP(M541,'FICHE RATIOS'!C:D,2,FALSE)</f>
        <v>Equipements de Cuisine</v>
      </c>
    </row>
    <row r="542" spans="1:14" s="1039" customFormat="1" ht="12">
      <c r="A542" s="1040"/>
      <c r="B542" s="1598"/>
      <c r="C542" s="1503"/>
      <c r="D542" s="1601" t="s">
        <v>5024</v>
      </c>
      <c r="E542" s="1602"/>
      <c r="F542" s="1602"/>
      <c r="G542" s="1602"/>
      <c r="H542" s="1581"/>
      <c r="I542" s="1447">
        <v>0</v>
      </c>
      <c r="J542" s="1495">
        <v>0</v>
      </c>
      <c r="K542" s="1209" t="str">
        <f>IF(I542=0,"",J542*I542)</f>
        <v/>
      </c>
      <c r="L542" s="745"/>
      <c r="M542" s="2181" t="s">
        <v>6418</v>
      </c>
      <c r="N542" s="2182" t="str">
        <f>VLOOKUP(M542,'FICHE RATIOS'!C:D,2,FALSE)</f>
        <v>Equipements de Cuisine</v>
      </c>
    </row>
    <row r="543" spans="1:14" s="1039" customFormat="1" ht="12.75">
      <c r="A543" s="1040"/>
      <c r="B543" s="1604" t="s">
        <v>5025</v>
      </c>
      <c r="C543" s="1519" t="s">
        <v>5025</v>
      </c>
      <c r="D543" s="1508" t="s">
        <v>5016</v>
      </c>
      <c r="E543" s="1509" t="s">
        <v>4959</v>
      </c>
      <c r="F543" s="1447" t="s">
        <v>4959</v>
      </c>
      <c r="G543" s="1600">
        <v>2400</v>
      </c>
      <c r="H543" s="1605" t="s">
        <v>57</v>
      </c>
      <c r="I543" s="1447">
        <v>1</v>
      </c>
      <c r="J543" s="1495">
        <v>2817.94</v>
      </c>
      <c r="K543" s="1209">
        <f>IF(I543=0,"",J543*I543)</f>
        <v>2817.94</v>
      </c>
      <c r="L543" s="745"/>
      <c r="M543" s="2181" t="s">
        <v>6418</v>
      </c>
      <c r="N543" s="2182" t="str">
        <f>VLOOKUP(M543,'FICHE RATIOS'!C:D,2,FALSE)</f>
        <v>Equipements de Cuisine</v>
      </c>
    </row>
    <row r="544" spans="1:14" s="1039" customFormat="1" ht="24">
      <c r="A544" s="1040" t="s">
        <v>4959</v>
      </c>
      <c r="B544" s="1604" t="s">
        <v>5026</v>
      </c>
      <c r="C544" s="1516" t="s">
        <v>5026</v>
      </c>
      <c r="D544" s="1508" t="s">
        <v>4998</v>
      </c>
      <c r="E544" s="1509" t="s">
        <v>4959</v>
      </c>
      <c r="F544" s="1447">
        <v>500</v>
      </c>
      <c r="G544" s="1600">
        <v>1750</v>
      </c>
      <c r="H544" s="1605" t="s">
        <v>57</v>
      </c>
      <c r="I544" s="1447"/>
      <c r="J544" s="1495">
        <v>0</v>
      </c>
      <c r="K544" s="1292" t="s">
        <v>910</v>
      </c>
      <c r="L544" s="745"/>
      <c r="M544" s="2181" t="s">
        <v>6418</v>
      </c>
      <c r="N544" s="2182" t="str">
        <f>VLOOKUP(M544,'FICHE RATIOS'!C:D,2,FALSE)</f>
        <v>Equipements de Cuisine</v>
      </c>
    </row>
    <row r="545" spans="1:14" s="1039" customFormat="1" ht="12.75">
      <c r="A545" s="1040"/>
      <c r="B545" s="1598" t="s">
        <v>5027</v>
      </c>
      <c r="C545" s="1507" t="s">
        <v>5027</v>
      </c>
      <c r="D545" s="1508" t="s">
        <v>5345</v>
      </c>
      <c r="E545" s="1509"/>
      <c r="F545" s="1447"/>
      <c r="G545" s="1600"/>
      <c r="H545" s="1580" t="s">
        <v>36</v>
      </c>
      <c r="I545" s="1447">
        <v>1</v>
      </c>
      <c r="J545" s="1495">
        <v>3176.41</v>
      </c>
      <c r="K545" s="1209">
        <f>IF(I545=0,"",J545*I545)</f>
        <v>3176.41</v>
      </c>
      <c r="L545" s="745"/>
      <c r="M545" s="2181" t="s">
        <v>6418</v>
      </c>
      <c r="N545" s="2182" t="str">
        <f>VLOOKUP(M545,'FICHE RATIOS'!C:D,2,FALSE)</f>
        <v>Equipements de Cuisine</v>
      </c>
    </row>
    <row r="546" spans="1:14" s="1039" customFormat="1" ht="12.75">
      <c r="A546" s="1040"/>
      <c r="B546" s="1598"/>
      <c r="C546" s="1519"/>
      <c r="D546" s="1508"/>
      <c r="E546" s="1509"/>
      <c r="F546" s="1447"/>
      <c r="G546" s="1600"/>
      <c r="H546" s="1580"/>
      <c r="I546" s="1447">
        <v>0</v>
      </c>
      <c r="J546" s="1495">
        <v>0</v>
      </c>
      <c r="K546" s="1209" t="str">
        <f>IF(I546=0,"",J546*I546)</f>
        <v/>
      </c>
      <c r="L546" s="745"/>
      <c r="M546" s="2181" t="s">
        <v>6418</v>
      </c>
      <c r="N546" s="2182" t="str">
        <f>VLOOKUP(M546,'FICHE RATIOS'!C:D,2,FALSE)</f>
        <v>Equipements de Cuisine</v>
      </c>
    </row>
    <row r="547" spans="1:14" s="1039" customFormat="1" ht="12">
      <c r="A547" s="1040"/>
      <c r="B547" s="1598"/>
      <c r="C547" s="1503"/>
      <c r="D547" s="1601" t="s">
        <v>5028</v>
      </c>
      <c r="E547" s="1602"/>
      <c r="F547" s="1602"/>
      <c r="G547" s="1602"/>
      <c r="H547" s="1581"/>
      <c r="I547" s="1447">
        <v>0</v>
      </c>
      <c r="J547" s="1495">
        <v>0</v>
      </c>
      <c r="K547" s="1209" t="str">
        <f>IF(I547=0,"",J547*I547)</f>
        <v/>
      </c>
      <c r="L547" s="745"/>
      <c r="M547" s="2181" t="s">
        <v>6418</v>
      </c>
      <c r="N547" s="2182" t="str">
        <f>VLOOKUP(M547,'FICHE RATIOS'!C:D,2,FALSE)</f>
        <v>Equipements de Cuisine</v>
      </c>
    </row>
    <row r="548" spans="1:14" s="1039" customFormat="1" ht="12.75">
      <c r="A548" s="1040"/>
      <c r="B548" s="1604" t="s">
        <v>5029</v>
      </c>
      <c r="C548" s="1519" t="s">
        <v>5029</v>
      </c>
      <c r="D548" s="1508" t="s">
        <v>5030</v>
      </c>
      <c r="E548" s="1509" t="s">
        <v>4959</v>
      </c>
      <c r="F548" s="1447" t="s">
        <v>4959</v>
      </c>
      <c r="G548" s="1600">
        <v>2400</v>
      </c>
      <c r="H548" s="1605" t="s">
        <v>57</v>
      </c>
      <c r="I548" s="1447">
        <v>1</v>
      </c>
      <c r="J548" s="1495">
        <v>6512.25</v>
      </c>
      <c r="K548" s="1209">
        <f>IF(I548=0,"",J548*I548)</f>
        <v>6512.25</v>
      </c>
      <c r="L548" s="745"/>
      <c r="M548" s="2181" t="s">
        <v>6418</v>
      </c>
      <c r="N548" s="2182" t="str">
        <f>VLOOKUP(M548,'FICHE RATIOS'!C:D,2,FALSE)</f>
        <v>Equipements de Cuisine</v>
      </c>
    </row>
    <row r="549" spans="1:14" s="1039" customFormat="1" ht="24">
      <c r="A549" s="1040" t="s">
        <v>4959</v>
      </c>
      <c r="B549" s="1604" t="s">
        <v>5031</v>
      </c>
      <c r="C549" s="1516" t="s">
        <v>5031</v>
      </c>
      <c r="D549" s="1508" t="s">
        <v>4998</v>
      </c>
      <c r="E549" s="1509" t="s">
        <v>4959</v>
      </c>
      <c r="F549" s="1447">
        <v>500</v>
      </c>
      <c r="G549" s="1600">
        <v>1750</v>
      </c>
      <c r="H549" s="1605" t="s">
        <v>57</v>
      </c>
      <c r="I549" s="1447"/>
      <c r="J549" s="1495">
        <v>0</v>
      </c>
      <c r="K549" s="1292" t="s">
        <v>910</v>
      </c>
      <c r="L549" s="745"/>
      <c r="M549" s="2181" t="s">
        <v>6418</v>
      </c>
      <c r="N549" s="2182" t="str">
        <f>VLOOKUP(M549,'FICHE RATIOS'!C:D,2,FALSE)</f>
        <v>Equipements de Cuisine</v>
      </c>
    </row>
    <row r="550" spans="1:14" s="1039" customFormat="1" ht="12.75">
      <c r="A550" s="1040"/>
      <c r="B550" s="1598" t="s">
        <v>5032</v>
      </c>
      <c r="C550" s="1507" t="s">
        <v>5032</v>
      </c>
      <c r="D550" s="1508" t="s">
        <v>5345</v>
      </c>
      <c r="E550" s="1509"/>
      <c r="F550" s="1447"/>
      <c r="G550" s="1600"/>
      <c r="H550" s="1580" t="s">
        <v>36</v>
      </c>
      <c r="I550" s="1447">
        <v>1</v>
      </c>
      <c r="J550" s="1495">
        <v>0</v>
      </c>
      <c r="K550" s="1209" t="s">
        <v>5565</v>
      </c>
      <c r="L550" s="745"/>
      <c r="M550" s="2181" t="s">
        <v>6418</v>
      </c>
      <c r="N550" s="2182" t="str">
        <f>VLOOKUP(M550,'FICHE RATIOS'!C:D,2,FALSE)</f>
        <v>Equipements de Cuisine</v>
      </c>
    </row>
    <row r="551" spans="1:14" s="1039" customFormat="1" ht="12.75">
      <c r="A551" s="1040"/>
      <c r="B551" s="1598"/>
      <c r="C551" s="1519"/>
      <c r="D551" s="1508"/>
      <c r="E551" s="1509"/>
      <c r="F551" s="1447"/>
      <c r="G551" s="1600"/>
      <c r="H551" s="1580"/>
      <c r="I551" s="1447">
        <v>0</v>
      </c>
      <c r="J551" s="1495">
        <v>0</v>
      </c>
      <c r="K551" s="1209" t="str">
        <f>IF(I551=0,"",J551*I551)</f>
        <v/>
      </c>
      <c r="L551" s="745"/>
      <c r="M551" s="2181" t="s">
        <v>6418</v>
      </c>
      <c r="N551" s="2182" t="str">
        <f>VLOOKUP(M551,'FICHE RATIOS'!C:D,2,FALSE)</f>
        <v>Equipements de Cuisine</v>
      </c>
    </row>
    <row r="552" spans="1:14" s="1039" customFormat="1" ht="12">
      <c r="A552" s="1040"/>
      <c r="B552" s="1598"/>
      <c r="C552" s="1611"/>
      <c r="D552" s="1612" t="s">
        <v>5566</v>
      </c>
      <c r="E552" s="1602"/>
      <c r="F552" s="1602"/>
      <c r="G552" s="1602"/>
      <c r="H552" s="1581"/>
      <c r="I552" s="1447">
        <v>0</v>
      </c>
      <c r="J552" s="1495">
        <v>0</v>
      </c>
      <c r="K552" s="1209" t="str">
        <f>IF(I552=0,"",J552*I552)</f>
        <v/>
      </c>
      <c r="L552" s="745"/>
      <c r="M552" s="2181" t="s">
        <v>6418</v>
      </c>
      <c r="N552" s="2182" t="str">
        <f>VLOOKUP(M552,'FICHE RATIOS'!C:D,2,FALSE)</f>
        <v>Equipements de Cuisine</v>
      </c>
    </row>
    <row r="553" spans="1:14" s="1039" customFormat="1" ht="36">
      <c r="A553" s="1040"/>
      <c r="B553" s="1604" t="s">
        <v>5034</v>
      </c>
      <c r="C553" s="1613"/>
      <c r="D553" s="1511" t="s">
        <v>5035</v>
      </c>
      <c r="E553" s="1509"/>
      <c r="F553" s="1447"/>
      <c r="G553" s="1600"/>
      <c r="H553" s="1580" t="s">
        <v>36</v>
      </c>
      <c r="I553" s="1447"/>
      <c r="J553" s="1495">
        <v>0</v>
      </c>
      <c r="K553" s="1209" t="s">
        <v>5567</v>
      </c>
      <c r="L553" s="745"/>
      <c r="M553" s="2181" t="s">
        <v>6418</v>
      </c>
      <c r="N553" s="2182" t="str">
        <f>VLOOKUP(M553,'FICHE RATIOS'!C:D,2,FALSE)</f>
        <v>Equipements de Cuisine</v>
      </c>
    </row>
    <row r="554" spans="1:14" s="1039" customFormat="1" ht="12.75">
      <c r="A554" s="1040"/>
      <c r="B554" s="1604"/>
      <c r="C554" s="1519"/>
      <c r="D554" s="1508"/>
      <c r="E554" s="1509"/>
      <c r="F554" s="1447"/>
      <c r="G554" s="1600"/>
      <c r="H554" s="1580"/>
      <c r="I554" s="1447">
        <v>0</v>
      </c>
      <c r="J554" s="1495">
        <v>0</v>
      </c>
      <c r="K554" s="1209" t="str">
        <f t="shared" ref="K554:K560" si="24">IF(I554=0,"",J554*I554)</f>
        <v/>
      </c>
      <c r="L554" s="745"/>
      <c r="M554" s="2181" t="s">
        <v>6418</v>
      </c>
      <c r="N554" s="2182" t="str">
        <f>VLOOKUP(M554,'FICHE RATIOS'!C:D,2,FALSE)</f>
        <v>Equipements de Cuisine</v>
      </c>
    </row>
    <row r="555" spans="1:14" s="1039" customFormat="1" ht="12">
      <c r="A555" s="1040"/>
      <c r="B555" s="1598"/>
      <c r="C555" s="1503"/>
      <c r="D555" s="1601" t="s">
        <v>5568</v>
      </c>
      <c r="E555" s="1602"/>
      <c r="F555" s="1602"/>
      <c r="G555" s="1602"/>
      <c r="H555" s="1581"/>
      <c r="I555" s="1447">
        <v>0</v>
      </c>
      <c r="J555" s="1495">
        <v>0</v>
      </c>
      <c r="K555" s="1209" t="str">
        <f t="shared" si="24"/>
        <v/>
      </c>
      <c r="L555" s="745"/>
      <c r="M555" s="2181" t="s">
        <v>6418</v>
      </c>
      <c r="N555" s="2182" t="str">
        <f>VLOOKUP(M555,'FICHE RATIOS'!C:D,2,FALSE)</f>
        <v>Equipements de Cuisine</v>
      </c>
    </row>
    <row r="556" spans="1:14" s="1039" customFormat="1" ht="24">
      <c r="A556" s="1040"/>
      <c r="B556" s="1604" t="s">
        <v>5569</v>
      </c>
      <c r="C556" s="1519" t="s">
        <v>5569</v>
      </c>
      <c r="D556" s="1508" t="s">
        <v>4956</v>
      </c>
      <c r="E556" s="1509">
        <v>200</v>
      </c>
      <c r="F556" s="1447">
        <v>200</v>
      </c>
      <c r="G556" s="1600">
        <v>200</v>
      </c>
      <c r="H556" s="1580" t="s">
        <v>36</v>
      </c>
      <c r="I556" s="1447">
        <v>3</v>
      </c>
      <c r="J556" s="1495">
        <v>179.43</v>
      </c>
      <c r="K556" s="1209">
        <f t="shared" si="24"/>
        <v>538.29</v>
      </c>
      <c r="L556" s="745"/>
      <c r="M556" s="2181" t="s">
        <v>6418</v>
      </c>
      <c r="N556" s="2182" t="str">
        <f>VLOOKUP(M556,'FICHE RATIOS'!C:D,2,FALSE)</f>
        <v>Equipements de Cuisine</v>
      </c>
    </row>
    <row r="557" spans="1:14" s="1039" customFormat="1" ht="24">
      <c r="A557" s="1040"/>
      <c r="B557" s="1606" t="s">
        <v>5570</v>
      </c>
      <c r="C557" s="1516" t="s">
        <v>5570</v>
      </c>
      <c r="D557" s="1508" t="s">
        <v>4973</v>
      </c>
      <c r="E557" s="1509" t="s">
        <v>4974</v>
      </c>
      <c r="F557" s="1447" t="s">
        <v>4974</v>
      </c>
      <c r="G557" s="1607" t="s">
        <v>4974</v>
      </c>
      <c r="H557" s="1586" t="s">
        <v>36</v>
      </c>
      <c r="I557" s="1447"/>
      <c r="J557" s="1495">
        <v>0</v>
      </c>
      <c r="K557" s="1209" t="str">
        <f t="shared" si="24"/>
        <v/>
      </c>
      <c r="L557" s="745"/>
      <c r="M557" s="2181" t="s">
        <v>6418</v>
      </c>
      <c r="N557" s="2182" t="str">
        <f>VLOOKUP(M557,'FICHE RATIOS'!C:D,2,FALSE)</f>
        <v>Equipements de Cuisine</v>
      </c>
    </row>
    <row r="558" spans="1:14" s="1039" customFormat="1" ht="27.6" customHeight="1">
      <c r="A558" s="1040"/>
      <c r="B558" s="1604" t="s">
        <v>5571</v>
      </c>
      <c r="C558" s="1519" t="s">
        <v>5571</v>
      </c>
      <c r="D558" s="1508" t="s">
        <v>4983</v>
      </c>
      <c r="E558" s="1509">
        <v>1500</v>
      </c>
      <c r="F558" s="1447">
        <v>70</v>
      </c>
      <c r="G558" s="1600">
        <v>100</v>
      </c>
      <c r="H558" s="1580" t="s">
        <v>36</v>
      </c>
      <c r="I558" s="1447">
        <v>1</v>
      </c>
      <c r="J558" s="1495">
        <v>486.88</v>
      </c>
      <c r="K558" s="1209">
        <f t="shared" si="24"/>
        <v>486.88</v>
      </c>
      <c r="L558" s="745"/>
      <c r="M558" s="2181" t="s">
        <v>6418</v>
      </c>
      <c r="N558" s="2182" t="str">
        <f>VLOOKUP(M558,'FICHE RATIOS'!C:D,2,FALSE)</f>
        <v>Equipements de Cuisine</v>
      </c>
    </row>
    <row r="559" spans="1:14" s="1039" customFormat="1" ht="12.75">
      <c r="A559" s="1040"/>
      <c r="B559" s="1598"/>
      <c r="C559" s="1519"/>
      <c r="D559" s="1508"/>
      <c r="E559" s="1509"/>
      <c r="F559" s="1447"/>
      <c r="G559" s="1600"/>
      <c r="H559" s="1580"/>
      <c r="I559" s="1447">
        <v>0</v>
      </c>
      <c r="J559" s="1495">
        <v>0</v>
      </c>
      <c r="K559" s="1209" t="str">
        <f t="shared" si="24"/>
        <v/>
      </c>
      <c r="L559" s="745"/>
      <c r="M559" s="2181" t="s">
        <v>6418</v>
      </c>
      <c r="N559" s="2182" t="str">
        <f>VLOOKUP(M559,'FICHE RATIOS'!C:D,2,FALSE)</f>
        <v>Equipements de Cuisine</v>
      </c>
    </row>
    <row r="560" spans="1:14" s="1039" customFormat="1" ht="12">
      <c r="A560" s="1040"/>
      <c r="B560" s="1598"/>
      <c r="C560" s="1503"/>
      <c r="D560" s="1601" t="s">
        <v>5037</v>
      </c>
      <c r="E560" s="1602"/>
      <c r="F560" s="1602"/>
      <c r="G560" s="1602"/>
      <c r="H560" s="1581"/>
      <c r="I560" s="1447">
        <v>0</v>
      </c>
      <c r="J560" s="1495">
        <v>0</v>
      </c>
      <c r="K560" s="1209" t="str">
        <f t="shared" si="24"/>
        <v/>
      </c>
      <c r="L560" s="745"/>
      <c r="M560" s="2181" t="s">
        <v>6418</v>
      </c>
      <c r="N560" s="2182" t="str">
        <f>VLOOKUP(M560,'FICHE RATIOS'!C:D,2,FALSE)</f>
        <v>Equipements de Cuisine</v>
      </c>
    </row>
    <row r="561" spans="1:14" s="1039" customFormat="1" ht="24">
      <c r="A561" s="1040" t="s">
        <v>4959</v>
      </c>
      <c r="B561" s="1604" t="s">
        <v>5038</v>
      </c>
      <c r="C561" s="1516" t="s">
        <v>5038</v>
      </c>
      <c r="D561" s="1508" t="s">
        <v>4998</v>
      </c>
      <c r="E561" s="1509" t="s">
        <v>4959</v>
      </c>
      <c r="F561" s="1447">
        <v>500</v>
      </c>
      <c r="G561" s="1600">
        <v>1750</v>
      </c>
      <c r="H561" s="1605" t="s">
        <v>57</v>
      </c>
      <c r="I561" s="1447"/>
      <c r="J561" s="1495">
        <v>0</v>
      </c>
      <c r="K561" s="1292" t="s">
        <v>910</v>
      </c>
      <c r="L561" s="745"/>
      <c r="M561" s="2181" t="s">
        <v>6418</v>
      </c>
      <c r="N561" s="2182" t="str">
        <f>VLOOKUP(M561,'FICHE RATIOS'!C:D,2,FALSE)</f>
        <v>Equipements de Cuisine</v>
      </c>
    </row>
    <row r="562" spans="1:14" s="1039" customFormat="1" ht="12.75">
      <c r="A562" s="1040"/>
      <c r="B562" s="1598"/>
      <c r="C562" s="1519"/>
      <c r="D562" s="1508"/>
      <c r="E562" s="1509"/>
      <c r="F562" s="1447"/>
      <c r="G562" s="1600"/>
      <c r="H562" s="1580"/>
      <c r="I562" s="1447">
        <v>0</v>
      </c>
      <c r="J562" s="1495">
        <v>0</v>
      </c>
      <c r="K562" s="1209" t="str">
        <f>IF(I562=0,"",J562*I562)</f>
        <v/>
      </c>
      <c r="L562" s="745"/>
      <c r="M562" s="2181" t="s">
        <v>6418</v>
      </c>
      <c r="N562" s="2182" t="str">
        <f>VLOOKUP(M562,'FICHE RATIOS'!C:D,2,FALSE)</f>
        <v>Equipements de Cuisine</v>
      </c>
    </row>
    <row r="563" spans="1:14" s="1039" customFormat="1" ht="12">
      <c r="A563" s="1040"/>
      <c r="B563" s="1598"/>
      <c r="C563" s="1503"/>
      <c r="D563" s="1601" t="s">
        <v>5041</v>
      </c>
      <c r="E563" s="1602"/>
      <c r="F563" s="1602"/>
      <c r="G563" s="1602"/>
      <c r="H563" s="1581"/>
      <c r="I563" s="1447">
        <v>0</v>
      </c>
      <c r="J563" s="1495">
        <v>0</v>
      </c>
      <c r="K563" s="1209" t="str">
        <f>IF(I563=0,"",J563*I563)</f>
        <v/>
      </c>
      <c r="L563" s="745"/>
      <c r="M563" s="2181" t="s">
        <v>6418</v>
      </c>
      <c r="N563" s="2182" t="str">
        <f>VLOOKUP(M563,'FICHE RATIOS'!C:D,2,FALSE)</f>
        <v>Equipements de Cuisine</v>
      </c>
    </row>
    <row r="564" spans="1:14" s="1039" customFormat="1" ht="24">
      <c r="A564" s="1040" t="s">
        <v>4959</v>
      </c>
      <c r="B564" s="1604" t="s">
        <v>5042</v>
      </c>
      <c r="C564" s="1516" t="s">
        <v>5042</v>
      </c>
      <c r="D564" s="1508" t="s">
        <v>4998</v>
      </c>
      <c r="E564" s="1509" t="s">
        <v>4959</v>
      </c>
      <c r="F564" s="1447">
        <v>500</v>
      </c>
      <c r="G564" s="1600">
        <v>1750</v>
      </c>
      <c r="H564" s="1605" t="s">
        <v>57</v>
      </c>
      <c r="I564" s="1447"/>
      <c r="J564" s="1495">
        <v>0</v>
      </c>
      <c r="K564" s="1292" t="s">
        <v>910</v>
      </c>
      <c r="L564" s="745"/>
      <c r="M564" s="2181" t="s">
        <v>6418</v>
      </c>
      <c r="N564" s="2182" t="str">
        <f>VLOOKUP(M564,'FICHE RATIOS'!C:D,2,FALSE)</f>
        <v>Equipements de Cuisine</v>
      </c>
    </row>
    <row r="565" spans="1:14" s="1039" customFormat="1" ht="36">
      <c r="A565" s="1040" t="s">
        <v>4959</v>
      </c>
      <c r="B565" s="1604" t="s">
        <v>5043</v>
      </c>
      <c r="C565" s="1516" t="s">
        <v>5043</v>
      </c>
      <c r="D565" s="1508" t="s">
        <v>5012</v>
      </c>
      <c r="E565" s="1509">
        <v>1200</v>
      </c>
      <c r="F565" s="1447">
        <v>800</v>
      </c>
      <c r="G565" s="1600">
        <v>147</v>
      </c>
      <c r="H565" s="1580" t="s">
        <v>36</v>
      </c>
      <c r="I565" s="1447"/>
      <c r="J565" s="1495">
        <v>0</v>
      </c>
      <c r="K565" s="1292" t="s">
        <v>910</v>
      </c>
      <c r="L565" s="745"/>
      <c r="M565" s="2181" t="s">
        <v>6418</v>
      </c>
      <c r="N565" s="2182" t="str">
        <f>VLOOKUP(M565,'FICHE RATIOS'!C:D,2,FALSE)</f>
        <v>Equipements de Cuisine</v>
      </c>
    </row>
    <row r="566" spans="1:14" s="1039" customFormat="1" ht="24">
      <c r="A566" s="1040"/>
      <c r="B566" s="1604" t="s">
        <v>5044</v>
      </c>
      <c r="C566" s="1519" t="s">
        <v>5044</v>
      </c>
      <c r="D566" s="1508" t="s">
        <v>4956</v>
      </c>
      <c r="E566" s="1509">
        <v>200</v>
      </c>
      <c r="F566" s="1447">
        <v>200</v>
      </c>
      <c r="G566" s="1600">
        <v>200</v>
      </c>
      <c r="H566" s="1580" t="s">
        <v>36</v>
      </c>
      <c r="I566" s="1447">
        <v>1</v>
      </c>
      <c r="J566" s="1495">
        <v>179.43</v>
      </c>
      <c r="K566" s="1209">
        <f>IF(I566=0,"",J566*I566)</f>
        <v>179.43</v>
      </c>
      <c r="L566" s="745"/>
      <c r="M566" s="2181" t="s">
        <v>6418</v>
      </c>
      <c r="N566" s="2182" t="str">
        <f>VLOOKUP(M566,'FICHE RATIOS'!C:D,2,FALSE)</f>
        <v>Equipements de Cuisine</v>
      </c>
    </row>
    <row r="567" spans="1:14" s="1039" customFormat="1" ht="12.75">
      <c r="A567" s="1040"/>
      <c r="B567" s="1598"/>
      <c r="C567" s="1519"/>
      <c r="D567" s="1508"/>
      <c r="E567" s="1509"/>
      <c r="F567" s="1447"/>
      <c r="G567" s="1600"/>
      <c r="H567" s="1580"/>
      <c r="I567" s="1447">
        <v>0</v>
      </c>
      <c r="J567" s="1495">
        <v>0</v>
      </c>
      <c r="K567" s="1209" t="str">
        <f>IF(I567=0,"",J567*I567)</f>
        <v/>
      </c>
      <c r="L567" s="745"/>
      <c r="M567" s="2181" t="s">
        <v>6418</v>
      </c>
      <c r="N567" s="2182" t="str">
        <f>VLOOKUP(M567,'FICHE RATIOS'!C:D,2,FALSE)</f>
        <v>Equipements de Cuisine</v>
      </c>
    </row>
    <row r="568" spans="1:14" s="1039" customFormat="1" ht="12">
      <c r="A568" s="1040"/>
      <c r="B568" s="1598"/>
      <c r="C568" s="1503"/>
      <c r="D568" s="1601" t="s">
        <v>5045</v>
      </c>
      <c r="E568" s="1602"/>
      <c r="F568" s="1602"/>
      <c r="G568" s="1602"/>
      <c r="H568" s="1581"/>
      <c r="I568" s="1447">
        <v>0</v>
      </c>
      <c r="J568" s="1495">
        <v>0</v>
      </c>
      <c r="K568" s="1209" t="str">
        <f>IF(I568=0,"",J568*I568)</f>
        <v/>
      </c>
      <c r="L568" s="745"/>
      <c r="M568" s="2181" t="s">
        <v>6418</v>
      </c>
      <c r="N568" s="2182" t="str">
        <f>VLOOKUP(M568,'FICHE RATIOS'!C:D,2,FALSE)</f>
        <v>Equipements de Cuisine</v>
      </c>
    </row>
    <row r="569" spans="1:14" s="1039" customFormat="1" ht="36">
      <c r="A569" s="1040"/>
      <c r="B569" s="1604" t="s">
        <v>5046</v>
      </c>
      <c r="C569" s="1519" t="s">
        <v>5046</v>
      </c>
      <c r="D569" s="1508" t="s">
        <v>4978</v>
      </c>
      <c r="E569" s="1509">
        <v>400</v>
      </c>
      <c r="F569" s="1447">
        <v>440</v>
      </c>
      <c r="G569" s="1600">
        <v>755</v>
      </c>
      <c r="H569" s="1580" t="s">
        <v>36</v>
      </c>
      <c r="I569" s="1447">
        <v>1</v>
      </c>
      <c r="J569" s="1495">
        <v>358.85</v>
      </c>
      <c r="K569" s="1209">
        <f>IF(I569=0,"",J569*I569)</f>
        <v>358.85</v>
      </c>
      <c r="L569" s="745"/>
      <c r="M569" s="2181" t="s">
        <v>6418</v>
      </c>
      <c r="N569" s="2182" t="str">
        <f>VLOOKUP(M569,'FICHE RATIOS'!C:D,2,FALSE)</f>
        <v>Equipements de Cuisine</v>
      </c>
    </row>
    <row r="570" spans="1:14" s="1039" customFormat="1" ht="24">
      <c r="A570" s="1040"/>
      <c r="B570" s="1604" t="s">
        <v>5047</v>
      </c>
      <c r="C570" s="1519" t="s">
        <v>5047</v>
      </c>
      <c r="D570" s="1508" t="s">
        <v>5048</v>
      </c>
      <c r="E570" s="1509">
        <v>575</v>
      </c>
      <c r="F570" s="1447">
        <v>170</v>
      </c>
      <c r="G570" s="1600">
        <v>600</v>
      </c>
      <c r="H570" s="1580" t="s">
        <v>36</v>
      </c>
      <c r="I570" s="1447">
        <v>1</v>
      </c>
      <c r="J570" s="1495">
        <v>164.42</v>
      </c>
      <c r="K570" s="1209">
        <f>IF(I570=0,"",J570*I570)</f>
        <v>164.42</v>
      </c>
      <c r="L570" s="745"/>
      <c r="M570" s="2181" t="s">
        <v>6418</v>
      </c>
      <c r="N570" s="2182" t="str">
        <f>VLOOKUP(M570,'FICHE RATIOS'!C:D,2,FALSE)</f>
        <v>Equipements de Cuisine</v>
      </c>
    </row>
    <row r="571" spans="1:14" s="1039" customFormat="1" ht="12.75">
      <c r="A571" s="1040" t="s">
        <v>4959</v>
      </c>
      <c r="B571" s="1604" t="s">
        <v>5049</v>
      </c>
      <c r="C571" s="1516" t="s">
        <v>5049</v>
      </c>
      <c r="D571" s="1508" t="s">
        <v>4980</v>
      </c>
      <c r="E571" s="1509">
        <v>450</v>
      </c>
      <c r="F571" s="1447">
        <v>535</v>
      </c>
      <c r="G571" s="1600">
        <v>970</v>
      </c>
      <c r="H571" s="1580" t="s">
        <v>36</v>
      </c>
      <c r="I571" s="1447"/>
      <c r="J571" s="1495">
        <v>0</v>
      </c>
      <c r="K571" s="1292" t="s">
        <v>910</v>
      </c>
      <c r="L571" s="745"/>
      <c r="M571" s="2181" t="s">
        <v>6418</v>
      </c>
      <c r="N571" s="2182" t="str">
        <f>VLOOKUP(M571,'FICHE RATIOS'!C:D,2,FALSE)</f>
        <v>Equipements de Cuisine</v>
      </c>
    </row>
    <row r="572" spans="1:14" s="1039" customFormat="1" ht="12.75">
      <c r="A572" s="1040"/>
      <c r="B572" s="1604" t="s">
        <v>5050</v>
      </c>
      <c r="C572" s="1516" t="s">
        <v>5050</v>
      </c>
      <c r="D572" s="1508" t="s">
        <v>5051</v>
      </c>
      <c r="E572" s="1509" t="s">
        <v>4974</v>
      </c>
      <c r="F572" s="1447" t="s">
        <v>4974</v>
      </c>
      <c r="G572" s="1600" t="s">
        <v>4974</v>
      </c>
      <c r="H572" s="1580" t="s">
        <v>36</v>
      </c>
      <c r="I572" s="1447">
        <v>1</v>
      </c>
      <c r="J572" s="1495">
        <v>0</v>
      </c>
      <c r="K572" s="1292" t="s">
        <v>910</v>
      </c>
      <c r="L572" s="745"/>
      <c r="M572" s="2181" t="s">
        <v>6418</v>
      </c>
      <c r="N572" s="2182" t="str">
        <f>VLOOKUP(M572,'FICHE RATIOS'!C:D,2,FALSE)</f>
        <v>Equipements de Cuisine</v>
      </c>
    </row>
    <row r="573" spans="1:14" s="1039" customFormat="1" ht="24">
      <c r="A573" s="1040" t="s">
        <v>4959</v>
      </c>
      <c r="B573" s="1604" t="s">
        <v>5052</v>
      </c>
      <c r="C573" s="1516" t="s">
        <v>5052</v>
      </c>
      <c r="D573" s="1508" t="s">
        <v>5053</v>
      </c>
      <c r="E573" s="1509">
        <v>670</v>
      </c>
      <c r="F573" s="1447">
        <v>555</v>
      </c>
      <c r="G573" s="1600">
        <v>850</v>
      </c>
      <c r="H573" s="1580" t="s">
        <v>36</v>
      </c>
      <c r="I573" s="1447"/>
      <c r="J573" s="1495">
        <v>0</v>
      </c>
      <c r="K573" s="1292" t="s">
        <v>910</v>
      </c>
      <c r="L573" s="745"/>
      <c r="M573" s="2181" t="s">
        <v>6418</v>
      </c>
      <c r="N573" s="2182" t="str">
        <f>VLOOKUP(M573,'FICHE RATIOS'!C:D,2,FALSE)</f>
        <v>Equipements de Cuisine</v>
      </c>
    </row>
    <row r="574" spans="1:14" s="1039" customFormat="1" ht="24">
      <c r="A574" s="1040"/>
      <c r="B574" s="1604" t="s">
        <v>5054</v>
      </c>
      <c r="C574" s="1519" t="s">
        <v>5054</v>
      </c>
      <c r="D574" s="1508" t="s">
        <v>4969</v>
      </c>
      <c r="E574" s="1509">
        <v>500</v>
      </c>
      <c r="F574" s="1447">
        <v>500</v>
      </c>
      <c r="G574" s="1600">
        <v>390</v>
      </c>
      <c r="H574" s="1580" t="s">
        <v>36</v>
      </c>
      <c r="I574" s="1447">
        <v>1</v>
      </c>
      <c r="J574" s="1495">
        <v>403.66</v>
      </c>
      <c r="K574" s="1209">
        <f t="shared" ref="K574:K580" si="25">IF(I574=0,"",J574*I574)</f>
        <v>403.66</v>
      </c>
      <c r="L574" s="745"/>
      <c r="M574" s="2181" t="s">
        <v>6418</v>
      </c>
      <c r="N574" s="2182" t="str">
        <f>VLOOKUP(M574,'FICHE RATIOS'!C:D,2,FALSE)</f>
        <v>Equipements de Cuisine</v>
      </c>
    </row>
    <row r="575" spans="1:14" s="1039" customFormat="1" ht="24">
      <c r="A575" s="1040"/>
      <c r="B575" s="1604" t="s">
        <v>5055</v>
      </c>
      <c r="C575" s="1519" t="s">
        <v>5055</v>
      </c>
      <c r="D575" s="1508" t="s">
        <v>5056</v>
      </c>
      <c r="E575" s="1509">
        <v>565</v>
      </c>
      <c r="F575" s="1447">
        <v>880</v>
      </c>
      <c r="G575" s="1600">
        <v>1425</v>
      </c>
      <c r="H575" s="1580" t="s">
        <v>36</v>
      </c>
      <c r="I575" s="1447">
        <v>1</v>
      </c>
      <c r="J575" s="1495">
        <v>3255.06</v>
      </c>
      <c r="K575" s="1209">
        <f t="shared" si="25"/>
        <v>3255.06</v>
      </c>
      <c r="L575" s="745"/>
      <c r="M575" s="2181" t="s">
        <v>6418</v>
      </c>
      <c r="N575" s="2182" t="str">
        <f>VLOOKUP(M575,'FICHE RATIOS'!C:D,2,FALSE)</f>
        <v>Equipements de Cuisine</v>
      </c>
    </row>
    <row r="576" spans="1:14" s="1039" customFormat="1" ht="24">
      <c r="A576" s="1040"/>
      <c r="B576" s="1604" t="s">
        <v>5057</v>
      </c>
      <c r="C576" s="1523" t="s">
        <v>5057</v>
      </c>
      <c r="D576" s="1508" t="s">
        <v>5058</v>
      </c>
      <c r="E576" s="1509">
        <v>2400</v>
      </c>
      <c r="F576" s="1447">
        <v>700</v>
      </c>
      <c r="G576" s="1600">
        <v>900</v>
      </c>
      <c r="H576" s="1580" t="s">
        <v>36</v>
      </c>
      <c r="I576" s="1447">
        <v>1</v>
      </c>
      <c r="J576" s="1495">
        <v>1504.23</v>
      </c>
      <c r="K576" s="1209">
        <f t="shared" si="25"/>
        <v>1504.23</v>
      </c>
      <c r="L576" s="745"/>
      <c r="M576" s="2181" t="s">
        <v>6418</v>
      </c>
      <c r="N576" s="2182" t="str">
        <f>VLOOKUP(M576,'FICHE RATIOS'!C:D,2,FALSE)</f>
        <v>Equipements de Cuisine</v>
      </c>
    </row>
    <row r="577" spans="1:14" s="1039" customFormat="1" ht="24">
      <c r="A577" s="1040"/>
      <c r="B577" s="1604" t="s">
        <v>5059</v>
      </c>
      <c r="C577" s="1519" t="s">
        <v>5059</v>
      </c>
      <c r="D577" s="1508" t="s">
        <v>5060</v>
      </c>
      <c r="E577" s="1509">
        <v>578</v>
      </c>
      <c r="F577" s="1447">
        <v>639</v>
      </c>
      <c r="G577" s="1600">
        <v>1005</v>
      </c>
      <c r="H577" s="1580" t="s">
        <v>36</v>
      </c>
      <c r="I577" s="1447">
        <v>1</v>
      </c>
      <c r="J577" s="1495">
        <v>2238.9899999999998</v>
      </c>
      <c r="K577" s="1209">
        <f t="shared" si="25"/>
        <v>2238.9899999999998</v>
      </c>
      <c r="L577" s="745"/>
      <c r="M577" s="2181" t="s">
        <v>6418</v>
      </c>
      <c r="N577" s="2182" t="str">
        <f>VLOOKUP(M577,'FICHE RATIOS'!C:D,2,FALSE)</f>
        <v>Equipements de Cuisine</v>
      </c>
    </row>
    <row r="578" spans="1:14" s="1039" customFormat="1" ht="36">
      <c r="A578" s="1040"/>
      <c r="B578" s="1604" t="s">
        <v>5061</v>
      </c>
      <c r="C578" s="1523" t="s">
        <v>5061</v>
      </c>
      <c r="D578" s="1508" t="s">
        <v>5062</v>
      </c>
      <c r="E578" s="1509">
        <v>1800</v>
      </c>
      <c r="F578" s="1447">
        <v>700</v>
      </c>
      <c r="G578" s="1600">
        <v>900</v>
      </c>
      <c r="H578" s="1580" t="s">
        <v>36</v>
      </c>
      <c r="I578" s="1447">
        <v>1</v>
      </c>
      <c r="J578" s="1495">
        <v>1823.43</v>
      </c>
      <c r="K578" s="1209">
        <f t="shared" si="25"/>
        <v>1823.43</v>
      </c>
      <c r="L578" s="745"/>
      <c r="M578" s="2181" t="s">
        <v>6418</v>
      </c>
      <c r="N578" s="2182" t="str">
        <f>VLOOKUP(M578,'FICHE RATIOS'!C:D,2,FALSE)</f>
        <v>Equipements de Cuisine</v>
      </c>
    </row>
    <row r="579" spans="1:14" s="1039" customFormat="1" ht="12.75">
      <c r="A579" s="1040"/>
      <c r="B579" s="1604" t="s">
        <v>5063</v>
      </c>
      <c r="C579" s="1519" t="s">
        <v>5063</v>
      </c>
      <c r="D579" s="1508" t="s">
        <v>5064</v>
      </c>
      <c r="E579" s="1509">
        <v>250</v>
      </c>
      <c r="F579" s="1447">
        <v>450</v>
      </c>
      <c r="G579" s="1600">
        <v>750</v>
      </c>
      <c r="H579" s="1580" t="s">
        <v>36</v>
      </c>
      <c r="I579" s="1447">
        <v>1</v>
      </c>
      <c r="J579" s="1495">
        <v>2114.6999999999998</v>
      </c>
      <c r="K579" s="1209">
        <f t="shared" si="25"/>
        <v>2114.6999999999998</v>
      </c>
      <c r="L579" s="745"/>
      <c r="M579" s="2181" t="s">
        <v>6418</v>
      </c>
      <c r="N579" s="2182" t="str">
        <f>VLOOKUP(M579,'FICHE RATIOS'!C:D,2,FALSE)</f>
        <v>Equipements de Cuisine</v>
      </c>
    </row>
    <row r="580" spans="1:14" s="1039" customFormat="1" ht="24">
      <c r="A580" s="1040"/>
      <c r="B580" s="1604" t="s">
        <v>5065</v>
      </c>
      <c r="C580" s="1519" t="s">
        <v>5065</v>
      </c>
      <c r="D580" s="1508" t="s">
        <v>4971</v>
      </c>
      <c r="E580" s="1509">
        <v>1400</v>
      </c>
      <c r="F580" s="1447">
        <v>700</v>
      </c>
      <c r="G580" s="1600">
        <v>900</v>
      </c>
      <c r="H580" s="1605" t="s">
        <v>36</v>
      </c>
      <c r="I580" s="1447">
        <v>1</v>
      </c>
      <c r="J580" s="1495">
        <v>872.67</v>
      </c>
      <c r="K580" s="1209">
        <f t="shared" si="25"/>
        <v>872.67</v>
      </c>
      <c r="L580" s="745"/>
      <c r="M580" s="2181" t="s">
        <v>6418</v>
      </c>
      <c r="N580" s="2182" t="str">
        <f>VLOOKUP(M580,'FICHE RATIOS'!C:D,2,FALSE)</f>
        <v>Equipements de Cuisine</v>
      </c>
    </row>
    <row r="581" spans="1:14" s="1039" customFormat="1" ht="24">
      <c r="A581" s="1040" t="s">
        <v>4959</v>
      </c>
      <c r="B581" s="1604" t="s">
        <v>5066</v>
      </c>
      <c r="C581" s="1516" t="s">
        <v>5066</v>
      </c>
      <c r="D581" s="1508" t="s">
        <v>5067</v>
      </c>
      <c r="E581" s="1509">
        <v>760</v>
      </c>
      <c r="F581" s="1447">
        <v>660</v>
      </c>
      <c r="G581" s="1600">
        <v>1785</v>
      </c>
      <c r="H581" s="1580" t="s">
        <v>36</v>
      </c>
      <c r="I581" s="1447"/>
      <c r="J581" s="1495">
        <v>0</v>
      </c>
      <c r="K581" s="1292" t="s">
        <v>910</v>
      </c>
      <c r="L581" s="745"/>
      <c r="M581" s="2181" t="s">
        <v>6418</v>
      </c>
      <c r="N581" s="2182" t="str">
        <f>VLOOKUP(M581,'FICHE RATIOS'!C:D,2,FALSE)</f>
        <v>Equipements de Cuisine</v>
      </c>
    </row>
    <row r="582" spans="1:14" s="1039" customFormat="1" ht="12.75">
      <c r="A582" s="1040"/>
      <c r="B582" s="1604" t="s">
        <v>5068</v>
      </c>
      <c r="C582" s="1516" t="s">
        <v>5068</v>
      </c>
      <c r="D582" s="1508" t="s">
        <v>5069</v>
      </c>
      <c r="E582" s="1509">
        <v>1200</v>
      </c>
      <c r="F582" s="1447">
        <v>700</v>
      </c>
      <c r="G582" s="1600">
        <v>900</v>
      </c>
      <c r="H582" s="1605" t="s">
        <v>36</v>
      </c>
      <c r="I582" s="1447">
        <v>1</v>
      </c>
      <c r="J582" s="1495">
        <v>0</v>
      </c>
      <c r="K582" s="1292" t="s">
        <v>910</v>
      </c>
      <c r="L582" s="745"/>
      <c r="M582" s="2181" t="s">
        <v>6418</v>
      </c>
      <c r="N582" s="2182" t="str">
        <f>VLOOKUP(M582,'FICHE RATIOS'!C:D,2,FALSE)</f>
        <v>Equipements de Cuisine</v>
      </c>
    </row>
    <row r="583" spans="1:14" s="1039" customFormat="1" ht="12.75">
      <c r="A583" s="1040"/>
      <c r="B583" s="1598"/>
      <c r="C583" s="1519"/>
      <c r="D583" s="1508"/>
      <c r="E583" s="1509"/>
      <c r="F583" s="1447"/>
      <c r="G583" s="1600"/>
      <c r="H583" s="1580"/>
      <c r="I583" s="1447">
        <v>0</v>
      </c>
      <c r="J583" s="1495">
        <v>0</v>
      </c>
      <c r="K583" s="1209" t="str">
        <f t="shared" ref="K583:K594" si="26">IF(I583=0,"",J583*I583)</f>
        <v/>
      </c>
      <c r="L583" s="745"/>
      <c r="M583" s="2181" t="s">
        <v>6418</v>
      </c>
      <c r="N583" s="2182" t="str">
        <f>VLOOKUP(M583,'FICHE RATIOS'!C:D,2,FALSE)</f>
        <v>Equipements de Cuisine</v>
      </c>
    </row>
    <row r="584" spans="1:14" s="1039" customFormat="1" ht="12">
      <c r="A584" s="1040"/>
      <c r="B584" s="1598"/>
      <c r="C584" s="1503"/>
      <c r="D584" s="1601" t="s">
        <v>5070</v>
      </c>
      <c r="E584" s="1602"/>
      <c r="F584" s="1602"/>
      <c r="G584" s="1602"/>
      <c r="H584" s="1581"/>
      <c r="I584" s="1447">
        <v>0</v>
      </c>
      <c r="J584" s="1495">
        <v>0</v>
      </c>
      <c r="K584" s="1209" t="str">
        <f t="shared" si="26"/>
        <v/>
      </c>
      <c r="L584" s="745"/>
      <c r="M584" s="2181" t="s">
        <v>6418</v>
      </c>
      <c r="N584" s="2182" t="str">
        <f>VLOOKUP(M584,'FICHE RATIOS'!C:D,2,FALSE)</f>
        <v>Equipements de Cuisine</v>
      </c>
    </row>
    <row r="585" spans="1:14" s="1039" customFormat="1" ht="12.75">
      <c r="A585" s="1040"/>
      <c r="B585" s="1598" t="s">
        <v>5071</v>
      </c>
      <c r="C585" s="1507" t="s">
        <v>5071</v>
      </c>
      <c r="D585" s="1508" t="s">
        <v>5345</v>
      </c>
      <c r="E585" s="1509"/>
      <c r="F585" s="1447"/>
      <c r="G585" s="1600"/>
      <c r="H585" s="1580" t="s">
        <v>36</v>
      </c>
      <c r="I585" s="1447">
        <v>1</v>
      </c>
      <c r="J585" s="1495">
        <v>3650.06</v>
      </c>
      <c r="K585" s="1209">
        <f t="shared" si="26"/>
        <v>3650.06</v>
      </c>
      <c r="L585" s="745"/>
      <c r="M585" s="2181" t="s">
        <v>6418</v>
      </c>
      <c r="N585" s="2182" t="str">
        <f>VLOOKUP(M585,'FICHE RATIOS'!C:D,2,FALSE)</f>
        <v>Equipements de Cuisine</v>
      </c>
    </row>
    <row r="586" spans="1:14" s="1039" customFormat="1" ht="24">
      <c r="A586" s="1040"/>
      <c r="B586" s="1604" t="s">
        <v>5072</v>
      </c>
      <c r="C586" s="1519" t="s">
        <v>5072</v>
      </c>
      <c r="D586" s="1508" t="s">
        <v>5048</v>
      </c>
      <c r="E586" s="1509">
        <v>575</v>
      </c>
      <c r="F586" s="1447">
        <v>170</v>
      </c>
      <c r="G586" s="1600">
        <v>600</v>
      </c>
      <c r="H586" s="1580" t="s">
        <v>36</v>
      </c>
      <c r="I586" s="1447">
        <v>1</v>
      </c>
      <c r="J586" s="1495">
        <v>164.42</v>
      </c>
      <c r="K586" s="1209">
        <f t="shared" si="26"/>
        <v>164.42</v>
      </c>
      <c r="L586" s="745"/>
      <c r="M586" s="2181" t="s">
        <v>6418</v>
      </c>
      <c r="N586" s="2182" t="str">
        <f>VLOOKUP(M586,'FICHE RATIOS'!C:D,2,FALSE)</f>
        <v>Equipements de Cuisine</v>
      </c>
    </row>
    <row r="587" spans="1:14" s="1039" customFormat="1" ht="36">
      <c r="A587" s="1040"/>
      <c r="B587" s="1604" t="s">
        <v>5073</v>
      </c>
      <c r="C587" s="1519" t="s">
        <v>5073</v>
      </c>
      <c r="D587" s="1508" t="s">
        <v>4978</v>
      </c>
      <c r="E587" s="1509">
        <v>400</v>
      </c>
      <c r="F587" s="1447">
        <v>440</v>
      </c>
      <c r="G587" s="1600">
        <v>755</v>
      </c>
      <c r="H587" s="1580" t="s">
        <v>36</v>
      </c>
      <c r="I587" s="1447">
        <v>1</v>
      </c>
      <c r="J587" s="1495">
        <v>358.85</v>
      </c>
      <c r="K587" s="1209">
        <f t="shared" si="26"/>
        <v>358.85</v>
      </c>
      <c r="L587" s="745"/>
      <c r="M587" s="2181" t="s">
        <v>6418</v>
      </c>
      <c r="N587" s="2182" t="str">
        <f>VLOOKUP(M587,'FICHE RATIOS'!C:D,2,FALSE)</f>
        <v>Equipements de Cuisine</v>
      </c>
    </row>
    <row r="588" spans="1:14" s="1039" customFormat="1" ht="24">
      <c r="A588" s="1040"/>
      <c r="B588" s="1604" t="s">
        <v>5074</v>
      </c>
      <c r="C588" s="1519" t="s">
        <v>5074</v>
      </c>
      <c r="D588" s="1508" t="s">
        <v>4956</v>
      </c>
      <c r="E588" s="1509">
        <v>200</v>
      </c>
      <c r="F588" s="1447">
        <v>200</v>
      </c>
      <c r="G588" s="1600">
        <v>200</v>
      </c>
      <c r="H588" s="1580" t="s">
        <v>36</v>
      </c>
      <c r="I588" s="1447">
        <v>2</v>
      </c>
      <c r="J588" s="1495">
        <v>179.43</v>
      </c>
      <c r="K588" s="1209">
        <f t="shared" si="26"/>
        <v>358.86</v>
      </c>
      <c r="L588" s="745"/>
      <c r="M588" s="2181" t="s">
        <v>6418</v>
      </c>
      <c r="N588" s="2182" t="str">
        <f>VLOOKUP(M588,'FICHE RATIOS'!C:D,2,FALSE)</f>
        <v>Equipements de Cuisine</v>
      </c>
    </row>
    <row r="589" spans="1:14" s="1039" customFormat="1" ht="24">
      <c r="A589" s="1040"/>
      <c r="B589" s="1604" t="s">
        <v>5075</v>
      </c>
      <c r="C589" s="1519" t="s">
        <v>5075</v>
      </c>
      <c r="D589" s="1508" t="s">
        <v>4971</v>
      </c>
      <c r="E589" s="1509">
        <v>1500</v>
      </c>
      <c r="F589" s="1447">
        <v>700</v>
      </c>
      <c r="G589" s="1600">
        <v>900</v>
      </c>
      <c r="H589" s="1605" t="s">
        <v>36</v>
      </c>
      <c r="I589" s="1447">
        <v>1</v>
      </c>
      <c r="J589" s="1495">
        <v>895.47</v>
      </c>
      <c r="K589" s="1209">
        <f t="shared" si="26"/>
        <v>895.47</v>
      </c>
      <c r="L589" s="745"/>
      <c r="M589" s="2181" t="s">
        <v>6418</v>
      </c>
      <c r="N589" s="2182" t="str">
        <f>VLOOKUP(M589,'FICHE RATIOS'!C:D,2,FALSE)</f>
        <v>Equipements de Cuisine</v>
      </c>
    </row>
    <row r="590" spans="1:14" s="1039" customFormat="1" ht="12.75">
      <c r="A590" s="1040"/>
      <c r="B590" s="1604" t="s">
        <v>5076</v>
      </c>
      <c r="C590" s="1519" t="s">
        <v>5076</v>
      </c>
      <c r="D590" s="1508" t="s">
        <v>5077</v>
      </c>
      <c r="E590" s="1509">
        <v>1500</v>
      </c>
      <c r="F590" s="1447">
        <v>400</v>
      </c>
      <c r="G590" s="1600">
        <v>100</v>
      </c>
      <c r="H590" s="1605" t="s">
        <v>36</v>
      </c>
      <c r="I590" s="1447">
        <v>1</v>
      </c>
      <c r="J590" s="1495">
        <v>184.11</v>
      </c>
      <c r="K590" s="1209">
        <f t="shared" si="26"/>
        <v>184.11</v>
      </c>
      <c r="L590" s="745"/>
      <c r="M590" s="2181" t="s">
        <v>6418</v>
      </c>
      <c r="N590" s="2182" t="str">
        <f>VLOOKUP(M590,'FICHE RATIOS'!C:D,2,FALSE)</f>
        <v>Equipements de Cuisine</v>
      </c>
    </row>
    <row r="591" spans="1:14" s="1039" customFormat="1" ht="24">
      <c r="A591" s="1040"/>
      <c r="B591" s="1604" t="s">
        <v>5078</v>
      </c>
      <c r="C591" s="1523" t="s">
        <v>5078</v>
      </c>
      <c r="D591" s="1508" t="s">
        <v>5079</v>
      </c>
      <c r="E591" s="1509">
        <v>1800</v>
      </c>
      <c r="F591" s="1447">
        <v>700</v>
      </c>
      <c r="G591" s="1600">
        <v>900</v>
      </c>
      <c r="H591" s="1605" t="s">
        <v>36</v>
      </c>
      <c r="I591" s="1447">
        <v>2</v>
      </c>
      <c r="J591" s="1495">
        <v>612.75</v>
      </c>
      <c r="K591" s="1209">
        <f t="shared" si="26"/>
        <v>1225.5</v>
      </c>
      <c r="L591" s="745"/>
      <c r="M591" s="2181" t="s">
        <v>6418</v>
      </c>
      <c r="N591" s="2182" t="str">
        <f>VLOOKUP(M591,'FICHE RATIOS'!C:D,2,FALSE)</f>
        <v>Equipements de Cuisine</v>
      </c>
    </row>
    <row r="592" spans="1:14" s="1039" customFormat="1" ht="27.6" customHeight="1">
      <c r="A592" s="1040"/>
      <c r="B592" s="1604" t="s">
        <v>5080</v>
      </c>
      <c r="C592" s="1519" t="s">
        <v>5080</v>
      </c>
      <c r="D592" s="1508" t="s">
        <v>5081</v>
      </c>
      <c r="E592" s="1509">
        <v>1800</v>
      </c>
      <c r="F592" s="1447">
        <v>400</v>
      </c>
      <c r="G592" s="1600">
        <v>600</v>
      </c>
      <c r="H592" s="1605" t="s">
        <v>36</v>
      </c>
      <c r="I592" s="1447">
        <v>1</v>
      </c>
      <c r="J592" s="1495">
        <v>892.05</v>
      </c>
      <c r="K592" s="1209">
        <f t="shared" si="26"/>
        <v>892.05</v>
      </c>
      <c r="L592" s="745"/>
      <c r="M592" s="2181" t="s">
        <v>6418</v>
      </c>
      <c r="N592" s="2182" t="str">
        <f>VLOOKUP(M592,'FICHE RATIOS'!C:D,2,FALSE)</f>
        <v>Equipements de Cuisine</v>
      </c>
    </row>
    <row r="593" spans="1:14" s="1039" customFormat="1" ht="24">
      <c r="A593" s="1040"/>
      <c r="B593" s="1604" t="s">
        <v>5082</v>
      </c>
      <c r="C593" s="1519" t="s">
        <v>5082</v>
      </c>
      <c r="D593" s="1508" t="s">
        <v>5083</v>
      </c>
      <c r="E593" s="1509">
        <v>250</v>
      </c>
      <c r="F593" s="1447">
        <v>260</v>
      </c>
      <c r="G593" s="1600">
        <v>110</v>
      </c>
      <c r="H593" s="1580" t="s">
        <v>36</v>
      </c>
      <c r="I593" s="1447">
        <v>1</v>
      </c>
      <c r="J593" s="1495">
        <v>194.51</v>
      </c>
      <c r="K593" s="1209">
        <f t="shared" si="26"/>
        <v>194.51</v>
      </c>
      <c r="L593" s="745"/>
      <c r="M593" s="2181" t="s">
        <v>6418</v>
      </c>
      <c r="N593" s="2182" t="str">
        <f>VLOOKUP(M593,'FICHE RATIOS'!C:D,2,FALSE)</f>
        <v>Equipements de Cuisine</v>
      </c>
    </row>
    <row r="594" spans="1:14" s="1039" customFormat="1" ht="36">
      <c r="A594" s="1040"/>
      <c r="B594" s="1604" t="s">
        <v>5084</v>
      </c>
      <c r="C594" s="1519" t="s">
        <v>5084</v>
      </c>
      <c r="D594" s="1508" t="s">
        <v>5085</v>
      </c>
      <c r="E594" s="1509">
        <v>416</v>
      </c>
      <c r="F594" s="1447">
        <v>680</v>
      </c>
      <c r="G594" s="1600">
        <v>517</v>
      </c>
      <c r="H594" s="1580" t="s">
        <v>36</v>
      </c>
      <c r="I594" s="1447">
        <v>1</v>
      </c>
      <c r="J594" s="1495">
        <v>3847.54</v>
      </c>
      <c r="K594" s="1209">
        <f t="shared" si="26"/>
        <v>3847.54</v>
      </c>
      <c r="L594" s="745"/>
      <c r="M594" s="2181" t="s">
        <v>6418</v>
      </c>
      <c r="N594" s="2182" t="str">
        <f>VLOOKUP(M594,'FICHE RATIOS'!C:D,2,FALSE)</f>
        <v>Equipements de Cuisine</v>
      </c>
    </row>
    <row r="595" spans="1:14" s="1039" customFormat="1" ht="12.75">
      <c r="A595" s="1040"/>
      <c r="B595" s="1604" t="s">
        <v>5086</v>
      </c>
      <c r="C595" s="1516" t="s">
        <v>5086</v>
      </c>
      <c r="D595" s="1508" t="s">
        <v>5069</v>
      </c>
      <c r="E595" s="1509">
        <v>1400</v>
      </c>
      <c r="F595" s="1447">
        <v>700</v>
      </c>
      <c r="G595" s="1600">
        <v>900</v>
      </c>
      <c r="H595" s="1605" t="s">
        <v>36</v>
      </c>
      <c r="I595" s="1447"/>
      <c r="J595" s="1495">
        <v>0</v>
      </c>
      <c r="K595" s="1292" t="s">
        <v>910</v>
      </c>
      <c r="L595" s="745"/>
      <c r="M595" s="2181" t="s">
        <v>6418</v>
      </c>
      <c r="N595" s="2182" t="str">
        <f>VLOOKUP(M595,'FICHE RATIOS'!C:D,2,FALSE)</f>
        <v>Equipements de Cuisine</v>
      </c>
    </row>
    <row r="596" spans="1:14" s="1039" customFormat="1" ht="24">
      <c r="A596" s="1040"/>
      <c r="B596" s="1604" t="s">
        <v>5087</v>
      </c>
      <c r="C596" s="1519" t="s">
        <v>5087</v>
      </c>
      <c r="D596" s="1508" t="s">
        <v>5088</v>
      </c>
      <c r="E596" s="1509">
        <v>800</v>
      </c>
      <c r="F596" s="1447">
        <v>580</v>
      </c>
      <c r="G596" s="1600">
        <v>570</v>
      </c>
      <c r="H596" s="1580" t="s">
        <v>36</v>
      </c>
      <c r="I596" s="1447">
        <v>1</v>
      </c>
      <c r="J596" s="1495">
        <v>2119.06</v>
      </c>
      <c r="K596" s="1209">
        <f>IF(I596=0,"",J596*I596)</f>
        <v>2119.06</v>
      </c>
      <c r="L596" s="745"/>
      <c r="M596" s="2181" t="s">
        <v>6418</v>
      </c>
      <c r="N596" s="2182" t="str">
        <f>VLOOKUP(M596,'FICHE RATIOS'!C:D,2,FALSE)</f>
        <v>Equipements de Cuisine</v>
      </c>
    </row>
    <row r="597" spans="1:14" s="1039" customFormat="1" ht="12.75">
      <c r="A597" s="1040" t="s">
        <v>4959</v>
      </c>
      <c r="B597" s="1604" t="s">
        <v>5089</v>
      </c>
      <c r="C597" s="1516" t="s">
        <v>5089</v>
      </c>
      <c r="D597" s="1508" t="s">
        <v>4980</v>
      </c>
      <c r="E597" s="1509">
        <v>450</v>
      </c>
      <c r="F597" s="1447">
        <v>535</v>
      </c>
      <c r="G597" s="1600">
        <v>970</v>
      </c>
      <c r="H597" s="1580" t="s">
        <v>36</v>
      </c>
      <c r="I597" s="1447"/>
      <c r="J597" s="1495">
        <v>0</v>
      </c>
      <c r="K597" s="1292" t="s">
        <v>910</v>
      </c>
      <c r="L597" s="745"/>
      <c r="M597" s="2181" t="s">
        <v>6418</v>
      </c>
      <c r="N597" s="2182" t="str">
        <f>VLOOKUP(M597,'FICHE RATIOS'!C:D,2,FALSE)</f>
        <v>Equipements de Cuisine</v>
      </c>
    </row>
    <row r="598" spans="1:14" s="1039" customFormat="1" ht="24">
      <c r="A598" s="1040" t="s">
        <v>4959</v>
      </c>
      <c r="B598" s="1604" t="s">
        <v>5090</v>
      </c>
      <c r="C598" s="1516" t="s">
        <v>5090</v>
      </c>
      <c r="D598" s="1508" t="s">
        <v>5093</v>
      </c>
      <c r="E598" s="1509">
        <v>1065</v>
      </c>
      <c r="F598" s="1447">
        <v>450</v>
      </c>
      <c r="G598" s="1600">
        <v>1000</v>
      </c>
      <c r="H598" s="1580" t="s">
        <v>36</v>
      </c>
      <c r="I598" s="1447"/>
      <c r="J598" s="1495">
        <v>0</v>
      </c>
      <c r="K598" s="1292" t="s">
        <v>910</v>
      </c>
      <c r="L598" s="745"/>
      <c r="M598" s="2181" t="s">
        <v>6418</v>
      </c>
      <c r="N598" s="2182" t="str">
        <f>VLOOKUP(M598,'FICHE RATIOS'!C:D,2,FALSE)</f>
        <v>Equipements de Cuisine</v>
      </c>
    </row>
    <row r="599" spans="1:14" s="1039" customFormat="1" ht="24">
      <c r="A599" s="1040" t="s">
        <v>4959</v>
      </c>
      <c r="B599" s="1604" t="s">
        <v>5092</v>
      </c>
      <c r="C599" s="1516" t="s">
        <v>5092</v>
      </c>
      <c r="D599" s="1508" t="s">
        <v>5067</v>
      </c>
      <c r="E599" s="1509">
        <v>760</v>
      </c>
      <c r="F599" s="1447">
        <v>660</v>
      </c>
      <c r="G599" s="1600">
        <v>1785</v>
      </c>
      <c r="H599" s="1580" t="s">
        <v>36</v>
      </c>
      <c r="I599" s="1447"/>
      <c r="J599" s="1495">
        <v>0</v>
      </c>
      <c r="K599" s="1292" t="s">
        <v>910</v>
      </c>
      <c r="L599" s="745"/>
      <c r="M599" s="2181" t="s">
        <v>6418</v>
      </c>
      <c r="N599" s="2182" t="str">
        <f>VLOOKUP(M599,'FICHE RATIOS'!C:D,2,FALSE)</f>
        <v>Equipements de Cuisine</v>
      </c>
    </row>
    <row r="600" spans="1:14" s="1039" customFormat="1" ht="60">
      <c r="A600" s="1040"/>
      <c r="B600" s="1604" t="s">
        <v>5094</v>
      </c>
      <c r="C600" s="1523" t="s">
        <v>5094</v>
      </c>
      <c r="D600" s="1508" t="s">
        <v>5096</v>
      </c>
      <c r="E600" s="1509">
        <v>470</v>
      </c>
      <c r="F600" s="1447">
        <v>710</v>
      </c>
      <c r="G600" s="1600">
        <v>1490</v>
      </c>
      <c r="H600" s="1580" t="s">
        <v>36</v>
      </c>
      <c r="I600" s="1447">
        <v>1</v>
      </c>
      <c r="J600" s="1495">
        <v>7537.64</v>
      </c>
      <c r="K600" s="1209">
        <f>IF(I600=0,"",J600*I600)</f>
        <v>7537.64</v>
      </c>
      <c r="L600" s="745"/>
      <c r="M600" s="2181" t="s">
        <v>6418</v>
      </c>
      <c r="N600" s="2182" t="str">
        <f>VLOOKUP(M600,'FICHE RATIOS'!C:D,2,FALSE)</f>
        <v>Equipements de Cuisine</v>
      </c>
    </row>
    <row r="601" spans="1:14" s="1039" customFormat="1" ht="24">
      <c r="A601" s="1040" t="s">
        <v>4959</v>
      </c>
      <c r="B601" s="1604" t="s">
        <v>5095</v>
      </c>
      <c r="C601" s="1516" t="s">
        <v>5095</v>
      </c>
      <c r="D601" s="1508" t="s">
        <v>5053</v>
      </c>
      <c r="E601" s="1509">
        <v>670</v>
      </c>
      <c r="F601" s="1447">
        <v>555</v>
      </c>
      <c r="G601" s="1600">
        <v>850</v>
      </c>
      <c r="H601" s="1580" t="s">
        <v>36</v>
      </c>
      <c r="I601" s="1447"/>
      <c r="J601" s="1495">
        <v>0</v>
      </c>
      <c r="K601" s="1292" t="s">
        <v>910</v>
      </c>
      <c r="L601" s="745"/>
      <c r="M601" s="2181" t="s">
        <v>6418</v>
      </c>
      <c r="N601" s="2182" t="str">
        <f>VLOOKUP(M601,'FICHE RATIOS'!C:D,2,FALSE)</f>
        <v>Equipements de Cuisine</v>
      </c>
    </row>
    <row r="602" spans="1:14" s="1039" customFormat="1" ht="36">
      <c r="A602" s="1040"/>
      <c r="B602" s="1604" t="s">
        <v>5097</v>
      </c>
      <c r="C602" s="1519" t="s">
        <v>5097</v>
      </c>
      <c r="D602" s="1508" t="s">
        <v>5098</v>
      </c>
      <c r="E602" s="1509">
        <v>670</v>
      </c>
      <c r="F602" s="1447">
        <v>700</v>
      </c>
      <c r="G602" s="1600">
        <v>1380</v>
      </c>
      <c r="H602" s="1580" t="s">
        <v>36</v>
      </c>
      <c r="I602" s="1447">
        <v>1</v>
      </c>
      <c r="J602" s="1495">
        <v>5371.12</v>
      </c>
      <c r="K602" s="1209">
        <f>IF(I602=0,"",J602*I602)</f>
        <v>5371.12</v>
      </c>
      <c r="L602" s="745"/>
      <c r="M602" s="2181" t="s">
        <v>6418</v>
      </c>
      <c r="N602" s="2182" t="str">
        <f>VLOOKUP(M602,'FICHE RATIOS'!C:D,2,FALSE)</f>
        <v>Equipements de Cuisine</v>
      </c>
    </row>
    <row r="603" spans="1:14" s="1039" customFormat="1" ht="12.75">
      <c r="A603" s="1040"/>
      <c r="B603" s="1604"/>
      <c r="C603" s="1519"/>
      <c r="D603" s="1508"/>
      <c r="E603" s="1509"/>
      <c r="F603" s="1447"/>
      <c r="G603" s="1600"/>
      <c r="H603" s="1580"/>
      <c r="I603" s="1447">
        <v>0</v>
      </c>
      <c r="J603" s="1495">
        <v>0</v>
      </c>
      <c r="K603" s="1209" t="str">
        <f>IF(I603=0,"",J603*I603)</f>
        <v/>
      </c>
      <c r="L603" s="745"/>
      <c r="M603" s="2181" t="s">
        <v>6418</v>
      </c>
      <c r="N603" s="2182" t="str">
        <f>VLOOKUP(M603,'FICHE RATIOS'!C:D,2,FALSE)</f>
        <v>Equipements de Cuisine</v>
      </c>
    </row>
    <row r="604" spans="1:14" s="1039" customFormat="1" ht="12">
      <c r="A604" s="1040"/>
      <c r="B604" s="1598"/>
      <c r="C604" s="1503"/>
      <c r="D604" s="1601" t="s">
        <v>5101</v>
      </c>
      <c r="E604" s="1602"/>
      <c r="F604" s="1602"/>
      <c r="G604" s="1602"/>
      <c r="H604" s="1581"/>
      <c r="I604" s="1447">
        <v>0</v>
      </c>
      <c r="J604" s="1495">
        <v>0</v>
      </c>
      <c r="K604" s="1209" t="str">
        <f>IF(I604=0,"",J604*I604)</f>
        <v/>
      </c>
      <c r="L604" s="745"/>
      <c r="M604" s="2181" t="s">
        <v>6418</v>
      </c>
      <c r="N604" s="2182" t="str">
        <f>VLOOKUP(M604,'FICHE RATIOS'!C:D,2,FALSE)</f>
        <v>Equipements de Cuisine</v>
      </c>
    </row>
    <row r="605" spans="1:14" s="1039" customFormat="1" ht="12.75">
      <c r="A605" s="1040"/>
      <c r="B605" s="1604" t="s">
        <v>5102</v>
      </c>
      <c r="C605" s="1519" t="s">
        <v>5102</v>
      </c>
      <c r="D605" s="1508" t="s">
        <v>5016</v>
      </c>
      <c r="E605" s="1447" t="s">
        <v>4959</v>
      </c>
      <c r="F605" s="1614" t="s">
        <v>4959</v>
      </c>
      <c r="G605" s="1600">
        <v>2400</v>
      </c>
      <c r="H605" s="1605" t="s">
        <v>57</v>
      </c>
      <c r="I605" s="1447">
        <v>1</v>
      </c>
      <c r="J605" s="1495">
        <v>2429.63</v>
      </c>
      <c r="K605" s="1209">
        <f>IF(I605=0,"",J605*I605)</f>
        <v>2429.63</v>
      </c>
      <c r="L605" s="745"/>
      <c r="M605" s="2181" t="s">
        <v>6418</v>
      </c>
      <c r="N605" s="2182" t="str">
        <f>VLOOKUP(M605,'FICHE RATIOS'!C:D,2,FALSE)</f>
        <v>Equipements de Cuisine</v>
      </c>
    </row>
    <row r="606" spans="1:14" s="1039" customFormat="1" ht="12.75">
      <c r="A606" s="1040"/>
      <c r="B606" s="1598" t="s">
        <v>5103</v>
      </c>
      <c r="C606" s="1507" t="s">
        <v>5103</v>
      </c>
      <c r="D606" s="1508" t="s">
        <v>5345</v>
      </c>
      <c r="E606" s="1447"/>
      <c r="F606" s="1614"/>
      <c r="G606" s="1600"/>
      <c r="H606" s="1580" t="s">
        <v>36</v>
      </c>
      <c r="I606" s="1447">
        <v>1</v>
      </c>
      <c r="J606" s="1495">
        <v>3235.39</v>
      </c>
      <c r="K606" s="1209">
        <f>IF(I606=0,"",J606*I606)</f>
        <v>3235.39</v>
      </c>
      <c r="L606" s="745"/>
      <c r="M606" s="2181" t="s">
        <v>6418</v>
      </c>
      <c r="N606" s="2182" t="str">
        <f>VLOOKUP(M606,'FICHE RATIOS'!C:D,2,FALSE)</f>
        <v>Equipements de Cuisine</v>
      </c>
    </row>
    <row r="607" spans="1:14" s="1039" customFormat="1" ht="24">
      <c r="A607" s="1040" t="s">
        <v>4959</v>
      </c>
      <c r="B607" s="1604" t="s">
        <v>5105</v>
      </c>
      <c r="C607" s="1516" t="s">
        <v>5105</v>
      </c>
      <c r="D607" s="1508" t="s">
        <v>5067</v>
      </c>
      <c r="E607" s="1447">
        <v>760</v>
      </c>
      <c r="F607" s="1614">
        <v>660</v>
      </c>
      <c r="G607" s="1600">
        <v>1785</v>
      </c>
      <c r="H607" s="1580" t="s">
        <v>36</v>
      </c>
      <c r="I607" s="1447"/>
      <c r="J607" s="1495">
        <v>0</v>
      </c>
      <c r="K607" s="1292" t="s">
        <v>910</v>
      </c>
      <c r="L607" s="745"/>
      <c r="M607" s="2181" t="s">
        <v>6418</v>
      </c>
      <c r="N607" s="2182" t="str">
        <f>VLOOKUP(M607,'FICHE RATIOS'!C:D,2,FALSE)</f>
        <v>Equipements de Cuisine</v>
      </c>
    </row>
    <row r="608" spans="1:14" s="1039" customFormat="1" ht="12.75">
      <c r="A608" s="1040"/>
      <c r="B608" s="1604"/>
      <c r="C608" s="1519"/>
      <c r="D608" s="1508"/>
      <c r="E608" s="1447"/>
      <c r="F608" s="1614"/>
      <c r="G608" s="1600"/>
      <c r="H608" s="1580"/>
      <c r="I608" s="1447">
        <v>0</v>
      </c>
      <c r="J608" s="1495">
        <v>0</v>
      </c>
      <c r="K608" s="1209" t="str">
        <f t="shared" ref="K608:K617" si="27">IF(I608=0,"",J608*I608)</f>
        <v/>
      </c>
      <c r="L608" s="745"/>
      <c r="M608" s="2181" t="s">
        <v>6418</v>
      </c>
      <c r="N608" s="2182" t="str">
        <f>VLOOKUP(M608,'FICHE RATIOS'!C:D,2,FALSE)</f>
        <v>Equipements de Cuisine</v>
      </c>
    </row>
    <row r="609" spans="1:14" s="1039" customFormat="1" ht="12">
      <c r="A609" s="1040"/>
      <c r="B609" s="1598"/>
      <c r="C609" s="1503"/>
      <c r="D609" s="1601" t="s">
        <v>5106</v>
      </c>
      <c r="E609" s="1602"/>
      <c r="F609" s="1602"/>
      <c r="G609" s="1602"/>
      <c r="H609" s="1581"/>
      <c r="I609" s="1447">
        <v>0</v>
      </c>
      <c r="J609" s="1495">
        <v>0</v>
      </c>
      <c r="K609" s="1209" t="str">
        <f t="shared" si="27"/>
        <v/>
      </c>
      <c r="L609" s="745"/>
      <c r="M609" s="2181" t="s">
        <v>6418</v>
      </c>
      <c r="N609" s="2182" t="str">
        <f>VLOOKUP(M609,'FICHE RATIOS'!C:D,2,FALSE)</f>
        <v>Equipements de Cuisine</v>
      </c>
    </row>
    <row r="610" spans="1:14" s="1039" customFormat="1" ht="36">
      <c r="A610" s="1040"/>
      <c r="B610" s="1604" t="s">
        <v>5107</v>
      </c>
      <c r="C610" s="1519" t="s">
        <v>5107</v>
      </c>
      <c r="D610" s="1508" t="s">
        <v>4978</v>
      </c>
      <c r="E610" s="1447">
        <v>400</v>
      </c>
      <c r="F610" s="1614">
        <v>440</v>
      </c>
      <c r="G610" s="1600">
        <v>755</v>
      </c>
      <c r="H610" s="1580" t="s">
        <v>36</v>
      </c>
      <c r="I610" s="1447">
        <v>1</v>
      </c>
      <c r="J610" s="1495">
        <v>358.85</v>
      </c>
      <c r="K610" s="1209">
        <f t="shared" si="27"/>
        <v>358.85</v>
      </c>
      <c r="L610" s="745"/>
      <c r="M610" s="2181" t="s">
        <v>6418</v>
      </c>
      <c r="N610" s="2182" t="str">
        <f>VLOOKUP(M610,'FICHE RATIOS'!C:D,2,FALSE)</f>
        <v>Equipements de Cuisine</v>
      </c>
    </row>
    <row r="611" spans="1:14" s="1039" customFormat="1" ht="24">
      <c r="A611" s="1040"/>
      <c r="B611" s="1604" t="s">
        <v>5108</v>
      </c>
      <c r="C611" s="1519" t="s">
        <v>5108</v>
      </c>
      <c r="D611" s="1508" t="s">
        <v>5048</v>
      </c>
      <c r="E611" s="1447">
        <v>575</v>
      </c>
      <c r="F611" s="1614">
        <v>170</v>
      </c>
      <c r="G611" s="1600">
        <v>600</v>
      </c>
      <c r="H611" s="1580" t="s">
        <v>36</v>
      </c>
      <c r="I611" s="1447">
        <v>1</v>
      </c>
      <c r="J611" s="1495">
        <v>164.42</v>
      </c>
      <c r="K611" s="1209">
        <f t="shared" si="27"/>
        <v>164.42</v>
      </c>
      <c r="L611" s="745"/>
      <c r="M611" s="2181" t="s">
        <v>6418</v>
      </c>
      <c r="N611" s="2182" t="str">
        <f>VLOOKUP(M611,'FICHE RATIOS'!C:D,2,FALSE)</f>
        <v>Equipements de Cuisine</v>
      </c>
    </row>
    <row r="612" spans="1:14" s="1039" customFormat="1" ht="24">
      <c r="A612" s="1040"/>
      <c r="B612" s="1604" t="s">
        <v>5109</v>
      </c>
      <c r="C612" s="1519" t="s">
        <v>5109</v>
      </c>
      <c r="D612" s="1508" t="s">
        <v>4969</v>
      </c>
      <c r="E612" s="1447">
        <v>500</v>
      </c>
      <c r="F612" s="1614">
        <v>500</v>
      </c>
      <c r="G612" s="1600">
        <v>390</v>
      </c>
      <c r="H612" s="1580" t="s">
        <v>36</v>
      </c>
      <c r="I612" s="1447">
        <v>1</v>
      </c>
      <c r="J612" s="1495">
        <v>403.66</v>
      </c>
      <c r="K612" s="1209">
        <f t="shared" si="27"/>
        <v>403.66</v>
      </c>
      <c r="L612" s="745"/>
      <c r="M612" s="2181" t="s">
        <v>6418</v>
      </c>
      <c r="N612" s="2182" t="str">
        <f>VLOOKUP(M612,'FICHE RATIOS'!C:D,2,FALSE)</f>
        <v>Equipements de Cuisine</v>
      </c>
    </row>
    <row r="613" spans="1:14" s="1039" customFormat="1" ht="24">
      <c r="A613" s="1040"/>
      <c r="B613" s="1604" t="s">
        <v>5110</v>
      </c>
      <c r="C613" s="1519" t="s">
        <v>5110</v>
      </c>
      <c r="D613" s="1508" t="s">
        <v>4969</v>
      </c>
      <c r="E613" s="1447">
        <v>500</v>
      </c>
      <c r="F613" s="1614">
        <v>1000</v>
      </c>
      <c r="G613" s="1600">
        <v>390</v>
      </c>
      <c r="H613" s="1580" t="s">
        <v>36</v>
      </c>
      <c r="I613" s="1447">
        <v>2</v>
      </c>
      <c r="J613" s="1495">
        <v>560.64</v>
      </c>
      <c r="K613" s="1209">
        <f t="shared" si="27"/>
        <v>1121.28</v>
      </c>
      <c r="L613" s="745"/>
      <c r="M613" s="2181" t="s">
        <v>6418</v>
      </c>
      <c r="N613" s="2182" t="str">
        <f>VLOOKUP(M613,'FICHE RATIOS'!C:D,2,FALSE)</f>
        <v>Equipements de Cuisine</v>
      </c>
    </row>
    <row r="614" spans="1:14" s="1039" customFormat="1" ht="72">
      <c r="A614" s="1040"/>
      <c r="B614" s="1604" t="s">
        <v>5111</v>
      </c>
      <c r="C614" s="1519" t="s">
        <v>5111</v>
      </c>
      <c r="D614" s="1508" t="s">
        <v>5112</v>
      </c>
      <c r="E614" s="1447">
        <v>1460</v>
      </c>
      <c r="F614" s="1614">
        <v>1231</v>
      </c>
      <c r="G614" s="1600">
        <v>2170</v>
      </c>
      <c r="H614" s="1580" t="s">
        <v>36</v>
      </c>
      <c r="I614" s="1447">
        <v>1</v>
      </c>
      <c r="J614" s="1495">
        <v>9593.1</v>
      </c>
      <c r="K614" s="1209">
        <f t="shared" si="27"/>
        <v>9593.1</v>
      </c>
      <c r="L614" s="745"/>
      <c r="M614" s="2181" t="s">
        <v>6418</v>
      </c>
      <c r="N614" s="2182" t="str">
        <f>VLOOKUP(M614,'FICHE RATIOS'!C:D,2,FALSE)</f>
        <v>Equipements de Cuisine</v>
      </c>
    </row>
    <row r="615" spans="1:14" s="1039" customFormat="1" ht="24">
      <c r="A615" s="1040"/>
      <c r="B615" s="1604" t="s">
        <v>5113</v>
      </c>
      <c r="C615" s="1519" t="s">
        <v>5113</v>
      </c>
      <c r="D615" s="1508" t="s">
        <v>4971</v>
      </c>
      <c r="E615" s="1447">
        <v>2100</v>
      </c>
      <c r="F615" s="1614">
        <v>700</v>
      </c>
      <c r="G615" s="1600">
        <v>900</v>
      </c>
      <c r="H615" s="1605" t="s">
        <v>36</v>
      </c>
      <c r="I615" s="1447">
        <v>1</v>
      </c>
      <c r="J615" s="1495">
        <v>1016.31</v>
      </c>
      <c r="K615" s="1209">
        <f t="shared" si="27"/>
        <v>1016.31</v>
      </c>
      <c r="L615" s="745"/>
      <c r="M615" s="2181" t="s">
        <v>6418</v>
      </c>
      <c r="N615" s="2182" t="str">
        <f>VLOOKUP(M615,'FICHE RATIOS'!C:D,2,FALSE)</f>
        <v>Equipements de Cuisine</v>
      </c>
    </row>
    <row r="616" spans="1:14" s="1039" customFormat="1" ht="24" customHeight="1">
      <c r="A616" s="1040"/>
      <c r="B616" s="1604" t="s">
        <v>5114</v>
      </c>
      <c r="C616" s="1519" t="s">
        <v>5114</v>
      </c>
      <c r="D616" s="1508" t="s">
        <v>5081</v>
      </c>
      <c r="E616" s="1447">
        <v>1300</v>
      </c>
      <c r="F616" s="1614">
        <v>400</v>
      </c>
      <c r="G616" s="1600">
        <v>600</v>
      </c>
      <c r="H616" s="1605" t="s">
        <v>36</v>
      </c>
      <c r="I616" s="1447">
        <v>1</v>
      </c>
      <c r="J616" s="1495">
        <v>703.95</v>
      </c>
      <c r="K616" s="1209">
        <f t="shared" si="27"/>
        <v>703.95</v>
      </c>
      <c r="L616" s="745"/>
      <c r="M616" s="2181" t="s">
        <v>6418</v>
      </c>
      <c r="N616" s="2182" t="str">
        <f>VLOOKUP(M616,'FICHE RATIOS'!C:D,2,FALSE)</f>
        <v>Equipements de Cuisine</v>
      </c>
    </row>
    <row r="617" spans="1:14" s="1039" customFormat="1" ht="24">
      <c r="A617" s="1040"/>
      <c r="B617" s="1604" t="s">
        <v>5115</v>
      </c>
      <c r="C617" s="1519" t="s">
        <v>5115</v>
      </c>
      <c r="D617" s="1508" t="s">
        <v>5117</v>
      </c>
      <c r="E617" s="1447">
        <v>1300</v>
      </c>
      <c r="F617" s="1614">
        <v>700</v>
      </c>
      <c r="G617" s="1600">
        <v>900</v>
      </c>
      <c r="H617" s="1605" t="s">
        <v>36</v>
      </c>
      <c r="I617" s="1447">
        <v>1</v>
      </c>
      <c r="J617" s="1495">
        <v>1171.92</v>
      </c>
      <c r="K617" s="1209">
        <f t="shared" si="27"/>
        <v>1171.92</v>
      </c>
      <c r="L617" s="745"/>
      <c r="M617" s="2181" t="s">
        <v>6418</v>
      </c>
      <c r="N617" s="2182" t="str">
        <f>VLOOKUP(M617,'FICHE RATIOS'!C:D,2,FALSE)</f>
        <v>Equipements de Cuisine</v>
      </c>
    </row>
    <row r="618" spans="1:14" s="1039" customFormat="1" ht="12.75">
      <c r="A618" s="1040" t="s">
        <v>4959</v>
      </c>
      <c r="B618" s="1604" t="s">
        <v>5116</v>
      </c>
      <c r="C618" s="1516" t="s">
        <v>5116</v>
      </c>
      <c r="D618" s="1508" t="s">
        <v>5069</v>
      </c>
      <c r="E618" s="1447">
        <v>1400</v>
      </c>
      <c r="F618" s="1614">
        <v>700</v>
      </c>
      <c r="G618" s="1600">
        <v>900</v>
      </c>
      <c r="H618" s="1605" t="s">
        <v>36</v>
      </c>
      <c r="I618" s="1447"/>
      <c r="J618" s="1495">
        <v>0</v>
      </c>
      <c r="K618" s="1292" t="s">
        <v>910</v>
      </c>
      <c r="L618" s="745"/>
      <c r="M618" s="2181" t="s">
        <v>6418</v>
      </c>
      <c r="N618" s="2182" t="str">
        <f>VLOOKUP(M618,'FICHE RATIOS'!C:D,2,FALSE)</f>
        <v>Equipements de Cuisine</v>
      </c>
    </row>
    <row r="619" spans="1:14" s="1039" customFormat="1" ht="12.75">
      <c r="A619" s="1040"/>
      <c r="B619" s="1604" t="s">
        <v>5118</v>
      </c>
      <c r="C619" s="1519" t="s">
        <v>5118</v>
      </c>
      <c r="D619" s="1508" t="s">
        <v>5120</v>
      </c>
      <c r="E619" s="1447">
        <v>740</v>
      </c>
      <c r="F619" s="1614">
        <v>890</v>
      </c>
      <c r="G619" s="1600">
        <v>2060</v>
      </c>
      <c r="H619" s="1605" t="s">
        <v>36</v>
      </c>
      <c r="I619" s="1447">
        <v>1</v>
      </c>
      <c r="J619" s="1495">
        <v>2023.48</v>
      </c>
      <c r="K619" s="1209">
        <f>IF(I619=0,"",J619*I619)</f>
        <v>2023.48</v>
      </c>
      <c r="L619" s="745"/>
      <c r="M619" s="2181" t="s">
        <v>6418</v>
      </c>
      <c r="N619" s="2182" t="str">
        <f>VLOOKUP(M619,'FICHE RATIOS'!C:D,2,FALSE)</f>
        <v>Equipements de Cuisine</v>
      </c>
    </row>
    <row r="620" spans="1:14" s="1039" customFormat="1" ht="36">
      <c r="A620" s="1040"/>
      <c r="B620" s="1604" t="s">
        <v>5121</v>
      </c>
      <c r="C620" s="1519" t="s">
        <v>5121</v>
      </c>
      <c r="D620" s="1508" t="s">
        <v>5122</v>
      </c>
      <c r="E620" s="1447">
        <v>1084</v>
      </c>
      <c r="F620" s="1614">
        <v>996</v>
      </c>
      <c r="G620" s="1600">
        <v>1782</v>
      </c>
      <c r="H620" s="1580" t="s">
        <v>36</v>
      </c>
      <c r="I620" s="1447">
        <v>2</v>
      </c>
      <c r="J620" s="1495">
        <v>18981</v>
      </c>
      <c r="K620" s="1209">
        <f>IF(I620=0,"",J620*I620)</f>
        <v>37962</v>
      </c>
      <c r="L620" s="745"/>
      <c r="M620" s="2181" t="s">
        <v>6418</v>
      </c>
      <c r="N620" s="2182" t="str">
        <f>VLOOKUP(M620,'FICHE RATIOS'!C:D,2,FALSE)</f>
        <v>Equipements de Cuisine</v>
      </c>
    </row>
    <row r="621" spans="1:14" s="1039" customFormat="1" ht="24">
      <c r="A621" s="1040" t="s">
        <v>4959</v>
      </c>
      <c r="B621" s="1604" t="s">
        <v>5123</v>
      </c>
      <c r="C621" s="1516" t="s">
        <v>5123</v>
      </c>
      <c r="D621" s="1508" t="s">
        <v>5124</v>
      </c>
      <c r="E621" s="1447">
        <v>772</v>
      </c>
      <c r="F621" s="1614">
        <v>1016</v>
      </c>
      <c r="G621" s="1600">
        <v>1718</v>
      </c>
      <c r="H621" s="1580" t="s">
        <v>36</v>
      </c>
      <c r="I621" s="1447"/>
      <c r="J621" s="1495">
        <v>0</v>
      </c>
      <c r="K621" s="1292" t="s">
        <v>910</v>
      </c>
      <c r="L621" s="745"/>
      <c r="M621" s="2181" t="s">
        <v>6418</v>
      </c>
      <c r="N621" s="2182" t="str">
        <f>VLOOKUP(M621,'FICHE RATIOS'!C:D,2,FALSE)</f>
        <v>Equipements de Cuisine</v>
      </c>
    </row>
    <row r="622" spans="1:14" s="1039" customFormat="1" ht="12.75">
      <c r="A622" s="1040"/>
      <c r="B622" s="1604" t="s">
        <v>5125</v>
      </c>
      <c r="C622" s="1519" t="s">
        <v>5125</v>
      </c>
      <c r="D622" s="1508" t="s">
        <v>5126</v>
      </c>
      <c r="E622" s="1447">
        <v>800</v>
      </c>
      <c r="F622" s="1614">
        <v>900</v>
      </c>
      <c r="G622" s="1615">
        <v>900</v>
      </c>
      <c r="H622" s="1580" t="s">
        <v>36</v>
      </c>
      <c r="I622" s="1447">
        <v>1</v>
      </c>
      <c r="J622" s="1495">
        <v>5843.07</v>
      </c>
      <c r="K622" s="1209">
        <f>IF(I622=0,"",J622*I622)</f>
        <v>5843.07</v>
      </c>
      <c r="L622" s="745"/>
      <c r="M622" s="2181" t="s">
        <v>6418</v>
      </c>
      <c r="N622" s="2182" t="str">
        <f>VLOOKUP(M622,'FICHE RATIOS'!C:D,2,FALSE)</f>
        <v>Equipements de Cuisine</v>
      </c>
    </row>
    <row r="623" spans="1:14" s="1039" customFormat="1" ht="24">
      <c r="A623" s="1040"/>
      <c r="B623" s="1604" t="s">
        <v>5127</v>
      </c>
      <c r="C623" s="1519" t="s">
        <v>5127</v>
      </c>
      <c r="D623" s="1508" t="s">
        <v>5128</v>
      </c>
      <c r="E623" s="1447">
        <v>1600</v>
      </c>
      <c r="F623" s="1614">
        <v>900</v>
      </c>
      <c r="G623" s="1600">
        <v>900</v>
      </c>
      <c r="H623" s="1580" t="s">
        <v>36</v>
      </c>
      <c r="I623" s="1447">
        <v>2</v>
      </c>
      <c r="J623" s="1495">
        <v>8848.11</v>
      </c>
      <c r="K623" s="1209">
        <f>IF(I623=0,"",J623*I623)</f>
        <v>17696.22</v>
      </c>
      <c r="L623" s="745"/>
      <c r="M623" s="2181" t="s">
        <v>6418</v>
      </c>
      <c r="N623" s="2182" t="str">
        <f>VLOOKUP(M623,'FICHE RATIOS'!C:D,2,FALSE)</f>
        <v>Equipements de Cuisine</v>
      </c>
    </row>
    <row r="624" spans="1:14" s="1039" customFormat="1" ht="12.75">
      <c r="A624" s="1040"/>
      <c r="B624" s="1604" t="s">
        <v>5129</v>
      </c>
      <c r="C624" s="1519" t="s">
        <v>5129</v>
      </c>
      <c r="D624" s="1508" t="s">
        <v>5572</v>
      </c>
      <c r="E624" s="1447"/>
      <c r="F624" s="1614"/>
      <c r="G624" s="1600"/>
      <c r="H624" s="1580" t="s">
        <v>36</v>
      </c>
      <c r="I624" s="1447"/>
      <c r="J624" s="1495">
        <v>0</v>
      </c>
      <c r="K624" s="1209" t="str">
        <f>IF(I624=0,"",J624*I624)</f>
        <v/>
      </c>
      <c r="L624" s="745"/>
      <c r="M624" s="2181" t="s">
        <v>6418</v>
      </c>
      <c r="N624" s="2182" t="str">
        <f>VLOOKUP(M624,'FICHE RATIOS'!C:D,2,FALSE)</f>
        <v>Equipements de Cuisine</v>
      </c>
    </row>
    <row r="625" spans="1:14" s="1039" customFormat="1" ht="36">
      <c r="A625" s="1040"/>
      <c r="B625" s="1604" t="s">
        <v>5131</v>
      </c>
      <c r="C625" s="1519" t="s">
        <v>5131</v>
      </c>
      <c r="D625" s="1508" t="s">
        <v>5134</v>
      </c>
      <c r="E625" s="1447">
        <v>800</v>
      </c>
      <c r="F625" s="1614">
        <v>900</v>
      </c>
      <c r="G625" s="1600">
        <v>900</v>
      </c>
      <c r="H625" s="1580" t="s">
        <v>36</v>
      </c>
      <c r="I625" s="1447">
        <v>2</v>
      </c>
      <c r="J625" s="1495">
        <v>4241.37</v>
      </c>
      <c r="K625" s="1209">
        <f>IF(I625=0,"",J625*I625)</f>
        <v>8482.74</v>
      </c>
      <c r="L625" s="745"/>
      <c r="M625" s="2181" t="s">
        <v>6418</v>
      </c>
      <c r="N625" s="2182" t="str">
        <f>VLOOKUP(M625,'FICHE RATIOS'!C:D,2,FALSE)</f>
        <v>Equipements de Cuisine</v>
      </c>
    </row>
    <row r="626" spans="1:14" s="1039" customFormat="1" ht="12.75">
      <c r="A626" s="1040" t="s">
        <v>4959</v>
      </c>
      <c r="B626" s="1604" t="s">
        <v>5133</v>
      </c>
      <c r="C626" s="1516" t="s">
        <v>5133</v>
      </c>
      <c r="D626" s="1508" t="s">
        <v>4980</v>
      </c>
      <c r="E626" s="1447">
        <v>450</v>
      </c>
      <c r="F626" s="1614">
        <v>535</v>
      </c>
      <c r="G626" s="1600">
        <v>970</v>
      </c>
      <c r="H626" s="1580" t="s">
        <v>36</v>
      </c>
      <c r="I626" s="1447"/>
      <c r="J626" s="1495">
        <v>0</v>
      </c>
      <c r="K626" s="1292" t="s">
        <v>910</v>
      </c>
      <c r="L626" s="745"/>
      <c r="M626" s="2181" t="s">
        <v>6418</v>
      </c>
      <c r="N626" s="2182" t="str">
        <f>VLOOKUP(M626,'FICHE RATIOS'!C:D,2,FALSE)</f>
        <v>Equipements de Cuisine</v>
      </c>
    </row>
    <row r="627" spans="1:14" s="1039" customFormat="1" ht="24">
      <c r="A627" s="1040"/>
      <c r="B627" s="1606" t="s">
        <v>5135</v>
      </c>
      <c r="C627" s="1516" t="s">
        <v>5135</v>
      </c>
      <c r="D627" s="1508" t="s">
        <v>4989</v>
      </c>
      <c r="E627" s="1447" t="s">
        <v>4974</v>
      </c>
      <c r="F627" s="1614" t="s">
        <v>4974</v>
      </c>
      <c r="G627" s="1607" t="s">
        <v>4974</v>
      </c>
      <c r="H627" s="1586" t="s">
        <v>36</v>
      </c>
      <c r="I627" s="1447">
        <v>1</v>
      </c>
      <c r="J627" s="1495">
        <v>0</v>
      </c>
      <c r="K627" s="1292" t="s">
        <v>910</v>
      </c>
      <c r="L627" s="745"/>
      <c r="M627" s="2181" t="s">
        <v>6418</v>
      </c>
      <c r="N627" s="2182" t="str">
        <f>VLOOKUP(M627,'FICHE RATIOS'!C:D,2,FALSE)</f>
        <v>Equipements de Cuisine</v>
      </c>
    </row>
    <row r="628" spans="1:14" s="1039" customFormat="1" ht="12.75">
      <c r="A628" s="1040"/>
      <c r="B628" s="1606" t="s">
        <v>5137</v>
      </c>
      <c r="C628" s="1516" t="s">
        <v>5137</v>
      </c>
      <c r="D628" s="1508" t="s">
        <v>5573</v>
      </c>
      <c r="E628" s="1447">
        <v>8000</v>
      </c>
      <c r="F628" s="1614">
        <v>1500</v>
      </c>
      <c r="G628" s="1607" t="s">
        <v>4974</v>
      </c>
      <c r="H628" s="1586" t="s">
        <v>36</v>
      </c>
      <c r="I628" s="1447">
        <v>1</v>
      </c>
      <c r="J628" s="1495">
        <v>0</v>
      </c>
      <c r="K628" s="1292" t="s">
        <v>910</v>
      </c>
      <c r="L628" s="745"/>
      <c r="M628" s="2181" t="s">
        <v>6418</v>
      </c>
      <c r="N628" s="2182" t="str">
        <f>VLOOKUP(M628,'FICHE RATIOS'!C:D,2,FALSE)</f>
        <v>Equipements de Cuisine</v>
      </c>
    </row>
    <row r="629" spans="1:14" s="1039" customFormat="1" ht="12.75">
      <c r="A629" s="1040"/>
      <c r="B629" s="1604"/>
      <c r="C629" s="1519"/>
      <c r="D629" s="1508"/>
      <c r="E629" s="1447"/>
      <c r="F629" s="1614"/>
      <c r="G629" s="1600"/>
      <c r="H629" s="1580"/>
      <c r="I629" s="1447">
        <v>0</v>
      </c>
      <c r="J629" s="1495">
        <v>0</v>
      </c>
      <c r="K629" s="1209" t="str">
        <f>IF(I629=0,"",J629*I629)</f>
        <v/>
      </c>
      <c r="L629" s="745"/>
      <c r="M629" s="2181" t="s">
        <v>6418</v>
      </c>
      <c r="N629" s="2182" t="str">
        <f>VLOOKUP(M629,'FICHE RATIOS'!C:D,2,FALSE)</f>
        <v>Equipements de Cuisine</v>
      </c>
    </row>
    <row r="630" spans="1:14" s="1039" customFormat="1" ht="12">
      <c r="A630" s="1040"/>
      <c r="B630" s="1598"/>
      <c r="C630" s="1503"/>
      <c r="D630" s="1601" t="s">
        <v>5142</v>
      </c>
      <c r="E630" s="1602"/>
      <c r="F630" s="1602"/>
      <c r="G630" s="1602"/>
      <c r="H630" s="1581"/>
      <c r="I630" s="1447">
        <v>0</v>
      </c>
      <c r="J630" s="1495">
        <v>0</v>
      </c>
      <c r="K630" s="1209" t="str">
        <f>IF(I630=0,"",J630*I630)</f>
        <v/>
      </c>
      <c r="L630" s="745"/>
      <c r="M630" s="2181" t="s">
        <v>6418</v>
      </c>
      <c r="N630" s="2182" t="str">
        <f>VLOOKUP(M630,'FICHE RATIOS'!C:D,2,FALSE)</f>
        <v>Equipements de Cuisine</v>
      </c>
    </row>
    <row r="631" spans="1:14" s="1039" customFormat="1" ht="36">
      <c r="A631" s="1040"/>
      <c r="B631" s="1604" t="s">
        <v>5143</v>
      </c>
      <c r="C631" s="1523" t="s">
        <v>5143</v>
      </c>
      <c r="D631" s="1508" t="s">
        <v>5144</v>
      </c>
      <c r="E631" s="1447">
        <v>2500</v>
      </c>
      <c r="F631" s="1614">
        <v>800</v>
      </c>
      <c r="G631" s="1600">
        <v>900</v>
      </c>
      <c r="H631" s="1580" t="s">
        <v>36</v>
      </c>
      <c r="I631" s="1447">
        <v>1</v>
      </c>
      <c r="J631" s="1495">
        <v>2564.4299999999998</v>
      </c>
      <c r="K631" s="1209">
        <f>IF(I631=0,"",J631*I631)</f>
        <v>2564.4299999999998</v>
      </c>
      <c r="L631" s="745"/>
      <c r="M631" s="2181" t="s">
        <v>6418</v>
      </c>
      <c r="N631" s="2182" t="str">
        <f>VLOOKUP(M631,'FICHE RATIOS'!C:D,2,FALSE)</f>
        <v>Equipements de Cuisine</v>
      </c>
    </row>
    <row r="632" spans="1:14" s="1039" customFormat="1" ht="48">
      <c r="A632" s="1040"/>
      <c r="B632" s="1616" t="s">
        <v>5145</v>
      </c>
      <c r="C632" s="1550" t="s">
        <v>5145</v>
      </c>
      <c r="D632" s="1508" t="s">
        <v>5146</v>
      </c>
      <c r="E632" s="1447">
        <v>4440</v>
      </c>
      <c r="F632" s="1614">
        <v>990</v>
      </c>
      <c r="G632" s="1600" t="s">
        <v>5147</v>
      </c>
      <c r="H632" s="1580" t="s">
        <v>36</v>
      </c>
      <c r="I632" s="1447">
        <v>1</v>
      </c>
      <c r="J632" s="1495">
        <v>16457.02</v>
      </c>
      <c r="K632" s="1209">
        <f>IF(I632=0,"",J632*I632)</f>
        <v>16457.02</v>
      </c>
      <c r="L632" s="745"/>
      <c r="M632" s="2181" t="s">
        <v>6418</v>
      </c>
      <c r="N632" s="2182" t="str">
        <f>VLOOKUP(M632,'FICHE RATIOS'!C:D,2,FALSE)</f>
        <v>Equipements de Cuisine</v>
      </c>
    </row>
    <row r="633" spans="1:14" s="1039" customFormat="1" ht="12.75">
      <c r="A633" s="1040"/>
      <c r="B633" s="1606" t="s">
        <v>5148</v>
      </c>
      <c r="C633" s="1516" t="s">
        <v>5148</v>
      </c>
      <c r="D633" s="1508" t="s">
        <v>5149</v>
      </c>
      <c r="E633" s="1447">
        <v>2000</v>
      </c>
      <c r="F633" s="1614">
        <v>1250</v>
      </c>
      <c r="G633" s="1607" t="s">
        <v>4974</v>
      </c>
      <c r="H633" s="1586" t="s">
        <v>36</v>
      </c>
      <c r="I633" s="1447">
        <v>1</v>
      </c>
      <c r="J633" s="1495">
        <v>0</v>
      </c>
      <c r="K633" s="1292" t="s">
        <v>910</v>
      </c>
      <c r="L633" s="745"/>
      <c r="M633" s="2181" t="s">
        <v>6418</v>
      </c>
      <c r="N633" s="2182" t="str">
        <f>VLOOKUP(M633,'FICHE RATIOS'!C:D,2,FALSE)</f>
        <v>Equipements de Cuisine</v>
      </c>
    </row>
    <row r="634" spans="1:14" s="1039" customFormat="1" ht="24">
      <c r="A634" s="1040" t="s">
        <v>4959</v>
      </c>
      <c r="B634" s="1604" t="s">
        <v>5150</v>
      </c>
      <c r="C634" s="1516" t="s">
        <v>5150</v>
      </c>
      <c r="D634" s="1508" t="s">
        <v>5151</v>
      </c>
      <c r="E634" s="1447">
        <v>1270</v>
      </c>
      <c r="F634" s="1614">
        <v>320</v>
      </c>
      <c r="G634" s="1600">
        <v>1705</v>
      </c>
      <c r="H634" s="1580" t="s">
        <v>36</v>
      </c>
      <c r="I634" s="1447"/>
      <c r="J634" s="1495">
        <v>0</v>
      </c>
      <c r="K634" s="1292" t="s">
        <v>910</v>
      </c>
      <c r="L634" s="745"/>
      <c r="M634" s="2181" t="s">
        <v>6418</v>
      </c>
      <c r="N634" s="2182" t="str">
        <f>VLOOKUP(M634,'FICHE RATIOS'!C:D,2,FALSE)</f>
        <v>Equipements de Cuisine</v>
      </c>
    </row>
    <row r="635" spans="1:14" s="1039" customFormat="1" ht="36">
      <c r="A635" s="1040" t="s">
        <v>4959</v>
      </c>
      <c r="B635" s="1604" t="s">
        <v>5152</v>
      </c>
      <c r="C635" s="1516" t="s">
        <v>5152</v>
      </c>
      <c r="D635" s="1508" t="s">
        <v>5153</v>
      </c>
      <c r="E635" s="1447">
        <v>1400</v>
      </c>
      <c r="F635" s="1614">
        <v>600</v>
      </c>
      <c r="G635" s="1600">
        <v>1800</v>
      </c>
      <c r="H635" s="1580" t="s">
        <v>36</v>
      </c>
      <c r="I635" s="1447"/>
      <c r="J635" s="1495">
        <v>0</v>
      </c>
      <c r="K635" s="1292" t="s">
        <v>910</v>
      </c>
      <c r="L635" s="745"/>
      <c r="M635" s="2181" t="s">
        <v>6418</v>
      </c>
      <c r="N635" s="2182" t="str">
        <f>VLOOKUP(M635,'FICHE RATIOS'!C:D,2,FALSE)</f>
        <v>Equipements de Cuisine</v>
      </c>
    </row>
    <row r="636" spans="1:14" s="1039" customFormat="1" ht="24">
      <c r="A636" s="1040"/>
      <c r="B636" s="1604" t="s">
        <v>5154</v>
      </c>
      <c r="C636" s="1519" t="s">
        <v>5154</v>
      </c>
      <c r="D636" s="1508" t="s">
        <v>4969</v>
      </c>
      <c r="E636" s="1447">
        <v>500</v>
      </c>
      <c r="F636" s="1614">
        <v>500</v>
      </c>
      <c r="G636" s="1600">
        <v>390</v>
      </c>
      <c r="H636" s="1580" t="s">
        <v>36</v>
      </c>
      <c r="I636" s="1447">
        <v>2</v>
      </c>
      <c r="J636" s="1495">
        <v>403.66</v>
      </c>
      <c r="K636" s="1209">
        <f t="shared" ref="K636:K649" si="28">IF(I636=0,"",J636*I636)</f>
        <v>807.32</v>
      </c>
      <c r="L636" s="745"/>
      <c r="M636" s="2181" t="s">
        <v>6418</v>
      </c>
      <c r="N636" s="2182" t="str">
        <f>VLOOKUP(M636,'FICHE RATIOS'!C:D,2,FALSE)</f>
        <v>Equipements de Cuisine</v>
      </c>
    </row>
    <row r="637" spans="1:14" s="1039" customFormat="1" ht="12.75">
      <c r="A637" s="1040" t="s">
        <v>4959</v>
      </c>
      <c r="B637" s="1604" t="s">
        <v>5155</v>
      </c>
      <c r="C637" s="1523" t="s">
        <v>5155</v>
      </c>
      <c r="D637" s="1508" t="s">
        <v>4980</v>
      </c>
      <c r="E637" s="1447">
        <v>450</v>
      </c>
      <c r="F637" s="1614">
        <v>535</v>
      </c>
      <c r="G637" s="1600">
        <v>970</v>
      </c>
      <c r="H637" s="1580" t="s">
        <v>36</v>
      </c>
      <c r="I637" s="1447"/>
      <c r="J637" s="1495">
        <v>0</v>
      </c>
      <c r="K637" s="1209" t="str">
        <f t="shared" si="28"/>
        <v/>
      </c>
      <c r="L637" s="745"/>
      <c r="M637" s="2181" t="s">
        <v>6418</v>
      </c>
      <c r="N637" s="2182" t="str">
        <f>VLOOKUP(M637,'FICHE RATIOS'!C:D,2,FALSE)</f>
        <v>Equipements de Cuisine</v>
      </c>
    </row>
    <row r="638" spans="1:14" s="1039" customFormat="1" ht="12.75">
      <c r="A638" s="1040"/>
      <c r="B638" s="1604"/>
      <c r="C638" s="1519"/>
      <c r="D638" s="1508"/>
      <c r="E638" s="1447"/>
      <c r="F638" s="1614"/>
      <c r="G638" s="1600"/>
      <c r="H638" s="1580"/>
      <c r="I638" s="1447">
        <v>0</v>
      </c>
      <c r="J638" s="1495">
        <v>0</v>
      </c>
      <c r="K638" s="1209" t="str">
        <f t="shared" si="28"/>
        <v/>
      </c>
      <c r="L638" s="745"/>
      <c r="M638" s="2181" t="s">
        <v>6418</v>
      </c>
      <c r="N638" s="2182" t="str">
        <f>VLOOKUP(M638,'FICHE RATIOS'!C:D,2,FALSE)</f>
        <v>Equipements de Cuisine</v>
      </c>
    </row>
    <row r="639" spans="1:14" s="1039" customFormat="1" ht="12.75">
      <c r="A639" s="1040"/>
      <c r="B639" s="1604"/>
      <c r="C639" s="1519"/>
      <c r="D639" s="1508"/>
      <c r="E639" s="1447"/>
      <c r="F639" s="1614"/>
      <c r="G639" s="1600"/>
      <c r="H639" s="1580"/>
      <c r="I639" s="1447">
        <v>0</v>
      </c>
      <c r="J639" s="1495">
        <v>0</v>
      </c>
      <c r="K639" s="1209" t="str">
        <f t="shared" si="28"/>
        <v/>
      </c>
      <c r="L639" s="1617"/>
      <c r="M639" s="2181" t="s">
        <v>6418</v>
      </c>
      <c r="N639" s="2182" t="str">
        <f>VLOOKUP(M639,'FICHE RATIOS'!C:D,2,FALSE)</f>
        <v>Equipements de Cuisine</v>
      </c>
    </row>
    <row r="640" spans="1:14" s="1039" customFormat="1" ht="12">
      <c r="A640" s="1040"/>
      <c r="B640" s="1598"/>
      <c r="C640" s="1503"/>
      <c r="D640" s="1601" t="s">
        <v>5566</v>
      </c>
      <c r="E640" s="1602"/>
      <c r="F640" s="1602"/>
      <c r="G640" s="1602"/>
      <c r="H640" s="1581"/>
      <c r="I640" s="1447">
        <v>0</v>
      </c>
      <c r="J640" s="1495">
        <v>0</v>
      </c>
      <c r="K640" s="1209" t="str">
        <f t="shared" si="28"/>
        <v/>
      </c>
      <c r="L640" s="745"/>
      <c r="M640" s="2181" t="s">
        <v>6418</v>
      </c>
      <c r="N640" s="2182" t="str">
        <f>VLOOKUP(M640,'FICHE RATIOS'!C:D,2,FALSE)</f>
        <v>Equipements de Cuisine</v>
      </c>
    </row>
    <row r="641" spans="1:14" s="1039" customFormat="1" ht="12.75">
      <c r="A641" s="1040"/>
      <c r="B641" s="1604" t="s">
        <v>5143</v>
      </c>
      <c r="C641" s="1523" t="s">
        <v>5034</v>
      </c>
      <c r="D641" s="1508" t="s">
        <v>5574</v>
      </c>
      <c r="E641" s="1447">
        <v>788</v>
      </c>
      <c r="F641" s="1614">
        <v>1016</v>
      </c>
      <c r="G641" s="1600">
        <v>1720</v>
      </c>
      <c r="H641" s="1580" t="s">
        <v>36</v>
      </c>
      <c r="I641" s="1447">
        <v>1</v>
      </c>
      <c r="J641" s="1495">
        <v>6428.82</v>
      </c>
      <c r="K641" s="1209">
        <f t="shared" si="28"/>
        <v>6428.82</v>
      </c>
      <c r="L641" s="745"/>
      <c r="M641" s="2181" t="s">
        <v>6418</v>
      </c>
      <c r="N641" s="2182" t="str">
        <f>VLOOKUP(M641,'FICHE RATIOS'!C:D,2,FALSE)</f>
        <v>Equipements de Cuisine</v>
      </c>
    </row>
    <row r="642" spans="1:14" s="1039" customFormat="1" ht="12.75">
      <c r="A642" s="1040"/>
      <c r="B642" s="1604"/>
      <c r="C642" s="1519"/>
      <c r="D642" s="1508"/>
      <c r="E642" s="1447"/>
      <c r="F642" s="1614"/>
      <c r="G642" s="1600"/>
      <c r="H642" s="1580"/>
      <c r="I642" s="1447">
        <v>0</v>
      </c>
      <c r="J642" s="1495">
        <v>0</v>
      </c>
      <c r="K642" s="1209" t="str">
        <f t="shared" si="28"/>
        <v/>
      </c>
      <c r="L642" s="745"/>
      <c r="M642" s="2181" t="s">
        <v>6418</v>
      </c>
      <c r="N642" s="2182" t="str">
        <f>VLOOKUP(M642,'FICHE RATIOS'!C:D,2,FALSE)</f>
        <v>Equipements de Cuisine</v>
      </c>
    </row>
    <row r="643" spans="1:14" s="1039" customFormat="1" ht="24">
      <c r="A643" s="1040"/>
      <c r="B643" s="1598"/>
      <c r="C643" s="1503"/>
      <c r="D643" s="1601" t="s">
        <v>5575</v>
      </c>
      <c r="E643" s="1602"/>
      <c r="F643" s="1602"/>
      <c r="G643" s="1602"/>
      <c r="H643" s="1581"/>
      <c r="I643" s="1447">
        <v>0</v>
      </c>
      <c r="J643" s="1495">
        <v>0</v>
      </c>
      <c r="K643" s="1209" t="str">
        <f t="shared" si="28"/>
        <v/>
      </c>
      <c r="L643" s="745"/>
      <c r="M643" s="2181" t="s">
        <v>6418</v>
      </c>
      <c r="N643" s="2182" t="str">
        <f>VLOOKUP(M643,'FICHE RATIOS'!C:D,2,FALSE)</f>
        <v>Equipements de Cuisine</v>
      </c>
    </row>
    <row r="644" spans="1:14" s="1039" customFormat="1" ht="12.75">
      <c r="A644" s="1040"/>
      <c r="B644" s="1604" t="s">
        <v>5157</v>
      </c>
      <c r="C644" s="1519" t="s">
        <v>5157</v>
      </c>
      <c r="D644" s="1508" t="s">
        <v>5576</v>
      </c>
      <c r="E644" s="1447"/>
      <c r="F644" s="1614"/>
      <c r="G644" s="1600"/>
      <c r="H644" s="1580" t="s">
        <v>36</v>
      </c>
      <c r="I644" s="1447">
        <v>1</v>
      </c>
      <c r="J644" s="1495">
        <v>4907.7</v>
      </c>
      <c r="K644" s="1209">
        <f t="shared" si="28"/>
        <v>4907.7</v>
      </c>
      <c r="L644" s="745"/>
      <c r="M644" s="2181" t="s">
        <v>6418</v>
      </c>
      <c r="N644" s="2182" t="str">
        <f>VLOOKUP(M644,'FICHE RATIOS'!C:D,2,FALSE)</f>
        <v>Equipements de Cuisine</v>
      </c>
    </row>
    <row r="645" spans="1:14" s="1039" customFormat="1" ht="24">
      <c r="A645" s="1040"/>
      <c r="B645" s="1604" t="s">
        <v>5159</v>
      </c>
      <c r="C645" s="1519"/>
      <c r="D645" s="1511" t="s">
        <v>5160</v>
      </c>
      <c r="E645" s="1447"/>
      <c r="F645" s="1614"/>
      <c r="G645" s="1600"/>
      <c r="H645" s="1580" t="s">
        <v>36</v>
      </c>
      <c r="I645" s="1447"/>
      <c r="J645" s="1495">
        <v>0</v>
      </c>
      <c r="K645" s="1209" t="str">
        <f t="shared" si="28"/>
        <v/>
      </c>
      <c r="L645" s="745"/>
      <c r="M645" s="2181" t="s">
        <v>6418</v>
      </c>
      <c r="N645" s="2182" t="str">
        <f>VLOOKUP(M645,'FICHE RATIOS'!C:D,2,FALSE)</f>
        <v>Equipements de Cuisine</v>
      </c>
    </row>
    <row r="646" spans="1:14" s="1039" customFormat="1" ht="12.75">
      <c r="A646" s="1040"/>
      <c r="B646" s="1604"/>
      <c r="C646" s="1519"/>
      <c r="D646" s="1508"/>
      <c r="E646" s="1447"/>
      <c r="F646" s="1614"/>
      <c r="G646" s="1600"/>
      <c r="H646" s="1580"/>
      <c r="I646" s="1447">
        <v>0</v>
      </c>
      <c r="J646" s="1495">
        <v>0</v>
      </c>
      <c r="K646" s="1209" t="str">
        <f t="shared" si="28"/>
        <v/>
      </c>
      <c r="L646" s="745"/>
      <c r="M646" s="2181" t="s">
        <v>6418</v>
      </c>
      <c r="N646" s="2182" t="str">
        <f>VLOOKUP(M646,'FICHE RATIOS'!C:D,2,FALSE)</f>
        <v>Equipements de Cuisine</v>
      </c>
    </row>
    <row r="647" spans="1:14" s="1039" customFormat="1" ht="12">
      <c r="A647" s="1040"/>
      <c r="B647" s="1598"/>
      <c r="C647" s="1551"/>
      <c r="D647" s="1618" t="s">
        <v>5577</v>
      </c>
      <c r="E647" s="1619"/>
      <c r="F647" s="1619"/>
      <c r="G647" s="1619"/>
      <c r="H647" s="1580"/>
      <c r="I647" s="1447">
        <v>0</v>
      </c>
      <c r="J647" s="1495">
        <v>0</v>
      </c>
      <c r="K647" s="1209" t="str">
        <f t="shared" si="28"/>
        <v/>
      </c>
      <c r="L647" s="745"/>
      <c r="M647" s="2181" t="s">
        <v>6418</v>
      </c>
      <c r="N647" s="2182" t="str">
        <f>VLOOKUP(M647,'FICHE RATIOS'!C:D,2,FALSE)</f>
        <v>Equipements de Cuisine</v>
      </c>
    </row>
    <row r="648" spans="1:14" s="1039" customFormat="1" ht="24">
      <c r="A648" s="1040"/>
      <c r="B648" s="1598" t="s">
        <v>5189</v>
      </c>
      <c r="C648" s="1519" t="s">
        <v>5189</v>
      </c>
      <c r="D648" s="1508" t="s">
        <v>5164</v>
      </c>
      <c r="E648" s="2746" t="s">
        <v>5161</v>
      </c>
      <c r="F648" s="2747"/>
      <c r="G648" s="2748"/>
      <c r="H648" s="1580"/>
      <c r="I648" s="1447">
        <v>1</v>
      </c>
      <c r="J648" s="1495">
        <v>3016.25</v>
      </c>
      <c r="K648" s="1209">
        <f t="shared" si="28"/>
        <v>3016.25</v>
      </c>
      <c r="L648" s="745"/>
      <c r="M648" s="2181" t="s">
        <v>6418</v>
      </c>
      <c r="N648" s="2182" t="str">
        <f>VLOOKUP(M648,'FICHE RATIOS'!C:D,2,FALSE)</f>
        <v>Equipements de Cuisine</v>
      </c>
    </row>
    <row r="649" spans="1:14" s="1039" customFormat="1" ht="24">
      <c r="A649" s="1040"/>
      <c r="B649" s="1598" t="s">
        <v>5190</v>
      </c>
      <c r="C649" s="1519" t="s">
        <v>5190</v>
      </c>
      <c r="D649" s="1508" t="s">
        <v>5191</v>
      </c>
      <c r="E649" s="1447">
        <v>1860</v>
      </c>
      <c r="F649" s="1614">
        <v>700</v>
      </c>
      <c r="G649" s="1600">
        <v>663</v>
      </c>
      <c r="H649" s="1580" t="s">
        <v>36</v>
      </c>
      <c r="I649" s="1447">
        <v>1</v>
      </c>
      <c r="J649" s="1495">
        <v>2295.1999999999998</v>
      </c>
      <c r="K649" s="1209">
        <f t="shared" si="28"/>
        <v>2295.1999999999998</v>
      </c>
      <c r="L649" s="745"/>
      <c r="M649" s="2181" t="s">
        <v>6418</v>
      </c>
      <c r="N649" s="2182" t="str">
        <f>VLOOKUP(M649,'FICHE RATIOS'!C:D,2,FALSE)</f>
        <v>Equipements de Cuisine</v>
      </c>
    </row>
    <row r="650" spans="1:14" s="1039" customFormat="1" ht="12.75">
      <c r="A650" s="1040"/>
      <c r="B650" s="1606" t="s">
        <v>5192</v>
      </c>
      <c r="C650" s="1519" t="s">
        <v>5192</v>
      </c>
      <c r="D650" s="1508" t="s">
        <v>5193</v>
      </c>
      <c r="E650" s="1447"/>
      <c r="F650" s="1614"/>
      <c r="G650" s="1607" t="s">
        <v>4974</v>
      </c>
      <c r="H650" s="1586" t="s">
        <v>36</v>
      </c>
      <c r="I650" s="1447"/>
      <c r="J650" s="1495">
        <v>0</v>
      </c>
      <c r="K650" s="1292" t="s">
        <v>910</v>
      </c>
      <c r="L650" s="745"/>
      <c r="M650" s="2181" t="s">
        <v>6418</v>
      </c>
      <c r="N650" s="2182" t="str">
        <f>VLOOKUP(M650,'FICHE RATIOS'!C:D,2,FALSE)</f>
        <v>Equipements de Cuisine</v>
      </c>
    </row>
    <row r="651" spans="1:14" s="1039" customFormat="1" ht="24">
      <c r="A651" s="1040" t="s">
        <v>4959</v>
      </c>
      <c r="B651" s="1604" t="s">
        <v>5194</v>
      </c>
      <c r="C651" s="1519" t="s">
        <v>5194</v>
      </c>
      <c r="D651" s="1508" t="s">
        <v>5182</v>
      </c>
      <c r="E651" s="1447">
        <v>955</v>
      </c>
      <c r="F651" s="1614">
        <v>480</v>
      </c>
      <c r="G651" s="1600">
        <v>900</v>
      </c>
      <c r="H651" s="1580" t="s">
        <v>36</v>
      </c>
      <c r="I651" s="1447"/>
      <c r="J651" s="1495">
        <v>0</v>
      </c>
      <c r="K651" s="1292" t="s">
        <v>910</v>
      </c>
      <c r="L651" s="745"/>
      <c r="M651" s="2181" t="s">
        <v>6418</v>
      </c>
      <c r="N651" s="2182" t="str">
        <f>VLOOKUP(M651,'FICHE RATIOS'!C:D,2,FALSE)</f>
        <v>Equipements de Cuisine</v>
      </c>
    </row>
    <row r="652" spans="1:14" s="1039" customFormat="1" ht="36">
      <c r="A652" s="1040"/>
      <c r="B652" s="1604" t="s">
        <v>5195</v>
      </c>
      <c r="C652" s="1519" t="s">
        <v>5195</v>
      </c>
      <c r="D652" s="1508" t="s">
        <v>5196</v>
      </c>
      <c r="E652" s="1447">
        <v>528</v>
      </c>
      <c r="F652" s="1614">
        <v>821</v>
      </c>
      <c r="G652" s="1600">
        <v>1489</v>
      </c>
      <c r="H652" s="1580" t="s">
        <v>36</v>
      </c>
      <c r="I652" s="1447">
        <v>3</v>
      </c>
      <c r="J652" s="1495">
        <v>3158.37</v>
      </c>
      <c r="K652" s="1209">
        <f t="shared" ref="K652:K658" si="29">IF(I652=0,"",J652*I652)</f>
        <v>9475.11</v>
      </c>
      <c r="L652" s="745"/>
      <c r="M652" s="2181" t="s">
        <v>6418</v>
      </c>
      <c r="N652" s="2182" t="str">
        <f>VLOOKUP(M652,'FICHE RATIOS'!C:D,2,FALSE)</f>
        <v>Equipements de Cuisine</v>
      </c>
    </row>
    <row r="653" spans="1:14" s="1039" customFormat="1" ht="36">
      <c r="A653" s="1040"/>
      <c r="B653" s="1604" t="s">
        <v>5578</v>
      </c>
      <c r="C653" s="1519" t="s">
        <v>5578</v>
      </c>
      <c r="D653" s="1508" t="s">
        <v>4978</v>
      </c>
      <c r="E653" s="1447">
        <v>400</v>
      </c>
      <c r="F653" s="1614">
        <v>440</v>
      </c>
      <c r="G653" s="1600">
        <v>755</v>
      </c>
      <c r="H653" s="1580" t="s">
        <v>36</v>
      </c>
      <c r="I653" s="1447">
        <v>1</v>
      </c>
      <c r="J653" s="1495">
        <v>358.85</v>
      </c>
      <c r="K653" s="1209">
        <f t="shared" si="29"/>
        <v>358.85</v>
      </c>
      <c r="L653" s="745"/>
      <c r="M653" s="2181" t="s">
        <v>6418</v>
      </c>
      <c r="N653" s="2182" t="str">
        <f>VLOOKUP(M653,'FICHE RATIOS'!C:D,2,FALSE)</f>
        <v>Equipements de Cuisine</v>
      </c>
    </row>
    <row r="654" spans="1:14" s="1039" customFormat="1" ht="12.75">
      <c r="A654" s="1040"/>
      <c r="B654" s="1604"/>
      <c r="C654" s="1519"/>
      <c r="D654" s="1508"/>
      <c r="E654" s="1447"/>
      <c r="F654" s="1614"/>
      <c r="G654" s="1600"/>
      <c r="H654" s="1580"/>
      <c r="I654" s="1447">
        <v>0</v>
      </c>
      <c r="J654" s="1495">
        <v>0</v>
      </c>
      <c r="K654" s="1209" t="str">
        <f t="shared" si="29"/>
        <v/>
      </c>
      <c r="L654" s="745"/>
      <c r="M654" s="2181" t="s">
        <v>6418</v>
      </c>
      <c r="N654" s="2182" t="str">
        <f>VLOOKUP(M654,'FICHE RATIOS'!C:D,2,FALSE)</f>
        <v>Equipements de Cuisine</v>
      </c>
    </row>
    <row r="655" spans="1:14" s="1039" customFormat="1" ht="12">
      <c r="A655" s="1040"/>
      <c r="B655" s="1598"/>
      <c r="C655" s="1551"/>
      <c r="D655" s="1618" t="s">
        <v>5579</v>
      </c>
      <c r="E655" s="1619"/>
      <c r="F655" s="1619"/>
      <c r="G655" s="1619"/>
      <c r="H655" s="1580"/>
      <c r="I655" s="1447">
        <v>0</v>
      </c>
      <c r="J655" s="1495">
        <v>0</v>
      </c>
      <c r="K655" s="1209" t="str">
        <f t="shared" si="29"/>
        <v/>
      </c>
      <c r="L655" s="745"/>
      <c r="M655" s="2181" t="s">
        <v>6418</v>
      </c>
      <c r="N655" s="2182" t="str">
        <f>VLOOKUP(M655,'FICHE RATIOS'!C:D,2,FALSE)</f>
        <v>Equipements de Cuisine</v>
      </c>
    </row>
    <row r="656" spans="1:14" s="1039" customFormat="1" ht="24">
      <c r="A656" s="1040"/>
      <c r="B656" s="1598" t="s">
        <v>5163</v>
      </c>
      <c r="C656" s="1507" t="s">
        <v>5163</v>
      </c>
      <c r="D656" s="1508" t="s">
        <v>5164</v>
      </c>
      <c r="E656" s="2746" t="s">
        <v>5161</v>
      </c>
      <c r="F656" s="2747"/>
      <c r="G656" s="2748"/>
      <c r="H656" s="1580"/>
      <c r="I656" s="1447">
        <v>1</v>
      </c>
      <c r="J656" s="1495">
        <v>5334.25</v>
      </c>
      <c r="K656" s="1209">
        <f t="shared" si="29"/>
        <v>5334.25</v>
      </c>
      <c r="L656" s="745"/>
      <c r="M656" s="2181" t="s">
        <v>6418</v>
      </c>
      <c r="N656" s="2182" t="str">
        <f>VLOOKUP(M656,'FICHE RATIOS'!C:D,2,FALSE)</f>
        <v>Equipements de Cuisine</v>
      </c>
    </row>
    <row r="657" spans="1:14" s="1039" customFormat="1" ht="48">
      <c r="A657" s="1040"/>
      <c r="B657" s="1604" t="s">
        <v>5165</v>
      </c>
      <c r="C657" s="1523" t="s">
        <v>5165</v>
      </c>
      <c r="D657" s="1508" t="s">
        <v>5166</v>
      </c>
      <c r="E657" s="1447">
        <v>1530</v>
      </c>
      <c r="F657" s="1614">
        <v>700</v>
      </c>
      <c r="G657" s="1600">
        <v>760</v>
      </c>
      <c r="H657" s="1580" t="s">
        <v>36</v>
      </c>
      <c r="I657" s="1447">
        <v>1</v>
      </c>
      <c r="J657" s="1495">
        <v>5441.6</v>
      </c>
      <c r="K657" s="1209">
        <f t="shared" si="29"/>
        <v>5441.6</v>
      </c>
      <c r="L657" s="745"/>
      <c r="M657" s="2181" t="s">
        <v>6418</v>
      </c>
      <c r="N657" s="2182" t="str">
        <f>VLOOKUP(M657,'FICHE RATIOS'!C:D,2,FALSE)</f>
        <v>Equipements de Cuisine</v>
      </c>
    </row>
    <row r="658" spans="1:14" s="1039" customFormat="1" ht="24">
      <c r="A658" s="1040"/>
      <c r="B658" s="1598" t="s">
        <v>5167</v>
      </c>
      <c r="C658" s="1554" t="s">
        <v>5167</v>
      </c>
      <c r="D658" s="1508" t="s">
        <v>5168</v>
      </c>
      <c r="E658" s="1447">
        <v>1530</v>
      </c>
      <c r="F658" s="1614">
        <v>700</v>
      </c>
      <c r="G658" s="1600">
        <v>662</v>
      </c>
      <c r="H658" s="1580" t="s">
        <v>36</v>
      </c>
      <c r="I658" s="1447">
        <v>1</v>
      </c>
      <c r="J658" s="1495">
        <v>1969.35</v>
      </c>
      <c r="K658" s="1209">
        <f t="shared" si="29"/>
        <v>1969.35</v>
      </c>
      <c r="L658" s="745"/>
      <c r="M658" s="2181" t="s">
        <v>6418</v>
      </c>
      <c r="N658" s="2182" t="str">
        <f>VLOOKUP(M658,'FICHE RATIOS'!C:D,2,FALSE)</f>
        <v>Equipements de Cuisine</v>
      </c>
    </row>
    <row r="659" spans="1:14" s="1039" customFormat="1" ht="12.75">
      <c r="A659" s="1040"/>
      <c r="B659" s="1606" t="s">
        <v>5169</v>
      </c>
      <c r="C659" s="1516" t="s">
        <v>5169</v>
      </c>
      <c r="D659" s="1508" t="s">
        <v>5170</v>
      </c>
      <c r="E659" s="1447"/>
      <c r="F659" s="1614"/>
      <c r="G659" s="1607" t="s">
        <v>4974</v>
      </c>
      <c r="H659" s="1586" t="s">
        <v>36</v>
      </c>
      <c r="I659" s="1447">
        <v>1</v>
      </c>
      <c r="J659" s="1495">
        <v>0</v>
      </c>
      <c r="K659" s="1292" t="s">
        <v>910</v>
      </c>
      <c r="L659" s="745"/>
      <c r="M659" s="2181" t="s">
        <v>6418</v>
      </c>
      <c r="N659" s="2182" t="str">
        <f>VLOOKUP(M659,'FICHE RATIOS'!C:D,2,FALSE)</f>
        <v>Equipements de Cuisine</v>
      </c>
    </row>
    <row r="660" spans="1:14" s="1039" customFormat="1" ht="12.75">
      <c r="A660" s="1040"/>
      <c r="B660" s="1604" t="s">
        <v>5171</v>
      </c>
      <c r="C660" s="1523" t="s">
        <v>5171</v>
      </c>
      <c r="D660" s="1508" t="s">
        <v>5172</v>
      </c>
      <c r="E660" s="1447">
        <v>1200</v>
      </c>
      <c r="F660" s="1614">
        <v>700</v>
      </c>
      <c r="G660" s="1600">
        <v>635</v>
      </c>
      <c r="H660" s="1580" t="s">
        <v>36</v>
      </c>
      <c r="I660" s="1447">
        <v>1</v>
      </c>
      <c r="J660" s="1495">
        <v>1701.98</v>
      </c>
      <c r="K660" s="1209">
        <f>IF(I660=0,"",J660*I660)</f>
        <v>1701.98</v>
      </c>
      <c r="L660" s="745"/>
      <c r="M660" s="2181" t="s">
        <v>6418</v>
      </c>
      <c r="N660" s="2182" t="str">
        <f>VLOOKUP(M660,'FICHE RATIOS'!C:D,2,FALSE)</f>
        <v>Equipements de Cuisine</v>
      </c>
    </row>
    <row r="661" spans="1:14" s="1039" customFormat="1" ht="12.75">
      <c r="A661" s="1040"/>
      <c r="B661" s="1604" t="s">
        <v>5173</v>
      </c>
      <c r="C661" s="1523" t="s">
        <v>5173</v>
      </c>
      <c r="D661" s="1508" t="s">
        <v>5174</v>
      </c>
      <c r="E661" s="1447">
        <v>400</v>
      </c>
      <c r="F661" s="1614">
        <v>900</v>
      </c>
      <c r="G661" s="1600">
        <v>265</v>
      </c>
      <c r="H661" s="1580" t="s">
        <v>36</v>
      </c>
      <c r="I661" s="1447">
        <v>1</v>
      </c>
      <c r="J661" s="1495">
        <v>2127.81</v>
      </c>
      <c r="K661" s="1209">
        <f>IF(I661=0,"",J661*I661)</f>
        <v>2127.81</v>
      </c>
      <c r="L661" s="745"/>
      <c r="M661" s="2181" t="s">
        <v>6418</v>
      </c>
      <c r="N661" s="2182" t="str">
        <f>VLOOKUP(M661,'FICHE RATIOS'!C:D,2,FALSE)</f>
        <v>Equipements de Cuisine</v>
      </c>
    </row>
    <row r="662" spans="1:14" s="1039" customFormat="1" ht="24">
      <c r="A662" s="1040"/>
      <c r="B662" s="1604" t="s">
        <v>5175</v>
      </c>
      <c r="C662" s="1523" t="s">
        <v>5175</v>
      </c>
      <c r="D662" s="1508" t="s">
        <v>5176</v>
      </c>
      <c r="E662" s="1447">
        <v>800</v>
      </c>
      <c r="F662" s="1614">
        <v>900</v>
      </c>
      <c r="G662" s="1600">
        <v>265</v>
      </c>
      <c r="H662" s="1580" t="s">
        <v>36</v>
      </c>
      <c r="I662" s="1447">
        <v>1</v>
      </c>
      <c r="J662" s="1495">
        <v>2354.1</v>
      </c>
      <c r="K662" s="1209">
        <f>IF(I662=0,"",J662*I662)</f>
        <v>2354.1</v>
      </c>
      <c r="L662" s="745"/>
      <c r="M662" s="2181" t="s">
        <v>6418</v>
      </c>
      <c r="N662" s="2182" t="str">
        <f>VLOOKUP(M662,'FICHE RATIOS'!C:D,2,FALSE)</f>
        <v>Equipements de Cuisine</v>
      </c>
    </row>
    <row r="663" spans="1:14" s="1039" customFormat="1" ht="48">
      <c r="A663" s="1040"/>
      <c r="B663" s="1604" t="s">
        <v>5177</v>
      </c>
      <c r="C663" s="1523" t="s">
        <v>5177</v>
      </c>
      <c r="D663" s="1508" t="s">
        <v>5178</v>
      </c>
      <c r="E663" s="1447">
        <v>1200</v>
      </c>
      <c r="F663" s="1614">
        <v>900</v>
      </c>
      <c r="G663" s="1600">
        <v>900</v>
      </c>
      <c r="H663" s="1580" t="s">
        <v>36</v>
      </c>
      <c r="I663" s="1447">
        <v>1</v>
      </c>
      <c r="J663" s="1495">
        <v>10653.3</v>
      </c>
      <c r="K663" s="1209">
        <f>IF(I663=0,"",J663*I663)</f>
        <v>10653.3</v>
      </c>
      <c r="L663" s="745"/>
      <c r="M663" s="2181" t="s">
        <v>6418</v>
      </c>
      <c r="N663" s="2182" t="str">
        <f>VLOOKUP(M663,'FICHE RATIOS'!C:D,2,FALSE)</f>
        <v>Equipements de Cuisine</v>
      </c>
    </row>
    <row r="664" spans="1:14" s="1039" customFormat="1" ht="12.75">
      <c r="A664" s="1040"/>
      <c r="B664" s="1606" t="s">
        <v>5179</v>
      </c>
      <c r="C664" s="1516" t="s">
        <v>5179</v>
      </c>
      <c r="D664" s="1508" t="s">
        <v>5180</v>
      </c>
      <c r="E664" s="1447">
        <v>2500</v>
      </c>
      <c r="F664" s="1614">
        <v>1250</v>
      </c>
      <c r="G664" s="1607" t="s">
        <v>4974</v>
      </c>
      <c r="H664" s="1586" t="s">
        <v>36</v>
      </c>
      <c r="I664" s="1447">
        <v>1</v>
      </c>
      <c r="J664" s="1495">
        <v>0</v>
      </c>
      <c r="K664" s="1292" t="s">
        <v>910</v>
      </c>
      <c r="L664" s="745"/>
      <c r="M664" s="2181" t="s">
        <v>6418</v>
      </c>
      <c r="N664" s="2182" t="str">
        <f>VLOOKUP(M664,'FICHE RATIOS'!C:D,2,FALSE)</f>
        <v>Equipements de Cuisine</v>
      </c>
    </row>
    <row r="665" spans="1:14" s="1039" customFormat="1" ht="24">
      <c r="A665" s="1040" t="s">
        <v>4959</v>
      </c>
      <c r="B665" s="1604" t="s">
        <v>5181</v>
      </c>
      <c r="C665" s="1516" t="s">
        <v>5181</v>
      </c>
      <c r="D665" s="1508" t="s">
        <v>5182</v>
      </c>
      <c r="E665" s="1447">
        <v>955</v>
      </c>
      <c r="F665" s="1614">
        <v>480</v>
      </c>
      <c r="G665" s="1600">
        <v>900</v>
      </c>
      <c r="H665" s="1580" t="s">
        <v>36</v>
      </c>
      <c r="I665" s="1447"/>
      <c r="J665" s="1495">
        <v>0</v>
      </c>
      <c r="K665" s="1292" t="s">
        <v>910</v>
      </c>
      <c r="L665" s="745"/>
      <c r="M665" s="2181" t="s">
        <v>6418</v>
      </c>
      <c r="N665" s="2182" t="str">
        <f>VLOOKUP(M665,'FICHE RATIOS'!C:D,2,FALSE)</f>
        <v>Equipements de Cuisine</v>
      </c>
    </row>
    <row r="666" spans="1:14" s="1039" customFormat="1" ht="36">
      <c r="A666" s="1040"/>
      <c r="B666" s="1604" t="s">
        <v>5183</v>
      </c>
      <c r="C666" s="1523" t="s">
        <v>5183</v>
      </c>
      <c r="D666" s="1508" t="s">
        <v>5184</v>
      </c>
      <c r="E666" s="1447">
        <v>1400</v>
      </c>
      <c r="F666" s="1614">
        <v>700</v>
      </c>
      <c r="G666" s="1600">
        <v>900</v>
      </c>
      <c r="H666" s="1605" t="s">
        <v>36</v>
      </c>
      <c r="I666" s="1447">
        <v>1</v>
      </c>
      <c r="J666" s="1495">
        <v>2157.3200000000002</v>
      </c>
      <c r="K666" s="1209">
        <f t="shared" ref="K666:K673" si="30">IF(I666=0,"",J666*I666)</f>
        <v>2157.3200000000002</v>
      </c>
      <c r="L666" s="745"/>
      <c r="M666" s="2181" t="s">
        <v>6418</v>
      </c>
      <c r="N666" s="2182" t="str">
        <f>VLOOKUP(M666,'FICHE RATIOS'!C:D,2,FALSE)</f>
        <v>Equipements de Cuisine</v>
      </c>
    </row>
    <row r="667" spans="1:14" s="1039" customFormat="1" ht="48">
      <c r="A667" s="1040"/>
      <c r="B667" s="1604" t="s">
        <v>5185</v>
      </c>
      <c r="C667" s="1523" t="s">
        <v>5185</v>
      </c>
      <c r="D667" s="1508" t="s">
        <v>5186</v>
      </c>
      <c r="E667" s="1447">
        <v>740</v>
      </c>
      <c r="F667" s="1614">
        <v>890</v>
      </c>
      <c r="G667" s="1600">
        <v>2060</v>
      </c>
      <c r="H667" s="1580" t="s">
        <v>36</v>
      </c>
      <c r="I667" s="1447">
        <v>1</v>
      </c>
      <c r="J667" s="1495">
        <v>4476.91</v>
      </c>
      <c r="K667" s="1209">
        <f t="shared" si="30"/>
        <v>4476.91</v>
      </c>
      <c r="L667" s="745"/>
      <c r="M667" s="2181" t="s">
        <v>6418</v>
      </c>
      <c r="N667" s="2182" t="str">
        <f>VLOOKUP(M667,'FICHE RATIOS'!C:D,2,FALSE)</f>
        <v>Equipements de Cuisine</v>
      </c>
    </row>
    <row r="668" spans="1:14" s="1039" customFormat="1" ht="24">
      <c r="A668" s="1040"/>
      <c r="B668" s="1604" t="s">
        <v>5187</v>
      </c>
      <c r="C668" s="1523" t="s">
        <v>5187</v>
      </c>
      <c r="D668" s="1508" t="s">
        <v>4956</v>
      </c>
      <c r="E668" s="1447">
        <v>200</v>
      </c>
      <c r="F668" s="1614">
        <v>200</v>
      </c>
      <c r="G668" s="1600">
        <v>200</v>
      </c>
      <c r="H668" s="1580" t="s">
        <v>36</v>
      </c>
      <c r="I668" s="1447">
        <v>1</v>
      </c>
      <c r="J668" s="1495">
        <v>179.43</v>
      </c>
      <c r="K668" s="1209">
        <f t="shared" si="30"/>
        <v>179.43</v>
      </c>
      <c r="L668" s="745"/>
      <c r="M668" s="2181" t="s">
        <v>6418</v>
      </c>
      <c r="N668" s="2182" t="str">
        <f>VLOOKUP(M668,'FICHE RATIOS'!C:D,2,FALSE)</f>
        <v>Equipements de Cuisine</v>
      </c>
    </row>
    <row r="669" spans="1:14" s="1039" customFormat="1" ht="12.75">
      <c r="A669" s="1040"/>
      <c r="B669" s="1604"/>
      <c r="C669" s="1519"/>
      <c r="D669" s="1508"/>
      <c r="E669" s="1447"/>
      <c r="F669" s="1614"/>
      <c r="G669" s="1600"/>
      <c r="H669" s="1580"/>
      <c r="I669" s="1447">
        <v>0</v>
      </c>
      <c r="J669" s="1495">
        <v>0</v>
      </c>
      <c r="K669" s="1209" t="str">
        <f t="shared" si="30"/>
        <v/>
      </c>
      <c r="L669" s="745"/>
      <c r="M669" s="2181" t="s">
        <v>6418</v>
      </c>
      <c r="N669" s="2182" t="str">
        <f>VLOOKUP(M669,'FICHE RATIOS'!C:D,2,FALSE)</f>
        <v>Equipements de Cuisine</v>
      </c>
    </row>
    <row r="670" spans="1:14" s="1039" customFormat="1" ht="12">
      <c r="A670" s="1040"/>
      <c r="B670" s="1598"/>
      <c r="C670" s="1551"/>
      <c r="D670" s="1618" t="s">
        <v>5580</v>
      </c>
      <c r="E670" s="1619"/>
      <c r="F670" s="1619"/>
      <c r="G670" s="1619"/>
      <c r="H670" s="1580"/>
      <c r="I670" s="1447">
        <v>0</v>
      </c>
      <c r="J670" s="1495">
        <v>0</v>
      </c>
      <c r="K670" s="1209" t="str">
        <f t="shared" si="30"/>
        <v/>
      </c>
      <c r="L670" s="745"/>
      <c r="M670" s="2181" t="s">
        <v>6418</v>
      </c>
      <c r="N670" s="2182" t="str">
        <f>VLOOKUP(M670,'FICHE RATIOS'!C:D,2,FALSE)</f>
        <v>Equipements de Cuisine</v>
      </c>
    </row>
    <row r="671" spans="1:14" s="1039" customFormat="1" ht="24">
      <c r="A671" s="1040"/>
      <c r="B671" s="1598" t="s">
        <v>5245</v>
      </c>
      <c r="C671" s="1507" t="s">
        <v>5245</v>
      </c>
      <c r="D671" s="1508" t="s">
        <v>5164</v>
      </c>
      <c r="E671" s="2746" t="s">
        <v>5161</v>
      </c>
      <c r="F671" s="2747"/>
      <c r="G671" s="2748"/>
      <c r="H671" s="1580"/>
      <c r="I671" s="1447">
        <v>1</v>
      </c>
      <c r="J671" s="1495">
        <v>6651.9</v>
      </c>
      <c r="K671" s="1209">
        <f t="shared" si="30"/>
        <v>6651.9</v>
      </c>
      <c r="L671" s="745"/>
      <c r="M671" s="2181" t="s">
        <v>6418</v>
      </c>
      <c r="N671" s="2182" t="str">
        <f>VLOOKUP(M671,'FICHE RATIOS'!C:D,2,FALSE)</f>
        <v>Equipements de Cuisine</v>
      </c>
    </row>
    <row r="672" spans="1:14" s="1039" customFormat="1" ht="48">
      <c r="A672" s="1040"/>
      <c r="B672" s="1604" t="s">
        <v>5246</v>
      </c>
      <c r="C672" s="1519" t="s">
        <v>5246</v>
      </c>
      <c r="D672" s="1508" t="s">
        <v>5166</v>
      </c>
      <c r="E672" s="1447">
        <v>1530</v>
      </c>
      <c r="F672" s="1614">
        <v>700</v>
      </c>
      <c r="G672" s="1600">
        <v>760</v>
      </c>
      <c r="H672" s="1580" t="s">
        <v>36</v>
      </c>
      <c r="I672" s="1447">
        <v>1</v>
      </c>
      <c r="J672" s="1495">
        <v>5441.6</v>
      </c>
      <c r="K672" s="1209">
        <f t="shared" si="30"/>
        <v>5441.6</v>
      </c>
      <c r="L672" s="745"/>
      <c r="M672" s="2181" t="s">
        <v>6418</v>
      </c>
      <c r="N672" s="2182" t="str">
        <f>VLOOKUP(M672,'FICHE RATIOS'!C:D,2,FALSE)</f>
        <v>Equipements de Cuisine</v>
      </c>
    </row>
    <row r="673" spans="1:14" s="1039" customFormat="1" ht="24">
      <c r="A673" s="1040"/>
      <c r="B673" s="1598" t="s">
        <v>5247</v>
      </c>
      <c r="C673" s="1554" t="s">
        <v>5247</v>
      </c>
      <c r="D673" s="1508" t="s">
        <v>5200</v>
      </c>
      <c r="E673" s="1447">
        <v>1210</v>
      </c>
      <c r="F673" s="1614">
        <v>700</v>
      </c>
      <c r="G673" s="1600">
        <v>661</v>
      </c>
      <c r="H673" s="1580" t="s">
        <v>36</v>
      </c>
      <c r="I673" s="1447">
        <v>1</v>
      </c>
      <c r="J673" s="1495">
        <v>1823.05</v>
      </c>
      <c r="K673" s="1209">
        <f t="shared" si="30"/>
        <v>1823.05</v>
      </c>
      <c r="L673" s="745"/>
      <c r="M673" s="2181" t="s">
        <v>6418</v>
      </c>
      <c r="N673" s="2182" t="str">
        <f>VLOOKUP(M673,'FICHE RATIOS'!C:D,2,FALSE)</f>
        <v>Equipements de Cuisine</v>
      </c>
    </row>
    <row r="674" spans="1:14" s="1039" customFormat="1" ht="12.75">
      <c r="A674" s="1040"/>
      <c r="B674" s="1606" t="s">
        <v>5248</v>
      </c>
      <c r="C674" s="1516" t="s">
        <v>5248</v>
      </c>
      <c r="D674" s="1508" t="s">
        <v>5193</v>
      </c>
      <c r="E674" s="1447"/>
      <c r="F674" s="1614"/>
      <c r="G674" s="1607" t="s">
        <v>4974</v>
      </c>
      <c r="H674" s="1586" t="s">
        <v>36</v>
      </c>
      <c r="I674" s="1447">
        <v>1</v>
      </c>
      <c r="J674" s="1495">
        <v>0</v>
      </c>
      <c r="K674" s="1292" t="s">
        <v>910</v>
      </c>
      <c r="L674" s="745"/>
      <c r="M674" s="2181" t="s">
        <v>6418</v>
      </c>
      <c r="N674" s="2182" t="str">
        <f>VLOOKUP(M674,'FICHE RATIOS'!C:D,2,FALSE)</f>
        <v>Equipements de Cuisine</v>
      </c>
    </row>
    <row r="675" spans="1:14" s="1039" customFormat="1" ht="24">
      <c r="A675" s="1040"/>
      <c r="B675" s="1604" t="s">
        <v>5249</v>
      </c>
      <c r="C675" s="1519" t="s">
        <v>5249</v>
      </c>
      <c r="D675" s="1508" t="s">
        <v>5229</v>
      </c>
      <c r="E675" s="1447">
        <v>646</v>
      </c>
      <c r="F675" s="1614">
        <v>665</v>
      </c>
      <c r="G675" s="1600">
        <v>198</v>
      </c>
      <c r="H675" s="1580" t="s">
        <v>36</v>
      </c>
      <c r="I675" s="1447">
        <v>1</v>
      </c>
      <c r="J675" s="1495">
        <v>7718.75</v>
      </c>
      <c r="K675" s="1209">
        <f>IF(I675=0,"",J675*I675)</f>
        <v>7718.75</v>
      </c>
      <c r="L675" s="745"/>
      <c r="M675" s="2181" t="s">
        <v>6418</v>
      </c>
      <c r="N675" s="2182" t="str">
        <f>VLOOKUP(M675,'FICHE RATIOS'!C:D,2,FALSE)</f>
        <v>Equipements de Cuisine</v>
      </c>
    </row>
    <row r="676" spans="1:14" s="1039" customFormat="1" ht="12.75">
      <c r="A676" s="1040"/>
      <c r="B676" s="1604" t="s">
        <v>5250</v>
      </c>
      <c r="C676" s="1519" t="s">
        <v>5250</v>
      </c>
      <c r="D676" s="1508" t="s">
        <v>5251</v>
      </c>
      <c r="E676" s="1447">
        <v>400</v>
      </c>
      <c r="F676" s="1614">
        <v>475</v>
      </c>
      <c r="G676" s="1600">
        <v>180</v>
      </c>
      <c r="H676" s="1580" t="s">
        <v>36</v>
      </c>
      <c r="I676" s="1447">
        <v>2</v>
      </c>
      <c r="J676" s="1495">
        <v>1763.44</v>
      </c>
      <c r="K676" s="1209">
        <f>IF(I676=0,"",J676*I676)</f>
        <v>3526.88</v>
      </c>
      <c r="L676" s="745"/>
      <c r="M676" s="2181" t="s">
        <v>6418</v>
      </c>
      <c r="N676" s="2182" t="str">
        <f>VLOOKUP(M676,'FICHE RATIOS'!C:D,2,FALSE)</f>
        <v>Equipements de Cuisine</v>
      </c>
    </row>
    <row r="677" spans="1:14" s="1039" customFormat="1" ht="12.75">
      <c r="A677" s="1040"/>
      <c r="B677" s="1604" t="s">
        <v>5252</v>
      </c>
      <c r="C677" s="1519" t="s">
        <v>5252</v>
      </c>
      <c r="D677" s="1508" t="s">
        <v>5233</v>
      </c>
      <c r="E677" s="1447"/>
      <c r="F677" s="1614"/>
      <c r="G677" s="1600"/>
      <c r="H677" s="1580" t="s">
        <v>36</v>
      </c>
      <c r="I677" s="1447">
        <v>1</v>
      </c>
      <c r="J677" s="1495">
        <v>942.4</v>
      </c>
      <c r="K677" s="1209">
        <f>IF(I677=0,"",J677*I677)</f>
        <v>942.4</v>
      </c>
      <c r="L677" s="745"/>
      <c r="M677" s="2181" t="s">
        <v>6418</v>
      </c>
      <c r="N677" s="2182" t="str">
        <f>VLOOKUP(M677,'FICHE RATIOS'!C:D,2,FALSE)</f>
        <v>Equipements de Cuisine</v>
      </c>
    </row>
    <row r="678" spans="1:14" s="1039" customFormat="1" ht="12.75">
      <c r="A678" s="1040"/>
      <c r="B678" s="1620" t="s">
        <v>5253</v>
      </c>
      <c r="C678" s="1568" t="s">
        <v>5253</v>
      </c>
      <c r="D678" s="1508" t="s">
        <v>5235</v>
      </c>
      <c r="E678" s="1447">
        <v>2000</v>
      </c>
      <c r="F678" s="1614">
        <v>1000</v>
      </c>
      <c r="G678" s="1607"/>
      <c r="H678" s="1586" t="s">
        <v>36</v>
      </c>
      <c r="I678" s="1447">
        <v>1</v>
      </c>
      <c r="J678" s="1495">
        <v>0</v>
      </c>
      <c r="K678" s="1292" t="s">
        <v>910</v>
      </c>
      <c r="L678" s="745"/>
      <c r="M678" s="2181" t="s">
        <v>6418</v>
      </c>
      <c r="N678" s="2182" t="str">
        <f>VLOOKUP(M678,'FICHE RATIOS'!C:D,2,FALSE)</f>
        <v>Equipements de Cuisine</v>
      </c>
    </row>
    <row r="679" spans="1:14" s="1039" customFormat="1" ht="24">
      <c r="A679" s="1040" t="s">
        <v>4959</v>
      </c>
      <c r="B679" s="1604" t="s">
        <v>5254</v>
      </c>
      <c r="C679" s="1516" t="s">
        <v>5254</v>
      </c>
      <c r="D679" s="1508" t="s">
        <v>5182</v>
      </c>
      <c r="E679" s="1447">
        <v>955</v>
      </c>
      <c r="F679" s="1614">
        <v>480</v>
      </c>
      <c r="G679" s="1600">
        <v>900</v>
      </c>
      <c r="H679" s="1580" t="s">
        <v>36</v>
      </c>
      <c r="I679" s="1447"/>
      <c r="J679" s="1495">
        <v>0</v>
      </c>
      <c r="K679" s="1292" t="s">
        <v>910</v>
      </c>
      <c r="L679" s="745"/>
      <c r="M679" s="2181" t="s">
        <v>6418</v>
      </c>
      <c r="N679" s="2182" t="str">
        <f>VLOOKUP(M679,'FICHE RATIOS'!C:D,2,FALSE)</f>
        <v>Equipements de Cuisine</v>
      </c>
    </row>
    <row r="680" spans="1:14" s="1039" customFormat="1" ht="48">
      <c r="A680" s="1040"/>
      <c r="B680" s="1604" t="s">
        <v>5255</v>
      </c>
      <c r="C680" s="1523" t="s">
        <v>5255</v>
      </c>
      <c r="D680" s="1508" t="s">
        <v>5216</v>
      </c>
      <c r="E680" s="1447">
        <v>985</v>
      </c>
      <c r="F680" s="1614">
        <v>1035</v>
      </c>
      <c r="G680" s="1600">
        <v>2250</v>
      </c>
      <c r="H680" s="1580" t="s">
        <v>36</v>
      </c>
      <c r="I680" s="1447">
        <v>1</v>
      </c>
      <c r="J680" s="1495">
        <v>4278.92</v>
      </c>
      <c r="K680" s="1209">
        <f>IF(I680=0,"",J680*I680)</f>
        <v>4278.92</v>
      </c>
      <c r="L680" s="745"/>
      <c r="M680" s="2181" t="s">
        <v>6418</v>
      </c>
      <c r="N680" s="2182" t="str">
        <f>VLOOKUP(M680,'FICHE RATIOS'!C:D,2,FALSE)</f>
        <v>Equipements de Cuisine</v>
      </c>
    </row>
    <row r="681" spans="1:14" s="1039" customFormat="1" ht="48">
      <c r="A681" s="1040"/>
      <c r="B681" s="1604" t="s">
        <v>5256</v>
      </c>
      <c r="C681" s="1519" t="s">
        <v>5256</v>
      </c>
      <c r="D681" s="1508" t="s">
        <v>5186</v>
      </c>
      <c r="E681" s="1447">
        <v>740</v>
      </c>
      <c r="F681" s="1614">
        <v>890</v>
      </c>
      <c r="G681" s="1600">
        <v>2060</v>
      </c>
      <c r="H681" s="1580" t="s">
        <v>36</v>
      </c>
      <c r="I681" s="1447">
        <v>1</v>
      </c>
      <c r="J681" s="1495">
        <v>4476.91</v>
      </c>
      <c r="K681" s="1209">
        <f>IF(I681=0,"",J681*I681)</f>
        <v>4476.91</v>
      </c>
      <c r="L681" s="745"/>
      <c r="M681" s="2181" t="s">
        <v>6418</v>
      </c>
      <c r="N681" s="2182" t="str">
        <f>VLOOKUP(M681,'FICHE RATIOS'!C:D,2,FALSE)</f>
        <v>Equipements de Cuisine</v>
      </c>
    </row>
    <row r="682" spans="1:14" s="1039" customFormat="1" ht="36">
      <c r="A682" s="1040"/>
      <c r="B682" s="1604" t="s">
        <v>5257</v>
      </c>
      <c r="C682" s="1523" t="s">
        <v>5257</v>
      </c>
      <c r="D682" s="1508" t="s">
        <v>5184</v>
      </c>
      <c r="E682" s="1447">
        <v>1400</v>
      </c>
      <c r="F682" s="1614">
        <v>700</v>
      </c>
      <c r="G682" s="1600">
        <v>900</v>
      </c>
      <c r="H682" s="1605" t="s">
        <v>36</v>
      </c>
      <c r="I682" s="1447">
        <v>1</v>
      </c>
      <c r="J682" s="1495">
        <v>2157.3200000000002</v>
      </c>
      <c r="K682" s="1209">
        <f>IF(I682=0,"",J682*I682)</f>
        <v>2157.3200000000002</v>
      </c>
      <c r="L682" s="745"/>
      <c r="M682" s="2181" t="s">
        <v>6418</v>
      </c>
      <c r="N682" s="2182" t="str">
        <f>VLOOKUP(M682,'FICHE RATIOS'!C:D,2,FALSE)</f>
        <v>Equipements de Cuisine</v>
      </c>
    </row>
    <row r="683" spans="1:14" s="1039" customFormat="1" ht="12.75">
      <c r="A683" s="1040" t="s">
        <v>4959</v>
      </c>
      <c r="B683" s="1604" t="s">
        <v>5258</v>
      </c>
      <c r="C683" s="1516" t="s">
        <v>5258</v>
      </c>
      <c r="D683" s="1508" t="s">
        <v>4980</v>
      </c>
      <c r="E683" s="1447">
        <v>450</v>
      </c>
      <c r="F683" s="1614">
        <v>535</v>
      </c>
      <c r="G683" s="1600">
        <v>970</v>
      </c>
      <c r="H683" s="1580" t="s">
        <v>36</v>
      </c>
      <c r="I683" s="1447"/>
      <c r="J683" s="1495">
        <v>0</v>
      </c>
      <c r="K683" s="1292" t="s">
        <v>910</v>
      </c>
      <c r="L683" s="745"/>
      <c r="M683" s="2181" t="s">
        <v>6418</v>
      </c>
      <c r="N683" s="2182" t="str">
        <f>VLOOKUP(M683,'FICHE RATIOS'!C:D,2,FALSE)</f>
        <v>Equipements de Cuisine</v>
      </c>
    </row>
    <row r="684" spans="1:14" s="1039" customFormat="1" ht="36">
      <c r="A684" s="1040"/>
      <c r="B684" s="1604" t="s">
        <v>5259</v>
      </c>
      <c r="C684" s="1523" t="s">
        <v>5259</v>
      </c>
      <c r="D684" s="1508" t="s">
        <v>5196</v>
      </c>
      <c r="E684" s="1447">
        <v>528</v>
      </c>
      <c r="F684" s="1614">
        <v>821</v>
      </c>
      <c r="G684" s="1600">
        <v>1489</v>
      </c>
      <c r="H684" s="1580" t="s">
        <v>36</v>
      </c>
      <c r="I684" s="1447">
        <v>1</v>
      </c>
      <c r="J684" s="1495">
        <v>3158.37</v>
      </c>
      <c r="K684" s="1209">
        <f t="shared" ref="K684:K689" si="31">IF(I684=0,"",J684*I684)</f>
        <v>3158.37</v>
      </c>
      <c r="L684" s="745"/>
      <c r="M684" s="2181" t="s">
        <v>6418</v>
      </c>
      <c r="N684" s="2182" t="str">
        <f>VLOOKUP(M684,'FICHE RATIOS'!C:D,2,FALSE)</f>
        <v>Equipements de Cuisine</v>
      </c>
    </row>
    <row r="685" spans="1:14" s="1039" customFormat="1" ht="24">
      <c r="A685" s="1040"/>
      <c r="B685" s="1604" t="s">
        <v>5260</v>
      </c>
      <c r="C685" s="1519" t="s">
        <v>5260</v>
      </c>
      <c r="D685" s="1508" t="s">
        <v>4956</v>
      </c>
      <c r="E685" s="1447">
        <v>200</v>
      </c>
      <c r="F685" s="1614">
        <v>200</v>
      </c>
      <c r="G685" s="1600">
        <v>200</v>
      </c>
      <c r="H685" s="1580" t="s">
        <v>36</v>
      </c>
      <c r="I685" s="1447">
        <v>1</v>
      </c>
      <c r="J685" s="1495">
        <v>179.43</v>
      </c>
      <c r="K685" s="1209">
        <f t="shared" si="31"/>
        <v>179.43</v>
      </c>
      <c r="L685" s="745"/>
      <c r="M685" s="2181" t="s">
        <v>6418</v>
      </c>
      <c r="N685" s="2182" t="str">
        <f>VLOOKUP(M685,'FICHE RATIOS'!C:D,2,FALSE)</f>
        <v>Equipements de Cuisine</v>
      </c>
    </row>
    <row r="686" spans="1:14" s="1039" customFormat="1" ht="12.75">
      <c r="A686" s="1040"/>
      <c r="B686" s="1604"/>
      <c r="C686" s="1519"/>
      <c r="D686" s="1508"/>
      <c r="E686" s="1447"/>
      <c r="F686" s="1614"/>
      <c r="G686" s="1600"/>
      <c r="H686" s="1580"/>
      <c r="I686" s="1447">
        <v>0</v>
      </c>
      <c r="J686" s="1495">
        <v>0</v>
      </c>
      <c r="K686" s="1209" t="str">
        <f t="shared" si="31"/>
        <v/>
      </c>
      <c r="L686" s="745"/>
      <c r="M686" s="2181" t="s">
        <v>6418</v>
      </c>
      <c r="N686" s="2182" t="str">
        <f>VLOOKUP(M686,'FICHE RATIOS'!C:D,2,FALSE)</f>
        <v>Equipements de Cuisine</v>
      </c>
    </row>
    <row r="687" spans="1:14" s="1039" customFormat="1" ht="12">
      <c r="A687" s="1040"/>
      <c r="B687" s="1598"/>
      <c r="C687" s="1621"/>
      <c r="D687" s="1618" t="s">
        <v>5581</v>
      </c>
      <c r="E687" s="1619"/>
      <c r="F687" s="1619"/>
      <c r="G687" s="1619"/>
      <c r="H687" s="1580"/>
      <c r="I687" s="1447">
        <v>0</v>
      </c>
      <c r="J687" s="1495">
        <v>0</v>
      </c>
      <c r="K687" s="1209" t="str">
        <f t="shared" si="31"/>
        <v/>
      </c>
      <c r="L687" s="745"/>
      <c r="M687" s="2181" t="s">
        <v>6418</v>
      </c>
      <c r="N687" s="2182" t="str">
        <f>VLOOKUP(M687,'FICHE RATIOS'!C:D,2,FALSE)</f>
        <v>Equipements de Cuisine</v>
      </c>
    </row>
    <row r="688" spans="1:14" s="1039" customFormat="1" ht="24">
      <c r="A688" s="1040"/>
      <c r="B688" s="1598" t="s">
        <v>5262</v>
      </c>
      <c r="C688" s="1507" t="s">
        <v>5262</v>
      </c>
      <c r="D688" s="1508" t="s">
        <v>5164</v>
      </c>
      <c r="E688" s="2749" t="s">
        <v>5161</v>
      </c>
      <c r="F688" s="2750"/>
      <c r="G688" s="2751"/>
      <c r="H688" s="1580"/>
      <c r="I688" s="1447">
        <v>1</v>
      </c>
      <c r="J688" s="1495">
        <v>5817.8</v>
      </c>
      <c r="K688" s="1209">
        <f t="shared" si="31"/>
        <v>5817.8</v>
      </c>
      <c r="L688" s="745"/>
      <c r="M688" s="2181" t="s">
        <v>6418</v>
      </c>
      <c r="N688" s="2182" t="str">
        <f>VLOOKUP(M688,'FICHE RATIOS'!C:D,2,FALSE)</f>
        <v>Equipements de Cuisine</v>
      </c>
    </row>
    <row r="689" spans="1:14" s="1039" customFormat="1" ht="72">
      <c r="A689" s="1040"/>
      <c r="B689" s="1598" t="s">
        <v>5263</v>
      </c>
      <c r="C689" s="1507" t="s">
        <v>5263</v>
      </c>
      <c r="D689" s="1508" t="s">
        <v>5264</v>
      </c>
      <c r="E689" s="1447">
        <v>1860</v>
      </c>
      <c r="F689" s="1614">
        <v>700</v>
      </c>
      <c r="G689" s="1600">
        <v>760</v>
      </c>
      <c r="H689" s="1580" t="s">
        <v>36</v>
      </c>
      <c r="I689" s="1447">
        <v>2</v>
      </c>
      <c r="J689" s="1495">
        <v>4245.55</v>
      </c>
      <c r="K689" s="1209">
        <f t="shared" si="31"/>
        <v>8491.1</v>
      </c>
      <c r="L689" s="745"/>
      <c r="M689" s="2181" t="s">
        <v>6418</v>
      </c>
      <c r="N689" s="2182" t="str">
        <f>VLOOKUP(M689,'FICHE RATIOS'!C:D,2,FALSE)</f>
        <v>Equipements de Cuisine</v>
      </c>
    </row>
    <row r="690" spans="1:14" s="1039" customFormat="1" ht="48">
      <c r="A690" s="1040"/>
      <c r="B690" s="1598" t="s">
        <v>5265</v>
      </c>
      <c r="C690" s="1507" t="s">
        <v>5265</v>
      </c>
      <c r="D690" s="1508" t="s">
        <v>5166</v>
      </c>
      <c r="E690" s="1447"/>
      <c r="F690" s="1614"/>
      <c r="G690" s="1600"/>
      <c r="H690" s="1580" t="s">
        <v>36</v>
      </c>
      <c r="I690" s="1447"/>
      <c r="J690" s="1495">
        <v>0</v>
      </c>
      <c r="K690" s="1292" t="s">
        <v>910</v>
      </c>
      <c r="L690" s="745"/>
      <c r="M690" s="2181" t="s">
        <v>6418</v>
      </c>
      <c r="N690" s="2182" t="str">
        <f>VLOOKUP(M690,'FICHE RATIOS'!C:D,2,FALSE)</f>
        <v>Equipements de Cuisine</v>
      </c>
    </row>
    <row r="691" spans="1:14" s="1039" customFormat="1" ht="36">
      <c r="A691" s="1040"/>
      <c r="B691" s="1598" t="s">
        <v>5266</v>
      </c>
      <c r="C691" s="1507" t="s">
        <v>5266</v>
      </c>
      <c r="D691" s="1508" t="s">
        <v>5278</v>
      </c>
      <c r="E691" s="1447"/>
      <c r="F691" s="1614"/>
      <c r="G691" s="1600"/>
      <c r="H691" s="1580" t="s">
        <v>36</v>
      </c>
      <c r="I691" s="1447">
        <v>1</v>
      </c>
      <c r="J691" s="1495">
        <v>5856.75</v>
      </c>
      <c r="K691" s="1209">
        <f>IF(I691=0,"",J691*I691)</f>
        <v>5856.75</v>
      </c>
      <c r="L691" s="745"/>
      <c r="M691" s="2181" t="s">
        <v>6418</v>
      </c>
      <c r="N691" s="2182" t="str">
        <f>VLOOKUP(M691,'FICHE RATIOS'!C:D,2,FALSE)</f>
        <v>Equipements de Cuisine</v>
      </c>
    </row>
    <row r="692" spans="1:14" s="1039" customFormat="1" ht="12.75">
      <c r="A692" s="1040"/>
      <c r="B692" s="1606" t="s">
        <v>5582</v>
      </c>
      <c r="C692" s="1516" t="s">
        <v>5582</v>
      </c>
      <c r="D692" s="1508" t="s">
        <v>5193</v>
      </c>
      <c r="E692" s="1447"/>
      <c r="F692" s="1614"/>
      <c r="G692" s="1607"/>
      <c r="H692" s="1586" t="s">
        <v>36</v>
      </c>
      <c r="I692" s="1447"/>
      <c r="J692" s="1495">
        <v>0</v>
      </c>
      <c r="K692" s="1292" t="s">
        <v>910</v>
      </c>
      <c r="L692" s="745"/>
      <c r="M692" s="2181" t="s">
        <v>6418</v>
      </c>
      <c r="N692" s="2182" t="str">
        <f>VLOOKUP(M692,'FICHE RATIOS'!C:D,2,FALSE)</f>
        <v>Equipements de Cuisine</v>
      </c>
    </row>
    <row r="693" spans="1:14" s="1039" customFormat="1" ht="12.75">
      <c r="A693" s="1040"/>
      <c r="B693" s="1604"/>
      <c r="C693" s="1519"/>
      <c r="D693" s="1508"/>
      <c r="E693" s="1447"/>
      <c r="F693" s="1614"/>
      <c r="G693" s="1600"/>
      <c r="H693" s="1580"/>
      <c r="I693" s="1447">
        <v>0</v>
      </c>
      <c r="J693" s="1495">
        <v>0</v>
      </c>
      <c r="K693" s="1209" t="str">
        <f t="shared" ref="K693:K704" si="32">IF(I693=0,"",J693*I693)</f>
        <v/>
      </c>
      <c r="L693" s="745"/>
      <c r="M693" s="2181" t="s">
        <v>6418</v>
      </c>
      <c r="N693" s="2182" t="str">
        <f>VLOOKUP(M693,'FICHE RATIOS'!C:D,2,FALSE)</f>
        <v>Equipements de Cuisine</v>
      </c>
    </row>
    <row r="694" spans="1:14" s="1039" customFormat="1" ht="12">
      <c r="A694" s="1040"/>
      <c r="B694" s="1598"/>
      <c r="C694" s="1551"/>
      <c r="D694" s="1618" t="s">
        <v>5267</v>
      </c>
      <c r="E694" s="1619"/>
      <c r="F694" s="1619"/>
      <c r="G694" s="1619"/>
      <c r="H694" s="1580"/>
      <c r="I694" s="1447">
        <v>0</v>
      </c>
      <c r="J694" s="1495">
        <v>0</v>
      </c>
      <c r="K694" s="1209" t="str">
        <f t="shared" si="32"/>
        <v/>
      </c>
      <c r="L694" s="745"/>
      <c r="M694" s="2181" t="s">
        <v>6418</v>
      </c>
      <c r="N694" s="2182" t="str">
        <f>VLOOKUP(M694,'FICHE RATIOS'!C:D,2,FALSE)</f>
        <v>Equipements de Cuisine</v>
      </c>
    </row>
    <row r="695" spans="1:14" s="1039" customFormat="1" ht="24">
      <c r="A695" s="1040"/>
      <c r="B695" s="1598" t="s">
        <v>5268</v>
      </c>
      <c r="C695" s="1507" t="s">
        <v>5268</v>
      </c>
      <c r="D695" s="1508" t="s">
        <v>5164</v>
      </c>
      <c r="E695" s="2746" t="s">
        <v>5161</v>
      </c>
      <c r="F695" s="2747"/>
      <c r="G695" s="2748"/>
      <c r="H695" s="1580" t="s">
        <v>36</v>
      </c>
      <c r="I695" s="1447">
        <v>1</v>
      </c>
      <c r="J695" s="1495">
        <v>10371.15</v>
      </c>
      <c r="K695" s="1209">
        <f t="shared" si="32"/>
        <v>10371.15</v>
      </c>
      <c r="L695" s="745"/>
      <c r="M695" s="2181" t="s">
        <v>6418</v>
      </c>
      <c r="N695" s="2182" t="str">
        <f>VLOOKUP(M695,'FICHE RATIOS'!C:D,2,FALSE)</f>
        <v>Equipements de Cuisine</v>
      </c>
    </row>
    <row r="696" spans="1:14" s="1039" customFormat="1" ht="36">
      <c r="A696" s="1040"/>
      <c r="B696" s="1604" t="s">
        <v>5269</v>
      </c>
      <c r="C696" s="1523" t="s">
        <v>5269</v>
      </c>
      <c r="D696" s="1508" t="s">
        <v>5270</v>
      </c>
      <c r="E696" s="1447">
        <v>1530</v>
      </c>
      <c r="F696" s="1614">
        <v>700</v>
      </c>
      <c r="G696" s="1600">
        <v>620</v>
      </c>
      <c r="H696" s="1580" t="s">
        <v>36</v>
      </c>
      <c r="I696" s="1447">
        <v>2</v>
      </c>
      <c r="J696" s="1495">
        <v>3189.15</v>
      </c>
      <c r="K696" s="1209">
        <f t="shared" si="32"/>
        <v>6378.3</v>
      </c>
      <c r="L696" s="745"/>
      <c r="M696" s="2181" t="s">
        <v>6418</v>
      </c>
      <c r="N696" s="2182" t="str">
        <f>VLOOKUP(M696,'FICHE RATIOS'!C:D,2,FALSE)</f>
        <v>Equipements de Cuisine</v>
      </c>
    </row>
    <row r="697" spans="1:14" s="1039" customFormat="1" ht="12.75">
      <c r="A697" s="1040"/>
      <c r="B697" s="1604"/>
      <c r="C697" s="1519"/>
      <c r="D697" s="1508"/>
      <c r="E697" s="1447"/>
      <c r="F697" s="1614"/>
      <c r="G697" s="1600"/>
      <c r="H697" s="1580"/>
      <c r="I697" s="1447">
        <v>0</v>
      </c>
      <c r="J697" s="1495">
        <v>0</v>
      </c>
      <c r="K697" s="1209" t="str">
        <f t="shared" si="32"/>
        <v/>
      </c>
      <c r="L697" s="745"/>
      <c r="M697" s="2181" t="s">
        <v>6418</v>
      </c>
      <c r="N697" s="2182" t="str">
        <f>VLOOKUP(M697,'FICHE RATIOS'!C:D,2,FALSE)</f>
        <v>Equipements de Cuisine</v>
      </c>
    </row>
    <row r="698" spans="1:14" s="1039" customFormat="1" ht="12">
      <c r="A698" s="1040"/>
      <c r="B698" s="1598"/>
      <c r="C698" s="1551"/>
      <c r="D698" s="1618" t="s">
        <v>5274</v>
      </c>
      <c r="E698" s="1619"/>
      <c r="F698" s="1619"/>
      <c r="G698" s="1619"/>
      <c r="H698" s="1580"/>
      <c r="I698" s="1447">
        <v>0</v>
      </c>
      <c r="J698" s="1495">
        <v>0</v>
      </c>
      <c r="K698" s="1209" t="str">
        <f t="shared" si="32"/>
        <v/>
      </c>
      <c r="L698" s="745"/>
      <c r="M698" s="2181" t="s">
        <v>6418</v>
      </c>
      <c r="N698" s="2182" t="str">
        <f>VLOOKUP(M698,'FICHE RATIOS'!C:D,2,FALSE)</f>
        <v>Equipements de Cuisine</v>
      </c>
    </row>
    <row r="699" spans="1:14" s="1039" customFormat="1" ht="24">
      <c r="A699" s="1040"/>
      <c r="B699" s="1598" t="s">
        <v>5275</v>
      </c>
      <c r="C699" s="1519" t="s">
        <v>5275</v>
      </c>
      <c r="D699" s="1508" t="s">
        <v>5164</v>
      </c>
      <c r="E699" s="2746" t="s">
        <v>5161</v>
      </c>
      <c r="F699" s="2747"/>
      <c r="G699" s="2748"/>
      <c r="H699" s="1580" t="s">
        <v>36</v>
      </c>
      <c r="I699" s="800">
        <v>2</v>
      </c>
      <c r="J699" s="1495">
        <v>2967.8</v>
      </c>
      <c r="K699" s="1209">
        <f t="shared" si="32"/>
        <v>5935.6</v>
      </c>
      <c r="L699" s="745"/>
      <c r="M699" s="2181" t="s">
        <v>6418</v>
      </c>
      <c r="N699" s="2182" t="str">
        <f>VLOOKUP(M699,'FICHE RATIOS'!C:D,2,FALSE)</f>
        <v>Equipements de Cuisine</v>
      </c>
    </row>
    <row r="700" spans="1:14" s="1039" customFormat="1" ht="36">
      <c r="A700" s="1040"/>
      <c r="B700" s="1604" t="s">
        <v>5277</v>
      </c>
      <c r="C700" s="1519" t="s">
        <v>5277</v>
      </c>
      <c r="D700" s="1508" t="s">
        <v>5278</v>
      </c>
      <c r="E700" s="1447">
        <v>1475</v>
      </c>
      <c r="F700" s="1614">
        <v>800</v>
      </c>
      <c r="G700" s="1600">
        <v>1930</v>
      </c>
      <c r="H700" s="1580" t="s">
        <v>36</v>
      </c>
      <c r="I700" s="1447">
        <v>2</v>
      </c>
      <c r="J700" s="1495">
        <v>5856.75</v>
      </c>
      <c r="K700" s="1209">
        <f t="shared" si="32"/>
        <v>11713.5</v>
      </c>
      <c r="L700" s="745"/>
      <c r="M700" s="2181" t="s">
        <v>6418</v>
      </c>
      <c r="N700" s="2182" t="str">
        <f>VLOOKUP(M700,'FICHE RATIOS'!C:D,2,FALSE)</f>
        <v>Equipements de Cuisine</v>
      </c>
    </row>
    <row r="701" spans="1:14" s="1039" customFormat="1" ht="12.75">
      <c r="A701" s="1040"/>
      <c r="B701" s="1604"/>
      <c r="C701" s="1519"/>
      <c r="D701" s="1508"/>
      <c r="E701" s="1447"/>
      <c r="F701" s="1614"/>
      <c r="G701" s="1600"/>
      <c r="H701" s="1580"/>
      <c r="I701" s="1447">
        <v>0</v>
      </c>
      <c r="J701" s="1495">
        <v>0</v>
      </c>
      <c r="K701" s="1209" t="str">
        <f t="shared" si="32"/>
        <v/>
      </c>
      <c r="L701" s="745"/>
      <c r="M701" s="2181" t="s">
        <v>6418</v>
      </c>
      <c r="N701" s="2182" t="str">
        <f>VLOOKUP(M701,'FICHE RATIOS'!C:D,2,FALSE)</f>
        <v>Equipements de Cuisine</v>
      </c>
    </row>
    <row r="702" spans="1:14" s="1039" customFormat="1" ht="12">
      <c r="A702" s="1040"/>
      <c r="B702" s="1598"/>
      <c r="C702" s="1551"/>
      <c r="D702" s="1618" t="s">
        <v>5279</v>
      </c>
      <c r="E702" s="1619"/>
      <c r="F702" s="1619"/>
      <c r="G702" s="1619"/>
      <c r="H702" s="1580"/>
      <c r="I702" s="1447">
        <v>0</v>
      </c>
      <c r="J702" s="1495">
        <v>0</v>
      </c>
      <c r="K702" s="1209" t="str">
        <f t="shared" si="32"/>
        <v/>
      </c>
      <c r="L702" s="745"/>
      <c r="M702" s="2181" t="s">
        <v>6418</v>
      </c>
      <c r="N702" s="2182" t="str">
        <f>VLOOKUP(M702,'FICHE RATIOS'!C:D,2,FALSE)</f>
        <v>Equipements de Cuisine</v>
      </c>
    </row>
    <row r="703" spans="1:14" s="1039" customFormat="1" ht="24">
      <c r="A703" s="1040"/>
      <c r="B703" s="1598" t="s">
        <v>5280</v>
      </c>
      <c r="C703" s="1507" t="s">
        <v>5280</v>
      </c>
      <c r="D703" s="1508" t="s">
        <v>5164</v>
      </c>
      <c r="E703" s="2746" t="s">
        <v>5583</v>
      </c>
      <c r="F703" s="2747"/>
      <c r="G703" s="2748"/>
      <c r="H703" s="1580"/>
      <c r="I703" s="1447">
        <v>1</v>
      </c>
      <c r="J703" s="1495">
        <v>7285.55</v>
      </c>
      <c r="K703" s="1209">
        <f t="shared" si="32"/>
        <v>7285.55</v>
      </c>
      <c r="L703" s="745"/>
      <c r="M703" s="2181" t="s">
        <v>6418</v>
      </c>
      <c r="N703" s="2182" t="str">
        <f>VLOOKUP(M703,'FICHE RATIOS'!C:D,2,FALSE)</f>
        <v>Equipements de Cuisine</v>
      </c>
    </row>
    <row r="704" spans="1:14" s="1039" customFormat="1" ht="72">
      <c r="A704" s="1040"/>
      <c r="B704" s="1598" t="s">
        <v>5281</v>
      </c>
      <c r="C704" s="1507" t="s">
        <v>5281</v>
      </c>
      <c r="D704" s="1508" t="s">
        <v>5264</v>
      </c>
      <c r="E704" s="1447">
        <v>1860</v>
      </c>
      <c r="F704" s="1614">
        <v>700</v>
      </c>
      <c r="G704" s="1600">
        <v>760</v>
      </c>
      <c r="H704" s="1580" t="s">
        <v>36</v>
      </c>
      <c r="I704" s="1447">
        <v>1</v>
      </c>
      <c r="J704" s="1495">
        <v>4245.55</v>
      </c>
      <c r="K704" s="1209">
        <f t="shared" si="32"/>
        <v>4245.55</v>
      </c>
      <c r="L704" s="745"/>
      <c r="M704" s="2181" t="s">
        <v>6418</v>
      </c>
      <c r="N704" s="2182" t="str">
        <f>VLOOKUP(M704,'FICHE RATIOS'!C:D,2,FALSE)</f>
        <v>Equipements de Cuisine</v>
      </c>
    </row>
    <row r="705" spans="1:14" s="1039" customFormat="1" ht="12.75">
      <c r="A705" s="1040"/>
      <c r="B705" s="1598" t="s">
        <v>5282</v>
      </c>
      <c r="C705" s="1507" t="s">
        <v>5282</v>
      </c>
      <c r="D705" s="1508" t="s">
        <v>5283</v>
      </c>
      <c r="E705" s="1447"/>
      <c r="F705" s="1614"/>
      <c r="G705" s="1600"/>
      <c r="H705" s="1580" t="s">
        <v>36</v>
      </c>
      <c r="I705" s="1447">
        <v>4</v>
      </c>
      <c r="J705" s="1495">
        <v>0</v>
      </c>
      <c r="K705" s="1292" t="s">
        <v>910</v>
      </c>
      <c r="L705" s="745"/>
      <c r="M705" s="2181" t="s">
        <v>6418</v>
      </c>
      <c r="N705" s="2182" t="str">
        <f>VLOOKUP(M705,'FICHE RATIOS'!C:D,2,FALSE)</f>
        <v>Equipements de Cuisine</v>
      </c>
    </row>
    <row r="706" spans="1:14" s="1039" customFormat="1" ht="48">
      <c r="A706" s="1040"/>
      <c r="B706" s="1604" t="s">
        <v>5284</v>
      </c>
      <c r="C706" s="1523" t="s">
        <v>5284</v>
      </c>
      <c r="D706" s="1508" t="s">
        <v>5285</v>
      </c>
      <c r="E706" s="1447">
        <v>1860</v>
      </c>
      <c r="F706" s="1614">
        <v>700</v>
      </c>
      <c r="G706" s="1600">
        <v>760</v>
      </c>
      <c r="H706" s="1580" t="s">
        <v>36</v>
      </c>
      <c r="I706" s="1447">
        <v>1</v>
      </c>
      <c r="J706" s="1495">
        <v>5831.1</v>
      </c>
      <c r="K706" s="1209">
        <f>IF(I706=0,"",J706*I706)</f>
        <v>5831.1</v>
      </c>
      <c r="L706" s="745"/>
      <c r="M706" s="2181" t="s">
        <v>6418</v>
      </c>
      <c r="N706" s="2182" t="str">
        <f>VLOOKUP(M706,'FICHE RATIOS'!C:D,2,FALSE)</f>
        <v>Equipements de Cuisine</v>
      </c>
    </row>
    <row r="707" spans="1:14" s="1039" customFormat="1" ht="25.5">
      <c r="A707" s="1040"/>
      <c r="B707" s="1604" t="s">
        <v>5284</v>
      </c>
      <c r="C707" s="1550" t="s">
        <v>5584</v>
      </c>
      <c r="D707" s="1622" t="s">
        <v>5585</v>
      </c>
      <c r="E707" s="1447">
        <v>1440</v>
      </c>
      <c r="F707" s="1614">
        <v>720</v>
      </c>
      <c r="G707" s="1600"/>
      <c r="H707" s="1580" t="s">
        <v>36</v>
      </c>
      <c r="I707" s="1447">
        <v>1</v>
      </c>
      <c r="J707" s="1495">
        <v>5441.6</v>
      </c>
      <c r="K707" s="1209">
        <f>IF(I707=0,"",J707*I707)</f>
        <v>5441.6</v>
      </c>
      <c r="L707" s="745"/>
      <c r="M707" s="2181" t="s">
        <v>6418</v>
      </c>
      <c r="N707" s="2182" t="str">
        <f>VLOOKUP(M707,'FICHE RATIOS'!C:D,2,FALSE)</f>
        <v>Equipements de Cuisine</v>
      </c>
    </row>
    <row r="708" spans="1:14" s="1039" customFormat="1" ht="12.75">
      <c r="A708" s="1040"/>
      <c r="B708" s="1606" t="s">
        <v>5286</v>
      </c>
      <c r="C708" s="1516" t="s">
        <v>5286</v>
      </c>
      <c r="D708" s="1508" t="s">
        <v>5193</v>
      </c>
      <c r="E708" s="1447"/>
      <c r="F708" s="1614"/>
      <c r="G708" s="1607" t="s">
        <v>4974</v>
      </c>
      <c r="H708" s="1586" t="s">
        <v>36</v>
      </c>
      <c r="I708" s="1447">
        <v>1</v>
      </c>
      <c r="J708" s="1495">
        <v>0</v>
      </c>
      <c r="K708" s="1292" t="s">
        <v>910</v>
      </c>
      <c r="L708" s="745"/>
      <c r="M708" s="2181" t="s">
        <v>6418</v>
      </c>
      <c r="N708" s="2182" t="str">
        <f>VLOOKUP(M708,'FICHE RATIOS'!C:D,2,FALSE)</f>
        <v>Equipements de Cuisine</v>
      </c>
    </row>
    <row r="709" spans="1:14" s="1039" customFormat="1" ht="12.75">
      <c r="A709" s="1040"/>
      <c r="B709" s="1598"/>
      <c r="C709" s="1519"/>
      <c r="D709" s="1508"/>
      <c r="E709" s="1447"/>
      <c r="F709" s="1614"/>
      <c r="G709" s="1600"/>
      <c r="H709" s="1580"/>
      <c r="I709" s="1447">
        <v>0</v>
      </c>
      <c r="J709" s="1495">
        <v>0</v>
      </c>
      <c r="K709" s="1209" t="str">
        <f>IF(I709=0,"",J709*I709)</f>
        <v/>
      </c>
      <c r="L709" s="745"/>
      <c r="M709" s="2181" t="s">
        <v>6418</v>
      </c>
      <c r="N709" s="2182" t="str">
        <f>VLOOKUP(M709,'FICHE RATIOS'!C:D,2,FALSE)</f>
        <v>Equipements de Cuisine</v>
      </c>
    </row>
    <row r="710" spans="1:14" s="1039" customFormat="1" ht="12">
      <c r="A710" s="1040"/>
      <c r="B710" s="1598"/>
      <c r="C710" s="1551"/>
      <c r="D710" s="1618" t="s">
        <v>5287</v>
      </c>
      <c r="E710" s="1619"/>
      <c r="F710" s="1619"/>
      <c r="G710" s="1619"/>
      <c r="H710" s="1580"/>
      <c r="I710" s="1447">
        <v>0</v>
      </c>
      <c r="J710" s="1495">
        <v>0</v>
      </c>
      <c r="K710" s="1209" t="str">
        <f>IF(I710=0,"",J710*I710)</f>
        <v/>
      </c>
      <c r="L710" s="745"/>
      <c r="M710" s="2181" t="s">
        <v>6418</v>
      </c>
      <c r="N710" s="2182" t="str">
        <f>VLOOKUP(M710,'FICHE RATIOS'!C:D,2,FALSE)</f>
        <v>Equipements de Cuisine</v>
      </c>
    </row>
    <row r="711" spans="1:14" s="1039" customFormat="1" ht="12.75">
      <c r="A711" s="1040"/>
      <c r="B711" s="1598" t="s">
        <v>4847</v>
      </c>
      <c r="C711" s="1507" t="s">
        <v>4847</v>
      </c>
      <c r="D711" s="1508" t="s">
        <v>5288</v>
      </c>
      <c r="E711" s="2746" t="s">
        <v>5161</v>
      </c>
      <c r="F711" s="2747"/>
      <c r="G711" s="2748"/>
      <c r="H711" s="1580" t="s">
        <v>36</v>
      </c>
      <c r="I711" s="1447">
        <v>1</v>
      </c>
      <c r="J711" s="1495">
        <v>4577.1000000000004</v>
      </c>
      <c r="K711" s="1209">
        <f>IF(I711=0,"",J711*I711)</f>
        <v>4577.1000000000004</v>
      </c>
      <c r="L711" s="745"/>
      <c r="M711" s="2181" t="s">
        <v>6418</v>
      </c>
      <c r="N711" s="2182" t="str">
        <f>VLOOKUP(M711,'FICHE RATIOS'!C:D,2,FALSE)</f>
        <v>Equipements de Cuisine</v>
      </c>
    </row>
    <row r="712" spans="1:14" s="1039" customFormat="1" ht="12.75">
      <c r="A712" s="1040"/>
      <c r="B712" s="1606" t="s">
        <v>5289</v>
      </c>
      <c r="C712" s="1516" t="s">
        <v>5289</v>
      </c>
      <c r="D712" s="1508" t="s">
        <v>5290</v>
      </c>
      <c r="E712" s="1447"/>
      <c r="F712" s="1614"/>
      <c r="G712" s="1600"/>
      <c r="H712" s="1580" t="s">
        <v>36</v>
      </c>
      <c r="I712" s="1447">
        <v>2</v>
      </c>
      <c r="J712" s="1495">
        <v>0</v>
      </c>
      <c r="K712" s="1292" t="s">
        <v>910</v>
      </c>
      <c r="L712" s="745"/>
      <c r="M712" s="2181" t="s">
        <v>6418</v>
      </c>
      <c r="N712" s="2182" t="str">
        <f>VLOOKUP(M712,'FICHE RATIOS'!C:D,2,FALSE)</f>
        <v>Equipements de Cuisine</v>
      </c>
    </row>
    <row r="713" spans="1:14" s="1039" customFormat="1" ht="24">
      <c r="A713" s="1040"/>
      <c r="B713" s="1598" t="s">
        <v>4856</v>
      </c>
      <c r="C713" s="1507" t="s">
        <v>4856</v>
      </c>
      <c r="D713" s="1508" t="s">
        <v>5586</v>
      </c>
      <c r="E713" s="2746" t="s">
        <v>5161</v>
      </c>
      <c r="F713" s="2747"/>
      <c r="G713" s="2748"/>
      <c r="H713" s="1580" t="s">
        <v>36</v>
      </c>
      <c r="I713" s="1447">
        <v>1</v>
      </c>
      <c r="J713" s="1495">
        <v>2190.6999999999998</v>
      </c>
      <c r="K713" s="1209">
        <f>IF(I713=0,"",J713*I713)</f>
        <v>2190.6999999999998</v>
      </c>
      <c r="L713" s="745"/>
      <c r="M713" s="2181" t="s">
        <v>6418</v>
      </c>
      <c r="N713" s="2182" t="str">
        <f>VLOOKUP(M713,'FICHE RATIOS'!C:D,2,FALSE)</f>
        <v>Equipements de Cuisine</v>
      </c>
    </row>
    <row r="714" spans="1:14" s="1039" customFormat="1" ht="12.75">
      <c r="A714" s="1040"/>
      <c r="B714" s="1606" t="s">
        <v>5292</v>
      </c>
      <c r="C714" s="1516" t="s">
        <v>5292</v>
      </c>
      <c r="D714" s="1508" t="s">
        <v>5293</v>
      </c>
      <c r="E714" s="1447"/>
      <c r="F714" s="1614"/>
      <c r="G714" s="1600"/>
      <c r="H714" s="1580" t="s">
        <v>36</v>
      </c>
      <c r="I714" s="1447">
        <v>2</v>
      </c>
      <c r="J714" s="1495">
        <v>0</v>
      </c>
      <c r="K714" s="1292" t="s">
        <v>910</v>
      </c>
      <c r="L714" s="745"/>
      <c r="M714" s="2181" t="s">
        <v>6418</v>
      </c>
      <c r="N714" s="2182" t="str">
        <f>VLOOKUP(M714,'FICHE RATIOS'!C:D,2,FALSE)</f>
        <v>Equipements de Cuisine</v>
      </c>
    </row>
    <row r="715" spans="1:14" s="1039" customFormat="1" ht="24">
      <c r="A715" s="1040"/>
      <c r="B715" s="1598" t="s">
        <v>4872</v>
      </c>
      <c r="C715" s="1507" t="s">
        <v>4872</v>
      </c>
      <c r="D715" s="1508" t="s">
        <v>5587</v>
      </c>
      <c r="E715" s="2746" t="s">
        <v>5161</v>
      </c>
      <c r="F715" s="2747"/>
      <c r="G715" s="2748"/>
      <c r="H715" s="1580" t="s">
        <v>36</v>
      </c>
      <c r="I715" s="1447">
        <v>1</v>
      </c>
      <c r="J715" s="1495">
        <v>3287</v>
      </c>
      <c r="K715" s="1209">
        <f>IF(I715=0,"",J715*I715)</f>
        <v>3287</v>
      </c>
      <c r="L715" s="745"/>
      <c r="M715" s="2181" t="s">
        <v>6418</v>
      </c>
      <c r="N715" s="2182" t="str">
        <f>VLOOKUP(M715,'FICHE RATIOS'!C:D,2,FALSE)</f>
        <v>Equipements de Cuisine</v>
      </c>
    </row>
    <row r="716" spans="1:14" s="1039" customFormat="1" ht="12.75">
      <c r="A716" s="1040"/>
      <c r="B716" s="1606" t="s">
        <v>5588</v>
      </c>
      <c r="C716" s="1516" t="s">
        <v>5588</v>
      </c>
      <c r="D716" s="1508" t="s">
        <v>5293</v>
      </c>
      <c r="E716" s="1447"/>
      <c r="F716" s="1614"/>
      <c r="G716" s="1600"/>
      <c r="H716" s="1580" t="s">
        <v>36</v>
      </c>
      <c r="I716" s="1447">
        <v>3</v>
      </c>
      <c r="J716" s="1495">
        <v>0</v>
      </c>
      <c r="K716" s="1292" t="s">
        <v>910</v>
      </c>
      <c r="L716" s="745"/>
      <c r="M716" s="2181" t="s">
        <v>6418</v>
      </c>
      <c r="N716" s="2182" t="str">
        <f>VLOOKUP(M716,'FICHE RATIOS'!C:D,2,FALSE)</f>
        <v>Equipements de Cuisine</v>
      </c>
    </row>
    <row r="717" spans="1:14" s="1039" customFormat="1" ht="12.75">
      <c r="A717" s="1040"/>
      <c r="B717" s="1604" t="s">
        <v>5589</v>
      </c>
      <c r="C717" s="1523" t="s">
        <v>5589</v>
      </c>
      <c r="D717" s="1508" t="s">
        <v>5590</v>
      </c>
      <c r="E717" s="2746" t="s">
        <v>5161</v>
      </c>
      <c r="F717" s="2747"/>
      <c r="G717" s="2748"/>
      <c r="H717" s="1580" t="s">
        <v>36</v>
      </c>
      <c r="I717" s="1447">
        <v>1</v>
      </c>
      <c r="J717" s="1495">
        <v>7171.55</v>
      </c>
      <c r="K717" s="1209">
        <f>IF(I717=0,"",J717*I717)</f>
        <v>7171.55</v>
      </c>
      <c r="L717" s="745"/>
      <c r="M717" s="2181" t="s">
        <v>6418</v>
      </c>
      <c r="N717" s="2182" t="str">
        <f>VLOOKUP(M717,'FICHE RATIOS'!C:D,2,FALSE)</f>
        <v>Equipements de Cuisine</v>
      </c>
    </row>
    <row r="718" spans="1:14" s="1039" customFormat="1" ht="12.75">
      <c r="A718" s="1040"/>
      <c r="B718" s="1604"/>
      <c r="C718" s="1519"/>
      <c r="D718" s="1508"/>
      <c r="E718" s="1447"/>
      <c r="F718" s="1614"/>
      <c r="G718" s="1600"/>
      <c r="H718" s="1580"/>
      <c r="I718" s="1447">
        <v>0</v>
      </c>
      <c r="J718" s="1495">
        <v>0</v>
      </c>
      <c r="K718" s="1209" t="str">
        <f>IF(I718=0,"",J718*I718)</f>
        <v/>
      </c>
      <c r="L718" s="745"/>
      <c r="M718" s="2181" t="s">
        <v>6418</v>
      </c>
      <c r="N718" s="2182" t="str">
        <f>VLOOKUP(M718,'FICHE RATIOS'!C:D,2,FALSE)</f>
        <v>Equipements de Cuisine</v>
      </c>
    </row>
    <row r="719" spans="1:14" s="1039" customFormat="1" ht="12">
      <c r="A719" s="1040"/>
      <c r="B719" s="1598"/>
      <c r="C719" s="1503"/>
      <c r="D719" s="1601" t="s">
        <v>5295</v>
      </c>
      <c r="E719" s="1602"/>
      <c r="F719" s="1602"/>
      <c r="G719" s="1602"/>
      <c r="H719" s="1581"/>
      <c r="I719" s="1447">
        <v>0</v>
      </c>
      <c r="J719" s="1495">
        <v>0</v>
      </c>
      <c r="K719" s="1209" t="str">
        <f>IF(I719=0,"",J719*I719)</f>
        <v/>
      </c>
      <c r="L719" s="745"/>
      <c r="M719" s="2181" t="s">
        <v>6418</v>
      </c>
      <c r="N719" s="2182" t="str">
        <f>VLOOKUP(M719,'FICHE RATIOS'!C:D,2,FALSE)</f>
        <v>Equipements de Cuisine</v>
      </c>
    </row>
    <row r="720" spans="1:14" s="1039" customFormat="1" ht="24">
      <c r="A720" s="1040"/>
      <c r="B720" s="1604" t="s">
        <v>5296</v>
      </c>
      <c r="C720" s="1523" t="s">
        <v>5296</v>
      </c>
      <c r="D720" s="1508" t="s">
        <v>5297</v>
      </c>
      <c r="E720" s="1447">
        <v>520</v>
      </c>
      <c r="F720" s="1614">
        <v>406</v>
      </c>
      <c r="G720" s="1600">
        <v>309</v>
      </c>
      <c r="H720" s="1580" t="s">
        <v>36</v>
      </c>
      <c r="I720" s="1447">
        <v>2</v>
      </c>
      <c r="J720" s="1495">
        <v>367.83</v>
      </c>
      <c r="K720" s="1209">
        <f>IF(I720=0,"",J720*I720)</f>
        <v>735.66</v>
      </c>
      <c r="L720" s="745"/>
      <c r="M720" s="2181" t="s">
        <v>6418</v>
      </c>
      <c r="N720" s="2182" t="str">
        <f>VLOOKUP(M720,'FICHE RATIOS'!C:D,2,FALSE)</f>
        <v>Equipements de Cuisine</v>
      </c>
    </row>
    <row r="721" spans="1:14" s="1039" customFormat="1" ht="36">
      <c r="A721" s="1040"/>
      <c r="B721" s="1604" t="s">
        <v>5298</v>
      </c>
      <c r="C721" s="1519" t="s">
        <v>5298</v>
      </c>
      <c r="D721" s="1508" t="s">
        <v>5299</v>
      </c>
      <c r="E721" s="1447"/>
      <c r="F721" s="1614"/>
      <c r="G721" s="1600"/>
      <c r="H721" s="1580" t="s">
        <v>36</v>
      </c>
      <c r="I721" s="1447">
        <v>2</v>
      </c>
      <c r="J721" s="1495">
        <v>1201.96</v>
      </c>
      <c r="K721" s="1209">
        <f>IF(I721=0,"",J721*I721)</f>
        <v>2403.92</v>
      </c>
      <c r="L721" s="745"/>
      <c r="M721" s="2181" t="s">
        <v>6418</v>
      </c>
      <c r="N721" s="2182" t="str">
        <f>VLOOKUP(M721,'FICHE RATIOS'!C:D,2,FALSE)</f>
        <v>Equipements de Cuisine</v>
      </c>
    </row>
    <row r="722" spans="1:14" s="1039" customFormat="1" ht="36">
      <c r="A722" s="1040"/>
      <c r="B722" s="1606" t="s">
        <v>5300</v>
      </c>
      <c r="C722" s="1516" t="s">
        <v>5300</v>
      </c>
      <c r="D722" s="1508" t="s">
        <v>5301</v>
      </c>
      <c r="E722" s="1447">
        <v>640</v>
      </c>
      <c r="F722" s="1614">
        <v>550</v>
      </c>
      <c r="G722" s="1600">
        <v>720</v>
      </c>
      <c r="H722" s="1580" t="s">
        <v>36</v>
      </c>
      <c r="I722" s="1447">
        <v>2</v>
      </c>
      <c r="J722" s="1495">
        <v>0</v>
      </c>
      <c r="K722" s="1292" t="s">
        <v>910</v>
      </c>
      <c r="L722" s="745"/>
      <c r="M722" s="2181" t="s">
        <v>6418</v>
      </c>
      <c r="N722" s="2182" t="str">
        <f>VLOOKUP(M722,'FICHE RATIOS'!C:D,2,FALSE)</f>
        <v>Equipements de Cuisine</v>
      </c>
    </row>
    <row r="723" spans="1:14" s="1039" customFormat="1" ht="12.75">
      <c r="A723" s="1040"/>
      <c r="B723" s="1606" t="s">
        <v>399</v>
      </c>
      <c r="C723" s="1516" t="s">
        <v>399</v>
      </c>
      <c r="D723" s="1508" t="s">
        <v>5302</v>
      </c>
      <c r="E723" s="2746" t="s">
        <v>5161</v>
      </c>
      <c r="F723" s="2747"/>
      <c r="G723" s="2748"/>
      <c r="H723" s="1605" t="s">
        <v>36</v>
      </c>
      <c r="I723" s="1447">
        <v>2</v>
      </c>
      <c r="J723" s="1495">
        <v>0</v>
      </c>
      <c r="K723" s="1292" t="s">
        <v>910</v>
      </c>
      <c r="L723" s="745"/>
      <c r="M723" s="2181" t="s">
        <v>6418</v>
      </c>
      <c r="N723" s="2182" t="str">
        <f>VLOOKUP(M723,'FICHE RATIOS'!C:D,2,FALSE)</f>
        <v>Equipements de Cuisine</v>
      </c>
    </row>
    <row r="724" spans="1:14" s="1039" customFormat="1" ht="12.75">
      <c r="A724" s="1040"/>
      <c r="B724" s="1598"/>
      <c r="C724" s="1519"/>
      <c r="D724" s="1508"/>
      <c r="E724" s="1447"/>
      <c r="F724" s="1614"/>
      <c r="G724" s="1600"/>
      <c r="H724" s="1580"/>
      <c r="I724" s="1447">
        <v>0</v>
      </c>
      <c r="J724" s="1495">
        <v>0</v>
      </c>
      <c r="K724" s="1209" t="str">
        <f t="shared" ref="K724:K731" si="33">IF(I724=0,"",J724*I724)</f>
        <v/>
      </c>
      <c r="L724" s="745"/>
      <c r="M724" s="2181" t="s">
        <v>6418</v>
      </c>
      <c r="N724" s="2182" t="str">
        <f>VLOOKUP(M724,'FICHE RATIOS'!C:D,2,FALSE)</f>
        <v>Equipements de Cuisine</v>
      </c>
    </row>
    <row r="725" spans="1:14" s="1039" customFormat="1" ht="12">
      <c r="A725" s="1040"/>
      <c r="B725" s="1598"/>
      <c r="C725" s="1503"/>
      <c r="D725" s="1601" t="s">
        <v>5303</v>
      </c>
      <c r="E725" s="1602"/>
      <c r="F725" s="1602"/>
      <c r="G725" s="1602"/>
      <c r="H725" s="1581"/>
      <c r="I725" s="1447">
        <v>0</v>
      </c>
      <c r="J725" s="1495">
        <v>0</v>
      </c>
      <c r="K725" s="1209" t="str">
        <f t="shared" si="33"/>
        <v/>
      </c>
      <c r="L725" s="745"/>
      <c r="M725" s="2181" t="s">
        <v>6418</v>
      </c>
      <c r="N725" s="2182" t="str">
        <f>VLOOKUP(M725,'FICHE RATIOS'!C:D,2,FALSE)</f>
        <v>Equipements de Cuisine</v>
      </c>
    </row>
    <row r="726" spans="1:14" s="1039" customFormat="1" ht="48">
      <c r="A726" s="1040"/>
      <c r="B726" s="1604" t="s">
        <v>5304</v>
      </c>
      <c r="C726" s="1523" t="s">
        <v>5304</v>
      </c>
      <c r="D726" s="1508" t="s">
        <v>5305</v>
      </c>
      <c r="E726" s="1447">
        <v>18500</v>
      </c>
      <c r="F726" s="1614">
        <v>490</v>
      </c>
      <c r="G726" s="1600">
        <v>800</v>
      </c>
      <c r="H726" s="1605" t="s">
        <v>36</v>
      </c>
      <c r="I726" s="1447">
        <v>1</v>
      </c>
      <c r="J726" s="1495">
        <v>10260</v>
      </c>
      <c r="K726" s="1209">
        <f t="shared" si="33"/>
        <v>10260</v>
      </c>
      <c r="L726" s="745"/>
      <c r="M726" s="2181" t="s">
        <v>6418</v>
      </c>
      <c r="N726" s="2182" t="str">
        <f>VLOOKUP(M726,'FICHE RATIOS'!C:D,2,FALSE)</f>
        <v>Equipements de Cuisine</v>
      </c>
    </row>
    <row r="727" spans="1:14" s="1039" customFormat="1" ht="48">
      <c r="A727" s="1040"/>
      <c r="B727" s="1604" t="s">
        <v>4974</v>
      </c>
      <c r="C727" s="1523" t="s">
        <v>4974</v>
      </c>
      <c r="D727" s="1508" t="s">
        <v>5306</v>
      </c>
      <c r="E727" s="1447">
        <v>12000</v>
      </c>
      <c r="F727" s="1614">
        <v>300</v>
      </c>
      <c r="G727" s="1600">
        <v>800</v>
      </c>
      <c r="H727" s="1580" t="s">
        <v>57</v>
      </c>
      <c r="I727" s="1447">
        <v>1</v>
      </c>
      <c r="J727" s="1495">
        <v>12958.38</v>
      </c>
      <c r="K727" s="1209">
        <f t="shared" si="33"/>
        <v>12958.38</v>
      </c>
      <c r="L727" s="745"/>
      <c r="M727" s="2181" t="s">
        <v>6418</v>
      </c>
      <c r="N727" s="2182" t="str">
        <f>VLOOKUP(M727,'FICHE RATIOS'!C:D,2,FALSE)</f>
        <v>Equipements de Cuisine</v>
      </c>
    </row>
    <row r="728" spans="1:14" s="1039" customFormat="1" ht="12.75">
      <c r="A728" s="1040"/>
      <c r="B728" s="1604"/>
      <c r="C728" s="1523"/>
      <c r="D728" s="1508" t="s">
        <v>5307</v>
      </c>
      <c r="E728" s="1447">
        <v>660</v>
      </c>
      <c r="F728" s="1614">
        <v>660</v>
      </c>
      <c r="G728" s="1600">
        <v>800</v>
      </c>
      <c r="H728" s="1580" t="s">
        <v>36</v>
      </c>
      <c r="I728" s="1447">
        <v>2</v>
      </c>
      <c r="J728" s="1495">
        <v>2269.7399999999998</v>
      </c>
      <c r="K728" s="1209">
        <f t="shared" si="33"/>
        <v>4539.4799999999996</v>
      </c>
      <c r="L728" s="745"/>
      <c r="M728" s="2181" t="s">
        <v>6418</v>
      </c>
      <c r="N728" s="2182" t="str">
        <f>VLOOKUP(M728,'FICHE RATIOS'!C:D,2,FALSE)</f>
        <v>Equipements de Cuisine</v>
      </c>
    </row>
    <row r="729" spans="1:14" s="1039" customFormat="1" ht="24">
      <c r="A729" s="1040"/>
      <c r="B729" s="1604" t="s">
        <v>5308</v>
      </c>
      <c r="C729" s="1523" t="s">
        <v>5308</v>
      </c>
      <c r="D729" s="1508" t="s">
        <v>5309</v>
      </c>
      <c r="E729" s="1447">
        <v>1000</v>
      </c>
      <c r="F729" s="1614">
        <v>495</v>
      </c>
      <c r="G729" s="1600">
        <v>1345</v>
      </c>
      <c r="H729" s="1580" t="s">
        <v>36</v>
      </c>
      <c r="I729" s="1447">
        <v>1</v>
      </c>
      <c r="J729" s="1495">
        <v>5229.18</v>
      </c>
      <c r="K729" s="1209">
        <f t="shared" si="33"/>
        <v>5229.18</v>
      </c>
      <c r="L729" s="745"/>
      <c r="M729" s="2181" t="s">
        <v>6418</v>
      </c>
      <c r="N729" s="2182" t="str">
        <f>VLOOKUP(M729,'FICHE RATIOS'!C:D,2,FALSE)</f>
        <v>Equipements de Cuisine</v>
      </c>
    </row>
    <row r="730" spans="1:14" s="1039" customFormat="1" ht="12.75">
      <c r="A730" s="1040"/>
      <c r="B730" s="1604" t="s">
        <v>5311</v>
      </c>
      <c r="C730" s="1523" t="s">
        <v>5311</v>
      </c>
      <c r="D730" s="1508" t="s">
        <v>5310</v>
      </c>
      <c r="E730" s="1447" t="s">
        <v>4974</v>
      </c>
      <c r="F730" s="1614" t="s">
        <v>4974</v>
      </c>
      <c r="G730" s="1600" t="s">
        <v>4974</v>
      </c>
      <c r="H730" s="1580" t="s">
        <v>36</v>
      </c>
      <c r="I730" s="1447">
        <v>1</v>
      </c>
      <c r="J730" s="1495">
        <v>468.54</v>
      </c>
      <c r="K730" s="1209">
        <f t="shared" si="33"/>
        <v>468.54</v>
      </c>
      <c r="L730" s="745"/>
      <c r="M730" s="2181" t="s">
        <v>6418</v>
      </c>
      <c r="N730" s="2182" t="str">
        <f>VLOOKUP(M730,'FICHE RATIOS'!C:D,2,FALSE)</f>
        <v>Equipements de Cuisine</v>
      </c>
    </row>
    <row r="731" spans="1:14" s="1039" customFormat="1" ht="12.75">
      <c r="A731" s="1040"/>
      <c r="B731" s="1604" t="s">
        <v>5313</v>
      </c>
      <c r="C731" s="1523" t="s">
        <v>5313</v>
      </c>
      <c r="D731" s="1508" t="s">
        <v>5591</v>
      </c>
      <c r="E731" s="1447">
        <v>300</v>
      </c>
      <c r="F731" s="1614">
        <v>300</v>
      </c>
      <c r="G731" s="1600">
        <v>150</v>
      </c>
      <c r="H731" s="1580" t="s">
        <v>36</v>
      </c>
      <c r="I731" s="1447">
        <v>2</v>
      </c>
      <c r="J731" s="1495">
        <v>277.58999999999997</v>
      </c>
      <c r="K731" s="1209">
        <f t="shared" si="33"/>
        <v>555.17999999999995</v>
      </c>
      <c r="L731" s="745"/>
      <c r="M731" s="2181" t="s">
        <v>6418</v>
      </c>
      <c r="N731" s="2182" t="str">
        <f>VLOOKUP(M731,'FICHE RATIOS'!C:D,2,FALSE)</f>
        <v>Equipements de Cuisine</v>
      </c>
    </row>
    <row r="732" spans="1:14" s="1039" customFormat="1" ht="24">
      <c r="A732" s="1040"/>
      <c r="B732" s="1604" t="s">
        <v>5315</v>
      </c>
      <c r="C732" s="1516" t="s">
        <v>5315</v>
      </c>
      <c r="D732" s="1508" t="s">
        <v>5341</v>
      </c>
      <c r="E732" s="1447" t="s">
        <v>5342</v>
      </c>
      <c r="F732" s="1614" t="s">
        <v>5342</v>
      </c>
      <c r="G732" s="1600">
        <v>700</v>
      </c>
      <c r="H732" s="1580" t="s">
        <v>36</v>
      </c>
      <c r="I732" s="1447"/>
      <c r="J732" s="1495">
        <v>0</v>
      </c>
      <c r="K732" s="1292" t="s">
        <v>910</v>
      </c>
      <c r="L732" s="745"/>
      <c r="M732" s="2181" t="s">
        <v>6418</v>
      </c>
      <c r="N732" s="2182" t="str">
        <f>VLOOKUP(M732,'FICHE RATIOS'!C:D,2,FALSE)</f>
        <v>Equipements de Cuisine</v>
      </c>
    </row>
    <row r="733" spans="1:14" s="1039" customFormat="1" ht="24">
      <c r="A733" s="1040"/>
      <c r="B733" s="1604" t="s">
        <v>5317</v>
      </c>
      <c r="C733" s="1523" t="s">
        <v>5317</v>
      </c>
      <c r="D733" s="1508" t="s">
        <v>5314</v>
      </c>
      <c r="E733" s="1447">
        <v>1600</v>
      </c>
      <c r="F733" s="1614">
        <v>500</v>
      </c>
      <c r="G733" s="1600">
        <v>870</v>
      </c>
      <c r="H733" s="1605" t="s">
        <v>36</v>
      </c>
      <c r="I733" s="1447">
        <v>2</v>
      </c>
      <c r="J733" s="1495">
        <v>860.7</v>
      </c>
      <c r="K733" s="1209">
        <f>IF(I733=0,"",J733*I733)</f>
        <v>1721.4</v>
      </c>
      <c r="L733" s="745"/>
      <c r="M733" s="2181" t="s">
        <v>6418</v>
      </c>
      <c r="N733" s="2182" t="str">
        <f>VLOOKUP(M733,'FICHE RATIOS'!C:D,2,FALSE)</f>
        <v>Equipements de Cuisine</v>
      </c>
    </row>
    <row r="734" spans="1:14" s="1039" customFormat="1" ht="24">
      <c r="A734" s="1040"/>
      <c r="B734" s="1606" t="s">
        <v>5319</v>
      </c>
      <c r="C734" s="1516" t="s">
        <v>5319</v>
      </c>
      <c r="D734" s="1508" t="s">
        <v>5592</v>
      </c>
      <c r="E734" s="2746" t="s">
        <v>5593</v>
      </c>
      <c r="F734" s="2747"/>
      <c r="G734" s="2748"/>
      <c r="H734" s="1586" t="s">
        <v>36</v>
      </c>
      <c r="I734" s="1447">
        <v>1</v>
      </c>
      <c r="J734" s="1495">
        <v>0</v>
      </c>
      <c r="K734" s="1292" t="s">
        <v>910</v>
      </c>
      <c r="L734" s="745"/>
      <c r="M734" s="2181" t="s">
        <v>6418</v>
      </c>
      <c r="N734" s="2182" t="str">
        <f>VLOOKUP(M734,'FICHE RATIOS'!C:D,2,FALSE)</f>
        <v>Equipements de Cuisine</v>
      </c>
    </row>
    <row r="735" spans="1:14" s="1039" customFormat="1" ht="96">
      <c r="A735" s="1040"/>
      <c r="B735" s="1604" t="s">
        <v>5321</v>
      </c>
      <c r="C735" s="1523" t="s">
        <v>5321</v>
      </c>
      <c r="D735" s="1508" t="s">
        <v>5594</v>
      </c>
      <c r="E735" s="1447">
        <v>5400</v>
      </c>
      <c r="F735" s="1614">
        <v>850</v>
      </c>
      <c r="G735" s="1600">
        <v>2200</v>
      </c>
      <c r="H735" s="1580" t="s">
        <v>36</v>
      </c>
      <c r="I735" s="1447">
        <v>1</v>
      </c>
      <c r="J735" s="1495">
        <v>54567.81</v>
      </c>
      <c r="K735" s="1209">
        <f>IF(I735=0,"",J735*I735)</f>
        <v>54567.81</v>
      </c>
      <c r="L735" s="745"/>
      <c r="M735" s="2181" t="s">
        <v>6418</v>
      </c>
      <c r="N735" s="2182" t="str">
        <f>VLOOKUP(M735,'FICHE RATIOS'!C:D,2,FALSE)</f>
        <v>Equipements de Cuisine</v>
      </c>
    </row>
    <row r="736" spans="1:14" s="1039" customFormat="1" ht="24">
      <c r="A736" s="1040"/>
      <c r="B736" s="1606" t="s">
        <v>5323</v>
      </c>
      <c r="C736" s="1516" t="s">
        <v>5323</v>
      </c>
      <c r="D736" s="1508" t="s">
        <v>5592</v>
      </c>
      <c r="E736" s="2746" t="s">
        <v>5593</v>
      </c>
      <c r="F736" s="2747"/>
      <c r="G736" s="2748"/>
      <c r="H736" s="1586" t="s">
        <v>36</v>
      </c>
      <c r="I736" s="1447">
        <v>1</v>
      </c>
      <c r="J736" s="1495">
        <v>0</v>
      </c>
      <c r="K736" s="1292" t="s">
        <v>910</v>
      </c>
      <c r="L736" s="745"/>
      <c r="M736" s="2181" t="s">
        <v>6418</v>
      </c>
      <c r="N736" s="2182" t="str">
        <f>VLOOKUP(M736,'FICHE RATIOS'!C:D,2,FALSE)</f>
        <v>Equipements de Cuisine</v>
      </c>
    </row>
    <row r="737" spans="1:14" s="1039" customFormat="1" ht="60">
      <c r="A737" s="1040"/>
      <c r="B737" s="1604" t="s">
        <v>5325</v>
      </c>
      <c r="C737" s="1523" t="s">
        <v>5325</v>
      </c>
      <c r="D737" s="1508" t="s">
        <v>5595</v>
      </c>
      <c r="E737" s="1447">
        <v>2250</v>
      </c>
      <c r="F737" s="1614">
        <v>730</v>
      </c>
      <c r="G737" s="1600">
        <v>1500</v>
      </c>
      <c r="H737" s="1580" t="s">
        <v>36</v>
      </c>
      <c r="I737" s="1447">
        <v>1</v>
      </c>
      <c r="J737" s="1495">
        <v>48292.79</v>
      </c>
      <c r="K737" s="1209">
        <f>IF(I737=0,"",J737*I737)</f>
        <v>48292.79</v>
      </c>
      <c r="L737" s="745"/>
      <c r="M737" s="2181" t="s">
        <v>6418</v>
      </c>
      <c r="N737" s="2182" t="str">
        <f>VLOOKUP(M737,'FICHE RATIOS'!C:D,2,FALSE)</f>
        <v>Equipements de Cuisine</v>
      </c>
    </row>
    <row r="738" spans="1:14" s="1039" customFormat="1" ht="24">
      <c r="A738" s="1040"/>
      <c r="B738" s="1604" t="s">
        <v>5326</v>
      </c>
      <c r="C738" s="1523" t="s">
        <v>5326</v>
      </c>
      <c r="D738" s="1508" t="s">
        <v>4983</v>
      </c>
      <c r="E738" s="1447">
        <v>1500</v>
      </c>
      <c r="F738" s="1614">
        <v>70</v>
      </c>
      <c r="G738" s="1600">
        <v>100</v>
      </c>
      <c r="H738" s="1580" t="s">
        <v>36</v>
      </c>
      <c r="I738" s="1447">
        <v>1</v>
      </c>
      <c r="J738" s="1495">
        <v>486.88</v>
      </c>
      <c r="K738" s="1209">
        <f>IF(I738=0,"",J738*I738)</f>
        <v>486.88</v>
      </c>
      <c r="L738" s="745"/>
      <c r="M738" s="2181" t="s">
        <v>6418</v>
      </c>
      <c r="N738" s="2182" t="str">
        <f>VLOOKUP(M738,'FICHE RATIOS'!C:D,2,FALSE)</f>
        <v>Equipements de Cuisine</v>
      </c>
    </row>
    <row r="739" spans="1:14" s="1039" customFormat="1" ht="36">
      <c r="A739" s="1040"/>
      <c r="B739" s="1604" t="s">
        <v>5327</v>
      </c>
      <c r="C739" s="1523" t="s">
        <v>5327</v>
      </c>
      <c r="D739" s="1508" t="s">
        <v>4978</v>
      </c>
      <c r="E739" s="1447">
        <v>400</v>
      </c>
      <c r="F739" s="1614">
        <v>440</v>
      </c>
      <c r="G739" s="1600">
        <v>755</v>
      </c>
      <c r="H739" s="1580" t="s">
        <v>36</v>
      </c>
      <c r="I739" s="1447">
        <v>1</v>
      </c>
      <c r="J739" s="1495">
        <v>358.85</v>
      </c>
      <c r="K739" s="1209">
        <f>IF(I739=0,"",J739*I739)</f>
        <v>358.85</v>
      </c>
      <c r="L739" s="745"/>
      <c r="M739" s="2181" t="s">
        <v>6418</v>
      </c>
      <c r="N739" s="2182" t="str">
        <f>VLOOKUP(M739,'FICHE RATIOS'!C:D,2,FALSE)</f>
        <v>Equipements de Cuisine</v>
      </c>
    </row>
    <row r="740" spans="1:14" s="1039" customFormat="1" ht="24">
      <c r="A740" s="1040" t="s">
        <v>4959</v>
      </c>
      <c r="B740" s="1604" t="s">
        <v>5329</v>
      </c>
      <c r="C740" s="1516" t="s">
        <v>5329</v>
      </c>
      <c r="D740" s="1508" t="s">
        <v>5328</v>
      </c>
      <c r="E740" s="1447">
        <v>817</v>
      </c>
      <c r="F740" s="1614">
        <v>545</v>
      </c>
      <c r="G740" s="1600">
        <v>930</v>
      </c>
      <c r="H740" s="1580" t="s">
        <v>36</v>
      </c>
      <c r="I740" s="1447"/>
      <c r="J740" s="1495">
        <v>0</v>
      </c>
      <c r="K740" s="1292" t="s">
        <v>910</v>
      </c>
      <c r="L740" s="745"/>
      <c r="M740" s="2181" t="s">
        <v>6418</v>
      </c>
      <c r="N740" s="2182" t="str">
        <f>VLOOKUP(M740,'FICHE RATIOS'!C:D,2,FALSE)</f>
        <v>Equipements de Cuisine</v>
      </c>
    </row>
    <row r="741" spans="1:14" s="1039" customFormat="1" ht="24">
      <c r="A741" s="1040" t="s">
        <v>4959</v>
      </c>
      <c r="B741" s="1604" t="s">
        <v>5330</v>
      </c>
      <c r="C741" s="1516" t="s">
        <v>5330</v>
      </c>
      <c r="D741" s="1508" t="s">
        <v>5093</v>
      </c>
      <c r="E741" s="1447">
        <v>1065</v>
      </c>
      <c r="F741" s="1614">
        <v>450</v>
      </c>
      <c r="G741" s="1600">
        <v>1000</v>
      </c>
      <c r="H741" s="1580" t="s">
        <v>36</v>
      </c>
      <c r="I741" s="1447"/>
      <c r="J741" s="1495">
        <v>0</v>
      </c>
      <c r="K741" s="1292" t="s">
        <v>910</v>
      </c>
      <c r="L741" s="745"/>
      <c r="M741" s="2181" t="s">
        <v>6418</v>
      </c>
      <c r="N741" s="2182" t="str">
        <f>VLOOKUP(M741,'FICHE RATIOS'!C:D,2,FALSE)</f>
        <v>Equipements de Cuisine</v>
      </c>
    </row>
    <row r="742" spans="1:14" s="1039" customFormat="1" ht="24">
      <c r="A742" s="1040" t="s">
        <v>4959</v>
      </c>
      <c r="B742" s="1604" t="s">
        <v>5332</v>
      </c>
      <c r="C742" s="1523" t="s">
        <v>5332</v>
      </c>
      <c r="D742" s="1508" t="s">
        <v>5331</v>
      </c>
      <c r="E742" s="1447">
        <v>630</v>
      </c>
      <c r="F742" s="1614">
        <v>570</v>
      </c>
      <c r="G742" s="1600">
        <v>900</v>
      </c>
      <c r="H742" s="1580" t="s">
        <v>36</v>
      </c>
      <c r="I742" s="1447"/>
      <c r="J742" s="1495">
        <v>0</v>
      </c>
      <c r="K742" s="1292" t="s">
        <v>910</v>
      </c>
      <c r="L742" s="745"/>
      <c r="M742" s="2181" t="s">
        <v>6418</v>
      </c>
      <c r="N742" s="2182" t="str">
        <f>VLOOKUP(M742,'FICHE RATIOS'!C:D,2,FALSE)</f>
        <v>Equipements de Cuisine</v>
      </c>
    </row>
    <row r="743" spans="1:14" s="1039" customFormat="1" ht="24">
      <c r="A743" s="1040" t="s">
        <v>4959</v>
      </c>
      <c r="B743" s="1604" t="s">
        <v>5334</v>
      </c>
      <c r="C743" s="1523" t="s">
        <v>5334</v>
      </c>
      <c r="D743" s="1508" t="s">
        <v>5333</v>
      </c>
      <c r="E743" s="1447">
        <v>1000</v>
      </c>
      <c r="F743" s="1614">
        <v>600</v>
      </c>
      <c r="G743" s="1600">
        <v>1910</v>
      </c>
      <c r="H743" s="1605" t="s">
        <v>36</v>
      </c>
      <c r="I743" s="1447">
        <v>1</v>
      </c>
      <c r="J743" s="1495">
        <v>1514.49</v>
      </c>
      <c r="K743" s="1209">
        <f>IF(I743=0,"",J743*I743)</f>
        <v>1514.49</v>
      </c>
      <c r="L743" s="745"/>
      <c r="M743" s="2181" t="s">
        <v>6418</v>
      </c>
      <c r="N743" s="2182" t="str">
        <f>VLOOKUP(M743,'FICHE RATIOS'!C:D,2,FALSE)</f>
        <v>Equipements de Cuisine</v>
      </c>
    </row>
    <row r="744" spans="1:14" s="1039" customFormat="1" ht="48">
      <c r="A744" s="1040"/>
      <c r="B744" s="1604" t="s">
        <v>5336</v>
      </c>
      <c r="C744" s="1523" t="s">
        <v>5336</v>
      </c>
      <c r="D744" s="1508" t="s">
        <v>5335</v>
      </c>
      <c r="E744" s="1447">
        <v>1000</v>
      </c>
      <c r="F744" s="1614">
        <v>500</v>
      </c>
      <c r="G744" s="1600">
        <v>1890</v>
      </c>
      <c r="H744" s="1580" t="s">
        <v>36</v>
      </c>
      <c r="I744" s="1447">
        <v>1</v>
      </c>
      <c r="J744" s="1495">
        <v>1483.71</v>
      </c>
      <c r="K744" s="1209">
        <f>IF(I744=0,"",J744*I744)</f>
        <v>1483.71</v>
      </c>
      <c r="L744" s="745"/>
      <c r="M744" s="2181" t="s">
        <v>6418</v>
      </c>
      <c r="N744" s="2182" t="str">
        <f>VLOOKUP(M744,'FICHE RATIOS'!C:D,2,FALSE)</f>
        <v>Equipements de Cuisine</v>
      </c>
    </row>
    <row r="745" spans="1:14" s="1039" customFormat="1" ht="24">
      <c r="A745" s="1040"/>
      <c r="B745" s="1606" t="s">
        <v>5337</v>
      </c>
      <c r="C745" s="1516" t="s">
        <v>5337</v>
      </c>
      <c r="D745" s="1508" t="s">
        <v>4989</v>
      </c>
      <c r="E745" s="1447" t="s">
        <v>4974</v>
      </c>
      <c r="F745" s="1614" t="s">
        <v>4974</v>
      </c>
      <c r="G745" s="1607" t="s">
        <v>4974</v>
      </c>
      <c r="H745" s="1586" t="s">
        <v>36</v>
      </c>
      <c r="I745" s="1447">
        <v>1</v>
      </c>
      <c r="J745" s="1495">
        <v>0</v>
      </c>
      <c r="K745" s="1292" t="s">
        <v>910</v>
      </c>
      <c r="L745" s="745"/>
      <c r="M745" s="2181" t="s">
        <v>6418</v>
      </c>
      <c r="N745" s="2182" t="str">
        <f>VLOOKUP(M745,'FICHE RATIOS'!C:D,2,FALSE)</f>
        <v>Equipements de Cuisine</v>
      </c>
    </row>
    <row r="746" spans="1:14" s="1039" customFormat="1" ht="24">
      <c r="A746" s="1040"/>
      <c r="B746" s="1604" t="s">
        <v>5338</v>
      </c>
      <c r="C746" s="1523" t="s">
        <v>5338</v>
      </c>
      <c r="D746" s="1508" t="s">
        <v>4969</v>
      </c>
      <c r="E746" s="1447">
        <v>500</v>
      </c>
      <c r="F746" s="1614">
        <v>500</v>
      </c>
      <c r="G746" s="1600">
        <v>390</v>
      </c>
      <c r="H746" s="1580" t="s">
        <v>36</v>
      </c>
      <c r="I746" s="1447">
        <v>2</v>
      </c>
      <c r="J746" s="1495">
        <v>403.66</v>
      </c>
      <c r="K746" s="1209">
        <f>IF(I746=0,"",J746*I746)</f>
        <v>807.32</v>
      </c>
      <c r="L746" s="745"/>
      <c r="M746" s="2181" t="s">
        <v>6418</v>
      </c>
      <c r="N746" s="2182" t="str">
        <f>VLOOKUP(M746,'FICHE RATIOS'!C:D,2,FALSE)</f>
        <v>Equipements de Cuisine</v>
      </c>
    </row>
    <row r="747" spans="1:14" s="1039" customFormat="1" ht="12.75">
      <c r="A747" s="1040"/>
      <c r="B747" s="1604" t="s">
        <v>5596</v>
      </c>
      <c r="C747" s="1519"/>
      <c r="D747" s="1508"/>
      <c r="E747" s="1447"/>
      <c r="F747" s="1614"/>
      <c r="G747" s="1600"/>
      <c r="H747" s="1580"/>
      <c r="I747" s="1447">
        <v>0</v>
      </c>
      <c r="J747" s="1495">
        <v>0</v>
      </c>
      <c r="K747" s="1209" t="str">
        <f>IF(I747=0,"",J747*I747)</f>
        <v/>
      </c>
      <c r="L747" s="745"/>
      <c r="M747" s="2181" t="s">
        <v>6418</v>
      </c>
      <c r="N747" s="2182" t="str">
        <f>VLOOKUP(M747,'FICHE RATIOS'!C:D,2,FALSE)</f>
        <v>Equipements de Cuisine</v>
      </c>
    </row>
    <row r="748" spans="1:14" s="1039" customFormat="1" ht="12">
      <c r="A748" s="1040"/>
      <c r="B748" s="1598"/>
      <c r="C748" s="1503"/>
      <c r="D748" s="1601" t="s">
        <v>5343</v>
      </c>
      <c r="E748" s="1602"/>
      <c r="F748" s="1602"/>
      <c r="G748" s="1602"/>
      <c r="H748" s="1581"/>
      <c r="I748" s="1447">
        <v>0</v>
      </c>
      <c r="J748" s="1495">
        <v>0</v>
      </c>
      <c r="K748" s="1209" t="str">
        <f>IF(I748=0,"",J748*I748)</f>
        <v/>
      </c>
      <c r="L748" s="745"/>
      <c r="M748" s="2181" t="s">
        <v>6418</v>
      </c>
      <c r="N748" s="2182" t="str">
        <f>VLOOKUP(M748,'FICHE RATIOS'!C:D,2,FALSE)</f>
        <v>Equipements de Cuisine</v>
      </c>
    </row>
    <row r="749" spans="1:14" s="1039" customFormat="1" ht="12.75">
      <c r="A749" s="1040"/>
      <c r="B749" s="1598" t="s">
        <v>5597</v>
      </c>
      <c r="C749" s="1507" t="s">
        <v>5597</v>
      </c>
      <c r="D749" s="1508" t="s">
        <v>5345</v>
      </c>
      <c r="E749" s="1447"/>
      <c r="F749" s="1614"/>
      <c r="G749" s="1600"/>
      <c r="H749" s="1580" t="s">
        <v>36</v>
      </c>
      <c r="I749" s="1447">
        <v>1</v>
      </c>
      <c r="J749" s="1495">
        <v>3198.53</v>
      </c>
      <c r="K749" s="1209">
        <f>IF(I749=0,"",J749*I749)</f>
        <v>3198.53</v>
      </c>
      <c r="L749" s="745"/>
      <c r="M749" s="2181" t="s">
        <v>6418</v>
      </c>
      <c r="N749" s="2182" t="str">
        <f>VLOOKUP(M749,'FICHE RATIOS'!C:D,2,FALSE)</f>
        <v>Equipements de Cuisine</v>
      </c>
    </row>
    <row r="750" spans="1:14" s="1039" customFormat="1" ht="24">
      <c r="A750" s="1040"/>
      <c r="B750" s="1604" t="s">
        <v>5598</v>
      </c>
      <c r="C750" s="1519" t="s">
        <v>5598</v>
      </c>
      <c r="D750" s="1508" t="s">
        <v>4969</v>
      </c>
      <c r="E750" s="1447"/>
      <c r="F750" s="1614"/>
      <c r="G750" s="1600"/>
      <c r="H750" s="1580" t="s">
        <v>36</v>
      </c>
      <c r="I750" s="1447">
        <v>1</v>
      </c>
      <c r="J750" s="1495">
        <v>403.66</v>
      </c>
      <c r="K750" s="1209">
        <f>IF(I750=0,"",J750*I750)</f>
        <v>403.66</v>
      </c>
      <c r="L750" s="745"/>
      <c r="M750" s="2181" t="s">
        <v>6418</v>
      </c>
      <c r="N750" s="2182" t="str">
        <f>VLOOKUP(M750,'FICHE RATIOS'!C:D,2,FALSE)</f>
        <v>Equipements de Cuisine</v>
      </c>
    </row>
    <row r="751" spans="1:14" s="1039" customFormat="1" ht="12.75">
      <c r="A751" s="1040"/>
      <c r="B751" s="1598"/>
      <c r="C751" s="1516" t="s">
        <v>5599</v>
      </c>
      <c r="D751" s="1623" t="s">
        <v>5091</v>
      </c>
      <c r="E751" s="1447"/>
      <c r="F751" s="1614"/>
      <c r="G751" s="1600"/>
      <c r="H751" s="1580" t="s">
        <v>36</v>
      </c>
      <c r="I751" s="1447">
        <v>0</v>
      </c>
      <c r="J751" s="1495">
        <v>0</v>
      </c>
      <c r="K751" s="1292" t="s">
        <v>910</v>
      </c>
      <c r="L751" s="745"/>
      <c r="M751" s="2181" t="s">
        <v>6418</v>
      </c>
      <c r="N751" s="2182" t="str">
        <f>VLOOKUP(M751,'FICHE RATIOS'!C:D,2,FALSE)</f>
        <v>Equipements de Cuisine</v>
      </c>
    </row>
    <row r="752" spans="1:14" s="1039" customFormat="1" ht="12.75">
      <c r="A752" s="1040"/>
      <c r="B752" s="1598"/>
      <c r="C752" s="1519"/>
      <c r="D752" s="1508"/>
      <c r="E752" s="1447"/>
      <c r="F752" s="1614"/>
      <c r="G752" s="1600"/>
      <c r="H752" s="1580"/>
      <c r="I752" s="1447">
        <v>0</v>
      </c>
      <c r="J752" s="1495">
        <v>0</v>
      </c>
      <c r="K752" s="1209" t="str">
        <f t="shared" ref="K752:K758" si="34">IF(I752=0,"",J752*I752)</f>
        <v/>
      </c>
      <c r="L752" s="745"/>
      <c r="M752" s="2181" t="s">
        <v>6418</v>
      </c>
      <c r="N752" s="2182" t="str">
        <f>VLOOKUP(M752,'FICHE RATIOS'!C:D,2,FALSE)</f>
        <v>Equipements de Cuisine</v>
      </c>
    </row>
    <row r="753" spans="1:14" s="1039" customFormat="1" ht="12.75">
      <c r="A753" s="1040"/>
      <c r="B753" s="1598"/>
      <c r="C753" s="1519"/>
      <c r="D753" s="1508"/>
      <c r="E753" s="1447"/>
      <c r="F753" s="1614"/>
      <c r="G753" s="1600"/>
      <c r="H753" s="1580"/>
      <c r="I753" s="1447">
        <v>0</v>
      </c>
      <c r="J753" s="1495">
        <v>0</v>
      </c>
      <c r="K753" s="1209" t="str">
        <f t="shared" si="34"/>
        <v/>
      </c>
      <c r="L753" s="745"/>
      <c r="M753" s="2181" t="s">
        <v>6418</v>
      </c>
      <c r="N753" s="2182" t="str">
        <f>VLOOKUP(M753,'FICHE RATIOS'!C:D,2,FALSE)</f>
        <v>Equipements de Cuisine</v>
      </c>
    </row>
    <row r="754" spans="1:14" s="1039" customFormat="1" ht="24">
      <c r="A754" s="1040"/>
      <c r="B754" s="1592"/>
      <c r="C754" s="1593"/>
      <c r="D754" s="1594" t="s">
        <v>5600</v>
      </c>
      <c r="E754" s="1595"/>
      <c r="F754" s="1595"/>
      <c r="G754" s="1595"/>
      <c r="H754" s="1596"/>
      <c r="I754" s="1447">
        <v>0</v>
      </c>
      <c r="J754" s="1495">
        <v>0</v>
      </c>
      <c r="K754" s="1209" t="str">
        <f t="shared" si="34"/>
        <v/>
      </c>
      <c r="L754" s="745"/>
      <c r="M754" s="2181" t="s">
        <v>6418</v>
      </c>
      <c r="N754" s="2182" t="str">
        <f>VLOOKUP(M754,'FICHE RATIOS'!C:D,2,FALSE)</f>
        <v>Equipements de Cuisine</v>
      </c>
    </row>
    <row r="755" spans="1:14" s="1039" customFormat="1" ht="12">
      <c r="A755" s="1040"/>
      <c r="B755" s="1604"/>
      <c r="C755" s="1447"/>
      <c r="D755" s="1599"/>
      <c r="E755" s="1600"/>
      <c r="F755" s="1600"/>
      <c r="G755" s="1600"/>
      <c r="H755" s="1580"/>
      <c r="I755" s="1447">
        <v>0</v>
      </c>
      <c r="J755" s="1495">
        <v>0</v>
      </c>
      <c r="K755" s="1209" t="str">
        <f t="shared" si="34"/>
        <v/>
      </c>
      <c r="L755" s="745"/>
      <c r="M755" s="2181" t="s">
        <v>6418</v>
      </c>
      <c r="N755" s="2182" t="str">
        <f>VLOOKUP(M755,'FICHE RATIOS'!C:D,2,FALSE)</f>
        <v>Equipements de Cuisine</v>
      </c>
    </row>
    <row r="756" spans="1:14" s="1039" customFormat="1" ht="12">
      <c r="A756" s="1040"/>
      <c r="B756" s="1598"/>
      <c r="C756" s="1503"/>
      <c r="D756" s="1601" t="s">
        <v>5601</v>
      </c>
      <c r="E756" s="1602"/>
      <c r="F756" s="1602"/>
      <c r="G756" s="1602"/>
      <c r="H756" s="1581"/>
      <c r="I756" s="1447">
        <v>0</v>
      </c>
      <c r="J756" s="1495">
        <v>0</v>
      </c>
      <c r="K756" s="1209" t="str">
        <f t="shared" si="34"/>
        <v/>
      </c>
      <c r="L756" s="745"/>
      <c r="M756" s="2181" t="s">
        <v>6418</v>
      </c>
      <c r="N756" s="2182" t="str">
        <f>VLOOKUP(M756,'FICHE RATIOS'!C:D,2,FALSE)</f>
        <v>Equipements de Cuisine</v>
      </c>
    </row>
    <row r="757" spans="1:14" s="1039" customFormat="1" ht="24">
      <c r="A757" s="1040"/>
      <c r="B757" s="1604" t="s">
        <v>5602</v>
      </c>
      <c r="C757" s="1519" t="s">
        <v>5602</v>
      </c>
      <c r="D757" s="1508" t="s">
        <v>4967</v>
      </c>
      <c r="E757" s="1447">
        <v>460</v>
      </c>
      <c r="F757" s="1614">
        <v>235</v>
      </c>
      <c r="G757" s="1600">
        <v>95</v>
      </c>
      <c r="H757" s="1580" t="s">
        <v>36</v>
      </c>
      <c r="I757" s="1447">
        <v>1</v>
      </c>
      <c r="J757" s="1495">
        <v>72.03</v>
      </c>
      <c r="K757" s="1209">
        <f t="shared" si="34"/>
        <v>72.03</v>
      </c>
      <c r="L757" s="745"/>
      <c r="M757" s="2181" t="s">
        <v>6418</v>
      </c>
      <c r="N757" s="2182" t="str">
        <f>VLOOKUP(M757,'FICHE RATIOS'!C:D,2,FALSE)</f>
        <v>Equipements de Cuisine</v>
      </c>
    </row>
    <row r="758" spans="1:14" s="1039" customFormat="1" ht="24">
      <c r="A758" s="1040"/>
      <c r="B758" s="1604" t="s">
        <v>5603</v>
      </c>
      <c r="C758" s="1519" t="s">
        <v>5603</v>
      </c>
      <c r="D758" s="1508" t="s">
        <v>4956</v>
      </c>
      <c r="E758" s="1447">
        <v>200</v>
      </c>
      <c r="F758" s="1614">
        <v>200</v>
      </c>
      <c r="G758" s="1600">
        <v>200</v>
      </c>
      <c r="H758" s="1580" t="s">
        <v>36</v>
      </c>
      <c r="I758" s="1447">
        <v>1</v>
      </c>
      <c r="J758" s="1495">
        <v>179.43</v>
      </c>
      <c r="K758" s="1209">
        <f t="shared" si="34"/>
        <v>179.43</v>
      </c>
      <c r="L758" s="745"/>
      <c r="M758" s="2181" t="s">
        <v>6418</v>
      </c>
      <c r="N758" s="2182" t="str">
        <f>VLOOKUP(M758,'FICHE RATIOS'!C:D,2,FALSE)</f>
        <v>Equipements de Cuisine</v>
      </c>
    </row>
    <row r="759" spans="1:14" s="1039" customFormat="1" ht="24">
      <c r="A759" s="1040"/>
      <c r="B759" s="1606" t="s">
        <v>5604</v>
      </c>
      <c r="C759" s="1516" t="s">
        <v>5604</v>
      </c>
      <c r="D759" s="1508" t="s">
        <v>4989</v>
      </c>
      <c r="E759" s="1447" t="s">
        <v>4974</v>
      </c>
      <c r="F759" s="1614" t="s">
        <v>4974</v>
      </c>
      <c r="G759" s="1607" t="s">
        <v>4974</v>
      </c>
      <c r="H759" s="1586" t="s">
        <v>36</v>
      </c>
      <c r="I759" s="1447">
        <v>1</v>
      </c>
      <c r="J759" s="1495">
        <v>0</v>
      </c>
      <c r="K759" s="1292" t="s">
        <v>910</v>
      </c>
      <c r="L759" s="745"/>
      <c r="M759" s="2181" t="s">
        <v>6418</v>
      </c>
      <c r="N759" s="2182" t="str">
        <f>VLOOKUP(M759,'FICHE RATIOS'!C:D,2,FALSE)</f>
        <v>Equipements de Cuisine</v>
      </c>
    </row>
    <row r="760" spans="1:14" s="1039" customFormat="1" ht="36">
      <c r="A760" s="1040"/>
      <c r="B760" s="1604" t="s">
        <v>5605</v>
      </c>
      <c r="C760" s="1519" t="s">
        <v>5605</v>
      </c>
      <c r="D760" s="1508" t="s">
        <v>4978</v>
      </c>
      <c r="E760" s="1447">
        <v>400</v>
      </c>
      <c r="F760" s="1614">
        <v>440</v>
      </c>
      <c r="G760" s="1600">
        <v>755</v>
      </c>
      <c r="H760" s="1580" t="s">
        <v>36</v>
      </c>
      <c r="I760" s="1447">
        <v>1</v>
      </c>
      <c r="J760" s="1495">
        <v>358.85</v>
      </c>
      <c r="K760" s="1209">
        <f>IF(I760=0,"",J760*I760)</f>
        <v>358.85</v>
      </c>
      <c r="L760" s="745"/>
      <c r="M760" s="2181" t="s">
        <v>6418</v>
      </c>
      <c r="N760" s="2182" t="str">
        <f>VLOOKUP(M760,'FICHE RATIOS'!C:D,2,FALSE)</f>
        <v>Equipements de Cuisine</v>
      </c>
    </row>
    <row r="761" spans="1:14" s="1039" customFormat="1" ht="48">
      <c r="A761" s="1040"/>
      <c r="B761" s="1604" t="s">
        <v>5606</v>
      </c>
      <c r="C761" s="1519" t="s">
        <v>5606</v>
      </c>
      <c r="D761" s="1508" t="s">
        <v>5607</v>
      </c>
      <c r="E761" s="1447">
        <v>600</v>
      </c>
      <c r="F761" s="1614">
        <v>500</v>
      </c>
      <c r="G761" s="1600">
        <v>1890</v>
      </c>
      <c r="H761" s="1580" t="s">
        <v>36</v>
      </c>
      <c r="I761" s="1447">
        <v>1</v>
      </c>
      <c r="J761" s="1495">
        <v>1483.71</v>
      </c>
      <c r="K761" s="1209">
        <f>IF(I761=0,"",J761*I761)</f>
        <v>1483.71</v>
      </c>
      <c r="L761" s="745"/>
      <c r="M761" s="2181" t="s">
        <v>6418</v>
      </c>
      <c r="N761" s="2182" t="str">
        <f>VLOOKUP(M761,'FICHE RATIOS'!C:D,2,FALSE)</f>
        <v>Equipements de Cuisine</v>
      </c>
    </row>
    <row r="762" spans="1:14" s="1039" customFormat="1" ht="12.75">
      <c r="A762" s="1040"/>
      <c r="B762" s="1604"/>
      <c r="C762" s="1519"/>
      <c r="D762" s="1508"/>
      <c r="E762" s="1447"/>
      <c r="F762" s="1614"/>
      <c r="G762" s="1600"/>
      <c r="H762" s="1580"/>
      <c r="I762" s="1447">
        <v>0</v>
      </c>
      <c r="J762" s="1495">
        <v>0</v>
      </c>
      <c r="K762" s="1209" t="str">
        <f>IF(I762=0,"",J762*I762)</f>
        <v/>
      </c>
      <c r="L762" s="745"/>
      <c r="M762" s="2181" t="s">
        <v>6418</v>
      </c>
      <c r="N762" s="2182" t="str">
        <f>VLOOKUP(M762,'FICHE RATIOS'!C:D,2,FALSE)</f>
        <v>Equipements de Cuisine</v>
      </c>
    </row>
    <row r="763" spans="1:14" s="1039" customFormat="1" ht="12">
      <c r="A763" s="1040"/>
      <c r="B763" s="1598"/>
      <c r="C763" s="1503"/>
      <c r="D763" s="1601" t="s">
        <v>5608</v>
      </c>
      <c r="E763" s="1602"/>
      <c r="F763" s="1602"/>
      <c r="G763" s="1602"/>
      <c r="H763" s="1581"/>
      <c r="I763" s="1447">
        <v>0</v>
      </c>
      <c r="J763" s="1495">
        <v>0</v>
      </c>
      <c r="K763" s="1209" t="str">
        <f>IF(I763=0,"",J763*I763)</f>
        <v/>
      </c>
      <c r="L763" s="745"/>
      <c r="M763" s="2181" t="s">
        <v>6418</v>
      </c>
      <c r="N763" s="2182" t="str">
        <f>VLOOKUP(M763,'FICHE RATIOS'!C:D,2,FALSE)</f>
        <v>Equipements de Cuisine</v>
      </c>
    </row>
    <row r="764" spans="1:14" s="1039" customFormat="1" ht="12.75">
      <c r="A764" s="1040"/>
      <c r="B764" s="1604" t="s">
        <v>4991</v>
      </c>
      <c r="C764" s="1516" t="s">
        <v>4991</v>
      </c>
      <c r="D764" s="1508" t="s">
        <v>5609</v>
      </c>
      <c r="E764" s="1447"/>
      <c r="F764" s="1614"/>
      <c r="G764" s="1600"/>
      <c r="H764" s="1605"/>
      <c r="I764" s="1447">
        <v>1</v>
      </c>
      <c r="J764" s="1495">
        <v>0</v>
      </c>
      <c r="K764" s="1292" t="s">
        <v>910</v>
      </c>
      <c r="L764" s="745"/>
      <c r="M764" s="2181" t="s">
        <v>6418</v>
      </c>
      <c r="N764" s="2182" t="str">
        <f>VLOOKUP(M764,'FICHE RATIOS'!C:D,2,FALSE)</f>
        <v>Equipements de Cuisine</v>
      </c>
    </row>
    <row r="765" spans="1:14" s="1039" customFormat="1" ht="12">
      <c r="A765" s="1040"/>
      <c r="B765" s="1598"/>
      <c r="C765" s="1503"/>
      <c r="D765" s="1601" t="s">
        <v>4984</v>
      </c>
      <c r="E765" s="1602"/>
      <c r="F765" s="1602"/>
      <c r="G765" s="1602"/>
      <c r="H765" s="1581"/>
      <c r="I765" s="1447">
        <v>0</v>
      </c>
      <c r="J765" s="1495">
        <v>0</v>
      </c>
      <c r="K765" s="1209" t="str">
        <f>IF(I765=0,"",J765*I765)</f>
        <v/>
      </c>
      <c r="L765" s="745"/>
      <c r="M765" s="2181" t="s">
        <v>6418</v>
      </c>
      <c r="N765" s="2182" t="str">
        <f>VLOOKUP(M765,'FICHE RATIOS'!C:D,2,FALSE)</f>
        <v>Equipements de Cuisine</v>
      </c>
    </row>
    <row r="766" spans="1:14" s="1039" customFormat="1" ht="12.75">
      <c r="A766" s="1040"/>
      <c r="B766" s="1598" t="s">
        <v>4985</v>
      </c>
      <c r="C766" s="1507" t="s">
        <v>4985</v>
      </c>
      <c r="D766" s="1508" t="s">
        <v>5345</v>
      </c>
      <c r="E766" s="1447"/>
      <c r="F766" s="1614"/>
      <c r="G766" s="1600"/>
      <c r="H766" s="1580" t="s">
        <v>36</v>
      </c>
      <c r="I766" s="1447">
        <v>1</v>
      </c>
      <c r="J766" s="1495">
        <v>3235.39</v>
      </c>
      <c r="K766" s="1209">
        <f>IF(I766=0,"",J766*I766)</f>
        <v>3235.39</v>
      </c>
      <c r="L766" s="745"/>
      <c r="M766" s="2181" t="s">
        <v>6418</v>
      </c>
      <c r="N766" s="2182" t="str">
        <f>VLOOKUP(M766,'FICHE RATIOS'!C:D,2,FALSE)</f>
        <v>Equipements de Cuisine</v>
      </c>
    </row>
    <row r="767" spans="1:14" s="1039" customFormat="1" ht="24">
      <c r="A767" s="1040"/>
      <c r="B767" s="1604" t="s">
        <v>4987</v>
      </c>
      <c r="C767" s="1519" t="s">
        <v>4987</v>
      </c>
      <c r="D767" s="1508" t="s">
        <v>4969</v>
      </c>
      <c r="E767" s="1447">
        <v>400</v>
      </c>
      <c r="F767" s="1614">
        <v>400</v>
      </c>
      <c r="G767" s="1600">
        <v>390</v>
      </c>
      <c r="H767" s="1580" t="s">
        <v>36</v>
      </c>
      <c r="I767" s="1447">
        <v>1</v>
      </c>
      <c r="J767" s="1495">
        <v>341.68</v>
      </c>
      <c r="K767" s="1209">
        <f>IF(I767=0,"",J767*I767)</f>
        <v>341.68</v>
      </c>
      <c r="L767" s="745"/>
      <c r="M767" s="2181" t="s">
        <v>6418</v>
      </c>
      <c r="N767" s="2182" t="str">
        <f>VLOOKUP(M767,'FICHE RATIOS'!C:D,2,FALSE)</f>
        <v>Equipements de Cuisine</v>
      </c>
    </row>
    <row r="768" spans="1:14" s="1039" customFormat="1" ht="12.75">
      <c r="A768" s="1040"/>
      <c r="B768" s="1604"/>
      <c r="C768" s="1519"/>
      <c r="D768" s="1508"/>
      <c r="E768" s="1447"/>
      <c r="F768" s="1614"/>
      <c r="G768" s="1600"/>
      <c r="H768" s="1580"/>
      <c r="I768" s="1447">
        <v>0</v>
      </c>
      <c r="J768" s="1495">
        <v>0</v>
      </c>
      <c r="K768" s="1209" t="str">
        <f>IF(I768=0,"",J768*I768)</f>
        <v/>
      </c>
      <c r="L768" s="745"/>
      <c r="M768" s="2181" t="s">
        <v>6418</v>
      </c>
      <c r="N768" s="2182" t="str">
        <f>VLOOKUP(M768,'FICHE RATIOS'!C:D,2,FALSE)</f>
        <v>Equipements de Cuisine</v>
      </c>
    </row>
    <row r="769" spans="1:14" s="1039" customFormat="1" ht="12">
      <c r="A769" s="1040"/>
      <c r="B769" s="1598"/>
      <c r="C769" s="1503"/>
      <c r="D769" s="1601" t="s">
        <v>4999</v>
      </c>
      <c r="E769" s="1602"/>
      <c r="F769" s="1602"/>
      <c r="G769" s="1602"/>
      <c r="H769" s="1581"/>
      <c r="I769" s="1447">
        <v>0</v>
      </c>
      <c r="J769" s="1495">
        <v>0</v>
      </c>
      <c r="K769" s="1209" t="str">
        <f>IF(I769=0,"",J769*I769)</f>
        <v/>
      </c>
      <c r="L769" s="745"/>
      <c r="M769" s="2181" t="s">
        <v>6418</v>
      </c>
      <c r="N769" s="2182" t="str">
        <f>VLOOKUP(M769,'FICHE RATIOS'!C:D,2,FALSE)</f>
        <v>Equipements de Cuisine</v>
      </c>
    </row>
    <row r="770" spans="1:14" s="1039" customFormat="1" ht="12.75">
      <c r="A770" s="1040" t="s">
        <v>4959</v>
      </c>
      <c r="B770" s="1604" t="s">
        <v>5000</v>
      </c>
      <c r="C770" s="1516" t="s">
        <v>5000</v>
      </c>
      <c r="D770" s="1508" t="s">
        <v>5559</v>
      </c>
      <c r="E770" s="1447">
        <v>400</v>
      </c>
      <c r="F770" s="1614">
        <v>500</v>
      </c>
      <c r="G770" s="1600">
        <v>1915</v>
      </c>
      <c r="H770" s="1580" t="s">
        <v>36</v>
      </c>
      <c r="I770" s="1447"/>
      <c r="J770" s="1495">
        <v>0</v>
      </c>
      <c r="K770" s="1292" t="s">
        <v>910</v>
      </c>
      <c r="L770" s="745"/>
      <c r="M770" s="2181" t="s">
        <v>6418</v>
      </c>
      <c r="N770" s="2182" t="str">
        <f>VLOOKUP(M770,'FICHE RATIOS'!C:D,2,FALSE)</f>
        <v>Equipements de Cuisine</v>
      </c>
    </row>
    <row r="771" spans="1:14" s="1039" customFormat="1" ht="24">
      <c r="A771" s="1040"/>
      <c r="B771" s="1604" t="s">
        <v>5002</v>
      </c>
      <c r="C771" s="1517" t="s">
        <v>5002</v>
      </c>
      <c r="D771" s="1508" t="s">
        <v>4956</v>
      </c>
      <c r="E771" s="1447">
        <v>200</v>
      </c>
      <c r="F771" s="1614">
        <v>200</v>
      </c>
      <c r="G771" s="1600">
        <v>200</v>
      </c>
      <c r="H771" s="1580" t="s">
        <v>36</v>
      </c>
      <c r="I771" s="1447">
        <v>2</v>
      </c>
      <c r="J771" s="1495">
        <v>179.43</v>
      </c>
      <c r="K771" s="1209">
        <f>IF(I771=0,"",J771*I771)</f>
        <v>358.86</v>
      </c>
      <c r="L771" s="745"/>
      <c r="M771" s="2181" t="s">
        <v>6418</v>
      </c>
      <c r="N771" s="2182" t="str">
        <f>VLOOKUP(M771,'FICHE RATIOS'!C:D,2,FALSE)</f>
        <v>Equipements de Cuisine</v>
      </c>
    </row>
    <row r="772" spans="1:14" s="1039" customFormat="1" ht="12.75">
      <c r="A772" s="1040"/>
      <c r="B772" s="1604"/>
      <c r="C772" s="1519"/>
      <c r="D772" s="1508"/>
      <c r="E772" s="1447"/>
      <c r="F772" s="1614"/>
      <c r="G772" s="1600"/>
      <c r="H772" s="1580"/>
      <c r="I772" s="1447">
        <v>0</v>
      </c>
      <c r="J772" s="1495">
        <v>0</v>
      </c>
      <c r="K772" s="1209" t="str">
        <f>IF(I772=0,"",J772*I772)</f>
        <v/>
      </c>
      <c r="L772" s="745"/>
      <c r="M772" s="2181" t="s">
        <v>6418</v>
      </c>
      <c r="N772" s="2182" t="str">
        <f>VLOOKUP(M772,'FICHE RATIOS'!C:D,2,FALSE)</f>
        <v>Equipements de Cuisine</v>
      </c>
    </row>
    <row r="773" spans="1:14" s="1039" customFormat="1" ht="12">
      <c r="A773" s="1040"/>
      <c r="B773" s="1598"/>
      <c r="C773" s="1503"/>
      <c r="D773" s="1601" t="s">
        <v>5610</v>
      </c>
      <c r="E773" s="1602"/>
      <c r="F773" s="1602"/>
      <c r="G773" s="1602"/>
      <c r="H773" s="1581"/>
      <c r="I773" s="1447">
        <v>0</v>
      </c>
      <c r="J773" s="1495">
        <v>0</v>
      </c>
      <c r="K773" s="1209" t="str">
        <f>IF(I773=0,"",J773*I773)</f>
        <v/>
      </c>
      <c r="L773" s="745"/>
      <c r="M773" s="2181" t="s">
        <v>6418</v>
      </c>
      <c r="N773" s="2182" t="str">
        <f>VLOOKUP(M773,'FICHE RATIOS'!C:D,2,FALSE)</f>
        <v>Equipements de Cuisine</v>
      </c>
    </row>
    <row r="774" spans="1:14" s="1039" customFormat="1" ht="24">
      <c r="A774" s="1040" t="s">
        <v>4959</v>
      </c>
      <c r="B774" s="1604" t="s">
        <v>5611</v>
      </c>
      <c r="C774" s="1516" t="s">
        <v>5611</v>
      </c>
      <c r="D774" s="1508" t="s">
        <v>4998</v>
      </c>
      <c r="E774" s="1447" t="s">
        <v>4959</v>
      </c>
      <c r="F774" s="1614">
        <v>500</v>
      </c>
      <c r="G774" s="1600">
        <v>1750</v>
      </c>
      <c r="H774" s="1605" t="s">
        <v>57</v>
      </c>
      <c r="I774" s="1447"/>
      <c r="J774" s="1495">
        <v>0</v>
      </c>
      <c r="K774" s="1292" t="s">
        <v>910</v>
      </c>
      <c r="L774" s="745"/>
      <c r="M774" s="2181" t="s">
        <v>6418</v>
      </c>
      <c r="N774" s="2182" t="str">
        <f>VLOOKUP(M774,'FICHE RATIOS'!C:D,2,FALSE)</f>
        <v>Equipements de Cuisine</v>
      </c>
    </row>
    <row r="775" spans="1:14" s="1039" customFormat="1" ht="12.75">
      <c r="A775" s="1040"/>
      <c r="B775" s="1604"/>
      <c r="C775" s="1519"/>
      <c r="D775" s="1508"/>
      <c r="E775" s="1447"/>
      <c r="F775" s="1614"/>
      <c r="G775" s="1600"/>
      <c r="H775" s="1580"/>
      <c r="I775" s="1447">
        <v>0</v>
      </c>
      <c r="J775" s="1495">
        <v>0</v>
      </c>
      <c r="K775" s="1209" t="str">
        <f t="shared" ref="K775:K785" si="35">IF(I775=0,"",J775*I775)</f>
        <v/>
      </c>
      <c r="L775" s="745"/>
      <c r="M775" s="2181" t="s">
        <v>6418</v>
      </c>
      <c r="N775" s="2182" t="str">
        <f>VLOOKUP(M775,'FICHE RATIOS'!C:D,2,FALSE)</f>
        <v>Equipements de Cuisine</v>
      </c>
    </row>
    <row r="776" spans="1:14" s="1039" customFormat="1" ht="12">
      <c r="A776" s="1040"/>
      <c r="B776" s="1598"/>
      <c r="C776" s="1503"/>
      <c r="D776" s="1601" t="s">
        <v>5612</v>
      </c>
      <c r="E776" s="1602"/>
      <c r="F776" s="1602"/>
      <c r="G776" s="1602"/>
      <c r="H776" s="1581"/>
      <c r="I776" s="1447">
        <v>0</v>
      </c>
      <c r="J776" s="1495">
        <v>0</v>
      </c>
      <c r="K776" s="1209" t="str">
        <f t="shared" si="35"/>
        <v/>
      </c>
      <c r="L776" s="745"/>
      <c r="M776" s="2181" t="s">
        <v>6418</v>
      </c>
      <c r="N776" s="2182" t="str">
        <f>VLOOKUP(M776,'FICHE RATIOS'!C:D,2,FALSE)</f>
        <v>Equipements de Cuisine</v>
      </c>
    </row>
    <row r="777" spans="1:14" s="1039" customFormat="1" ht="36">
      <c r="A777" s="1040"/>
      <c r="B777" s="1604" t="s">
        <v>5413</v>
      </c>
      <c r="C777" s="1519" t="s">
        <v>5413</v>
      </c>
      <c r="D777" s="1508" t="s">
        <v>5613</v>
      </c>
      <c r="E777" s="1447">
        <v>740</v>
      </c>
      <c r="F777" s="1614">
        <v>890</v>
      </c>
      <c r="G777" s="1600">
        <v>2060</v>
      </c>
      <c r="H777" s="1605" t="s">
        <v>36</v>
      </c>
      <c r="I777" s="1447">
        <v>2</v>
      </c>
      <c r="J777" s="1495">
        <v>2360.35</v>
      </c>
      <c r="K777" s="1209">
        <f t="shared" si="35"/>
        <v>4720.7</v>
      </c>
      <c r="L777" s="745"/>
      <c r="M777" s="2181" t="s">
        <v>6418</v>
      </c>
      <c r="N777" s="2182" t="str">
        <f>VLOOKUP(M777,'FICHE RATIOS'!C:D,2,FALSE)</f>
        <v>Equipements de Cuisine</v>
      </c>
    </row>
    <row r="778" spans="1:14" s="1039" customFormat="1" ht="36">
      <c r="A778" s="1040"/>
      <c r="B778" s="1604" t="s">
        <v>5414</v>
      </c>
      <c r="C778" s="1519" t="s">
        <v>5414</v>
      </c>
      <c r="D778" s="1508" t="s">
        <v>5359</v>
      </c>
      <c r="E778" s="1447">
        <v>1460</v>
      </c>
      <c r="F778" s="1614">
        <v>890</v>
      </c>
      <c r="G778" s="1600">
        <v>2060</v>
      </c>
      <c r="H778" s="1580" t="s">
        <v>36</v>
      </c>
      <c r="I778" s="1447">
        <v>1</v>
      </c>
      <c r="J778" s="1495">
        <v>3145.79</v>
      </c>
      <c r="K778" s="1209">
        <f t="shared" si="35"/>
        <v>3145.79</v>
      </c>
      <c r="L778" s="745"/>
      <c r="M778" s="2181" t="s">
        <v>6418</v>
      </c>
      <c r="N778" s="2182" t="str">
        <f>VLOOKUP(M778,'FICHE RATIOS'!C:D,2,FALSE)</f>
        <v>Equipements de Cuisine</v>
      </c>
    </row>
    <row r="779" spans="1:14" s="1039" customFormat="1" ht="36">
      <c r="A779" s="1040"/>
      <c r="B779" s="1604" t="s">
        <v>5415</v>
      </c>
      <c r="C779" s="1519" t="s">
        <v>5415</v>
      </c>
      <c r="D779" s="1508" t="s">
        <v>5614</v>
      </c>
      <c r="E779" s="1447">
        <v>740</v>
      </c>
      <c r="F779" s="1614">
        <v>890</v>
      </c>
      <c r="G779" s="1600">
        <v>2060</v>
      </c>
      <c r="H779" s="1580" t="s">
        <v>36</v>
      </c>
      <c r="I779" s="1447">
        <v>1</v>
      </c>
      <c r="J779" s="1495">
        <v>2742.25</v>
      </c>
      <c r="K779" s="1209">
        <f t="shared" si="35"/>
        <v>2742.25</v>
      </c>
      <c r="L779" s="745"/>
      <c r="M779" s="2181" t="s">
        <v>6418</v>
      </c>
      <c r="N779" s="2182" t="str">
        <f>VLOOKUP(M779,'FICHE RATIOS'!C:D,2,FALSE)</f>
        <v>Equipements de Cuisine</v>
      </c>
    </row>
    <row r="780" spans="1:14" s="1039" customFormat="1" ht="24">
      <c r="A780" s="1040"/>
      <c r="B780" s="1604" t="s">
        <v>5420</v>
      </c>
      <c r="C780" s="1517" t="s">
        <v>5420</v>
      </c>
      <c r="D780" s="1508" t="s">
        <v>4956</v>
      </c>
      <c r="E780" s="1447">
        <v>200</v>
      </c>
      <c r="F780" s="1614">
        <v>200</v>
      </c>
      <c r="G780" s="1600">
        <v>200</v>
      </c>
      <c r="H780" s="1580" t="s">
        <v>36</v>
      </c>
      <c r="I780" s="1447">
        <v>1</v>
      </c>
      <c r="J780" s="1495">
        <v>179.43</v>
      </c>
      <c r="K780" s="1209">
        <f t="shared" si="35"/>
        <v>179.43</v>
      </c>
      <c r="L780" s="745"/>
      <c r="M780" s="2181" t="s">
        <v>6418</v>
      </c>
      <c r="N780" s="2182" t="str">
        <f>VLOOKUP(M780,'FICHE RATIOS'!C:D,2,FALSE)</f>
        <v>Equipements de Cuisine</v>
      </c>
    </row>
    <row r="781" spans="1:14" s="1039" customFormat="1" ht="12.75">
      <c r="A781" s="1040"/>
      <c r="B781" s="1604"/>
      <c r="C781" s="1519"/>
      <c r="D781" s="1508"/>
      <c r="E781" s="1447"/>
      <c r="F781" s="1614"/>
      <c r="G781" s="1600"/>
      <c r="H781" s="1580"/>
      <c r="I781" s="1447">
        <v>0</v>
      </c>
      <c r="J781" s="1495">
        <v>0</v>
      </c>
      <c r="K781" s="1209" t="str">
        <f t="shared" si="35"/>
        <v/>
      </c>
      <c r="L781" s="745"/>
      <c r="M781" s="2181" t="s">
        <v>6418</v>
      </c>
      <c r="N781" s="2182" t="str">
        <f>VLOOKUP(M781,'FICHE RATIOS'!C:D,2,FALSE)</f>
        <v>Equipements de Cuisine</v>
      </c>
    </row>
    <row r="782" spans="1:14" s="1039" customFormat="1" ht="12">
      <c r="A782" s="1040"/>
      <c r="B782" s="1598"/>
      <c r="C782" s="1503"/>
      <c r="D782" s="1601" t="s">
        <v>5615</v>
      </c>
      <c r="E782" s="1602"/>
      <c r="F782" s="1602"/>
      <c r="G782" s="1602"/>
      <c r="H782" s="1581"/>
      <c r="I782" s="1447">
        <v>0</v>
      </c>
      <c r="J782" s="1495">
        <v>0</v>
      </c>
      <c r="K782" s="1209" t="str">
        <f t="shared" si="35"/>
        <v/>
      </c>
      <c r="L782" s="745"/>
      <c r="M782" s="2181" t="s">
        <v>6418</v>
      </c>
      <c r="N782" s="2182" t="str">
        <f>VLOOKUP(M782,'FICHE RATIOS'!C:D,2,FALSE)</f>
        <v>Equipements de Cuisine</v>
      </c>
    </row>
    <row r="783" spans="1:14" s="1039" customFormat="1" ht="24">
      <c r="A783" s="1040"/>
      <c r="B783" s="1604" t="s">
        <v>5616</v>
      </c>
      <c r="C783" s="1523" t="s">
        <v>5616</v>
      </c>
      <c r="D783" s="1508" t="s">
        <v>5357</v>
      </c>
      <c r="E783" s="1447">
        <v>2400</v>
      </c>
      <c r="F783" s="1614">
        <v>700</v>
      </c>
      <c r="G783" s="1600">
        <v>900</v>
      </c>
      <c r="H783" s="1580" t="s">
        <v>36</v>
      </c>
      <c r="I783" s="1447">
        <v>1</v>
      </c>
      <c r="J783" s="1495">
        <v>1504.23</v>
      </c>
      <c r="K783" s="1209">
        <f t="shared" si="35"/>
        <v>1504.23</v>
      </c>
      <c r="L783" s="745"/>
      <c r="M783" s="2181" t="s">
        <v>6418</v>
      </c>
      <c r="N783" s="2182" t="str">
        <f>VLOOKUP(M783,'FICHE RATIOS'!C:D,2,FALSE)</f>
        <v>Equipements de Cuisine</v>
      </c>
    </row>
    <row r="784" spans="1:14" s="1039" customFormat="1" ht="12.75">
      <c r="A784" s="1040"/>
      <c r="B784" s="1604" t="s">
        <v>5617</v>
      </c>
      <c r="C784" s="1519" t="s">
        <v>5617</v>
      </c>
      <c r="D784" s="1508" t="s">
        <v>5077</v>
      </c>
      <c r="E784" s="1447">
        <v>1000</v>
      </c>
      <c r="F784" s="1614">
        <v>400</v>
      </c>
      <c r="G784" s="1600">
        <v>100</v>
      </c>
      <c r="H784" s="1605" t="s">
        <v>36</v>
      </c>
      <c r="I784" s="1447">
        <v>2</v>
      </c>
      <c r="J784" s="1495">
        <v>208.62</v>
      </c>
      <c r="K784" s="1209">
        <f t="shared" si="35"/>
        <v>417.24</v>
      </c>
      <c r="L784" s="745"/>
      <c r="M784" s="2181" t="s">
        <v>6418</v>
      </c>
      <c r="N784" s="2182" t="str">
        <f>VLOOKUP(M784,'FICHE RATIOS'!C:D,2,FALSE)</f>
        <v>Equipements de Cuisine</v>
      </c>
    </row>
    <row r="785" spans="1:14" s="1039" customFormat="1" ht="24">
      <c r="A785" s="1040"/>
      <c r="B785" s="1604" t="s">
        <v>5618</v>
      </c>
      <c r="C785" s="1519" t="s">
        <v>5618</v>
      </c>
      <c r="D785" s="1508" t="s">
        <v>4969</v>
      </c>
      <c r="E785" s="1447">
        <v>400</v>
      </c>
      <c r="F785" s="1614">
        <v>400</v>
      </c>
      <c r="G785" s="1600">
        <v>390</v>
      </c>
      <c r="H785" s="1580" t="s">
        <v>36</v>
      </c>
      <c r="I785" s="1447">
        <v>1</v>
      </c>
      <c r="J785" s="1495">
        <v>341.68</v>
      </c>
      <c r="K785" s="1209">
        <f t="shared" si="35"/>
        <v>341.68</v>
      </c>
      <c r="L785" s="745"/>
      <c r="M785" s="2181" t="s">
        <v>6418</v>
      </c>
      <c r="N785" s="2182" t="str">
        <f>VLOOKUP(M785,'FICHE RATIOS'!C:D,2,FALSE)</f>
        <v>Equipements de Cuisine</v>
      </c>
    </row>
    <row r="786" spans="1:14" s="1039" customFormat="1" ht="12.75">
      <c r="A786" s="1040" t="s">
        <v>4959</v>
      </c>
      <c r="B786" s="1604" t="s">
        <v>5619</v>
      </c>
      <c r="C786" s="1516" t="s">
        <v>5619</v>
      </c>
      <c r="D786" s="1508" t="s">
        <v>4980</v>
      </c>
      <c r="E786" s="1447">
        <v>450</v>
      </c>
      <c r="F786" s="1614">
        <v>535</v>
      </c>
      <c r="G786" s="1600">
        <v>970</v>
      </c>
      <c r="H786" s="1580" t="s">
        <v>36</v>
      </c>
      <c r="I786" s="1447"/>
      <c r="J786" s="1495">
        <v>0</v>
      </c>
      <c r="K786" s="1292" t="s">
        <v>910</v>
      </c>
      <c r="L786" s="745"/>
      <c r="M786" s="2181" t="s">
        <v>6418</v>
      </c>
      <c r="N786" s="2182" t="str">
        <f>VLOOKUP(M786,'FICHE RATIOS'!C:D,2,FALSE)</f>
        <v>Equipements de Cuisine</v>
      </c>
    </row>
    <row r="787" spans="1:14" s="1039" customFormat="1" ht="12.75">
      <c r="A787" s="1040"/>
      <c r="B787" s="1604"/>
      <c r="C787" s="1519"/>
      <c r="D787" s="1508"/>
      <c r="E787" s="1447"/>
      <c r="F787" s="1614"/>
      <c r="G787" s="1600"/>
      <c r="H787" s="1580"/>
      <c r="I787" s="1447">
        <v>0</v>
      </c>
      <c r="J787" s="1495">
        <v>0</v>
      </c>
      <c r="K787" s="1209" t="str">
        <f t="shared" ref="K787:K796" si="36">IF(I787=0,"",J787*I787)</f>
        <v/>
      </c>
      <c r="L787" s="745"/>
      <c r="M787" s="2181" t="s">
        <v>6418</v>
      </c>
      <c r="N787" s="2182" t="str">
        <f>VLOOKUP(M787,'FICHE RATIOS'!C:D,2,FALSE)</f>
        <v>Equipements de Cuisine</v>
      </c>
    </row>
    <row r="788" spans="1:14" s="1039" customFormat="1" ht="12">
      <c r="A788" s="1040"/>
      <c r="B788" s="1598"/>
      <c r="C788" s="1503"/>
      <c r="D788" s="1601" t="s">
        <v>5620</v>
      </c>
      <c r="E788" s="1602"/>
      <c r="F788" s="1602"/>
      <c r="G788" s="1602"/>
      <c r="H788" s="1581"/>
      <c r="I788" s="1447">
        <v>0</v>
      </c>
      <c r="J788" s="1495">
        <v>0</v>
      </c>
      <c r="K788" s="1209" t="str">
        <f t="shared" si="36"/>
        <v/>
      </c>
      <c r="L788" s="745"/>
      <c r="M788" s="2181" t="s">
        <v>6418</v>
      </c>
      <c r="N788" s="2182" t="str">
        <f>VLOOKUP(M788,'FICHE RATIOS'!C:D,2,FALSE)</f>
        <v>Equipements de Cuisine</v>
      </c>
    </row>
    <row r="789" spans="1:14" s="1039" customFormat="1" ht="48">
      <c r="A789" s="1040"/>
      <c r="B789" s="1604" t="s">
        <v>4847</v>
      </c>
      <c r="C789" s="1523" t="s">
        <v>4847</v>
      </c>
      <c r="D789" s="1508" t="s">
        <v>5621</v>
      </c>
      <c r="E789" s="1447">
        <v>847</v>
      </c>
      <c r="F789" s="1614">
        <v>771</v>
      </c>
      <c r="G789" s="1600">
        <v>1713</v>
      </c>
      <c r="H789" s="1605" t="s">
        <v>36</v>
      </c>
      <c r="I789" s="1447">
        <v>1</v>
      </c>
      <c r="J789" s="1495">
        <v>8116.8</v>
      </c>
      <c r="K789" s="1209">
        <f t="shared" si="36"/>
        <v>8116.8</v>
      </c>
      <c r="L789" s="745"/>
      <c r="M789" s="2181" t="s">
        <v>6418</v>
      </c>
      <c r="N789" s="2182" t="str">
        <f>VLOOKUP(M789,'FICHE RATIOS'!C:D,2,FALSE)</f>
        <v>Equipements de Cuisine</v>
      </c>
    </row>
    <row r="790" spans="1:14" s="1039" customFormat="1" ht="12.75">
      <c r="A790" s="1040"/>
      <c r="B790" s="1604" t="s">
        <v>5289</v>
      </c>
      <c r="C790" s="1519" t="s">
        <v>5289</v>
      </c>
      <c r="D790" s="1508" t="s">
        <v>5622</v>
      </c>
      <c r="E790" s="1447">
        <v>770</v>
      </c>
      <c r="F790" s="1614">
        <v>820</v>
      </c>
      <c r="G790" s="1600">
        <v>945</v>
      </c>
      <c r="H790" s="1580" t="s">
        <v>36</v>
      </c>
      <c r="I790" s="1447">
        <v>1</v>
      </c>
      <c r="J790" s="1495">
        <v>3450.78</v>
      </c>
      <c r="K790" s="1209">
        <f t="shared" si="36"/>
        <v>3450.78</v>
      </c>
      <c r="L790" s="745"/>
      <c r="M790" s="2181" t="s">
        <v>6418</v>
      </c>
      <c r="N790" s="2182" t="str">
        <f>VLOOKUP(M790,'FICHE RATIOS'!C:D,2,FALSE)</f>
        <v>Equipements de Cuisine</v>
      </c>
    </row>
    <row r="791" spans="1:14" s="1039" customFormat="1" ht="24">
      <c r="A791" s="1040"/>
      <c r="B791" s="1604" t="s">
        <v>4856</v>
      </c>
      <c r="C791" s="1519" t="s">
        <v>4856</v>
      </c>
      <c r="D791" s="1508" t="s">
        <v>5623</v>
      </c>
      <c r="E791" s="1447">
        <v>400</v>
      </c>
      <c r="F791" s="1614">
        <v>900</v>
      </c>
      <c r="G791" s="1600">
        <v>900</v>
      </c>
      <c r="H791" s="1580" t="s">
        <v>36</v>
      </c>
      <c r="I791" s="1447">
        <v>1</v>
      </c>
      <c r="J791" s="1495">
        <v>2483.4899999999998</v>
      </c>
      <c r="K791" s="1209">
        <f t="shared" si="36"/>
        <v>2483.4899999999998</v>
      </c>
      <c r="L791" s="745"/>
      <c r="M791" s="2181" t="s">
        <v>6418</v>
      </c>
      <c r="N791" s="2182" t="str">
        <f>VLOOKUP(M791,'FICHE RATIOS'!C:D,2,FALSE)</f>
        <v>Equipements de Cuisine</v>
      </c>
    </row>
    <row r="792" spans="1:14" s="1039" customFormat="1" ht="24">
      <c r="A792" s="1040"/>
      <c r="B792" s="1604" t="s">
        <v>4872</v>
      </c>
      <c r="C792" s="1523" t="s">
        <v>4872</v>
      </c>
      <c r="D792" s="1508" t="s">
        <v>5176</v>
      </c>
      <c r="E792" s="1447">
        <v>800</v>
      </c>
      <c r="F792" s="1614">
        <v>900</v>
      </c>
      <c r="G792" s="1600">
        <v>265</v>
      </c>
      <c r="H792" s="1580" t="s">
        <v>36</v>
      </c>
      <c r="I792" s="1447">
        <v>1</v>
      </c>
      <c r="J792" s="1495">
        <v>2354.1</v>
      </c>
      <c r="K792" s="1209">
        <f t="shared" si="36"/>
        <v>2354.1</v>
      </c>
      <c r="L792" s="745"/>
      <c r="M792" s="2181" t="s">
        <v>6418</v>
      </c>
      <c r="N792" s="2182" t="str">
        <f>VLOOKUP(M792,'FICHE RATIOS'!C:D,2,FALSE)</f>
        <v>Equipements de Cuisine</v>
      </c>
    </row>
    <row r="793" spans="1:14" s="1039" customFormat="1" ht="12.75">
      <c r="A793" s="1040"/>
      <c r="B793" s="1604" t="s">
        <v>5589</v>
      </c>
      <c r="C793" s="1519" t="s">
        <v>5589</v>
      </c>
      <c r="D793" s="1508" t="s">
        <v>5624</v>
      </c>
      <c r="E793" s="1447">
        <v>400</v>
      </c>
      <c r="F793" s="1614">
        <v>900</v>
      </c>
      <c r="G793" s="1600">
        <v>265</v>
      </c>
      <c r="H793" s="1580" t="s">
        <v>36</v>
      </c>
      <c r="I793" s="1447">
        <v>1</v>
      </c>
      <c r="J793" s="1495">
        <v>2102.73</v>
      </c>
      <c r="K793" s="1209">
        <f t="shared" si="36"/>
        <v>2102.73</v>
      </c>
      <c r="L793" s="745"/>
      <c r="M793" s="2181" t="s">
        <v>6418</v>
      </c>
      <c r="N793" s="2182" t="str">
        <f>VLOOKUP(M793,'FICHE RATIOS'!C:D,2,FALSE)</f>
        <v>Equipements de Cuisine</v>
      </c>
    </row>
    <row r="794" spans="1:14" s="1039" customFormat="1" ht="24">
      <c r="A794" s="1040"/>
      <c r="B794" s="1604" t="s">
        <v>5625</v>
      </c>
      <c r="C794" s="1523" t="s">
        <v>5625</v>
      </c>
      <c r="D794" s="1508" t="s">
        <v>5626</v>
      </c>
      <c r="E794" s="1447">
        <v>1200</v>
      </c>
      <c r="F794" s="1614">
        <v>700</v>
      </c>
      <c r="G794" s="1600">
        <v>635</v>
      </c>
      <c r="H794" s="1580" t="s">
        <v>36</v>
      </c>
      <c r="I794" s="1447">
        <v>1</v>
      </c>
      <c r="J794" s="1495">
        <v>1701.98</v>
      </c>
      <c r="K794" s="1209">
        <f t="shared" si="36"/>
        <v>1701.98</v>
      </c>
      <c r="L794" s="745"/>
      <c r="M794" s="2181" t="s">
        <v>6418</v>
      </c>
      <c r="N794" s="2182" t="str">
        <f>VLOOKUP(M794,'FICHE RATIOS'!C:D,2,FALSE)</f>
        <v>Equipements de Cuisine</v>
      </c>
    </row>
    <row r="795" spans="1:14" s="1039" customFormat="1" ht="24">
      <c r="A795" s="1040"/>
      <c r="B795" s="1604" t="s">
        <v>5627</v>
      </c>
      <c r="C795" s="1519" t="s">
        <v>5627</v>
      </c>
      <c r="D795" s="1508" t="s">
        <v>5628</v>
      </c>
      <c r="E795" s="1447">
        <v>650</v>
      </c>
      <c r="F795" s="1614"/>
      <c r="G795" s="1600"/>
      <c r="H795" s="1580" t="s">
        <v>36</v>
      </c>
      <c r="I795" s="1447">
        <v>1</v>
      </c>
      <c r="J795" s="1495">
        <v>1592.56</v>
      </c>
      <c r="K795" s="1209">
        <f t="shared" si="36"/>
        <v>1592.56</v>
      </c>
      <c r="L795" s="745"/>
      <c r="M795" s="2181" t="s">
        <v>6418</v>
      </c>
      <c r="N795" s="2182" t="str">
        <f>VLOOKUP(M795,'FICHE RATIOS'!C:D,2,FALSE)</f>
        <v>Equipements de Cuisine</v>
      </c>
    </row>
    <row r="796" spans="1:14" s="1039" customFormat="1" ht="12.75">
      <c r="A796" s="1040"/>
      <c r="B796" s="1604" t="s">
        <v>5629</v>
      </c>
      <c r="C796" s="1519" t="s">
        <v>5629</v>
      </c>
      <c r="D796" s="1508" t="s">
        <v>5630</v>
      </c>
      <c r="E796" s="1447">
        <v>1183</v>
      </c>
      <c r="F796" s="1614">
        <v>777</v>
      </c>
      <c r="G796" s="1600">
        <v>1100</v>
      </c>
      <c r="H796" s="1580" t="s">
        <v>36</v>
      </c>
      <c r="I796" s="1447">
        <v>1</v>
      </c>
      <c r="J796" s="1495">
        <v>10148.280000000001</v>
      </c>
      <c r="K796" s="1209">
        <f t="shared" si="36"/>
        <v>10148.280000000001</v>
      </c>
      <c r="L796" s="745"/>
      <c r="M796" s="2181" t="s">
        <v>6418</v>
      </c>
      <c r="N796" s="2182" t="str">
        <f>VLOOKUP(M796,'FICHE RATIOS'!C:D,2,FALSE)</f>
        <v>Equipements de Cuisine</v>
      </c>
    </row>
    <row r="797" spans="1:14" s="1039" customFormat="1" ht="12.75">
      <c r="A797" s="1040"/>
      <c r="B797" s="1606" t="s">
        <v>5631</v>
      </c>
      <c r="C797" s="1516" t="s">
        <v>5631</v>
      </c>
      <c r="D797" s="1508" t="s">
        <v>5180</v>
      </c>
      <c r="E797" s="1447">
        <v>4000</v>
      </c>
      <c r="F797" s="1614">
        <v>1250</v>
      </c>
      <c r="G797" s="1607" t="s">
        <v>4974</v>
      </c>
      <c r="H797" s="1586" t="s">
        <v>36</v>
      </c>
      <c r="I797" s="1447">
        <v>1</v>
      </c>
      <c r="J797" s="1495">
        <v>0</v>
      </c>
      <c r="K797" s="1292" t="s">
        <v>910</v>
      </c>
      <c r="L797" s="745"/>
      <c r="M797" s="2181" t="s">
        <v>6418</v>
      </c>
      <c r="N797" s="2182" t="str">
        <f>VLOOKUP(M797,'FICHE RATIOS'!C:D,2,FALSE)</f>
        <v>Equipements de Cuisine</v>
      </c>
    </row>
    <row r="798" spans="1:14" s="1039" customFormat="1" ht="24">
      <c r="A798" s="1040"/>
      <c r="B798" s="1604" t="s">
        <v>5632</v>
      </c>
      <c r="C798" s="1519" t="s">
        <v>5632</v>
      </c>
      <c r="D798" s="1508" t="s">
        <v>5048</v>
      </c>
      <c r="E798" s="1447">
        <v>575</v>
      </c>
      <c r="F798" s="1614">
        <v>170</v>
      </c>
      <c r="G798" s="1600">
        <v>600</v>
      </c>
      <c r="H798" s="1580" t="s">
        <v>36</v>
      </c>
      <c r="I798" s="1447">
        <v>1</v>
      </c>
      <c r="J798" s="1495">
        <v>164.42</v>
      </c>
      <c r="K798" s="1209">
        <f>IF(I798=0,"",J798*I798)</f>
        <v>164.42</v>
      </c>
      <c r="L798" s="745"/>
      <c r="M798" s="2181" t="s">
        <v>6418</v>
      </c>
      <c r="N798" s="2182" t="str">
        <f>VLOOKUP(M798,'FICHE RATIOS'!C:D,2,FALSE)</f>
        <v>Equipements de Cuisine</v>
      </c>
    </row>
    <row r="799" spans="1:14" s="1039" customFormat="1" ht="24">
      <c r="A799" s="1040"/>
      <c r="B799" s="1604" t="s">
        <v>5633</v>
      </c>
      <c r="C799" s="1519" t="s">
        <v>5633</v>
      </c>
      <c r="D799" s="1508" t="s">
        <v>5634</v>
      </c>
      <c r="E799" s="1447">
        <v>1767</v>
      </c>
      <c r="F799" s="1614">
        <v>700</v>
      </c>
      <c r="G799" s="1600">
        <v>900</v>
      </c>
      <c r="H799" s="1580" t="s">
        <v>36</v>
      </c>
      <c r="I799" s="1447">
        <v>1</v>
      </c>
      <c r="J799" s="1495">
        <v>3883.79</v>
      </c>
      <c r="K799" s="1209">
        <f>IF(I799=0,"",J799*I799)</f>
        <v>3883.79</v>
      </c>
      <c r="L799" s="745"/>
      <c r="M799" s="2181" t="s">
        <v>6418</v>
      </c>
      <c r="N799" s="2182" t="str">
        <f>VLOOKUP(M799,'FICHE RATIOS'!C:D,2,FALSE)</f>
        <v>Equipements de Cuisine</v>
      </c>
    </row>
    <row r="800" spans="1:14" s="1039" customFormat="1" ht="12.75">
      <c r="A800" s="1040"/>
      <c r="B800" s="1604" t="s">
        <v>5635</v>
      </c>
      <c r="C800" s="1519" t="s">
        <v>5635</v>
      </c>
      <c r="D800" s="1508" t="s">
        <v>5636</v>
      </c>
      <c r="E800" s="1447">
        <v>1400</v>
      </c>
      <c r="F800" s="1614">
        <v>700</v>
      </c>
      <c r="G800" s="1600">
        <v>900</v>
      </c>
      <c r="H800" s="1580" t="s">
        <v>36</v>
      </c>
      <c r="I800" s="1447">
        <v>1</v>
      </c>
      <c r="J800" s="1495">
        <v>2482.2199999999998</v>
      </c>
      <c r="K800" s="1209">
        <f>IF(I800=0,"",J800*I800)</f>
        <v>2482.2199999999998</v>
      </c>
      <c r="L800" s="745"/>
      <c r="M800" s="2181" t="s">
        <v>6418</v>
      </c>
      <c r="N800" s="2182" t="str">
        <f>VLOOKUP(M800,'FICHE RATIOS'!C:D,2,FALSE)</f>
        <v>Equipements de Cuisine</v>
      </c>
    </row>
    <row r="801" spans="1:14" s="1039" customFormat="1" ht="12.75">
      <c r="A801" s="1040"/>
      <c r="B801" s="1604" t="s">
        <v>5637</v>
      </c>
      <c r="C801" s="1519" t="s">
        <v>5637</v>
      </c>
      <c r="D801" s="1508" t="s">
        <v>5638</v>
      </c>
      <c r="E801" s="1447">
        <v>3100</v>
      </c>
      <c r="F801" s="1614">
        <v>400</v>
      </c>
      <c r="G801" s="1600">
        <v>600</v>
      </c>
      <c r="H801" s="1580" t="s">
        <v>36</v>
      </c>
      <c r="I801" s="1447">
        <v>1</v>
      </c>
      <c r="J801" s="1495">
        <v>523.26</v>
      </c>
      <c r="K801" s="1209">
        <f>IF(I801=0,"",J801*I801)</f>
        <v>523.26</v>
      </c>
      <c r="L801" s="745"/>
      <c r="M801" s="2181" t="s">
        <v>6418</v>
      </c>
      <c r="N801" s="2182" t="str">
        <f>VLOOKUP(M801,'FICHE RATIOS'!C:D,2,FALSE)</f>
        <v>Equipements de Cuisine</v>
      </c>
    </row>
    <row r="802" spans="1:14" s="1039" customFormat="1" ht="24">
      <c r="A802" s="1040"/>
      <c r="B802" s="1604" t="s">
        <v>5639</v>
      </c>
      <c r="C802" s="1519" t="s">
        <v>5639</v>
      </c>
      <c r="D802" s="1508" t="s">
        <v>4969</v>
      </c>
      <c r="E802" s="1447">
        <v>400</v>
      </c>
      <c r="F802" s="1614">
        <v>400</v>
      </c>
      <c r="G802" s="1600">
        <v>390</v>
      </c>
      <c r="H802" s="1580" t="s">
        <v>36</v>
      </c>
      <c r="I802" s="1447">
        <v>1</v>
      </c>
      <c r="J802" s="1495">
        <v>341.68</v>
      </c>
      <c r="K802" s="1209">
        <f>IF(I802=0,"",J802*I802)</f>
        <v>341.68</v>
      </c>
      <c r="L802" s="745"/>
      <c r="M802" s="2181" t="s">
        <v>6418</v>
      </c>
      <c r="N802" s="2182" t="str">
        <f>VLOOKUP(M802,'FICHE RATIOS'!C:D,2,FALSE)</f>
        <v>Equipements de Cuisine</v>
      </c>
    </row>
    <row r="803" spans="1:14" s="1039" customFormat="1" ht="12.75">
      <c r="A803" s="1040" t="s">
        <v>4959</v>
      </c>
      <c r="B803" s="1604" t="s">
        <v>5640</v>
      </c>
      <c r="C803" s="1516" t="s">
        <v>5640</v>
      </c>
      <c r="D803" s="1508" t="s">
        <v>5641</v>
      </c>
      <c r="E803" s="1447">
        <v>1000</v>
      </c>
      <c r="F803" s="1614">
        <v>500</v>
      </c>
      <c r="G803" s="1600">
        <v>1800</v>
      </c>
      <c r="H803" s="1580" t="s">
        <v>36</v>
      </c>
      <c r="I803" s="1447"/>
      <c r="J803" s="1495">
        <v>0</v>
      </c>
      <c r="K803" s="1292" t="s">
        <v>910</v>
      </c>
      <c r="L803" s="745"/>
      <c r="M803" s="2181" t="s">
        <v>6418</v>
      </c>
      <c r="N803" s="2182" t="str">
        <f>VLOOKUP(M803,'FICHE RATIOS'!C:D,2,FALSE)</f>
        <v>Equipements de Cuisine</v>
      </c>
    </row>
    <row r="804" spans="1:14" s="1039" customFormat="1" ht="24">
      <c r="A804" s="1040"/>
      <c r="B804" s="1606" t="s">
        <v>5642</v>
      </c>
      <c r="C804" s="1516" t="s">
        <v>5642</v>
      </c>
      <c r="D804" s="1508" t="s">
        <v>4989</v>
      </c>
      <c r="E804" s="1447" t="s">
        <v>4974</v>
      </c>
      <c r="F804" s="1614" t="s">
        <v>4974</v>
      </c>
      <c r="G804" s="1607" t="s">
        <v>4974</v>
      </c>
      <c r="H804" s="1586" t="s">
        <v>36</v>
      </c>
      <c r="I804" s="1447">
        <v>1</v>
      </c>
      <c r="J804" s="1495">
        <v>0</v>
      </c>
      <c r="K804" s="1292" t="s">
        <v>910</v>
      </c>
      <c r="L804" s="745"/>
      <c r="M804" s="2181" t="s">
        <v>6418</v>
      </c>
      <c r="N804" s="2182" t="str">
        <f>VLOOKUP(M804,'FICHE RATIOS'!C:D,2,FALSE)</f>
        <v>Equipements de Cuisine</v>
      </c>
    </row>
    <row r="805" spans="1:14" s="1039" customFormat="1" ht="12.75">
      <c r="A805" s="1040"/>
      <c r="B805" s="1604"/>
      <c r="C805" s="1519"/>
      <c r="D805" s="1508"/>
      <c r="E805" s="1447"/>
      <c r="F805" s="1614"/>
      <c r="G805" s="1600"/>
      <c r="H805" s="1580"/>
      <c r="I805" s="1447">
        <v>0</v>
      </c>
      <c r="J805" s="1495">
        <v>0</v>
      </c>
      <c r="K805" s="1209" t="str">
        <f t="shared" ref="K805:K828" si="37">IF(I805=0,"",J805*I805)</f>
        <v/>
      </c>
      <c r="L805" s="745"/>
      <c r="M805" s="2181" t="s">
        <v>6418</v>
      </c>
      <c r="N805" s="2182" t="str">
        <f>VLOOKUP(M805,'FICHE RATIOS'!C:D,2,FALSE)</f>
        <v>Equipements de Cuisine</v>
      </c>
    </row>
    <row r="806" spans="1:14" s="1039" customFormat="1" ht="12">
      <c r="A806" s="1040"/>
      <c r="B806" s="1598"/>
      <c r="C806" s="1503"/>
      <c r="D806" s="1601" t="s">
        <v>5643</v>
      </c>
      <c r="E806" s="1602"/>
      <c r="F806" s="1602"/>
      <c r="G806" s="1602"/>
      <c r="H806" s="1581"/>
      <c r="I806" s="1447">
        <v>0</v>
      </c>
      <c r="J806" s="1495">
        <v>0</v>
      </c>
      <c r="K806" s="1209" t="str">
        <f t="shared" si="37"/>
        <v/>
      </c>
      <c r="L806" s="745"/>
      <c r="M806" s="2181" t="s">
        <v>6418</v>
      </c>
      <c r="N806" s="2182" t="str">
        <f>VLOOKUP(M806,'FICHE RATIOS'!C:D,2,FALSE)</f>
        <v>Equipements de Cuisine</v>
      </c>
    </row>
    <row r="807" spans="1:14" s="1039" customFormat="1" ht="36">
      <c r="A807" s="1040"/>
      <c r="B807" s="1604" t="s">
        <v>5644</v>
      </c>
      <c r="C807" s="1519" t="s">
        <v>5644</v>
      </c>
      <c r="D807" s="1508" t="s">
        <v>5613</v>
      </c>
      <c r="E807" s="1447">
        <v>740</v>
      </c>
      <c r="F807" s="1614">
        <v>890</v>
      </c>
      <c r="G807" s="1600">
        <v>2060</v>
      </c>
      <c r="H807" s="1605" t="s">
        <v>36</v>
      </c>
      <c r="I807" s="1447">
        <v>2</v>
      </c>
      <c r="J807" s="1495">
        <v>2360.35</v>
      </c>
      <c r="K807" s="1209">
        <f t="shared" si="37"/>
        <v>4720.7</v>
      </c>
      <c r="L807" s="745"/>
      <c r="M807" s="2181" t="s">
        <v>6418</v>
      </c>
      <c r="N807" s="2182" t="str">
        <f>VLOOKUP(M807,'FICHE RATIOS'!C:D,2,FALSE)</f>
        <v>Equipements de Cuisine</v>
      </c>
    </row>
    <row r="808" spans="1:14" s="1039" customFormat="1" ht="24">
      <c r="A808" s="1040"/>
      <c r="B808" s="1604" t="s">
        <v>5645</v>
      </c>
      <c r="C808" s="1519" t="s">
        <v>5645</v>
      </c>
      <c r="D808" s="1508" t="s">
        <v>4971</v>
      </c>
      <c r="E808" s="1447">
        <v>1600</v>
      </c>
      <c r="F808" s="1614">
        <v>700</v>
      </c>
      <c r="G808" s="1600">
        <v>900</v>
      </c>
      <c r="H808" s="1605" t="s">
        <v>36</v>
      </c>
      <c r="I808" s="1447">
        <v>1</v>
      </c>
      <c r="J808" s="1495">
        <v>817.95</v>
      </c>
      <c r="K808" s="1209">
        <f t="shared" si="37"/>
        <v>817.95</v>
      </c>
      <c r="L808" s="745"/>
      <c r="M808" s="2181" t="s">
        <v>6418</v>
      </c>
      <c r="N808" s="2182" t="str">
        <f>VLOOKUP(M808,'FICHE RATIOS'!C:D,2,FALSE)</f>
        <v>Equipements de Cuisine</v>
      </c>
    </row>
    <row r="809" spans="1:14" s="1039" customFormat="1" ht="24">
      <c r="A809" s="1040"/>
      <c r="B809" s="1604" t="s">
        <v>5646</v>
      </c>
      <c r="C809" s="1519" t="s">
        <v>5646</v>
      </c>
      <c r="D809" s="1508" t="s">
        <v>5081</v>
      </c>
      <c r="E809" s="1447">
        <v>1600</v>
      </c>
      <c r="F809" s="1614">
        <v>400</v>
      </c>
      <c r="G809" s="1600">
        <v>600</v>
      </c>
      <c r="H809" s="1605" t="s">
        <v>36</v>
      </c>
      <c r="I809" s="1447">
        <v>1</v>
      </c>
      <c r="J809" s="1495">
        <v>651.51</v>
      </c>
      <c r="K809" s="1209">
        <f t="shared" si="37"/>
        <v>651.51</v>
      </c>
      <c r="L809" s="745"/>
      <c r="M809" s="2181" t="s">
        <v>6418</v>
      </c>
      <c r="N809" s="2182" t="str">
        <f>VLOOKUP(M809,'FICHE RATIOS'!C:D,2,FALSE)</f>
        <v>Equipements de Cuisine</v>
      </c>
    </row>
    <row r="810" spans="1:14" s="1039" customFormat="1" ht="12.75">
      <c r="A810" s="1040"/>
      <c r="B810" s="1604" t="s">
        <v>5647</v>
      </c>
      <c r="C810" s="1519" t="s">
        <v>5647</v>
      </c>
      <c r="D810" s="1508" t="s">
        <v>5648</v>
      </c>
      <c r="E810" s="1447">
        <v>1900</v>
      </c>
      <c r="F810" s="1614">
        <v>700</v>
      </c>
      <c r="G810" s="1600">
        <v>900</v>
      </c>
      <c r="H810" s="1580" t="s">
        <v>36</v>
      </c>
      <c r="I810" s="1447">
        <v>1</v>
      </c>
      <c r="J810" s="1495">
        <v>1533.3</v>
      </c>
      <c r="K810" s="1209">
        <f t="shared" si="37"/>
        <v>1533.3</v>
      </c>
      <c r="L810" s="745"/>
      <c r="M810" s="2181" t="s">
        <v>6418</v>
      </c>
      <c r="N810" s="2182" t="str">
        <f>VLOOKUP(M810,'FICHE RATIOS'!C:D,2,FALSE)</f>
        <v>Equipements de Cuisine</v>
      </c>
    </row>
    <row r="811" spans="1:14" s="1039" customFormat="1" ht="12.75">
      <c r="A811" s="1040"/>
      <c r="B811" s="1604" t="s">
        <v>5649</v>
      </c>
      <c r="C811" s="1519" t="s">
        <v>5649</v>
      </c>
      <c r="D811" s="1508" t="s">
        <v>5650</v>
      </c>
      <c r="E811" s="1447"/>
      <c r="F811" s="1614"/>
      <c r="G811" s="1600"/>
      <c r="H811" s="1580" t="s">
        <v>36</v>
      </c>
      <c r="I811" s="1447">
        <v>1</v>
      </c>
      <c r="J811" s="1495">
        <v>1435.95</v>
      </c>
      <c r="K811" s="1209">
        <f t="shared" si="37"/>
        <v>1435.95</v>
      </c>
      <c r="L811" s="745"/>
      <c r="M811" s="2181" t="s">
        <v>6418</v>
      </c>
      <c r="N811" s="2182" t="str">
        <f>VLOOKUP(M811,'FICHE RATIOS'!C:D,2,FALSE)</f>
        <v>Equipements de Cuisine</v>
      </c>
    </row>
    <row r="812" spans="1:14" s="1039" customFormat="1" ht="12.75">
      <c r="A812" s="1040"/>
      <c r="B812" s="1604" t="s">
        <v>5651</v>
      </c>
      <c r="C812" s="1519" t="s">
        <v>5651</v>
      </c>
      <c r="D812" s="1508" t="s">
        <v>5652</v>
      </c>
      <c r="E812" s="1447"/>
      <c r="F812" s="1614"/>
      <c r="G812" s="1600"/>
      <c r="H812" s="1580" t="s">
        <v>36</v>
      </c>
      <c r="I812" s="1447">
        <v>1</v>
      </c>
      <c r="J812" s="1495">
        <v>1595.35</v>
      </c>
      <c r="K812" s="1209">
        <f t="shared" si="37"/>
        <v>1595.35</v>
      </c>
      <c r="L812" s="745"/>
      <c r="M812" s="2181" t="s">
        <v>6418</v>
      </c>
      <c r="N812" s="2182" t="str">
        <f>VLOOKUP(M812,'FICHE RATIOS'!C:D,2,FALSE)</f>
        <v>Equipements de Cuisine</v>
      </c>
    </row>
    <row r="813" spans="1:14" s="1039" customFormat="1" ht="12.75">
      <c r="A813" s="1040"/>
      <c r="B813" s="1598" t="s">
        <v>5653</v>
      </c>
      <c r="C813" s="1507" t="s">
        <v>5653</v>
      </c>
      <c r="D813" s="1508" t="s">
        <v>5345</v>
      </c>
      <c r="E813" s="1447"/>
      <c r="F813" s="1614"/>
      <c r="G813" s="1600"/>
      <c r="H813" s="1580" t="s">
        <v>36</v>
      </c>
      <c r="I813" s="1447">
        <v>1</v>
      </c>
      <c r="J813" s="1495">
        <v>3096.24</v>
      </c>
      <c r="K813" s="1209">
        <f t="shared" si="37"/>
        <v>3096.24</v>
      </c>
      <c r="L813" s="745"/>
      <c r="M813" s="2181" t="s">
        <v>6418</v>
      </c>
      <c r="N813" s="2182" t="str">
        <f>VLOOKUP(M813,'FICHE RATIOS'!C:D,2,FALSE)</f>
        <v>Equipements de Cuisine</v>
      </c>
    </row>
    <row r="814" spans="1:14" s="1039" customFormat="1" ht="24">
      <c r="A814" s="1040"/>
      <c r="B814" s="1604" t="s">
        <v>5654</v>
      </c>
      <c r="C814" s="1517" t="s">
        <v>5654</v>
      </c>
      <c r="D814" s="1508" t="s">
        <v>4956</v>
      </c>
      <c r="E814" s="1447">
        <v>200</v>
      </c>
      <c r="F814" s="1614">
        <v>200</v>
      </c>
      <c r="G814" s="1600">
        <v>200</v>
      </c>
      <c r="H814" s="1580" t="s">
        <v>36</v>
      </c>
      <c r="I814" s="1447">
        <v>1</v>
      </c>
      <c r="J814" s="1495">
        <v>179.43</v>
      </c>
      <c r="K814" s="1209">
        <f t="shared" si="37"/>
        <v>179.43</v>
      </c>
      <c r="L814" s="745"/>
      <c r="M814" s="2181" t="s">
        <v>6418</v>
      </c>
      <c r="N814" s="2182" t="str">
        <f>VLOOKUP(M814,'FICHE RATIOS'!C:D,2,FALSE)</f>
        <v>Equipements de Cuisine</v>
      </c>
    </row>
    <row r="815" spans="1:14" s="1039" customFormat="1" ht="12.75">
      <c r="A815" s="1040"/>
      <c r="B815" s="1604"/>
      <c r="C815" s="1519"/>
      <c r="D815" s="1508"/>
      <c r="E815" s="1447"/>
      <c r="F815" s="1614"/>
      <c r="G815" s="1600"/>
      <c r="H815" s="1580"/>
      <c r="I815" s="1447">
        <v>0</v>
      </c>
      <c r="J815" s="1495">
        <v>0</v>
      </c>
      <c r="K815" s="1209" t="str">
        <f t="shared" si="37"/>
        <v/>
      </c>
      <c r="L815" s="745"/>
      <c r="M815" s="2181" t="s">
        <v>6418</v>
      </c>
      <c r="N815" s="2182" t="str">
        <f>VLOOKUP(M815,'FICHE RATIOS'!C:D,2,FALSE)</f>
        <v>Equipements de Cuisine</v>
      </c>
    </row>
    <row r="816" spans="1:14" s="1039" customFormat="1" ht="12">
      <c r="A816" s="1040"/>
      <c r="B816" s="1598"/>
      <c r="C816" s="1503"/>
      <c r="D816" s="1601" t="s">
        <v>5655</v>
      </c>
      <c r="E816" s="1602"/>
      <c r="F816" s="1602"/>
      <c r="G816" s="1602"/>
      <c r="H816" s="1581"/>
      <c r="I816" s="1447">
        <v>0</v>
      </c>
      <c r="J816" s="1495">
        <v>0</v>
      </c>
      <c r="K816" s="1209" t="str">
        <f t="shared" si="37"/>
        <v/>
      </c>
      <c r="L816" s="745"/>
      <c r="M816" s="2181" t="s">
        <v>6418</v>
      </c>
      <c r="N816" s="2182" t="str">
        <f>VLOOKUP(M816,'FICHE RATIOS'!C:D,2,FALSE)</f>
        <v>Equipements de Cuisine</v>
      </c>
    </row>
    <row r="817" spans="1:14" s="1039" customFormat="1" ht="24">
      <c r="A817" s="1040"/>
      <c r="B817" s="1604" t="s">
        <v>5656</v>
      </c>
      <c r="C817" s="1519" t="s">
        <v>5656</v>
      </c>
      <c r="D817" s="1508" t="s">
        <v>5657</v>
      </c>
      <c r="E817" s="1447">
        <v>1800</v>
      </c>
      <c r="F817" s="1614">
        <v>700</v>
      </c>
      <c r="G817" s="1600">
        <v>900</v>
      </c>
      <c r="H817" s="1580" t="s">
        <v>36</v>
      </c>
      <c r="I817" s="1447">
        <v>1</v>
      </c>
      <c r="J817" s="1495">
        <v>1594.29</v>
      </c>
      <c r="K817" s="1209">
        <f t="shared" si="37"/>
        <v>1594.29</v>
      </c>
      <c r="L817" s="745"/>
      <c r="M817" s="2181" t="s">
        <v>6418</v>
      </c>
      <c r="N817" s="2182" t="str">
        <f>VLOOKUP(M817,'FICHE RATIOS'!C:D,2,FALSE)</f>
        <v>Equipements de Cuisine</v>
      </c>
    </row>
    <row r="818" spans="1:14" s="1039" customFormat="1" ht="24">
      <c r="A818" s="1040"/>
      <c r="B818" s="1604" t="s">
        <v>5658</v>
      </c>
      <c r="C818" s="1519" t="s">
        <v>5658</v>
      </c>
      <c r="D818" s="1508" t="s">
        <v>5659</v>
      </c>
      <c r="E818" s="1447">
        <v>1900</v>
      </c>
      <c r="F818" s="1614">
        <v>700</v>
      </c>
      <c r="G818" s="1600">
        <v>900</v>
      </c>
      <c r="H818" s="1580" t="s">
        <v>36</v>
      </c>
      <c r="I818" s="1447">
        <v>1</v>
      </c>
      <c r="J818" s="1495">
        <v>1662.5</v>
      </c>
      <c r="K818" s="1209">
        <f t="shared" si="37"/>
        <v>1662.5</v>
      </c>
      <c r="L818" s="745"/>
      <c r="M818" s="2181" t="s">
        <v>6418</v>
      </c>
      <c r="N818" s="2182" t="str">
        <f>VLOOKUP(M818,'FICHE RATIOS'!C:D,2,FALSE)</f>
        <v>Equipements de Cuisine</v>
      </c>
    </row>
    <row r="819" spans="1:14" s="1039" customFormat="1" ht="12.75">
      <c r="A819" s="1040"/>
      <c r="B819" s="1604" t="s">
        <v>5660</v>
      </c>
      <c r="C819" s="1519" t="s">
        <v>5660</v>
      </c>
      <c r="D819" s="1508" t="s">
        <v>5661</v>
      </c>
      <c r="E819" s="1447">
        <v>1900</v>
      </c>
      <c r="F819" s="1614">
        <v>400</v>
      </c>
      <c r="G819" s="1600">
        <v>500</v>
      </c>
      <c r="H819" s="1580" t="s">
        <v>36</v>
      </c>
      <c r="I819" s="1447">
        <v>1</v>
      </c>
      <c r="J819" s="1495">
        <v>955.32</v>
      </c>
      <c r="K819" s="1209">
        <f t="shared" si="37"/>
        <v>955.32</v>
      </c>
      <c r="L819" s="745"/>
      <c r="M819" s="2181" t="s">
        <v>6418</v>
      </c>
      <c r="N819" s="2182" t="str">
        <f>VLOOKUP(M819,'FICHE RATIOS'!C:D,2,FALSE)</f>
        <v>Equipements de Cuisine</v>
      </c>
    </row>
    <row r="820" spans="1:14" s="1039" customFormat="1" ht="12.75">
      <c r="A820" s="1040"/>
      <c r="B820" s="1604" t="s">
        <v>5662</v>
      </c>
      <c r="C820" s="1519" t="s">
        <v>5662</v>
      </c>
      <c r="D820" s="1508" t="s">
        <v>5663</v>
      </c>
      <c r="E820" s="1447"/>
      <c r="F820" s="1614"/>
      <c r="G820" s="1600"/>
      <c r="H820" s="1580" t="s">
        <v>36</v>
      </c>
      <c r="I820" s="1447">
        <v>2</v>
      </c>
      <c r="J820" s="1495">
        <v>3918.75</v>
      </c>
      <c r="K820" s="1209">
        <f t="shared" si="37"/>
        <v>7837.5</v>
      </c>
      <c r="L820" s="745"/>
      <c r="M820" s="2181" t="s">
        <v>6418</v>
      </c>
      <c r="N820" s="2182" t="str">
        <f>VLOOKUP(M820,'FICHE RATIOS'!C:D,2,FALSE)</f>
        <v>Equipements de Cuisine</v>
      </c>
    </row>
    <row r="821" spans="1:14" s="1039" customFormat="1" ht="24">
      <c r="A821" s="1040"/>
      <c r="B821" s="1604" t="s">
        <v>5664</v>
      </c>
      <c r="C821" s="1519" t="s">
        <v>5664</v>
      </c>
      <c r="D821" s="1508" t="s">
        <v>5665</v>
      </c>
      <c r="E821" s="1447">
        <v>2221</v>
      </c>
      <c r="F821" s="1614">
        <v>700</v>
      </c>
      <c r="G821" s="1600">
        <v>900</v>
      </c>
      <c r="H821" s="1580" t="s">
        <v>36</v>
      </c>
      <c r="I821" s="1447">
        <v>1</v>
      </c>
      <c r="J821" s="1495">
        <v>4830.18</v>
      </c>
      <c r="K821" s="1209">
        <f t="shared" si="37"/>
        <v>4830.18</v>
      </c>
      <c r="L821" s="745"/>
      <c r="M821" s="2181" t="s">
        <v>6418</v>
      </c>
      <c r="N821" s="2182" t="str">
        <f>VLOOKUP(M821,'FICHE RATIOS'!C:D,2,FALSE)</f>
        <v>Equipements de Cuisine</v>
      </c>
    </row>
    <row r="822" spans="1:14" s="1039" customFormat="1" ht="12.75">
      <c r="A822" s="1040"/>
      <c r="B822" s="1604" t="s">
        <v>5666</v>
      </c>
      <c r="C822" s="1519" t="s">
        <v>5666</v>
      </c>
      <c r="D822" s="1508" t="s">
        <v>5638</v>
      </c>
      <c r="E822" s="1447">
        <v>2220</v>
      </c>
      <c r="F822" s="1614">
        <v>400</v>
      </c>
      <c r="G822" s="1600">
        <v>500</v>
      </c>
      <c r="H822" s="1580" t="s">
        <v>36</v>
      </c>
      <c r="I822" s="1447">
        <v>1</v>
      </c>
      <c r="J822" s="1495">
        <v>501.6</v>
      </c>
      <c r="K822" s="1209">
        <f t="shared" si="37"/>
        <v>501.6</v>
      </c>
      <c r="L822" s="745"/>
      <c r="M822" s="2181" t="s">
        <v>6418</v>
      </c>
      <c r="N822" s="2182" t="str">
        <f>VLOOKUP(M822,'FICHE RATIOS'!C:D,2,FALSE)</f>
        <v>Equipements de Cuisine</v>
      </c>
    </row>
    <row r="823" spans="1:14" s="1039" customFormat="1" ht="12.75">
      <c r="A823" s="1040"/>
      <c r="B823" s="1604" t="s">
        <v>5667</v>
      </c>
      <c r="C823" s="1519" t="s">
        <v>5667</v>
      </c>
      <c r="D823" s="1508" t="s">
        <v>5668</v>
      </c>
      <c r="E823" s="1447"/>
      <c r="F823" s="1614"/>
      <c r="G823" s="1600"/>
      <c r="H823" s="1580" t="s">
        <v>36</v>
      </c>
      <c r="I823" s="1447">
        <v>1</v>
      </c>
      <c r="J823" s="1495">
        <v>1187.6500000000001</v>
      </c>
      <c r="K823" s="1209">
        <f t="shared" si="37"/>
        <v>1187.6500000000001</v>
      </c>
      <c r="L823" s="745"/>
      <c r="M823" s="2181" t="s">
        <v>6418</v>
      </c>
      <c r="N823" s="2182" t="str">
        <f>VLOOKUP(M823,'FICHE RATIOS'!C:D,2,FALSE)</f>
        <v>Equipements de Cuisine</v>
      </c>
    </row>
    <row r="824" spans="1:14" s="1039" customFormat="1" ht="24">
      <c r="A824" s="1040"/>
      <c r="B824" s="1604" t="s">
        <v>5669</v>
      </c>
      <c r="C824" s="1517" t="s">
        <v>5669</v>
      </c>
      <c r="D824" s="1508" t="s">
        <v>4956</v>
      </c>
      <c r="E824" s="1447">
        <v>200</v>
      </c>
      <c r="F824" s="1614">
        <v>200</v>
      </c>
      <c r="G824" s="1600">
        <v>200</v>
      </c>
      <c r="H824" s="1580" t="s">
        <v>36</v>
      </c>
      <c r="I824" s="1447">
        <v>1</v>
      </c>
      <c r="J824" s="1495">
        <v>179.43</v>
      </c>
      <c r="K824" s="1209">
        <f t="shared" si="37"/>
        <v>179.43</v>
      </c>
      <c r="L824" s="745"/>
      <c r="M824" s="2181" t="s">
        <v>6418</v>
      </c>
      <c r="N824" s="2182" t="str">
        <f>VLOOKUP(M824,'FICHE RATIOS'!C:D,2,FALSE)</f>
        <v>Equipements de Cuisine</v>
      </c>
    </row>
    <row r="825" spans="1:14" s="1039" customFormat="1" ht="12.75">
      <c r="A825" s="1040"/>
      <c r="B825" s="1604"/>
      <c r="C825" s="1519"/>
      <c r="D825" s="1508"/>
      <c r="E825" s="1447"/>
      <c r="F825" s="1614"/>
      <c r="G825" s="1600"/>
      <c r="H825" s="1580"/>
      <c r="I825" s="1447">
        <v>0</v>
      </c>
      <c r="J825" s="1495">
        <v>0</v>
      </c>
      <c r="K825" s="1209" t="str">
        <f t="shared" si="37"/>
        <v/>
      </c>
      <c r="L825" s="745"/>
      <c r="M825" s="2181" t="s">
        <v>6418</v>
      </c>
      <c r="N825" s="2182" t="str">
        <f>VLOOKUP(M825,'FICHE RATIOS'!C:D,2,FALSE)</f>
        <v>Equipements de Cuisine</v>
      </c>
    </row>
    <row r="826" spans="1:14" s="1039" customFormat="1" ht="12">
      <c r="A826" s="1040"/>
      <c r="B826" s="1598"/>
      <c r="C826" s="1503"/>
      <c r="D826" s="1601" t="s">
        <v>5142</v>
      </c>
      <c r="E826" s="1602"/>
      <c r="F826" s="1602"/>
      <c r="G826" s="1602"/>
      <c r="H826" s="1581"/>
      <c r="I826" s="1447">
        <v>0</v>
      </c>
      <c r="J826" s="1495">
        <v>0</v>
      </c>
      <c r="K826" s="1209" t="str">
        <f t="shared" si="37"/>
        <v/>
      </c>
      <c r="L826" s="745"/>
      <c r="M826" s="2181" t="s">
        <v>6418</v>
      </c>
      <c r="N826" s="2182" t="str">
        <f>VLOOKUP(M826,'FICHE RATIOS'!C:D,2,FALSE)</f>
        <v>Equipements de Cuisine</v>
      </c>
    </row>
    <row r="827" spans="1:14" s="1039" customFormat="1" ht="24">
      <c r="A827" s="1040"/>
      <c r="B827" s="1604" t="s">
        <v>5143</v>
      </c>
      <c r="C827" s="1523" t="s">
        <v>5616</v>
      </c>
      <c r="D827" s="1508" t="s">
        <v>5670</v>
      </c>
      <c r="E827" s="1447">
        <v>1800</v>
      </c>
      <c r="F827" s="1614">
        <v>700</v>
      </c>
      <c r="G827" s="1600">
        <v>900</v>
      </c>
      <c r="H827" s="1580" t="s">
        <v>36</v>
      </c>
      <c r="I827" s="1447">
        <v>1</v>
      </c>
      <c r="J827" s="1495">
        <v>2057.6999999999998</v>
      </c>
      <c r="K827" s="1209">
        <f t="shared" si="37"/>
        <v>2057.6999999999998</v>
      </c>
      <c r="L827" s="745"/>
      <c r="M827" s="2181" t="s">
        <v>6418</v>
      </c>
      <c r="N827" s="2182" t="str">
        <f>VLOOKUP(M827,'FICHE RATIOS'!C:D,2,FALSE)</f>
        <v>Equipements de Cuisine</v>
      </c>
    </row>
    <row r="828" spans="1:14" s="1039" customFormat="1" ht="12.75">
      <c r="A828" s="1040"/>
      <c r="B828" s="1604" t="s">
        <v>5145</v>
      </c>
      <c r="C828" s="1519" t="s">
        <v>5617</v>
      </c>
      <c r="D828" s="1508" t="s">
        <v>5671</v>
      </c>
      <c r="E828" s="1447">
        <v>700</v>
      </c>
      <c r="F828" s="1614">
        <v>400</v>
      </c>
      <c r="G828" s="1600">
        <v>100</v>
      </c>
      <c r="H828" s="1605" t="s">
        <v>36</v>
      </c>
      <c r="I828" s="1447">
        <v>2</v>
      </c>
      <c r="J828" s="1495">
        <v>106.88</v>
      </c>
      <c r="K828" s="1209">
        <f t="shared" si="37"/>
        <v>213.76</v>
      </c>
      <c r="L828" s="745"/>
      <c r="M828" s="2181" t="s">
        <v>6418</v>
      </c>
      <c r="N828" s="2182" t="str">
        <f>VLOOKUP(M828,'FICHE RATIOS'!C:D,2,FALSE)</f>
        <v>Equipements de Cuisine</v>
      </c>
    </row>
    <row r="829" spans="1:14" s="1039" customFormat="1" ht="12.75">
      <c r="A829" s="1040" t="s">
        <v>4959</v>
      </c>
      <c r="B829" s="1604" t="s">
        <v>5148</v>
      </c>
      <c r="C829" s="1516" t="s">
        <v>5618</v>
      </c>
      <c r="D829" s="1508" t="s">
        <v>4980</v>
      </c>
      <c r="E829" s="1447">
        <v>450</v>
      </c>
      <c r="F829" s="1614">
        <v>535</v>
      </c>
      <c r="G829" s="1600">
        <v>970</v>
      </c>
      <c r="H829" s="1580" t="s">
        <v>36</v>
      </c>
      <c r="I829" s="1447">
        <v>0</v>
      </c>
      <c r="J829" s="1495">
        <v>0</v>
      </c>
      <c r="K829" s="1292" t="s">
        <v>910</v>
      </c>
      <c r="L829" s="745"/>
      <c r="M829" s="2181" t="s">
        <v>6418</v>
      </c>
      <c r="N829" s="2182" t="str">
        <f>VLOOKUP(M829,'FICHE RATIOS'!C:D,2,FALSE)</f>
        <v>Equipements de Cuisine</v>
      </c>
    </row>
    <row r="830" spans="1:14" s="1039" customFormat="1" ht="24">
      <c r="A830" s="1040"/>
      <c r="B830" s="1604" t="s">
        <v>5150</v>
      </c>
      <c r="C830" s="1519" t="s">
        <v>5619</v>
      </c>
      <c r="D830" s="1508" t="s">
        <v>4969</v>
      </c>
      <c r="E830" s="1447">
        <v>400</v>
      </c>
      <c r="F830" s="1614">
        <v>400</v>
      </c>
      <c r="G830" s="1600">
        <v>390</v>
      </c>
      <c r="H830" s="1580" t="s">
        <v>36</v>
      </c>
      <c r="I830" s="1447">
        <v>1</v>
      </c>
      <c r="J830" s="1495">
        <v>403.66</v>
      </c>
      <c r="K830" s="1209">
        <f t="shared" ref="K830:K838" si="38">IF(I830=0,"",J830*I830)</f>
        <v>403.66</v>
      </c>
      <c r="L830" s="745"/>
      <c r="M830" s="2181" t="s">
        <v>6418</v>
      </c>
      <c r="N830" s="2182" t="str">
        <f>VLOOKUP(M830,'FICHE RATIOS'!C:D,2,FALSE)</f>
        <v>Equipements de Cuisine</v>
      </c>
    </row>
    <row r="831" spans="1:14" s="1039" customFormat="1" ht="12.75">
      <c r="A831" s="1040"/>
      <c r="B831" s="1604"/>
      <c r="C831" s="1519"/>
      <c r="D831" s="1508"/>
      <c r="E831" s="1447"/>
      <c r="F831" s="1614"/>
      <c r="G831" s="1600"/>
      <c r="H831" s="1580"/>
      <c r="I831" s="1447">
        <v>0</v>
      </c>
      <c r="J831" s="1495">
        <v>0</v>
      </c>
      <c r="K831" s="1209" t="str">
        <f t="shared" si="38"/>
        <v/>
      </c>
      <c r="L831" s="745"/>
      <c r="M831" s="2181" t="s">
        <v>6418</v>
      </c>
      <c r="N831" s="2182" t="str">
        <f>VLOOKUP(M831,'FICHE RATIOS'!C:D,2,FALSE)</f>
        <v>Equipements de Cuisine</v>
      </c>
    </row>
    <row r="832" spans="1:14" s="1039" customFormat="1" ht="12">
      <c r="A832" s="1040"/>
      <c r="B832" s="1598"/>
      <c r="C832" s="1503"/>
      <c r="D832" s="1601" t="s">
        <v>5303</v>
      </c>
      <c r="E832" s="1602"/>
      <c r="F832" s="1602"/>
      <c r="G832" s="1602"/>
      <c r="H832" s="1581"/>
      <c r="I832" s="1447">
        <v>0</v>
      </c>
      <c r="J832" s="1495">
        <v>0</v>
      </c>
      <c r="K832" s="1209" t="str">
        <f t="shared" si="38"/>
        <v/>
      </c>
      <c r="L832" s="745"/>
      <c r="M832" s="2181" t="s">
        <v>6418</v>
      </c>
      <c r="N832" s="2182" t="str">
        <f>VLOOKUP(M832,'FICHE RATIOS'!C:D,2,FALSE)</f>
        <v>Equipements de Cuisine</v>
      </c>
    </row>
    <row r="833" spans="1:14" s="1039" customFormat="1" ht="12.75">
      <c r="A833" s="1040"/>
      <c r="B833" s="1604" t="s">
        <v>5046</v>
      </c>
      <c r="C833" s="1519" t="s">
        <v>5046</v>
      </c>
      <c r="D833" s="1508" t="s">
        <v>5672</v>
      </c>
      <c r="E833" s="1447">
        <v>1600</v>
      </c>
      <c r="F833" s="1614">
        <v>700</v>
      </c>
      <c r="G833" s="1600">
        <v>900</v>
      </c>
      <c r="H833" s="1580" t="s">
        <v>36</v>
      </c>
      <c r="I833" s="1447">
        <v>1</v>
      </c>
      <c r="J833" s="1495">
        <v>737.01</v>
      </c>
      <c r="K833" s="1209">
        <f t="shared" si="38"/>
        <v>737.01</v>
      </c>
      <c r="L833" s="745"/>
      <c r="M833" s="2181" t="s">
        <v>6418</v>
      </c>
      <c r="N833" s="2182" t="str">
        <f>VLOOKUP(M833,'FICHE RATIOS'!C:D,2,FALSE)</f>
        <v>Equipements de Cuisine</v>
      </c>
    </row>
    <row r="834" spans="1:14" s="1039" customFormat="1" ht="12.75">
      <c r="A834" s="1040"/>
      <c r="B834" s="1604" t="s">
        <v>5047</v>
      </c>
      <c r="C834" s="1519" t="s">
        <v>5047</v>
      </c>
      <c r="D834" s="1508" t="s">
        <v>5673</v>
      </c>
      <c r="E834" s="1447">
        <v>1600</v>
      </c>
      <c r="F834" s="1614">
        <v>500</v>
      </c>
      <c r="G834" s="1600">
        <v>600</v>
      </c>
      <c r="H834" s="1580" t="s">
        <v>36</v>
      </c>
      <c r="I834" s="1447">
        <v>1</v>
      </c>
      <c r="J834" s="1495">
        <v>400.71</v>
      </c>
      <c r="K834" s="1209">
        <f t="shared" si="38"/>
        <v>400.71</v>
      </c>
      <c r="L834" s="745"/>
      <c r="M834" s="2181" t="s">
        <v>6418</v>
      </c>
      <c r="N834" s="2182" t="str">
        <f>VLOOKUP(M834,'FICHE RATIOS'!C:D,2,FALSE)</f>
        <v>Equipements de Cuisine</v>
      </c>
    </row>
    <row r="835" spans="1:14" s="1039" customFormat="1" ht="12.75">
      <c r="A835" s="1040"/>
      <c r="B835" s="1604" t="s">
        <v>5049</v>
      </c>
      <c r="C835" s="1519" t="s">
        <v>5049</v>
      </c>
      <c r="D835" s="1508" t="s">
        <v>5674</v>
      </c>
      <c r="E835" s="2746" t="s">
        <v>5161</v>
      </c>
      <c r="F835" s="2747"/>
      <c r="G835" s="2748"/>
      <c r="H835" s="1580" t="s">
        <v>36</v>
      </c>
      <c r="I835" s="1447">
        <v>1</v>
      </c>
      <c r="J835" s="1495">
        <v>3630.9</v>
      </c>
      <c r="K835" s="1209">
        <f t="shared" si="38"/>
        <v>3630.9</v>
      </c>
      <c r="L835" s="745"/>
      <c r="M835" s="2181" t="s">
        <v>6418</v>
      </c>
      <c r="N835" s="2182" t="str">
        <f>VLOOKUP(M835,'FICHE RATIOS'!C:D,2,FALSE)</f>
        <v>Equipements de Cuisine</v>
      </c>
    </row>
    <row r="836" spans="1:14" s="1039" customFormat="1" ht="12.75">
      <c r="A836" s="1040"/>
      <c r="B836" s="1604" t="s">
        <v>5050</v>
      </c>
      <c r="C836" s="1523" t="s">
        <v>5050</v>
      </c>
      <c r="D836" s="1508" t="s">
        <v>5675</v>
      </c>
      <c r="E836" s="1447"/>
      <c r="F836" s="1614"/>
      <c r="G836" s="1600"/>
      <c r="H836" s="1605" t="s">
        <v>36</v>
      </c>
      <c r="I836" s="1447">
        <v>1</v>
      </c>
      <c r="J836" s="1495">
        <v>4178.8500000000004</v>
      </c>
      <c r="K836" s="1209">
        <f t="shared" si="38"/>
        <v>4178.8500000000004</v>
      </c>
      <c r="L836" s="745"/>
      <c r="M836" s="2181" t="s">
        <v>6418</v>
      </c>
      <c r="N836" s="2182" t="str">
        <f>VLOOKUP(M836,'FICHE RATIOS'!C:D,2,FALSE)</f>
        <v>Equipements de Cuisine</v>
      </c>
    </row>
    <row r="837" spans="1:14" s="1039" customFormat="1" ht="12.75">
      <c r="A837" s="1040"/>
      <c r="B837" s="1604" t="s">
        <v>5052</v>
      </c>
      <c r="C837" s="1519" t="s">
        <v>5052</v>
      </c>
      <c r="D837" s="1508" t="s">
        <v>5676</v>
      </c>
      <c r="E837" s="1447">
        <v>1150</v>
      </c>
      <c r="F837" s="1614">
        <v>550</v>
      </c>
      <c r="G837" s="1600">
        <v>900</v>
      </c>
      <c r="H837" s="1580" t="s">
        <v>36</v>
      </c>
      <c r="I837" s="1447">
        <v>1</v>
      </c>
      <c r="J837" s="1495">
        <v>381.33</v>
      </c>
      <c r="K837" s="1209">
        <f t="shared" si="38"/>
        <v>381.33</v>
      </c>
      <c r="L837" s="745"/>
      <c r="M837" s="2181" t="s">
        <v>6418</v>
      </c>
      <c r="N837" s="2182" t="str">
        <f>VLOOKUP(M837,'FICHE RATIOS'!C:D,2,FALSE)</f>
        <v>Equipements de Cuisine</v>
      </c>
    </row>
    <row r="838" spans="1:14" s="1039" customFormat="1" ht="48">
      <c r="A838" s="1040"/>
      <c r="B838" s="1604" t="s">
        <v>5054</v>
      </c>
      <c r="C838" s="1523" t="s">
        <v>5054</v>
      </c>
      <c r="D838" s="1508" t="s">
        <v>5677</v>
      </c>
      <c r="E838" s="1447">
        <v>600</v>
      </c>
      <c r="F838" s="1614">
        <v>600</v>
      </c>
      <c r="G838" s="1600">
        <v>820</v>
      </c>
      <c r="H838" s="1605" t="s">
        <v>36</v>
      </c>
      <c r="I838" s="1447">
        <v>1</v>
      </c>
      <c r="J838" s="1495">
        <v>3016.44</v>
      </c>
      <c r="K838" s="1209">
        <f t="shared" si="38"/>
        <v>3016.44</v>
      </c>
      <c r="L838" s="745"/>
      <c r="M838" s="2181" t="s">
        <v>6418</v>
      </c>
      <c r="N838" s="2182" t="str">
        <f>VLOOKUP(M838,'FICHE RATIOS'!C:D,2,FALSE)</f>
        <v>Equipements de Cuisine</v>
      </c>
    </row>
    <row r="839" spans="1:14" s="1039" customFormat="1" ht="12.75">
      <c r="A839" s="1040"/>
      <c r="B839" s="1606" t="s">
        <v>5055</v>
      </c>
      <c r="C839" s="1516" t="s">
        <v>5055</v>
      </c>
      <c r="D839" s="1508" t="s">
        <v>5678</v>
      </c>
      <c r="E839" s="1447">
        <v>1000</v>
      </c>
      <c r="F839" s="1614">
        <v>1000</v>
      </c>
      <c r="G839" s="1607" t="s">
        <v>4974</v>
      </c>
      <c r="H839" s="1605" t="s">
        <v>36</v>
      </c>
      <c r="I839" s="1447">
        <v>1</v>
      </c>
      <c r="J839" s="1495">
        <v>0</v>
      </c>
      <c r="K839" s="1292" t="s">
        <v>910</v>
      </c>
      <c r="L839" s="745"/>
      <c r="M839" s="2181" t="s">
        <v>6418</v>
      </c>
      <c r="N839" s="2182" t="str">
        <f>VLOOKUP(M839,'FICHE RATIOS'!C:D,2,FALSE)</f>
        <v>Equipements de Cuisine</v>
      </c>
    </row>
    <row r="840" spans="1:14" s="1039" customFormat="1" ht="24">
      <c r="A840" s="1040"/>
      <c r="B840" s="1604" t="s">
        <v>5057</v>
      </c>
      <c r="C840" s="1523" t="s">
        <v>5057</v>
      </c>
      <c r="D840" s="1508" t="s">
        <v>5314</v>
      </c>
      <c r="E840" s="1447">
        <v>1100</v>
      </c>
      <c r="F840" s="1614">
        <v>500</v>
      </c>
      <c r="G840" s="1600">
        <v>870</v>
      </c>
      <c r="H840" s="1605" t="s">
        <v>36</v>
      </c>
      <c r="I840" s="1447">
        <v>1</v>
      </c>
      <c r="J840" s="1495">
        <v>526.11</v>
      </c>
      <c r="K840" s="1209">
        <f>IF(I840=0,"",J840*I840)</f>
        <v>526.11</v>
      </c>
      <c r="L840" s="745"/>
      <c r="M840" s="2181" t="s">
        <v>6418</v>
      </c>
      <c r="N840" s="2182" t="str">
        <f>VLOOKUP(M840,'FICHE RATIOS'!C:D,2,FALSE)</f>
        <v>Equipements de Cuisine</v>
      </c>
    </row>
    <row r="841" spans="1:14" s="1039" customFormat="1" ht="24">
      <c r="A841" s="1040"/>
      <c r="B841" s="1604" t="s">
        <v>5059</v>
      </c>
      <c r="C841" s="1519" t="s">
        <v>5059</v>
      </c>
      <c r="D841" s="1508" t="s">
        <v>5679</v>
      </c>
      <c r="E841" s="1447">
        <v>1200</v>
      </c>
      <c r="F841" s="1614">
        <v>700</v>
      </c>
      <c r="G841" s="1600">
        <v>900</v>
      </c>
      <c r="H841" s="1580" t="s">
        <v>36</v>
      </c>
      <c r="I841" s="1447">
        <v>1</v>
      </c>
      <c r="J841" s="1495">
        <v>1171.92</v>
      </c>
      <c r="K841" s="1209">
        <f>IF(I841=0,"",J841*I841)</f>
        <v>1171.92</v>
      </c>
      <c r="L841" s="745"/>
      <c r="M841" s="2181" t="s">
        <v>6418</v>
      </c>
      <c r="N841" s="2182" t="str">
        <f>VLOOKUP(M841,'FICHE RATIOS'!C:D,2,FALSE)</f>
        <v>Equipements de Cuisine</v>
      </c>
    </row>
    <row r="842" spans="1:14" s="1039" customFormat="1" ht="24">
      <c r="A842" s="1040"/>
      <c r="B842" s="1604" t="s">
        <v>5061</v>
      </c>
      <c r="C842" s="1519" t="s">
        <v>5061</v>
      </c>
      <c r="D842" s="1508" t="s">
        <v>5081</v>
      </c>
      <c r="E842" s="1447">
        <v>1200</v>
      </c>
      <c r="F842" s="1614">
        <v>400</v>
      </c>
      <c r="G842" s="1600">
        <v>600</v>
      </c>
      <c r="H842" s="1605" t="s">
        <v>36</v>
      </c>
      <c r="I842" s="1447">
        <v>1</v>
      </c>
      <c r="J842" s="1495">
        <v>703.95</v>
      </c>
      <c r="K842" s="1209">
        <f>IF(I842=0,"",J842*I842)</f>
        <v>703.95</v>
      </c>
      <c r="L842" s="745"/>
      <c r="M842" s="2181" t="s">
        <v>6418</v>
      </c>
      <c r="N842" s="2182" t="str">
        <f>VLOOKUP(M842,'FICHE RATIOS'!C:D,2,FALSE)</f>
        <v>Equipements de Cuisine</v>
      </c>
    </row>
    <row r="843" spans="1:14" s="1039" customFormat="1" ht="24">
      <c r="A843" s="1040"/>
      <c r="B843" s="1604" t="s">
        <v>5063</v>
      </c>
      <c r="C843" s="1519" t="s">
        <v>5063</v>
      </c>
      <c r="D843" s="1508" t="s">
        <v>4969</v>
      </c>
      <c r="E843" s="1447">
        <v>400</v>
      </c>
      <c r="F843" s="1614">
        <v>400</v>
      </c>
      <c r="G843" s="1600">
        <v>390</v>
      </c>
      <c r="H843" s="1580" t="s">
        <v>36</v>
      </c>
      <c r="I843" s="1447">
        <v>1</v>
      </c>
      <c r="J843" s="1495">
        <v>341.68</v>
      </c>
      <c r="K843" s="1209">
        <f>IF(I843=0,"",J843*I843)</f>
        <v>341.68</v>
      </c>
      <c r="L843" s="745"/>
      <c r="M843" s="2181" t="s">
        <v>6418</v>
      </c>
      <c r="N843" s="2182" t="str">
        <f>VLOOKUP(M843,'FICHE RATIOS'!C:D,2,FALSE)</f>
        <v>Equipements de Cuisine</v>
      </c>
    </row>
    <row r="844" spans="1:14" s="1039" customFormat="1" ht="12.75">
      <c r="A844" s="1040"/>
      <c r="B844" s="1604" t="s">
        <v>5065</v>
      </c>
      <c r="C844" s="1516" t="s">
        <v>5065</v>
      </c>
      <c r="D844" s="1508" t="s">
        <v>5680</v>
      </c>
      <c r="E844" s="1447">
        <v>1000</v>
      </c>
      <c r="F844" s="1614">
        <v>500</v>
      </c>
      <c r="G844" s="1600">
        <v>1800</v>
      </c>
      <c r="H844" s="1580" t="s">
        <v>36</v>
      </c>
      <c r="I844" s="1447">
        <v>1</v>
      </c>
      <c r="J844" s="1495">
        <v>0</v>
      </c>
      <c r="K844" s="1292" t="s">
        <v>910</v>
      </c>
      <c r="L844" s="745"/>
      <c r="M844" s="2181" t="s">
        <v>6418</v>
      </c>
      <c r="N844" s="2182" t="str">
        <f>VLOOKUP(M844,'FICHE RATIOS'!C:D,2,FALSE)</f>
        <v>Equipements de Cuisine</v>
      </c>
    </row>
    <row r="845" spans="1:14" s="1039" customFormat="1" ht="12.75">
      <c r="A845" s="1040"/>
      <c r="B845" s="1604"/>
      <c r="C845" s="1519"/>
      <c r="D845" s="1508"/>
      <c r="E845" s="1447"/>
      <c r="F845" s="1614"/>
      <c r="G845" s="1600"/>
      <c r="H845" s="1580"/>
      <c r="I845" s="1447">
        <v>0</v>
      </c>
      <c r="J845" s="1495">
        <v>0</v>
      </c>
      <c r="K845" s="1209" t="str">
        <f t="shared" ref="K845:K853" si="39">IF(I845=0,"",J845*I845)</f>
        <v/>
      </c>
      <c r="L845" s="745"/>
      <c r="M845" s="2181" t="s">
        <v>6418</v>
      </c>
      <c r="N845" s="2182" t="str">
        <f>VLOOKUP(M845,'FICHE RATIOS'!C:D,2,FALSE)</f>
        <v>Equipements de Cuisine</v>
      </c>
    </row>
    <row r="846" spans="1:14" s="1039" customFormat="1" ht="12">
      <c r="A846" s="1040"/>
      <c r="B846" s="1598"/>
      <c r="C846" s="1503"/>
      <c r="D846" s="1601" t="s">
        <v>5681</v>
      </c>
      <c r="E846" s="1602"/>
      <c r="F846" s="1602"/>
      <c r="G846" s="1602"/>
      <c r="H846" s="1581"/>
      <c r="I846" s="1447">
        <v>0</v>
      </c>
      <c r="J846" s="1495">
        <v>0</v>
      </c>
      <c r="K846" s="1209" t="str">
        <f t="shared" si="39"/>
        <v/>
      </c>
      <c r="L846" s="745"/>
      <c r="M846" s="2181" t="s">
        <v>6418</v>
      </c>
      <c r="N846" s="2182" t="str">
        <f>VLOOKUP(M846,'FICHE RATIOS'!C:D,2,FALSE)</f>
        <v>Equipements de Cuisine</v>
      </c>
    </row>
    <row r="847" spans="1:14" s="1039" customFormat="1" ht="36">
      <c r="A847" s="1040"/>
      <c r="B847" s="1604" t="s">
        <v>5682</v>
      </c>
      <c r="C847" s="1519" t="s">
        <v>5682</v>
      </c>
      <c r="D847" s="1508" t="s">
        <v>4978</v>
      </c>
      <c r="E847" s="1447">
        <v>400</v>
      </c>
      <c r="F847" s="1614">
        <v>440</v>
      </c>
      <c r="G847" s="1600">
        <v>755</v>
      </c>
      <c r="H847" s="1580" t="s">
        <v>36</v>
      </c>
      <c r="I847" s="1447">
        <v>1</v>
      </c>
      <c r="J847" s="1495">
        <v>358.85</v>
      </c>
      <c r="K847" s="1209">
        <f t="shared" si="39"/>
        <v>358.85</v>
      </c>
      <c r="L847" s="745"/>
      <c r="M847" s="2181" t="s">
        <v>6418</v>
      </c>
      <c r="N847" s="2182" t="str">
        <f>VLOOKUP(M847,'FICHE RATIOS'!C:D,2,FALSE)</f>
        <v>Equipements de Cuisine</v>
      </c>
    </row>
    <row r="848" spans="1:14" s="1039" customFormat="1" ht="24">
      <c r="A848" s="1040"/>
      <c r="B848" s="1604" t="s">
        <v>5683</v>
      </c>
      <c r="C848" s="1519" t="s">
        <v>5683</v>
      </c>
      <c r="D848" s="1508" t="s">
        <v>4971</v>
      </c>
      <c r="E848" s="1447">
        <v>700</v>
      </c>
      <c r="F848" s="1614">
        <v>700</v>
      </c>
      <c r="G848" s="1600">
        <v>900</v>
      </c>
      <c r="H848" s="1605" t="s">
        <v>36</v>
      </c>
      <c r="I848" s="1447">
        <v>1</v>
      </c>
      <c r="J848" s="1495">
        <v>823.08</v>
      </c>
      <c r="K848" s="1209">
        <f t="shared" si="39"/>
        <v>823.08</v>
      </c>
      <c r="L848" s="745"/>
      <c r="M848" s="2181" t="s">
        <v>6418</v>
      </c>
      <c r="N848" s="2182" t="str">
        <f>VLOOKUP(M848,'FICHE RATIOS'!C:D,2,FALSE)</f>
        <v>Equipements de Cuisine</v>
      </c>
    </row>
    <row r="849" spans="1:14" s="1039" customFormat="1" ht="12.75">
      <c r="A849" s="1040"/>
      <c r="B849" s="1604" t="s">
        <v>5684</v>
      </c>
      <c r="C849" s="1519" t="s">
        <v>5684</v>
      </c>
      <c r="D849" s="1508" t="s">
        <v>5403</v>
      </c>
      <c r="E849" s="1447"/>
      <c r="F849" s="1614"/>
      <c r="G849" s="1600"/>
      <c r="H849" s="1580" t="s">
        <v>36</v>
      </c>
      <c r="I849" s="1447">
        <v>1</v>
      </c>
      <c r="J849" s="1495">
        <v>622.25</v>
      </c>
      <c r="K849" s="1209">
        <f t="shared" si="39"/>
        <v>622.25</v>
      </c>
      <c r="L849" s="745"/>
      <c r="M849" s="2181" t="s">
        <v>6418</v>
      </c>
      <c r="N849" s="2182" t="str">
        <f>VLOOKUP(M849,'FICHE RATIOS'!C:D,2,FALSE)</f>
        <v>Equipements de Cuisine</v>
      </c>
    </row>
    <row r="850" spans="1:14" s="1039" customFormat="1" ht="24">
      <c r="A850" s="1040"/>
      <c r="B850" s="1604" t="s">
        <v>5685</v>
      </c>
      <c r="C850" s="1523" t="s">
        <v>5685</v>
      </c>
      <c r="D850" s="1508" t="s">
        <v>5512</v>
      </c>
      <c r="E850" s="1447">
        <v>400</v>
      </c>
      <c r="F850" s="1614">
        <v>545</v>
      </c>
      <c r="G850" s="1600">
        <v>690</v>
      </c>
      <c r="H850" s="1605" t="s">
        <v>36</v>
      </c>
      <c r="I850" s="1447">
        <v>1</v>
      </c>
      <c r="J850" s="1495">
        <v>1012.78</v>
      </c>
      <c r="K850" s="1209">
        <f t="shared" si="39"/>
        <v>1012.78</v>
      </c>
      <c r="L850" s="745"/>
      <c r="M850" s="2181" t="s">
        <v>6418</v>
      </c>
      <c r="N850" s="2182" t="str">
        <f>VLOOKUP(M850,'FICHE RATIOS'!C:D,2,FALSE)</f>
        <v>Equipements de Cuisine</v>
      </c>
    </row>
    <row r="851" spans="1:14" s="1039" customFormat="1" ht="24">
      <c r="A851" s="1040"/>
      <c r="B851" s="1604" t="s">
        <v>5686</v>
      </c>
      <c r="C851" s="1517" t="s">
        <v>5686</v>
      </c>
      <c r="D851" s="1508" t="s">
        <v>5117</v>
      </c>
      <c r="E851" s="1447">
        <v>1000</v>
      </c>
      <c r="F851" s="1614">
        <v>700</v>
      </c>
      <c r="G851" s="1600">
        <v>900</v>
      </c>
      <c r="H851" s="1610" t="s">
        <v>36</v>
      </c>
      <c r="I851" s="1447">
        <v>1</v>
      </c>
      <c r="J851" s="1495">
        <v>1106.94</v>
      </c>
      <c r="K851" s="1209">
        <f t="shared" si="39"/>
        <v>1106.94</v>
      </c>
      <c r="L851" s="745"/>
      <c r="M851" s="2181" t="s">
        <v>6418</v>
      </c>
      <c r="N851" s="2182" t="str">
        <f>VLOOKUP(M851,'FICHE RATIOS'!C:D,2,FALSE)</f>
        <v>Equipements de Cuisine</v>
      </c>
    </row>
    <row r="852" spans="1:14" s="1039" customFormat="1" ht="24">
      <c r="A852" s="1040" t="s">
        <v>4959</v>
      </c>
      <c r="B852" s="1604" t="s">
        <v>5687</v>
      </c>
      <c r="C852" s="1517" t="s">
        <v>5687</v>
      </c>
      <c r="D852" s="1508" t="s">
        <v>5081</v>
      </c>
      <c r="E852" s="1447">
        <v>1000</v>
      </c>
      <c r="F852" s="1614">
        <v>400</v>
      </c>
      <c r="G852" s="1600">
        <v>600</v>
      </c>
      <c r="H852" s="1605" t="s">
        <v>36</v>
      </c>
      <c r="I852" s="1447">
        <v>1</v>
      </c>
      <c r="J852" s="1495">
        <v>1471.17</v>
      </c>
      <c r="K852" s="1209">
        <f t="shared" si="39"/>
        <v>1471.17</v>
      </c>
      <c r="L852" s="745"/>
      <c r="M852" s="2181" t="s">
        <v>6418</v>
      </c>
      <c r="N852" s="2182" t="str">
        <f>VLOOKUP(M852,'FICHE RATIOS'!C:D,2,FALSE)</f>
        <v>Equipements de Cuisine</v>
      </c>
    </row>
    <row r="853" spans="1:14" s="1039" customFormat="1" ht="24">
      <c r="A853" s="1040"/>
      <c r="B853" s="1604" t="s">
        <v>5688</v>
      </c>
      <c r="C853" s="1519" t="s">
        <v>5688</v>
      </c>
      <c r="D853" s="1508" t="s">
        <v>5689</v>
      </c>
      <c r="E853" s="1447">
        <v>1767</v>
      </c>
      <c r="F853" s="1614">
        <v>700</v>
      </c>
      <c r="G853" s="1600">
        <v>900</v>
      </c>
      <c r="H853" s="1580" t="s">
        <v>36</v>
      </c>
      <c r="I853" s="1447">
        <v>1</v>
      </c>
      <c r="J853" s="1495">
        <v>3659.4</v>
      </c>
      <c r="K853" s="1209">
        <f t="shared" si="39"/>
        <v>3659.4</v>
      </c>
      <c r="L853" s="745"/>
      <c r="M853" s="2181" t="s">
        <v>6418</v>
      </c>
      <c r="N853" s="2182" t="str">
        <f>VLOOKUP(M853,'FICHE RATIOS'!C:D,2,FALSE)</f>
        <v>Equipements de Cuisine</v>
      </c>
    </row>
    <row r="854" spans="1:14" s="1039" customFormat="1" ht="48">
      <c r="A854" s="1040"/>
      <c r="B854" s="1606" t="s">
        <v>5690</v>
      </c>
      <c r="C854" s="1516" t="s">
        <v>5690</v>
      </c>
      <c r="D854" s="1508" t="s">
        <v>5521</v>
      </c>
      <c r="E854" s="1447">
        <v>450</v>
      </c>
      <c r="F854" s="1614">
        <v>550</v>
      </c>
      <c r="G854" s="1600">
        <v>720</v>
      </c>
      <c r="H854" s="1605" t="s">
        <v>36</v>
      </c>
      <c r="I854" s="1447">
        <v>1</v>
      </c>
      <c r="J854" s="1495">
        <v>0</v>
      </c>
      <c r="K854" s="1292" t="s">
        <v>910</v>
      </c>
      <c r="L854" s="745"/>
      <c r="M854" s="2181" t="s">
        <v>6418</v>
      </c>
      <c r="N854" s="2182" t="str">
        <f>VLOOKUP(M854,'FICHE RATIOS'!C:D,2,FALSE)</f>
        <v>Equipements de Cuisine</v>
      </c>
    </row>
    <row r="855" spans="1:14" s="1039" customFormat="1" ht="12.75">
      <c r="A855" s="1040"/>
      <c r="B855" s="1604" t="s">
        <v>5691</v>
      </c>
      <c r="C855" s="1519" t="s">
        <v>5691</v>
      </c>
      <c r="D855" s="1508" t="s">
        <v>5077</v>
      </c>
      <c r="E855" s="1447">
        <v>1200</v>
      </c>
      <c r="F855" s="1614">
        <v>400</v>
      </c>
      <c r="G855" s="1600">
        <v>100</v>
      </c>
      <c r="H855" s="1605" t="s">
        <v>36</v>
      </c>
      <c r="I855" s="1447">
        <v>1</v>
      </c>
      <c r="J855" s="1495">
        <v>203.15</v>
      </c>
      <c r="K855" s="1209">
        <f t="shared" ref="K855:K862" si="40">IF(I855=0,"",J855*I855)</f>
        <v>203.15</v>
      </c>
      <c r="L855" s="745"/>
      <c r="M855" s="2181" t="s">
        <v>6418</v>
      </c>
      <c r="N855" s="2182" t="str">
        <f>VLOOKUP(M855,'FICHE RATIOS'!C:D,2,FALSE)</f>
        <v>Equipements de Cuisine</v>
      </c>
    </row>
    <row r="856" spans="1:14" s="1039" customFormat="1" ht="24">
      <c r="A856" s="1040"/>
      <c r="B856" s="1604" t="s">
        <v>5692</v>
      </c>
      <c r="C856" s="1517" t="s">
        <v>5692</v>
      </c>
      <c r="D856" s="1508" t="s">
        <v>4956</v>
      </c>
      <c r="E856" s="1447">
        <v>200</v>
      </c>
      <c r="F856" s="1614">
        <v>200</v>
      </c>
      <c r="G856" s="1600">
        <v>200</v>
      </c>
      <c r="H856" s="1580" t="s">
        <v>36</v>
      </c>
      <c r="I856" s="1447">
        <v>2</v>
      </c>
      <c r="J856" s="1495">
        <v>179.43</v>
      </c>
      <c r="K856" s="1209">
        <f t="shared" si="40"/>
        <v>358.86</v>
      </c>
      <c r="L856" s="745"/>
      <c r="M856" s="2181" t="s">
        <v>6418</v>
      </c>
      <c r="N856" s="2182" t="str">
        <f>VLOOKUP(M856,'FICHE RATIOS'!C:D,2,FALSE)</f>
        <v>Equipements de Cuisine</v>
      </c>
    </row>
    <row r="857" spans="1:14" s="1039" customFormat="1" ht="24">
      <c r="A857" s="1040"/>
      <c r="B857" s="1604" t="s">
        <v>5693</v>
      </c>
      <c r="C857" s="1519" t="s">
        <v>5693</v>
      </c>
      <c r="D857" s="1508" t="s">
        <v>4967</v>
      </c>
      <c r="E857" s="1447">
        <v>460</v>
      </c>
      <c r="F857" s="1614">
        <v>235</v>
      </c>
      <c r="G857" s="1600">
        <v>95</v>
      </c>
      <c r="H857" s="1580" t="s">
        <v>36</v>
      </c>
      <c r="I857" s="1447">
        <v>1</v>
      </c>
      <c r="J857" s="1495">
        <v>72.03</v>
      </c>
      <c r="K857" s="1209">
        <f t="shared" si="40"/>
        <v>72.03</v>
      </c>
      <c r="L857" s="745"/>
      <c r="M857" s="2181" t="s">
        <v>6418</v>
      </c>
      <c r="N857" s="2182" t="str">
        <f>VLOOKUP(M857,'FICHE RATIOS'!C:D,2,FALSE)</f>
        <v>Equipements de Cuisine</v>
      </c>
    </row>
    <row r="858" spans="1:14" s="1039" customFormat="1" ht="12.75">
      <c r="A858" s="1040"/>
      <c r="B858" s="1604"/>
      <c r="C858" s="1519"/>
      <c r="D858" s="1508"/>
      <c r="E858" s="1447"/>
      <c r="F858" s="1614"/>
      <c r="G858" s="1600"/>
      <c r="H858" s="1580"/>
      <c r="I858" s="1447">
        <v>0</v>
      </c>
      <c r="J858" s="1495">
        <v>0</v>
      </c>
      <c r="K858" s="1209" t="str">
        <f t="shared" si="40"/>
        <v/>
      </c>
      <c r="L858" s="745"/>
      <c r="M858" s="2181" t="s">
        <v>6418</v>
      </c>
      <c r="N858" s="2182" t="str">
        <f>VLOOKUP(M858,'FICHE RATIOS'!C:D,2,FALSE)</f>
        <v>Equipements de Cuisine</v>
      </c>
    </row>
    <row r="859" spans="1:14" s="1039" customFormat="1" ht="12">
      <c r="A859" s="1040"/>
      <c r="B859" s="1592"/>
      <c r="C859" s="1593"/>
      <c r="D859" s="1594" t="s">
        <v>5694</v>
      </c>
      <c r="E859" s="1595"/>
      <c r="F859" s="1595"/>
      <c r="G859" s="1595"/>
      <c r="H859" s="1596"/>
      <c r="I859" s="1447">
        <v>0</v>
      </c>
      <c r="J859" s="1495">
        <v>0</v>
      </c>
      <c r="K859" s="1209" t="str">
        <f t="shared" si="40"/>
        <v/>
      </c>
      <c r="L859" s="745"/>
      <c r="M859" s="2181" t="s">
        <v>6418</v>
      </c>
      <c r="N859" s="2182" t="str">
        <f>VLOOKUP(M859,'FICHE RATIOS'!C:D,2,FALSE)</f>
        <v>Equipements de Cuisine</v>
      </c>
    </row>
    <row r="860" spans="1:14" s="1039" customFormat="1" ht="12">
      <c r="A860" s="1040"/>
      <c r="B860" s="1598"/>
      <c r="C860" s="1503"/>
      <c r="D860" s="1601" t="s">
        <v>5469</v>
      </c>
      <c r="E860" s="1602"/>
      <c r="F860" s="1602"/>
      <c r="G860" s="1602"/>
      <c r="H860" s="1581"/>
      <c r="I860" s="1447">
        <v>0</v>
      </c>
      <c r="J860" s="1495">
        <v>0</v>
      </c>
      <c r="K860" s="1209" t="str">
        <f t="shared" si="40"/>
        <v/>
      </c>
      <c r="L860" s="745"/>
      <c r="M860" s="2181" t="s">
        <v>6418</v>
      </c>
      <c r="N860" s="2182" t="str">
        <f>VLOOKUP(M860,'FICHE RATIOS'!C:D,2,FALSE)</f>
        <v>Equipements de Cuisine</v>
      </c>
    </row>
    <row r="861" spans="1:14" s="1039" customFormat="1" ht="36">
      <c r="A861" s="1040"/>
      <c r="B861" s="1604" t="s">
        <v>5471</v>
      </c>
      <c r="C861" s="1519" t="s">
        <v>5471</v>
      </c>
      <c r="D861" s="1508" t="s">
        <v>5359</v>
      </c>
      <c r="E861" s="1447">
        <v>1460</v>
      </c>
      <c r="F861" s="1614">
        <v>890</v>
      </c>
      <c r="G861" s="1600">
        <v>2060</v>
      </c>
      <c r="H861" s="1580" t="s">
        <v>36</v>
      </c>
      <c r="I861" s="1447">
        <v>1</v>
      </c>
      <c r="J861" s="1495">
        <v>3145.79</v>
      </c>
      <c r="K861" s="1209">
        <f t="shared" si="40"/>
        <v>3145.79</v>
      </c>
      <c r="L861" s="745"/>
      <c r="M861" s="2181" t="s">
        <v>6418</v>
      </c>
      <c r="N861" s="2182" t="str">
        <f>VLOOKUP(M861,'FICHE RATIOS'!C:D,2,FALSE)</f>
        <v>Equipements de Cuisine</v>
      </c>
    </row>
    <row r="862" spans="1:14" s="1039" customFormat="1" ht="36">
      <c r="A862" s="1040"/>
      <c r="B862" s="1604" t="s">
        <v>5473</v>
      </c>
      <c r="C862" s="1519" t="s">
        <v>5473</v>
      </c>
      <c r="D862" s="1508" t="s">
        <v>5695</v>
      </c>
      <c r="E862" s="1447">
        <v>740</v>
      </c>
      <c r="F862" s="1614">
        <v>890</v>
      </c>
      <c r="G862" s="1600">
        <v>2060</v>
      </c>
      <c r="H862" s="1580" t="s">
        <v>36</v>
      </c>
      <c r="I862" s="1447">
        <v>1</v>
      </c>
      <c r="J862" s="1495">
        <v>2742.25</v>
      </c>
      <c r="K862" s="1209">
        <f t="shared" si="40"/>
        <v>2742.25</v>
      </c>
      <c r="L862" s="745"/>
      <c r="M862" s="2181" t="s">
        <v>6418</v>
      </c>
      <c r="N862" s="2182" t="str">
        <f>VLOOKUP(M862,'FICHE RATIOS'!C:D,2,FALSE)</f>
        <v>Equipements de Cuisine</v>
      </c>
    </row>
    <row r="863" spans="1:14" s="1039" customFormat="1" ht="24">
      <c r="A863" s="1040"/>
      <c r="B863" s="1604" t="s">
        <v>5476</v>
      </c>
      <c r="C863" s="1516" t="s">
        <v>5476</v>
      </c>
      <c r="D863" s="1508" t="s">
        <v>4998</v>
      </c>
      <c r="E863" s="1447">
        <v>1800</v>
      </c>
      <c r="F863" s="1614">
        <v>500</v>
      </c>
      <c r="G863" s="1600">
        <v>1750</v>
      </c>
      <c r="H863" s="1605" t="s">
        <v>57</v>
      </c>
      <c r="I863" s="1447">
        <v>1</v>
      </c>
      <c r="J863" s="1495">
        <v>0</v>
      </c>
      <c r="K863" s="1292" t="s">
        <v>910</v>
      </c>
      <c r="L863" s="745"/>
      <c r="M863" s="2181" t="s">
        <v>6418</v>
      </c>
      <c r="N863" s="2182" t="str">
        <f>VLOOKUP(M863,'FICHE RATIOS'!C:D,2,FALSE)</f>
        <v>Equipements de Cuisine</v>
      </c>
    </row>
    <row r="864" spans="1:14" s="1039" customFormat="1" ht="24">
      <c r="A864" s="1040"/>
      <c r="B864" s="1604" t="s">
        <v>5478</v>
      </c>
      <c r="C864" s="1519" t="s">
        <v>5478</v>
      </c>
      <c r="D864" s="1508" t="s">
        <v>5357</v>
      </c>
      <c r="E864" s="1447">
        <v>1900</v>
      </c>
      <c r="F864" s="1614">
        <v>700</v>
      </c>
      <c r="G864" s="1600">
        <v>900</v>
      </c>
      <c r="H864" s="1580" t="s">
        <v>36</v>
      </c>
      <c r="I864" s="1447">
        <v>1</v>
      </c>
      <c r="J864" s="1495">
        <v>1286.49</v>
      </c>
      <c r="K864" s="1209">
        <f t="shared" ref="K864:K869" si="41">IF(I864=0,"",J864*I864)</f>
        <v>1286.49</v>
      </c>
      <c r="L864" s="745"/>
      <c r="M864" s="2181" t="s">
        <v>6418</v>
      </c>
      <c r="N864" s="2182" t="str">
        <f>VLOOKUP(M864,'FICHE RATIOS'!C:D,2,FALSE)</f>
        <v>Equipements de Cuisine</v>
      </c>
    </row>
    <row r="865" spans="1:14" s="1039" customFormat="1" ht="24">
      <c r="A865" s="1040"/>
      <c r="B865" s="1604" t="s">
        <v>5479</v>
      </c>
      <c r="C865" s="1519" t="s">
        <v>5479</v>
      </c>
      <c r="D865" s="1508" t="s">
        <v>4956</v>
      </c>
      <c r="E865" s="1447">
        <v>200</v>
      </c>
      <c r="F865" s="1614">
        <v>200</v>
      </c>
      <c r="G865" s="1600">
        <v>200</v>
      </c>
      <c r="H865" s="1580" t="s">
        <v>36</v>
      </c>
      <c r="I865" s="1447">
        <v>1</v>
      </c>
      <c r="J865" s="1495">
        <v>179.43</v>
      </c>
      <c r="K865" s="1209">
        <f t="shared" si="41"/>
        <v>179.43</v>
      </c>
      <c r="L865" s="745"/>
      <c r="M865" s="2181" t="s">
        <v>6418</v>
      </c>
      <c r="N865" s="2182" t="str">
        <f>VLOOKUP(M865,'FICHE RATIOS'!C:D,2,FALSE)</f>
        <v>Equipements de Cuisine</v>
      </c>
    </row>
    <row r="866" spans="1:14" s="1039" customFormat="1" ht="12.75">
      <c r="A866" s="1040"/>
      <c r="B866" s="1598"/>
      <c r="C866" s="1519"/>
      <c r="D866" s="1508"/>
      <c r="E866" s="1447"/>
      <c r="F866" s="1614"/>
      <c r="G866" s="1600"/>
      <c r="H866" s="1580"/>
      <c r="I866" s="1447">
        <v>0</v>
      </c>
      <c r="J866" s="1495">
        <v>0</v>
      </c>
      <c r="K866" s="1209" t="str">
        <f t="shared" si="41"/>
        <v/>
      </c>
      <c r="L866" s="745"/>
      <c r="M866" s="2181" t="s">
        <v>6418</v>
      </c>
      <c r="N866" s="2182" t="str">
        <f>VLOOKUP(M866,'FICHE RATIOS'!C:D,2,FALSE)</f>
        <v>Equipements de Cuisine</v>
      </c>
    </row>
    <row r="867" spans="1:14" s="1039" customFormat="1" ht="12">
      <c r="A867" s="1040"/>
      <c r="B867" s="1598"/>
      <c r="C867" s="1503"/>
      <c r="D867" s="1601" t="s">
        <v>5480</v>
      </c>
      <c r="E867" s="1602"/>
      <c r="F867" s="1602"/>
      <c r="G867" s="1602"/>
      <c r="H867" s="1581"/>
      <c r="I867" s="1447">
        <v>0</v>
      </c>
      <c r="J867" s="1495">
        <v>0</v>
      </c>
      <c r="K867" s="1209" t="str">
        <f t="shared" si="41"/>
        <v/>
      </c>
      <c r="L867" s="745"/>
      <c r="M867" s="2181" t="s">
        <v>6418</v>
      </c>
      <c r="N867" s="2182" t="str">
        <f>VLOOKUP(M867,'FICHE RATIOS'!C:D,2,FALSE)</f>
        <v>Equipements de Cuisine</v>
      </c>
    </row>
    <row r="868" spans="1:14" s="1039" customFormat="1" ht="36">
      <c r="A868" s="1040"/>
      <c r="B868" s="1604" t="s">
        <v>5696</v>
      </c>
      <c r="C868" s="1519" t="s">
        <v>5481</v>
      </c>
      <c r="D868" s="1508" t="s">
        <v>4978</v>
      </c>
      <c r="E868" s="1447">
        <v>400</v>
      </c>
      <c r="F868" s="1614">
        <v>440</v>
      </c>
      <c r="G868" s="1600">
        <v>755</v>
      </c>
      <c r="H868" s="1580" t="s">
        <v>36</v>
      </c>
      <c r="I868" s="1447">
        <v>1</v>
      </c>
      <c r="J868" s="1495">
        <v>358.85</v>
      </c>
      <c r="K868" s="1209">
        <f t="shared" si="41"/>
        <v>358.85</v>
      </c>
      <c r="L868" s="745"/>
      <c r="M868" s="2181" t="s">
        <v>6418</v>
      </c>
      <c r="N868" s="2182" t="str">
        <f>VLOOKUP(M868,'FICHE RATIOS'!C:D,2,FALSE)</f>
        <v>Equipements de Cuisine</v>
      </c>
    </row>
    <row r="869" spans="1:14" s="1039" customFormat="1" ht="24">
      <c r="A869" s="1040"/>
      <c r="B869" s="1604" t="s">
        <v>5697</v>
      </c>
      <c r="C869" s="1519" t="s">
        <v>5482</v>
      </c>
      <c r="D869" s="1508" t="s">
        <v>5048</v>
      </c>
      <c r="E869" s="1447">
        <v>575</v>
      </c>
      <c r="F869" s="1614">
        <v>170</v>
      </c>
      <c r="G869" s="1600">
        <v>600</v>
      </c>
      <c r="H869" s="1580" t="s">
        <v>36</v>
      </c>
      <c r="I869" s="1447">
        <v>1</v>
      </c>
      <c r="J869" s="1495">
        <v>164.42</v>
      </c>
      <c r="K869" s="1209">
        <f t="shared" si="41"/>
        <v>164.42</v>
      </c>
      <c r="L869" s="745"/>
      <c r="M869" s="2181" t="s">
        <v>6418</v>
      </c>
      <c r="N869" s="2182" t="str">
        <f>VLOOKUP(M869,'FICHE RATIOS'!C:D,2,FALSE)</f>
        <v>Equipements de Cuisine</v>
      </c>
    </row>
    <row r="870" spans="1:14" s="1039" customFormat="1" ht="24">
      <c r="A870" s="1040"/>
      <c r="B870" s="1606" t="s">
        <v>5698</v>
      </c>
      <c r="C870" s="1516" t="s">
        <v>5483</v>
      </c>
      <c r="D870" s="1508" t="s">
        <v>4989</v>
      </c>
      <c r="E870" s="1447" t="s">
        <v>4974</v>
      </c>
      <c r="F870" s="1614" t="s">
        <v>4974</v>
      </c>
      <c r="G870" s="1607" t="s">
        <v>4974</v>
      </c>
      <c r="H870" s="1586" t="s">
        <v>36</v>
      </c>
      <c r="I870" s="1447">
        <v>1</v>
      </c>
      <c r="J870" s="1495">
        <v>0</v>
      </c>
      <c r="K870" s="1292" t="s">
        <v>910</v>
      </c>
      <c r="L870" s="745"/>
      <c r="M870" s="2181" t="s">
        <v>6418</v>
      </c>
      <c r="N870" s="2182" t="str">
        <f>VLOOKUP(M870,'FICHE RATIOS'!C:D,2,FALSE)</f>
        <v>Equipements de Cuisine</v>
      </c>
    </row>
    <row r="871" spans="1:14" s="1039" customFormat="1" ht="72">
      <c r="A871" s="1040"/>
      <c r="B871" s="1604" t="s">
        <v>5699</v>
      </c>
      <c r="C871" s="1519" t="s">
        <v>5484</v>
      </c>
      <c r="D871" s="1508" t="s">
        <v>5390</v>
      </c>
      <c r="E871" s="1447">
        <v>1400</v>
      </c>
      <c r="F871" s="1614">
        <v>700</v>
      </c>
      <c r="G871" s="1600">
        <v>1100</v>
      </c>
      <c r="H871" s="1580" t="s">
        <v>36</v>
      </c>
      <c r="I871" s="1447">
        <v>1</v>
      </c>
      <c r="J871" s="1495">
        <v>6261.85</v>
      </c>
      <c r="K871" s="1209">
        <f>IF(I871=0,"",J871*I871)</f>
        <v>6261.85</v>
      </c>
      <c r="L871" s="745"/>
      <c r="M871" s="2181" t="s">
        <v>6418</v>
      </c>
      <c r="N871" s="2182" t="str">
        <f>VLOOKUP(M871,'FICHE RATIOS'!C:D,2,FALSE)</f>
        <v>Equipements de Cuisine</v>
      </c>
    </row>
    <row r="872" spans="1:14" s="1039" customFormat="1" ht="48">
      <c r="A872" s="1040"/>
      <c r="B872" s="1604" t="s">
        <v>5700</v>
      </c>
      <c r="C872" s="1519" t="s">
        <v>5485</v>
      </c>
      <c r="D872" s="1508" t="s">
        <v>5238</v>
      </c>
      <c r="E872" s="1447">
        <v>847</v>
      </c>
      <c r="F872" s="1614">
        <v>771</v>
      </c>
      <c r="G872" s="1600">
        <v>1713</v>
      </c>
      <c r="H872" s="1580" t="s">
        <v>36</v>
      </c>
      <c r="I872" s="1447">
        <v>1</v>
      </c>
      <c r="J872" s="1495">
        <v>8689.08</v>
      </c>
      <c r="K872" s="1209">
        <f>IF(I872=0,"",J872*I872)</f>
        <v>8689.08</v>
      </c>
      <c r="L872" s="745"/>
      <c r="M872" s="2181" t="s">
        <v>6418</v>
      </c>
      <c r="N872" s="2182" t="str">
        <f>VLOOKUP(M872,'FICHE RATIOS'!C:D,2,FALSE)</f>
        <v>Equipements de Cuisine</v>
      </c>
    </row>
    <row r="873" spans="1:14" s="1039" customFormat="1" ht="12.75">
      <c r="A873" s="1040"/>
      <c r="B873" s="1606" t="s">
        <v>5701</v>
      </c>
      <c r="C873" s="1516" t="s">
        <v>5486</v>
      </c>
      <c r="D873" s="1508" t="s">
        <v>5240</v>
      </c>
      <c r="E873" s="1447">
        <v>1000</v>
      </c>
      <c r="F873" s="1614">
        <v>1250</v>
      </c>
      <c r="G873" s="1607" t="s">
        <v>4974</v>
      </c>
      <c r="H873" s="1586" t="s">
        <v>36</v>
      </c>
      <c r="I873" s="1447">
        <v>1</v>
      </c>
      <c r="J873" s="1495">
        <v>0</v>
      </c>
      <c r="K873" s="1292" t="s">
        <v>910</v>
      </c>
      <c r="L873" s="745"/>
      <c r="M873" s="2181" t="s">
        <v>6418</v>
      </c>
      <c r="N873" s="2182" t="str">
        <f>VLOOKUP(M873,'FICHE RATIOS'!C:D,2,FALSE)</f>
        <v>Equipements de Cuisine</v>
      </c>
    </row>
    <row r="874" spans="1:14" s="1039" customFormat="1" ht="24">
      <c r="A874" s="1040"/>
      <c r="B874" s="1604" t="s">
        <v>5702</v>
      </c>
      <c r="C874" s="1519" t="s">
        <v>5487</v>
      </c>
      <c r="D874" s="1508" t="s">
        <v>4971</v>
      </c>
      <c r="E874" s="1447">
        <v>700</v>
      </c>
      <c r="F874" s="1614">
        <v>700</v>
      </c>
      <c r="G874" s="1600">
        <v>900</v>
      </c>
      <c r="H874" s="1605" t="s">
        <v>36</v>
      </c>
      <c r="I874" s="1447">
        <v>1</v>
      </c>
      <c r="J874" s="1495">
        <v>823.08</v>
      </c>
      <c r="K874" s="1209">
        <f>IF(I874=0,"",J874*I874)</f>
        <v>823.08</v>
      </c>
      <c r="L874" s="745"/>
      <c r="M874" s="2181" t="s">
        <v>6418</v>
      </c>
      <c r="N874" s="2182" t="str">
        <f>VLOOKUP(M874,'FICHE RATIOS'!C:D,2,FALSE)</f>
        <v>Equipements de Cuisine</v>
      </c>
    </row>
    <row r="875" spans="1:14" s="1039" customFormat="1" ht="12.75">
      <c r="A875" s="1040"/>
      <c r="B875" s="1604" t="s">
        <v>5703</v>
      </c>
      <c r="C875" s="1519" t="s">
        <v>5488</v>
      </c>
      <c r="D875" s="1508" t="s">
        <v>5077</v>
      </c>
      <c r="E875" s="1447">
        <v>2100</v>
      </c>
      <c r="F875" s="1614">
        <v>400</v>
      </c>
      <c r="G875" s="1600">
        <v>100</v>
      </c>
      <c r="H875" s="1605" t="s">
        <v>36</v>
      </c>
      <c r="I875" s="1447">
        <v>1</v>
      </c>
      <c r="J875" s="1495">
        <v>326.77999999999997</v>
      </c>
      <c r="K875" s="1209">
        <f>IF(I875=0,"",J875*I875)</f>
        <v>326.77999999999997</v>
      </c>
      <c r="L875" s="745"/>
      <c r="M875" s="2181" t="s">
        <v>6418</v>
      </c>
      <c r="N875" s="2182" t="str">
        <f>VLOOKUP(M875,'FICHE RATIOS'!C:D,2,FALSE)</f>
        <v>Equipements de Cuisine</v>
      </c>
    </row>
    <row r="876" spans="1:14" s="1039" customFormat="1" ht="24">
      <c r="A876" s="1040"/>
      <c r="B876" s="1604" t="s">
        <v>5704</v>
      </c>
      <c r="C876" s="1519" t="s">
        <v>5489</v>
      </c>
      <c r="D876" s="1508" t="s">
        <v>4956</v>
      </c>
      <c r="E876" s="1447">
        <v>200</v>
      </c>
      <c r="F876" s="1614">
        <v>200</v>
      </c>
      <c r="G876" s="1600">
        <v>200</v>
      </c>
      <c r="H876" s="1580" t="s">
        <v>36</v>
      </c>
      <c r="I876" s="1447">
        <v>1</v>
      </c>
      <c r="J876" s="1495">
        <v>179.43</v>
      </c>
      <c r="K876" s="1209">
        <f>IF(I876=0,"",J876*I876)</f>
        <v>179.43</v>
      </c>
      <c r="L876" s="745"/>
      <c r="M876" s="2181" t="s">
        <v>6418</v>
      </c>
      <c r="N876" s="2182" t="str">
        <f>VLOOKUP(M876,'FICHE RATIOS'!C:D,2,FALSE)</f>
        <v>Equipements de Cuisine</v>
      </c>
    </row>
    <row r="877" spans="1:14" s="1039" customFormat="1" ht="12.75">
      <c r="A877" s="1040"/>
      <c r="B877" s="1604" t="s">
        <v>5702</v>
      </c>
      <c r="C877" s="1519" t="s">
        <v>5490</v>
      </c>
      <c r="D877" s="1508" t="s">
        <v>5465</v>
      </c>
      <c r="E877" s="1447">
        <v>1200</v>
      </c>
      <c r="F877" s="1614">
        <v>700</v>
      </c>
      <c r="G877" s="1600">
        <v>900</v>
      </c>
      <c r="H877" s="1605" t="s">
        <v>36</v>
      </c>
      <c r="I877" s="1447">
        <v>1</v>
      </c>
      <c r="J877" s="1495">
        <v>1171.92</v>
      </c>
      <c r="K877" s="1209">
        <f>IF(I877=0,"",J877*I877)</f>
        <v>1171.92</v>
      </c>
      <c r="L877" s="745"/>
      <c r="M877" s="2181" t="s">
        <v>6418</v>
      </c>
      <c r="N877" s="2182" t="str">
        <f>VLOOKUP(M877,'FICHE RATIOS'!C:D,2,FALSE)</f>
        <v>Equipements de Cuisine</v>
      </c>
    </row>
    <row r="878" spans="1:14" s="1039" customFormat="1" ht="12.75">
      <c r="A878" s="1040"/>
      <c r="B878" s="1604" t="s">
        <v>5703</v>
      </c>
      <c r="C878" s="1519" t="s">
        <v>5491</v>
      </c>
      <c r="D878" s="1508" t="s">
        <v>5705</v>
      </c>
      <c r="E878" s="1447">
        <v>1200</v>
      </c>
      <c r="F878" s="1614">
        <v>400</v>
      </c>
      <c r="G878" s="1600">
        <v>100</v>
      </c>
      <c r="H878" s="1605" t="s">
        <v>36</v>
      </c>
      <c r="I878" s="1447">
        <v>1</v>
      </c>
      <c r="J878" s="1495">
        <v>703.95</v>
      </c>
      <c r="K878" s="1209">
        <f>IF(I878=0,"",J878*I878)</f>
        <v>703.95</v>
      </c>
      <c r="L878" s="745"/>
      <c r="M878" s="2181" t="s">
        <v>6418</v>
      </c>
      <c r="N878" s="2182" t="str">
        <f>VLOOKUP(M878,'FICHE RATIOS'!C:D,2,FALSE)</f>
        <v>Equipements de Cuisine</v>
      </c>
    </row>
    <row r="879" spans="1:14" s="1039" customFormat="1" ht="12.75">
      <c r="A879" s="1040"/>
      <c r="B879" s="1604" t="s">
        <v>5704</v>
      </c>
      <c r="C879" s="1519" t="s">
        <v>5493</v>
      </c>
      <c r="D879" s="1508" t="s">
        <v>5496</v>
      </c>
      <c r="E879" s="1447">
        <v>450</v>
      </c>
      <c r="F879" s="1614">
        <v>535</v>
      </c>
      <c r="G879" s="1600">
        <v>970</v>
      </c>
      <c r="H879" s="1580" t="s">
        <v>36</v>
      </c>
      <c r="I879" s="1447">
        <v>1</v>
      </c>
      <c r="J879" s="1495">
        <v>0</v>
      </c>
      <c r="K879" s="1292" t="s">
        <v>910</v>
      </c>
      <c r="L879" s="745"/>
      <c r="M879" s="2181" t="s">
        <v>6418</v>
      </c>
      <c r="N879" s="2182" t="str">
        <f>VLOOKUP(M879,'FICHE RATIOS'!C:D,2,FALSE)</f>
        <v>Equipements de Cuisine</v>
      </c>
    </row>
    <row r="880" spans="1:14" s="1039" customFormat="1" ht="12.75">
      <c r="A880" s="1040"/>
      <c r="B880" s="1598"/>
      <c r="C880" s="1519"/>
      <c r="D880" s="1508"/>
      <c r="E880" s="1447"/>
      <c r="F880" s="1614"/>
      <c r="G880" s="1600"/>
      <c r="H880" s="1580"/>
      <c r="I880" s="1447">
        <v>0</v>
      </c>
      <c r="J880" s="1495">
        <v>0</v>
      </c>
      <c r="K880" s="1209" t="str">
        <f>IF(I880=0,"",J880*I880)</f>
        <v/>
      </c>
      <c r="L880" s="745"/>
      <c r="M880" s="2181" t="s">
        <v>6418</v>
      </c>
      <c r="N880" s="2182" t="str">
        <f>VLOOKUP(M880,'FICHE RATIOS'!C:D,2,FALSE)</f>
        <v>Equipements de Cuisine</v>
      </c>
    </row>
    <row r="881" spans="1:14" s="1039" customFormat="1" ht="12">
      <c r="A881" s="1040"/>
      <c r="B881" s="1598"/>
      <c r="C881" s="1503"/>
      <c r="D881" s="1601" t="s">
        <v>5497</v>
      </c>
      <c r="E881" s="1602"/>
      <c r="F881" s="1602"/>
      <c r="G881" s="1602"/>
      <c r="H881" s="1581"/>
      <c r="I881" s="1447">
        <v>0</v>
      </c>
      <c r="J881" s="1495">
        <v>0</v>
      </c>
      <c r="K881" s="1209" t="str">
        <f>IF(I881=0,"",J881*I881)</f>
        <v/>
      </c>
      <c r="L881" s="745"/>
      <c r="M881" s="2181" t="s">
        <v>6418</v>
      </c>
      <c r="N881" s="2182" t="str">
        <f>VLOOKUP(M881,'FICHE RATIOS'!C:D,2,FALSE)</f>
        <v>Equipements de Cuisine</v>
      </c>
    </row>
    <row r="882" spans="1:14" s="1039" customFormat="1" ht="12">
      <c r="A882" s="1040"/>
      <c r="B882" s="1598"/>
      <c r="C882" s="1551"/>
      <c r="D882" s="1618" t="s">
        <v>5498</v>
      </c>
      <c r="E882" s="1619"/>
      <c r="F882" s="1619"/>
      <c r="G882" s="1619"/>
      <c r="H882" s="1580"/>
      <c r="I882" s="1447">
        <v>0</v>
      </c>
      <c r="J882" s="1495">
        <v>0</v>
      </c>
      <c r="K882" s="1209" t="str">
        <f>IF(I882=0,"",J882*I882)</f>
        <v/>
      </c>
      <c r="L882" s="745"/>
      <c r="M882" s="2181" t="s">
        <v>6418</v>
      </c>
      <c r="N882" s="2182" t="str">
        <f>VLOOKUP(M882,'FICHE RATIOS'!C:D,2,FALSE)</f>
        <v>Equipements de Cuisine</v>
      </c>
    </row>
    <row r="883" spans="1:14" s="1039" customFormat="1" ht="12.75">
      <c r="A883" s="1040"/>
      <c r="B883" s="1598" t="s">
        <v>5499</v>
      </c>
      <c r="C883" s="1516" t="s">
        <v>5499</v>
      </c>
      <c r="D883" s="1508" t="s">
        <v>5500</v>
      </c>
      <c r="E883" s="1447" t="s">
        <v>4974</v>
      </c>
      <c r="F883" s="1614" t="s">
        <v>4974</v>
      </c>
      <c r="G883" s="1600">
        <v>900</v>
      </c>
      <c r="H883" s="1580"/>
      <c r="I883" s="1447">
        <v>1</v>
      </c>
      <c r="J883" s="1495">
        <v>0</v>
      </c>
      <c r="K883" s="1292" t="s">
        <v>910</v>
      </c>
      <c r="L883" s="745"/>
      <c r="M883" s="2181" t="s">
        <v>6418</v>
      </c>
      <c r="N883" s="2182" t="str">
        <f>VLOOKUP(M883,'FICHE RATIOS'!C:D,2,FALSE)</f>
        <v>Equipements de Cuisine</v>
      </c>
    </row>
    <row r="884" spans="1:14" s="1039" customFormat="1" ht="24">
      <c r="A884" s="1040"/>
      <c r="B884" s="1598" t="s">
        <v>5501</v>
      </c>
      <c r="C884" s="1507" t="s">
        <v>5501</v>
      </c>
      <c r="D884" s="1508" t="s">
        <v>5502</v>
      </c>
      <c r="E884" s="1447">
        <v>820</v>
      </c>
      <c r="F884" s="1614">
        <v>700</v>
      </c>
      <c r="G884" s="1600">
        <v>600</v>
      </c>
      <c r="H884" s="1580" t="s">
        <v>36</v>
      </c>
      <c r="I884" s="1447">
        <v>2</v>
      </c>
      <c r="J884" s="1495">
        <v>1630.2</v>
      </c>
      <c r="K884" s="1209">
        <f t="shared" ref="K884:K891" si="42">IF(I884=0,"",J884*I884)</f>
        <v>3260.4</v>
      </c>
      <c r="L884" s="745"/>
      <c r="M884" s="2181" t="s">
        <v>6418</v>
      </c>
      <c r="N884" s="2182" t="str">
        <f>VLOOKUP(M884,'FICHE RATIOS'!C:D,2,FALSE)</f>
        <v>Equipements de Cuisine</v>
      </c>
    </row>
    <row r="885" spans="1:14" s="1039" customFormat="1" ht="24">
      <c r="A885" s="1040"/>
      <c r="B885" s="1598" t="s">
        <v>5503</v>
      </c>
      <c r="C885" s="1507" t="s">
        <v>5503</v>
      </c>
      <c r="D885" s="1508" t="s">
        <v>5504</v>
      </c>
      <c r="E885" s="1447">
        <v>1150</v>
      </c>
      <c r="F885" s="1614">
        <v>700</v>
      </c>
      <c r="G885" s="1600">
        <v>600</v>
      </c>
      <c r="H885" s="1580" t="s">
        <v>36</v>
      </c>
      <c r="I885" s="1447">
        <v>1</v>
      </c>
      <c r="J885" s="1495">
        <v>3484.6</v>
      </c>
      <c r="K885" s="1209">
        <f t="shared" si="42"/>
        <v>3484.6</v>
      </c>
      <c r="L885" s="745"/>
      <c r="M885" s="2181" t="s">
        <v>6418</v>
      </c>
      <c r="N885" s="2182" t="str">
        <f>VLOOKUP(M885,'FICHE RATIOS'!C:D,2,FALSE)</f>
        <v>Equipements de Cuisine</v>
      </c>
    </row>
    <row r="886" spans="1:14" s="1039" customFormat="1" ht="12.75">
      <c r="A886" s="1040"/>
      <c r="B886" s="1606" t="s">
        <v>5508</v>
      </c>
      <c r="C886" s="1507" t="s">
        <v>5505</v>
      </c>
      <c r="D886" s="1508" t="s">
        <v>5706</v>
      </c>
      <c r="E886" s="1447">
        <v>820</v>
      </c>
      <c r="F886" s="1614">
        <v>700</v>
      </c>
      <c r="G886" s="1607">
        <v>600</v>
      </c>
      <c r="H886" s="1586" t="s">
        <v>36</v>
      </c>
      <c r="I886" s="1447">
        <v>1</v>
      </c>
      <c r="J886" s="1495">
        <v>3546.35</v>
      </c>
      <c r="K886" s="1209">
        <f t="shared" si="42"/>
        <v>3546.35</v>
      </c>
      <c r="L886" s="745"/>
      <c r="M886" s="2181" t="s">
        <v>6418</v>
      </c>
      <c r="N886" s="2182" t="str">
        <f>VLOOKUP(M886,'FICHE RATIOS'!C:D,2,FALSE)</f>
        <v>Equipements de Cuisine</v>
      </c>
    </row>
    <row r="887" spans="1:14" s="1039" customFormat="1" ht="36">
      <c r="A887" s="1040"/>
      <c r="B887" s="1598" t="s">
        <v>5505</v>
      </c>
      <c r="C887" s="1519"/>
      <c r="D887" s="1511" t="s">
        <v>5278</v>
      </c>
      <c r="E887" s="1447"/>
      <c r="F887" s="1614"/>
      <c r="G887" s="1600"/>
      <c r="H887" s="1580" t="s">
        <v>36</v>
      </c>
      <c r="I887" s="1447"/>
      <c r="J887" s="1495">
        <v>0</v>
      </c>
      <c r="K887" s="1209" t="str">
        <f t="shared" si="42"/>
        <v/>
      </c>
      <c r="L887" s="745"/>
      <c r="M887" s="2181" t="s">
        <v>6418</v>
      </c>
      <c r="N887" s="2182" t="str">
        <f>VLOOKUP(M887,'FICHE RATIOS'!C:D,2,FALSE)</f>
        <v>Equipements de Cuisine</v>
      </c>
    </row>
    <row r="888" spans="1:14" s="1039" customFormat="1" ht="48">
      <c r="A888" s="1040"/>
      <c r="B888" s="1598" t="s">
        <v>5507</v>
      </c>
      <c r="C888" s="1519"/>
      <c r="D888" s="1511" t="s">
        <v>5509</v>
      </c>
      <c r="E888" s="1447"/>
      <c r="F888" s="1614"/>
      <c r="G888" s="1600"/>
      <c r="H888" s="1580" t="s">
        <v>36</v>
      </c>
      <c r="I888" s="1447"/>
      <c r="J888" s="1495">
        <v>0</v>
      </c>
      <c r="K888" s="1209" t="str">
        <f t="shared" si="42"/>
        <v/>
      </c>
      <c r="L888" s="745"/>
      <c r="M888" s="2181" t="s">
        <v>6418</v>
      </c>
      <c r="N888" s="2182" t="str">
        <f>VLOOKUP(M888,'FICHE RATIOS'!C:D,2,FALSE)</f>
        <v>Equipements de Cuisine</v>
      </c>
    </row>
    <row r="889" spans="1:14" s="1039" customFormat="1" ht="12.75">
      <c r="A889" s="1040"/>
      <c r="B889" s="1606" t="s">
        <v>5508</v>
      </c>
      <c r="C889" s="1519"/>
      <c r="D889" s="1511" t="s">
        <v>5193</v>
      </c>
      <c r="E889" s="1447"/>
      <c r="F889" s="1614"/>
      <c r="G889" s="1607"/>
      <c r="H889" s="1586" t="s">
        <v>36</v>
      </c>
      <c r="I889" s="1447"/>
      <c r="J889" s="1495">
        <v>0</v>
      </c>
      <c r="K889" s="1209" t="str">
        <f t="shared" si="42"/>
        <v/>
      </c>
      <c r="L889" s="745"/>
      <c r="M889" s="2181" t="s">
        <v>6418</v>
      </c>
      <c r="N889" s="2182" t="str">
        <f>VLOOKUP(M889,'FICHE RATIOS'!C:D,2,FALSE)</f>
        <v>Equipements de Cuisine</v>
      </c>
    </row>
    <row r="890" spans="1:14" s="1039" customFormat="1" ht="24">
      <c r="A890" s="1040"/>
      <c r="B890" s="1598" t="s">
        <v>5510</v>
      </c>
      <c r="C890" s="1519"/>
      <c r="D890" s="1511" t="s">
        <v>5512</v>
      </c>
      <c r="E890" s="1447"/>
      <c r="F890" s="1614"/>
      <c r="G890" s="1600"/>
      <c r="H890" s="1580" t="s">
        <v>36</v>
      </c>
      <c r="I890" s="1447"/>
      <c r="J890" s="1495">
        <v>0</v>
      </c>
      <c r="K890" s="1209" t="str">
        <f t="shared" si="42"/>
        <v/>
      </c>
      <c r="L890" s="745"/>
      <c r="M890" s="2181" t="s">
        <v>6418</v>
      </c>
      <c r="N890" s="2182" t="str">
        <f>VLOOKUP(M890,'FICHE RATIOS'!C:D,2,FALSE)</f>
        <v>Equipements de Cuisine</v>
      </c>
    </row>
    <row r="891" spans="1:14" s="1039" customFormat="1" ht="36">
      <c r="A891" s="1040"/>
      <c r="B891" s="1598" t="s">
        <v>5511</v>
      </c>
      <c r="C891" s="1519"/>
      <c r="D891" s="1511" t="s">
        <v>5506</v>
      </c>
      <c r="E891" s="1447"/>
      <c r="F891" s="1614"/>
      <c r="G891" s="1600"/>
      <c r="H891" s="1580" t="s">
        <v>36</v>
      </c>
      <c r="I891" s="1447"/>
      <c r="J891" s="1495">
        <v>0</v>
      </c>
      <c r="K891" s="1209" t="str">
        <f t="shared" si="42"/>
        <v/>
      </c>
      <c r="L891" s="745"/>
      <c r="M891" s="2181" t="s">
        <v>6418</v>
      </c>
      <c r="N891" s="2182" t="str">
        <f>VLOOKUP(M891,'FICHE RATIOS'!C:D,2,FALSE)</f>
        <v>Equipements de Cuisine</v>
      </c>
    </row>
    <row r="892" spans="1:14" s="1039" customFormat="1" ht="12.75">
      <c r="A892" s="1040"/>
      <c r="B892" s="1606" t="s">
        <v>5513</v>
      </c>
      <c r="C892" s="1516" t="s">
        <v>5507</v>
      </c>
      <c r="D892" s="1508" t="s">
        <v>5290</v>
      </c>
      <c r="E892" s="1447"/>
      <c r="F892" s="1614"/>
      <c r="G892" s="1600"/>
      <c r="H892" s="1580" t="s">
        <v>36</v>
      </c>
      <c r="I892" s="1447">
        <v>2</v>
      </c>
      <c r="J892" s="1495">
        <v>0</v>
      </c>
      <c r="K892" s="1292" t="s">
        <v>910</v>
      </c>
      <c r="L892" s="745"/>
      <c r="M892" s="2181" t="s">
        <v>6418</v>
      </c>
      <c r="N892" s="2182" t="str">
        <f>VLOOKUP(M892,'FICHE RATIOS'!C:D,2,FALSE)</f>
        <v>Equipements de Cuisine</v>
      </c>
    </row>
    <row r="893" spans="1:14" s="1039" customFormat="1" ht="12.75">
      <c r="A893" s="1040"/>
      <c r="B893" s="1598"/>
      <c r="C893" s="1519"/>
      <c r="D893" s="1508"/>
      <c r="E893" s="1447"/>
      <c r="F893" s="1614"/>
      <c r="G893" s="1600"/>
      <c r="H893" s="1580"/>
      <c r="I893" s="1447">
        <v>0</v>
      </c>
      <c r="J893" s="1495">
        <v>0</v>
      </c>
      <c r="K893" s="1209" t="str">
        <f t="shared" ref="K893:K898" si="43">IF(I893=0,"",J893*I893)</f>
        <v/>
      </c>
      <c r="L893" s="745"/>
      <c r="M893" s="2181" t="s">
        <v>6418</v>
      </c>
      <c r="N893" s="2182" t="str">
        <f>VLOOKUP(M893,'FICHE RATIOS'!C:D,2,FALSE)</f>
        <v>Equipements de Cuisine</v>
      </c>
    </row>
    <row r="894" spans="1:14" s="1039" customFormat="1" ht="12">
      <c r="A894" s="1040"/>
      <c r="B894" s="1598"/>
      <c r="C894" s="1551"/>
      <c r="D894" s="1618" t="s">
        <v>5514</v>
      </c>
      <c r="E894" s="1619"/>
      <c r="F894" s="1619"/>
      <c r="G894" s="1619"/>
      <c r="H894" s="1580"/>
      <c r="I894" s="1447">
        <v>0</v>
      </c>
      <c r="J894" s="1495">
        <v>0</v>
      </c>
      <c r="K894" s="1209" t="str">
        <f t="shared" si="43"/>
        <v/>
      </c>
      <c r="L894" s="745"/>
      <c r="M894" s="2181" t="s">
        <v>6418</v>
      </c>
      <c r="N894" s="2182" t="str">
        <f>VLOOKUP(M894,'FICHE RATIOS'!C:D,2,FALSE)</f>
        <v>Equipements de Cuisine</v>
      </c>
    </row>
    <row r="895" spans="1:14" s="1039" customFormat="1" ht="12.75">
      <c r="A895" s="1040"/>
      <c r="B895" s="1598"/>
      <c r="C895" s="1519" t="s">
        <v>5508</v>
      </c>
      <c r="D895" s="1508" t="s">
        <v>5534</v>
      </c>
      <c r="E895" s="1447">
        <v>1600</v>
      </c>
      <c r="F895" s="1614">
        <v>700</v>
      </c>
      <c r="G895" s="1600">
        <v>900</v>
      </c>
      <c r="H895" s="1580" t="s">
        <v>36</v>
      </c>
      <c r="I895" s="1447">
        <v>1</v>
      </c>
      <c r="J895" s="1495">
        <v>921.69</v>
      </c>
      <c r="K895" s="1209">
        <f t="shared" si="43"/>
        <v>921.69</v>
      </c>
      <c r="L895" s="745"/>
      <c r="M895" s="2181" t="s">
        <v>6418</v>
      </c>
      <c r="N895" s="2182" t="str">
        <f>VLOOKUP(M895,'FICHE RATIOS'!C:D,2,FALSE)</f>
        <v>Equipements de Cuisine</v>
      </c>
    </row>
    <row r="896" spans="1:14" s="1039" customFormat="1" ht="12.75">
      <c r="A896" s="1040"/>
      <c r="B896" s="1598"/>
      <c r="C896" s="1519" t="s">
        <v>5510</v>
      </c>
      <c r="D896" s="1508" t="s">
        <v>5707</v>
      </c>
      <c r="E896" s="1447">
        <v>400</v>
      </c>
      <c r="F896" s="1614">
        <v>545</v>
      </c>
      <c r="G896" s="1600">
        <v>690</v>
      </c>
      <c r="H896" s="1580" t="s">
        <v>36</v>
      </c>
      <c r="I896" s="1447">
        <v>1</v>
      </c>
      <c r="J896" s="1495">
        <v>1012.78</v>
      </c>
      <c r="K896" s="1209">
        <f t="shared" si="43"/>
        <v>1012.78</v>
      </c>
      <c r="L896" s="745"/>
      <c r="M896" s="2181" t="s">
        <v>6418</v>
      </c>
      <c r="N896" s="2182" t="str">
        <f>VLOOKUP(M896,'FICHE RATIOS'!C:D,2,FALSE)</f>
        <v>Equipements de Cuisine</v>
      </c>
    </row>
    <row r="897" spans="1:14" s="1039" customFormat="1" ht="48">
      <c r="A897" s="1040"/>
      <c r="B897" s="1604" t="s">
        <v>5525</v>
      </c>
      <c r="C897" s="1519" t="s">
        <v>5511</v>
      </c>
      <c r="D897" s="1508" t="s">
        <v>5708</v>
      </c>
      <c r="E897" s="1447">
        <v>1500</v>
      </c>
      <c r="F897" s="1614">
        <v>700</v>
      </c>
      <c r="G897" s="1600">
        <v>2000</v>
      </c>
      <c r="H897" s="1580" t="s">
        <v>36</v>
      </c>
      <c r="I897" s="1447">
        <v>1</v>
      </c>
      <c r="J897" s="1495">
        <v>5895.7</v>
      </c>
      <c r="K897" s="1209">
        <f t="shared" si="43"/>
        <v>5895.7</v>
      </c>
      <c r="L897" s="745"/>
      <c r="M897" s="2181" t="s">
        <v>6418</v>
      </c>
      <c r="N897" s="2182" t="str">
        <f>VLOOKUP(M897,'FICHE RATIOS'!C:D,2,FALSE)</f>
        <v>Equipements de Cuisine</v>
      </c>
    </row>
    <row r="898" spans="1:14" s="1039" customFormat="1" ht="12.75">
      <c r="A898" s="1040"/>
      <c r="B898" s="1604" t="s">
        <v>5517</v>
      </c>
      <c r="C898" s="1519" t="s">
        <v>5513</v>
      </c>
      <c r="D898" s="1508" t="s">
        <v>5519</v>
      </c>
      <c r="E898" s="1447">
        <v>2221</v>
      </c>
      <c r="F898" s="1614">
        <v>700</v>
      </c>
      <c r="G898" s="1600">
        <v>900</v>
      </c>
      <c r="H898" s="1580" t="s">
        <v>36</v>
      </c>
      <c r="I898" s="1447">
        <v>1</v>
      </c>
      <c r="J898" s="1495">
        <v>3844.16</v>
      </c>
      <c r="K898" s="1209">
        <f t="shared" si="43"/>
        <v>3844.16</v>
      </c>
      <c r="L898" s="745"/>
      <c r="M898" s="2181" t="s">
        <v>6418</v>
      </c>
      <c r="N898" s="2182" t="str">
        <f>VLOOKUP(M898,'FICHE RATIOS'!C:D,2,FALSE)</f>
        <v>Equipements de Cuisine</v>
      </c>
    </row>
    <row r="899" spans="1:14" s="1039" customFormat="1" ht="48">
      <c r="A899" s="1040"/>
      <c r="B899" s="1606" t="s">
        <v>5520</v>
      </c>
      <c r="C899" s="1516" t="s">
        <v>5515</v>
      </c>
      <c r="D899" s="1508" t="s">
        <v>5521</v>
      </c>
      <c r="E899" s="1447">
        <v>450</v>
      </c>
      <c r="F899" s="1614">
        <v>550</v>
      </c>
      <c r="G899" s="1600">
        <v>720</v>
      </c>
      <c r="H899" s="1580" t="s">
        <v>36</v>
      </c>
      <c r="I899" s="1447">
        <v>1</v>
      </c>
      <c r="J899" s="1495">
        <v>0</v>
      </c>
      <c r="K899" s="1292" t="s">
        <v>910</v>
      </c>
      <c r="L899" s="745"/>
      <c r="M899" s="2181" t="s">
        <v>6418</v>
      </c>
      <c r="N899" s="2182" t="str">
        <f>VLOOKUP(M899,'FICHE RATIOS'!C:D,2,FALSE)</f>
        <v>Equipements de Cuisine</v>
      </c>
    </row>
    <row r="900" spans="1:14" s="1039" customFormat="1" ht="36">
      <c r="A900" s="1040" t="s">
        <v>4959</v>
      </c>
      <c r="B900" s="1604" t="s">
        <v>5524</v>
      </c>
      <c r="C900" s="1516" t="s">
        <v>5517</v>
      </c>
      <c r="D900" s="1508" t="s">
        <v>5523</v>
      </c>
      <c r="E900" s="1447">
        <v>245</v>
      </c>
      <c r="F900" s="1614">
        <v>400</v>
      </c>
      <c r="G900" s="1600">
        <v>572</v>
      </c>
      <c r="H900" s="1580" t="s">
        <v>36</v>
      </c>
      <c r="I900" s="1447">
        <v>1</v>
      </c>
      <c r="J900" s="1495">
        <v>0</v>
      </c>
      <c r="K900" s="1292" t="s">
        <v>910</v>
      </c>
      <c r="L900" s="745"/>
      <c r="M900" s="2181" t="s">
        <v>6418</v>
      </c>
      <c r="N900" s="2182" t="str">
        <f>VLOOKUP(M900,'FICHE RATIOS'!C:D,2,FALSE)</f>
        <v>Equipements de Cuisine</v>
      </c>
    </row>
    <row r="901" spans="1:14" s="1039" customFormat="1" ht="36">
      <c r="A901" s="1040"/>
      <c r="B901" s="1604" t="s">
        <v>5515</v>
      </c>
      <c r="C901" s="1519" t="s">
        <v>5520</v>
      </c>
      <c r="D901" s="1508" t="s">
        <v>5516</v>
      </c>
      <c r="E901" s="1447">
        <v>1400</v>
      </c>
      <c r="F901" s="1614">
        <v>700</v>
      </c>
      <c r="G901" s="1600">
        <v>900</v>
      </c>
      <c r="H901" s="1605" t="s">
        <v>36</v>
      </c>
      <c r="I901" s="1447">
        <v>1</v>
      </c>
      <c r="J901" s="1495">
        <v>1929.32</v>
      </c>
      <c r="K901" s="1209">
        <f t="shared" ref="K901:K913" si="44">IF(I901=0,"",J901*I901)</f>
        <v>1929.32</v>
      </c>
      <c r="L901" s="745"/>
      <c r="M901" s="2181" t="s">
        <v>6418</v>
      </c>
      <c r="N901" s="2182" t="str">
        <f>VLOOKUP(M901,'FICHE RATIOS'!C:D,2,FALSE)</f>
        <v>Equipements de Cuisine</v>
      </c>
    </row>
    <row r="902" spans="1:14" s="1039" customFormat="1" ht="12.75">
      <c r="A902" s="1040"/>
      <c r="B902" s="1598"/>
      <c r="C902" s="1519" t="s">
        <v>5522</v>
      </c>
      <c r="D902" s="1508" t="s">
        <v>5442</v>
      </c>
      <c r="E902" s="1447">
        <v>600</v>
      </c>
      <c r="F902" s="1614">
        <v>500</v>
      </c>
      <c r="G902" s="1600">
        <v>400</v>
      </c>
      <c r="H902" s="1580" t="s">
        <v>36</v>
      </c>
      <c r="I902" s="1447">
        <v>1</v>
      </c>
      <c r="J902" s="1495">
        <v>907.16</v>
      </c>
      <c r="K902" s="1209">
        <f t="shared" si="44"/>
        <v>907.16</v>
      </c>
      <c r="L902" s="745"/>
      <c r="M902" s="2181" t="s">
        <v>6418</v>
      </c>
      <c r="N902" s="2182" t="str">
        <f>VLOOKUP(M902,'FICHE RATIOS'!C:D,2,FALSE)</f>
        <v>Equipements de Cuisine</v>
      </c>
    </row>
    <row r="903" spans="1:14" s="1039" customFormat="1" ht="12.75">
      <c r="A903" s="1040"/>
      <c r="B903" s="1598"/>
      <c r="C903" s="1519" t="s">
        <v>5524</v>
      </c>
      <c r="D903" s="1508" t="s">
        <v>5440</v>
      </c>
      <c r="E903" s="1447" t="s">
        <v>4974</v>
      </c>
      <c r="F903" s="1614" t="s">
        <v>4974</v>
      </c>
      <c r="G903" s="1600" t="s">
        <v>4974</v>
      </c>
      <c r="H903" s="1580" t="s">
        <v>36</v>
      </c>
      <c r="I903" s="1447">
        <v>1</v>
      </c>
      <c r="J903" s="1495">
        <v>445.31</v>
      </c>
      <c r="K903" s="1209">
        <f t="shared" si="44"/>
        <v>445.31</v>
      </c>
      <c r="L903" s="745"/>
      <c r="M903" s="2181" t="s">
        <v>6418</v>
      </c>
      <c r="N903" s="2182" t="str">
        <f>VLOOKUP(M903,'FICHE RATIOS'!C:D,2,FALSE)</f>
        <v>Equipements de Cuisine</v>
      </c>
    </row>
    <row r="904" spans="1:14" s="1039" customFormat="1" ht="12.75">
      <c r="A904" s="1040"/>
      <c r="B904" s="1606" t="s">
        <v>5522</v>
      </c>
      <c r="C904" s="1516" t="s">
        <v>5525</v>
      </c>
      <c r="D904" s="1508" t="s">
        <v>5193</v>
      </c>
      <c r="E904" s="1447"/>
      <c r="F904" s="1614"/>
      <c r="G904" s="1607" t="s">
        <v>4974</v>
      </c>
      <c r="H904" s="1586" t="s">
        <v>36</v>
      </c>
      <c r="I904" s="1447">
        <v>1</v>
      </c>
      <c r="J904" s="1495">
        <v>0</v>
      </c>
      <c r="K904" s="1209">
        <f t="shared" si="44"/>
        <v>0</v>
      </c>
      <c r="L904" s="745"/>
      <c r="M904" s="2181" t="s">
        <v>6418</v>
      </c>
      <c r="N904" s="2182" t="str">
        <f>VLOOKUP(M904,'FICHE RATIOS'!C:D,2,FALSE)</f>
        <v>Equipements de Cuisine</v>
      </c>
    </row>
    <row r="905" spans="1:14" s="1039" customFormat="1" ht="36">
      <c r="A905" s="1040"/>
      <c r="B905" s="1604" t="s">
        <v>5526</v>
      </c>
      <c r="C905" s="1519" t="s">
        <v>5526</v>
      </c>
      <c r="D905" s="1508" t="s">
        <v>4978</v>
      </c>
      <c r="E905" s="1447">
        <v>400</v>
      </c>
      <c r="F905" s="1614">
        <v>440</v>
      </c>
      <c r="G905" s="1600">
        <v>755</v>
      </c>
      <c r="H905" s="1580" t="s">
        <v>36</v>
      </c>
      <c r="I905" s="1447">
        <v>1</v>
      </c>
      <c r="J905" s="1495">
        <v>358.85</v>
      </c>
      <c r="K905" s="1209">
        <f t="shared" si="44"/>
        <v>358.85</v>
      </c>
      <c r="L905" s="745"/>
      <c r="M905" s="2181" t="s">
        <v>6418</v>
      </c>
      <c r="N905" s="2182" t="str">
        <f>VLOOKUP(M905,'FICHE RATIOS'!C:D,2,FALSE)</f>
        <v>Equipements de Cuisine</v>
      </c>
    </row>
    <row r="906" spans="1:14" s="1039" customFormat="1" ht="12.75">
      <c r="A906" s="1040"/>
      <c r="B906" s="1598"/>
      <c r="C906" s="1519" t="s">
        <v>5527</v>
      </c>
      <c r="D906" s="1508" t="s">
        <v>5457</v>
      </c>
      <c r="E906" s="1447">
        <v>200</v>
      </c>
      <c r="F906" s="1614">
        <v>200</v>
      </c>
      <c r="G906" s="1600">
        <v>200</v>
      </c>
      <c r="H906" s="1580" t="s">
        <v>36</v>
      </c>
      <c r="I906" s="1447">
        <v>1</v>
      </c>
      <c r="J906" s="1495">
        <v>179.43</v>
      </c>
      <c r="K906" s="1209">
        <f t="shared" si="44"/>
        <v>179.43</v>
      </c>
      <c r="L906" s="745"/>
      <c r="M906" s="2181" t="s">
        <v>6418</v>
      </c>
      <c r="N906" s="2182" t="str">
        <f>VLOOKUP(M906,'FICHE RATIOS'!C:D,2,FALSE)</f>
        <v>Equipements de Cuisine</v>
      </c>
    </row>
    <row r="907" spans="1:14" s="1039" customFormat="1" ht="12.75">
      <c r="A907" s="1040"/>
      <c r="B907" s="1604"/>
      <c r="C907" s="1519"/>
      <c r="D907" s="1508"/>
      <c r="E907" s="1447"/>
      <c r="F907" s="1614"/>
      <c r="G907" s="1600"/>
      <c r="H907" s="1580"/>
      <c r="I907" s="1447">
        <v>0</v>
      </c>
      <c r="J907" s="1495">
        <v>0</v>
      </c>
      <c r="K907" s="1209" t="str">
        <f t="shared" si="44"/>
        <v/>
      </c>
      <c r="L907" s="745"/>
      <c r="M907" s="2181" t="s">
        <v>6418</v>
      </c>
      <c r="N907" s="2182" t="str">
        <f>VLOOKUP(M907,'FICHE RATIOS'!C:D,2,FALSE)</f>
        <v>Equipements de Cuisine</v>
      </c>
    </row>
    <row r="908" spans="1:14" s="1039" customFormat="1" ht="12">
      <c r="A908" s="1040"/>
      <c r="B908" s="1598"/>
      <c r="C908" s="1503"/>
      <c r="D908" s="1601" t="s">
        <v>5528</v>
      </c>
      <c r="E908" s="1602"/>
      <c r="F908" s="1602"/>
      <c r="G908" s="1602"/>
      <c r="H908" s="1581"/>
      <c r="I908" s="1447">
        <v>0</v>
      </c>
      <c r="J908" s="1495">
        <v>0</v>
      </c>
      <c r="K908" s="1209" t="str">
        <f t="shared" si="44"/>
        <v/>
      </c>
      <c r="L908" s="745"/>
      <c r="M908" s="2181" t="s">
        <v>6418</v>
      </c>
      <c r="N908" s="2182" t="str">
        <f>VLOOKUP(M908,'FICHE RATIOS'!C:D,2,FALSE)</f>
        <v>Equipements de Cuisine</v>
      </c>
    </row>
    <row r="909" spans="1:14" s="1039" customFormat="1" ht="12.75">
      <c r="A909" s="1040"/>
      <c r="B909" s="1598" t="s">
        <v>5709</v>
      </c>
      <c r="C909" s="1519" t="s">
        <v>5530</v>
      </c>
      <c r="D909" s="1508" t="s">
        <v>5463</v>
      </c>
      <c r="E909" s="1447">
        <v>600</v>
      </c>
      <c r="F909" s="1614">
        <v>600</v>
      </c>
      <c r="G909" s="1600">
        <v>1400</v>
      </c>
      <c r="H909" s="1580" t="s">
        <v>36</v>
      </c>
      <c r="I909" s="1447">
        <v>1</v>
      </c>
      <c r="J909" s="1495">
        <v>3253.94</v>
      </c>
      <c r="K909" s="1209">
        <f t="shared" si="44"/>
        <v>3253.94</v>
      </c>
      <c r="L909" s="745"/>
      <c r="M909" s="2181" t="s">
        <v>6418</v>
      </c>
      <c r="N909" s="2182" t="str">
        <f>VLOOKUP(M909,'FICHE RATIOS'!C:D,2,FALSE)</f>
        <v>Equipements de Cuisine</v>
      </c>
    </row>
    <row r="910" spans="1:14" s="1039" customFormat="1" ht="12.75">
      <c r="A910" s="1040"/>
      <c r="B910" s="1606" t="s">
        <v>5710</v>
      </c>
      <c r="C910" s="1519" t="s">
        <v>5533</v>
      </c>
      <c r="D910" s="1508" t="s">
        <v>5534</v>
      </c>
      <c r="E910" s="1447">
        <v>1400</v>
      </c>
      <c r="F910" s="1614">
        <v>700</v>
      </c>
      <c r="G910" s="1600">
        <v>900</v>
      </c>
      <c r="H910" s="1580" t="s">
        <v>36</v>
      </c>
      <c r="I910" s="1447">
        <v>1</v>
      </c>
      <c r="J910" s="1495">
        <v>872.67</v>
      </c>
      <c r="K910" s="1209">
        <f t="shared" si="44"/>
        <v>872.67</v>
      </c>
      <c r="L910" s="745"/>
      <c r="M910" s="2181" t="s">
        <v>6418</v>
      </c>
      <c r="N910" s="2182" t="str">
        <f>VLOOKUP(M910,'FICHE RATIOS'!C:D,2,FALSE)</f>
        <v>Equipements de Cuisine</v>
      </c>
    </row>
    <row r="911" spans="1:14" s="1039" customFormat="1" ht="12.75">
      <c r="A911" s="1040"/>
      <c r="B911" s="1604" t="s">
        <v>5711</v>
      </c>
      <c r="C911" s="1519" t="s">
        <v>5536</v>
      </c>
      <c r="D911" s="1508" t="s">
        <v>5712</v>
      </c>
      <c r="E911" s="1447">
        <v>1100</v>
      </c>
      <c r="F911" s="1614">
        <v>500</v>
      </c>
      <c r="G911" s="1600">
        <v>870</v>
      </c>
      <c r="H911" s="1605" t="s">
        <v>36</v>
      </c>
      <c r="I911" s="1447">
        <v>1</v>
      </c>
      <c r="J911" s="1495">
        <v>212.61</v>
      </c>
      <c r="K911" s="1209">
        <f t="shared" si="44"/>
        <v>212.61</v>
      </c>
      <c r="L911" s="745"/>
      <c r="M911" s="2181" t="s">
        <v>6418</v>
      </c>
      <c r="N911" s="2182" t="str">
        <f>VLOOKUP(M911,'FICHE RATIOS'!C:D,2,FALSE)</f>
        <v>Equipements de Cuisine</v>
      </c>
    </row>
    <row r="912" spans="1:14" s="1039" customFormat="1" ht="12">
      <c r="A912" s="1040"/>
      <c r="B912" s="1577"/>
      <c r="C912" s="1447"/>
      <c r="D912" s="1508"/>
      <c r="E912" s="1509"/>
      <c r="F912" s="1509"/>
      <c r="G912" s="1509"/>
      <c r="H912" s="1580"/>
      <c r="I912" s="1447">
        <v>0</v>
      </c>
      <c r="J912" s="1495">
        <v>0</v>
      </c>
      <c r="K912" s="1209" t="str">
        <f t="shared" si="44"/>
        <v/>
      </c>
      <c r="L912" s="745"/>
      <c r="M912" s="2181" t="s">
        <v>6418</v>
      </c>
      <c r="N912" s="2182" t="str">
        <f>VLOOKUP(M912,'FICHE RATIOS'!C:D,2,FALSE)</f>
        <v>Equipements de Cuisine</v>
      </c>
    </row>
    <row r="913" spans="1:14" s="1039" customFormat="1" ht="12">
      <c r="A913" s="1040"/>
      <c r="B913" s="1598"/>
      <c r="C913" s="1503"/>
      <c r="D913" s="1601" t="s">
        <v>5295</v>
      </c>
      <c r="E913" s="1602"/>
      <c r="F913" s="1602"/>
      <c r="G913" s="1602"/>
      <c r="H913" s="1581"/>
      <c r="I913" s="1447">
        <v>0</v>
      </c>
      <c r="J913" s="1495">
        <v>0</v>
      </c>
      <c r="K913" s="1209" t="str">
        <f t="shared" si="44"/>
        <v/>
      </c>
      <c r="L913" s="745"/>
      <c r="M913" s="2181" t="s">
        <v>6418</v>
      </c>
      <c r="N913" s="2182" t="str">
        <f>VLOOKUP(M913,'FICHE RATIOS'!C:D,2,FALSE)</f>
        <v>Equipements de Cuisine</v>
      </c>
    </row>
    <row r="914" spans="1:14" s="1039" customFormat="1" ht="48">
      <c r="A914" s="1040"/>
      <c r="B914" s="1598" t="s">
        <v>5709</v>
      </c>
      <c r="C914" s="1516" t="s">
        <v>5709</v>
      </c>
      <c r="D914" s="1508" t="s">
        <v>5538</v>
      </c>
      <c r="E914" s="1447"/>
      <c r="F914" s="1614"/>
      <c r="G914" s="1600"/>
      <c r="H914" s="1580" t="s">
        <v>36</v>
      </c>
      <c r="I914" s="1447"/>
      <c r="J914" s="1495">
        <v>0</v>
      </c>
      <c r="K914" s="1292" t="s">
        <v>910</v>
      </c>
      <c r="L914" s="745"/>
      <c r="M914" s="2181" t="s">
        <v>6418</v>
      </c>
      <c r="N914" s="2182" t="str">
        <f>VLOOKUP(M914,'FICHE RATIOS'!C:D,2,FALSE)</f>
        <v>Equipements de Cuisine</v>
      </c>
    </row>
    <row r="915" spans="1:14" s="1039" customFormat="1" ht="36">
      <c r="A915" s="1040"/>
      <c r="B915" s="1606" t="s">
        <v>5710</v>
      </c>
      <c r="C915" s="1516" t="s">
        <v>5710</v>
      </c>
      <c r="D915" s="1508" t="s">
        <v>5301</v>
      </c>
      <c r="E915" s="1447"/>
      <c r="F915" s="1614"/>
      <c r="G915" s="1600"/>
      <c r="H915" s="1580" t="s">
        <v>36</v>
      </c>
      <c r="I915" s="1447"/>
      <c r="J915" s="1495">
        <v>0</v>
      </c>
      <c r="K915" s="1292" t="s">
        <v>910</v>
      </c>
      <c r="L915" s="745"/>
      <c r="M915" s="2181" t="s">
        <v>6418</v>
      </c>
      <c r="N915" s="2182" t="str">
        <f>VLOOKUP(M915,'FICHE RATIOS'!C:D,2,FALSE)</f>
        <v>Equipements de Cuisine</v>
      </c>
    </row>
    <row r="916" spans="1:14" s="1039" customFormat="1" ht="48">
      <c r="A916" s="1040"/>
      <c r="B916" s="1604" t="s">
        <v>5711</v>
      </c>
      <c r="C916" s="1516" t="s">
        <v>5711</v>
      </c>
      <c r="D916" s="1508" t="s">
        <v>5539</v>
      </c>
      <c r="E916" s="1447"/>
      <c r="F916" s="1614"/>
      <c r="G916" s="1600"/>
      <c r="H916" s="1605" t="s">
        <v>36</v>
      </c>
      <c r="I916" s="1447"/>
      <c r="J916" s="1495">
        <v>0</v>
      </c>
      <c r="K916" s="1292" t="s">
        <v>910</v>
      </c>
      <c r="L916" s="745"/>
      <c r="M916" s="2181" t="s">
        <v>6418</v>
      </c>
      <c r="N916" s="2182" t="str">
        <f>VLOOKUP(M916,'FICHE RATIOS'!C:D,2,FALSE)</f>
        <v>Equipements de Cuisine</v>
      </c>
    </row>
    <row r="917" spans="1:14" s="1039" customFormat="1" ht="12">
      <c r="A917" s="1040"/>
      <c r="B917" s="1577"/>
      <c r="C917" s="1447"/>
      <c r="D917" s="1508"/>
      <c r="E917" s="1509"/>
      <c r="F917" s="1509"/>
      <c r="G917" s="1509"/>
      <c r="H917" s="1580"/>
      <c r="I917" s="1447">
        <v>0</v>
      </c>
      <c r="J917" s="1495">
        <v>0</v>
      </c>
      <c r="K917" s="1209" t="str">
        <f t="shared" ref="K917:K922" si="45">IF(I917=0,"",J917*I917)</f>
        <v/>
      </c>
      <c r="L917" s="745"/>
      <c r="M917" s="2181" t="s">
        <v>6418</v>
      </c>
      <c r="N917" s="2182" t="str">
        <f>VLOOKUP(M917,'FICHE RATIOS'!C:D,2,FALSE)</f>
        <v>Equipements de Cuisine</v>
      </c>
    </row>
    <row r="918" spans="1:14" s="1039" customFormat="1" ht="12">
      <c r="A918" s="1040"/>
      <c r="B918" s="1577"/>
      <c r="C918" s="1447"/>
      <c r="D918" s="1508"/>
      <c r="E918" s="1509"/>
      <c r="F918" s="1509"/>
      <c r="G918" s="1509"/>
      <c r="H918" s="1219"/>
      <c r="I918" s="1447">
        <v>0</v>
      </c>
      <c r="J918" s="1495">
        <v>0</v>
      </c>
      <c r="K918" s="1209" t="str">
        <f t="shared" si="45"/>
        <v/>
      </c>
      <c r="L918" s="745"/>
      <c r="M918" s="2181" t="s">
        <v>6418</v>
      </c>
      <c r="N918" s="2182" t="str">
        <f>VLOOKUP(M918,'FICHE RATIOS'!C:D,2,FALSE)</f>
        <v>Equipements de Cuisine</v>
      </c>
    </row>
    <row r="919" spans="1:14" s="1039" customFormat="1" ht="12">
      <c r="A919" s="1040"/>
      <c r="B919" s="1577"/>
      <c r="C919" s="1447"/>
      <c r="D919" s="1508"/>
      <c r="E919" s="1509"/>
      <c r="F919" s="1509"/>
      <c r="G919" s="1509"/>
      <c r="H919" s="1219"/>
      <c r="I919" s="1447">
        <v>0</v>
      </c>
      <c r="J919" s="1495">
        <v>0</v>
      </c>
      <c r="K919" s="1209" t="str">
        <f t="shared" si="45"/>
        <v/>
      </c>
      <c r="L919" s="745"/>
      <c r="M919" s="2181" t="s">
        <v>6418</v>
      </c>
      <c r="N919" s="2182" t="str">
        <f>VLOOKUP(M919,'FICHE RATIOS'!C:D,2,FALSE)</f>
        <v>Equipements de Cuisine</v>
      </c>
    </row>
    <row r="920" spans="1:14" s="1039" customFormat="1" ht="12">
      <c r="A920" s="1040"/>
      <c r="B920" s="1577"/>
      <c r="C920" s="1588"/>
      <c r="D920" s="1589" t="s">
        <v>5540</v>
      </c>
      <c r="E920" s="1590"/>
      <c r="F920" s="1590"/>
      <c r="G920" s="1590"/>
      <c r="H920" s="1580" t="s">
        <v>57</v>
      </c>
      <c r="I920" s="1447">
        <v>1</v>
      </c>
      <c r="J920" s="1495">
        <v>141346.94</v>
      </c>
      <c r="K920" s="1209">
        <f t="shared" si="45"/>
        <v>141346.94</v>
      </c>
      <c r="L920" s="745"/>
      <c r="M920" s="2181" t="s">
        <v>6418</v>
      </c>
      <c r="N920" s="2182" t="str">
        <f>VLOOKUP(M920,'FICHE RATIOS'!C:D,2,FALSE)</f>
        <v>Equipements de Cuisine</v>
      </c>
    </row>
    <row r="921" spans="1:14" s="1039" customFormat="1" ht="24">
      <c r="A921" s="1040"/>
      <c r="B921" s="1577"/>
      <c r="C921" s="1588"/>
      <c r="D921" s="1589" t="s">
        <v>5541</v>
      </c>
      <c r="E921" s="1590"/>
      <c r="F921" s="1590"/>
      <c r="G921" s="1590"/>
      <c r="H921" s="1580"/>
      <c r="I921" s="1447">
        <v>0</v>
      </c>
      <c r="J921" s="1495">
        <v>0</v>
      </c>
      <c r="K921" s="1209" t="str">
        <f t="shared" si="45"/>
        <v/>
      </c>
      <c r="L921" s="745"/>
      <c r="M921" s="2181" t="s">
        <v>6418</v>
      </c>
      <c r="N921" s="2182" t="str">
        <f>VLOOKUP(M921,'FICHE RATIOS'!C:D,2,FALSE)</f>
        <v>Equipements de Cuisine</v>
      </c>
    </row>
    <row r="922" spans="1:14" s="1039" customFormat="1" ht="12">
      <c r="A922" s="1040"/>
      <c r="B922" s="1577"/>
      <c r="C922" s="1588"/>
      <c r="D922" s="1589"/>
      <c r="E922" s="1590"/>
      <c r="F922" s="1590"/>
      <c r="G922" s="1590"/>
      <c r="H922" s="1580"/>
      <c r="I922" s="1447">
        <v>0</v>
      </c>
      <c r="J922" s="1495">
        <v>0</v>
      </c>
      <c r="K922" s="1209" t="str">
        <f t="shared" si="45"/>
        <v/>
      </c>
      <c r="L922" s="745"/>
      <c r="M922" s="2181" t="s">
        <v>6418</v>
      </c>
      <c r="N922" s="2182" t="str">
        <f>VLOOKUP(M922,'FICHE RATIOS'!C:D,2,FALSE)</f>
        <v>Equipements de Cuisine</v>
      </c>
    </row>
    <row r="923" spans="1:14" s="1039" customFormat="1" ht="12">
      <c r="A923" s="1040"/>
      <c r="B923" s="1577"/>
      <c r="C923" s="1588"/>
      <c r="D923" s="1589" t="s">
        <v>5542</v>
      </c>
      <c r="E923" s="1590"/>
      <c r="F923" s="1590"/>
      <c r="G923" s="1590"/>
      <c r="H923" s="1580" t="s">
        <v>5543</v>
      </c>
      <c r="I923" s="1447">
        <v>1</v>
      </c>
      <c r="J923" s="1495">
        <v>0</v>
      </c>
      <c r="K923" s="1209" t="s">
        <v>922</v>
      </c>
      <c r="L923" s="745"/>
      <c r="M923" s="2181" t="s">
        <v>6418</v>
      </c>
      <c r="N923" s="2182" t="str">
        <f>VLOOKUP(M923,'FICHE RATIOS'!C:D,2,FALSE)</f>
        <v>Equipements de Cuisine</v>
      </c>
    </row>
    <row r="924" spans="1:14" s="1039" customFormat="1" ht="12">
      <c r="A924" s="1040"/>
      <c r="B924" s="1577"/>
      <c r="C924" s="1588"/>
      <c r="D924" s="1589"/>
      <c r="E924" s="1590"/>
      <c r="F924" s="1590"/>
      <c r="G924" s="1590"/>
      <c r="H924" s="1580"/>
      <c r="I924" s="1447">
        <v>0</v>
      </c>
      <c r="J924" s="1495">
        <v>0</v>
      </c>
      <c r="K924" s="1209" t="str">
        <f>IF(I924=0,"",J924*I924)</f>
        <v/>
      </c>
      <c r="L924" s="745"/>
      <c r="M924" s="2181" t="s">
        <v>6418</v>
      </c>
      <c r="N924" s="2182" t="str">
        <f>VLOOKUP(M924,'FICHE RATIOS'!C:D,2,FALSE)</f>
        <v>Equipements de Cuisine</v>
      </c>
    </row>
    <row r="925" spans="1:14" s="1039" customFormat="1" ht="12">
      <c r="A925" s="1040"/>
      <c r="B925" s="1577"/>
      <c r="C925" s="1588"/>
      <c r="D925" s="1589" t="s">
        <v>5544</v>
      </c>
      <c r="E925" s="1590"/>
      <c r="F925" s="1590"/>
      <c r="G925" s="1590"/>
      <c r="H925" s="1580" t="s">
        <v>5543</v>
      </c>
      <c r="I925" s="1447">
        <v>1</v>
      </c>
      <c r="J925" s="1495">
        <v>12135.06</v>
      </c>
      <c r="K925" s="1209">
        <f>IF(I925=0,"",J925*I925)</f>
        <v>12135.06</v>
      </c>
      <c r="L925" s="745"/>
      <c r="M925" s="2181" t="s">
        <v>6418</v>
      </c>
      <c r="N925" s="2182" t="str">
        <f>VLOOKUP(M925,'FICHE RATIOS'!C:D,2,FALSE)</f>
        <v>Equipements de Cuisine</v>
      </c>
    </row>
    <row r="926" spans="1:14" s="1039" customFormat="1" ht="12">
      <c r="A926" s="1040"/>
      <c r="B926" s="1577"/>
      <c r="C926" s="1588"/>
      <c r="D926" s="1589"/>
      <c r="E926" s="1590"/>
      <c r="F926" s="1590"/>
      <c r="G926" s="1590"/>
      <c r="H926" s="1580"/>
      <c r="I926" s="1447">
        <v>0</v>
      </c>
      <c r="J926" s="1495">
        <v>0</v>
      </c>
      <c r="K926" s="1209" t="str">
        <f>IF(I926=0,"",J926*I926)</f>
        <v/>
      </c>
      <c r="L926" s="745"/>
      <c r="M926" s="2181" t="s">
        <v>6418</v>
      </c>
      <c r="N926" s="2182" t="str">
        <f>VLOOKUP(M926,'FICHE RATIOS'!C:D,2,FALSE)</f>
        <v>Equipements de Cuisine</v>
      </c>
    </row>
    <row r="927" spans="1:14" s="1039" customFormat="1" ht="12">
      <c r="A927" s="1040"/>
      <c r="B927" s="1577"/>
      <c r="C927" s="1588"/>
      <c r="D927" s="1589" t="s">
        <v>5545</v>
      </c>
      <c r="E927" s="1590"/>
      <c r="F927" s="1590"/>
      <c r="G927" s="1590"/>
      <c r="H927" s="1580" t="s">
        <v>5543</v>
      </c>
      <c r="I927" s="1447">
        <v>1</v>
      </c>
      <c r="J927" s="1495">
        <v>0</v>
      </c>
      <c r="K927" s="1209" t="s">
        <v>922</v>
      </c>
      <c r="L927" s="745"/>
      <c r="M927" s="2181" t="s">
        <v>6418</v>
      </c>
      <c r="N927" s="2182" t="str">
        <f>VLOOKUP(M927,'FICHE RATIOS'!C:D,2,FALSE)</f>
        <v>Equipements de Cuisine</v>
      </c>
    </row>
    <row r="928" spans="1:14" s="1039" customFormat="1" ht="12">
      <c r="A928" s="1040"/>
      <c r="B928" s="1577"/>
      <c r="C928" s="1588"/>
      <c r="D928" s="1508"/>
      <c r="E928" s="1509"/>
      <c r="F928" s="1509"/>
      <c r="G928" s="1509"/>
      <c r="H928" s="1219"/>
      <c r="I928" s="1447">
        <v>0</v>
      </c>
      <c r="J928" s="1495"/>
      <c r="K928" s="1292"/>
      <c r="L928" s="745"/>
      <c r="M928" s="2181" t="s">
        <v>6418</v>
      </c>
      <c r="N928" s="2182" t="str">
        <f>VLOOKUP(M928,'FICHE RATIOS'!C:D,2,FALSE)</f>
        <v>Equipements de Cuisine</v>
      </c>
    </row>
    <row r="929" spans="1:14" s="1039" customFormat="1" ht="12.75" thickBot="1">
      <c r="A929" s="1040"/>
      <c r="B929" s="1577"/>
      <c r="C929" s="1447"/>
      <c r="D929" s="1508" t="s">
        <v>277</v>
      </c>
      <c r="E929" s="1509"/>
      <c r="F929" s="1509"/>
      <c r="G929" s="1509"/>
      <c r="H929" s="1219" t="s">
        <v>51</v>
      </c>
      <c r="I929" s="1447">
        <v>1</v>
      </c>
      <c r="J929" s="1495">
        <f>0.07*SUM(K7:K927)</f>
        <v>141931.1355</v>
      </c>
      <c r="K929" s="1209">
        <f>IF(I929=0,"",J929*I929)</f>
        <v>141931.1355</v>
      </c>
      <c r="L929" s="745"/>
      <c r="M929" s="2183" t="s">
        <v>6678</v>
      </c>
      <c r="N929" s="2184" t="str">
        <f>VLOOKUP(M929,'FICHE RATIOS'!C:D,2,FALSE)</f>
        <v>Assurances, Aléas, Risques &amp; Marge</v>
      </c>
    </row>
    <row r="930" spans="1:14" s="1039" customFormat="1" ht="12.75" thickBot="1">
      <c r="A930" s="1040"/>
      <c r="B930" s="1577"/>
      <c r="C930" s="1447"/>
      <c r="D930" s="1508"/>
      <c r="E930" s="1509"/>
      <c r="F930" s="1509"/>
      <c r="G930" s="1509"/>
      <c r="H930" s="1219"/>
      <c r="I930" s="1447">
        <v>0</v>
      </c>
      <c r="J930" s="1495">
        <v>0</v>
      </c>
      <c r="K930" s="1292" t="str">
        <f>IF(I930=0,"",J930*I930)</f>
        <v/>
      </c>
      <c r="L930" s="745"/>
    </row>
    <row r="931" spans="1:14" s="1039" customFormat="1" ht="12.75" thickBot="1">
      <c r="A931" s="1624" t="s">
        <v>278</v>
      </c>
      <c r="B931" s="1625"/>
      <c r="C931" s="1626"/>
      <c r="D931" s="1625"/>
      <c r="E931" s="1627"/>
      <c r="F931" s="1627"/>
      <c r="G931" s="1627"/>
      <c r="H931" s="1625"/>
      <c r="I931" s="1625"/>
      <c r="J931" s="1628"/>
      <c r="K931" s="1467">
        <f>SUBTOTAL(9,K5:K929)</f>
        <v>2169518.7854999998</v>
      </c>
      <c r="L931" s="745"/>
    </row>
    <row r="932" spans="1:14" s="1039" customFormat="1" ht="12">
      <c r="A932" s="1040"/>
      <c r="B932" s="1214"/>
      <c r="C932" s="1600"/>
      <c r="D932" s="1599"/>
      <c r="E932" s="1600"/>
      <c r="F932" s="1600"/>
      <c r="G932" s="1600"/>
      <c r="H932" s="1580"/>
      <c r="I932" s="1447">
        <v>0</v>
      </c>
      <c r="J932" s="1495"/>
      <c r="K932" s="1292"/>
      <c r="L932" s="745"/>
    </row>
    <row r="933" spans="1:14" s="1039" customFormat="1" ht="12">
      <c r="A933" s="1040"/>
      <c r="B933" s="1214"/>
      <c r="C933" s="1600"/>
      <c r="D933" s="1599"/>
      <c r="E933" s="1600"/>
      <c r="F933" s="1600"/>
      <c r="G933" s="1600"/>
      <c r="H933" s="1580"/>
      <c r="I933" s="1447">
        <v>0</v>
      </c>
      <c r="J933" s="1495"/>
      <c r="K933" s="1292"/>
      <c r="L933" s="745"/>
    </row>
    <row r="934" spans="1:14" s="1039" customFormat="1" ht="12">
      <c r="A934" s="1040"/>
      <c r="B934" s="1214"/>
      <c r="C934" s="1600"/>
      <c r="D934" s="1599"/>
      <c r="E934" s="1600"/>
      <c r="F934" s="1600"/>
      <c r="G934" s="1600"/>
      <c r="H934" s="1580"/>
      <c r="I934" s="1447">
        <v>0</v>
      </c>
      <c r="J934" s="1495"/>
      <c r="K934" s="1292"/>
      <c r="L934" s="745"/>
    </row>
    <row r="935" spans="1:14" s="1039" customFormat="1" ht="12">
      <c r="A935" s="1040"/>
      <c r="B935" s="1214"/>
      <c r="C935" s="1600"/>
      <c r="D935" s="1599"/>
      <c r="E935" s="1600"/>
      <c r="F935" s="1600"/>
      <c r="G935" s="1600"/>
      <c r="H935" s="1580"/>
      <c r="I935" s="1447">
        <v>0</v>
      </c>
      <c r="J935" s="1495"/>
      <c r="K935" s="1292"/>
      <c r="L935" s="745"/>
    </row>
    <row r="936" spans="1:14" s="1039" customFormat="1" ht="12">
      <c r="A936" s="1040"/>
      <c r="B936" s="1214"/>
      <c r="C936" s="1600"/>
      <c r="D936" s="1599"/>
      <c r="E936" s="1600"/>
      <c r="F936" s="1600"/>
      <c r="G936" s="1600"/>
      <c r="H936" s="1580"/>
      <c r="I936" s="1447">
        <v>0</v>
      </c>
      <c r="J936" s="1495"/>
      <c r="K936" s="1292"/>
      <c r="L936" s="745"/>
    </row>
    <row r="937" spans="1:14" s="1039" customFormat="1" ht="12">
      <c r="A937" s="1040"/>
      <c r="B937" s="1214"/>
      <c r="C937" s="1600"/>
      <c r="D937" s="1599"/>
      <c r="E937" s="1600"/>
      <c r="F937" s="1600"/>
      <c r="G937" s="1600"/>
      <c r="H937" s="1580"/>
      <c r="I937" s="1447">
        <v>0</v>
      </c>
      <c r="J937" s="1495"/>
      <c r="K937" s="1292"/>
      <c r="L937" s="745"/>
    </row>
    <row r="938" spans="1:14" s="1039" customFormat="1" ht="12">
      <c r="A938" s="1040"/>
      <c r="B938" s="1214"/>
      <c r="C938" s="1600"/>
      <c r="D938" s="1599"/>
      <c r="E938" s="1600"/>
      <c r="F938" s="1600"/>
      <c r="G938" s="1600"/>
      <c r="H938" s="1580"/>
      <c r="I938" s="1447">
        <v>0</v>
      </c>
      <c r="J938" s="1495"/>
      <c r="K938" s="1292"/>
      <c r="L938" s="745"/>
    </row>
    <row r="939" spans="1:14" s="1039" customFormat="1" ht="12">
      <c r="A939" s="1040"/>
      <c r="B939" s="1214"/>
      <c r="C939" s="1600"/>
      <c r="D939" s="1599"/>
      <c r="E939" s="1600"/>
      <c r="F939" s="1600"/>
      <c r="G939" s="1600"/>
      <c r="H939" s="1580"/>
      <c r="I939" s="1447">
        <v>0</v>
      </c>
      <c r="J939" s="1495"/>
      <c r="K939" s="1292"/>
      <c r="L939" s="745"/>
    </row>
    <row r="940" spans="1:14" s="1039" customFormat="1" ht="12">
      <c r="A940" s="1040"/>
      <c r="B940" s="1214"/>
      <c r="C940" s="1600"/>
      <c r="D940" s="1599"/>
      <c r="E940" s="1600"/>
      <c r="F940" s="1600"/>
      <c r="G940" s="1600"/>
      <c r="H940" s="1580"/>
      <c r="I940" s="1447">
        <v>0</v>
      </c>
      <c r="J940" s="1495"/>
      <c r="K940" s="1292"/>
      <c r="L940" s="745"/>
    </row>
    <row r="941" spans="1:14" s="1039" customFormat="1" ht="12">
      <c r="A941" s="1040"/>
      <c r="B941" s="1214"/>
      <c r="C941" s="1600"/>
      <c r="D941" s="1599"/>
      <c r="E941" s="1600"/>
      <c r="F941" s="1600"/>
      <c r="G941" s="1600"/>
      <c r="H941" s="1580"/>
      <c r="I941" s="1447">
        <v>0</v>
      </c>
      <c r="J941" s="1495"/>
      <c r="K941" s="1292"/>
      <c r="L941" s="745"/>
    </row>
    <row r="942" spans="1:14" s="1039" customFormat="1" ht="12">
      <c r="A942" s="1040"/>
      <c r="B942" s="1214"/>
      <c r="C942" s="1600"/>
      <c r="D942" s="1599"/>
      <c r="E942" s="1600"/>
      <c r="F942" s="1600"/>
      <c r="G942" s="1600"/>
      <c r="H942" s="1580"/>
      <c r="I942" s="1447">
        <v>0</v>
      </c>
      <c r="J942" s="1495"/>
      <c r="K942" s="1292"/>
      <c r="L942" s="745"/>
    </row>
    <row r="943" spans="1:14" s="1039" customFormat="1" ht="12">
      <c r="A943" s="1040"/>
      <c r="B943" s="1214"/>
      <c r="C943" s="1600"/>
      <c r="D943" s="1599"/>
      <c r="E943" s="1600"/>
      <c r="F943" s="1600"/>
      <c r="G943" s="1600"/>
      <c r="H943" s="1580"/>
      <c r="I943" s="1447">
        <v>0</v>
      </c>
      <c r="J943" s="1495"/>
      <c r="K943" s="1292"/>
      <c r="L943" s="745"/>
    </row>
    <row r="944" spans="1:14" s="1039" customFormat="1" ht="12">
      <c r="A944" s="1040"/>
      <c r="B944" s="1214"/>
      <c r="C944" s="1600"/>
      <c r="D944" s="1599"/>
      <c r="E944" s="1600"/>
      <c r="F944" s="1600"/>
      <c r="G944" s="1600"/>
      <c r="H944" s="1580"/>
      <c r="I944" s="1447">
        <v>0</v>
      </c>
      <c r="J944" s="1495"/>
      <c r="K944" s="1292"/>
      <c r="L944" s="745"/>
    </row>
    <row r="945" spans="1:12" s="1039" customFormat="1" ht="12">
      <c r="A945" s="1040"/>
      <c r="B945" s="1214"/>
      <c r="C945" s="1600"/>
      <c r="D945" s="1599"/>
      <c r="E945" s="1600"/>
      <c r="F945" s="1600"/>
      <c r="G945" s="1600"/>
      <c r="H945" s="1580"/>
      <c r="I945" s="1447">
        <v>0</v>
      </c>
      <c r="J945" s="1495"/>
      <c r="K945" s="1292"/>
      <c r="L945" s="745"/>
    </row>
    <row r="946" spans="1:12" s="1039" customFormat="1" ht="12">
      <c r="A946" s="1040"/>
      <c r="B946" s="1214"/>
      <c r="C946" s="1600"/>
      <c r="D946" s="1599"/>
      <c r="E946" s="1600"/>
      <c r="F946" s="1600"/>
      <c r="G946" s="1600"/>
      <c r="H946" s="1580"/>
      <c r="I946" s="1447">
        <v>0</v>
      </c>
      <c r="J946" s="1495"/>
      <c r="K946" s="1292"/>
      <c r="L946" s="745"/>
    </row>
    <row r="947" spans="1:12" s="1039" customFormat="1" ht="12">
      <c r="A947" s="1040"/>
      <c r="B947" s="1214"/>
      <c r="C947" s="1600"/>
      <c r="D947" s="1599"/>
      <c r="E947" s="1600"/>
      <c r="F947" s="1600"/>
      <c r="G947" s="1600"/>
      <c r="H947" s="1580"/>
      <c r="I947" s="1447">
        <v>0</v>
      </c>
      <c r="J947" s="1495"/>
      <c r="K947" s="1292"/>
      <c r="L947" s="745"/>
    </row>
    <row r="948" spans="1:12" s="1039" customFormat="1" ht="12">
      <c r="A948" s="1040"/>
      <c r="B948" s="1214"/>
      <c r="C948" s="1600"/>
      <c r="D948" s="1599"/>
      <c r="E948" s="1600"/>
      <c r="F948" s="1600"/>
      <c r="G948" s="1600"/>
      <c r="H948" s="1580"/>
      <c r="I948" s="1447">
        <v>0</v>
      </c>
      <c r="J948" s="1495"/>
      <c r="K948" s="1292"/>
      <c r="L948" s="745"/>
    </row>
    <row r="949" spans="1:12" s="1039" customFormat="1" ht="12">
      <c r="A949" s="1040"/>
      <c r="B949" s="1214"/>
      <c r="C949" s="1600"/>
      <c r="D949" s="1599"/>
      <c r="E949" s="1600"/>
      <c r="F949" s="1600"/>
      <c r="G949" s="1600"/>
      <c r="H949" s="1580"/>
      <c r="I949" s="1447">
        <v>0</v>
      </c>
      <c r="J949" s="1495"/>
      <c r="K949" s="1292"/>
      <c r="L949" s="745"/>
    </row>
    <row r="950" spans="1:12" s="1039" customFormat="1" ht="12">
      <c r="A950" s="1040"/>
      <c r="B950" s="1214"/>
      <c r="C950" s="1600"/>
      <c r="D950" s="1599"/>
      <c r="E950" s="1600"/>
      <c r="F950" s="1600"/>
      <c r="G950" s="1600"/>
      <c r="H950" s="1580"/>
      <c r="I950" s="1447"/>
      <c r="J950" s="1495"/>
      <c r="K950" s="1292"/>
      <c r="L950" s="745"/>
    </row>
    <row r="951" spans="1:12" s="1039" customFormat="1" ht="12">
      <c r="A951" s="1040"/>
      <c r="B951" s="1214"/>
      <c r="C951" s="1600"/>
      <c r="D951" s="1599"/>
      <c r="E951" s="1600"/>
      <c r="F951" s="1600"/>
      <c r="G951" s="1600"/>
      <c r="H951" s="1580"/>
      <c r="I951" s="1447"/>
      <c r="J951" s="1495"/>
      <c r="K951" s="1292"/>
      <c r="L951" s="745"/>
    </row>
    <row r="952" spans="1:12" s="1039" customFormat="1" ht="12">
      <c r="A952" s="1040"/>
      <c r="B952" s="1214"/>
      <c r="C952" s="1600"/>
      <c r="D952" s="1599"/>
      <c r="E952" s="1600"/>
      <c r="F952" s="1600"/>
      <c r="G952" s="1600"/>
      <c r="H952" s="1580"/>
      <c r="I952" s="1447"/>
      <c r="J952" s="1495"/>
      <c r="K952" s="1292"/>
      <c r="L952" s="745"/>
    </row>
    <row r="953" spans="1:12" s="1039" customFormat="1" ht="12">
      <c r="A953" s="1040"/>
      <c r="B953" s="1214"/>
      <c r="C953" s="1600"/>
      <c r="D953" s="1599"/>
      <c r="E953" s="1600"/>
      <c r="F953" s="1600"/>
      <c r="G953" s="1600"/>
      <c r="H953" s="1580"/>
      <c r="I953" s="1447"/>
      <c r="J953" s="1495"/>
      <c r="K953" s="1292"/>
      <c r="L953" s="745"/>
    </row>
    <row r="954" spans="1:12" s="1039" customFormat="1" ht="12">
      <c r="A954" s="1040"/>
      <c r="B954" s="1214"/>
      <c r="C954" s="1600"/>
      <c r="D954" s="1599"/>
      <c r="E954" s="1600"/>
      <c r="F954" s="1600"/>
      <c r="G954" s="1600"/>
      <c r="H954" s="1580"/>
      <c r="I954" s="1447"/>
      <c r="J954" s="1495"/>
      <c r="K954" s="1292"/>
      <c r="L954" s="745"/>
    </row>
    <row r="955" spans="1:12" s="1039" customFormat="1" ht="12">
      <c r="A955" s="1040"/>
      <c r="B955" s="1214"/>
      <c r="C955" s="1600"/>
      <c r="D955" s="1599"/>
      <c r="E955" s="1600"/>
      <c r="F955" s="1600"/>
      <c r="G955" s="1600"/>
      <c r="H955" s="1580"/>
      <c r="I955" s="1447"/>
      <c r="J955" s="1495"/>
      <c r="K955" s="1292"/>
      <c r="L955" s="745"/>
    </row>
    <row r="956" spans="1:12" s="1039" customFormat="1" ht="12">
      <c r="A956" s="1040"/>
      <c r="B956" s="1214"/>
      <c r="C956" s="1600"/>
      <c r="D956" s="1599"/>
      <c r="E956" s="1600"/>
      <c r="F956" s="1600"/>
      <c r="G956" s="1600"/>
      <c r="H956" s="1580"/>
      <c r="I956" s="1447"/>
      <c r="J956" s="1495"/>
      <c r="K956" s="1292"/>
      <c r="L956" s="745"/>
    </row>
    <row r="957" spans="1:12" s="1039" customFormat="1" ht="12">
      <c r="A957" s="1040"/>
      <c r="B957" s="1214"/>
      <c r="C957" s="1600"/>
      <c r="D957" s="1599"/>
      <c r="E957" s="1600"/>
      <c r="F957" s="1600"/>
      <c r="G957" s="1600"/>
      <c r="H957" s="1580"/>
      <c r="I957" s="1447"/>
      <c r="J957" s="1495"/>
      <c r="K957" s="1292"/>
      <c r="L957" s="745"/>
    </row>
    <row r="958" spans="1:12" s="1039" customFormat="1" ht="12">
      <c r="A958" s="1040"/>
      <c r="B958" s="1214"/>
      <c r="C958" s="1600"/>
      <c r="D958" s="1599"/>
      <c r="E958" s="1600"/>
      <c r="F958" s="1600"/>
      <c r="G958" s="1600"/>
      <c r="H958" s="1580"/>
      <c r="I958" s="1447"/>
      <c r="J958" s="1495"/>
      <c r="K958" s="1292"/>
      <c r="L958" s="745"/>
    </row>
    <row r="959" spans="1:12" s="1039" customFormat="1" ht="12">
      <c r="A959" s="1040"/>
      <c r="B959" s="1214"/>
      <c r="C959" s="1600"/>
      <c r="D959" s="1599"/>
      <c r="E959" s="1600"/>
      <c r="F959" s="1600"/>
      <c r="G959" s="1600"/>
      <c r="H959" s="1580"/>
      <c r="I959" s="1447"/>
      <c r="J959" s="1495"/>
      <c r="K959" s="1292"/>
      <c r="L959" s="745"/>
    </row>
    <row r="960" spans="1:12" s="1039" customFormat="1" ht="12">
      <c r="A960" s="1040"/>
      <c r="B960" s="1214"/>
      <c r="C960" s="1600"/>
      <c r="D960" s="1599"/>
      <c r="E960" s="1600"/>
      <c r="F960" s="1600"/>
      <c r="G960" s="1600"/>
      <c r="H960" s="1580"/>
      <c r="I960" s="1447"/>
      <c r="J960" s="1495"/>
      <c r="K960" s="1292"/>
      <c r="L960" s="745"/>
    </row>
    <row r="961" spans="1:12" s="1039" customFormat="1" ht="12">
      <c r="A961" s="1040"/>
      <c r="B961" s="1214"/>
      <c r="C961" s="1600"/>
      <c r="D961" s="1599"/>
      <c r="E961" s="1600"/>
      <c r="F961" s="1600"/>
      <c r="G961" s="1600"/>
      <c r="H961" s="1580"/>
      <c r="I961" s="1447"/>
      <c r="J961" s="1495"/>
      <c r="K961" s="1292"/>
      <c r="L961" s="745"/>
    </row>
    <row r="962" spans="1:12" s="1039" customFormat="1" ht="12">
      <c r="A962" s="1040"/>
      <c r="B962" s="1214"/>
      <c r="C962" s="1600"/>
      <c r="D962" s="1599"/>
      <c r="E962" s="1600"/>
      <c r="F962" s="1600"/>
      <c r="G962" s="1600"/>
      <c r="H962" s="1580"/>
      <c r="I962" s="1447"/>
      <c r="J962" s="1495"/>
      <c r="K962" s="1292"/>
      <c r="L962" s="745"/>
    </row>
    <row r="963" spans="1:12" s="1039" customFormat="1" ht="12">
      <c r="A963" s="1040"/>
      <c r="B963" s="1214"/>
      <c r="C963" s="1600"/>
      <c r="D963" s="1599"/>
      <c r="E963" s="1600"/>
      <c r="F963" s="1600"/>
      <c r="G963" s="1600"/>
      <c r="H963" s="1580"/>
      <c r="I963" s="1447"/>
      <c r="J963" s="1495"/>
      <c r="K963" s="1292"/>
      <c r="L963" s="745"/>
    </row>
  </sheetData>
  <mergeCells count="37">
    <mergeCell ref="E734:G734"/>
    <mergeCell ref="E736:G736"/>
    <mergeCell ref="E835:G835"/>
    <mergeCell ref="E703:G703"/>
    <mergeCell ref="E711:G711"/>
    <mergeCell ref="E713:G713"/>
    <mergeCell ref="E715:G715"/>
    <mergeCell ref="E717:G717"/>
    <mergeCell ref="E723:G723"/>
    <mergeCell ref="E699:G699"/>
    <mergeCell ref="E271:G271"/>
    <mergeCell ref="E273:G273"/>
    <mergeCell ref="E275:G275"/>
    <mergeCell ref="E281:G281"/>
    <mergeCell ref="E346:G346"/>
    <mergeCell ref="E517:G517"/>
    <mergeCell ref="E648:G648"/>
    <mergeCell ref="E656:G656"/>
    <mergeCell ref="E671:G671"/>
    <mergeCell ref="E688:G688"/>
    <mergeCell ref="E695:G695"/>
    <mergeCell ref="M4:N4"/>
    <mergeCell ref="P4:Q4"/>
    <mergeCell ref="S4:T4"/>
    <mergeCell ref="V4:W4"/>
    <mergeCell ref="E264:G264"/>
    <mergeCell ref="E4:G4"/>
    <mergeCell ref="E174:G174"/>
    <mergeCell ref="E177:G177"/>
    <mergeCell ref="E192:G192"/>
    <mergeCell ref="E199:G199"/>
    <mergeCell ref="E215:G215"/>
    <mergeCell ref="E232:G232"/>
    <mergeCell ref="E249:G249"/>
    <mergeCell ref="E255:G255"/>
    <mergeCell ref="E257:G257"/>
    <mergeCell ref="E260:G260"/>
  </mergeCells>
  <printOptions horizontalCentered="1"/>
  <pageMargins left="0.39370078740157483" right="0.39370078740157483" top="1.2204724409448819" bottom="0.59055118110236227" header="3.937007874015748E-2" footer="0.39370078740157483"/>
  <pageSetup paperSize="9" scale="74" fitToHeight="0" orientation="portrait" r:id="rId1"/>
  <headerFooter alignWithMargins="0">
    <oddHeader>&amp;L&amp;G&amp;C&amp;G</oddHeader>
    <oddFooter>&amp;L&amp;A - Page&amp;P/&amp;N</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tint="-0.499984740745262"/>
  </sheetPr>
  <dimension ref="A1:S732"/>
  <sheetViews>
    <sheetView showZeros="0" view="pageBreakPreview" zoomScale="115" zoomScaleNormal="90" zoomScaleSheetLayoutView="115" workbookViewId="0">
      <selection activeCell="J25" sqref="J25"/>
    </sheetView>
  </sheetViews>
  <sheetFormatPr baseColWidth="10" defaultColWidth="11.42578125" defaultRowHeight="14.25"/>
  <cols>
    <col min="1" max="1" width="3.140625" style="1225" customWidth="1"/>
    <col min="2" max="2" width="5.42578125" style="1681" customWidth="1"/>
    <col min="3" max="3" width="54.28515625" style="1682" customWidth="1"/>
    <col min="4" max="4" width="3.7109375" style="261" customWidth="1"/>
    <col min="5" max="5" width="8.42578125" style="1019" customWidth="1"/>
    <col min="6" max="6" width="8.42578125" style="261" customWidth="1"/>
    <col min="7" max="7" width="13.28515625" style="261" customWidth="1"/>
    <col min="8" max="8" width="11.7109375" style="1225" customWidth="1"/>
    <col min="9" max="9" width="11.42578125" style="1225"/>
    <col min="10" max="10" width="29" style="1225" customWidth="1"/>
    <col min="11" max="12" width="11.42578125" style="1225"/>
    <col min="13" max="13" width="15.7109375" style="1225" customWidth="1"/>
    <col min="14" max="16384" width="11.42578125" style="1225"/>
  </cols>
  <sheetData>
    <row r="1" spans="1:19" s="1199" customFormat="1" ht="15.75">
      <c r="A1" s="1338"/>
      <c r="B1" s="1632"/>
      <c r="C1" s="1633"/>
      <c r="D1" s="260"/>
      <c r="E1" s="1634"/>
      <c r="F1" s="260"/>
      <c r="G1" s="260"/>
    </row>
    <row r="2" spans="1:19" s="1199" customFormat="1" ht="15.75">
      <c r="A2" s="1341"/>
      <c r="B2" s="642" t="s">
        <v>825</v>
      </c>
      <c r="C2" s="1635" t="s">
        <v>5713</v>
      </c>
      <c r="D2" s="260"/>
      <c r="E2" s="1634"/>
      <c r="F2" s="644"/>
      <c r="G2" s="260"/>
    </row>
    <row r="3" spans="1:19">
      <c r="A3" s="1344"/>
      <c r="B3" s="1636"/>
      <c r="C3" s="1637"/>
      <c r="D3" s="265"/>
      <c r="E3" s="1638"/>
      <c r="F3" s="265"/>
      <c r="G3" s="265"/>
      <c r="I3" s="2195" t="s">
        <v>6504</v>
      </c>
      <c r="J3" s="2196">
        <f>E64+E65+E66+E71+E78+E82+E85+E88+E228+E229+E230</f>
        <v>12779.5</v>
      </c>
      <c r="M3" s="2195" t="s">
        <v>6505</v>
      </c>
      <c r="N3" s="2195">
        <f>E13+E14+E15+E16+E17+E18+E24+E25+E36+E40+E51+E52+E53+E56+E57+E58+E60</f>
        <v>28726.3</v>
      </c>
    </row>
    <row r="4" spans="1:19" s="1473" customFormat="1" ht="15.75" thickBot="1">
      <c r="A4" s="1639" t="s">
        <v>1843</v>
      </c>
      <c r="B4" s="1640"/>
      <c r="C4" s="1641" t="s">
        <v>175</v>
      </c>
      <c r="D4" s="1642" t="s">
        <v>36</v>
      </c>
      <c r="E4" s="1643" t="s">
        <v>176</v>
      </c>
      <c r="F4" s="1642" t="s">
        <v>177</v>
      </c>
      <c r="G4" s="1642" t="s">
        <v>178</v>
      </c>
    </row>
    <row r="5" spans="1:19" s="1210" customFormat="1" ht="15.75" thickBot="1">
      <c r="A5" s="453"/>
      <c r="B5" s="1644"/>
      <c r="C5" s="455"/>
      <c r="D5" s="456"/>
      <c r="E5" s="925"/>
      <c r="F5" s="312">
        <v>0</v>
      </c>
      <c r="G5" s="279" t="str">
        <f t="shared" ref="G5:G41" si="0">IF(E5=0,"",F5*E5)</f>
        <v/>
      </c>
      <c r="H5" s="331"/>
      <c r="I5" s="2692" t="s">
        <v>6774</v>
      </c>
      <c r="J5" s="2693"/>
      <c r="K5" s="179"/>
      <c r="L5" s="2692" t="s">
        <v>6775</v>
      </c>
      <c r="M5" s="2693"/>
      <c r="N5" s="179"/>
      <c r="O5" s="2692" t="s">
        <v>6776</v>
      </c>
      <c r="P5" s="2693"/>
      <c r="Q5" s="179"/>
      <c r="R5" s="2692" t="s">
        <v>6777</v>
      </c>
      <c r="S5" s="2693"/>
    </row>
    <row r="6" spans="1:19" s="1210" customFormat="1" ht="12.75" thickBot="1">
      <c r="A6" s="459"/>
      <c r="B6" s="1645" t="s">
        <v>289</v>
      </c>
      <c r="C6" s="801" t="s">
        <v>5714</v>
      </c>
      <c r="D6" s="456"/>
      <c r="E6" s="925"/>
      <c r="F6" s="312">
        <v>0</v>
      </c>
      <c r="G6" s="279" t="str">
        <f t="shared" si="0"/>
        <v/>
      </c>
      <c r="H6" s="331"/>
    </row>
    <row r="7" spans="1:19" s="331" customFormat="1" ht="12.75">
      <c r="A7" s="274"/>
      <c r="B7" s="1646"/>
      <c r="C7" s="1647" t="s">
        <v>5715</v>
      </c>
      <c r="D7" s="276" t="s">
        <v>5716</v>
      </c>
      <c r="E7" s="909">
        <v>1</v>
      </c>
      <c r="F7" s="312">
        <v>1695</v>
      </c>
      <c r="G7" s="279">
        <f t="shared" si="0"/>
        <v>1695</v>
      </c>
      <c r="I7" s="2056" t="s">
        <v>6422</v>
      </c>
      <c r="J7" s="2063" t="str">
        <f>VLOOKUP(I7,'FICHE RATIOS'!C:D,2,FALSE)</f>
        <v>Espaces verts</v>
      </c>
      <c r="L7" s="2028"/>
      <c r="M7" s="2029"/>
      <c r="O7" s="2028"/>
      <c r="P7" s="2029"/>
      <c r="R7" s="2028"/>
      <c r="S7" s="2029"/>
    </row>
    <row r="8" spans="1:19" s="331" customFormat="1" ht="12.75">
      <c r="A8" s="274"/>
      <c r="B8" s="1646"/>
      <c r="C8" s="1647" t="s">
        <v>5717</v>
      </c>
      <c r="D8" s="276" t="s">
        <v>5716</v>
      </c>
      <c r="E8" s="909">
        <v>1</v>
      </c>
      <c r="F8" s="312">
        <v>565</v>
      </c>
      <c r="G8" s="279">
        <f t="shared" si="0"/>
        <v>565</v>
      </c>
      <c r="I8" s="2058" t="s">
        <v>6422</v>
      </c>
      <c r="J8" s="2064" t="str">
        <f>VLOOKUP(I8,'FICHE RATIOS'!C:D,2,FALSE)</f>
        <v>Espaces verts</v>
      </c>
      <c r="L8" s="2030"/>
      <c r="M8" s="2031"/>
      <c r="O8" s="2030"/>
      <c r="P8" s="2031"/>
      <c r="R8" s="2030"/>
      <c r="S8" s="2031"/>
    </row>
    <row r="9" spans="1:19" s="331" customFormat="1" ht="12.75">
      <c r="A9" s="274"/>
      <c r="B9" s="1646"/>
      <c r="C9" s="1647" t="s">
        <v>5718</v>
      </c>
      <c r="D9" s="276" t="s">
        <v>5716</v>
      </c>
      <c r="E9" s="909">
        <v>1</v>
      </c>
      <c r="F9" s="312">
        <v>5085</v>
      </c>
      <c r="G9" s="279">
        <f t="shared" si="0"/>
        <v>5085</v>
      </c>
      <c r="I9" s="2058" t="s">
        <v>6422</v>
      </c>
      <c r="J9" s="2064" t="str">
        <f>VLOOKUP(I9,'FICHE RATIOS'!C:D,2,FALSE)</f>
        <v>Espaces verts</v>
      </c>
      <c r="L9" s="2030"/>
      <c r="M9" s="2031"/>
      <c r="O9" s="2030"/>
      <c r="P9" s="2031"/>
      <c r="R9" s="2030"/>
      <c r="S9" s="2031"/>
    </row>
    <row r="10" spans="1:19" s="331" customFormat="1" ht="12.75">
      <c r="A10" s="274"/>
      <c r="B10" s="1646"/>
      <c r="C10" s="1647"/>
      <c r="D10" s="276"/>
      <c r="E10" s="909"/>
      <c r="F10" s="312">
        <v>0</v>
      </c>
      <c r="G10" s="279" t="str">
        <f t="shared" si="0"/>
        <v/>
      </c>
      <c r="I10" s="2058"/>
      <c r="J10" s="2064" t="e">
        <f>VLOOKUP(I10,'FICHE RATIOS'!C:D,2,FALSE)</f>
        <v>#N/A</v>
      </c>
      <c r="L10" s="2032"/>
      <c r="M10" s="2031"/>
      <c r="O10" s="2032"/>
      <c r="P10" s="2031"/>
      <c r="R10" s="2032"/>
      <c r="S10" s="2031"/>
    </row>
    <row r="11" spans="1:19" s="331" customFormat="1" ht="24">
      <c r="A11" s="274"/>
      <c r="B11" s="1648">
        <v>3</v>
      </c>
      <c r="C11" s="1649" t="s">
        <v>5719</v>
      </c>
      <c r="D11" s="276"/>
      <c r="E11" s="909"/>
      <c r="F11" s="312"/>
      <c r="G11" s="279"/>
      <c r="I11" s="2058"/>
      <c r="J11" s="2064" t="e">
        <f>VLOOKUP(I11,'FICHE RATIOS'!C:D,2,FALSE)</f>
        <v>#N/A</v>
      </c>
      <c r="L11" s="2030"/>
      <c r="M11" s="2031"/>
      <c r="O11" s="2030"/>
      <c r="P11" s="2031"/>
      <c r="R11" s="2030"/>
      <c r="S11" s="2031"/>
    </row>
    <row r="12" spans="1:19" s="331" customFormat="1" ht="12.75">
      <c r="A12" s="274"/>
      <c r="B12" s="1650" t="s">
        <v>220</v>
      </c>
      <c r="C12" s="1651" t="s">
        <v>5720</v>
      </c>
      <c r="D12" s="276"/>
      <c r="E12" s="909"/>
      <c r="F12" s="312">
        <v>0</v>
      </c>
      <c r="G12" s="279" t="str">
        <f t="shared" si="0"/>
        <v/>
      </c>
      <c r="I12" s="2058"/>
      <c r="J12" s="2064" t="e">
        <f>VLOOKUP(I12,'FICHE RATIOS'!C:D,2,FALSE)</f>
        <v>#N/A</v>
      </c>
      <c r="L12" s="2030"/>
      <c r="M12" s="2031"/>
      <c r="O12" s="2030"/>
      <c r="P12" s="2031"/>
      <c r="R12" s="2030"/>
      <c r="S12" s="2031"/>
    </row>
    <row r="13" spans="1:19" s="331" customFormat="1" ht="25.7" customHeight="1">
      <c r="A13" s="274"/>
      <c r="B13" s="1646" t="s">
        <v>222</v>
      </c>
      <c r="C13" s="1647" t="s">
        <v>5721</v>
      </c>
      <c r="D13" s="276" t="s">
        <v>218</v>
      </c>
      <c r="E13" s="909">
        <v>1390</v>
      </c>
      <c r="F13" s="312">
        <v>141.83000000000001</v>
      </c>
      <c r="G13" s="279">
        <f t="shared" si="0"/>
        <v>197143.7</v>
      </c>
      <c r="I13" s="2058" t="s">
        <v>6483</v>
      </c>
      <c r="J13" s="2064" t="str">
        <f>VLOOKUP(I13,'FICHE RATIOS'!C:D,2,FALSE)</f>
        <v>Etanchéité (y compris protection)</v>
      </c>
      <c r="L13" s="2030"/>
      <c r="M13" s="2031"/>
      <c r="O13" s="2030"/>
      <c r="P13" s="2031"/>
      <c r="R13" s="2030"/>
      <c r="S13" s="2031"/>
    </row>
    <row r="14" spans="1:19" s="331" customFormat="1" ht="25.7" customHeight="1">
      <c r="A14" s="274"/>
      <c r="B14" s="1646" t="s">
        <v>224</v>
      </c>
      <c r="C14" s="1647" t="s">
        <v>5722</v>
      </c>
      <c r="D14" s="276" t="s">
        <v>218</v>
      </c>
      <c r="E14" s="909">
        <v>1425</v>
      </c>
      <c r="F14" s="312">
        <v>135.83000000000001</v>
      </c>
      <c r="G14" s="279">
        <f t="shared" si="0"/>
        <v>193557.75000000003</v>
      </c>
      <c r="I14" s="2058" t="s">
        <v>6483</v>
      </c>
      <c r="J14" s="2064" t="str">
        <f>VLOOKUP(I14,'FICHE RATIOS'!C:D,2,FALSE)</f>
        <v>Etanchéité (y compris protection)</v>
      </c>
      <c r="L14" s="2030"/>
      <c r="M14" s="2031"/>
      <c r="O14" s="2030"/>
      <c r="P14" s="2031"/>
      <c r="R14" s="2030"/>
      <c r="S14" s="2031"/>
    </row>
    <row r="15" spans="1:19" s="331" customFormat="1" ht="25.7" customHeight="1">
      <c r="A15" s="274"/>
      <c r="B15" s="1646" t="s">
        <v>227</v>
      </c>
      <c r="C15" s="1647" t="s">
        <v>5723</v>
      </c>
      <c r="D15" s="276" t="s">
        <v>218</v>
      </c>
      <c r="E15" s="909">
        <v>2000</v>
      </c>
      <c r="F15" s="312">
        <v>82.94</v>
      </c>
      <c r="G15" s="279">
        <f t="shared" si="0"/>
        <v>165880</v>
      </c>
      <c r="I15" s="2058" t="s">
        <v>6483</v>
      </c>
      <c r="J15" s="2064" t="str">
        <f>VLOOKUP(I15,'FICHE RATIOS'!C:D,2,FALSE)</f>
        <v>Etanchéité (y compris protection)</v>
      </c>
      <c r="L15" s="2032"/>
      <c r="M15" s="2031"/>
      <c r="O15" s="2032"/>
      <c r="P15" s="2031"/>
      <c r="R15" s="2032"/>
      <c r="S15" s="2031"/>
    </row>
    <row r="16" spans="1:19" s="331" customFormat="1" ht="12.75">
      <c r="A16" s="274"/>
      <c r="B16" s="1646" t="s">
        <v>1060</v>
      </c>
      <c r="C16" s="1647" t="s">
        <v>5724</v>
      </c>
      <c r="D16" s="276" t="s">
        <v>218</v>
      </c>
      <c r="E16" s="909">
        <v>200.3</v>
      </c>
      <c r="F16" s="312">
        <v>171.11</v>
      </c>
      <c r="G16" s="279">
        <f t="shared" si="0"/>
        <v>34273.333000000006</v>
      </c>
      <c r="I16" s="2058" t="s">
        <v>6483</v>
      </c>
      <c r="J16" s="2064" t="str">
        <f>VLOOKUP(I16,'FICHE RATIOS'!C:D,2,FALSE)</f>
        <v>Etanchéité (y compris protection)</v>
      </c>
      <c r="L16" s="2030"/>
      <c r="M16" s="2031"/>
      <c r="O16" s="2030"/>
      <c r="P16" s="2031"/>
      <c r="R16" s="2030"/>
      <c r="S16" s="2031"/>
    </row>
    <row r="17" spans="1:19" s="331" customFormat="1" ht="20.25">
      <c r="A17" s="274"/>
      <c r="B17" s="1646" t="s">
        <v>1060</v>
      </c>
      <c r="C17" s="1647" t="s">
        <v>5725</v>
      </c>
      <c r="D17" s="276" t="s">
        <v>218</v>
      </c>
      <c r="E17" s="909">
        <v>7</v>
      </c>
      <c r="F17" s="312">
        <v>155.09</v>
      </c>
      <c r="G17" s="279">
        <f t="shared" si="0"/>
        <v>1085.6300000000001</v>
      </c>
      <c r="I17" s="2058" t="s">
        <v>6483</v>
      </c>
      <c r="J17" s="2064" t="str">
        <f>VLOOKUP(I17,'FICHE RATIOS'!C:D,2,FALSE)</f>
        <v>Etanchéité (y compris protection)</v>
      </c>
      <c r="L17" s="2033"/>
      <c r="M17" s="2031"/>
      <c r="O17" s="2033"/>
      <c r="P17" s="2031"/>
      <c r="R17" s="2033"/>
      <c r="S17" s="2031"/>
    </row>
    <row r="18" spans="1:19" s="331" customFormat="1" ht="25.7" customHeight="1">
      <c r="A18" s="274"/>
      <c r="B18" s="1646" t="s">
        <v>1060</v>
      </c>
      <c r="C18" s="1647" t="s">
        <v>5726</v>
      </c>
      <c r="D18" s="276" t="s">
        <v>218</v>
      </c>
      <c r="E18" s="909">
        <v>29</v>
      </c>
      <c r="F18" s="312">
        <v>280.97000000000003</v>
      </c>
      <c r="G18" s="279">
        <f t="shared" si="0"/>
        <v>8148.130000000001</v>
      </c>
      <c r="I18" s="2058" t="s">
        <v>6483</v>
      </c>
      <c r="J18" s="2064" t="str">
        <f>VLOOKUP(I18,'FICHE RATIOS'!C:D,2,FALSE)</f>
        <v>Etanchéité (y compris protection)</v>
      </c>
      <c r="L18" s="2034"/>
      <c r="M18" s="2031"/>
      <c r="O18" s="2034"/>
      <c r="P18" s="2031"/>
      <c r="R18" s="2034"/>
      <c r="S18" s="2031"/>
    </row>
    <row r="19" spans="1:19" s="331" customFormat="1" ht="20.25">
      <c r="A19" s="274"/>
      <c r="B19" s="1646" t="s">
        <v>1060</v>
      </c>
      <c r="C19" s="1647" t="s">
        <v>5727</v>
      </c>
      <c r="D19" s="276" t="s">
        <v>5728</v>
      </c>
      <c r="E19" s="909">
        <v>42</v>
      </c>
      <c r="F19" s="312">
        <v>110.74</v>
      </c>
      <c r="G19" s="279">
        <f t="shared" si="0"/>
        <v>4651.08</v>
      </c>
      <c r="I19" s="2058" t="s">
        <v>6483</v>
      </c>
      <c r="J19" s="2064" t="str">
        <f>VLOOKUP(I19,'FICHE RATIOS'!C:D,2,FALSE)</f>
        <v>Etanchéité (y compris protection)</v>
      </c>
      <c r="L19" s="2033"/>
      <c r="M19" s="2031"/>
      <c r="O19" s="2033"/>
      <c r="P19" s="2031"/>
      <c r="R19" s="2033"/>
      <c r="S19" s="2031"/>
    </row>
    <row r="20" spans="1:19" s="331" customFormat="1" ht="15">
      <c r="A20" s="274"/>
      <c r="B20" s="1646" t="s">
        <v>1060</v>
      </c>
      <c r="C20" s="1647" t="s">
        <v>5729</v>
      </c>
      <c r="D20" s="276" t="s">
        <v>264</v>
      </c>
      <c r="E20" s="909">
        <v>6</v>
      </c>
      <c r="F20" s="312">
        <v>282.5</v>
      </c>
      <c r="G20" s="279">
        <f t="shared" si="0"/>
        <v>1695</v>
      </c>
      <c r="I20" s="2058" t="s">
        <v>6483</v>
      </c>
      <c r="J20" s="2064" t="str">
        <f>VLOOKUP(I20,'FICHE RATIOS'!C:D,2,FALSE)</f>
        <v>Etanchéité (y compris protection)</v>
      </c>
      <c r="L20" s="2035"/>
      <c r="M20" s="2031"/>
      <c r="O20" s="2035"/>
      <c r="P20" s="2031"/>
      <c r="R20" s="2035"/>
      <c r="S20" s="2031"/>
    </row>
    <row r="21" spans="1:19" s="331" customFormat="1" ht="25.7" customHeight="1">
      <c r="A21" s="274"/>
      <c r="B21" s="1646" t="s">
        <v>1063</v>
      </c>
      <c r="C21" s="1647" t="s">
        <v>5730</v>
      </c>
      <c r="D21" s="276" t="s">
        <v>235</v>
      </c>
      <c r="E21" s="909">
        <v>815</v>
      </c>
      <c r="F21" s="312">
        <v>47.46</v>
      </c>
      <c r="G21" s="279">
        <f t="shared" si="0"/>
        <v>38679.9</v>
      </c>
      <c r="I21" s="2058" t="s">
        <v>6483</v>
      </c>
      <c r="J21" s="2064" t="str">
        <f>VLOOKUP(I21,'FICHE RATIOS'!C:D,2,FALSE)</f>
        <v>Etanchéité (y compris protection)</v>
      </c>
      <c r="L21" s="2036"/>
      <c r="M21" s="2031"/>
      <c r="O21" s="2036"/>
      <c r="P21" s="2031"/>
      <c r="R21" s="2036"/>
      <c r="S21" s="2031"/>
    </row>
    <row r="22" spans="1:19" s="331" customFormat="1" ht="25.7" customHeight="1">
      <c r="A22" s="274"/>
      <c r="B22" s="1646" t="s">
        <v>1063</v>
      </c>
      <c r="C22" s="1647" t="s">
        <v>5731</v>
      </c>
      <c r="D22" s="276" t="s">
        <v>235</v>
      </c>
      <c r="E22" s="909">
        <v>30</v>
      </c>
      <c r="F22" s="312">
        <v>194.36</v>
      </c>
      <c r="G22" s="279">
        <f t="shared" si="0"/>
        <v>5830.8</v>
      </c>
      <c r="I22" s="2058" t="s">
        <v>6483</v>
      </c>
      <c r="J22" s="2064" t="str">
        <f>VLOOKUP(I22,'FICHE RATIOS'!C:D,2,FALSE)</f>
        <v>Etanchéité (y compris protection)</v>
      </c>
      <c r="L22" s="2034"/>
      <c r="M22" s="2031"/>
      <c r="O22" s="2034"/>
      <c r="P22" s="2031"/>
      <c r="R22" s="2034"/>
      <c r="S22" s="2031"/>
    </row>
    <row r="23" spans="1:19" s="331" customFormat="1" ht="25.7" customHeight="1">
      <c r="A23" s="274"/>
      <c r="B23" s="1646" t="s">
        <v>1063</v>
      </c>
      <c r="C23" s="1647" t="s">
        <v>5732</v>
      </c>
      <c r="D23" s="276" t="s">
        <v>235</v>
      </c>
      <c r="E23" s="909">
        <v>50</v>
      </c>
      <c r="F23" s="312">
        <v>271.2</v>
      </c>
      <c r="G23" s="279">
        <f t="shared" si="0"/>
        <v>13560</v>
      </c>
      <c r="I23" s="2058" t="s">
        <v>6483</v>
      </c>
      <c r="J23" s="2064" t="str">
        <f>VLOOKUP(I23,'FICHE RATIOS'!C:D,2,FALSE)</f>
        <v>Etanchéité (y compris protection)</v>
      </c>
      <c r="L23" s="2034"/>
      <c r="M23" s="2031"/>
      <c r="O23" s="2034"/>
      <c r="P23" s="2031"/>
      <c r="R23" s="2034"/>
      <c r="S23" s="2031"/>
    </row>
    <row r="24" spans="1:19" s="331" customFormat="1" ht="25.7" customHeight="1">
      <c r="A24" s="274"/>
      <c r="B24" s="1646" t="s">
        <v>1067</v>
      </c>
      <c r="C24" s="1647" t="s">
        <v>5733</v>
      </c>
      <c r="D24" s="276" t="s">
        <v>218</v>
      </c>
      <c r="E24" s="909">
        <v>90</v>
      </c>
      <c r="F24" s="312">
        <v>125.43</v>
      </c>
      <c r="G24" s="279">
        <f t="shared" si="0"/>
        <v>11288.7</v>
      </c>
      <c r="I24" s="2058" t="s">
        <v>6483</v>
      </c>
      <c r="J24" s="2064" t="str">
        <f>VLOOKUP(I24,'FICHE RATIOS'!C:D,2,FALSE)</f>
        <v>Etanchéité (y compris protection)</v>
      </c>
      <c r="L24" s="2034"/>
      <c r="M24" s="2031"/>
      <c r="O24" s="2034"/>
      <c r="P24" s="2031"/>
      <c r="R24" s="2034"/>
      <c r="S24" s="2031"/>
    </row>
    <row r="25" spans="1:19" s="331" customFormat="1" ht="12.75">
      <c r="A25" s="274"/>
      <c r="B25" s="1646"/>
      <c r="C25" s="1647" t="s">
        <v>5734</v>
      </c>
      <c r="D25" s="276" t="s">
        <v>218</v>
      </c>
      <c r="E25" s="909">
        <v>65</v>
      </c>
      <c r="F25" s="312">
        <v>102.64</v>
      </c>
      <c r="G25" s="279">
        <f t="shared" si="0"/>
        <v>6671.6</v>
      </c>
      <c r="I25" s="2058" t="s">
        <v>6483</v>
      </c>
      <c r="J25" s="2064" t="str">
        <f>VLOOKUP(I25,'FICHE RATIOS'!C:D,2,FALSE)</f>
        <v>Etanchéité (y compris protection)</v>
      </c>
      <c r="L25" s="2034"/>
      <c r="M25" s="2031"/>
      <c r="O25" s="2034"/>
      <c r="P25" s="2031"/>
      <c r="R25" s="2034"/>
      <c r="S25" s="2031"/>
    </row>
    <row r="26" spans="1:19" s="331" customFormat="1" ht="24">
      <c r="A26" s="274"/>
      <c r="B26" s="1646"/>
      <c r="C26" s="1647" t="s">
        <v>5735</v>
      </c>
      <c r="D26" s="276"/>
      <c r="E26" s="909">
        <v>0</v>
      </c>
      <c r="F26" s="312">
        <v>0</v>
      </c>
      <c r="G26" s="279" t="str">
        <f t="shared" si="0"/>
        <v/>
      </c>
      <c r="I26" s="2058" t="s">
        <v>6483</v>
      </c>
      <c r="J26" s="2064" t="str">
        <f>VLOOKUP(I26,'FICHE RATIOS'!C:D,2,FALSE)</f>
        <v>Etanchéité (y compris protection)</v>
      </c>
      <c r="L26" s="2034"/>
      <c r="M26" s="2031"/>
      <c r="O26" s="2034"/>
      <c r="P26" s="2031"/>
      <c r="R26" s="2034"/>
      <c r="S26" s="2031"/>
    </row>
    <row r="27" spans="1:19" s="331" customFormat="1" ht="12.75">
      <c r="A27" s="274"/>
      <c r="B27" s="1646"/>
      <c r="C27" s="1647"/>
      <c r="D27" s="276"/>
      <c r="E27" s="909"/>
      <c r="F27" s="312">
        <v>0</v>
      </c>
      <c r="G27" s="279" t="str">
        <f t="shared" si="0"/>
        <v/>
      </c>
      <c r="I27" s="2058" t="s">
        <v>6483</v>
      </c>
      <c r="J27" s="2064" t="str">
        <f>VLOOKUP(I27,'FICHE RATIOS'!C:D,2,FALSE)</f>
        <v>Etanchéité (y compris protection)</v>
      </c>
      <c r="L27" s="2034"/>
      <c r="M27" s="2031"/>
      <c r="O27" s="2034"/>
      <c r="P27" s="2031"/>
      <c r="R27" s="2034"/>
      <c r="S27" s="2031"/>
    </row>
    <row r="28" spans="1:19" s="331" customFormat="1" ht="12.75">
      <c r="A28" s="274"/>
      <c r="B28" s="1650" t="s">
        <v>2254</v>
      </c>
      <c r="C28" s="1651" t="s">
        <v>5736</v>
      </c>
      <c r="D28" s="276"/>
      <c r="E28" s="909"/>
      <c r="F28" s="312">
        <v>0</v>
      </c>
      <c r="G28" s="279" t="str">
        <f t="shared" si="0"/>
        <v/>
      </c>
      <c r="I28" s="2058" t="s">
        <v>6483</v>
      </c>
      <c r="J28" s="2064" t="str">
        <f>VLOOKUP(I28,'FICHE RATIOS'!C:D,2,FALSE)</f>
        <v>Etanchéité (y compris protection)</v>
      </c>
      <c r="L28" s="2034"/>
      <c r="M28" s="2031"/>
      <c r="O28" s="2034"/>
      <c r="P28" s="2031"/>
      <c r="R28" s="2034"/>
      <c r="S28" s="2031"/>
    </row>
    <row r="29" spans="1:19" s="331" customFormat="1" ht="25.7" customHeight="1">
      <c r="A29" s="274"/>
      <c r="B29" s="1646" t="s">
        <v>5737</v>
      </c>
      <c r="C29" s="1647" t="s">
        <v>5738</v>
      </c>
      <c r="D29" s="276"/>
      <c r="E29" s="909">
        <v>0</v>
      </c>
      <c r="F29" s="312">
        <v>0</v>
      </c>
      <c r="G29" s="279" t="s">
        <v>5739</v>
      </c>
      <c r="I29" s="2058" t="s">
        <v>6483</v>
      </c>
      <c r="J29" s="2064" t="str">
        <f>VLOOKUP(I29,'FICHE RATIOS'!C:D,2,FALSE)</f>
        <v>Etanchéité (y compris protection)</v>
      </c>
      <c r="L29" s="2034"/>
      <c r="M29" s="2031"/>
      <c r="O29" s="2034"/>
      <c r="P29" s="2031"/>
      <c r="R29" s="2034"/>
      <c r="S29" s="2031"/>
    </row>
    <row r="30" spans="1:19" s="331" customFormat="1" ht="24">
      <c r="A30" s="274"/>
      <c r="B30" s="1646" t="s">
        <v>5740</v>
      </c>
      <c r="C30" s="1647" t="s">
        <v>5741</v>
      </c>
      <c r="D30" s="276" t="s">
        <v>218</v>
      </c>
      <c r="E30" s="909">
        <v>1655</v>
      </c>
      <c r="F30" s="312">
        <v>27.82</v>
      </c>
      <c r="G30" s="279">
        <f t="shared" si="0"/>
        <v>46042.1</v>
      </c>
      <c r="I30" s="2058" t="s">
        <v>6483</v>
      </c>
      <c r="J30" s="2064" t="str">
        <f>VLOOKUP(I30,'FICHE RATIOS'!C:D,2,FALSE)</f>
        <v>Etanchéité (y compris protection)</v>
      </c>
      <c r="L30" s="2034"/>
      <c r="M30" s="2031"/>
      <c r="O30" s="2034"/>
      <c r="P30" s="2031"/>
      <c r="R30" s="2034"/>
      <c r="S30" s="2031"/>
    </row>
    <row r="31" spans="1:19" s="331" customFormat="1" ht="12.75">
      <c r="A31" s="274"/>
      <c r="B31" s="1646" t="s">
        <v>5742</v>
      </c>
      <c r="C31" s="1647" t="s">
        <v>5743</v>
      </c>
      <c r="D31" s="276" t="s">
        <v>235</v>
      </c>
      <c r="E31" s="909">
        <v>149</v>
      </c>
      <c r="F31" s="312">
        <v>182.05</v>
      </c>
      <c r="G31" s="279">
        <f t="shared" si="0"/>
        <v>27125.45</v>
      </c>
      <c r="I31" s="2058" t="s">
        <v>6483</v>
      </c>
      <c r="J31" s="2064" t="str">
        <f>VLOOKUP(I31,'FICHE RATIOS'!C:D,2,FALSE)</f>
        <v>Etanchéité (y compris protection)</v>
      </c>
      <c r="L31" s="2034"/>
      <c r="M31" s="2031"/>
      <c r="O31" s="2034"/>
      <c r="P31" s="2031"/>
      <c r="R31" s="2034"/>
      <c r="S31" s="2031"/>
    </row>
    <row r="32" spans="1:19" s="331" customFormat="1" ht="25.7" customHeight="1">
      <c r="A32" s="274"/>
      <c r="B32" s="1646"/>
      <c r="C32" s="1647" t="s">
        <v>5744</v>
      </c>
      <c r="D32" s="276" t="s">
        <v>235</v>
      </c>
      <c r="E32" s="909">
        <v>763</v>
      </c>
      <c r="F32" s="312">
        <v>182.05</v>
      </c>
      <c r="G32" s="279">
        <f t="shared" si="0"/>
        <v>138904.15</v>
      </c>
      <c r="I32" s="2058" t="s">
        <v>6483</v>
      </c>
      <c r="J32" s="2064" t="str">
        <f>VLOOKUP(I32,'FICHE RATIOS'!C:D,2,FALSE)</f>
        <v>Etanchéité (y compris protection)</v>
      </c>
      <c r="L32" s="2034"/>
      <c r="M32" s="2031"/>
      <c r="O32" s="2034"/>
      <c r="P32" s="2031"/>
      <c r="R32" s="2034"/>
      <c r="S32" s="2031"/>
    </row>
    <row r="33" spans="1:19" s="331" customFormat="1" ht="25.7" customHeight="1">
      <c r="A33" s="274"/>
      <c r="B33" s="1646"/>
      <c r="C33" s="1647" t="s">
        <v>5745</v>
      </c>
      <c r="D33" s="276" t="s">
        <v>235</v>
      </c>
      <c r="E33" s="909">
        <v>20</v>
      </c>
      <c r="F33" s="312">
        <v>182.05</v>
      </c>
      <c r="G33" s="279">
        <f t="shared" si="0"/>
        <v>3641</v>
      </c>
      <c r="I33" s="2058" t="s">
        <v>6483</v>
      </c>
      <c r="J33" s="2064" t="str">
        <f>VLOOKUP(I33,'FICHE RATIOS'!C:D,2,FALSE)</f>
        <v>Etanchéité (y compris protection)</v>
      </c>
      <c r="L33" s="2034"/>
      <c r="M33" s="2031"/>
      <c r="O33" s="2034"/>
      <c r="P33" s="2031"/>
      <c r="R33" s="2034"/>
      <c r="S33" s="2031"/>
    </row>
    <row r="34" spans="1:19" s="331" customFormat="1" ht="12.75">
      <c r="A34" s="274"/>
      <c r="B34" s="1646"/>
      <c r="C34" s="1647"/>
      <c r="D34" s="276"/>
      <c r="E34" s="909"/>
      <c r="F34" s="312">
        <v>0</v>
      </c>
      <c r="G34" s="279" t="str">
        <f t="shared" si="0"/>
        <v/>
      </c>
      <c r="I34" s="2058" t="s">
        <v>6483</v>
      </c>
      <c r="J34" s="2064" t="str">
        <f>VLOOKUP(I34,'FICHE RATIOS'!C:D,2,FALSE)</f>
        <v>Etanchéité (y compris protection)</v>
      </c>
      <c r="L34" s="2034"/>
      <c r="M34" s="2031"/>
      <c r="O34" s="2034"/>
      <c r="P34" s="2031"/>
      <c r="R34" s="2034"/>
      <c r="S34" s="2031"/>
    </row>
    <row r="35" spans="1:19" s="331" customFormat="1" ht="12.75">
      <c r="A35" s="274"/>
      <c r="B35" s="1650" t="s">
        <v>229</v>
      </c>
      <c r="C35" s="1651" t="s">
        <v>5746</v>
      </c>
      <c r="D35" s="276"/>
      <c r="E35" s="909"/>
      <c r="F35" s="312">
        <v>0</v>
      </c>
      <c r="G35" s="279" t="str">
        <f t="shared" si="0"/>
        <v/>
      </c>
      <c r="I35" s="2058" t="s">
        <v>6483</v>
      </c>
      <c r="J35" s="2064" t="str">
        <f>VLOOKUP(I35,'FICHE RATIOS'!C:D,2,FALSE)</f>
        <v>Etanchéité (y compris protection)</v>
      </c>
      <c r="L35" s="2034"/>
      <c r="M35" s="2031"/>
      <c r="O35" s="2034"/>
      <c r="P35" s="2031"/>
      <c r="R35" s="2034"/>
      <c r="S35" s="2031"/>
    </row>
    <row r="36" spans="1:19" s="331" customFormat="1" ht="25.7" customHeight="1">
      <c r="A36" s="274"/>
      <c r="B36" s="1646"/>
      <c r="C36" s="1647" t="s">
        <v>5747</v>
      </c>
      <c r="D36" s="276" t="s">
        <v>218</v>
      </c>
      <c r="E36" s="909">
        <v>2215</v>
      </c>
      <c r="F36" s="312">
        <v>141.25</v>
      </c>
      <c r="G36" s="279">
        <f t="shared" si="0"/>
        <v>312868.75</v>
      </c>
      <c r="I36" s="2058" t="s">
        <v>6483</v>
      </c>
      <c r="J36" s="2064" t="str">
        <f>VLOOKUP(I36,'FICHE RATIOS'!C:D,2,FALSE)</f>
        <v>Etanchéité (y compris protection)</v>
      </c>
      <c r="L36" s="2034"/>
      <c r="M36" s="2031"/>
      <c r="O36" s="2034"/>
      <c r="P36" s="2031"/>
      <c r="R36" s="2034"/>
      <c r="S36" s="2031"/>
    </row>
    <row r="37" spans="1:19" s="331" customFormat="1" ht="12.75">
      <c r="A37" s="274"/>
      <c r="B37" s="1646"/>
      <c r="C37" s="1647" t="s">
        <v>5748</v>
      </c>
      <c r="D37" s="276"/>
      <c r="E37" s="909">
        <v>85</v>
      </c>
      <c r="F37" s="312">
        <v>22.6</v>
      </c>
      <c r="G37" s="279">
        <f t="shared" si="0"/>
        <v>1921.0000000000002</v>
      </c>
      <c r="I37" s="2058" t="s">
        <v>6483</v>
      </c>
      <c r="J37" s="2064" t="str">
        <f>VLOOKUP(I37,'FICHE RATIOS'!C:D,2,FALSE)</f>
        <v>Etanchéité (y compris protection)</v>
      </c>
      <c r="L37" s="2034"/>
      <c r="M37" s="2031"/>
      <c r="O37" s="2034"/>
      <c r="P37" s="2031"/>
      <c r="R37" s="2034"/>
      <c r="S37" s="2031"/>
    </row>
    <row r="38" spans="1:19" s="331" customFormat="1" ht="12.75">
      <c r="A38" s="274"/>
      <c r="B38" s="1646"/>
      <c r="C38" s="1647"/>
      <c r="D38" s="276"/>
      <c r="E38" s="909"/>
      <c r="F38" s="312">
        <v>0</v>
      </c>
      <c r="G38" s="279" t="str">
        <f t="shared" si="0"/>
        <v/>
      </c>
      <c r="I38" s="2058" t="s">
        <v>6483</v>
      </c>
      <c r="J38" s="2064" t="str">
        <f>VLOOKUP(I38,'FICHE RATIOS'!C:D,2,FALSE)</f>
        <v>Etanchéité (y compris protection)</v>
      </c>
      <c r="L38" s="2034"/>
      <c r="M38" s="2031"/>
      <c r="O38" s="2034"/>
      <c r="P38" s="2031"/>
      <c r="R38" s="2034"/>
      <c r="S38" s="2031"/>
    </row>
    <row r="39" spans="1:19" s="331" customFormat="1" ht="12.75">
      <c r="A39" s="274"/>
      <c r="B39" s="1650" t="s">
        <v>5749</v>
      </c>
      <c r="C39" s="1651" t="s">
        <v>5750</v>
      </c>
      <c r="D39" s="276"/>
      <c r="E39" s="909"/>
      <c r="F39" s="312">
        <v>0</v>
      </c>
      <c r="G39" s="279" t="str">
        <f t="shared" si="0"/>
        <v/>
      </c>
      <c r="I39" s="2058" t="s">
        <v>6483</v>
      </c>
      <c r="J39" s="2064" t="str">
        <f>VLOOKUP(I39,'FICHE RATIOS'!C:D,2,FALSE)</f>
        <v>Etanchéité (y compris protection)</v>
      </c>
      <c r="L39" s="2034"/>
      <c r="M39" s="2031"/>
      <c r="O39" s="2034"/>
      <c r="P39" s="2031"/>
      <c r="R39" s="2034"/>
      <c r="S39" s="2031"/>
    </row>
    <row r="40" spans="1:19" s="331" customFormat="1" ht="12.75">
      <c r="A40" s="274"/>
      <c r="B40" s="1646"/>
      <c r="C40" s="1647" t="s">
        <v>5751</v>
      </c>
      <c r="D40" s="276" t="s">
        <v>70</v>
      </c>
      <c r="E40" s="909">
        <v>5</v>
      </c>
      <c r="F40" s="312">
        <v>143.85</v>
      </c>
      <c r="G40" s="279">
        <f t="shared" si="0"/>
        <v>719.25</v>
      </c>
      <c r="I40" s="2058" t="s">
        <v>6483</v>
      </c>
      <c r="J40" s="2064" t="str">
        <f>VLOOKUP(I40,'FICHE RATIOS'!C:D,2,FALSE)</f>
        <v>Etanchéité (y compris protection)</v>
      </c>
      <c r="L40" s="2034"/>
      <c r="M40" s="2031"/>
      <c r="O40" s="2034"/>
      <c r="P40" s="2031"/>
      <c r="R40" s="2034"/>
      <c r="S40" s="2031"/>
    </row>
    <row r="41" spans="1:19" s="331" customFormat="1" ht="24">
      <c r="A41" s="320"/>
      <c r="B41" s="1650" t="s">
        <v>236</v>
      </c>
      <c r="C41" s="1647" t="s">
        <v>5752</v>
      </c>
      <c r="D41" s="276"/>
      <c r="E41" s="909"/>
      <c r="F41" s="312">
        <v>0</v>
      </c>
      <c r="G41" s="279" t="str">
        <f t="shared" si="0"/>
        <v/>
      </c>
      <c r="I41" s="2058" t="s">
        <v>6483</v>
      </c>
      <c r="J41" s="2064" t="str">
        <f>VLOOKUP(I41,'FICHE RATIOS'!C:D,2,FALSE)</f>
        <v>Etanchéité (y compris protection)</v>
      </c>
      <c r="L41" s="2034"/>
      <c r="M41" s="2031"/>
      <c r="O41" s="2034"/>
      <c r="P41" s="2031"/>
      <c r="R41" s="2034"/>
      <c r="S41" s="2031"/>
    </row>
    <row r="42" spans="1:19" s="331" customFormat="1" ht="12.75">
      <c r="A42" s="274"/>
      <c r="B42" s="1646"/>
      <c r="C42" s="1647" t="s">
        <v>5753</v>
      </c>
      <c r="D42" s="276" t="s">
        <v>235</v>
      </c>
      <c r="E42" s="909">
        <v>45</v>
      </c>
      <c r="F42" s="312">
        <v>0</v>
      </c>
      <c r="G42" s="279" t="s">
        <v>5754</v>
      </c>
      <c r="I42" s="2058" t="s">
        <v>6483</v>
      </c>
      <c r="J42" s="2064" t="str">
        <f>VLOOKUP(I42,'FICHE RATIOS'!C:D,2,FALSE)</f>
        <v>Etanchéité (y compris protection)</v>
      </c>
      <c r="L42" s="2034"/>
      <c r="M42" s="2031"/>
      <c r="O42" s="2034"/>
      <c r="P42" s="2031"/>
      <c r="R42" s="2034"/>
      <c r="S42" s="2031"/>
    </row>
    <row r="43" spans="1:19" s="331" customFormat="1" ht="12.75">
      <c r="A43" s="274"/>
      <c r="B43" s="1646"/>
      <c r="C43" s="1647" t="s">
        <v>5755</v>
      </c>
      <c r="D43" s="276" t="s">
        <v>235</v>
      </c>
      <c r="E43" s="909">
        <v>10</v>
      </c>
      <c r="F43" s="312">
        <v>0</v>
      </c>
      <c r="G43" s="279" t="s">
        <v>5754</v>
      </c>
      <c r="I43" s="2058" t="s">
        <v>6483</v>
      </c>
      <c r="J43" s="2064" t="str">
        <f>VLOOKUP(I43,'FICHE RATIOS'!C:D,2,FALSE)</f>
        <v>Etanchéité (y compris protection)</v>
      </c>
      <c r="L43" s="2034"/>
      <c r="M43" s="2031"/>
      <c r="O43" s="2034"/>
      <c r="P43" s="2031"/>
      <c r="R43" s="2034"/>
      <c r="S43" s="2031"/>
    </row>
    <row r="44" spans="1:19" s="331" customFormat="1" ht="12.75">
      <c r="A44" s="274"/>
      <c r="B44" s="1646"/>
      <c r="C44" s="1647"/>
      <c r="D44" s="276"/>
      <c r="E44" s="909"/>
      <c r="F44" s="312"/>
      <c r="G44" s="279"/>
      <c r="I44" s="2058" t="s">
        <v>6483</v>
      </c>
      <c r="J44" s="2064" t="str">
        <f>VLOOKUP(I44,'FICHE RATIOS'!C:D,2,FALSE)</f>
        <v>Etanchéité (y compris protection)</v>
      </c>
      <c r="L44" s="2034"/>
      <c r="M44" s="2031"/>
      <c r="O44" s="2034"/>
      <c r="P44" s="2031"/>
      <c r="R44" s="2034"/>
      <c r="S44" s="2031"/>
    </row>
    <row r="45" spans="1:19" s="331" customFormat="1" ht="12.75">
      <c r="A45" s="274"/>
      <c r="B45" s="1650" t="s">
        <v>1080</v>
      </c>
      <c r="C45" s="1651" t="s">
        <v>5756</v>
      </c>
      <c r="D45" s="276"/>
      <c r="E45" s="909"/>
      <c r="F45" s="312">
        <v>0</v>
      </c>
      <c r="G45" s="279" t="str">
        <f>IF(E45=0,"",F45*E45)</f>
        <v/>
      </c>
      <c r="I45" s="2058" t="s">
        <v>6483</v>
      </c>
      <c r="J45" s="2064" t="str">
        <f>VLOOKUP(I45,'FICHE RATIOS'!C:D,2,FALSE)</f>
        <v>Etanchéité (y compris protection)</v>
      </c>
      <c r="L45" s="2034"/>
      <c r="M45" s="2031"/>
      <c r="O45" s="2034"/>
      <c r="P45" s="2031"/>
      <c r="R45" s="2034"/>
      <c r="S45" s="2031"/>
    </row>
    <row r="46" spans="1:19" s="331" customFormat="1" ht="12.75">
      <c r="A46" s="274"/>
      <c r="B46" s="1646" t="s">
        <v>1082</v>
      </c>
      <c r="C46" s="1647" t="s">
        <v>5757</v>
      </c>
      <c r="D46" s="276" t="s">
        <v>264</v>
      </c>
      <c r="E46" s="909">
        <v>1024</v>
      </c>
      <c r="F46" s="312">
        <v>125.87</v>
      </c>
      <c r="G46" s="279">
        <f>IF(E46=0,"",F46*E46)</f>
        <v>128890.88</v>
      </c>
      <c r="I46" s="2058" t="s">
        <v>6483</v>
      </c>
      <c r="J46" s="2064" t="str">
        <f>VLOOKUP(I46,'FICHE RATIOS'!C:D,2,FALSE)</f>
        <v>Etanchéité (y compris protection)</v>
      </c>
      <c r="L46" s="2034"/>
      <c r="M46" s="2031"/>
      <c r="O46" s="2034"/>
      <c r="P46" s="2031"/>
      <c r="R46" s="2034"/>
      <c r="S46" s="2031"/>
    </row>
    <row r="47" spans="1:19" s="331" customFormat="1" ht="12.75">
      <c r="A47" s="274"/>
      <c r="B47" s="1646" t="s">
        <v>1084</v>
      </c>
      <c r="C47" s="1647" t="s">
        <v>5758</v>
      </c>
      <c r="D47" s="276" t="s">
        <v>264</v>
      </c>
      <c r="E47" s="909" t="s">
        <v>854</v>
      </c>
      <c r="F47" s="312">
        <v>0</v>
      </c>
      <c r="G47" s="279" t="s">
        <v>854</v>
      </c>
      <c r="I47" s="2058" t="s">
        <v>6483</v>
      </c>
      <c r="J47" s="2064" t="str">
        <f>VLOOKUP(I47,'FICHE RATIOS'!C:D,2,FALSE)</f>
        <v>Etanchéité (y compris protection)</v>
      </c>
      <c r="L47" s="2034"/>
      <c r="M47" s="2031"/>
      <c r="O47" s="2034"/>
      <c r="P47" s="2031"/>
      <c r="R47" s="2034"/>
      <c r="S47" s="2031"/>
    </row>
    <row r="48" spans="1:19" s="331" customFormat="1" ht="12.75">
      <c r="A48" s="274"/>
      <c r="B48" s="1646"/>
      <c r="C48" s="1647"/>
      <c r="D48" s="276"/>
      <c r="E48" s="909"/>
      <c r="F48" s="312">
        <v>0</v>
      </c>
      <c r="G48" s="279" t="str">
        <f t="shared" ref="G48:G53" si="1">IF(E48=0,"",F48*E48)</f>
        <v/>
      </c>
      <c r="I48" s="2058" t="s">
        <v>6483</v>
      </c>
      <c r="J48" s="2064" t="str">
        <f>VLOOKUP(I48,'FICHE RATIOS'!C:D,2,FALSE)</f>
        <v>Etanchéité (y compris protection)</v>
      </c>
      <c r="L48" s="2034"/>
      <c r="M48" s="2031"/>
      <c r="O48" s="2034"/>
      <c r="P48" s="2031"/>
      <c r="R48" s="2034"/>
      <c r="S48" s="2031"/>
    </row>
    <row r="49" spans="1:19" s="331" customFormat="1" ht="12.75">
      <c r="A49" s="320"/>
      <c r="B49" s="1650" t="s">
        <v>1114</v>
      </c>
      <c r="C49" s="1651" t="s">
        <v>5759</v>
      </c>
      <c r="D49" s="276"/>
      <c r="E49" s="909"/>
      <c r="F49" s="312">
        <v>0</v>
      </c>
      <c r="G49" s="279" t="str">
        <f t="shared" si="1"/>
        <v/>
      </c>
      <c r="I49" s="2058" t="s">
        <v>6483</v>
      </c>
      <c r="J49" s="2064" t="str">
        <f>VLOOKUP(I49,'FICHE RATIOS'!C:D,2,FALSE)</f>
        <v>Etanchéité (y compris protection)</v>
      </c>
      <c r="L49" s="2034"/>
      <c r="M49" s="2031"/>
      <c r="O49" s="2034"/>
      <c r="P49" s="2031"/>
      <c r="R49" s="2034"/>
      <c r="S49" s="2031"/>
    </row>
    <row r="50" spans="1:19" s="331" customFormat="1" ht="12.75">
      <c r="A50" s="274"/>
      <c r="B50" s="1646" t="s">
        <v>1126</v>
      </c>
      <c r="C50" s="1647" t="s">
        <v>5760</v>
      </c>
      <c r="D50" s="276" t="s">
        <v>264</v>
      </c>
      <c r="E50" s="909">
        <v>115.04999999999998</v>
      </c>
      <c r="F50" s="312">
        <v>72.319999999999993</v>
      </c>
      <c r="G50" s="279">
        <f t="shared" si="1"/>
        <v>8320.4159999999974</v>
      </c>
      <c r="I50" s="2058" t="s">
        <v>6483</v>
      </c>
      <c r="J50" s="2064" t="str">
        <f>VLOOKUP(I50,'FICHE RATIOS'!C:D,2,FALSE)</f>
        <v>Etanchéité (y compris protection)</v>
      </c>
      <c r="L50" s="2034"/>
      <c r="M50" s="2031"/>
      <c r="O50" s="2034"/>
      <c r="P50" s="2031"/>
      <c r="R50" s="2034"/>
      <c r="S50" s="2031"/>
    </row>
    <row r="51" spans="1:19" s="331" customFormat="1" ht="24">
      <c r="A51" s="274"/>
      <c r="B51" s="1646" t="s">
        <v>1529</v>
      </c>
      <c r="C51" s="1647" t="s">
        <v>5761</v>
      </c>
      <c r="D51" s="276" t="s">
        <v>218</v>
      </c>
      <c r="E51" s="909">
        <v>4219</v>
      </c>
      <c r="F51" s="312">
        <v>2.2599999999999998</v>
      </c>
      <c r="G51" s="279">
        <f t="shared" si="1"/>
        <v>9534.9399999999987</v>
      </c>
      <c r="I51" s="2058" t="s">
        <v>6483</v>
      </c>
      <c r="J51" s="2064" t="str">
        <f>VLOOKUP(I51,'FICHE RATIOS'!C:D,2,FALSE)</f>
        <v>Etanchéité (y compris protection)</v>
      </c>
      <c r="L51" s="2034"/>
      <c r="M51" s="2031"/>
      <c r="O51" s="2034"/>
      <c r="P51" s="2031"/>
      <c r="R51" s="2034"/>
      <c r="S51" s="2031"/>
    </row>
    <row r="52" spans="1:19" s="331" customFormat="1" ht="24">
      <c r="A52" s="274"/>
      <c r="B52" s="1646"/>
      <c r="C52" s="1647" t="s">
        <v>5762</v>
      </c>
      <c r="D52" s="276" t="s">
        <v>218</v>
      </c>
      <c r="E52" s="909">
        <v>4219</v>
      </c>
      <c r="F52" s="312">
        <v>5.49</v>
      </c>
      <c r="G52" s="279">
        <f t="shared" si="1"/>
        <v>23162.31</v>
      </c>
      <c r="I52" s="2058" t="s">
        <v>6483</v>
      </c>
      <c r="J52" s="2064" t="str">
        <f>VLOOKUP(I52,'FICHE RATIOS'!C:D,2,FALSE)</f>
        <v>Etanchéité (y compris protection)</v>
      </c>
      <c r="L52" s="2034"/>
      <c r="M52" s="2031"/>
      <c r="O52" s="2034"/>
      <c r="P52" s="2031"/>
      <c r="R52" s="2034"/>
      <c r="S52" s="2031"/>
    </row>
    <row r="53" spans="1:19" s="331" customFormat="1" ht="25.7" customHeight="1">
      <c r="A53" s="274"/>
      <c r="B53" s="1646" t="s">
        <v>1122</v>
      </c>
      <c r="C53" s="1647" t="s">
        <v>5763</v>
      </c>
      <c r="D53" s="276" t="s">
        <v>218</v>
      </c>
      <c r="E53" s="909">
        <v>403</v>
      </c>
      <c r="F53" s="312">
        <v>23.73</v>
      </c>
      <c r="G53" s="279">
        <f t="shared" si="1"/>
        <v>9563.19</v>
      </c>
      <c r="I53" s="2058" t="s">
        <v>6483</v>
      </c>
      <c r="J53" s="2064" t="str">
        <f>VLOOKUP(I53,'FICHE RATIOS'!C:D,2,FALSE)</f>
        <v>Etanchéité (y compris protection)</v>
      </c>
      <c r="L53" s="2034"/>
      <c r="M53" s="2031"/>
      <c r="O53" s="2034"/>
      <c r="P53" s="2031"/>
      <c r="R53" s="2034"/>
      <c r="S53" s="2031"/>
    </row>
    <row r="54" spans="1:19" s="331" customFormat="1" ht="12.75">
      <c r="A54" s="274"/>
      <c r="B54" s="1646" t="s">
        <v>1129</v>
      </c>
      <c r="C54" s="1647" t="s">
        <v>5764</v>
      </c>
      <c r="D54" s="276" t="s">
        <v>264</v>
      </c>
      <c r="E54" s="909">
        <v>1.8</v>
      </c>
      <c r="F54" s="312">
        <v>0</v>
      </c>
      <c r="G54" s="279" t="s">
        <v>854</v>
      </c>
      <c r="I54" s="2058" t="s">
        <v>6483</v>
      </c>
      <c r="J54" s="2064" t="str">
        <f>VLOOKUP(I54,'FICHE RATIOS'!C:D,2,FALSE)</f>
        <v>Etanchéité (y compris protection)</v>
      </c>
      <c r="L54" s="2034"/>
      <c r="M54" s="2031"/>
      <c r="O54" s="2034"/>
      <c r="P54" s="2031"/>
      <c r="R54" s="2034"/>
      <c r="S54" s="2031"/>
    </row>
    <row r="55" spans="1:19" s="331" customFormat="1" ht="12.75">
      <c r="A55" s="274"/>
      <c r="B55" s="1646" t="s">
        <v>1131</v>
      </c>
      <c r="C55" s="1647" t="s">
        <v>5765</v>
      </c>
      <c r="D55" s="276" t="s">
        <v>264</v>
      </c>
      <c r="E55" s="909">
        <v>13.5</v>
      </c>
      <c r="F55" s="312">
        <v>0</v>
      </c>
      <c r="G55" s="279" t="s">
        <v>854</v>
      </c>
      <c r="I55" s="2058" t="s">
        <v>6483</v>
      </c>
      <c r="J55" s="2064" t="str">
        <f>VLOOKUP(I55,'FICHE RATIOS'!C:D,2,FALSE)</f>
        <v>Etanchéité (y compris protection)</v>
      </c>
      <c r="L55" s="2034"/>
      <c r="M55" s="2031"/>
      <c r="O55" s="2034"/>
      <c r="P55" s="2031"/>
      <c r="R55" s="2034"/>
      <c r="S55" s="2031"/>
    </row>
    <row r="56" spans="1:19" s="331" customFormat="1" ht="12.75">
      <c r="A56" s="274"/>
      <c r="B56" s="1646"/>
      <c r="C56" s="1647" t="s">
        <v>5766</v>
      </c>
      <c r="D56" s="276" t="s">
        <v>218</v>
      </c>
      <c r="E56" s="909">
        <v>99</v>
      </c>
      <c r="F56" s="312">
        <v>5.49</v>
      </c>
      <c r="G56" s="279">
        <f t="shared" ref="G56:G82" si="2">IF(E56=0,"",F56*E56)</f>
        <v>543.51</v>
      </c>
      <c r="I56" s="2058" t="s">
        <v>6483</v>
      </c>
      <c r="J56" s="2064" t="str">
        <f>VLOOKUP(I56,'FICHE RATIOS'!C:D,2,FALSE)</f>
        <v>Etanchéité (y compris protection)</v>
      </c>
      <c r="L56" s="2034"/>
      <c r="M56" s="2031"/>
      <c r="O56" s="2034"/>
      <c r="P56" s="2031"/>
      <c r="R56" s="2034"/>
      <c r="S56" s="2031"/>
    </row>
    <row r="57" spans="1:19" s="331" customFormat="1" ht="12.75">
      <c r="A57" s="274"/>
      <c r="B57" s="1646"/>
      <c r="C57" s="1647" t="s">
        <v>5767</v>
      </c>
      <c r="D57" s="276" t="s">
        <v>218</v>
      </c>
      <c r="E57" s="909">
        <v>49</v>
      </c>
      <c r="F57" s="312">
        <v>5.62</v>
      </c>
      <c r="G57" s="279">
        <f t="shared" si="2"/>
        <v>275.38</v>
      </c>
      <c r="I57" s="2058" t="s">
        <v>6483</v>
      </c>
      <c r="J57" s="2064" t="str">
        <f>VLOOKUP(I57,'FICHE RATIOS'!C:D,2,FALSE)</f>
        <v>Etanchéité (y compris protection)</v>
      </c>
      <c r="L57" s="2034"/>
      <c r="M57" s="2031"/>
      <c r="O57" s="2034"/>
      <c r="P57" s="2031"/>
      <c r="R57" s="2034"/>
      <c r="S57" s="2031"/>
    </row>
    <row r="58" spans="1:19" s="331" customFormat="1" ht="24">
      <c r="A58" s="274"/>
      <c r="B58" s="1646"/>
      <c r="C58" s="1647" t="s">
        <v>5768</v>
      </c>
      <c r="D58" s="276" t="s">
        <v>218</v>
      </c>
      <c r="E58" s="909">
        <v>5340</v>
      </c>
      <c r="F58" s="312">
        <v>2.2599999999999998</v>
      </c>
      <c r="G58" s="279">
        <f t="shared" si="2"/>
        <v>12068.4</v>
      </c>
      <c r="I58" s="2058" t="s">
        <v>6483</v>
      </c>
      <c r="J58" s="2064" t="str">
        <f>VLOOKUP(I58,'FICHE RATIOS'!C:D,2,FALSE)</f>
        <v>Etanchéité (y compris protection)</v>
      </c>
      <c r="L58" s="2034"/>
      <c r="M58" s="2031"/>
      <c r="O58" s="2034"/>
      <c r="P58" s="2031"/>
      <c r="R58" s="2034"/>
      <c r="S58" s="2031"/>
    </row>
    <row r="59" spans="1:19" s="331" customFormat="1" ht="12.75">
      <c r="A59" s="274"/>
      <c r="B59" s="1646" t="s">
        <v>1116</v>
      </c>
      <c r="C59" s="1647" t="s">
        <v>5769</v>
      </c>
      <c r="D59" s="276" t="s">
        <v>264</v>
      </c>
      <c r="E59" s="909">
        <v>164.47</v>
      </c>
      <c r="F59" s="312">
        <v>246.34</v>
      </c>
      <c r="G59" s="279">
        <f t="shared" si="2"/>
        <v>40515.539799999999</v>
      </c>
      <c r="I59" s="2058" t="s">
        <v>6483</v>
      </c>
      <c r="J59" s="2064" t="str">
        <f>VLOOKUP(I59,'FICHE RATIOS'!C:D,2,FALSE)</f>
        <v>Etanchéité (y compris protection)</v>
      </c>
      <c r="L59" s="2034"/>
      <c r="M59" s="2031"/>
      <c r="O59" s="2034"/>
      <c r="P59" s="2031"/>
      <c r="R59" s="2034"/>
      <c r="S59" s="2031"/>
    </row>
    <row r="60" spans="1:19" s="331" customFormat="1" ht="24">
      <c r="A60" s="274"/>
      <c r="B60" s="1646" t="s">
        <v>1119</v>
      </c>
      <c r="C60" s="1647" t="s">
        <v>5770</v>
      </c>
      <c r="D60" s="276" t="s">
        <v>218</v>
      </c>
      <c r="E60" s="909">
        <v>6971</v>
      </c>
      <c r="F60" s="312">
        <v>5.49</v>
      </c>
      <c r="G60" s="279">
        <f t="shared" si="2"/>
        <v>38270.79</v>
      </c>
      <c r="I60" s="2058" t="s">
        <v>6483</v>
      </c>
      <c r="J60" s="2064" t="str">
        <f>VLOOKUP(I60,'FICHE RATIOS'!C:D,2,FALSE)</f>
        <v>Etanchéité (y compris protection)</v>
      </c>
      <c r="L60" s="2034"/>
      <c r="M60" s="2031"/>
      <c r="O60" s="2034"/>
      <c r="P60" s="2031"/>
      <c r="R60" s="2034"/>
      <c r="S60" s="2031"/>
    </row>
    <row r="61" spans="1:19" s="331" customFormat="1" ht="12.75">
      <c r="A61" s="274"/>
      <c r="B61" s="1646"/>
      <c r="C61" s="1647"/>
      <c r="D61" s="276"/>
      <c r="E61" s="909"/>
      <c r="F61" s="312"/>
      <c r="G61" s="279"/>
      <c r="I61" s="2058"/>
      <c r="J61" s="2064" t="e">
        <f>VLOOKUP(I61,'FICHE RATIOS'!C:D,2,FALSE)</f>
        <v>#N/A</v>
      </c>
      <c r="L61" s="2034"/>
      <c r="M61" s="2031"/>
      <c r="O61" s="2034"/>
      <c r="P61" s="2031"/>
      <c r="R61" s="2034"/>
      <c r="S61" s="2031"/>
    </row>
    <row r="62" spans="1:19" s="331" customFormat="1" ht="24">
      <c r="A62" s="274"/>
      <c r="B62" s="1648">
        <v>4</v>
      </c>
      <c r="C62" s="1649" t="s">
        <v>5771</v>
      </c>
      <c r="D62" s="276"/>
      <c r="E62" s="909"/>
      <c r="F62" s="312">
        <v>0</v>
      </c>
      <c r="G62" s="279" t="str">
        <f t="shared" si="2"/>
        <v/>
      </c>
      <c r="I62" s="2058"/>
      <c r="J62" s="2064" t="e">
        <f>VLOOKUP(I62,'FICHE RATIOS'!C:D,2,FALSE)</f>
        <v>#N/A</v>
      </c>
      <c r="L62" s="2034"/>
      <c r="M62" s="2031"/>
      <c r="O62" s="2034"/>
      <c r="P62" s="2031"/>
      <c r="R62" s="2034"/>
      <c r="S62" s="2031"/>
    </row>
    <row r="63" spans="1:19" s="331" customFormat="1" ht="12.75">
      <c r="A63" s="274"/>
      <c r="B63" s="1650" t="s">
        <v>254</v>
      </c>
      <c r="C63" s="1651" t="s">
        <v>5720</v>
      </c>
      <c r="D63" s="276"/>
      <c r="E63" s="909"/>
      <c r="F63" s="312">
        <v>0</v>
      </c>
      <c r="G63" s="279" t="str">
        <f t="shared" si="2"/>
        <v/>
      </c>
      <c r="I63" s="2058"/>
      <c r="J63" s="2064" t="e">
        <f>VLOOKUP(I63,'FICHE RATIOS'!C:D,2,FALSE)</f>
        <v>#N/A</v>
      </c>
      <c r="L63" s="2034"/>
      <c r="M63" s="2031"/>
      <c r="O63" s="2034"/>
      <c r="P63" s="2031"/>
      <c r="R63" s="2034"/>
      <c r="S63" s="2031"/>
    </row>
    <row r="64" spans="1:19" s="331" customFormat="1" ht="25.7" customHeight="1">
      <c r="A64" s="274"/>
      <c r="B64" s="1646" t="s">
        <v>259</v>
      </c>
      <c r="C64" s="1647" t="s">
        <v>5772</v>
      </c>
      <c r="D64" s="276" t="s">
        <v>218</v>
      </c>
      <c r="E64" s="909">
        <v>995</v>
      </c>
      <c r="F64" s="312">
        <v>141.83000000000001</v>
      </c>
      <c r="G64" s="279">
        <f t="shared" si="2"/>
        <v>141120.85</v>
      </c>
      <c r="I64" s="2058" t="s">
        <v>6422</v>
      </c>
      <c r="J64" s="2064" t="str">
        <f>VLOOKUP(I64,'FICHE RATIOS'!C:D,2,FALSE)</f>
        <v>Espaces verts</v>
      </c>
      <c r="L64" s="2034"/>
      <c r="M64" s="2031"/>
      <c r="O64" s="2034"/>
      <c r="P64" s="2031"/>
      <c r="R64" s="2034"/>
      <c r="S64" s="2031"/>
    </row>
    <row r="65" spans="1:19" s="331" customFormat="1" ht="25.7" customHeight="1">
      <c r="A65" s="274"/>
      <c r="B65" s="1646"/>
      <c r="C65" s="1647" t="s">
        <v>5773</v>
      </c>
      <c r="D65" s="276" t="s">
        <v>218</v>
      </c>
      <c r="E65" s="909">
        <v>80</v>
      </c>
      <c r="F65" s="312">
        <v>82.94</v>
      </c>
      <c r="G65" s="279">
        <f t="shared" si="2"/>
        <v>6635.2</v>
      </c>
      <c r="I65" s="2058" t="s">
        <v>6422</v>
      </c>
      <c r="J65" s="2064" t="str">
        <f>VLOOKUP(I65,'FICHE RATIOS'!C:D,2,FALSE)</f>
        <v>Espaces verts</v>
      </c>
      <c r="L65" s="2034"/>
      <c r="M65" s="2031"/>
      <c r="O65" s="2034"/>
      <c r="P65" s="2031"/>
      <c r="R65" s="2034"/>
      <c r="S65" s="2031"/>
    </row>
    <row r="66" spans="1:19" s="331" customFormat="1" ht="25.7" customHeight="1">
      <c r="A66" s="274"/>
      <c r="B66" s="1646" t="s">
        <v>261</v>
      </c>
      <c r="C66" s="1647" t="s">
        <v>5774</v>
      </c>
      <c r="D66" s="276" t="s">
        <v>218</v>
      </c>
      <c r="E66" s="909">
        <v>445</v>
      </c>
      <c r="F66" s="312">
        <v>125.43</v>
      </c>
      <c r="G66" s="279">
        <f t="shared" si="2"/>
        <v>55816.350000000006</v>
      </c>
      <c r="I66" s="2058" t="s">
        <v>6422</v>
      </c>
      <c r="J66" s="2064" t="str">
        <f>VLOOKUP(I66,'FICHE RATIOS'!C:D,2,FALSE)</f>
        <v>Espaces verts</v>
      </c>
      <c r="L66" s="2034"/>
      <c r="M66" s="2031"/>
      <c r="O66" s="2034"/>
      <c r="P66" s="2031"/>
      <c r="R66" s="2034"/>
      <c r="S66" s="2031"/>
    </row>
    <row r="67" spans="1:19" s="331" customFormat="1" ht="12.75">
      <c r="A67" s="274"/>
      <c r="B67" s="1646"/>
      <c r="C67" s="1647" t="s">
        <v>5775</v>
      </c>
      <c r="D67" s="276" t="s">
        <v>235</v>
      </c>
      <c r="E67" s="909">
        <v>100</v>
      </c>
      <c r="F67" s="312">
        <v>57.63</v>
      </c>
      <c r="G67" s="279">
        <f t="shared" si="2"/>
        <v>5763</v>
      </c>
      <c r="I67" s="2058" t="s">
        <v>6422</v>
      </c>
      <c r="J67" s="2064" t="str">
        <f>VLOOKUP(I67,'FICHE RATIOS'!C:D,2,FALSE)</f>
        <v>Espaces verts</v>
      </c>
      <c r="L67" s="2034"/>
      <c r="M67" s="2031"/>
      <c r="O67" s="2034"/>
      <c r="P67" s="2031"/>
      <c r="R67" s="2034"/>
      <c r="S67" s="2031"/>
    </row>
    <row r="68" spans="1:19" s="331" customFormat="1" ht="12.75">
      <c r="A68" s="274"/>
      <c r="B68" s="1646"/>
      <c r="C68" s="1647" t="s">
        <v>5776</v>
      </c>
      <c r="D68" s="276" t="s">
        <v>235</v>
      </c>
      <c r="E68" s="909">
        <v>110</v>
      </c>
      <c r="F68" s="312">
        <v>57.63</v>
      </c>
      <c r="G68" s="279">
        <f t="shared" si="2"/>
        <v>6339.3</v>
      </c>
      <c r="I68" s="2058" t="s">
        <v>6422</v>
      </c>
      <c r="J68" s="2064" t="str">
        <f>VLOOKUP(I68,'FICHE RATIOS'!C:D,2,FALSE)</f>
        <v>Espaces verts</v>
      </c>
      <c r="L68" s="2034"/>
      <c r="M68" s="2031"/>
      <c r="O68" s="2034"/>
      <c r="P68" s="2031"/>
      <c r="R68" s="2034"/>
      <c r="S68" s="2031"/>
    </row>
    <row r="69" spans="1:19" s="331" customFormat="1" ht="12.75">
      <c r="A69" s="274"/>
      <c r="B69" s="1646"/>
      <c r="C69" s="1647"/>
      <c r="D69" s="276"/>
      <c r="E69" s="909"/>
      <c r="F69" s="312">
        <v>0</v>
      </c>
      <c r="G69" s="279" t="str">
        <f t="shared" si="2"/>
        <v/>
      </c>
      <c r="I69" s="2058" t="s">
        <v>6422</v>
      </c>
      <c r="J69" s="2064" t="str">
        <f>VLOOKUP(I69,'FICHE RATIOS'!C:D,2,FALSE)</f>
        <v>Espaces verts</v>
      </c>
      <c r="L69" s="2034"/>
      <c r="M69" s="2031"/>
      <c r="O69" s="2034"/>
      <c r="P69" s="2031"/>
      <c r="R69" s="2034"/>
      <c r="S69" s="2031"/>
    </row>
    <row r="70" spans="1:19" s="331" customFormat="1" ht="12.75">
      <c r="A70" s="274"/>
      <c r="B70" s="1646"/>
      <c r="C70" s="1651" t="s">
        <v>5750</v>
      </c>
      <c r="D70" s="276"/>
      <c r="E70" s="909"/>
      <c r="F70" s="312">
        <v>0</v>
      </c>
      <c r="G70" s="279" t="str">
        <f t="shared" si="2"/>
        <v/>
      </c>
      <c r="I70" s="2058" t="s">
        <v>6422</v>
      </c>
      <c r="J70" s="2064" t="str">
        <f>VLOOKUP(I70,'FICHE RATIOS'!C:D,2,FALSE)</f>
        <v>Espaces verts</v>
      </c>
      <c r="L70" s="2034"/>
      <c r="M70" s="2031"/>
      <c r="O70" s="2034"/>
      <c r="P70" s="2031"/>
      <c r="R70" s="2034"/>
      <c r="S70" s="2031"/>
    </row>
    <row r="71" spans="1:19" s="331" customFormat="1" ht="12.75">
      <c r="A71" s="274"/>
      <c r="B71" s="1646"/>
      <c r="C71" s="1647" t="s">
        <v>5777</v>
      </c>
      <c r="D71" s="276" t="s">
        <v>218</v>
      </c>
      <c r="E71" s="909">
        <v>75</v>
      </c>
      <c r="F71" s="312">
        <v>10.17</v>
      </c>
      <c r="G71" s="279">
        <f t="shared" si="2"/>
        <v>762.75</v>
      </c>
      <c r="I71" s="2058" t="s">
        <v>6422</v>
      </c>
      <c r="J71" s="2064" t="str">
        <f>VLOOKUP(I71,'FICHE RATIOS'!C:D,2,FALSE)</f>
        <v>Espaces verts</v>
      </c>
      <c r="L71" s="2034"/>
      <c r="M71" s="2031"/>
      <c r="O71" s="2034"/>
      <c r="P71" s="2031"/>
      <c r="R71" s="2034"/>
      <c r="S71" s="2031"/>
    </row>
    <row r="72" spans="1:19" s="331" customFormat="1" ht="12.75">
      <c r="A72" s="274"/>
      <c r="B72" s="1646"/>
      <c r="C72" s="1647"/>
      <c r="D72" s="276"/>
      <c r="E72" s="909"/>
      <c r="F72" s="312">
        <v>0</v>
      </c>
      <c r="G72" s="279" t="str">
        <f t="shared" si="2"/>
        <v/>
      </c>
      <c r="I72" s="2058" t="s">
        <v>6422</v>
      </c>
      <c r="J72" s="2064" t="str">
        <f>VLOOKUP(I72,'FICHE RATIOS'!C:D,2,FALSE)</f>
        <v>Espaces verts</v>
      </c>
      <c r="L72" s="2034"/>
      <c r="M72" s="2031"/>
      <c r="O72" s="2034"/>
      <c r="P72" s="2031"/>
      <c r="R72" s="2034"/>
      <c r="S72" s="2031"/>
    </row>
    <row r="73" spans="1:19" s="331" customFormat="1" ht="12.75">
      <c r="A73" s="1652"/>
      <c r="B73" s="1653" t="s">
        <v>891</v>
      </c>
      <c r="C73" s="1654" t="s">
        <v>5756</v>
      </c>
      <c r="D73" s="276"/>
      <c r="E73" s="909"/>
      <c r="F73" s="312">
        <v>0</v>
      </c>
      <c r="G73" s="279" t="str">
        <f t="shared" si="2"/>
        <v/>
      </c>
      <c r="I73" s="2058" t="s">
        <v>6422</v>
      </c>
      <c r="J73" s="2064" t="str">
        <f>VLOOKUP(I73,'FICHE RATIOS'!C:D,2,FALSE)</f>
        <v>Espaces verts</v>
      </c>
      <c r="L73" s="2034"/>
      <c r="M73" s="2031"/>
      <c r="O73" s="2034"/>
      <c r="P73" s="2031"/>
      <c r="R73" s="2034"/>
      <c r="S73" s="2031"/>
    </row>
    <row r="74" spans="1:19" s="331" customFormat="1" ht="25.7" customHeight="1">
      <c r="A74" s="274"/>
      <c r="B74" s="1646" t="s">
        <v>5778</v>
      </c>
      <c r="C74" s="1647" t="s">
        <v>5779</v>
      </c>
      <c r="D74" s="276" t="s">
        <v>264</v>
      </c>
      <c r="E74" s="909">
        <v>882</v>
      </c>
      <c r="F74" s="312">
        <v>35.96</v>
      </c>
      <c r="G74" s="279">
        <f t="shared" si="2"/>
        <v>31716.720000000001</v>
      </c>
      <c r="I74" s="2058" t="s">
        <v>6422</v>
      </c>
      <c r="J74" s="2064" t="str">
        <f>VLOOKUP(I74,'FICHE RATIOS'!C:D,2,FALSE)</f>
        <v>Espaces verts</v>
      </c>
      <c r="L74" s="2034"/>
      <c r="M74" s="2031"/>
      <c r="O74" s="2034"/>
      <c r="P74" s="2031"/>
      <c r="R74" s="2034"/>
      <c r="S74" s="2031"/>
    </row>
    <row r="75" spans="1:19" s="331" customFormat="1" ht="12.75">
      <c r="A75" s="274"/>
      <c r="B75" s="1646" t="s">
        <v>5780</v>
      </c>
      <c r="C75" s="1647" t="s">
        <v>5781</v>
      </c>
      <c r="D75" s="276" t="s">
        <v>264</v>
      </c>
      <c r="E75" s="909">
        <v>187</v>
      </c>
      <c r="F75" s="312">
        <v>50.85</v>
      </c>
      <c r="G75" s="279">
        <f t="shared" si="2"/>
        <v>9508.9500000000007</v>
      </c>
      <c r="I75" s="2058" t="s">
        <v>6422</v>
      </c>
      <c r="J75" s="2064" t="str">
        <f>VLOOKUP(I75,'FICHE RATIOS'!C:D,2,FALSE)</f>
        <v>Espaces verts</v>
      </c>
      <c r="L75" s="2034"/>
      <c r="M75" s="2031"/>
      <c r="O75" s="2034"/>
      <c r="P75" s="2031"/>
      <c r="R75" s="2034"/>
      <c r="S75" s="2031"/>
    </row>
    <row r="76" spans="1:19" s="331" customFormat="1" ht="25.7" customHeight="1">
      <c r="A76" s="274"/>
      <c r="B76" s="1646" t="s">
        <v>5782</v>
      </c>
      <c r="C76" s="1647" t="s">
        <v>5783</v>
      </c>
      <c r="D76" s="276" t="s">
        <v>264</v>
      </c>
      <c r="E76" s="909">
        <v>173</v>
      </c>
      <c r="F76" s="312">
        <v>129.94999999999999</v>
      </c>
      <c r="G76" s="279">
        <f t="shared" si="2"/>
        <v>22481.35</v>
      </c>
      <c r="I76" s="2058" t="s">
        <v>6422</v>
      </c>
      <c r="J76" s="2064" t="str">
        <f>VLOOKUP(I76,'FICHE RATIOS'!C:D,2,FALSE)</f>
        <v>Espaces verts</v>
      </c>
      <c r="L76" s="2034"/>
      <c r="M76" s="2031"/>
      <c r="O76" s="2034"/>
      <c r="P76" s="2031"/>
      <c r="R76" s="2034"/>
      <c r="S76" s="2031"/>
    </row>
    <row r="77" spans="1:19" s="331" customFormat="1" ht="25.7" customHeight="1">
      <c r="A77" s="274"/>
      <c r="B77" s="1646" t="s">
        <v>5784</v>
      </c>
      <c r="C77" s="1647" t="s">
        <v>5785</v>
      </c>
      <c r="D77" s="276" t="s">
        <v>264</v>
      </c>
      <c r="E77" s="909">
        <v>19</v>
      </c>
      <c r="F77" s="312">
        <v>126.56</v>
      </c>
      <c r="G77" s="279">
        <f t="shared" si="2"/>
        <v>2404.64</v>
      </c>
      <c r="I77" s="2058" t="s">
        <v>6422</v>
      </c>
      <c r="J77" s="2064" t="str">
        <f>VLOOKUP(I77,'FICHE RATIOS'!C:D,2,FALSE)</f>
        <v>Espaces verts</v>
      </c>
      <c r="L77" s="2034"/>
      <c r="M77" s="2031"/>
      <c r="O77" s="2034"/>
      <c r="P77" s="2031"/>
      <c r="R77" s="2034"/>
      <c r="S77" s="2031"/>
    </row>
    <row r="78" spans="1:19" s="331" customFormat="1" ht="12.75">
      <c r="A78" s="274"/>
      <c r="B78" s="1646" t="s">
        <v>5786</v>
      </c>
      <c r="C78" s="1647" t="s">
        <v>5787</v>
      </c>
      <c r="D78" s="276" t="s">
        <v>218</v>
      </c>
      <c r="E78" s="909">
        <v>6223</v>
      </c>
      <c r="F78" s="312">
        <v>0.9</v>
      </c>
      <c r="G78" s="279">
        <f t="shared" si="2"/>
        <v>5600.7</v>
      </c>
      <c r="I78" s="2058" t="s">
        <v>6422</v>
      </c>
      <c r="J78" s="2064" t="str">
        <f>VLOOKUP(I78,'FICHE RATIOS'!C:D,2,FALSE)</f>
        <v>Espaces verts</v>
      </c>
      <c r="L78" s="2034"/>
      <c r="M78" s="2031"/>
      <c r="O78" s="2034"/>
      <c r="P78" s="2031"/>
      <c r="R78" s="2034"/>
      <c r="S78" s="2031"/>
    </row>
    <row r="79" spans="1:19" s="331" customFormat="1" ht="12.75">
      <c r="A79" s="274"/>
      <c r="B79" s="1646"/>
      <c r="C79" s="1647"/>
      <c r="D79" s="276"/>
      <c r="E79" s="909"/>
      <c r="F79" s="312">
        <v>0</v>
      </c>
      <c r="G79" s="279" t="str">
        <f t="shared" si="2"/>
        <v/>
      </c>
      <c r="I79" s="2058" t="s">
        <v>6422</v>
      </c>
      <c r="J79" s="2064" t="str">
        <f>VLOOKUP(I79,'FICHE RATIOS'!C:D,2,FALSE)</f>
        <v>Espaces verts</v>
      </c>
      <c r="L79" s="2034"/>
      <c r="M79" s="2031"/>
      <c r="O79" s="2034"/>
      <c r="P79" s="2031"/>
      <c r="R79" s="2034"/>
      <c r="S79" s="2031"/>
    </row>
    <row r="80" spans="1:19" s="331" customFormat="1" ht="12.75">
      <c r="A80" s="274"/>
      <c r="B80" s="1650" t="s">
        <v>893</v>
      </c>
      <c r="C80" s="1651" t="s">
        <v>5759</v>
      </c>
      <c r="D80" s="276"/>
      <c r="E80" s="909"/>
      <c r="F80" s="312">
        <v>0</v>
      </c>
      <c r="G80" s="279" t="str">
        <f t="shared" si="2"/>
        <v/>
      </c>
      <c r="I80" s="2058" t="s">
        <v>6422</v>
      </c>
      <c r="J80" s="2064" t="str">
        <f>VLOOKUP(I80,'FICHE RATIOS'!C:D,2,FALSE)</f>
        <v>Espaces verts</v>
      </c>
      <c r="L80" s="2034"/>
      <c r="M80" s="2031"/>
      <c r="O80" s="2034"/>
      <c r="P80" s="2031"/>
      <c r="R80" s="2034"/>
      <c r="S80" s="2031"/>
    </row>
    <row r="81" spans="1:19" s="331" customFormat="1" ht="25.7" customHeight="1">
      <c r="A81" s="274"/>
      <c r="B81" s="1646"/>
      <c r="C81" s="1647" t="s">
        <v>5788</v>
      </c>
      <c r="D81" s="276" t="s">
        <v>264</v>
      </c>
      <c r="E81" s="909">
        <v>0</v>
      </c>
      <c r="F81" s="312"/>
      <c r="G81" s="279" t="s">
        <v>4133</v>
      </c>
      <c r="I81" s="2058" t="s">
        <v>6422</v>
      </c>
      <c r="J81" s="2064" t="str">
        <f>VLOOKUP(I81,'FICHE RATIOS'!C:D,2,FALSE)</f>
        <v>Espaces verts</v>
      </c>
      <c r="L81" s="2034"/>
      <c r="M81" s="2031"/>
      <c r="O81" s="2034"/>
      <c r="P81" s="2031"/>
      <c r="R81" s="2034"/>
      <c r="S81" s="2031"/>
    </row>
    <row r="82" spans="1:19" s="331" customFormat="1" ht="25.7" customHeight="1">
      <c r="A82" s="274"/>
      <c r="B82" s="1646" t="s">
        <v>5789</v>
      </c>
      <c r="C82" s="1647" t="s">
        <v>5790</v>
      </c>
      <c r="D82" s="276" t="s">
        <v>218</v>
      </c>
      <c r="E82" s="909">
        <v>1397.5</v>
      </c>
      <c r="F82" s="312">
        <v>2.2599999999999998</v>
      </c>
      <c r="G82" s="279">
        <f t="shared" si="2"/>
        <v>3158.35</v>
      </c>
      <c r="I82" s="2058" t="s">
        <v>6422</v>
      </c>
      <c r="J82" s="2064" t="str">
        <f>VLOOKUP(I82,'FICHE RATIOS'!C:D,2,FALSE)</f>
        <v>Espaces verts</v>
      </c>
      <c r="L82" s="2034"/>
      <c r="M82" s="2031"/>
      <c r="O82" s="2034"/>
      <c r="P82" s="2031"/>
      <c r="R82" s="2034"/>
      <c r="S82" s="2031"/>
    </row>
    <row r="83" spans="1:19" s="331" customFormat="1" ht="12.75">
      <c r="A83" s="274"/>
      <c r="B83" s="1646" t="s">
        <v>5791</v>
      </c>
      <c r="C83" s="1647" t="s">
        <v>5764</v>
      </c>
      <c r="D83" s="276" t="s">
        <v>264</v>
      </c>
      <c r="E83" s="909">
        <v>8.9</v>
      </c>
      <c r="F83" s="312">
        <v>0</v>
      </c>
      <c r="G83" s="279" t="s">
        <v>854</v>
      </c>
      <c r="I83" s="2058" t="s">
        <v>6422</v>
      </c>
      <c r="J83" s="2064" t="str">
        <f>VLOOKUP(I83,'FICHE RATIOS'!C:D,2,FALSE)</f>
        <v>Espaces verts</v>
      </c>
      <c r="L83" s="2034"/>
      <c r="M83" s="2031"/>
      <c r="O83" s="2034"/>
      <c r="P83" s="2031"/>
      <c r="R83" s="2034"/>
      <c r="S83" s="2031"/>
    </row>
    <row r="84" spans="1:19" s="331" customFormat="1" ht="12.75">
      <c r="A84" s="274"/>
      <c r="B84" s="1646" t="s">
        <v>5792</v>
      </c>
      <c r="C84" s="1647" t="s">
        <v>5765</v>
      </c>
      <c r="D84" s="276" t="s">
        <v>264</v>
      </c>
      <c r="E84" s="909">
        <v>74.75</v>
      </c>
      <c r="F84" s="312">
        <v>0</v>
      </c>
      <c r="G84" s="279" t="s">
        <v>854</v>
      </c>
      <c r="I84" s="2058" t="s">
        <v>6422</v>
      </c>
      <c r="J84" s="2064" t="str">
        <f>VLOOKUP(I84,'FICHE RATIOS'!C:D,2,FALSE)</f>
        <v>Espaces verts</v>
      </c>
      <c r="L84" s="2034"/>
      <c r="M84" s="2031"/>
      <c r="O84" s="2034"/>
      <c r="P84" s="2031"/>
      <c r="R84" s="2034"/>
      <c r="S84" s="2031"/>
    </row>
    <row r="85" spans="1:19" s="331" customFormat="1" ht="12.75">
      <c r="A85" s="274"/>
      <c r="B85" s="1646"/>
      <c r="C85" s="1647" t="s">
        <v>5793</v>
      </c>
      <c r="D85" s="276" t="s">
        <v>218</v>
      </c>
      <c r="E85" s="909">
        <v>578.5</v>
      </c>
      <c r="F85" s="312">
        <v>2.2599999999999998</v>
      </c>
      <c r="G85" s="279">
        <f t="shared" ref="G85:G148" si="3">IF(E85=0,"",F85*E85)</f>
        <v>1307.4099999999999</v>
      </c>
      <c r="I85" s="2058" t="s">
        <v>6422</v>
      </c>
      <c r="J85" s="2064" t="str">
        <f>VLOOKUP(I85,'FICHE RATIOS'!C:D,2,FALSE)</f>
        <v>Espaces verts</v>
      </c>
      <c r="L85" s="2034"/>
      <c r="M85" s="2031"/>
      <c r="O85" s="2034"/>
      <c r="P85" s="2031"/>
      <c r="R85" s="2034"/>
      <c r="S85" s="2031"/>
    </row>
    <row r="86" spans="1:19" s="331" customFormat="1" ht="25.7" customHeight="1">
      <c r="A86" s="274"/>
      <c r="B86" s="1646"/>
      <c r="C86" s="1647" t="s">
        <v>5794</v>
      </c>
      <c r="D86" s="276" t="s">
        <v>264</v>
      </c>
      <c r="E86" s="909">
        <v>11.25</v>
      </c>
      <c r="F86" s="312">
        <v>73.45</v>
      </c>
      <c r="G86" s="279">
        <f t="shared" si="3"/>
        <v>826.3125</v>
      </c>
      <c r="I86" s="2058" t="s">
        <v>6422</v>
      </c>
      <c r="J86" s="2064" t="str">
        <f>VLOOKUP(I86,'FICHE RATIOS'!C:D,2,FALSE)</f>
        <v>Espaces verts</v>
      </c>
      <c r="L86" s="2034"/>
      <c r="M86" s="2031"/>
      <c r="O86" s="2034"/>
      <c r="P86" s="2031"/>
      <c r="R86" s="2034"/>
      <c r="S86" s="2031"/>
    </row>
    <row r="87" spans="1:19" s="331" customFormat="1" ht="25.7" customHeight="1">
      <c r="A87" s="274"/>
      <c r="B87" s="1646"/>
      <c r="C87" s="1647" t="s">
        <v>5795</v>
      </c>
      <c r="D87" s="276" t="s">
        <v>264</v>
      </c>
      <c r="E87" s="909">
        <v>1.5</v>
      </c>
      <c r="F87" s="312">
        <v>169.5</v>
      </c>
      <c r="G87" s="279">
        <f t="shared" si="3"/>
        <v>254.25</v>
      </c>
      <c r="I87" s="2058" t="s">
        <v>6422</v>
      </c>
      <c r="J87" s="2064" t="str">
        <f>VLOOKUP(I87,'FICHE RATIOS'!C:D,2,FALSE)</f>
        <v>Espaces verts</v>
      </c>
      <c r="L87" s="2034"/>
      <c r="M87" s="2031"/>
      <c r="O87" s="2034"/>
      <c r="P87" s="2031"/>
      <c r="R87" s="2034"/>
      <c r="S87" s="2031"/>
    </row>
    <row r="88" spans="1:19" s="331" customFormat="1" ht="25.7" customHeight="1">
      <c r="A88" s="274"/>
      <c r="B88" s="1646"/>
      <c r="C88" s="1647" t="s">
        <v>5796</v>
      </c>
      <c r="D88" s="276" t="s">
        <v>218</v>
      </c>
      <c r="E88" s="909">
        <v>82.5</v>
      </c>
      <c r="F88" s="312">
        <v>20.34</v>
      </c>
      <c r="G88" s="279">
        <f t="shared" si="3"/>
        <v>1678.05</v>
      </c>
      <c r="I88" s="2058" t="s">
        <v>6422</v>
      </c>
      <c r="J88" s="2064" t="str">
        <f>VLOOKUP(I88,'FICHE RATIOS'!C:D,2,FALSE)</f>
        <v>Espaces verts</v>
      </c>
      <c r="L88" s="2034"/>
      <c r="M88" s="2031"/>
      <c r="O88" s="2034"/>
      <c r="P88" s="2031"/>
      <c r="R88" s="2034"/>
      <c r="S88" s="2031"/>
    </row>
    <row r="89" spans="1:19" s="331" customFormat="1" ht="12.75">
      <c r="A89" s="274"/>
      <c r="B89" s="1646"/>
      <c r="C89" s="1647"/>
      <c r="D89" s="276"/>
      <c r="E89" s="909"/>
      <c r="F89" s="312">
        <v>0</v>
      </c>
      <c r="G89" s="279" t="str">
        <f t="shared" si="3"/>
        <v/>
      </c>
      <c r="I89" s="2058" t="s">
        <v>6422</v>
      </c>
      <c r="J89" s="2064" t="str">
        <f>VLOOKUP(I89,'FICHE RATIOS'!C:D,2,FALSE)</f>
        <v>Espaces verts</v>
      </c>
      <c r="L89" s="2034"/>
      <c r="M89" s="2031"/>
      <c r="O89" s="2034"/>
      <c r="P89" s="2031"/>
      <c r="R89" s="2034"/>
      <c r="S89" s="2031"/>
    </row>
    <row r="90" spans="1:19" s="331" customFormat="1" ht="25.7" customHeight="1">
      <c r="A90" s="274"/>
      <c r="B90" s="1648">
        <v>5</v>
      </c>
      <c r="C90" s="1649" t="s">
        <v>5797</v>
      </c>
      <c r="D90" s="276"/>
      <c r="E90" s="909"/>
      <c r="F90" s="312">
        <v>0</v>
      </c>
      <c r="G90" s="279" t="str">
        <f t="shared" si="3"/>
        <v/>
      </c>
      <c r="I90" s="2058" t="s">
        <v>6422</v>
      </c>
      <c r="J90" s="2064" t="str">
        <f>VLOOKUP(I90,'FICHE RATIOS'!C:D,2,FALSE)</f>
        <v>Espaces verts</v>
      </c>
      <c r="L90" s="2034"/>
      <c r="M90" s="2031"/>
      <c r="O90" s="2034"/>
      <c r="P90" s="2031"/>
      <c r="R90" s="2034"/>
      <c r="S90" s="2031"/>
    </row>
    <row r="91" spans="1:19" s="331" customFormat="1" ht="12.75">
      <c r="A91" s="274"/>
      <c r="B91" s="1650" t="s">
        <v>268</v>
      </c>
      <c r="C91" s="1651" t="s">
        <v>5798</v>
      </c>
      <c r="D91" s="276"/>
      <c r="E91" s="909"/>
      <c r="F91" s="312">
        <v>0</v>
      </c>
      <c r="G91" s="279" t="str">
        <f t="shared" si="3"/>
        <v/>
      </c>
      <c r="I91" s="2058" t="s">
        <v>6422</v>
      </c>
      <c r="J91" s="2064" t="str">
        <f>VLOOKUP(I91,'FICHE RATIOS'!C:D,2,FALSE)</f>
        <v>Espaces verts</v>
      </c>
      <c r="L91" s="2034"/>
      <c r="M91" s="2031"/>
      <c r="O91" s="2034"/>
      <c r="P91" s="2031"/>
      <c r="R91" s="2034"/>
      <c r="S91" s="2031"/>
    </row>
    <row r="92" spans="1:19" s="331" customFormat="1" ht="12.75">
      <c r="A92" s="274"/>
      <c r="B92" s="1655" t="s">
        <v>5799</v>
      </c>
      <c r="C92" s="1656" t="s">
        <v>5800</v>
      </c>
      <c r="D92" s="276"/>
      <c r="E92" s="909"/>
      <c r="F92" s="312">
        <v>0</v>
      </c>
      <c r="G92" s="279" t="str">
        <f t="shared" si="3"/>
        <v/>
      </c>
      <c r="I92" s="2058" t="s">
        <v>6422</v>
      </c>
      <c r="J92" s="2064" t="str">
        <f>VLOOKUP(I92,'FICHE RATIOS'!C:D,2,FALSE)</f>
        <v>Espaces verts</v>
      </c>
      <c r="L92" s="2034"/>
      <c r="M92" s="2031"/>
      <c r="O92" s="2034"/>
      <c r="P92" s="2031"/>
      <c r="R92" s="2034"/>
      <c r="S92" s="2031"/>
    </row>
    <row r="93" spans="1:19" s="331" customFormat="1" ht="12.75">
      <c r="A93" s="274"/>
      <c r="B93" s="1646"/>
      <c r="C93" s="1647" t="s">
        <v>5801</v>
      </c>
      <c r="D93" s="276" t="s">
        <v>66</v>
      </c>
      <c r="E93" s="909">
        <v>9</v>
      </c>
      <c r="F93" s="312">
        <v>711</v>
      </c>
      <c r="G93" s="279">
        <f t="shared" si="3"/>
        <v>6399</v>
      </c>
      <c r="I93" s="2058" t="s">
        <v>6422</v>
      </c>
      <c r="J93" s="2064" t="str">
        <f>VLOOKUP(I93,'FICHE RATIOS'!C:D,2,FALSE)</f>
        <v>Espaces verts</v>
      </c>
      <c r="L93" s="2034"/>
      <c r="M93" s="2031"/>
      <c r="O93" s="2034"/>
      <c r="P93" s="2031"/>
      <c r="R93" s="2034"/>
      <c r="S93" s="2031"/>
    </row>
    <row r="94" spans="1:19" s="331" customFormat="1" ht="12.75">
      <c r="A94" s="274"/>
      <c r="B94" s="1646"/>
      <c r="C94" s="1647" t="s">
        <v>5802</v>
      </c>
      <c r="D94" s="276" t="s">
        <v>66</v>
      </c>
      <c r="E94" s="909">
        <v>2</v>
      </c>
      <c r="F94" s="312">
        <v>382.11</v>
      </c>
      <c r="G94" s="279">
        <f t="shared" si="3"/>
        <v>764.22</v>
      </c>
      <c r="I94" s="2058" t="s">
        <v>6422</v>
      </c>
      <c r="J94" s="2064" t="str">
        <f>VLOOKUP(I94,'FICHE RATIOS'!C:D,2,FALSE)</f>
        <v>Espaces verts</v>
      </c>
      <c r="L94" s="2034"/>
      <c r="M94" s="2031"/>
      <c r="O94" s="2034"/>
      <c r="P94" s="2031"/>
      <c r="R94" s="2034"/>
      <c r="S94" s="2031"/>
    </row>
    <row r="95" spans="1:19" s="331" customFormat="1" ht="12.75">
      <c r="A95" s="274"/>
      <c r="B95" s="1646"/>
      <c r="C95" s="1647" t="s">
        <v>5803</v>
      </c>
      <c r="D95" s="276" t="s">
        <v>66</v>
      </c>
      <c r="E95" s="909">
        <v>6</v>
      </c>
      <c r="F95" s="312">
        <v>177.75</v>
      </c>
      <c r="G95" s="279">
        <f t="shared" si="3"/>
        <v>1066.5</v>
      </c>
      <c r="I95" s="2058" t="s">
        <v>6422</v>
      </c>
      <c r="J95" s="2064" t="str">
        <f>VLOOKUP(I95,'FICHE RATIOS'!C:D,2,FALSE)</f>
        <v>Espaces verts</v>
      </c>
      <c r="L95" s="2034"/>
      <c r="M95" s="2031"/>
      <c r="O95" s="2034"/>
      <c r="P95" s="2031"/>
      <c r="R95" s="2034"/>
      <c r="S95" s="2031"/>
    </row>
    <row r="96" spans="1:19" s="331" customFormat="1" ht="12.75">
      <c r="A96" s="274"/>
      <c r="B96" s="1646"/>
      <c r="C96" s="1647" t="s">
        <v>5804</v>
      </c>
      <c r="D96" s="276" t="s">
        <v>66</v>
      </c>
      <c r="E96" s="909">
        <v>11</v>
      </c>
      <c r="F96" s="312">
        <v>35.96</v>
      </c>
      <c r="G96" s="279">
        <f t="shared" si="3"/>
        <v>395.56</v>
      </c>
      <c r="I96" s="2058" t="s">
        <v>6422</v>
      </c>
      <c r="J96" s="2064" t="str">
        <f>VLOOKUP(I96,'FICHE RATIOS'!C:D,2,FALSE)</f>
        <v>Espaces verts</v>
      </c>
      <c r="L96" s="2034"/>
      <c r="M96" s="2031"/>
      <c r="O96" s="2034"/>
      <c r="P96" s="2031"/>
      <c r="R96" s="2034"/>
      <c r="S96" s="2031"/>
    </row>
    <row r="97" spans="1:19" s="331" customFormat="1" ht="12.75">
      <c r="A97" s="274"/>
      <c r="B97" s="1646"/>
      <c r="C97" s="1647" t="s">
        <v>5805</v>
      </c>
      <c r="D97" s="276" t="s">
        <v>66</v>
      </c>
      <c r="E97" s="909">
        <v>9</v>
      </c>
      <c r="F97" s="312">
        <v>24.53</v>
      </c>
      <c r="G97" s="279">
        <f t="shared" si="3"/>
        <v>220.77</v>
      </c>
      <c r="I97" s="2058" t="s">
        <v>6422</v>
      </c>
      <c r="J97" s="2064" t="str">
        <f>VLOOKUP(I97,'FICHE RATIOS'!C:D,2,FALSE)</f>
        <v>Espaces verts</v>
      </c>
      <c r="L97" s="2034"/>
      <c r="M97" s="2031"/>
      <c r="O97" s="2034"/>
      <c r="P97" s="2031"/>
      <c r="R97" s="2034"/>
      <c r="S97" s="2031"/>
    </row>
    <row r="98" spans="1:19" s="331" customFormat="1" ht="12.75">
      <c r="A98" s="274"/>
      <c r="B98" s="1646"/>
      <c r="C98" s="1647" t="s">
        <v>5806</v>
      </c>
      <c r="D98" s="276" t="s">
        <v>66</v>
      </c>
      <c r="E98" s="909">
        <v>11</v>
      </c>
      <c r="F98" s="312">
        <v>39.99</v>
      </c>
      <c r="G98" s="279">
        <f t="shared" si="3"/>
        <v>439.89000000000004</v>
      </c>
      <c r="I98" s="2058" t="s">
        <v>6422</v>
      </c>
      <c r="J98" s="2064" t="str">
        <f>VLOOKUP(I98,'FICHE RATIOS'!C:D,2,FALSE)</f>
        <v>Espaces verts</v>
      </c>
      <c r="L98" s="2034"/>
      <c r="M98" s="2031"/>
      <c r="O98" s="2034"/>
      <c r="P98" s="2031"/>
      <c r="R98" s="2034"/>
      <c r="S98" s="2031"/>
    </row>
    <row r="99" spans="1:19" s="331" customFormat="1" ht="12.75">
      <c r="A99" s="274"/>
      <c r="B99" s="1646"/>
      <c r="C99" s="1647" t="s">
        <v>5807</v>
      </c>
      <c r="D99" s="276" t="s">
        <v>66</v>
      </c>
      <c r="E99" s="909">
        <v>3</v>
      </c>
      <c r="F99" s="312">
        <v>231.07</v>
      </c>
      <c r="G99" s="279">
        <f t="shared" si="3"/>
        <v>693.21</v>
      </c>
      <c r="I99" s="2058" t="s">
        <v>6422</v>
      </c>
      <c r="J99" s="2064" t="str">
        <f>VLOOKUP(I99,'FICHE RATIOS'!C:D,2,FALSE)</f>
        <v>Espaces verts</v>
      </c>
      <c r="L99" s="2034"/>
      <c r="M99" s="2031"/>
      <c r="O99" s="2034"/>
      <c r="P99" s="2031"/>
      <c r="R99" s="2034"/>
      <c r="S99" s="2031"/>
    </row>
    <row r="100" spans="1:19" s="331" customFormat="1" ht="12.75">
      <c r="A100" s="274"/>
      <c r="B100" s="1646"/>
      <c r="C100" s="1647" t="s">
        <v>5808</v>
      </c>
      <c r="D100" s="276" t="s">
        <v>66</v>
      </c>
      <c r="E100" s="909">
        <v>9</v>
      </c>
      <c r="F100" s="312">
        <v>62.22</v>
      </c>
      <c r="G100" s="279">
        <f t="shared" si="3"/>
        <v>559.98</v>
      </c>
      <c r="I100" s="2058" t="s">
        <v>6422</v>
      </c>
      <c r="J100" s="2064" t="str">
        <f>VLOOKUP(I100,'FICHE RATIOS'!C:D,2,FALSE)</f>
        <v>Espaces verts</v>
      </c>
      <c r="L100" s="2034"/>
      <c r="M100" s="2031"/>
      <c r="O100" s="2034"/>
      <c r="P100" s="2031"/>
      <c r="R100" s="2034"/>
      <c r="S100" s="2031"/>
    </row>
    <row r="101" spans="1:19" s="331" customFormat="1" ht="12.75">
      <c r="A101" s="274"/>
      <c r="B101" s="1646"/>
      <c r="C101" s="1647" t="s">
        <v>5809</v>
      </c>
      <c r="D101" s="276" t="s">
        <v>66</v>
      </c>
      <c r="E101" s="909">
        <v>4</v>
      </c>
      <c r="F101" s="312">
        <v>26.67</v>
      </c>
      <c r="G101" s="279">
        <f t="shared" si="3"/>
        <v>106.68</v>
      </c>
      <c r="I101" s="2058" t="s">
        <v>6422</v>
      </c>
      <c r="J101" s="2064" t="str">
        <f>VLOOKUP(I101,'FICHE RATIOS'!C:D,2,FALSE)</f>
        <v>Espaces verts</v>
      </c>
      <c r="L101" s="2034"/>
      <c r="M101" s="2031"/>
      <c r="O101" s="2034"/>
      <c r="P101" s="2031"/>
      <c r="R101" s="2034"/>
      <c r="S101" s="2031"/>
    </row>
    <row r="102" spans="1:19" s="331" customFormat="1" ht="12.75">
      <c r="A102" s="274"/>
      <c r="B102" s="1646"/>
      <c r="C102" s="1647" t="s">
        <v>5810</v>
      </c>
      <c r="D102" s="276" t="s">
        <v>66</v>
      </c>
      <c r="E102" s="909">
        <v>3</v>
      </c>
      <c r="F102" s="312">
        <v>284.39999999999998</v>
      </c>
      <c r="G102" s="279">
        <f t="shared" si="3"/>
        <v>853.19999999999993</v>
      </c>
      <c r="I102" s="2058" t="s">
        <v>6422</v>
      </c>
      <c r="J102" s="2064" t="str">
        <f>VLOOKUP(I102,'FICHE RATIOS'!C:D,2,FALSE)</f>
        <v>Espaces verts</v>
      </c>
      <c r="L102" s="2034"/>
      <c r="M102" s="2031"/>
      <c r="O102" s="2034"/>
      <c r="P102" s="2031"/>
      <c r="R102" s="2034"/>
      <c r="S102" s="2031"/>
    </row>
    <row r="103" spans="1:19" s="331" customFormat="1" ht="12.75">
      <c r="A103" s="274"/>
      <c r="B103" s="1646"/>
      <c r="C103" s="1647" t="s">
        <v>5811</v>
      </c>
      <c r="D103" s="276" t="s">
        <v>66</v>
      </c>
      <c r="E103" s="909">
        <v>1</v>
      </c>
      <c r="F103" s="312">
        <v>497.7</v>
      </c>
      <c r="G103" s="279">
        <f t="shared" si="3"/>
        <v>497.7</v>
      </c>
      <c r="I103" s="2058" t="s">
        <v>6422</v>
      </c>
      <c r="J103" s="2064" t="str">
        <f>VLOOKUP(I103,'FICHE RATIOS'!C:D,2,FALSE)</f>
        <v>Espaces verts</v>
      </c>
      <c r="L103" s="2034"/>
      <c r="M103" s="2031"/>
      <c r="O103" s="2034"/>
      <c r="P103" s="2031"/>
      <c r="R103" s="2034"/>
      <c r="S103" s="2031"/>
    </row>
    <row r="104" spans="1:19" s="331" customFormat="1" ht="12.75">
      <c r="A104" s="274"/>
      <c r="B104" s="1646"/>
      <c r="C104" s="1647" t="s">
        <v>5812</v>
      </c>
      <c r="D104" s="276" t="s">
        <v>66</v>
      </c>
      <c r="E104" s="909">
        <v>8</v>
      </c>
      <c r="F104" s="312">
        <v>393.35</v>
      </c>
      <c r="G104" s="279">
        <f t="shared" si="3"/>
        <v>3146.8</v>
      </c>
      <c r="I104" s="2058" t="s">
        <v>6422</v>
      </c>
      <c r="J104" s="2064" t="str">
        <f>VLOOKUP(I104,'FICHE RATIOS'!C:D,2,FALSE)</f>
        <v>Espaces verts</v>
      </c>
      <c r="L104" s="2034"/>
      <c r="M104" s="2031"/>
      <c r="O104" s="2034"/>
      <c r="P104" s="2031"/>
      <c r="R104" s="2034"/>
      <c r="S104" s="2031"/>
    </row>
    <row r="105" spans="1:19" s="331" customFormat="1" ht="12.75">
      <c r="A105" s="274"/>
      <c r="B105" s="1646"/>
      <c r="C105" s="1647" t="s">
        <v>5813</v>
      </c>
      <c r="D105" s="276" t="s">
        <v>66</v>
      </c>
      <c r="E105" s="909">
        <v>5</v>
      </c>
      <c r="F105" s="312">
        <v>204.42</v>
      </c>
      <c r="G105" s="279">
        <f t="shared" si="3"/>
        <v>1022.0999999999999</v>
      </c>
      <c r="I105" s="2058" t="s">
        <v>6422</v>
      </c>
      <c r="J105" s="2064" t="str">
        <f>VLOOKUP(I105,'FICHE RATIOS'!C:D,2,FALSE)</f>
        <v>Espaces verts</v>
      </c>
      <c r="L105" s="2034"/>
      <c r="M105" s="2031"/>
      <c r="O105" s="2034"/>
      <c r="P105" s="2031"/>
      <c r="R105" s="2034"/>
      <c r="S105" s="2031"/>
    </row>
    <row r="106" spans="1:19" s="331" customFormat="1" ht="12.75">
      <c r="A106" s="274"/>
      <c r="B106" s="1646"/>
      <c r="C106" s="1647" t="s">
        <v>5814</v>
      </c>
      <c r="D106" s="276" t="s">
        <v>66</v>
      </c>
      <c r="E106" s="909">
        <v>4</v>
      </c>
      <c r="F106" s="312">
        <v>207.97</v>
      </c>
      <c r="G106" s="279">
        <f t="shared" si="3"/>
        <v>831.88</v>
      </c>
      <c r="I106" s="2058" t="s">
        <v>6422</v>
      </c>
      <c r="J106" s="2064" t="str">
        <f>VLOOKUP(I106,'FICHE RATIOS'!C:D,2,FALSE)</f>
        <v>Espaces verts</v>
      </c>
      <c r="L106" s="2034"/>
      <c r="M106" s="2031"/>
      <c r="O106" s="2034"/>
      <c r="P106" s="2031"/>
      <c r="R106" s="2034"/>
      <c r="S106" s="2031"/>
    </row>
    <row r="107" spans="1:19" s="331" customFormat="1" ht="12.75">
      <c r="A107" s="274"/>
      <c r="B107" s="1646"/>
      <c r="C107" s="1647" t="s">
        <v>5815</v>
      </c>
      <c r="D107" s="276" t="s">
        <v>66</v>
      </c>
      <c r="E107" s="909">
        <v>1</v>
      </c>
      <c r="F107" s="312">
        <v>675.45</v>
      </c>
      <c r="G107" s="279">
        <f t="shared" si="3"/>
        <v>675.45</v>
      </c>
      <c r="I107" s="2058" t="s">
        <v>6422</v>
      </c>
      <c r="J107" s="2064" t="str">
        <f>VLOOKUP(I107,'FICHE RATIOS'!C:D,2,FALSE)</f>
        <v>Espaces verts</v>
      </c>
      <c r="L107" s="2034"/>
      <c r="M107" s="2031"/>
      <c r="O107" s="2034"/>
      <c r="P107" s="2031"/>
      <c r="R107" s="2034"/>
      <c r="S107" s="2031"/>
    </row>
    <row r="108" spans="1:19" s="331" customFormat="1" ht="12.75">
      <c r="A108" s="274"/>
      <c r="B108" s="1646"/>
      <c r="C108" s="1647"/>
      <c r="D108" s="276"/>
      <c r="E108" s="909"/>
      <c r="F108" s="312">
        <v>0</v>
      </c>
      <c r="G108" s="279" t="str">
        <f t="shared" si="3"/>
        <v/>
      </c>
      <c r="I108" s="2058" t="s">
        <v>6422</v>
      </c>
      <c r="J108" s="2064" t="str">
        <f>VLOOKUP(I108,'FICHE RATIOS'!C:D,2,FALSE)</f>
        <v>Espaces verts</v>
      </c>
      <c r="L108" s="2034"/>
      <c r="M108" s="2031"/>
      <c r="O108" s="2034"/>
      <c r="P108" s="2031"/>
      <c r="R108" s="2034"/>
      <c r="S108" s="2031"/>
    </row>
    <row r="109" spans="1:19" s="331" customFormat="1" ht="12.75">
      <c r="A109" s="274"/>
      <c r="B109" s="1655" t="s">
        <v>5816</v>
      </c>
      <c r="C109" s="1656" t="s">
        <v>5817</v>
      </c>
      <c r="D109" s="276"/>
      <c r="E109" s="909"/>
      <c r="F109" s="312">
        <v>0</v>
      </c>
      <c r="G109" s="279" t="str">
        <f t="shared" si="3"/>
        <v/>
      </c>
      <c r="I109" s="2058" t="s">
        <v>6422</v>
      </c>
      <c r="J109" s="2064" t="str">
        <f>VLOOKUP(I109,'FICHE RATIOS'!C:D,2,FALSE)</f>
        <v>Espaces verts</v>
      </c>
      <c r="L109" s="2034"/>
      <c r="M109" s="2031"/>
      <c r="O109" s="2034"/>
      <c r="P109" s="2031"/>
      <c r="R109" s="2034"/>
      <c r="S109" s="2031"/>
    </row>
    <row r="110" spans="1:19" s="1210" customFormat="1" ht="12.75">
      <c r="A110" s="459"/>
      <c r="B110" s="1657"/>
      <c r="C110" s="1658" t="s">
        <v>5818</v>
      </c>
      <c r="D110" s="456" t="s">
        <v>66</v>
      </c>
      <c r="E110" s="1659">
        <v>17</v>
      </c>
      <c r="F110" s="312">
        <v>4.62</v>
      </c>
      <c r="G110" s="279">
        <f t="shared" si="3"/>
        <v>78.540000000000006</v>
      </c>
      <c r="H110" s="331"/>
      <c r="I110" s="2058" t="s">
        <v>6422</v>
      </c>
      <c r="J110" s="2064" t="str">
        <f>VLOOKUP(I110,'FICHE RATIOS'!C:D,2,FALSE)</f>
        <v>Espaces verts</v>
      </c>
      <c r="L110" s="2034"/>
      <c r="M110" s="2031"/>
      <c r="O110" s="2034"/>
      <c r="P110" s="2031"/>
      <c r="R110" s="2034"/>
      <c r="S110" s="2031"/>
    </row>
    <row r="111" spans="1:19" s="1210" customFormat="1" ht="12.75">
      <c r="A111" s="459"/>
      <c r="B111" s="1660"/>
      <c r="C111" s="1658" t="s">
        <v>5819</v>
      </c>
      <c r="D111" s="456" t="s">
        <v>66</v>
      </c>
      <c r="E111" s="1271">
        <v>13</v>
      </c>
      <c r="F111" s="312">
        <v>15.11</v>
      </c>
      <c r="G111" s="279">
        <f t="shared" si="3"/>
        <v>196.43</v>
      </c>
      <c r="H111" s="331"/>
      <c r="I111" s="2058" t="s">
        <v>6422</v>
      </c>
      <c r="J111" s="2064" t="str">
        <f>VLOOKUP(I111,'FICHE RATIOS'!C:D,2,FALSE)</f>
        <v>Espaces verts</v>
      </c>
      <c r="L111" s="2034"/>
      <c r="M111" s="2031"/>
      <c r="O111" s="2034"/>
      <c r="P111" s="2031"/>
      <c r="R111" s="2034"/>
      <c r="S111" s="2031"/>
    </row>
    <row r="112" spans="1:19" s="1210" customFormat="1" ht="12.75">
      <c r="A112" s="459"/>
      <c r="B112" s="1660"/>
      <c r="C112" s="1658" t="s">
        <v>5820</v>
      </c>
      <c r="D112" s="456" t="s">
        <v>66</v>
      </c>
      <c r="E112" s="1271">
        <v>35</v>
      </c>
      <c r="F112" s="312">
        <v>4.09</v>
      </c>
      <c r="G112" s="279">
        <f t="shared" si="3"/>
        <v>143.15</v>
      </c>
      <c r="H112" s="331"/>
      <c r="I112" s="2058" t="s">
        <v>6422</v>
      </c>
      <c r="J112" s="2064" t="str">
        <f>VLOOKUP(I112,'FICHE RATIOS'!C:D,2,FALSE)</f>
        <v>Espaces verts</v>
      </c>
      <c r="L112" s="2034"/>
      <c r="M112" s="2031"/>
      <c r="O112" s="2034"/>
      <c r="P112" s="2031"/>
      <c r="R112" s="2034"/>
      <c r="S112" s="2031"/>
    </row>
    <row r="113" spans="1:19" s="1210" customFormat="1" ht="12.75">
      <c r="A113" s="459"/>
      <c r="B113" s="1660"/>
      <c r="C113" s="1658" t="s">
        <v>5821</v>
      </c>
      <c r="D113" s="456" t="s">
        <v>66</v>
      </c>
      <c r="E113" s="1271">
        <v>25</v>
      </c>
      <c r="F113" s="312">
        <v>5.87</v>
      </c>
      <c r="G113" s="279">
        <f t="shared" si="3"/>
        <v>146.75</v>
      </c>
      <c r="H113" s="331"/>
      <c r="I113" s="2058" t="s">
        <v>6422</v>
      </c>
      <c r="J113" s="2064" t="str">
        <f>VLOOKUP(I113,'FICHE RATIOS'!C:D,2,FALSE)</f>
        <v>Espaces verts</v>
      </c>
      <c r="L113" s="2034"/>
      <c r="M113" s="2031"/>
      <c r="O113" s="2034"/>
      <c r="P113" s="2031"/>
      <c r="R113" s="2034"/>
      <c r="S113" s="2031"/>
    </row>
    <row r="114" spans="1:19" s="1210" customFormat="1" ht="12.75">
      <c r="A114" s="459"/>
      <c r="B114" s="1660"/>
      <c r="C114" s="1658" t="s">
        <v>5822</v>
      </c>
      <c r="D114" s="456" t="s">
        <v>66</v>
      </c>
      <c r="E114" s="1271">
        <v>17</v>
      </c>
      <c r="F114" s="312">
        <v>4.4400000000000004</v>
      </c>
      <c r="G114" s="279">
        <f t="shared" si="3"/>
        <v>75.48</v>
      </c>
      <c r="H114" s="331"/>
      <c r="I114" s="2058" t="s">
        <v>6422</v>
      </c>
      <c r="J114" s="2064" t="str">
        <f>VLOOKUP(I114,'FICHE RATIOS'!C:D,2,FALSE)</f>
        <v>Espaces verts</v>
      </c>
      <c r="L114" s="2034"/>
      <c r="M114" s="2031"/>
      <c r="O114" s="2034"/>
      <c r="P114" s="2031"/>
      <c r="R114" s="2034"/>
      <c r="S114" s="2031"/>
    </row>
    <row r="115" spans="1:19" s="1210" customFormat="1" ht="12.75">
      <c r="A115" s="459"/>
      <c r="B115" s="1660"/>
      <c r="C115" s="1661" t="s">
        <v>5823</v>
      </c>
      <c r="D115" s="456" t="s">
        <v>66</v>
      </c>
      <c r="E115" s="1271">
        <v>14</v>
      </c>
      <c r="F115" s="312">
        <v>1.6</v>
      </c>
      <c r="G115" s="279">
        <f t="shared" si="3"/>
        <v>22.400000000000002</v>
      </c>
      <c r="H115" s="331"/>
      <c r="I115" s="2058" t="s">
        <v>6422</v>
      </c>
      <c r="J115" s="2064" t="str">
        <f>VLOOKUP(I115,'FICHE RATIOS'!C:D,2,FALSE)</f>
        <v>Espaces verts</v>
      </c>
      <c r="L115" s="2034"/>
      <c r="M115" s="2031"/>
      <c r="O115" s="2034"/>
      <c r="P115" s="2031"/>
      <c r="R115" s="2034"/>
      <c r="S115" s="2031"/>
    </row>
    <row r="116" spans="1:19" s="1210" customFormat="1" ht="12.75">
      <c r="A116" s="459"/>
      <c r="B116" s="1660"/>
      <c r="C116" s="1661" t="s">
        <v>5824</v>
      </c>
      <c r="D116" s="456" t="s">
        <v>66</v>
      </c>
      <c r="E116" s="1271">
        <v>15</v>
      </c>
      <c r="F116" s="312">
        <v>4.4400000000000004</v>
      </c>
      <c r="G116" s="279">
        <f t="shared" si="3"/>
        <v>66.600000000000009</v>
      </c>
      <c r="H116" s="331"/>
      <c r="I116" s="2058" t="s">
        <v>6422</v>
      </c>
      <c r="J116" s="2064" t="str">
        <f>VLOOKUP(I116,'FICHE RATIOS'!C:D,2,FALSE)</f>
        <v>Espaces verts</v>
      </c>
      <c r="L116" s="2034"/>
      <c r="M116" s="2031"/>
      <c r="O116" s="2034"/>
      <c r="P116" s="2031"/>
      <c r="R116" s="2034"/>
      <c r="S116" s="2031"/>
    </row>
    <row r="117" spans="1:19" s="1210" customFormat="1" ht="12.75">
      <c r="A117" s="459"/>
      <c r="B117" s="1660"/>
      <c r="C117" s="1661" t="s">
        <v>5825</v>
      </c>
      <c r="D117" s="456" t="s">
        <v>66</v>
      </c>
      <c r="E117" s="1271">
        <v>16</v>
      </c>
      <c r="F117" s="312">
        <v>6.22</v>
      </c>
      <c r="G117" s="279">
        <f t="shared" si="3"/>
        <v>99.52</v>
      </c>
      <c r="H117" s="331"/>
      <c r="I117" s="2058" t="s">
        <v>6422</v>
      </c>
      <c r="J117" s="2064" t="str">
        <f>VLOOKUP(I117,'FICHE RATIOS'!C:D,2,FALSE)</f>
        <v>Espaces verts</v>
      </c>
      <c r="L117" s="2034"/>
      <c r="M117" s="2031"/>
      <c r="O117" s="2034"/>
      <c r="P117" s="2031"/>
      <c r="R117" s="2034"/>
      <c r="S117" s="2031"/>
    </row>
    <row r="118" spans="1:19" s="1210" customFormat="1" ht="12.75">
      <c r="A118" s="459"/>
      <c r="B118" s="1660"/>
      <c r="C118" s="1661" t="s">
        <v>5826</v>
      </c>
      <c r="D118" s="456" t="s">
        <v>66</v>
      </c>
      <c r="E118" s="1271">
        <v>6</v>
      </c>
      <c r="F118" s="312">
        <v>5.87</v>
      </c>
      <c r="G118" s="279">
        <f t="shared" si="3"/>
        <v>35.22</v>
      </c>
      <c r="H118" s="331"/>
      <c r="I118" s="2058" t="s">
        <v>6422</v>
      </c>
      <c r="J118" s="2064" t="str">
        <f>VLOOKUP(I118,'FICHE RATIOS'!C:D,2,FALSE)</f>
        <v>Espaces verts</v>
      </c>
      <c r="L118" s="2034"/>
      <c r="M118" s="2031"/>
      <c r="O118" s="2034"/>
      <c r="P118" s="2031"/>
      <c r="R118" s="2034"/>
      <c r="S118" s="2031"/>
    </row>
    <row r="119" spans="1:19" s="1210" customFormat="1" ht="12.75">
      <c r="A119" s="459"/>
      <c r="B119" s="1660"/>
      <c r="C119" s="1661" t="s">
        <v>5827</v>
      </c>
      <c r="D119" s="456" t="s">
        <v>66</v>
      </c>
      <c r="E119" s="1271">
        <v>28</v>
      </c>
      <c r="F119" s="312">
        <v>4.9800000000000004</v>
      </c>
      <c r="G119" s="279">
        <f t="shared" si="3"/>
        <v>139.44</v>
      </c>
      <c r="H119" s="331"/>
      <c r="I119" s="2058" t="s">
        <v>6422</v>
      </c>
      <c r="J119" s="2064" t="str">
        <f>VLOOKUP(I119,'FICHE RATIOS'!C:D,2,FALSE)</f>
        <v>Espaces verts</v>
      </c>
      <c r="L119" s="2034"/>
      <c r="M119" s="2031"/>
      <c r="O119" s="2034"/>
      <c r="P119" s="2031"/>
      <c r="R119" s="2034"/>
      <c r="S119" s="2031"/>
    </row>
    <row r="120" spans="1:19" s="1210" customFormat="1" ht="12.75">
      <c r="A120" s="459"/>
      <c r="B120" s="1660"/>
      <c r="C120" s="1661" t="s">
        <v>5828</v>
      </c>
      <c r="D120" s="456" t="s">
        <v>66</v>
      </c>
      <c r="E120" s="1271">
        <v>10</v>
      </c>
      <c r="F120" s="312">
        <v>1.78</v>
      </c>
      <c r="G120" s="279">
        <f t="shared" si="3"/>
        <v>17.8</v>
      </c>
      <c r="H120" s="331"/>
      <c r="I120" s="2058" t="s">
        <v>6422</v>
      </c>
      <c r="J120" s="2064" t="str">
        <f>VLOOKUP(I120,'FICHE RATIOS'!C:D,2,FALSE)</f>
        <v>Espaces verts</v>
      </c>
      <c r="L120" s="2034"/>
      <c r="M120" s="2031"/>
      <c r="O120" s="2034"/>
      <c r="P120" s="2031"/>
      <c r="R120" s="2034"/>
      <c r="S120" s="2031"/>
    </row>
    <row r="121" spans="1:19" s="1210" customFormat="1" ht="12.75">
      <c r="A121" s="459"/>
      <c r="B121" s="1660"/>
      <c r="C121" s="1661" t="s">
        <v>5829</v>
      </c>
      <c r="D121" s="456" t="s">
        <v>66</v>
      </c>
      <c r="E121" s="1271">
        <v>2</v>
      </c>
      <c r="F121" s="312">
        <v>4.9800000000000004</v>
      </c>
      <c r="G121" s="279">
        <f t="shared" si="3"/>
        <v>9.9600000000000009</v>
      </c>
      <c r="H121" s="331"/>
      <c r="I121" s="2058" t="s">
        <v>6422</v>
      </c>
      <c r="J121" s="2064" t="str">
        <f>VLOOKUP(I121,'FICHE RATIOS'!C:D,2,FALSE)</f>
        <v>Espaces verts</v>
      </c>
      <c r="L121" s="2034"/>
      <c r="M121" s="2031"/>
      <c r="O121" s="2034"/>
      <c r="P121" s="2031"/>
      <c r="R121" s="2034"/>
      <c r="S121" s="2031"/>
    </row>
    <row r="122" spans="1:19" s="1210" customFormat="1" ht="12.75">
      <c r="A122" s="459"/>
      <c r="B122" s="1660"/>
      <c r="C122" s="1661" t="s">
        <v>5830</v>
      </c>
      <c r="D122" s="456" t="s">
        <v>66</v>
      </c>
      <c r="E122" s="1271">
        <v>12</v>
      </c>
      <c r="F122" s="312">
        <v>1.78</v>
      </c>
      <c r="G122" s="279">
        <f t="shared" si="3"/>
        <v>21.36</v>
      </c>
      <c r="H122" s="331"/>
      <c r="I122" s="2058" t="s">
        <v>6422</v>
      </c>
      <c r="J122" s="2064" t="str">
        <f>VLOOKUP(I122,'FICHE RATIOS'!C:D,2,FALSE)</f>
        <v>Espaces verts</v>
      </c>
      <c r="L122" s="2034"/>
      <c r="M122" s="2031"/>
      <c r="O122" s="2034"/>
      <c r="P122" s="2031"/>
      <c r="R122" s="2034"/>
      <c r="S122" s="2031"/>
    </row>
    <row r="123" spans="1:19" s="1210" customFormat="1" ht="12.75">
      <c r="A123" s="459"/>
      <c r="B123" s="1660"/>
      <c r="C123" s="1658" t="s">
        <v>5831</v>
      </c>
      <c r="D123" s="456" t="s">
        <v>66</v>
      </c>
      <c r="E123" s="1271">
        <v>38</v>
      </c>
      <c r="F123" s="312">
        <v>1.6</v>
      </c>
      <c r="G123" s="279">
        <f t="shared" si="3"/>
        <v>60.800000000000004</v>
      </c>
      <c r="H123" s="331"/>
      <c r="I123" s="2058" t="s">
        <v>6422</v>
      </c>
      <c r="J123" s="2064" t="str">
        <f>VLOOKUP(I123,'FICHE RATIOS'!C:D,2,FALSE)</f>
        <v>Espaces verts</v>
      </c>
      <c r="L123" s="2034"/>
      <c r="M123" s="2031"/>
      <c r="O123" s="2034"/>
      <c r="P123" s="2031"/>
      <c r="R123" s="2034"/>
      <c r="S123" s="2031"/>
    </row>
    <row r="124" spans="1:19" s="1210" customFormat="1" ht="12.75">
      <c r="A124" s="459"/>
      <c r="B124" s="1660"/>
      <c r="C124" s="1658" t="s">
        <v>5832</v>
      </c>
      <c r="D124" s="456" t="s">
        <v>66</v>
      </c>
      <c r="E124" s="1271">
        <v>9</v>
      </c>
      <c r="F124" s="312">
        <v>32.880000000000003</v>
      </c>
      <c r="G124" s="279">
        <f t="shared" si="3"/>
        <v>295.92</v>
      </c>
      <c r="H124" s="331"/>
      <c r="I124" s="2058" t="s">
        <v>6422</v>
      </c>
      <c r="J124" s="2064" t="str">
        <f>VLOOKUP(I124,'FICHE RATIOS'!C:D,2,FALSE)</f>
        <v>Espaces verts</v>
      </c>
      <c r="L124" s="2034"/>
      <c r="M124" s="2031"/>
      <c r="O124" s="2034"/>
      <c r="P124" s="2031"/>
      <c r="R124" s="2034"/>
      <c r="S124" s="2031"/>
    </row>
    <row r="125" spans="1:19" s="1210" customFormat="1" ht="12.75">
      <c r="A125" s="459"/>
      <c r="B125" s="1660"/>
      <c r="C125" s="1658" t="s">
        <v>5833</v>
      </c>
      <c r="D125" s="456" t="s">
        <v>66</v>
      </c>
      <c r="E125" s="1271">
        <v>32</v>
      </c>
      <c r="F125" s="312">
        <v>35.19</v>
      </c>
      <c r="G125" s="279">
        <f t="shared" si="3"/>
        <v>1126.08</v>
      </c>
      <c r="H125" s="331"/>
      <c r="I125" s="2058" t="s">
        <v>6422</v>
      </c>
      <c r="J125" s="2064" t="str">
        <f>VLOOKUP(I125,'FICHE RATIOS'!C:D,2,FALSE)</f>
        <v>Espaces verts</v>
      </c>
      <c r="L125" s="2034"/>
      <c r="M125" s="2031"/>
      <c r="O125" s="2034"/>
      <c r="P125" s="2031"/>
      <c r="R125" s="2034"/>
      <c r="S125" s="2031"/>
    </row>
    <row r="126" spans="1:19" s="1210" customFormat="1" ht="12.75">
      <c r="A126" s="459"/>
      <c r="B126" s="1660"/>
      <c r="C126" s="1658" t="s">
        <v>5834</v>
      </c>
      <c r="D126" s="456" t="s">
        <v>66</v>
      </c>
      <c r="E126" s="1271">
        <v>11</v>
      </c>
      <c r="F126" s="312">
        <v>4.9800000000000004</v>
      </c>
      <c r="G126" s="279">
        <f t="shared" si="3"/>
        <v>54.78</v>
      </c>
      <c r="H126" s="331"/>
      <c r="I126" s="2058" t="s">
        <v>6422</v>
      </c>
      <c r="J126" s="2064" t="str">
        <f>VLOOKUP(I126,'FICHE RATIOS'!C:D,2,FALSE)</f>
        <v>Espaces verts</v>
      </c>
      <c r="L126" s="2034"/>
      <c r="M126" s="2031"/>
      <c r="O126" s="2034"/>
      <c r="P126" s="2031"/>
      <c r="R126" s="2034"/>
      <c r="S126" s="2031"/>
    </row>
    <row r="127" spans="1:19" s="1210" customFormat="1" ht="12.75">
      <c r="A127" s="459"/>
      <c r="B127" s="1660"/>
      <c r="C127" s="1658" t="s">
        <v>5835</v>
      </c>
      <c r="D127" s="456" t="s">
        <v>66</v>
      </c>
      <c r="E127" s="1271">
        <v>44</v>
      </c>
      <c r="F127" s="312">
        <v>9.7799999999999994</v>
      </c>
      <c r="G127" s="279">
        <f t="shared" si="3"/>
        <v>430.32</v>
      </c>
      <c r="H127" s="331"/>
      <c r="I127" s="2058" t="s">
        <v>6422</v>
      </c>
      <c r="J127" s="2064" t="str">
        <f>VLOOKUP(I127,'FICHE RATIOS'!C:D,2,FALSE)</f>
        <v>Espaces verts</v>
      </c>
      <c r="L127" s="2034"/>
      <c r="M127" s="2031"/>
      <c r="O127" s="2034"/>
      <c r="P127" s="2031"/>
      <c r="R127" s="2034"/>
      <c r="S127" s="2031"/>
    </row>
    <row r="128" spans="1:19" s="1210" customFormat="1" ht="12.75">
      <c r="A128" s="459"/>
      <c r="B128" s="1660"/>
      <c r="C128" s="1661" t="s">
        <v>5836</v>
      </c>
      <c r="D128" s="456" t="s">
        <v>66</v>
      </c>
      <c r="E128" s="1271">
        <v>9</v>
      </c>
      <c r="F128" s="312">
        <v>2.4900000000000002</v>
      </c>
      <c r="G128" s="279">
        <f t="shared" si="3"/>
        <v>22.410000000000004</v>
      </c>
      <c r="H128" s="331"/>
      <c r="I128" s="2058" t="s">
        <v>6422</v>
      </c>
      <c r="J128" s="2064" t="str">
        <f>VLOOKUP(I128,'FICHE RATIOS'!C:D,2,FALSE)</f>
        <v>Espaces verts</v>
      </c>
      <c r="L128" s="2034"/>
      <c r="M128" s="2031"/>
      <c r="O128" s="2034"/>
      <c r="P128" s="2031"/>
      <c r="R128" s="2034"/>
      <c r="S128" s="2031"/>
    </row>
    <row r="129" spans="1:19" s="1210" customFormat="1" ht="12.75">
      <c r="A129" s="459"/>
      <c r="B129" s="1660"/>
      <c r="C129" s="1658" t="s">
        <v>5837</v>
      </c>
      <c r="D129" s="456" t="s">
        <v>66</v>
      </c>
      <c r="E129" s="1271">
        <v>24</v>
      </c>
      <c r="F129" s="312">
        <v>25.77</v>
      </c>
      <c r="G129" s="279">
        <f t="shared" si="3"/>
        <v>618.48</v>
      </c>
      <c r="H129" s="331"/>
      <c r="I129" s="2058" t="s">
        <v>6422</v>
      </c>
      <c r="J129" s="2064" t="str">
        <f>VLOOKUP(I129,'FICHE RATIOS'!C:D,2,FALSE)</f>
        <v>Espaces verts</v>
      </c>
      <c r="L129" s="2034"/>
      <c r="M129" s="2031"/>
      <c r="O129" s="2034"/>
      <c r="P129" s="2031"/>
      <c r="R129" s="2034"/>
      <c r="S129" s="2031"/>
    </row>
    <row r="130" spans="1:19" s="1210" customFormat="1" ht="12.75">
      <c r="A130" s="459"/>
      <c r="B130" s="1660"/>
      <c r="C130" s="1661" t="s">
        <v>5838</v>
      </c>
      <c r="D130" s="456" t="s">
        <v>66</v>
      </c>
      <c r="E130" s="1271">
        <v>30</v>
      </c>
      <c r="F130" s="312">
        <v>1.69</v>
      </c>
      <c r="G130" s="279">
        <f t="shared" si="3"/>
        <v>50.699999999999996</v>
      </c>
      <c r="H130" s="331"/>
      <c r="I130" s="2058" t="s">
        <v>6422</v>
      </c>
      <c r="J130" s="2064" t="str">
        <f>VLOOKUP(I130,'FICHE RATIOS'!C:D,2,FALSE)</f>
        <v>Espaces verts</v>
      </c>
      <c r="L130" s="2034"/>
      <c r="M130" s="2031"/>
      <c r="O130" s="2034"/>
      <c r="P130" s="2031"/>
      <c r="R130" s="2034"/>
      <c r="S130" s="2031"/>
    </row>
    <row r="131" spans="1:19" s="1210" customFormat="1" ht="12.75">
      <c r="A131" s="459"/>
      <c r="B131" s="1660"/>
      <c r="C131" s="1658" t="s">
        <v>5839</v>
      </c>
      <c r="D131" s="456" t="s">
        <v>66</v>
      </c>
      <c r="E131" s="1271">
        <v>9</v>
      </c>
      <c r="F131" s="312">
        <v>1.6</v>
      </c>
      <c r="G131" s="279">
        <f t="shared" si="3"/>
        <v>14.4</v>
      </c>
      <c r="H131" s="331"/>
      <c r="I131" s="2058" t="s">
        <v>6422</v>
      </c>
      <c r="J131" s="2064" t="str">
        <f>VLOOKUP(I131,'FICHE RATIOS'!C:D,2,FALSE)</f>
        <v>Espaces verts</v>
      </c>
      <c r="L131" s="2034"/>
      <c r="M131" s="2031"/>
      <c r="O131" s="2034"/>
      <c r="P131" s="2031"/>
      <c r="R131" s="2034"/>
      <c r="S131" s="2031"/>
    </row>
    <row r="132" spans="1:19" s="1210" customFormat="1" ht="12.75">
      <c r="A132" s="459"/>
      <c r="B132" s="1660"/>
      <c r="C132" s="1658" t="s">
        <v>5840</v>
      </c>
      <c r="D132" s="456" t="s">
        <v>66</v>
      </c>
      <c r="E132" s="1271">
        <v>8</v>
      </c>
      <c r="F132" s="312">
        <v>1.78</v>
      </c>
      <c r="G132" s="279">
        <f t="shared" si="3"/>
        <v>14.24</v>
      </c>
      <c r="H132" s="331"/>
      <c r="I132" s="2058" t="s">
        <v>6422</v>
      </c>
      <c r="J132" s="2064" t="str">
        <f>VLOOKUP(I132,'FICHE RATIOS'!C:D,2,FALSE)</f>
        <v>Espaces verts</v>
      </c>
      <c r="L132" s="2034"/>
      <c r="M132" s="2031"/>
      <c r="O132" s="2034"/>
      <c r="P132" s="2031"/>
      <c r="R132" s="2034"/>
      <c r="S132" s="2031"/>
    </row>
    <row r="133" spans="1:19" s="1210" customFormat="1" ht="12.75">
      <c r="A133" s="459"/>
      <c r="B133" s="1660"/>
      <c r="C133" s="1658" t="s">
        <v>5841</v>
      </c>
      <c r="D133" s="456" t="s">
        <v>66</v>
      </c>
      <c r="E133" s="1271">
        <v>7</v>
      </c>
      <c r="F133" s="312">
        <v>1.78</v>
      </c>
      <c r="G133" s="279">
        <f t="shared" si="3"/>
        <v>12.46</v>
      </c>
      <c r="H133" s="331"/>
      <c r="I133" s="2058" t="s">
        <v>6422</v>
      </c>
      <c r="J133" s="2064" t="str">
        <f>VLOOKUP(I133,'FICHE RATIOS'!C:D,2,FALSE)</f>
        <v>Espaces verts</v>
      </c>
      <c r="L133" s="2034"/>
      <c r="M133" s="2031"/>
      <c r="O133" s="2034"/>
      <c r="P133" s="2031"/>
      <c r="R133" s="2034"/>
      <c r="S133" s="2031"/>
    </row>
    <row r="134" spans="1:19" s="1210" customFormat="1" ht="12.75">
      <c r="A134" s="459"/>
      <c r="B134" s="1660"/>
      <c r="C134" s="1658" t="s">
        <v>5842</v>
      </c>
      <c r="D134" s="456" t="s">
        <v>66</v>
      </c>
      <c r="E134" s="1271">
        <v>10</v>
      </c>
      <c r="F134" s="312">
        <v>10.58</v>
      </c>
      <c r="G134" s="279">
        <f t="shared" si="3"/>
        <v>105.8</v>
      </c>
      <c r="H134" s="331"/>
      <c r="I134" s="2058" t="s">
        <v>6422</v>
      </c>
      <c r="J134" s="2064" t="str">
        <f>VLOOKUP(I134,'FICHE RATIOS'!C:D,2,FALSE)</f>
        <v>Espaces verts</v>
      </c>
      <c r="L134" s="2034"/>
      <c r="M134" s="2031"/>
      <c r="O134" s="2034"/>
      <c r="P134" s="2031"/>
      <c r="R134" s="2034"/>
      <c r="S134" s="2031"/>
    </row>
    <row r="135" spans="1:19" s="1210" customFormat="1" ht="12.75">
      <c r="A135" s="459"/>
      <c r="B135" s="1660"/>
      <c r="C135" s="1658"/>
      <c r="D135" s="456"/>
      <c r="E135" s="1271"/>
      <c r="F135" s="312">
        <v>0</v>
      </c>
      <c r="G135" s="279" t="str">
        <f t="shared" si="3"/>
        <v/>
      </c>
      <c r="H135" s="331"/>
      <c r="I135" s="2058" t="s">
        <v>6422</v>
      </c>
      <c r="J135" s="2064" t="str">
        <f>VLOOKUP(I135,'FICHE RATIOS'!C:D,2,FALSE)</f>
        <v>Espaces verts</v>
      </c>
      <c r="L135" s="2034"/>
      <c r="M135" s="2031"/>
      <c r="O135" s="2034"/>
      <c r="P135" s="2031"/>
      <c r="R135" s="2034"/>
      <c r="S135" s="2031"/>
    </row>
    <row r="136" spans="1:19" s="1210" customFormat="1" ht="12.75">
      <c r="A136" s="459"/>
      <c r="B136" s="1660" t="s">
        <v>5843</v>
      </c>
      <c r="C136" s="1662" t="s">
        <v>5844</v>
      </c>
      <c r="D136" s="456"/>
      <c r="E136" s="1271"/>
      <c r="F136" s="312">
        <v>0</v>
      </c>
      <c r="G136" s="279" t="str">
        <f t="shared" si="3"/>
        <v/>
      </c>
      <c r="H136" s="331"/>
      <c r="I136" s="2058" t="s">
        <v>6422</v>
      </c>
      <c r="J136" s="2064" t="str">
        <f>VLOOKUP(I136,'FICHE RATIOS'!C:D,2,FALSE)</f>
        <v>Espaces verts</v>
      </c>
      <c r="L136" s="2034"/>
      <c r="M136" s="2031"/>
      <c r="O136" s="2034"/>
      <c r="P136" s="2031"/>
      <c r="R136" s="2034"/>
      <c r="S136" s="2031"/>
    </row>
    <row r="137" spans="1:19" s="1210" customFormat="1" ht="12.75">
      <c r="A137" s="459"/>
      <c r="B137" s="1660"/>
      <c r="C137" s="1661" t="s">
        <v>5845</v>
      </c>
      <c r="D137" s="456" t="s">
        <v>66</v>
      </c>
      <c r="E137" s="1271">
        <v>2785</v>
      </c>
      <c r="F137" s="312">
        <v>2.14</v>
      </c>
      <c r="G137" s="279">
        <f t="shared" si="3"/>
        <v>5959.9000000000005</v>
      </c>
      <c r="H137" s="331"/>
      <c r="I137" s="2058" t="s">
        <v>6422</v>
      </c>
      <c r="J137" s="2064" t="str">
        <f>VLOOKUP(I137,'FICHE RATIOS'!C:D,2,FALSE)</f>
        <v>Espaces verts</v>
      </c>
      <c r="L137" s="2034"/>
      <c r="M137" s="2031"/>
      <c r="O137" s="2034"/>
      <c r="P137" s="2031"/>
      <c r="R137" s="2034"/>
      <c r="S137" s="2031"/>
    </row>
    <row r="138" spans="1:19" s="1210" customFormat="1" ht="12.75">
      <c r="A138" s="459"/>
      <c r="B138" s="1660"/>
      <c r="C138" s="1661" t="s">
        <v>5846</v>
      </c>
      <c r="D138" s="456" t="s">
        <v>66</v>
      </c>
      <c r="E138" s="1271">
        <v>2257</v>
      </c>
      <c r="F138" s="312">
        <v>0.75</v>
      </c>
      <c r="G138" s="279">
        <f t="shared" si="3"/>
        <v>1692.75</v>
      </c>
      <c r="H138" s="331"/>
      <c r="I138" s="2058" t="s">
        <v>6422</v>
      </c>
      <c r="J138" s="2064" t="str">
        <f>VLOOKUP(I138,'FICHE RATIOS'!C:D,2,FALSE)</f>
        <v>Espaces verts</v>
      </c>
      <c r="L138" s="2034"/>
      <c r="M138" s="2031"/>
      <c r="O138" s="2034"/>
      <c r="P138" s="2031"/>
      <c r="R138" s="2034"/>
      <c r="S138" s="2031"/>
    </row>
    <row r="139" spans="1:19" s="1210" customFormat="1" ht="12.75">
      <c r="A139" s="459"/>
      <c r="B139" s="1660"/>
      <c r="C139" s="1658" t="s">
        <v>5847</v>
      </c>
      <c r="D139" s="456" t="s">
        <v>66</v>
      </c>
      <c r="E139" s="1271">
        <v>418</v>
      </c>
      <c r="F139" s="312">
        <v>1.33</v>
      </c>
      <c r="G139" s="279">
        <f t="shared" si="3"/>
        <v>555.94000000000005</v>
      </c>
      <c r="H139" s="331"/>
      <c r="I139" s="2058" t="s">
        <v>6422</v>
      </c>
      <c r="J139" s="2064" t="str">
        <f>VLOOKUP(I139,'FICHE RATIOS'!C:D,2,FALSE)</f>
        <v>Espaces verts</v>
      </c>
      <c r="L139" s="2034"/>
      <c r="M139" s="2031"/>
      <c r="O139" s="2034"/>
      <c r="P139" s="2031"/>
      <c r="R139" s="2034"/>
      <c r="S139" s="2031"/>
    </row>
    <row r="140" spans="1:19" s="1210" customFormat="1" ht="12.75">
      <c r="A140" s="459"/>
      <c r="B140" s="1660"/>
      <c r="C140" s="1658" t="s">
        <v>5848</v>
      </c>
      <c r="D140" s="456" t="s">
        <v>66</v>
      </c>
      <c r="E140" s="1271">
        <v>675</v>
      </c>
      <c r="F140" s="312">
        <v>1.24</v>
      </c>
      <c r="G140" s="279">
        <f t="shared" si="3"/>
        <v>837</v>
      </c>
      <c r="H140" s="331"/>
      <c r="I140" s="2058" t="s">
        <v>6422</v>
      </c>
      <c r="J140" s="2064" t="str">
        <f>VLOOKUP(I140,'FICHE RATIOS'!C:D,2,FALSE)</f>
        <v>Espaces verts</v>
      </c>
      <c r="L140" s="2034"/>
      <c r="M140" s="2031"/>
      <c r="O140" s="2034"/>
      <c r="P140" s="2031"/>
      <c r="R140" s="2034"/>
      <c r="S140" s="2031"/>
    </row>
    <row r="141" spans="1:19" s="1210" customFormat="1" ht="12.75">
      <c r="A141" s="459"/>
      <c r="B141" s="1660"/>
      <c r="C141" s="1658" t="s">
        <v>5849</v>
      </c>
      <c r="D141" s="456" t="s">
        <v>66</v>
      </c>
      <c r="E141" s="1271">
        <v>70</v>
      </c>
      <c r="F141" s="312">
        <v>1.68</v>
      </c>
      <c r="G141" s="279">
        <f t="shared" si="3"/>
        <v>117.6</v>
      </c>
      <c r="H141" s="331"/>
      <c r="I141" s="2058" t="s">
        <v>6422</v>
      </c>
      <c r="J141" s="2064" t="str">
        <f>VLOOKUP(I141,'FICHE RATIOS'!C:D,2,FALSE)</f>
        <v>Espaces verts</v>
      </c>
      <c r="L141" s="2034"/>
      <c r="M141" s="2031"/>
      <c r="O141" s="2034"/>
      <c r="P141" s="2031"/>
      <c r="R141" s="2034"/>
      <c r="S141" s="2031"/>
    </row>
    <row r="142" spans="1:19" s="1210" customFormat="1" ht="12.75">
      <c r="A142" s="459"/>
      <c r="B142" s="1660"/>
      <c r="C142" s="1661" t="s">
        <v>5850</v>
      </c>
      <c r="D142" s="456" t="s">
        <v>66</v>
      </c>
      <c r="E142" s="1271">
        <v>22</v>
      </c>
      <c r="F142" s="312">
        <v>2.85</v>
      </c>
      <c r="G142" s="279">
        <f t="shared" si="3"/>
        <v>62.7</v>
      </c>
      <c r="H142" s="331"/>
      <c r="I142" s="2058" t="s">
        <v>6422</v>
      </c>
      <c r="J142" s="2064" t="str">
        <f>VLOOKUP(I142,'FICHE RATIOS'!C:D,2,FALSE)</f>
        <v>Espaces verts</v>
      </c>
      <c r="L142" s="2034"/>
      <c r="M142" s="2031"/>
      <c r="O142" s="2034"/>
      <c r="P142" s="2031"/>
      <c r="R142" s="2034"/>
      <c r="S142" s="2031"/>
    </row>
    <row r="143" spans="1:19" s="1210" customFormat="1" ht="12.75">
      <c r="A143" s="459"/>
      <c r="B143" s="1660"/>
      <c r="C143" s="1658" t="s">
        <v>5851</v>
      </c>
      <c r="D143" s="456" t="s">
        <v>66</v>
      </c>
      <c r="E143" s="1271">
        <v>1970</v>
      </c>
      <c r="F143" s="312">
        <v>2.4700000000000002</v>
      </c>
      <c r="G143" s="279">
        <f t="shared" si="3"/>
        <v>4865.9000000000005</v>
      </c>
      <c r="H143" s="331"/>
      <c r="I143" s="2058" t="s">
        <v>6422</v>
      </c>
      <c r="J143" s="2064" t="str">
        <f>VLOOKUP(I143,'FICHE RATIOS'!C:D,2,FALSE)</f>
        <v>Espaces verts</v>
      </c>
      <c r="L143" s="2034"/>
      <c r="M143" s="2031"/>
      <c r="O143" s="2034"/>
      <c r="P143" s="2031"/>
      <c r="R143" s="2034"/>
      <c r="S143" s="2031"/>
    </row>
    <row r="144" spans="1:19" s="1210" customFormat="1" ht="12.75">
      <c r="A144" s="459"/>
      <c r="B144" s="1660"/>
      <c r="C144" s="1658" t="s">
        <v>5852</v>
      </c>
      <c r="D144" s="456"/>
      <c r="E144" s="1271">
        <v>0</v>
      </c>
      <c r="F144" s="312">
        <v>0</v>
      </c>
      <c r="G144" s="279" t="str">
        <f t="shared" si="3"/>
        <v/>
      </c>
      <c r="H144" s="331"/>
      <c r="I144" s="2058" t="s">
        <v>6422</v>
      </c>
      <c r="J144" s="2064" t="str">
        <f>VLOOKUP(I144,'FICHE RATIOS'!C:D,2,FALSE)</f>
        <v>Espaces verts</v>
      </c>
      <c r="L144" s="2034"/>
      <c r="M144" s="2031"/>
      <c r="O144" s="2034"/>
      <c r="P144" s="2031"/>
      <c r="R144" s="2034"/>
      <c r="S144" s="2031"/>
    </row>
    <row r="145" spans="1:19" s="1210" customFormat="1" ht="12.75">
      <c r="A145" s="459"/>
      <c r="B145" s="1660"/>
      <c r="C145" s="1658" t="s">
        <v>5853</v>
      </c>
      <c r="D145" s="456" t="s">
        <v>66</v>
      </c>
      <c r="E145" s="1271">
        <v>1122</v>
      </c>
      <c r="F145" s="312">
        <v>1.68</v>
      </c>
      <c r="G145" s="279">
        <f t="shared" si="3"/>
        <v>1884.96</v>
      </c>
      <c r="H145" s="331"/>
      <c r="I145" s="2058" t="s">
        <v>6422</v>
      </c>
      <c r="J145" s="2064" t="str">
        <f>VLOOKUP(I145,'FICHE RATIOS'!C:D,2,FALSE)</f>
        <v>Espaces verts</v>
      </c>
      <c r="L145" s="2034"/>
      <c r="M145" s="2031"/>
      <c r="O145" s="2034"/>
      <c r="P145" s="2031"/>
      <c r="R145" s="2034"/>
      <c r="S145" s="2031"/>
    </row>
    <row r="146" spans="1:19" s="1210" customFormat="1" ht="12.75">
      <c r="A146" s="459"/>
      <c r="B146" s="1660"/>
      <c r="C146" s="1658" t="s">
        <v>5854</v>
      </c>
      <c r="D146" s="456" t="s">
        <v>66</v>
      </c>
      <c r="E146" s="1271">
        <v>561</v>
      </c>
      <c r="F146" s="312">
        <v>2.4700000000000002</v>
      </c>
      <c r="G146" s="279">
        <f t="shared" si="3"/>
        <v>1385.67</v>
      </c>
      <c r="H146" s="331"/>
      <c r="I146" s="2058" t="s">
        <v>6422</v>
      </c>
      <c r="J146" s="2064" t="str">
        <f>VLOOKUP(I146,'FICHE RATIOS'!C:D,2,FALSE)</f>
        <v>Espaces verts</v>
      </c>
      <c r="L146" s="2034"/>
      <c r="M146" s="2031"/>
      <c r="O146" s="2034"/>
      <c r="P146" s="2031"/>
      <c r="R146" s="2034"/>
      <c r="S146" s="2031"/>
    </row>
    <row r="147" spans="1:19" s="1210" customFormat="1" ht="12.75">
      <c r="A147" s="459"/>
      <c r="B147" s="1660"/>
      <c r="C147" s="1658" t="s">
        <v>5855</v>
      </c>
      <c r="D147" s="456" t="s">
        <v>66</v>
      </c>
      <c r="E147" s="1271">
        <v>187</v>
      </c>
      <c r="F147" s="312">
        <v>1.36</v>
      </c>
      <c r="G147" s="279">
        <f t="shared" si="3"/>
        <v>254.32000000000002</v>
      </c>
      <c r="H147" s="331"/>
      <c r="I147" s="2058" t="s">
        <v>6422</v>
      </c>
      <c r="J147" s="2064" t="str">
        <f>VLOOKUP(I147,'FICHE RATIOS'!C:D,2,FALSE)</f>
        <v>Espaces verts</v>
      </c>
      <c r="L147" s="2034"/>
      <c r="M147" s="2031"/>
      <c r="O147" s="2034"/>
      <c r="P147" s="2031"/>
      <c r="R147" s="2034"/>
      <c r="S147" s="2031"/>
    </row>
    <row r="148" spans="1:19" s="1210" customFormat="1" ht="12.75">
      <c r="A148" s="459"/>
      <c r="B148" s="1660"/>
      <c r="C148" s="1658" t="s">
        <v>5856</v>
      </c>
      <c r="D148" s="456"/>
      <c r="E148" s="1271">
        <v>0</v>
      </c>
      <c r="F148" s="312">
        <v>0</v>
      </c>
      <c r="G148" s="279" t="str">
        <f t="shared" si="3"/>
        <v/>
      </c>
      <c r="H148" s="331"/>
      <c r="I148" s="2058" t="s">
        <v>6422</v>
      </c>
      <c r="J148" s="2064" t="str">
        <f>VLOOKUP(I148,'FICHE RATIOS'!C:D,2,FALSE)</f>
        <v>Espaces verts</v>
      </c>
      <c r="L148" s="2034"/>
      <c r="M148" s="2031"/>
      <c r="O148" s="2034"/>
      <c r="P148" s="2031"/>
      <c r="R148" s="2034"/>
      <c r="S148" s="2031"/>
    </row>
    <row r="149" spans="1:19" s="1210" customFormat="1" ht="12.75">
      <c r="A149" s="459"/>
      <c r="B149" s="1660"/>
      <c r="C149" s="1658" t="s">
        <v>5857</v>
      </c>
      <c r="D149" s="456" t="s">
        <v>66</v>
      </c>
      <c r="E149" s="1271">
        <v>296</v>
      </c>
      <c r="F149" s="312">
        <v>1.68</v>
      </c>
      <c r="G149" s="279">
        <f t="shared" ref="G149:G212" si="4">IF(E149=0,"",F149*E149)</f>
        <v>497.28</v>
      </c>
      <c r="H149" s="331"/>
      <c r="I149" s="2058" t="s">
        <v>6422</v>
      </c>
      <c r="J149" s="2064" t="str">
        <f>VLOOKUP(I149,'FICHE RATIOS'!C:D,2,FALSE)</f>
        <v>Espaces verts</v>
      </c>
      <c r="L149" s="2034"/>
      <c r="M149" s="2031"/>
      <c r="O149" s="2034"/>
      <c r="P149" s="2031"/>
      <c r="R149" s="2034"/>
      <c r="S149" s="2031"/>
    </row>
    <row r="150" spans="1:19" s="1210" customFormat="1" ht="12.75">
      <c r="A150" s="459"/>
      <c r="B150" s="1660"/>
      <c r="C150" s="1658" t="s">
        <v>5858</v>
      </c>
      <c r="D150" s="456" t="s">
        <v>66</v>
      </c>
      <c r="E150" s="1271">
        <v>296</v>
      </c>
      <c r="F150" s="312">
        <v>1.68</v>
      </c>
      <c r="G150" s="279">
        <f t="shared" si="4"/>
        <v>497.28</v>
      </c>
      <c r="H150" s="331"/>
      <c r="I150" s="2058" t="s">
        <v>6422</v>
      </c>
      <c r="J150" s="2064" t="str">
        <f>VLOOKUP(I150,'FICHE RATIOS'!C:D,2,FALSE)</f>
        <v>Espaces verts</v>
      </c>
      <c r="L150" s="2034"/>
      <c r="M150" s="2031"/>
      <c r="O150" s="2034"/>
      <c r="P150" s="2031"/>
      <c r="R150" s="2034"/>
      <c r="S150" s="2031"/>
    </row>
    <row r="151" spans="1:19" s="1210" customFormat="1" ht="12.75">
      <c r="A151" s="459"/>
      <c r="B151" s="1660"/>
      <c r="C151" s="1658" t="s">
        <v>5859</v>
      </c>
      <c r="D151" s="456" t="s">
        <v>66</v>
      </c>
      <c r="E151" s="1271">
        <v>884</v>
      </c>
      <c r="F151" s="312">
        <v>0.43</v>
      </c>
      <c r="G151" s="279">
        <f t="shared" si="4"/>
        <v>380.12</v>
      </c>
      <c r="H151" s="331"/>
      <c r="I151" s="2058" t="s">
        <v>6422</v>
      </c>
      <c r="J151" s="2064" t="str">
        <f>VLOOKUP(I151,'FICHE RATIOS'!C:D,2,FALSE)</f>
        <v>Espaces verts</v>
      </c>
      <c r="L151" s="2034"/>
      <c r="M151" s="2031"/>
      <c r="O151" s="2034"/>
      <c r="P151" s="2031"/>
      <c r="R151" s="2034"/>
      <c r="S151" s="2031"/>
    </row>
    <row r="152" spans="1:19" s="1210" customFormat="1" ht="12.75">
      <c r="A152" s="459"/>
      <c r="B152" s="1660"/>
      <c r="C152" s="1658" t="s">
        <v>5860</v>
      </c>
      <c r="D152" s="456"/>
      <c r="E152" s="1271">
        <v>0</v>
      </c>
      <c r="F152" s="312">
        <v>0</v>
      </c>
      <c r="G152" s="279" t="str">
        <f t="shared" si="4"/>
        <v/>
      </c>
      <c r="H152" s="331"/>
      <c r="I152" s="2058" t="s">
        <v>6422</v>
      </c>
      <c r="J152" s="2064" t="str">
        <f>VLOOKUP(I152,'FICHE RATIOS'!C:D,2,FALSE)</f>
        <v>Espaces verts</v>
      </c>
      <c r="L152" s="2034"/>
      <c r="M152" s="2031"/>
      <c r="O152" s="2034"/>
      <c r="P152" s="2031"/>
      <c r="R152" s="2034"/>
      <c r="S152" s="2031"/>
    </row>
    <row r="153" spans="1:19" s="1210" customFormat="1" ht="12.75">
      <c r="A153" s="459"/>
      <c r="B153" s="1660"/>
      <c r="C153" s="1658" t="s">
        <v>5855</v>
      </c>
      <c r="D153" s="456" t="s">
        <v>66</v>
      </c>
      <c r="E153" s="1271">
        <v>176</v>
      </c>
      <c r="F153" s="312">
        <v>1.68</v>
      </c>
      <c r="G153" s="279">
        <f t="shared" si="4"/>
        <v>295.68</v>
      </c>
      <c r="H153" s="331"/>
      <c r="I153" s="2058" t="s">
        <v>6422</v>
      </c>
      <c r="J153" s="2064" t="str">
        <f>VLOOKUP(I153,'FICHE RATIOS'!C:D,2,FALSE)</f>
        <v>Espaces verts</v>
      </c>
      <c r="L153" s="2034"/>
      <c r="M153" s="2031"/>
      <c r="O153" s="2034"/>
      <c r="P153" s="2031"/>
      <c r="R153" s="2034"/>
      <c r="S153" s="2031"/>
    </row>
    <row r="154" spans="1:19" s="1210" customFormat="1" ht="12.75">
      <c r="A154" s="459"/>
      <c r="B154" s="1660"/>
      <c r="C154" s="1658" t="s">
        <v>5861</v>
      </c>
      <c r="D154" s="456" t="s">
        <v>66</v>
      </c>
      <c r="E154" s="1271">
        <v>354</v>
      </c>
      <c r="F154" s="312">
        <v>1.55</v>
      </c>
      <c r="G154" s="279">
        <f t="shared" si="4"/>
        <v>548.70000000000005</v>
      </c>
      <c r="H154" s="331"/>
      <c r="I154" s="2058" t="s">
        <v>6422</v>
      </c>
      <c r="J154" s="2064" t="str">
        <f>VLOOKUP(I154,'FICHE RATIOS'!C:D,2,FALSE)</f>
        <v>Espaces verts</v>
      </c>
      <c r="L154" s="2034"/>
      <c r="M154" s="2031"/>
      <c r="O154" s="2034"/>
      <c r="P154" s="2031"/>
      <c r="R154" s="2034"/>
      <c r="S154" s="2031"/>
    </row>
    <row r="155" spans="1:19" s="1210" customFormat="1" ht="12.75">
      <c r="A155" s="459"/>
      <c r="B155" s="1660"/>
      <c r="C155" s="1658" t="s">
        <v>5862</v>
      </c>
      <c r="D155" s="456" t="s">
        <v>66</v>
      </c>
      <c r="E155" s="1271">
        <v>704</v>
      </c>
      <c r="F155" s="312">
        <v>1.68</v>
      </c>
      <c r="G155" s="279">
        <f t="shared" si="4"/>
        <v>1182.72</v>
      </c>
      <c r="H155" s="331"/>
      <c r="I155" s="2058" t="s">
        <v>6422</v>
      </c>
      <c r="J155" s="2064" t="str">
        <f>VLOOKUP(I155,'FICHE RATIOS'!C:D,2,FALSE)</f>
        <v>Espaces verts</v>
      </c>
      <c r="L155" s="2034"/>
      <c r="M155" s="2031"/>
      <c r="O155" s="2034"/>
      <c r="P155" s="2031"/>
      <c r="R155" s="2034"/>
      <c r="S155" s="2031"/>
    </row>
    <row r="156" spans="1:19" s="1210" customFormat="1" ht="12.75">
      <c r="A156" s="459"/>
      <c r="B156" s="1660"/>
      <c r="C156" s="1658" t="s">
        <v>5863</v>
      </c>
      <c r="D156" s="456"/>
      <c r="E156" s="1271">
        <v>0</v>
      </c>
      <c r="F156" s="312">
        <v>0</v>
      </c>
      <c r="G156" s="279" t="str">
        <f t="shared" si="4"/>
        <v/>
      </c>
      <c r="H156" s="331"/>
      <c r="I156" s="2058" t="s">
        <v>6422</v>
      </c>
      <c r="J156" s="2064" t="str">
        <f>VLOOKUP(I156,'FICHE RATIOS'!C:D,2,FALSE)</f>
        <v>Espaces verts</v>
      </c>
      <c r="L156" s="2034"/>
      <c r="M156" s="2031"/>
      <c r="O156" s="2034"/>
      <c r="P156" s="2031"/>
      <c r="R156" s="2034"/>
      <c r="S156" s="2031"/>
    </row>
    <row r="157" spans="1:19" s="1210" customFormat="1" ht="12.75">
      <c r="A157" s="459"/>
      <c r="B157" s="1657"/>
      <c r="C157" s="1658" t="s">
        <v>5864</v>
      </c>
      <c r="D157" s="456" t="s">
        <v>66</v>
      </c>
      <c r="E157" s="1271">
        <v>776</v>
      </c>
      <c r="F157" s="312">
        <v>2.0499999999999998</v>
      </c>
      <c r="G157" s="279">
        <f t="shared" si="4"/>
        <v>1590.8</v>
      </c>
      <c r="H157" s="331"/>
      <c r="I157" s="2058" t="s">
        <v>6422</v>
      </c>
      <c r="J157" s="2064" t="str">
        <f>VLOOKUP(I157,'FICHE RATIOS'!C:D,2,FALSE)</f>
        <v>Espaces verts</v>
      </c>
      <c r="L157" s="2034"/>
      <c r="M157" s="2031"/>
      <c r="O157" s="2034"/>
      <c r="P157" s="2031"/>
      <c r="R157" s="2034"/>
      <c r="S157" s="2031"/>
    </row>
    <row r="158" spans="1:19" s="1210" customFormat="1" ht="12.75">
      <c r="A158" s="459"/>
      <c r="B158" s="1660"/>
      <c r="C158" s="1658" t="s">
        <v>5865</v>
      </c>
      <c r="D158" s="456" t="s">
        <v>66</v>
      </c>
      <c r="E158" s="1271">
        <v>518</v>
      </c>
      <c r="F158" s="312">
        <v>1.33</v>
      </c>
      <c r="G158" s="279">
        <f t="shared" si="4"/>
        <v>688.94</v>
      </c>
      <c r="H158" s="331"/>
      <c r="I158" s="2058" t="s">
        <v>6422</v>
      </c>
      <c r="J158" s="2064" t="str">
        <f>VLOOKUP(I158,'FICHE RATIOS'!C:D,2,FALSE)</f>
        <v>Espaces verts</v>
      </c>
      <c r="L158" s="2034"/>
      <c r="M158" s="2031"/>
      <c r="O158" s="2034"/>
      <c r="P158" s="2031"/>
      <c r="R158" s="2034"/>
      <c r="S158" s="2031"/>
    </row>
    <row r="159" spans="1:19" s="1210" customFormat="1" ht="12.75">
      <c r="A159" s="459"/>
      <c r="B159" s="1660"/>
      <c r="C159" s="1658" t="s">
        <v>5866</v>
      </c>
      <c r="D159" s="456"/>
      <c r="E159" s="1271">
        <v>0</v>
      </c>
      <c r="F159" s="312">
        <v>0</v>
      </c>
      <c r="G159" s="279" t="str">
        <f t="shared" si="4"/>
        <v/>
      </c>
      <c r="H159" s="331"/>
      <c r="I159" s="2058" t="s">
        <v>6422</v>
      </c>
      <c r="J159" s="2064" t="str">
        <f>VLOOKUP(I159,'FICHE RATIOS'!C:D,2,FALSE)</f>
        <v>Espaces verts</v>
      </c>
      <c r="L159" s="2034"/>
      <c r="M159" s="2031"/>
      <c r="O159" s="2034"/>
      <c r="P159" s="2031"/>
      <c r="R159" s="2034"/>
      <c r="S159" s="2031"/>
    </row>
    <row r="160" spans="1:19" s="1210" customFormat="1" ht="12.75">
      <c r="A160" s="459"/>
      <c r="B160" s="1660"/>
      <c r="C160" s="1658" t="s">
        <v>5867</v>
      </c>
      <c r="D160" s="456" t="s">
        <v>66</v>
      </c>
      <c r="E160" s="1271">
        <v>348</v>
      </c>
      <c r="F160" s="312">
        <v>1.86</v>
      </c>
      <c r="G160" s="279">
        <f t="shared" si="4"/>
        <v>647.28000000000009</v>
      </c>
      <c r="H160" s="331"/>
      <c r="I160" s="2058" t="s">
        <v>6422</v>
      </c>
      <c r="J160" s="2064" t="str">
        <f>VLOOKUP(I160,'FICHE RATIOS'!C:D,2,FALSE)</f>
        <v>Espaces verts</v>
      </c>
      <c r="L160" s="2034"/>
      <c r="M160" s="2031"/>
      <c r="O160" s="2034"/>
      <c r="P160" s="2031"/>
      <c r="R160" s="2034"/>
      <c r="S160" s="2031"/>
    </row>
    <row r="161" spans="1:19" s="1210" customFormat="1" ht="13.5" thickBot="1">
      <c r="A161" s="459"/>
      <c r="B161" s="1660"/>
      <c r="C161" s="1658" t="s">
        <v>5868</v>
      </c>
      <c r="D161" s="456" t="s">
        <v>66</v>
      </c>
      <c r="E161" s="1271">
        <v>261</v>
      </c>
      <c r="F161" s="312">
        <v>1.64</v>
      </c>
      <c r="G161" s="279">
        <f t="shared" si="4"/>
        <v>428.03999999999996</v>
      </c>
      <c r="H161" s="331"/>
      <c r="I161" s="2058" t="s">
        <v>6422</v>
      </c>
      <c r="J161" s="2064" t="str">
        <f>VLOOKUP(I161,'FICHE RATIOS'!C:D,2,FALSE)</f>
        <v>Espaces verts</v>
      </c>
      <c r="L161" s="2037"/>
      <c r="M161" s="2038"/>
      <c r="O161" s="2037"/>
      <c r="P161" s="2038"/>
      <c r="R161" s="2037"/>
      <c r="S161" s="2038"/>
    </row>
    <row r="162" spans="1:19" s="1210" customFormat="1" ht="12">
      <c r="A162" s="459"/>
      <c r="B162" s="1660"/>
      <c r="C162" s="1658" t="s">
        <v>5869</v>
      </c>
      <c r="D162" s="456"/>
      <c r="E162" s="1271">
        <v>0</v>
      </c>
      <c r="F162" s="312">
        <v>0</v>
      </c>
      <c r="G162" s="279" t="str">
        <f t="shared" si="4"/>
        <v/>
      </c>
      <c r="H162" s="331"/>
      <c r="I162" s="2058" t="s">
        <v>6422</v>
      </c>
      <c r="J162" s="2064" t="str">
        <f>VLOOKUP(I162,'FICHE RATIOS'!C:D,2,FALSE)</f>
        <v>Espaces verts</v>
      </c>
    </row>
    <row r="163" spans="1:19" s="1210" customFormat="1" ht="12">
      <c r="A163" s="459"/>
      <c r="B163" s="1660"/>
      <c r="C163" s="1658" t="s">
        <v>5857</v>
      </c>
      <c r="D163" s="456" t="s">
        <v>66</v>
      </c>
      <c r="E163" s="1271">
        <v>232</v>
      </c>
      <c r="F163" s="312">
        <v>1.68</v>
      </c>
      <c r="G163" s="279">
        <f t="shared" si="4"/>
        <v>389.76</v>
      </c>
      <c r="H163" s="331"/>
      <c r="I163" s="2058" t="s">
        <v>6422</v>
      </c>
      <c r="J163" s="2064" t="str">
        <f>VLOOKUP(I163,'FICHE RATIOS'!C:D,2,FALSE)</f>
        <v>Espaces verts</v>
      </c>
    </row>
    <row r="164" spans="1:19" s="1210" customFormat="1" ht="12">
      <c r="A164" s="459"/>
      <c r="B164" s="1660"/>
      <c r="C164" s="1658" t="s">
        <v>5858</v>
      </c>
      <c r="D164" s="456" t="s">
        <v>66</v>
      </c>
      <c r="E164" s="1271">
        <v>232</v>
      </c>
      <c r="F164" s="312">
        <v>1.68</v>
      </c>
      <c r="G164" s="279">
        <f t="shared" si="4"/>
        <v>389.76</v>
      </c>
      <c r="H164" s="331"/>
      <c r="I164" s="2058" t="s">
        <v>6422</v>
      </c>
      <c r="J164" s="2064" t="str">
        <f>VLOOKUP(I164,'FICHE RATIOS'!C:D,2,FALSE)</f>
        <v>Espaces verts</v>
      </c>
    </row>
    <row r="165" spans="1:19" s="1210" customFormat="1" ht="12">
      <c r="A165" s="459"/>
      <c r="B165" s="1660"/>
      <c r="C165" s="1658" t="s">
        <v>5870</v>
      </c>
      <c r="D165" s="456" t="s">
        <v>66</v>
      </c>
      <c r="E165" s="1271">
        <v>1156</v>
      </c>
      <c r="F165" s="312">
        <v>1.6</v>
      </c>
      <c r="G165" s="279">
        <f t="shared" si="4"/>
        <v>1849.6000000000001</v>
      </c>
      <c r="H165" s="331"/>
      <c r="I165" s="2058" t="s">
        <v>6422</v>
      </c>
      <c r="J165" s="2064" t="str">
        <f>VLOOKUP(I165,'FICHE RATIOS'!C:D,2,FALSE)</f>
        <v>Espaces verts</v>
      </c>
    </row>
    <row r="166" spans="1:19" s="1210" customFormat="1" ht="12">
      <c r="A166" s="459"/>
      <c r="B166" s="1660"/>
      <c r="C166" s="1658" t="s">
        <v>5871</v>
      </c>
      <c r="D166" s="456"/>
      <c r="E166" s="1271">
        <v>0</v>
      </c>
      <c r="F166" s="312">
        <v>0</v>
      </c>
      <c r="G166" s="279" t="str">
        <f t="shared" si="4"/>
        <v/>
      </c>
      <c r="H166" s="331"/>
      <c r="I166" s="2058" t="s">
        <v>6422</v>
      </c>
      <c r="J166" s="2064" t="str">
        <f>VLOOKUP(I166,'FICHE RATIOS'!C:D,2,FALSE)</f>
        <v>Espaces verts</v>
      </c>
    </row>
    <row r="167" spans="1:19" s="1210" customFormat="1" ht="12">
      <c r="A167" s="459"/>
      <c r="B167" s="1660"/>
      <c r="C167" s="1658" t="s">
        <v>5872</v>
      </c>
      <c r="D167" s="456" t="s">
        <v>66</v>
      </c>
      <c r="E167" s="1271">
        <v>818</v>
      </c>
      <c r="F167" s="312">
        <v>1.33</v>
      </c>
      <c r="G167" s="279">
        <f t="shared" si="4"/>
        <v>1087.94</v>
      </c>
      <c r="H167" s="331"/>
      <c r="I167" s="2058" t="s">
        <v>6422</v>
      </c>
      <c r="J167" s="2064" t="str">
        <f>VLOOKUP(I167,'FICHE RATIOS'!C:D,2,FALSE)</f>
        <v>Espaces verts</v>
      </c>
    </row>
    <row r="168" spans="1:19" s="1210" customFormat="1" ht="12">
      <c r="A168" s="459"/>
      <c r="B168" s="1660"/>
      <c r="C168" s="1658" t="s">
        <v>5873</v>
      </c>
      <c r="D168" s="456" t="s">
        <v>66</v>
      </c>
      <c r="E168" s="1271">
        <v>545</v>
      </c>
      <c r="F168" s="312">
        <v>1.24</v>
      </c>
      <c r="G168" s="279">
        <f t="shared" si="4"/>
        <v>675.8</v>
      </c>
      <c r="H168" s="331"/>
      <c r="I168" s="2058" t="s">
        <v>6422</v>
      </c>
      <c r="J168" s="2064" t="str">
        <f>VLOOKUP(I168,'FICHE RATIOS'!C:D,2,FALSE)</f>
        <v>Espaces verts</v>
      </c>
    </row>
    <row r="169" spans="1:19" s="1210" customFormat="1" ht="12">
      <c r="A169" s="459"/>
      <c r="B169" s="1660"/>
      <c r="C169" s="1658" t="s">
        <v>5874</v>
      </c>
      <c r="D169" s="456"/>
      <c r="E169" s="1271">
        <v>0</v>
      </c>
      <c r="F169" s="312">
        <v>0</v>
      </c>
      <c r="G169" s="279" t="str">
        <f t="shared" si="4"/>
        <v/>
      </c>
      <c r="H169" s="331"/>
      <c r="I169" s="2058" t="s">
        <v>6422</v>
      </c>
      <c r="J169" s="2064" t="str">
        <f>VLOOKUP(I169,'FICHE RATIOS'!C:D,2,FALSE)</f>
        <v>Espaces verts</v>
      </c>
    </row>
    <row r="170" spans="1:19" s="1210" customFormat="1" ht="12">
      <c r="A170" s="459"/>
      <c r="B170" s="1660"/>
      <c r="C170" s="1658" t="s">
        <v>5875</v>
      </c>
      <c r="D170" s="456" t="s">
        <v>66</v>
      </c>
      <c r="E170" s="1271">
        <v>40</v>
      </c>
      <c r="F170" s="312">
        <v>1.1499999999999999</v>
      </c>
      <c r="G170" s="279">
        <f t="shared" si="4"/>
        <v>46</v>
      </c>
      <c r="H170" s="331"/>
      <c r="I170" s="2058" t="s">
        <v>6422</v>
      </c>
      <c r="J170" s="2064" t="str">
        <f>VLOOKUP(I170,'FICHE RATIOS'!C:D,2,FALSE)</f>
        <v>Espaces verts</v>
      </c>
    </row>
    <row r="171" spans="1:19" s="1210" customFormat="1" ht="12">
      <c r="A171" s="459"/>
      <c r="B171" s="1660"/>
      <c r="C171" s="1658" t="s">
        <v>5876</v>
      </c>
      <c r="D171" s="456" t="s">
        <v>66</v>
      </c>
      <c r="E171" s="1271">
        <v>92</v>
      </c>
      <c r="F171" s="312">
        <v>1.6</v>
      </c>
      <c r="G171" s="279">
        <f t="shared" si="4"/>
        <v>147.20000000000002</v>
      </c>
      <c r="H171" s="331"/>
      <c r="I171" s="2058" t="s">
        <v>6422</v>
      </c>
      <c r="J171" s="2064" t="str">
        <f>VLOOKUP(I171,'FICHE RATIOS'!C:D,2,FALSE)</f>
        <v>Espaces verts</v>
      </c>
    </row>
    <row r="172" spans="1:19" s="1210" customFormat="1" ht="12">
      <c r="A172" s="459"/>
      <c r="B172" s="1660"/>
      <c r="C172" s="1658" t="s">
        <v>5877</v>
      </c>
      <c r="D172" s="456" t="s">
        <v>66</v>
      </c>
      <c r="E172" s="1271">
        <v>92</v>
      </c>
      <c r="F172" s="312">
        <v>1.6</v>
      </c>
      <c r="G172" s="279">
        <f t="shared" si="4"/>
        <v>147.20000000000002</v>
      </c>
      <c r="H172" s="331"/>
      <c r="I172" s="2058" t="s">
        <v>6422</v>
      </c>
      <c r="J172" s="2064" t="str">
        <f>VLOOKUP(I172,'FICHE RATIOS'!C:D,2,FALSE)</f>
        <v>Espaces verts</v>
      </c>
    </row>
    <row r="173" spans="1:19" s="1210" customFormat="1" ht="12">
      <c r="A173" s="459"/>
      <c r="B173" s="1660"/>
      <c r="C173" s="1658" t="s">
        <v>5878</v>
      </c>
      <c r="D173" s="456" t="s">
        <v>66</v>
      </c>
      <c r="E173" s="1271">
        <v>14</v>
      </c>
      <c r="F173" s="312">
        <v>1.42</v>
      </c>
      <c r="G173" s="279">
        <f t="shared" si="4"/>
        <v>19.88</v>
      </c>
      <c r="H173" s="331"/>
      <c r="I173" s="2058" t="s">
        <v>6422</v>
      </c>
      <c r="J173" s="2064" t="str">
        <f>VLOOKUP(I173,'FICHE RATIOS'!C:D,2,FALSE)</f>
        <v>Espaces verts</v>
      </c>
    </row>
    <row r="174" spans="1:19" s="1210" customFormat="1" ht="12">
      <c r="A174" s="459"/>
      <c r="B174" s="1660"/>
      <c r="C174" s="1658" t="s">
        <v>5879</v>
      </c>
      <c r="D174" s="456"/>
      <c r="E174" s="1271">
        <v>0</v>
      </c>
      <c r="F174" s="312">
        <v>0</v>
      </c>
      <c r="G174" s="279" t="str">
        <f t="shared" si="4"/>
        <v/>
      </c>
      <c r="H174" s="331"/>
      <c r="I174" s="2058" t="s">
        <v>6422</v>
      </c>
      <c r="J174" s="2064" t="str">
        <f>VLOOKUP(I174,'FICHE RATIOS'!C:D,2,FALSE)</f>
        <v>Espaces verts</v>
      </c>
    </row>
    <row r="175" spans="1:19" s="1210" customFormat="1" ht="12">
      <c r="A175" s="459"/>
      <c r="B175" s="1660"/>
      <c r="C175" s="1658" t="s">
        <v>5880</v>
      </c>
      <c r="D175" s="456" t="s">
        <v>66</v>
      </c>
      <c r="E175" s="1271">
        <v>155</v>
      </c>
      <c r="F175" s="312">
        <v>0.75</v>
      </c>
      <c r="G175" s="279">
        <f t="shared" si="4"/>
        <v>116.25</v>
      </c>
      <c r="H175" s="331"/>
      <c r="I175" s="2058" t="s">
        <v>6422</v>
      </c>
      <c r="J175" s="2064" t="str">
        <f>VLOOKUP(I175,'FICHE RATIOS'!C:D,2,FALSE)</f>
        <v>Espaces verts</v>
      </c>
    </row>
    <row r="176" spans="1:19" s="1210" customFormat="1" ht="12">
      <c r="A176" s="459"/>
      <c r="B176" s="1660"/>
      <c r="C176" s="1658" t="s">
        <v>5881</v>
      </c>
      <c r="D176" s="456" t="s">
        <v>66</v>
      </c>
      <c r="E176" s="1271">
        <v>78</v>
      </c>
      <c r="F176" s="312">
        <v>5.86</v>
      </c>
      <c r="G176" s="279">
        <f t="shared" si="4"/>
        <v>457.08000000000004</v>
      </c>
      <c r="H176" s="331"/>
      <c r="I176" s="2058" t="s">
        <v>6422</v>
      </c>
      <c r="J176" s="2064" t="str">
        <f>VLOOKUP(I176,'FICHE RATIOS'!C:D,2,FALSE)</f>
        <v>Espaces verts</v>
      </c>
    </row>
    <row r="177" spans="1:10" s="1210" customFormat="1" ht="12">
      <c r="A177" s="459"/>
      <c r="B177" s="1660"/>
      <c r="C177" s="1658" t="s">
        <v>5882</v>
      </c>
      <c r="D177" s="456"/>
      <c r="E177" s="1271">
        <v>0</v>
      </c>
      <c r="F177" s="312">
        <v>0</v>
      </c>
      <c r="G177" s="279" t="str">
        <f t="shared" si="4"/>
        <v/>
      </c>
      <c r="H177" s="331"/>
      <c r="I177" s="2058" t="s">
        <v>6422</v>
      </c>
      <c r="J177" s="2064" t="str">
        <f>VLOOKUP(I177,'FICHE RATIOS'!C:D,2,FALSE)</f>
        <v>Espaces verts</v>
      </c>
    </row>
    <row r="178" spans="1:10" s="1210" customFormat="1" ht="12">
      <c r="A178" s="459"/>
      <c r="B178" s="1660"/>
      <c r="C178" s="1658" t="s">
        <v>5883</v>
      </c>
      <c r="D178" s="456" t="s">
        <v>66</v>
      </c>
      <c r="E178" s="1271">
        <v>85</v>
      </c>
      <c r="F178" s="312">
        <v>1.51</v>
      </c>
      <c r="G178" s="279">
        <f t="shared" si="4"/>
        <v>128.35</v>
      </c>
      <c r="H178" s="331"/>
      <c r="I178" s="2058" t="s">
        <v>6422</v>
      </c>
      <c r="J178" s="2064" t="str">
        <f>VLOOKUP(I178,'FICHE RATIOS'!C:D,2,FALSE)</f>
        <v>Espaces verts</v>
      </c>
    </row>
    <row r="179" spans="1:10" s="1210" customFormat="1" ht="12">
      <c r="A179" s="459"/>
      <c r="B179" s="1660"/>
      <c r="C179" s="1658" t="s">
        <v>5884</v>
      </c>
      <c r="D179" s="456" t="s">
        <v>66</v>
      </c>
      <c r="E179" s="925">
        <v>182</v>
      </c>
      <c r="F179" s="312">
        <v>1.6</v>
      </c>
      <c r="G179" s="279">
        <f t="shared" si="4"/>
        <v>291.2</v>
      </c>
      <c r="H179" s="331"/>
      <c r="I179" s="2058" t="s">
        <v>6422</v>
      </c>
      <c r="J179" s="2064" t="str">
        <f>VLOOKUP(I179,'FICHE RATIOS'!C:D,2,FALSE)</f>
        <v>Espaces verts</v>
      </c>
    </row>
    <row r="180" spans="1:10" s="1210" customFormat="1" ht="12">
      <c r="A180" s="459"/>
      <c r="B180" s="1660"/>
      <c r="C180" s="1658" t="s">
        <v>5885</v>
      </c>
      <c r="D180" s="456"/>
      <c r="E180" s="1271">
        <v>0</v>
      </c>
      <c r="F180" s="312">
        <v>0</v>
      </c>
      <c r="G180" s="279" t="str">
        <f t="shared" si="4"/>
        <v/>
      </c>
      <c r="H180" s="331"/>
      <c r="I180" s="2058" t="s">
        <v>6422</v>
      </c>
      <c r="J180" s="2064" t="str">
        <f>VLOOKUP(I180,'FICHE RATIOS'!C:D,2,FALSE)</f>
        <v>Espaces verts</v>
      </c>
    </row>
    <row r="181" spans="1:10" s="1210" customFormat="1" ht="12">
      <c r="A181" s="459"/>
      <c r="B181" s="1660"/>
      <c r="C181" s="1658" t="s">
        <v>5886</v>
      </c>
      <c r="D181" s="456" t="s">
        <v>66</v>
      </c>
      <c r="E181" s="1271">
        <v>404</v>
      </c>
      <c r="F181" s="312">
        <v>1.24</v>
      </c>
      <c r="G181" s="279">
        <f t="shared" si="4"/>
        <v>500.96</v>
      </c>
      <c r="H181" s="331"/>
      <c r="I181" s="2058" t="s">
        <v>6422</v>
      </c>
      <c r="J181" s="2064" t="str">
        <f>VLOOKUP(I181,'FICHE RATIOS'!C:D,2,FALSE)</f>
        <v>Espaces verts</v>
      </c>
    </row>
    <row r="182" spans="1:10" s="1210" customFormat="1" ht="12">
      <c r="A182" s="459"/>
      <c r="B182" s="1660"/>
      <c r="C182" s="1658" t="s">
        <v>5887</v>
      </c>
      <c r="D182" s="456" t="s">
        <v>66</v>
      </c>
      <c r="E182" s="1271">
        <v>404</v>
      </c>
      <c r="F182" s="312">
        <v>1.33</v>
      </c>
      <c r="G182" s="279">
        <f t="shared" si="4"/>
        <v>537.32000000000005</v>
      </c>
      <c r="H182" s="331"/>
      <c r="I182" s="2058" t="s">
        <v>6422</v>
      </c>
      <c r="J182" s="2064" t="str">
        <f>VLOOKUP(I182,'FICHE RATIOS'!C:D,2,FALSE)</f>
        <v>Espaces verts</v>
      </c>
    </row>
    <row r="183" spans="1:10" s="1210" customFormat="1" ht="12">
      <c r="A183" s="459"/>
      <c r="B183" s="1660"/>
      <c r="C183" s="1658" t="s">
        <v>5888</v>
      </c>
      <c r="D183" s="456"/>
      <c r="E183" s="1271">
        <v>0</v>
      </c>
      <c r="F183" s="312">
        <v>0</v>
      </c>
      <c r="G183" s="279" t="str">
        <f t="shared" si="4"/>
        <v/>
      </c>
      <c r="H183" s="331"/>
      <c r="I183" s="2058" t="s">
        <v>6422</v>
      </c>
      <c r="J183" s="2064" t="str">
        <f>VLOOKUP(I183,'FICHE RATIOS'!C:D,2,FALSE)</f>
        <v>Espaces verts</v>
      </c>
    </row>
    <row r="184" spans="1:10" s="1210" customFormat="1" ht="12">
      <c r="A184" s="459"/>
      <c r="B184" s="1660"/>
      <c r="C184" s="1658" t="s">
        <v>5889</v>
      </c>
      <c r="D184" s="456" t="s">
        <v>66</v>
      </c>
      <c r="E184" s="1271">
        <v>251</v>
      </c>
      <c r="F184" s="312">
        <v>1.42</v>
      </c>
      <c r="G184" s="279">
        <f t="shared" si="4"/>
        <v>356.41999999999996</v>
      </c>
      <c r="H184" s="331"/>
      <c r="I184" s="2058" t="s">
        <v>6422</v>
      </c>
      <c r="J184" s="2064" t="str">
        <f>VLOOKUP(I184,'FICHE RATIOS'!C:D,2,FALSE)</f>
        <v>Espaces verts</v>
      </c>
    </row>
    <row r="185" spans="1:10" s="1210" customFormat="1" ht="12">
      <c r="A185" s="459"/>
      <c r="B185" s="1660"/>
      <c r="C185" s="1658" t="s">
        <v>5890</v>
      </c>
      <c r="D185" s="456" t="s">
        <v>66</v>
      </c>
      <c r="E185" s="1271">
        <v>251</v>
      </c>
      <c r="F185" s="312">
        <v>1.24</v>
      </c>
      <c r="G185" s="279">
        <f t="shared" si="4"/>
        <v>311.24</v>
      </c>
      <c r="H185" s="331"/>
      <c r="I185" s="2058" t="s">
        <v>6422</v>
      </c>
      <c r="J185" s="2064" t="str">
        <f>VLOOKUP(I185,'FICHE RATIOS'!C:D,2,FALSE)</f>
        <v>Espaces verts</v>
      </c>
    </row>
    <row r="186" spans="1:10" s="1210" customFormat="1" ht="12">
      <c r="A186" s="459"/>
      <c r="B186" s="1660"/>
      <c r="C186" s="1658" t="s">
        <v>5891</v>
      </c>
      <c r="D186" s="456"/>
      <c r="E186" s="1271">
        <v>0</v>
      </c>
      <c r="F186" s="312">
        <v>0</v>
      </c>
      <c r="G186" s="279" t="str">
        <f t="shared" si="4"/>
        <v/>
      </c>
      <c r="H186" s="331"/>
      <c r="I186" s="2058" t="s">
        <v>6422</v>
      </c>
      <c r="J186" s="2064" t="str">
        <f>VLOOKUP(I186,'FICHE RATIOS'!C:D,2,FALSE)</f>
        <v>Espaces verts</v>
      </c>
    </row>
    <row r="187" spans="1:10" s="1210" customFormat="1" ht="12">
      <c r="A187" s="459"/>
      <c r="B187" s="1657"/>
      <c r="C187" s="1658" t="s">
        <v>5892</v>
      </c>
      <c r="D187" s="456" t="s">
        <v>66</v>
      </c>
      <c r="E187" s="1271">
        <v>160</v>
      </c>
      <c r="F187" s="312">
        <v>1.24</v>
      </c>
      <c r="G187" s="279">
        <f t="shared" si="4"/>
        <v>198.4</v>
      </c>
      <c r="H187" s="331"/>
      <c r="I187" s="2058" t="s">
        <v>6422</v>
      </c>
      <c r="J187" s="2064" t="str">
        <f>VLOOKUP(I187,'FICHE RATIOS'!C:D,2,FALSE)</f>
        <v>Espaces verts</v>
      </c>
    </row>
    <row r="188" spans="1:10" s="1210" customFormat="1" ht="12">
      <c r="A188" s="459"/>
      <c r="B188" s="1660"/>
      <c r="C188" s="1658" t="s">
        <v>5893</v>
      </c>
      <c r="D188" s="456" t="s">
        <v>66</v>
      </c>
      <c r="E188" s="1271">
        <v>106</v>
      </c>
      <c r="F188" s="312">
        <v>1.1499999999999999</v>
      </c>
      <c r="G188" s="279">
        <f t="shared" si="4"/>
        <v>121.89999999999999</v>
      </c>
      <c r="H188" s="331"/>
      <c r="I188" s="2058" t="s">
        <v>6422</v>
      </c>
      <c r="J188" s="2064" t="str">
        <f>VLOOKUP(I188,'FICHE RATIOS'!C:D,2,FALSE)</f>
        <v>Espaces verts</v>
      </c>
    </row>
    <row r="189" spans="1:10" s="1210" customFormat="1" ht="12">
      <c r="A189" s="459"/>
      <c r="B189" s="1660"/>
      <c r="C189" s="1658" t="s">
        <v>5894</v>
      </c>
      <c r="D189" s="456"/>
      <c r="E189" s="1271">
        <v>0</v>
      </c>
      <c r="F189" s="312">
        <v>0</v>
      </c>
      <c r="G189" s="279" t="str">
        <f t="shared" si="4"/>
        <v/>
      </c>
      <c r="H189" s="331"/>
      <c r="I189" s="2058" t="s">
        <v>6422</v>
      </c>
      <c r="J189" s="2064" t="str">
        <f>VLOOKUP(I189,'FICHE RATIOS'!C:D,2,FALSE)</f>
        <v>Espaces verts</v>
      </c>
    </row>
    <row r="190" spans="1:10" s="1210" customFormat="1" ht="12">
      <c r="A190" s="459"/>
      <c r="B190" s="1660"/>
      <c r="C190" s="1658" t="s">
        <v>5895</v>
      </c>
      <c r="D190" s="456" t="s">
        <v>66</v>
      </c>
      <c r="E190" s="1271">
        <v>522</v>
      </c>
      <c r="F190" s="312">
        <v>1.24</v>
      </c>
      <c r="G190" s="279">
        <f t="shared" si="4"/>
        <v>647.28</v>
      </c>
      <c r="H190" s="331"/>
      <c r="I190" s="2058" t="s">
        <v>6422</v>
      </c>
      <c r="J190" s="2064" t="str">
        <f>VLOOKUP(I190,'FICHE RATIOS'!C:D,2,FALSE)</f>
        <v>Espaces verts</v>
      </c>
    </row>
    <row r="191" spans="1:10" s="1210" customFormat="1" ht="12">
      <c r="A191" s="459"/>
      <c r="B191" s="1660"/>
      <c r="C191" s="1658" t="s">
        <v>5896</v>
      </c>
      <c r="D191" s="456" t="s">
        <v>66</v>
      </c>
      <c r="E191" s="1271">
        <v>522</v>
      </c>
      <c r="F191" s="312">
        <v>1.1499999999999999</v>
      </c>
      <c r="G191" s="279">
        <f t="shared" si="4"/>
        <v>600.29999999999995</v>
      </c>
      <c r="H191" s="331"/>
      <c r="I191" s="2058" t="s">
        <v>6422</v>
      </c>
      <c r="J191" s="2064" t="str">
        <f>VLOOKUP(I191,'FICHE RATIOS'!C:D,2,FALSE)</f>
        <v>Espaces verts</v>
      </c>
    </row>
    <row r="192" spans="1:10" s="1210" customFormat="1" ht="12">
      <c r="A192" s="459"/>
      <c r="B192" s="1660"/>
      <c r="C192" s="1658" t="s">
        <v>5897</v>
      </c>
      <c r="D192" s="456" t="s">
        <v>66</v>
      </c>
      <c r="E192" s="1271">
        <v>522</v>
      </c>
      <c r="F192" s="312">
        <v>1.68</v>
      </c>
      <c r="G192" s="279">
        <f t="shared" si="4"/>
        <v>876.95999999999992</v>
      </c>
      <c r="H192" s="331"/>
      <c r="I192" s="2058" t="s">
        <v>6422</v>
      </c>
      <c r="J192" s="2064" t="str">
        <f>VLOOKUP(I192,'FICHE RATIOS'!C:D,2,FALSE)</f>
        <v>Espaces verts</v>
      </c>
    </row>
    <row r="193" spans="1:10" s="1210" customFormat="1" ht="12">
      <c r="A193" s="459"/>
      <c r="B193" s="1660"/>
      <c r="C193" s="1658" t="s">
        <v>5898</v>
      </c>
      <c r="D193" s="456"/>
      <c r="E193" s="1271">
        <v>0</v>
      </c>
      <c r="F193" s="312">
        <v>0</v>
      </c>
      <c r="G193" s="279" t="str">
        <f t="shared" si="4"/>
        <v/>
      </c>
      <c r="H193" s="331"/>
      <c r="I193" s="2058" t="s">
        <v>6422</v>
      </c>
      <c r="J193" s="2064" t="str">
        <f>VLOOKUP(I193,'FICHE RATIOS'!C:D,2,FALSE)</f>
        <v>Espaces verts</v>
      </c>
    </row>
    <row r="194" spans="1:10" s="1210" customFormat="1" ht="12">
      <c r="A194" s="459"/>
      <c r="B194" s="1660"/>
      <c r="C194" s="1658" t="s">
        <v>5899</v>
      </c>
      <c r="D194" s="456" t="s">
        <v>66</v>
      </c>
      <c r="E194" s="1271">
        <v>198</v>
      </c>
      <c r="F194" s="312">
        <v>10.31</v>
      </c>
      <c r="G194" s="279">
        <f t="shared" si="4"/>
        <v>2041.38</v>
      </c>
      <c r="H194" s="331"/>
      <c r="I194" s="2058" t="s">
        <v>6422</v>
      </c>
      <c r="J194" s="2064" t="str">
        <f>VLOOKUP(I194,'FICHE RATIOS'!C:D,2,FALSE)</f>
        <v>Espaces verts</v>
      </c>
    </row>
    <row r="195" spans="1:10" s="1210" customFormat="1" ht="12">
      <c r="A195" s="459"/>
      <c r="B195" s="1660"/>
      <c r="C195" s="1658" t="s">
        <v>5900</v>
      </c>
      <c r="D195" s="456" t="s">
        <v>66</v>
      </c>
      <c r="E195" s="1271">
        <v>128</v>
      </c>
      <c r="F195" s="312">
        <v>1.51</v>
      </c>
      <c r="G195" s="279">
        <f t="shared" si="4"/>
        <v>193.28</v>
      </c>
      <c r="H195" s="331"/>
      <c r="I195" s="2058" t="s">
        <v>6422</v>
      </c>
      <c r="J195" s="2064" t="str">
        <f>VLOOKUP(I195,'FICHE RATIOS'!C:D,2,FALSE)</f>
        <v>Espaces verts</v>
      </c>
    </row>
    <row r="196" spans="1:10" s="1210" customFormat="1" ht="12">
      <c r="A196" s="459"/>
      <c r="B196" s="1657"/>
      <c r="C196" s="1658" t="s">
        <v>5901</v>
      </c>
      <c r="D196" s="456" t="s">
        <v>66</v>
      </c>
      <c r="E196" s="1271">
        <v>198</v>
      </c>
      <c r="F196" s="312">
        <v>1.24</v>
      </c>
      <c r="G196" s="279">
        <f t="shared" si="4"/>
        <v>245.52</v>
      </c>
      <c r="H196" s="331"/>
      <c r="I196" s="2058" t="s">
        <v>6422</v>
      </c>
      <c r="J196" s="2064" t="str">
        <f>VLOOKUP(I196,'FICHE RATIOS'!C:D,2,FALSE)</f>
        <v>Espaces verts</v>
      </c>
    </row>
    <row r="197" spans="1:10" s="1210" customFormat="1" ht="12">
      <c r="A197" s="459"/>
      <c r="B197" s="1660"/>
      <c r="C197" s="1658" t="s">
        <v>5902</v>
      </c>
      <c r="D197" s="456" t="s">
        <v>66</v>
      </c>
      <c r="E197" s="1271">
        <v>128</v>
      </c>
      <c r="F197" s="312">
        <v>2.14</v>
      </c>
      <c r="G197" s="279">
        <f t="shared" si="4"/>
        <v>273.92</v>
      </c>
      <c r="H197" s="331"/>
      <c r="I197" s="2058" t="s">
        <v>6422</v>
      </c>
      <c r="J197" s="2064" t="str">
        <f>VLOOKUP(I197,'FICHE RATIOS'!C:D,2,FALSE)</f>
        <v>Espaces verts</v>
      </c>
    </row>
    <row r="198" spans="1:10" s="1210" customFormat="1" ht="12">
      <c r="A198" s="459"/>
      <c r="B198" s="1660"/>
      <c r="C198" s="1658" t="s">
        <v>5903</v>
      </c>
      <c r="D198" s="456"/>
      <c r="E198" s="1271">
        <v>0</v>
      </c>
      <c r="F198" s="312">
        <v>0</v>
      </c>
      <c r="G198" s="279" t="str">
        <f t="shared" si="4"/>
        <v/>
      </c>
      <c r="H198" s="331"/>
      <c r="I198" s="2058" t="s">
        <v>6422</v>
      </c>
      <c r="J198" s="2064" t="str">
        <f>VLOOKUP(I198,'FICHE RATIOS'!C:D,2,FALSE)</f>
        <v>Espaces verts</v>
      </c>
    </row>
    <row r="199" spans="1:10" s="1210" customFormat="1" ht="12">
      <c r="A199" s="459"/>
      <c r="B199" s="1660"/>
      <c r="C199" s="1661" t="s">
        <v>5904</v>
      </c>
      <c r="D199" s="456" t="s">
        <v>66</v>
      </c>
      <c r="E199" s="1271">
        <v>149</v>
      </c>
      <c r="F199" s="312">
        <v>1.33</v>
      </c>
      <c r="G199" s="279">
        <f t="shared" si="4"/>
        <v>198.17000000000002</v>
      </c>
      <c r="H199" s="331"/>
      <c r="I199" s="2058" t="s">
        <v>6422</v>
      </c>
      <c r="J199" s="2064" t="str">
        <f>VLOOKUP(I199,'FICHE RATIOS'!C:D,2,FALSE)</f>
        <v>Espaces verts</v>
      </c>
    </row>
    <row r="200" spans="1:10" s="1210" customFormat="1" ht="12">
      <c r="A200" s="459"/>
      <c r="B200" s="1660"/>
      <c r="C200" s="1661" t="s">
        <v>5905</v>
      </c>
      <c r="D200" s="456" t="s">
        <v>66</v>
      </c>
      <c r="E200" s="1271">
        <v>299</v>
      </c>
      <c r="F200" s="312">
        <v>1.24</v>
      </c>
      <c r="G200" s="279">
        <f t="shared" si="4"/>
        <v>370.76</v>
      </c>
      <c r="H200" s="331"/>
      <c r="I200" s="2058" t="s">
        <v>6422</v>
      </c>
      <c r="J200" s="2064" t="str">
        <f>VLOOKUP(I200,'FICHE RATIOS'!C:D,2,FALSE)</f>
        <v>Espaces verts</v>
      </c>
    </row>
    <row r="201" spans="1:10" s="1210" customFormat="1" ht="12">
      <c r="A201" s="459"/>
      <c r="B201" s="1660"/>
      <c r="C201" s="1658" t="s">
        <v>5906</v>
      </c>
      <c r="D201" s="456" t="s">
        <v>66</v>
      </c>
      <c r="E201" s="1271">
        <v>239</v>
      </c>
      <c r="F201" s="312">
        <v>1.42</v>
      </c>
      <c r="G201" s="279">
        <f t="shared" si="4"/>
        <v>339.38</v>
      </c>
      <c r="H201" s="331"/>
      <c r="I201" s="2058" t="s">
        <v>6422</v>
      </c>
      <c r="J201" s="2064" t="str">
        <f>VLOOKUP(I201,'FICHE RATIOS'!C:D,2,FALSE)</f>
        <v>Espaces verts</v>
      </c>
    </row>
    <row r="202" spans="1:10" s="1210" customFormat="1" ht="12">
      <c r="A202" s="459"/>
      <c r="B202" s="1660"/>
      <c r="C202" s="1658" t="s">
        <v>5907</v>
      </c>
      <c r="D202" s="456" t="s">
        <v>66</v>
      </c>
      <c r="E202" s="1271">
        <v>238</v>
      </c>
      <c r="F202" s="312">
        <v>1.77</v>
      </c>
      <c r="G202" s="279">
        <f t="shared" si="4"/>
        <v>421.26</v>
      </c>
      <c r="H202" s="331"/>
      <c r="I202" s="2058" t="s">
        <v>6422</v>
      </c>
      <c r="J202" s="2064" t="str">
        <f>VLOOKUP(I202,'FICHE RATIOS'!C:D,2,FALSE)</f>
        <v>Espaces verts</v>
      </c>
    </row>
    <row r="203" spans="1:10" s="1210" customFormat="1" ht="12">
      <c r="A203" s="459"/>
      <c r="B203" s="1660"/>
      <c r="C203" s="1658" t="s">
        <v>5908</v>
      </c>
      <c r="D203" s="456"/>
      <c r="E203" s="1271">
        <v>0</v>
      </c>
      <c r="F203" s="312">
        <v>0</v>
      </c>
      <c r="G203" s="279" t="str">
        <f t="shared" si="4"/>
        <v/>
      </c>
      <c r="H203" s="331"/>
      <c r="I203" s="2058" t="s">
        <v>6422</v>
      </c>
      <c r="J203" s="2064" t="str">
        <f>VLOOKUP(I203,'FICHE RATIOS'!C:D,2,FALSE)</f>
        <v>Espaces verts</v>
      </c>
    </row>
    <row r="204" spans="1:10" s="1210" customFormat="1" ht="12">
      <c r="A204" s="459"/>
      <c r="B204" s="1660"/>
      <c r="C204" s="1658" t="s">
        <v>5909</v>
      </c>
      <c r="D204" s="456" t="s">
        <v>66</v>
      </c>
      <c r="E204" s="1271">
        <v>251</v>
      </c>
      <c r="F204" s="312">
        <v>1.1499999999999999</v>
      </c>
      <c r="G204" s="279">
        <f t="shared" si="4"/>
        <v>288.64999999999998</v>
      </c>
      <c r="H204" s="331"/>
      <c r="I204" s="2058" t="s">
        <v>6422</v>
      </c>
      <c r="J204" s="2064" t="str">
        <f>VLOOKUP(I204,'FICHE RATIOS'!C:D,2,FALSE)</f>
        <v>Espaces verts</v>
      </c>
    </row>
    <row r="205" spans="1:10" s="1210" customFormat="1" ht="12">
      <c r="A205" s="459"/>
      <c r="B205" s="1660"/>
      <c r="C205" s="1661" t="s">
        <v>5910</v>
      </c>
      <c r="D205" s="456" t="s">
        <v>66</v>
      </c>
      <c r="E205" s="1271">
        <v>251</v>
      </c>
      <c r="F205" s="312">
        <v>1.24</v>
      </c>
      <c r="G205" s="279">
        <f t="shared" si="4"/>
        <v>311.24</v>
      </c>
      <c r="H205" s="331"/>
      <c r="I205" s="2058" t="s">
        <v>6422</v>
      </c>
      <c r="J205" s="2064" t="str">
        <f>VLOOKUP(I205,'FICHE RATIOS'!C:D,2,FALSE)</f>
        <v>Espaces verts</v>
      </c>
    </row>
    <row r="206" spans="1:10" s="1210" customFormat="1" ht="12">
      <c r="A206" s="459"/>
      <c r="B206" s="1660"/>
      <c r="C206" s="1661" t="s">
        <v>5867</v>
      </c>
      <c r="D206" s="456" t="s">
        <v>66</v>
      </c>
      <c r="E206" s="1271">
        <v>334</v>
      </c>
      <c r="F206" s="312">
        <v>1.86</v>
      </c>
      <c r="G206" s="279">
        <f t="shared" si="4"/>
        <v>621.24</v>
      </c>
      <c r="H206" s="331"/>
      <c r="I206" s="2058" t="s">
        <v>6422</v>
      </c>
      <c r="J206" s="2064" t="str">
        <f>VLOOKUP(I206,'FICHE RATIOS'!C:D,2,FALSE)</f>
        <v>Espaces verts</v>
      </c>
    </row>
    <row r="207" spans="1:10" s="1210" customFormat="1" ht="12">
      <c r="A207" s="459"/>
      <c r="B207" s="1660"/>
      <c r="C207" s="916" t="s">
        <v>5911</v>
      </c>
      <c r="D207" s="456"/>
      <c r="E207" s="1271">
        <v>0</v>
      </c>
      <c r="F207" s="312">
        <v>0</v>
      </c>
      <c r="G207" s="279" t="str">
        <f t="shared" si="4"/>
        <v/>
      </c>
      <c r="H207" s="331"/>
      <c r="I207" s="2058" t="s">
        <v>6422</v>
      </c>
      <c r="J207" s="2064" t="str">
        <f>VLOOKUP(I207,'FICHE RATIOS'!C:D,2,FALSE)</f>
        <v>Espaces verts</v>
      </c>
    </row>
    <row r="208" spans="1:10" s="1210" customFormat="1" ht="12">
      <c r="A208" s="459"/>
      <c r="B208" s="1660"/>
      <c r="C208" s="1661" t="s">
        <v>5912</v>
      </c>
      <c r="D208" s="456" t="s">
        <v>66</v>
      </c>
      <c r="E208" s="1271">
        <v>72</v>
      </c>
      <c r="F208" s="312">
        <v>1.24</v>
      </c>
      <c r="G208" s="279">
        <f t="shared" si="4"/>
        <v>89.28</v>
      </c>
      <c r="H208" s="331"/>
      <c r="I208" s="2058" t="s">
        <v>6422</v>
      </c>
      <c r="J208" s="2064" t="str">
        <f>VLOOKUP(I208,'FICHE RATIOS'!C:D,2,FALSE)</f>
        <v>Espaces verts</v>
      </c>
    </row>
    <row r="209" spans="1:10" s="1210" customFormat="1" ht="12">
      <c r="A209" s="459"/>
      <c r="B209" s="1660"/>
      <c r="C209" s="1661" t="s">
        <v>5913</v>
      </c>
      <c r="D209" s="456" t="s">
        <v>66</v>
      </c>
      <c r="E209" s="1271">
        <v>54</v>
      </c>
      <c r="F209" s="312">
        <v>1.1499999999999999</v>
      </c>
      <c r="G209" s="279">
        <f t="shared" si="4"/>
        <v>62.099999999999994</v>
      </c>
      <c r="H209" s="331"/>
      <c r="I209" s="2058" t="s">
        <v>6422</v>
      </c>
      <c r="J209" s="2064" t="str">
        <f>VLOOKUP(I209,'FICHE RATIOS'!C:D,2,FALSE)</f>
        <v>Espaces verts</v>
      </c>
    </row>
    <row r="210" spans="1:10" s="1210" customFormat="1" ht="12">
      <c r="A210" s="459"/>
      <c r="B210" s="1660"/>
      <c r="C210" s="916" t="s">
        <v>5914</v>
      </c>
      <c r="D210" s="456"/>
      <c r="E210" s="1271">
        <v>0</v>
      </c>
      <c r="F210" s="312">
        <v>0</v>
      </c>
      <c r="G210" s="279" t="str">
        <f t="shared" si="4"/>
        <v/>
      </c>
      <c r="H210" s="331"/>
      <c r="I210" s="2058" t="s">
        <v>6422</v>
      </c>
      <c r="J210" s="2064" t="str">
        <f>VLOOKUP(I210,'FICHE RATIOS'!C:D,2,FALSE)</f>
        <v>Espaces verts</v>
      </c>
    </row>
    <row r="211" spans="1:10" s="1210" customFormat="1" ht="12">
      <c r="A211" s="459"/>
      <c r="B211" s="1660"/>
      <c r="C211" s="1661" t="s">
        <v>5915</v>
      </c>
      <c r="D211" s="456" t="s">
        <v>66</v>
      </c>
      <c r="E211" s="1271">
        <v>101</v>
      </c>
      <c r="F211" s="312">
        <v>1.68</v>
      </c>
      <c r="G211" s="279">
        <f t="shared" si="4"/>
        <v>169.68</v>
      </c>
      <c r="H211" s="331"/>
      <c r="I211" s="2058" t="s">
        <v>6422</v>
      </c>
      <c r="J211" s="2064" t="str">
        <f>VLOOKUP(I211,'FICHE RATIOS'!C:D,2,FALSE)</f>
        <v>Espaces verts</v>
      </c>
    </row>
    <row r="212" spans="1:10" s="1210" customFormat="1" ht="12">
      <c r="A212" s="459"/>
      <c r="B212" s="1660"/>
      <c r="C212" s="1661" t="s">
        <v>5916</v>
      </c>
      <c r="D212" s="456" t="s">
        <v>66</v>
      </c>
      <c r="E212" s="1271">
        <v>152</v>
      </c>
      <c r="F212" s="312">
        <v>1.24</v>
      </c>
      <c r="G212" s="279">
        <f t="shared" si="4"/>
        <v>188.48</v>
      </c>
      <c r="H212" s="331"/>
      <c r="I212" s="2058" t="s">
        <v>6422</v>
      </c>
      <c r="J212" s="2064" t="str">
        <f>VLOOKUP(I212,'FICHE RATIOS'!C:D,2,FALSE)</f>
        <v>Espaces verts</v>
      </c>
    </row>
    <row r="213" spans="1:10" s="1210" customFormat="1" ht="12">
      <c r="A213" s="459"/>
      <c r="B213" s="1660"/>
      <c r="C213" s="1661" t="s">
        <v>5917</v>
      </c>
      <c r="D213" s="456" t="s">
        <v>66</v>
      </c>
      <c r="E213" s="1271">
        <v>101</v>
      </c>
      <c r="F213" s="312">
        <v>1.33</v>
      </c>
      <c r="G213" s="279">
        <f t="shared" ref="G213:G276" si="5">IF(E213=0,"",F213*E213)</f>
        <v>134.33000000000001</v>
      </c>
      <c r="H213" s="331"/>
      <c r="I213" s="2058" t="s">
        <v>6422</v>
      </c>
      <c r="J213" s="2064" t="str">
        <f>VLOOKUP(I213,'FICHE RATIOS'!C:D,2,FALSE)</f>
        <v>Espaces verts</v>
      </c>
    </row>
    <row r="214" spans="1:10" s="1210" customFormat="1" ht="12">
      <c r="A214" s="459"/>
      <c r="B214" s="1660"/>
      <c r="C214" s="1658" t="s">
        <v>5918</v>
      </c>
      <c r="D214" s="456"/>
      <c r="E214" s="1271">
        <v>0</v>
      </c>
      <c r="F214" s="312">
        <v>0</v>
      </c>
      <c r="G214" s="279" t="str">
        <f t="shared" si="5"/>
        <v/>
      </c>
      <c r="H214" s="331"/>
      <c r="I214" s="2058" t="s">
        <v>6422</v>
      </c>
      <c r="J214" s="2064" t="str">
        <f>VLOOKUP(I214,'FICHE RATIOS'!C:D,2,FALSE)</f>
        <v>Espaces verts</v>
      </c>
    </row>
    <row r="215" spans="1:10" s="1210" customFormat="1" ht="12">
      <c r="A215" s="459"/>
      <c r="B215" s="1660"/>
      <c r="C215" s="1658" t="s">
        <v>5919</v>
      </c>
      <c r="D215" s="456" t="s">
        <v>66</v>
      </c>
      <c r="E215" s="1271">
        <v>78</v>
      </c>
      <c r="F215" s="312">
        <v>1.42</v>
      </c>
      <c r="G215" s="279">
        <f t="shared" si="5"/>
        <v>110.75999999999999</v>
      </c>
      <c r="H215" s="331"/>
      <c r="I215" s="2058" t="s">
        <v>6422</v>
      </c>
      <c r="J215" s="2064" t="str">
        <f>VLOOKUP(I215,'FICHE RATIOS'!C:D,2,FALSE)</f>
        <v>Espaces verts</v>
      </c>
    </row>
    <row r="216" spans="1:10" s="1210" customFormat="1" ht="12">
      <c r="A216" s="459"/>
      <c r="B216" s="1660"/>
      <c r="C216" s="1658" t="s">
        <v>5920</v>
      </c>
      <c r="D216" s="456" t="s">
        <v>66</v>
      </c>
      <c r="E216" s="1271">
        <v>78</v>
      </c>
      <c r="F216" s="312">
        <v>1.1499999999999999</v>
      </c>
      <c r="G216" s="279">
        <f t="shared" si="5"/>
        <v>89.699999999999989</v>
      </c>
      <c r="H216" s="331"/>
      <c r="I216" s="2058" t="s">
        <v>6422</v>
      </c>
      <c r="J216" s="2064" t="str">
        <f>VLOOKUP(I216,'FICHE RATIOS'!C:D,2,FALSE)</f>
        <v>Espaces verts</v>
      </c>
    </row>
    <row r="217" spans="1:10" s="1210" customFormat="1" ht="12">
      <c r="A217" s="459"/>
      <c r="B217" s="1660"/>
      <c r="C217" s="1658" t="s">
        <v>5921</v>
      </c>
      <c r="D217" s="456" t="s">
        <v>66</v>
      </c>
      <c r="E217" s="1271">
        <v>156</v>
      </c>
      <c r="F217" s="312">
        <v>1.42</v>
      </c>
      <c r="G217" s="279">
        <f t="shared" si="5"/>
        <v>221.51999999999998</v>
      </c>
      <c r="H217" s="331"/>
      <c r="I217" s="2058" t="s">
        <v>6422</v>
      </c>
      <c r="J217" s="2064" t="str">
        <f>VLOOKUP(I217,'FICHE RATIOS'!C:D,2,FALSE)</f>
        <v>Espaces verts</v>
      </c>
    </row>
    <row r="218" spans="1:10" s="1210" customFormat="1" ht="12">
      <c r="A218" s="459"/>
      <c r="B218" s="1660"/>
      <c r="C218" s="1658" t="s">
        <v>5922</v>
      </c>
      <c r="D218" s="456" t="s">
        <v>66</v>
      </c>
      <c r="E218" s="1271">
        <v>391</v>
      </c>
      <c r="F218" s="312">
        <v>1.86</v>
      </c>
      <c r="G218" s="279">
        <f t="shared" si="5"/>
        <v>727.26</v>
      </c>
      <c r="H218" s="331"/>
      <c r="I218" s="2058" t="s">
        <v>6422</v>
      </c>
      <c r="J218" s="2064" t="str">
        <f>VLOOKUP(I218,'FICHE RATIOS'!C:D,2,FALSE)</f>
        <v>Espaces verts</v>
      </c>
    </row>
    <row r="219" spans="1:10" s="1210" customFormat="1" ht="12">
      <c r="A219" s="459"/>
      <c r="B219" s="1660"/>
      <c r="C219" s="1658"/>
      <c r="D219" s="456"/>
      <c r="E219" s="1271"/>
      <c r="F219" s="312">
        <v>0</v>
      </c>
      <c r="G219" s="279" t="str">
        <f t="shared" si="5"/>
        <v/>
      </c>
      <c r="H219" s="331"/>
      <c r="I219" s="2058" t="s">
        <v>6422</v>
      </c>
      <c r="J219" s="2064" t="str">
        <f>VLOOKUP(I219,'FICHE RATIOS'!C:D,2,FALSE)</f>
        <v>Espaces verts</v>
      </c>
    </row>
    <row r="220" spans="1:10" s="1210" customFormat="1" ht="12">
      <c r="A220" s="459"/>
      <c r="B220" s="1663" t="s">
        <v>5923</v>
      </c>
      <c r="C220" s="1662" t="s">
        <v>5924</v>
      </c>
      <c r="D220" s="456"/>
      <c r="E220" s="1271"/>
      <c r="F220" s="312">
        <v>0</v>
      </c>
      <c r="G220" s="279" t="str">
        <f t="shared" si="5"/>
        <v/>
      </c>
      <c r="H220" s="331"/>
      <c r="I220" s="2058" t="s">
        <v>6422</v>
      </c>
      <c r="J220" s="2064" t="str">
        <f>VLOOKUP(I220,'FICHE RATIOS'!C:D,2,FALSE)</f>
        <v>Espaces verts</v>
      </c>
    </row>
    <row r="221" spans="1:10" s="1210" customFormat="1" ht="12">
      <c r="A221" s="459"/>
      <c r="B221" s="1660"/>
      <c r="C221" s="1661" t="s">
        <v>5925</v>
      </c>
      <c r="D221" s="456" t="s">
        <v>66</v>
      </c>
      <c r="E221" s="1271">
        <v>8</v>
      </c>
      <c r="F221" s="312">
        <v>6.05</v>
      </c>
      <c r="G221" s="279">
        <f t="shared" si="5"/>
        <v>48.4</v>
      </c>
      <c r="H221" s="331"/>
      <c r="I221" s="2058" t="s">
        <v>6422</v>
      </c>
      <c r="J221" s="2064" t="str">
        <f>VLOOKUP(I221,'FICHE RATIOS'!C:D,2,FALSE)</f>
        <v>Espaces verts</v>
      </c>
    </row>
    <row r="222" spans="1:10" s="1210" customFormat="1" ht="12">
      <c r="A222" s="459"/>
      <c r="B222" s="1660"/>
      <c r="C222" s="1661" t="s">
        <v>5926</v>
      </c>
      <c r="D222" s="456" t="s">
        <v>66</v>
      </c>
      <c r="E222" s="1271">
        <v>8</v>
      </c>
      <c r="F222" s="312">
        <v>4.97</v>
      </c>
      <c r="G222" s="279">
        <f t="shared" si="5"/>
        <v>39.76</v>
      </c>
      <c r="H222" s="331"/>
      <c r="I222" s="2058" t="s">
        <v>6422</v>
      </c>
      <c r="J222" s="2064" t="str">
        <f>VLOOKUP(I222,'FICHE RATIOS'!C:D,2,FALSE)</f>
        <v>Espaces verts</v>
      </c>
    </row>
    <row r="223" spans="1:10" s="1210" customFormat="1" ht="12">
      <c r="A223" s="459"/>
      <c r="B223" s="1660"/>
      <c r="C223" s="1661" t="s">
        <v>5927</v>
      </c>
      <c r="D223" s="456" t="s">
        <v>66</v>
      </c>
      <c r="E223" s="1271">
        <v>6</v>
      </c>
      <c r="F223" s="312">
        <v>13.87</v>
      </c>
      <c r="G223" s="279">
        <f t="shared" si="5"/>
        <v>83.22</v>
      </c>
      <c r="H223" s="331"/>
      <c r="I223" s="2058" t="s">
        <v>6422</v>
      </c>
      <c r="J223" s="2064" t="str">
        <f>VLOOKUP(I223,'FICHE RATIOS'!C:D,2,FALSE)</f>
        <v>Espaces verts</v>
      </c>
    </row>
    <row r="224" spans="1:10" s="1210" customFormat="1" ht="12">
      <c r="A224" s="459"/>
      <c r="B224" s="1660"/>
      <c r="C224" s="1658" t="s">
        <v>5928</v>
      </c>
      <c r="D224" s="456" t="s">
        <v>66</v>
      </c>
      <c r="E224" s="1271">
        <v>8</v>
      </c>
      <c r="F224" s="312">
        <v>4.97</v>
      </c>
      <c r="G224" s="279">
        <f t="shared" si="5"/>
        <v>39.76</v>
      </c>
      <c r="H224" s="331"/>
      <c r="I224" s="2058" t="s">
        <v>6422</v>
      </c>
      <c r="J224" s="2064" t="str">
        <f>VLOOKUP(I224,'FICHE RATIOS'!C:D,2,FALSE)</f>
        <v>Espaces verts</v>
      </c>
    </row>
    <row r="225" spans="1:10" s="1210" customFormat="1" ht="12">
      <c r="A225" s="459"/>
      <c r="B225" s="1660"/>
      <c r="C225" s="1658" t="s">
        <v>5929</v>
      </c>
      <c r="D225" s="456" t="s">
        <v>66</v>
      </c>
      <c r="E225" s="1271">
        <v>2</v>
      </c>
      <c r="F225" s="312">
        <v>6.58</v>
      </c>
      <c r="G225" s="279">
        <f t="shared" si="5"/>
        <v>13.16</v>
      </c>
      <c r="H225" s="331"/>
      <c r="I225" s="2058" t="s">
        <v>6422</v>
      </c>
      <c r="J225" s="2064" t="str">
        <f>VLOOKUP(I225,'FICHE RATIOS'!C:D,2,FALSE)</f>
        <v>Espaces verts</v>
      </c>
    </row>
    <row r="226" spans="1:10" s="1210" customFormat="1" ht="12">
      <c r="A226" s="459"/>
      <c r="B226" s="1660"/>
      <c r="C226" s="1658"/>
      <c r="D226" s="456"/>
      <c r="E226" s="1271"/>
      <c r="F226" s="312">
        <v>0</v>
      </c>
      <c r="G226" s="279" t="str">
        <f t="shared" si="5"/>
        <v/>
      </c>
      <c r="H226" s="331"/>
      <c r="I226" s="2058" t="s">
        <v>6422</v>
      </c>
      <c r="J226" s="2064" t="str">
        <f>VLOOKUP(I226,'FICHE RATIOS'!C:D,2,FALSE)</f>
        <v>Espaces verts</v>
      </c>
    </row>
    <row r="227" spans="1:10" s="1210" customFormat="1" ht="12">
      <c r="A227" s="459"/>
      <c r="B227" s="1663" t="s">
        <v>5930</v>
      </c>
      <c r="C227" s="1662" t="s">
        <v>5931</v>
      </c>
      <c r="D227" s="456"/>
      <c r="E227" s="1271"/>
      <c r="F227" s="312">
        <v>0</v>
      </c>
      <c r="G227" s="279" t="str">
        <f t="shared" si="5"/>
        <v/>
      </c>
      <c r="H227" s="331"/>
      <c r="I227" s="2058" t="s">
        <v>6422</v>
      </c>
      <c r="J227" s="2064" t="str">
        <f>VLOOKUP(I227,'FICHE RATIOS'!C:D,2,FALSE)</f>
        <v>Espaces verts</v>
      </c>
    </row>
    <row r="228" spans="1:10" s="1210" customFormat="1" ht="36" customHeight="1">
      <c r="A228" s="459"/>
      <c r="B228" s="1660"/>
      <c r="C228" s="1658" t="s">
        <v>5932</v>
      </c>
      <c r="D228" s="456" t="s">
        <v>218</v>
      </c>
      <c r="E228" s="1271">
        <v>2241</v>
      </c>
      <c r="F228" s="312">
        <v>67.430000000000007</v>
      </c>
      <c r="G228" s="279">
        <f t="shared" si="5"/>
        <v>151110.63</v>
      </c>
      <c r="H228" s="331"/>
      <c r="I228" s="2058" t="s">
        <v>6422</v>
      </c>
      <c r="J228" s="2064" t="str">
        <f>VLOOKUP(I228,'FICHE RATIOS'!C:D,2,FALSE)</f>
        <v>Espaces verts</v>
      </c>
    </row>
    <row r="229" spans="1:10" s="1210" customFormat="1" ht="12">
      <c r="A229" s="459"/>
      <c r="B229" s="1660" t="s">
        <v>5933</v>
      </c>
      <c r="C229" s="1661" t="s">
        <v>5934</v>
      </c>
      <c r="D229" s="456" t="s">
        <v>218</v>
      </c>
      <c r="E229" s="1271">
        <v>134</v>
      </c>
      <c r="F229" s="312">
        <v>1.4</v>
      </c>
      <c r="G229" s="279">
        <f t="shared" si="5"/>
        <v>187.6</v>
      </c>
      <c r="H229" s="331"/>
      <c r="I229" s="2058" t="s">
        <v>6422</v>
      </c>
      <c r="J229" s="2064" t="str">
        <f>VLOOKUP(I229,'FICHE RATIOS'!C:D,2,FALSE)</f>
        <v>Espaces verts</v>
      </c>
    </row>
    <row r="230" spans="1:10" s="1210" customFormat="1" ht="12">
      <c r="A230" s="459"/>
      <c r="B230" s="1660" t="s">
        <v>5935</v>
      </c>
      <c r="C230" s="1661" t="s">
        <v>5936</v>
      </c>
      <c r="D230" s="456" t="s">
        <v>218</v>
      </c>
      <c r="E230" s="1271">
        <v>528</v>
      </c>
      <c r="F230" s="312">
        <v>2.19</v>
      </c>
      <c r="G230" s="279">
        <f t="shared" si="5"/>
        <v>1156.32</v>
      </c>
      <c r="H230" s="331"/>
      <c r="I230" s="2058" t="s">
        <v>6422</v>
      </c>
      <c r="J230" s="2064" t="str">
        <f>VLOOKUP(I230,'FICHE RATIOS'!C:D,2,FALSE)</f>
        <v>Espaces verts</v>
      </c>
    </row>
    <row r="231" spans="1:10" s="1210" customFormat="1" ht="12">
      <c r="A231" s="459"/>
      <c r="B231" s="1660"/>
      <c r="C231" s="916"/>
      <c r="D231" s="456"/>
      <c r="E231" s="1271"/>
      <c r="F231" s="312">
        <v>0</v>
      </c>
      <c r="G231" s="279" t="str">
        <f t="shared" si="5"/>
        <v/>
      </c>
      <c r="H231" s="331"/>
      <c r="I231" s="2058" t="s">
        <v>6422</v>
      </c>
      <c r="J231" s="2064" t="str">
        <f>VLOOKUP(I231,'FICHE RATIOS'!C:D,2,FALSE)</f>
        <v>Espaces verts</v>
      </c>
    </row>
    <row r="232" spans="1:10" s="1210" customFormat="1" ht="12">
      <c r="A232" s="459"/>
      <c r="B232" s="1657" t="s">
        <v>271</v>
      </c>
      <c r="C232" s="1654" t="s">
        <v>5937</v>
      </c>
      <c r="D232" s="456"/>
      <c r="E232" s="1271"/>
      <c r="F232" s="312">
        <v>0</v>
      </c>
      <c r="G232" s="279" t="str">
        <f t="shared" si="5"/>
        <v/>
      </c>
      <c r="H232" s="331"/>
      <c r="I232" s="2058" t="s">
        <v>6422</v>
      </c>
      <c r="J232" s="2064" t="str">
        <f>VLOOKUP(I232,'FICHE RATIOS'!C:D,2,FALSE)</f>
        <v>Espaces verts</v>
      </c>
    </row>
    <row r="233" spans="1:10" s="1210" customFormat="1" ht="12">
      <c r="A233" s="459"/>
      <c r="B233" s="1663" t="s">
        <v>5938</v>
      </c>
      <c r="C233" s="1664" t="s">
        <v>5939</v>
      </c>
      <c r="D233" s="456"/>
      <c r="E233" s="1271"/>
      <c r="F233" s="312">
        <v>0</v>
      </c>
      <c r="G233" s="279" t="str">
        <f t="shared" si="5"/>
        <v/>
      </c>
      <c r="H233" s="331"/>
      <c r="I233" s="2058" t="s">
        <v>6422</v>
      </c>
      <c r="J233" s="2064" t="str">
        <f>VLOOKUP(I233,'FICHE RATIOS'!C:D,2,FALSE)</f>
        <v>Espaces verts</v>
      </c>
    </row>
    <row r="234" spans="1:10" s="1210" customFormat="1" ht="12">
      <c r="A234" s="459"/>
      <c r="B234" s="1660"/>
      <c r="C234" s="1661" t="s">
        <v>5940</v>
      </c>
      <c r="D234" s="456" t="s">
        <v>66</v>
      </c>
      <c r="E234" s="1271">
        <v>86</v>
      </c>
      <c r="F234" s="312">
        <v>47.2</v>
      </c>
      <c r="G234" s="279">
        <f t="shared" si="5"/>
        <v>4059.2000000000003</v>
      </c>
      <c r="H234" s="331"/>
      <c r="I234" s="2058" t="s">
        <v>6422</v>
      </c>
      <c r="J234" s="2064" t="str">
        <f>VLOOKUP(I234,'FICHE RATIOS'!C:D,2,FALSE)</f>
        <v>Espaces verts</v>
      </c>
    </row>
    <row r="235" spans="1:10" s="1210" customFormat="1" ht="12">
      <c r="A235" s="459"/>
      <c r="B235" s="1660"/>
      <c r="C235" s="1661" t="s">
        <v>5941</v>
      </c>
      <c r="D235" s="456" t="s">
        <v>66</v>
      </c>
      <c r="E235" s="1271">
        <v>441</v>
      </c>
      <c r="F235" s="312">
        <v>4.5</v>
      </c>
      <c r="G235" s="279">
        <f t="shared" si="5"/>
        <v>1984.5</v>
      </c>
      <c r="H235" s="331"/>
      <c r="I235" s="2058" t="s">
        <v>6422</v>
      </c>
      <c r="J235" s="2064" t="str">
        <f>VLOOKUP(I235,'FICHE RATIOS'!C:D,2,FALSE)</f>
        <v>Espaces verts</v>
      </c>
    </row>
    <row r="236" spans="1:10" s="1210" customFormat="1" ht="12">
      <c r="A236" s="459"/>
      <c r="B236" s="1660"/>
      <c r="C236" s="916"/>
      <c r="D236" s="456"/>
      <c r="E236" s="1271"/>
      <c r="F236" s="312">
        <v>0</v>
      </c>
      <c r="G236" s="279" t="str">
        <f t="shared" si="5"/>
        <v/>
      </c>
      <c r="H236" s="331"/>
      <c r="I236" s="2058" t="s">
        <v>6422</v>
      </c>
      <c r="J236" s="2064" t="str">
        <f>VLOOKUP(I236,'FICHE RATIOS'!C:D,2,FALSE)</f>
        <v>Espaces verts</v>
      </c>
    </row>
    <row r="237" spans="1:10" s="1210" customFormat="1" ht="12">
      <c r="A237" s="459"/>
      <c r="B237" s="1657" t="s">
        <v>273</v>
      </c>
      <c r="C237" s="1654" t="s">
        <v>5942</v>
      </c>
      <c r="D237" s="456"/>
      <c r="E237" s="1271"/>
      <c r="F237" s="312">
        <v>0</v>
      </c>
      <c r="G237" s="279" t="str">
        <f t="shared" si="5"/>
        <v/>
      </c>
      <c r="H237" s="331"/>
      <c r="I237" s="2058" t="s">
        <v>6422</v>
      </c>
      <c r="J237" s="2064" t="str">
        <f>VLOOKUP(I237,'FICHE RATIOS'!C:D,2,FALSE)</f>
        <v>Espaces verts</v>
      </c>
    </row>
    <row r="238" spans="1:10" s="1210" customFormat="1" ht="12">
      <c r="A238" s="459"/>
      <c r="B238" s="1660" t="s">
        <v>5943</v>
      </c>
      <c r="C238" s="1658" t="s">
        <v>5944</v>
      </c>
      <c r="D238" s="456" t="s">
        <v>66</v>
      </c>
      <c r="E238" s="1271">
        <v>7</v>
      </c>
      <c r="F238" s="312">
        <v>1469</v>
      </c>
      <c r="G238" s="279">
        <f t="shared" si="5"/>
        <v>10283</v>
      </c>
      <c r="H238" s="331"/>
      <c r="I238" s="2058" t="s">
        <v>6422</v>
      </c>
      <c r="J238" s="2064" t="str">
        <f>VLOOKUP(I238,'FICHE RATIOS'!C:D,2,FALSE)</f>
        <v>Espaces verts</v>
      </c>
    </row>
    <row r="239" spans="1:10" s="1210" customFormat="1" ht="12">
      <c r="A239" s="459"/>
      <c r="B239" s="1660" t="s">
        <v>5945</v>
      </c>
      <c r="C239" s="1658" t="s">
        <v>5946</v>
      </c>
      <c r="D239" s="456" t="s">
        <v>66</v>
      </c>
      <c r="E239" s="1271">
        <v>86</v>
      </c>
      <c r="F239" s="312">
        <v>88.14</v>
      </c>
      <c r="G239" s="279">
        <f t="shared" si="5"/>
        <v>7580.04</v>
      </c>
      <c r="H239" s="331"/>
      <c r="I239" s="2058" t="s">
        <v>6422</v>
      </c>
      <c r="J239" s="2064" t="str">
        <f>VLOOKUP(I239,'FICHE RATIOS'!C:D,2,FALSE)</f>
        <v>Espaces verts</v>
      </c>
    </row>
    <row r="240" spans="1:10" s="1210" customFormat="1" ht="12">
      <c r="A240" s="459"/>
      <c r="B240" s="1660" t="s">
        <v>5947</v>
      </c>
      <c r="C240" s="1658" t="s">
        <v>5948</v>
      </c>
      <c r="D240" s="456" t="s">
        <v>66</v>
      </c>
      <c r="E240" s="1271">
        <v>441</v>
      </c>
      <c r="F240" s="312">
        <v>2.7</v>
      </c>
      <c r="G240" s="279">
        <f t="shared" si="5"/>
        <v>1190.7</v>
      </c>
      <c r="H240" s="331"/>
      <c r="I240" s="2058" t="s">
        <v>6422</v>
      </c>
      <c r="J240" s="2064" t="str">
        <f>VLOOKUP(I240,'FICHE RATIOS'!C:D,2,FALSE)</f>
        <v>Espaces verts</v>
      </c>
    </row>
    <row r="241" spans="1:10" s="1210" customFormat="1" ht="12">
      <c r="A241" s="459"/>
      <c r="B241" s="1660" t="s">
        <v>5949</v>
      </c>
      <c r="C241" s="1658" t="s">
        <v>5950</v>
      </c>
      <c r="D241" s="456" t="s">
        <v>66</v>
      </c>
      <c r="E241" s="1271">
        <v>25139</v>
      </c>
      <c r="F241" s="312">
        <v>1.57</v>
      </c>
      <c r="G241" s="279">
        <f t="shared" si="5"/>
        <v>39468.230000000003</v>
      </c>
      <c r="H241" s="331"/>
      <c r="I241" s="2058" t="s">
        <v>6422</v>
      </c>
      <c r="J241" s="2064" t="str">
        <f>VLOOKUP(I241,'FICHE RATIOS'!C:D,2,FALSE)</f>
        <v>Espaces verts</v>
      </c>
    </row>
    <row r="242" spans="1:10" s="1210" customFormat="1" ht="12">
      <c r="A242" s="459"/>
      <c r="B242" s="1660" t="s">
        <v>5951</v>
      </c>
      <c r="C242" s="1658" t="s">
        <v>5952</v>
      </c>
      <c r="D242" s="456" t="s">
        <v>66</v>
      </c>
      <c r="E242" s="1271">
        <v>32</v>
      </c>
      <c r="F242" s="312">
        <v>7.64</v>
      </c>
      <c r="G242" s="279">
        <f t="shared" si="5"/>
        <v>244.48</v>
      </c>
      <c r="H242" s="331"/>
      <c r="I242" s="2058" t="s">
        <v>6422</v>
      </c>
      <c r="J242" s="2064" t="str">
        <f>VLOOKUP(I242,'FICHE RATIOS'!C:D,2,FALSE)</f>
        <v>Espaces verts</v>
      </c>
    </row>
    <row r="243" spans="1:10" s="1210" customFormat="1" ht="12">
      <c r="A243" s="459"/>
      <c r="B243" s="1660"/>
      <c r="C243" s="1658"/>
      <c r="D243" s="456"/>
      <c r="E243" s="1271"/>
      <c r="F243" s="312">
        <v>0</v>
      </c>
      <c r="G243" s="279" t="str">
        <f t="shared" si="5"/>
        <v/>
      </c>
      <c r="H243" s="331"/>
      <c r="I243" s="2058" t="s">
        <v>6422</v>
      </c>
      <c r="J243" s="2064" t="str">
        <f>VLOOKUP(I243,'FICHE RATIOS'!C:D,2,FALSE)</f>
        <v>Espaces verts</v>
      </c>
    </row>
    <row r="244" spans="1:10" s="1210" customFormat="1" ht="12">
      <c r="A244" s="459"/>
      <c r="B244" s="1657" t="s">
        <v>275</v>
      </c>
      <c r="C244" s="1665" t="s">
        <v>5953</v>
      </c>
      <c r="D244" s="456"/>
      <c r="E244" s="1271"/>
      <c r="F244" s="312">
        <v>0</v>
      </c>
      <c r="G244" s="279" t="str">
        <f t="shared" si="5"/>
        <v/>
      </c>
      <c r="H244" s="331"/>
      <c r="I244" s="2058" t="s">
        <v>6422</v>
      </c>
      <c r="J244" s="2064" t="str">
        <f>VLOOKUP(I244,'FICHE RATIOS'!C:D,2,FALSE)</f>
        <v>Espaces verts</v>
      </c>
    </row>
    <row r="245" spans="1:10" s="1210" customFormat="1" ht="12">
      <c r="A245" s="459"/>
      <c r="B245" s="1660"/>
      <c r="C245" s="1666" t="s">
        <v>5954</v>
      </c>
      <c r="D245" s="456"/>
      <c r="E245" s="1271"/>
      <c r="F245" s="312">
        <v>0</v>
      </c>
      <c r="G245" s="279" t="str">
        <f t="shared" si="5"/>
        <v/>
      </c>
      <c r="H245" s="331"/>
      <c r="I245" s="2058" t="s">
        <v>6422</v>
      </c>
      <c r="J245" s="2064" t="str">
        <f>VLOOKUP(I245,'FICHE RATIOS'!C:D,2,FALSE)</f>
        <v>Espaces verts</v>
      </c>
    </row>
    <row r="246" spans="1:10" s="1210" customFormat="1" ht="25.7" customHeight="1">
      <c r="A246" s="459"/>
      <c r="B246" s="1660" t="s">
        <v>5955</v>
      </c>
      <c r="C246" s="1658" t="s">
        <v>5956</v>
      </c>
      <c r="D246" s="456" t="s">
        <v>218</v>
      </c>
      <c r="E246" s="1271">
        <v>3929</v>
      </c>
      <c r="F246" s="312">
        <v>6.52</v>
      </c>
      <c r="G246" s="279">
        <f t="shared" si="5"/>
        <v>25617.079999999998</v>
      </c>
      <c r="H246" s="331"/>
      <c r="I246" s="2058" t="s">
        <v>6422</v>
      </c>
      <c r="J246" s="2064" t="str">
        <f>VLOOKUP(I246,'FICHE RATIOS'!C:D,2,FALSE)</f>
        <v>Espaces verts</v>
      </c>
    </row>
    <row r="247" spans="1:10" s="1210" customFormat="1" ht="12">
      <c r="A247" s="459"/>
      <c r="B247" s="1660" t="s">
        <v>5957</v>
      </c>
      <c r="C247" s="916" t="s">
        <v>5958</v>
      </c>
      <c r="D247" s="456" t="s">
        <v>66</v>
      </c>
      <c r="E247" s="1271">
        <v>41</v>
      </c>
      <c r="F247" s="312">
        <v>38.21</v>
      </c>
      <c r="G247" s="279">
        <f t="shared" si="5"/>
        <v>1566.6100000000001</v>
      </c>
      <c r="H247" s="331"/>
      <c r="I247" s="2058" t="s">
        <v>6422</v>
      </c>
      <c r="J247" s="2064" t="str">
        <f>VLOOKUP(I247,'FICHE RATIOS'!C:D,2,FALSE)</f>
        <v>Espaces verts</v>
      </c>
    </row>
    <row r="248" spans="1:10" s="1210" customFormat="1" ht="12">
      <c r="A248" s="459"/>
      <c r="B248" s="1660" t="s">
        <v>5959</v>
      </c>
      <c r="C248" s="916" t="s">
        <v>5960</v>
      </c>
      <c r="D248" s="456" t="s">
        <v>66</v>
      </c>
      <c r="E248" s="1271">
        <v>45</v>
      </c>
      <c r="F248" s="312">
        <v>101.15</v>
      </c>
      <c r="G248" s="279">
        <f t="shared" si="5"/>
        <v>4551.75</v>
      </c>
      <c r="H248" s="331"/>
      <c r="I248" s="2058" t="s">
        <v>6422</v>
      </c>
      <c r="J248" s="2064" t="str">
        <f>VLOOKUP(I248,'FICHE RATIOS'!C:D,2,FALSE)</f>
        <v>Espaces verts</v>
      </c>
    </row>
    <row r="249" spans="1:10" s="1210" customFormat="1" ht="12">
      <c r="A249" s="459"/>
      <c r="B249" s="1660" t="s">
        <v>5961</v>
      </c>
      <c r="C249" s="916" t="s">
        <v>5962</v>
      </c>
      <c r="D249" s="456" t="s">
        <v>66</v>
      </c>
      <c r="E249" s="1271">
        <v>228</v>
      </c>
      <c r="F249" s="312">
        <v>17.98</v>
      </c>
      <c r="G249" s="279">
        <f t="shared" si="5"/>
        <v>4099.4400000000005</v>
      </c>
      <c r="H249" s="331"/>
      <c r="I249" s="2058" t="s">
        <v>6422</v>
      </c>
      <c r="J249" s="2064" t="str">
        <f>VLOOKUP(I249,'FICHE RATIOS'!C:D,2,FALSE)</f>
        <v>Espaces verts</v>
      </c>
    </row>
    <row r="250" spans="1:10" s="1210" customFormat="1" ht="12">
      <c r="A250" s="459"/>
      <c r="B250" s="1660" t="s">
        <v>5963</v>
      </c>
      <c r="C250" s="1658" t="s">
        <v>5964</v>
      </c>
      <c r="D250" s="456" t="s">
        <v>66</v>
      </c>
      <c r="E250" s="1271">
        <v>41</v>
      </c>
      <c r="F250" s="312">
        <v>9.0399999999999991</v>
      </c>
      <c r="G250" s="279">
        <f t="shared" si="5"/>
        <v>370.64</v>
      </c>
      <c r="H250" s="331"/>
      <c r="I250" s="2058" t="s">
        <v>6422</v>
      </c>
      <c r="J250" s="2064" t="str">
        <f>VLOOKUP(I250,'FICHE RATIOS'!C:D,2,FALSE)</f>
        <v>Espaces verts</v>
      </c>
    </row>
    <row r="251" spans="1:10" s="1210" customFormat="1" ht="12">
      <c r="A251" s="459"/>
      <c r="B251" s="1660"/>
      <c r="C251" s="1658"/>
      <c r="D251" s="456"/>
      <c r="E251" s="1271"/>
      <c r="F251" s="312">
        <v>0</v>
      </c>
      <c r="G251" s="279" t="str">
        <f t="shared" si="5"/>
        <v/>
      </c>
      <c r="H251" s="331"/>
      <c r="I251" s="2058"/>
      <c r="J251" s="2064" t="e">
        <f>VLOOKUP(I251,'FICHE RATIOS'!C:D,2,FALSE)</f>
        <v>#N/A</v>
      </c>
    </row>
    <row r="252" spans="1:10" s="1210" customFormat="1" ht="12">
      <c r="A252" s="459"/>
      <c r="B252" s="1660"/>
      <c r="C252" s="1666" t="s">
        <v>5965</v>
      </c>
      <c r="D252" s="456"/>
      <c r="E252" s="1271"/>
      <c r="F252" s="312">
        <v>0</v>
      </c>
      <c r="G252" s="279" t="str">
        <f t="shared" si="5"/>
        <v/>
      </c>
      <c r="H252" s="331"/>
      <c r="I252" s="2058"/>
      <c r="J252" s="2064" t="e">
        <f>VLOOKUP(I252,'FICHE RATIOS'!C:D,2,FALSE)</f>
        <v>#N/A</v>
      </c>
    </row>
    <row r="253" spans="1:10" s="1210" customFormat="1" ht="12">
      <c r="A253" s="459"/>
      <c r="B253" s="1660" t="s">
        <v>5966</v>
      </c>
      <c r="C253" s="1658" t="s">
        <v>5967</v>
      </c>
      <c r="D253" s="456" t="s">
        <v>66</v>
      </c>
      <c r="E253" s="1271">
        <v>1</v>
      </c>
      <c r="F253" s="312">
        <v>135.99</v>
      </c>
      <c r="G253" s="279">
        <f t="shared" si="5"/>
        <v>135.99</v>
      </c>
      <c r="H253" s="331"/>
      <c r="I253" s="2058" t="s">
        <v>6772</v>
      </c>
      <c r="J253" s="2064" t="str">
        <f>VLOOKUP(I253,'FICHE RATIOS'!C:D,2,FALSE)</f>
        <v>Agencement Mobilier Extérieur</v>
      </c>
    </row>
    <row r="254" spans="1:10" s="1210" customFormat="1" ht="12">
      <c r="A254" s="459"/>
      <c r="B254" s="1660" t="s">
        <v>5968</v>
      </c>
      <c r="C254" s="1658" t="s">
        <v>5969</v>
      </c>
      <c r="D254" s="456" t="s">
        <v>66</v>
      </c>
      <c r="E254" s="1271">
        <v>3</v>
      </c>
      <c r="F254" s="312">
        <v>407.96</v>
      </c>
      <c r="G254" s="279">
        <f t="shared" si="5"/>
        <v>1223.8799999999999</v>
      </c>
      <c r="H254" s="331"/>
      <c r="I254" s="2058" t="s">
        <v>6772</v>
      </c>
      <c r="J254" s="2064" t="str">
        <f>VLOOKUP(I254,'FICHE RATIOS'!C:D,2,FALSE)</f>
        <v>Agencement Mobilier Extérieur</v>
      </c>
    </row>
    <row r="255" spans="1:10" s="1210" customFormat="1" ht="12">
      <c r="A255" s="459"/>
      <c r="B255" s="1660" t="s">
        <v>5970</v>
      </c>
      <c r="C255" s="1658" t="s">
        <v>5971</v>
      </c>
      <c r="D255" s="456" t="s">
        <v>66</v>
      </c>
      <c r="E255" s="1271">
        <v>1</v>
      </c>
      <c r="F255" s="312">
        <v>135.99</v>
      </c>
      <c r="G255" s="279">
        <f t="shared" si="5"/>
        <v>135.99</v>
      </c>
      <c r="H255" s="331"/>
      <c r="I255" s="2058" t="s">
        <v>6772</v>
      </c>
      <c r="J255" s="2064" t="str">
        <f>VLOOKUP(I255,'FICHE RATIOS'!C:D,2,FALSE)</f>
        <v>Agencement Mobilier Extérieur</v>
      </c>
    </row>
    <row r="256" spans="1:10" s="1210" customFormat="1" ht="12">
      <c r="A256" s="459"/>
      <c r="B256" s="1660" t="s">
        <v>5972</v>
      </c>
      <c r="C256" s="1658" t="s">
        <v>5973</v>
      </c>
      <c r="D256" s="456" t="s">
        <v>66</v>
      </c>
      <c r="E256" s="1271">
        <v>1</v>
      </c>
      <c r="F256" s="312">
        <v>2292.6799999999998</v>
      </c>
      <c r="G256" s="279">
        <f t="shared" si="5"/>
        <v>2292.6799999999998</v>
      </c>
      <c r="H256" s="331"/>
      <c r="I256" s="2058" t="s">
        <v>6772</v>
      </c>
      <c r="J256" s="2064" t="str">
        <f>VLOOKUP(I256,'FICHE RATIOS'!C:D,2,FALSE)</f>
        <v>Agencement Mobilier Extérieur</v>
      </c>
    </row>
    <row r="257" spans="1:10" s="1210" customFormat="1" ht="12">
      <c r="A257" s="459"/>
      <c r="B257" s="1660" t="s">
        <v>5974</v>
      </c>
      <c r="C257" s="1658" t="s">
        <v>5975</v>
      </c>
      <c r="D257" s="456" t="s">
        <v>66</v>
      </c>
      <c r="E257" s="1271">
        <v>3</v>
      </c>
      <c r="F257" s="312">
        <v>480</v>
      </c>
      <c r="G257" s="279">
        <f t="shared" si="5"/>
        <v>1440</v>
      </c>
      <c r="H257" s="331"/>
      <c r="I257" s="2058" t="s">
        <v>6772</v>
      </c>
      <c r="J257" s="2064" t="str">
        <f>VLOOKUP(I257,'FICHE RATIOS'!C:D,2,FALSE)</f>
        <v>Agencement Mobilier Extérieur</v>
      </c>
    </row>
    <row r="258" spans="1:10" s="1210" customFormat="1" ht="12">
      <c r="A258" s="459"/>
      <c r="B258" s="1660"/>
      <c r="C258" s="1658"/>
      <c r="D258" s="456"/>
      <c r="E258" s="1271"/>
      <c r="F258" s="312">
        <v>0</v>
      </c>
      <c r="G258" s="279" t="str">
        <f t="shared" si="5"/>
        <v/>
      </c>
      <c r="H258" s="331"/>
      <c r="I258" s="2058"/>
      <c r="J258" s="2064" t="e">
        <f>VLOOKUP(I258,'FICHE RATIOS'!C:D,2,FALSE)</f>
        <v>#N/A</v>
      </c>
    </row>
    <row r="259" spans="1:10" s="1210" customFormat="1" ht="12">
      <c r="A259" s="459"/>
      <c r="B259" s="1660" t="s">
        <v>5976</v>
      </c>
      <c r="C259" s="1667" t="s">
        <v>5977</v>
      </c>
      <c r="D259" s="456"/>
      <c r="E259" s="1271"/>
      <c r="F259" s="312">
        <v>0</v>
      </c>
      <c r="G259" s="279" t="str">
        <f t="shared" si="5"/>
        <v/>
      </c>
      <c r="H259" s="331"/>
      <c r="I259" s="2058"/>
      <c r="J259" s="2064" t="e">
        <f>VLOOKUP(I259,'FICHE RATIOS'!C:D,2,FALSE)</f>
        <v>#N/A</v>
      </c>
    </row>
    <row r="260" spans="1:10" s="1210" customFormat="1" ht="25.7" customHeight="1">
      <c r="A260" s="459"/>
      <c r="B260" s="1660" t="s">
        <v>5978</v>
      </c>
      <c r="C260" s="916" t="s">
        <v>5979</v>
      </c>
      <c r="D260" s="456" t="s">
        <v>66</v>
      </c>
      <c r="E260" s="1271">
        <v>8</v>
      </c>
      <c r="F260" s="312">
        <v>2437.5</v>
      </c>
      <c r="G260" s="279">
        <f t="shared" si="5"/>
        <v>19500</v>
      </c>
      <c r="H260" s="331"/>
      <c r="I260" s="2058" t="s">
        <v>6772</v>
      </c>
      <c r="J260" s="2064" t="str">
        <f>VLOOKUP(I260,'FICHE RATIOS'!C:D,2,FALSE)</f>
        <v>Agencement Mobilier Extérieur</v>
      </c>
    </row>
    <row r="261" spans="1:10" s="1210" customFormat="1" ht="25.7" customHeight="1">
      <c r="A261" s="459"/>
      <c r="B261" s="1660" t="s">
        <v>5980</v>
      </c>
      <c r="C261" s="1658" t="s">
        <v>5981</v>
      </c>
      <c r="D261" s="456" t="s">
        <v>66</v>
      </c>
      <c r="E261" s="1271">
        <v>15</v>
      </c>
      <c r="F261" s="312">
        <v>1687.5</v>
      </c>
      <c r="G261" s="279">
        <f t="shared" si="5"/>
        <v>25312.5</v>
      </c>
      <c r="H261" s="331"/>
      <c r="I261" s="2058" t="s">
        <v>6772</v>
      </c>
      <c r="J261" s="2064" t="str">
        <f>VLOOKUP(I261,'FICHE RATIOS'!C:D,2,FALSE)</f>
        <v>Agencement Mobilier Extérieur</v>
      </c>
    </row>
    <row r="262" spans="1:10" s="1210" customFormat="1" ht="12">
      <c r="A262" s="459"/>
      <c r="B262" s="1660" t="s">
        <v>5982</v>
      </c>
      <c r="C262" s="1658" t="s">
        <v>5983</v>
      </c>
      <c r="D262" s="456" t="s">
        <v>235</v>
      </c>
      <c r="E262" s="1271">
        <v>192</v>
      </c>
      <c r="F262" s="312">
        <v>20.79</v>
      </c>
      <c r="G262" s="279">
        <f t="shared" si="5"/>
        <v>3991.68</v>
      </c>
      <c r="H262" s="331"/>
      <c r="I262" s="2058" t="s">
        <v>6772</v>
      </c>
      <c r="J262" s="2064" t="str">
        <f>VLOOKUP(I262,'FICHE RATIOS'!C:D,2,FALSE)</f>
        <v>Agencement Mobilier Extérieur</v>
      </c>
    </row>
    <row r="263" spans="1:10" s="1210" customFormat="1" ht="12">
      <c r="A263" s="459"/>
      <c r="B263" s="1660"/>
      <c r="C263" s="1658"/>
      <c r="D263" s="456"/>
      <c r="E263" s="1271"/>
      <c r="F263" s="312">
        <v>0</v>
      </c>
      <c r="G263" s="279" t="str">
        <f t="shared" si="5"/>
        <v/>
      </c>
      <c r="H263" s="331"/>
      <c r="I263" s="2058"/>
      <c r="J263" s="2064" t="e">
        <f>VLOOKUP(I263,'FICHE RATIOS'!C:D,2,FALSE)</f>
        <v>#N/A</v>
      </c>
    </row>
    <row r="264" spans="1:10" s="1210" customFormat="1" ht="12">
      <c r="A264" s="459"/>
      <c r="B264" s="1668">
        <v>6</v>
      </c>
      <c r="C264" s="1666" t="s">
        <v>5984</v>
      </c>
      <c r="D264" s="456"/>
      <c r="E264" s="1271"/>
      <c r="F264" s="312">
        <v>0</v>
      </c>
      <c r="G264" s="279" t="str">
        <f t="shared" si="5"/>
        <v/>
      </c>
      <c r="H264" s="331"/>
      <c r="I264" s="2058"/>
      <c r="J264" s="2064" t="e">
        <f>VLOOKUP(I264,'FICHE RATIOS'!C:D,2,FALSE)</f>
        <v>#N/A</v>
      </c>
    </row>
    <row r="265" spans="1:10" s="1210" customFormat="1" ht="12">
      <c r="A265" s="459"/>
      <c r="B265" s="1660"/>
      <c r="C265" s="1658" t="s">
        <v>5985</v>
      </c>
      <c r="D265" s="456"/>
      <c r="E265" s="1271"/>
      <c r="F265" s="312">
        <v>0</v>
      </c>
      <c r="G265" s="279" t="str">
        <f t="shared" si="5"/>
        <v/>
      </c>
      <c r="H265" s="331"/>
      <c r="I265" s="2058" t="s">
        <v>6422</v>
      </c>
      <c r="J265" s="2064" t="str">
        <f>VLOOKUP(I265,'FICHE RATIOS'!C:D,2,FALSE)</f>
        <v>Espaces verts</v>
      </c>
    </row>
    <row r="266" spans="1:10" s="1210" customFormat="1" ht="12">
      <c r="A266" s="459"/>
      <c r="B266" s="1660"/>
      <c r="C266" s="1658" t="s">
        <v>5986</v>
      </c>
      <c r="D266" s="456" t="s">
        <v>5987</v>
      </c>
      <c r="E266" s="1271">
        <v>1</v>
      </c>
      <c r="F266" s="312">
        <v>25439.69</v>
      </c>
      <c r="G266" s="279">
        <f t="shared" si="5"/>
        <v>25439.69</v>
      </c>
      <c r="H266" s="331"/>
      <c r="I266" s="2058" t="s">
        <v>6422</v>
      </c>
      <c r="J266" s="2064" t="str">
        <f>VLOOKUP(I266,'FICHE RATIOS'!C:D,2,FALSE)</f>
        <v>Espaces verts</v>
      </c>
    </row>
    <row r="267" spans="1:10" s="1210" customFormat="1" ht="12">
      <c r="A267" s="459"/>
      <c r="B267" s="1660"/>
      <c r="C267" s="1658" t="s">
        <v>5988</v>
      </c>
      <c r="D267" s="456" t="s">
        <v>66</v>
      </c>
      <c r="E267" s="1271">
        <v>86</v>
      </c>
      <c r="F267" s="312">
        <v>11.3</v>
      </c>
      <c r="G267" s="279">
        <f t="shared" si="5"/>
        <v>971.80000000000007</v>
      </c>
      <c r="H267" s="331"/>
      <c r="I267" s="2058" t="s">
        <v>6422</v>
      </c>
      <c r="J267" s="2064" t="str">
        <f>VLOOKUP(I267,'FICHE RATIOS'!C:D,2,FALSE)</f>
        <v>Espaces verts</v>
      </c>
    </row>
    <row r="268" spans="1:10" s="1210" customFormat="1" ht="12">
      <c r="A268" s="459"/>
      <c r="B268" s="1660"/>
      <c r="C268" s="1658" t="s">
        <v>5989</v>
      </c>
      <c r="D268" s="456" t="s">
        <v>66</v>
      </c>
      <c r="E268" s="1271">
        <v>441</v>
      </c>
      <c r="F268" s="312">
        <v>2.71</v>
      </c>
      <c r="G268" s="279">
        <f t="shared" si="5"/>
        <v>1195.1099999999999</v>
      </c>
      <c r="H268" s="331"/>
      <c r="I268" s="2058" t="s">
        <v>6422</v>
      </c>
      <c r="J268" s="2064" t="str">
        <f>VLOOKUP(I268,'FICHE RATIOS'!C:D,2,FALSE)</f>
        <v>Espaces verts</v>
      </c>
    </row>
    <row r="269" spans="1:10" s="1210" customFormat="1" ht="12">
      <c r="A269" s="459"/>
      <c r="B269" s="1660"/>
      <c r="C269" s="916" t="s">
        <v>5990</v>
      </c>
      <c r="D269" s="456" t="s">
        <v>66</v>
      </c>
      <c r="E269" s="1271">
        <v>25139</v>
      </c>
      <c r="F269" s="312">
        <v>0.17</v>
      </c>
      <c r="G269" s="279">
        <f t="shared" si="5"/>
        <v>4273.63</v>
      </c>
      <c r="H269" s="331"/>
      <c r="I269" s="2058" t="s">
        <v>6422</v>
      </c>
      <c r="J269" s="2064" t="str">
        <f>VLOOKUP(I269,'FICHE RATIOS'!C:D,2,FALSE)</f>
        <v>Espaces verts</v>
      </c>
    </row>
    <row r="270" spans="1:10" s="1210" customFormat="1" ht="12">
      <c r="A270" s="459"/>
      <c r="B270" s="1657"/>
      <c r="C270" s="1658" t="s">
        <v>5991</v>
      </c>
      <c r="D270" s="456" t="s">
        <v>66</v>
      </c>
      <c r="E270" s="1271">
        <v>314</v>
      </c>
      <c r="F270" s="312">
        <v>2.2599999999999998</v>
      </c>
      <c r="G270" s="279">
        <f t="shared" si="5"/>
        <v>709.64</v>
      </c>
      <c r="H270" s="331"/>
      <c r="I270" s="2058" t="s">
        <v>6422</v>
      </c>
      <c r="J270" s="2064" t="str">
        <f>VLOOKUP(I270,'FICHE RATIOS'!C:D,2,FALSE)</f>
        <v>Espaces verts</v>
      </c>
    </row>
    <row r="271" spans="1:10" s="1210" customFormat="1" ht="12">
      <c r="A271" s="459"/>
      <c r="B271" s="1660"/>
      <c r="C271" s="916" t="s">
        <v>5992</v>
      </c>
      <c r="D271" s="456" t="s">
        <v>5987</v>
      </c>
      <c r="E271" s="1271">
        <v>1</v>
      </c>
      <c r="F271" s="312">
        <v>271.2</v>
      </c>
      <c r="G271" s="279">
        <f t="shared" si="5"/>
        <v>271.2</v>
      </c>
      <c r="H271" s="331"/>
      <c r="I271" s="2058" t="s">
        <v>6422</v>
      </c>
      <c r="J271" s="2064" t="str">
        <f>VLOOKUP(I271,'FICHE RATIOS'!C:D,2,FALSE)</f>
        <v>Espaces verts</v>
      </c>
    </row>
    <row r="272" spans="1:10" s="1210" customFormat="1" ht="12">
      <c r="A272" s="459"/>
      <c r="B272" s="1657"/>
      <c r="C272" s="1658" t="s">
        <v>5993</v>
      </c>
      <c r="D272" s="456" t="s">
        <v>218</v>
      </c>
      <c r="E272" s="1271">
        <v>2241</v>
      </c>
      <c r="F272" s="312">
        <v>2.15</v>
      </c>
      <c r="G272" s="279">
        <f t="shared" si="5"/>
        <v>4818.1499999999996</v>
      </c>
      <c r="H272" s="331"/>
      <c r="I272" s="2058" t="s">
        <v>6422</v>
      </c>
      <c r="J272" s="2064" t="str">
        <f>VLOOKUP(I272,'FICHE RATIOS'!C:D,2,FALSE)</f>
        <v>Espaces verts</v>
      </c>
    </row>
    <row r="273" spans="1:10" s="1210" customFormat="1" ht="12">
      <c r="A273" s="459"/>
      <c r="B273" s="1660"/>
      <c r="C273" s="1658" t="s">
        <v>5994</v>
      </c>
      <c r="D273" s="456" t="s">
        <v>218</v>
      </c>
      <c r="E273" s="1271">
        <v>661</v>
      </c>
      <c r="F273" s="312">
        <v>10.17</v>
      </c>
      <c r="G273" s="279">
        <f t="shared" si="5"/>
        <v>6722.37</v>
      </c>
      <c r="H273" s="331"/>
      <c r="I273" s="2058" t="s">
        <v>6422</v>
      </c>
      <c r="J273" s="2064" t="str">
        <f>VLOOKUP(I273,'FICHE RATIOS'!C:D,2,FALSE)</f>
        <v>Espaces verts</v>
      </c>
    </row>
    <row r="274" spans="1:10" s="1210" customFormat="1" ht="12">
      <c r="A274" s="459"/>
      <c r="B274" s="1660"/>
      <c r="C274" s="1658" t="s">
        <v>5995</v>
      </c>
      <c r="D274" s="456" t="s">
        <v>57</v>
      </c>
      <c r="E274" s="1271">
        <v>1</v>
      </c>
      <c r="F274" s="312">
        <v>5062.3999999999996</v>
      </c>
      <c r="G274" s="279">
        <f t="shared" si="5"/>
        <v>5062.3999999999996</v>
      </c>
      <c r="H274" s="331"/>
      <c r="I274" s="2058" t="s">
        <v>6422</v>
      </c>
      <c r="J274" s="2064" t="str">
        <f>VLOOKUP(I274,'FICHE RATIOS'!C:D,2,FALSE)</f>
        <v>Espaces verts</v>
      </c>
    </row>
    <row r="275" spans="1:10" s="1210" customFormat="1" ht="12">
      <c r="A275" s="459"/>
      <c r="B275" s="1660"/>
      <c r="C275" s="916" t="s">
        <v>5996</v>
      </c>
      <c r="D275" s="456" t="s">
        <v>57</v>
      </c>
      <c r="E275" s="1271">
        <v>1</v>
      </c>
      <c r="F275" s="312">
        <v>824.9</v>
      </c>
      <c r="G275" s="279">
        <f t="shared" si="5"/>
        <v>824.9</v>
      </c>
      <c r="H275" s="331"/>
      <c r="I275" s="2058" t="s">
        <v>6422</v>
      </c>
      <c r="J275" s="2064" t="str">
        <f>VLOOKUP(I275,'FICHE RATIOS'!C:D,2,FALSE)</f>
        <v>Espaces verts</v>
      </c>
    </row>
    <row r="276" spans="1:10" s="1210" customFormat="1" ht="24">
      <c r="A276" s="459"/>
      <c r="B276" s="1660"/>
      <c r="C276" s="1658" t="s">
        <v>5997</v>
      </c>
      <c r="D276" s="456" t="s">
        <v>57</v>
      </c>
      <c r="E276" s="1271">
        <v>1</v>
      </c>
      <c r="F276" s="312">
        <v>904</v>
      </c>
      <c r="G276" s="279">
        <f t="shared" si="5"/>
        <v>904</v>
      </c>
      <c r="H276" s="331"/>
      <c r="I276" s="2058" t="s">
        <v>6422</v>
      </c>
      <c r="J276" s="2064" t="str">
        <f>VLOOKUP(I276,'FICHE RATIOS'!C:D,2,FALSE)</f>
        <v>Espaces verts</v>
      </c>
    </row>
    <row r="277" spans="1:10" s="1210" customFormat="1" ht="12">
      <c r="A277" s="459"/>
      <c r="B277" s="1660"/>
      <c r="C277" s="1658" t="s">
        <v>5998</v>
      </c>
      <c r="D277" s="456" t="s">
        <v>57</v>
      </c>
      <c r="E277" s="1271">
        <v>1</v>
      </c>
      <c r="F277" s="312"/>
      <c r="G277" s="324" t="s">
        <v>399</v>
      </c>
      <c r="H277" s="331"/>
      <c r="I277" s="2058" t="s">
        <v>6422</v>
      </c>
      <c r="J277" s="2064" t="str">
        <f>VLOOKUP(I277,'FICHE RATIOS'!C:D,2,FALSE)</f>
        <v>Espaces verts</v>
      </c>
    </row>
    <row r="278" spans="1:10" s="1210" customFormat="1" ht="12">
      <c r="A278" s="459"/>
      <c r="B278" s="1660"/>
      <c r="C278" s="1658"/>
      <c r="D278" s="456"/>
      <c r="E278" s="1271"/>
      <c r="F278" s="312">
        <v>0</v>
      </c>
      <c r="G278" s="279" t="str">
        <f>IF(E278=0,"",F278*E278)</f>
        <v/>
      </c>
      <c r="H278" s="331"/>
      <c r="I278" s="2058" t="s">
        <v>6422</v>
      </c>
      <c r="J278" s="2064" t="str">
        <f>VLOOKUP(I278,'FICHE RATIOS'!C:D,2,FALSE)</f>
        <v>Espaces verts</v>
      </c>
    </row>
    <row r="279" spans="1:10" s="1210" customFormat="1" ht="25.7" customHeight="1">
      <c r="A279" s="459"/>
      <c r="B279" s="1668">
        <v>7</v>
      </c>
      <c r="C279" s="1667" t="s">
        <v>5999</v>
      </c>
      <c r="D279" s="456"/>
      <c r="E279" s="1271"/>
      <c r="F279" s="312"/>
      <c r="G279" s="279"/>
      <c r="H279" s="331"/>
      <c r="I279" s="2058" t="s">
        <v>6422</v>
      </c>
      <c r="J279" s="2064" t="str">
        <f>VLOOKUP(I279,'FICHE RATIOS'!C:D,2,FALSE)</f>
        <v>Espaces verts</v>
      </c>
    </row>
    <row r="280" spans="1:10" s="1210" customFormat="1" ht="12">
      <c r="A280" s="459"/>
      <c r="B280" s="1668"/>
      <c r="C280" s="1666" t="s">
        <v>6000</v>
      </c>
      <c r="D280" s="456"/>
      <c r="E280" s="1271"/>
      <c r="F280" s="312">
        <v>0</v>
      </c>
      <c r="G280" s="279" t="str">
        <f t="shared" ref="G280:G310" si="6">IF(E280=0,"",F280*E280)</f>
        <v/>
      </c>
      <c r="H280" s="331"/>
      <c r="I280" s="2058" t="s">
        <v>6422</v>
      </c>
      <c r="J280" s="2064" t="str">
        <f>VLOOKUP(I280,'FICHE RATIOS'!C:D,2,FALSE)</f>
        <v>Espaces verts</v>
      </c>
    </row>
    <row r="281" spans="1:10" s="1210" customFormat="1" ht="25.7" customHeight="1">
      <c r="A281" s="459"/>
      <c r="B281" s="1660"/>
      <c r="C281" s="1658" t="s">
        <v>6001</v>
      </c>
      <c r="D281" s="456" t="s">
        <v>66</v>
      </c>
      <c r="E281" s="1271">
        <v>39</v>
      </c>
      <c r="F281" s="312">
        <v>123.62</v>
      </c>
      <c r="G281" s="279">
        <f t="shared" si="6"/>
        <v>4821.18</v>
      </c>
      <c r="H281" s="331"/>
      <c r="I281" s="2058" t="s">
        <v>6422</v>
      </c>
      <c r="J281" s="2064" t="str">
        <f>VLOOKUP(I281,'FICHE RATIOS'!C:D,2,FALSE)</f>
        <v>Espaces verts</v>
      </c>
    </row>
    <row r="282" spans="1:10" s="1210" customFormat="1" ht="12">
      <c r="A282" s="459"/>
      <c r="B282" s="1660"/>
      <c r="C282" s="916" t="s">
        <v>6002</v>
      </c>
      <c r="D282" s="456" t="s">
        <v>66</v>
      </c>
      <c r="E282" s="1271">
        <v>35</v>
      </c>
      <c r="F282" s="312">
        <v>123.62</v>
      </c>
      <c r="G282" s="279">
        <f t="shared" si="6"/>
        <v>4326.7</v>
      </c>
      <c r="H282" s="331"/>
      <c r="I282" s="2058" t="s">
        <v>6422</v>
      </c>
      <c r="J282" s="2064" t="str">
        <f>VLOOKUP(I282,'FICHE RATIOS'!C:D,2,FALSE)</f>
        <v>Espaces verts</v>
      </c>
    </row>
    <row r="283" spans="1:10" s="1210" customFormat="1" ht="12">
      <c r="A283" s="459"/>
      <c r="B283" s="1660"/>
      <c r="C283" s="1658" t="s">
        <v>6003</v>
      </c>
      <c r="D283" s="456" t="s">
        <v>235</v>
      </c>
      <c r="E283" s="1271">
        <v>840</v>
      </c>
      <c r="F283" s="312">
        <v>6.74</v>
      </c>
      <c r="G283" s="279">
        <f t="shared" si="6"/>
        <v>5661.6</v>
      </c>
      <c r="H283" s="331"/>
      <c r="I283" s="2058" t="s">
        <v>6422</v>
      </c>
      <c r="J283" s="2064" t="str">
        <f>VLOOKUP(I283,'FICHE RATIOS'!C:D,2,FALSE)</f>
        <v>Espaces verts</v>
      </c>
    </row>
    <row r="284" spans="1:10" s="1210" customFormat="1" ht="12">
      <c r="A284" s="459"/>
      <c r="B284" s="1660"/>
      <c r="C284" s="916" t="s">
        <v>6004</v>
      </c>
      <c r="D284" s="456" t="s">
        <v>66</v>
      </c>
      <c r="E284" s="1271">
        <v>11</v>
      </c>
      <c r="F284" s="312">
        <v>1039.6300000000001</v>
      </c>
      <c r="G284" s="279">
        <f t="shared" si="6"/>
        <v>11435.93</v>
      </c>
      <c r="H284" s="331"/>
      <c r="I284" s="2058" t="s">
        <v>6422</v>
      </c>
      <c r="J284" s="2064" t="str">
        <f>VLOOKUP(I284,'FICHE RATIOS'!C:D,2,FALSE)</f>
        <v>Espaces verts</v>
      </c>
    </row>
    <row r="285" spans="1:10" s="1210" customFormat="1" ht="12">
      <c r="A285" s="459"/>
      <c r="B285" s="1660"/>
      <c r="C285" s="916" t="s">
        <v>6005</v>
      </c>
      <c r="D285" s="456" t="s">
        <v>66</v>
      </c>
      <c r="E285" s="1271">
        <v>151</v>
      </c>
      <c r="F285" s="312">
        <v>83.05</v>
      </c>
      <c r="G285" s="279">
        <f t="shared" si="6"/>
        <v>12540.55</v>
      </c>
      <c r="H285" s="331"/>
      <c r="I285" s="2058" t="s">
        <v>6422</v>
      </c>
      <c r="J285" s="2064" t="str">
        <f>VLOOKUP(I285,'FICHE RATIOS'!C:D,2,FALSE)</f>
        <v>Espaces verts</v>
      </c>
    </row>
    <row r="286" spans="1:10" s="1210" customFormat="1" ht="12">
      <c r="A286" s="459"/>
      <c r="B286" s="1660"/>
      <c r="C286" s="916" t="s">
        <v>6006</v>
      </c>
      <c r="D286" s="456" t="s">
        <v>235</v>
      </c>
      <c r="E286" s="1271">
        <v>2655</v>
      </c>
      <c r="F286" s="312">
        <v>3.65</v>
      </c>
      <c r="G286" s="279">
        <f t="shared" si="6"/>
        <v>9690.75</v>
      </c>
      <c r="H286" s="331"/>
      <c r="I286" s="2058" t="s">
        <v>6422</v>
      </c>
      <c r="J286" s="2064" t="str">
        <f>VLOOKUP(I286,'FICHE RATIOS'!C:D,2,FALSE)</f>
        <v>Espaces verts</v>
      </c>
    </row>
    <row r="287" spans="1:10" s="1210" customFormat="1" ht="12">
      <c r="A287" s="459"/>
      <c r="B287" s="1660"/>
      <c r="C287" s="1658" t="s">
        <v>6007</v>
      </c>
      <c r="D287" s="456" t="s">
        <v>66</v>
      </c>
      <c r="E287" s="1271">
        <v>2</v>
      </c>
      <c r="F287" s="312">
        <v>3120</v>
      </c>
      <c r="G287" s="279">
        <f t="shared" si="6"/>
        <v>6240</v>
      </c>
      <c r="H287" s="331"/>
      <c r="I287" s="2058" t="s">
        <v>6422</v>
      </c>
      <c r="J287" s="2064" t="str">
        <f>VLOOKUP(I287,'FICHE RATIOS'!C:D,2,FALSE)</f>
        <v>Espaces verts</v>
      </c>
    </row>
    <row r="288" spans="1:10" s="1210" customFormat="1" ht="12">
      <c r="A288" s="459"/>
      <c r="B288" s="1660"/>
      <c r="C288" s="1658" t="s">
        <v>6008</v>
      </c>
      <c r="D288" s="456" t="s">
        <v>66</v>
      </c>
      <c r="E288" s="1271">
        <v>86</v>
      </c>
      <c r="F288" s="312">
        <v>212.64</v>
      </c>
      <c r="G288" s="279">
        <f t="shared" si="6"/>
        <v>18287.039999999997</v>
      </c>
      <c r="H288" s="331"/>
      <c r="I288" s="2058" t="s">
        <v>6422</v>
      </c>
      <c r="J288" s="2064" t="str">
        <f>VLOOKUP(I288,'FICHE RATIOS'!C:D,2,FALSE)</f>
        <v>Espaces verts</v>
      </c>
    </row>
    <row r="289" spans="1:10" s="1210" customFormat="1" ht="25.7" customHeight="1">
      <c r="A289" s="459"/>
      <c r="B289" s="1660"/>
      <c r="C289" s="916" t="s">
        <v>6009</v>
      </c>
      <c r="D289" s="456" t="s">
        <v>66</v>
      </c>
      <c r="E289" s="1271">
        <v>86</v>
      </c>
      <c r="F289" s="312">
        <v>309.06</v>
      </c>
      <c r="G289" s="279">
        <f t="shared" si="6"/>
        <v>26579.16</v>
      </c>
      <c r="H289" s="331"/>
      <c r="I289" s="2058" t="s">
        <v>6422</v>
      </c>
      <c r="J289" s="2064" t="str">
        <f>VLOOKUP(I289,'FICHE RATIOS'!C:D,2,FALSE)</f>
        <v>Espaces verts</v>
      </c>
    </row>
    <row r="290" spans="1:10" s="1210" customFormat="1" ht="25.7" customHeight="1">
      <c r="A290" s="459"/>
      <c r="B290" s="1660"/>
      <c r="C290" s="1658" t="s">
        <v>6010</v>
      </c>
      <c r="D290" s="456" t="s">
        <v>235</v>
      </c>
      <c r="E290" s="1271">
        <v>185</v>
      </c>
      <c r="F290" s="312">
        <v>4.2699999999999996</v>
      </c>
      <c r="G290" s="279">
        <f t="shared" si="6"/>
        <v>789.94999999999993</v>
      </c>
      <c r="H290" s="331"/>
      <c r="I290" s="2058" t="s">
        <v>6422</v>
      </c>
      <c r="J290" s="2064" t="str">
        <f>VLOOKUP(I290,'FICHE RATIOS'!C:D,2,FALSE)</f>
        <v>Espaces verts</v>
      </c>
    </row>
    <row r="291" spans="1:10" s="1210" customFormat="1" ht="12">
      <c r="A291" s="459"/>
      <c r="B291" s="1660"/>
      <c r="C291" s="1658" t="s">
        <v>6011</v>
      </c>
      <c r="D291" s="456" t="s">
        <v>66</v>
      </c>
      <c r="E291" s="1271">
        <v>2</v>
      </c>
      <c r="F291" s="312">
        <v>654.09</v>
      </c>
      <c r="G291" s="279">
        <f t="shared" si="6"/>
        <v>1308.18</v>
      </c>
      <c r="H291" s="331"/>
      <c r="I291" s="2058" t="s">
        <v>6422</v>
      </c>
      <c r="J291" s="2064" t="str">
        <f>VLOOKUP(I291,'FICHE RATIOS'!C:D,2,FALSE)</f>
        <v>Espaces verts</v>
      </c>
    </row>
    <row r="292" spans="1:10" s="1210" customFormat="1" ht="12">
      <c r="A292" s="459"/>
      <c r="B292" s="1657"/>
      <c r="C292" s="1658" t="s">
        <v>6012</v>
      </c>
      <c r="D292" s="456" t="s">
        <v>66</v>
      </c>
      <c r="E292" s="1271">
        <v>2</v>
      </c>
      <c r="F292" s="312">
        <v>194.99</v>
      </c>
      <c r="G292" s="279">
        <f t="shared" si="6"/>
        <v>389.98</v>
      </c>
      <c r="H292" s="331"/>
      <c r="I292" s="2058" t="s">
        <v>6422</v>
      </c>
      <c r="J292" s="2064" t="str">
        <f>VLOOKUP(I292,'FICHE RATIOS'!C:D,2,FALSE)</f>
        <v>Espaces verts</v>
      </c>
    </row>
    <row r="293" spans="1:10" s="1210" customFormat="1" ht="12">
      <c r="A293" s="459"/>
      <c r="B293" s="1660"/>
      <c r="C293" s="1658" t="s">
        <v>6013</v>
      </c>
      <c r="D293" s="456" t="s">
        <v>66</v>
      </c>
      <c r="E293" s="1271">
        <v>2</v>
      </c>
      <c r="F293" s="312">
        <v>483.26</v>
      </c>
      <c r="G293" s="279">
        <f t="shared" si="6"/>
        <v>966.52</v>
      </c>
      <c r="H293" s="331"/>
      <c r="I293" s="2058" t="s">
        <v>6422</v>
      </c>
      <c r="J293" s="2064" t="str">
        <f>VLOOKUP(I293,'FICHE RATIOS'!C:D,2,FALSE)</f>
        <v>Espaces verts</v>
      </c>
    </row>
    <row r="294" spans="1:10" s="1210" customFormat="1" ht="12">
      <c r="A294" s="459"/>
      <c r="B294" s="1660"/>
      <c r="C294" s="1658"/>
      <c r="D294" s="456"/>
      <c r="E294" s="1271"/>
      <c r="F294" s="312">
        <v>0</v>
      </c>
      <c r="G294" s="279" t="str">
        <f t="shared" si="6"/>
        <v/>
      </c>
      <c r="H294" s="331"/>
      <c r="I294" s="2058"/>
      <c r="J294" s="2064" t="e">
        <f>VLOOKUP(I294,'FICHE RATIOS'!C:D,2,FALSE)</f>
        <v>#N/A</v>
      </c>
    </row>
    <row r="295" spans="1:10" s="1210" customFormat="1" ht="12">
      <c r="A295" s="459"/>
      <c r="B295" s="1668" t="s">
        <v>6014</v>
      </c>
      <c r="C295" s="1666" t="s">
        <v>6015</v>
      </c>
      <c r="D295" s="456"/>
      <c r="E295" s="1271"/>
      <c r="F295" s="312">
        <v>0</v>
      </c>
      <c r="G295" s="279" t="str">
        <f t="shared" si="6"/>
        <v/>
      </c>
      <c r="H295" s="331"/>
      <c r="I295" s="2058"/>
      <c r="J295" s="2064" t="e">
        <f>VLOOKUP(I295,'FICHE RATIOS'!C:D,2,FALSE)</f>
        <v>#N/A</v>
      </c>
    </row>
    <row r="296" spans="1:10" s="1210" customFormat="1" ht="25.7" customHeight="1">
      <c r="A296" s="459"/>
      <c r="B296" s="1660"/>
      <c r="C296" s="1658" t="s">
        <v>6016</v>
      </c>
      <c r="D296" s="456" t="s">
        <v>66</v>
      </c>
      <c r="E296" s="1271">
        <v>20</v>
      </c>
      <c r="F296" s="312">
        <v>582.65</v>
      </c>
      <c r="G296" s="279">
        <f t="shared" si="6"/>
        <v>11653</v>
      </c>
      <c r="H296" s="331"/>
      <c r="I296" s="2058" t="s">
        <v>6771</v>
      </c>
      <c r="J296" s="2064" t="str">
        <f>VLOOKUP(I296,'FICHE RATIOS'!C:D,2,FALSE)</f>
        <v>Eclairage Extérieur</v>
      </c>
    </row>
    <row r="297" spans="1:10" s="1210" customFormat="1" ht="12">
      <c r="A297" s="459"/>
      <c r="B297" s="1660"/>
      <c r="C297" s="1658" t="s">
        <v>6017</v>
      </c>
      <c r="D297" s="456" t="s">
        <v>66</v>
      </c>
      <c r="E297" s="1271">
        <v>78</v>
      </c>
      <c r="F297" s="312">
        <v>499.16</v>
      </c>
      <c r="G297" s="279">
        <f t="shared" si="6"/>
        <v>38934.480000000003</v>
      </c>
      <c r="H297" s="331"/>
      <c r="I297" s="2058" t="s">
        <v>6771</v>
      </c>
      <c r="J297" s="2064" t="str">
        <f>VLOOKUP(I297,'FICHE RATIOS'!C:D,2,FALSE)</f>
        <v>Eclairage Extérieur</v>
      </c>
    </row>
    <row r="298" spans="1:10" s="1210" customFormat="1" ht="25.7" customHeight="1">
      <c r="A298" s="459"/>
      <c r="B298" s="1660"/>
      <c r="C298" s="1658" t="s">
        <v>6018</v>
      </c>
      <c r="D298" s="456" t="s">
        <v>66</v>
      </c>
      <c r="E298" s="1271">
        <v>18</v>
      </c>
      <c r="F298" s="312">
        <v>485.51</v>
      </c>
      <c r="G298" s="279">
        <f t="shared" si="6"/>
        <v>8739.18</v>
      </c>
      <c r="H298" s="331"/>
      <c r="I298" s="2058" t="s">
        <v>6771</v>
      </c>
      <c r="J298" s="2064" t="str">
        <f>VLOOKUP(I298,'FICHE RATIOS'!C:D,2,FALSE)</f>
        <v>Eclairage Extérieur</v>
      </c>
    </row>
    <row r="299" spans="1:10" s="1210" customFormat="1" ht="25.7" customHeight="1">
      <c r="A299" s="459"/>
      <c r="B299" s="1660"/>
      <c r="C299" s="1658" t="s">
        <v>6019</v>
      </c>
      <c r="D299" s="456" t="s">
        <v>66</v>
      </c>
      <c r="E299" s="1271">
        <v>1</v>
      </c>
      <c r="F299" s="312">
        <v>502.37</v>
      </c>
      <c r="G299" s="279">
        <f t="shared" si="6"/>
        <v>502.37</v>
      </c>
      <c r="H299" s="331"/>
      <c r="I299" s="2058" t="s">
        <v>6771</v>
      </c>
      <c r="J299" s="2064" t="str">
        <f>VLOOKUP(I299,'FICHE RATIOS'!C:D,2,FALSE)</f>
        <v>Eclairage Extérieur</v>
      </c>
    </row>
    <row r="300" spans="1:10" s="1210" customFormat="1" ht="12">
      <c r="A300" s="459"/>
      <c r="B300" s="1660"/>
      <c r="C300" s="1658" t="s">
        <v>6020</v>
      </c>
      <c r="D300" s="456" t="s">
        <v>66</v>
      </c>
      <c r="E300" s="1271">
        <v>22</v>
      </c>
      <c r="F300" s="312">
        <v>575.02</v>
      </c>
      <c r="G300" s="279">
        <f t="shared" si="6"/>
        <v>12650.439999999999</v>
      </c>
      <c r="H300" s="331"/>
      <c r="I300" s="2058" t="s">
        <v>6771</v>
      </c>
      <c r="J300" s="2064" t="str">
        <f>VLOOKUP(I300,'FICHE RATIOS'!C:D,2,FALSE)</f>
        <v>Eclairage Extérieur</v>
      </c>
    </row>
    <row r="301" spans="1:10" s="1210" customFormat="1" ht="12">
      <c r="A301" s="459"/>
      <c r="B301" s="1660"/>
      <c r="C301" s="1658" t="s">
        <v>6021</v>
      </c>
      <c r="D301" s="456" t="s">
        <v>66</v>
      </c>
      <c r="E301" s="1271">
        <v>39</v>
      </c>
      <c r="F301" s="312">
        <v>543.16</v>
      </c>
      <c r="G301" s="279">
        <f t="shared" si="6"/>
        <v>21183.239999999998</v>
      </c>
      <c r="H301" s="331"/>
      <c r="I301" s="2058" t="s">
        <v>6771</v>
      </c>
      <c r="J301" s="2064" t="str">
        <f>VLOOKUP(I301,'FICHE RATIOS'!C:D,2,FALSE)</f>
        <v>Eclairage Extérieur</v>
      </c>
    </row>
    <row r="302" spans="1:10" s="1210" customFormat="1" ht="12">
      <c r="A302" s="459"/>
      <c r="B302" s="1660"/>
      <c r="C302" s="1658" t="s">
        <v>6022</v>
      </c>
      <c r="D302" s="456" t="s">
        <v>66</v>
      </c>
      <c r="E302" s="1271">
        <v>8</v>
      </c>
      <c r="F302" s="312">
        <v>1049.9100000000001</v>
      </c>
      <c r="G302" s="279">
        <f t="shared" si="6"/>
        <v>8399.2800000000007</v>
      </c>
      <c r="H302" s="331"/>
      <c r="I302" s="2058" t="s">
        <v>6771</v>
      </c>
      <c r="J302" s="2064" t="str">
        <f>VLOOKUP(I302,'FICHE RATIOS'!C:D,2,FALSE)</f>
        <v>Eclairage Extérieur</v>
      </c>
    </row>
    <row r="303" spans="1:10" s="1210" customFormat="1" ht="12">
      <c r="A303" s="459"/>
      <c r="B303" s="1660"/>
      <c r="C303" s="1658" t="s">
        <v>6023</v>
      </c>
      <c r="D303" s="456" t="s">
        <v>66</v>
      </c>
      <c r="E303" s="1271">
        <v>11</v>
      </c>
      <c r="F303" s="312">
        <v>1301.77</v>
      </c>
      <c r="G303" s="279">
        <f t="shared" si="6"/>
        <v>14319.47</v>
      </c>
      <c r="H303" s="331"/>
      <c r="I303" s="2058" t="s">
        <v>6771</v>
      </c>
      <c r="J303" s="2064" t="str">
        <f>VLOOKUP(I303,'FICHE RATIOS'!C:D,2,FALSE)</f>
        <v>Eclairage Extérieur</v>
      </c>
    </row>
    <row r="304" spans="1:10" s="1210" customFormat="1" ht="12">
      <c r="A304" s="459"/>
      <c r="B304" s="1660"/>
      <c r="C304" s="1658" t="s">
        <v>6024</v>
      </c>
      <c r="D304" s="456" t="s">
        <v>66</v>
      </c>
      <c r="E304" s="1271">
        <v>3</v>
      </c>
      <c r="F304" s="312">
        <v>1555.15</v>
      </c>
      <c r="G304" s="279">
        <f t="shared" si="6"/>
        <v>4665.4500000000007</v>
      </c>
      <c r="H304" s="331"/>
      <c r="I304" s="2058" t="s">
        <v>6771</v>
      </c>
      <c r="J304" s="2064" t="str">
        <f>VLOOKUP(I304,'FICHE RATIOS'!C:D,2,FALSE)</f>
        <v>Eclairage Extérieur</v>
      </c>
    </row>
    <row r="305" spans="1:10" s="1210" customFormat="1" ht="25.7" customHeight="1">
      <c r="A305" s="459"/>
      <c r="B305" s="1660"/>
      <c r="C305" s="1658" t="s">
        <v>6025</v>
      </c>
      <c r="D305" s="456" t="s">
        <v>66</v>
      </c>
      <c r="E305" s="1271">
        <v>1</v>
      </c>
      <c r="F305" s="312">
        <v>2304.65</v>
      </c>
      <c r="G305" s="279">
        <f t="shared" si="6"/>
        <v>2304.65</v>
      </c>
      <c r="H305" s="331"/>
      <c r="I305" s="2058" t="s">
        <v>6771</v>
      </c>
      <c r="J305" s="2064" t="str">
        <f>VLOOKUP(I305,'FICHE RATIOS'!C:D,2,FALSE)</f>
        <v>Eclairage Extérieur</v>
      </c>
    </row>
    <row r="306" spans="1:10" s="1210" customFormat="1" ht="12">
      <c r="A306" s="459"/>
      <c r="B306" s="1660"/>
      <c r="C306" s="1658"/>
      <c r="D306" s="456"/>
      <c r="E306" s="1271"/>
      <c r="F306" s="312">
        <v>0</v>
      </c>
      <c r="G306" s="279" t="str">
        <f t="shared" si="6"/>
        <v/>
      </c>
      <c r="H306" s="331"/>
      <c r="I306" s="2058"/>
      <c r="J306" s="2064" t="e">
        <f>VLOOKUP(I306,'FICHE RATIOS'!C:D,2,FALSE)</f>
        <v>#N/A</v>
      </c>
    </row>
    <row r="307" spans="1:10" s="1210" customFormat="1" ht="12">
      <c r="A307" s="459"/>
      <c r="B307" s="1657" t="s">
        <v>6026</v>
      </c>
      <c r="C307" s="1666" t="s">
        <v>6027</v>
      </c>
      <c r="D307" s="456"/>
      <c r="E307" s="1271"/>
      <c r="F307" s="312">
        <v>0</v>
      </c>
      <c r="G307" s="279" t="str">
        <f t="shared" si="6"/>
        <v/>
      </c>
      <c r="H307" s="331"/>
      <c r="I307" s="2058"/>
      <c r="J307" s="2064" t="e">
        <f>VLOOKUP(I307,'FICHE RATIOS'!C:D,2,FALSE)</f>
        <v>#N/A</v>
      </c>
    </row>
    <row r="308" spans="1:10" s="1210" customFormat="1" ht="12">
      <c r="A308" s="459"/>
      <c r="B308" s="1660"/>
      <c r="C308" s="1658" t="s">
        <v>6028</v>
      </c>
      <c r="D308" s="456" t="s">
        <v>235</v>
      </c>
      <c r="E308" s="1271">
        <v>968</v>
      </c>
      <c r="F308" s="312">
        <v>33.72</v>
      </c>
      <c r="G308" s="279">
        <f t="shared" si="6"/>
        <v>32640.959999999999</v>
      </c>
      <c r="H308" s="331"/>
      <c r="I308" s="2058" t="s">
        <v>6420</v>
      </c>
      <c r="J308" s="2064" t="str">
        <f>VLOOKUP(I308,'FICHE RATIOS'!C:D,2,FALSE)</f>
        <v xml:space="preserve">VRD - Voirie </v>
      </c>
    </row>
    <row r="309" spans="1:10" s="1210" customFormat="1" ht="12">
      <c r="A309" s="459"/>
      <c r="B309" s="1669"/>
      <c r="C309" s="455"/>
      <c r="D309" s="456"/>
      <c r="E309" s="925"/>
      <c r="F309" s="312">
        <v>0</v>
      </c>
      <c r="G309" s="279" t="str">
        <f t="shared" si="6"/>
        <v/>
      </c>
      <c r="H309" s="331"/>
      <c r="I309" s="2058"/>
      <c r="J309" s="2064" t="e">
        <f>VLOOKUP(I309,'FICHE RATIOS'!C:D,2,FALSE)</f>
        <v>#N/A</v>
      </c>
    </row>
    <row r="310" spans="1:10" s="1210" customFormat="1" ht="12.75" thickBot="1">
      <c r="A310" s="459"/>
      <c r="B310" s="1657"/>
      <c r="C310" s="1662"/>
      <c r="D310" s="456"/>
      <c r="E310" s="1271"/>
      <c r="F310" s="312">
        <v>0</v>
      </c>
      <c r="G310" s="279" t="str">
        <f t="shared" si="6"/>
        <v/>
      </c>
      <c r="H310" s="331"/>
      <c r="I310" s="2169"/>
      <c r="J310" s="2066" t="e">
        <f>VLOOKUP(I310,'FICHE RATIOS'!C:D,2,FALSE)</f>
        <v>#N/A</v>
      </c>
    </row>
    <row r="311" spans="1:10" s="1210" customFormat="1" ht="13.5" thickBot="1">
      <c r="A311" s="1670" t="s">
        <v>278</v>
      </c>
      <c r="B311" s="1671"/>
      <c r="C311" s="1672"/>
      <c r="D311" s="1673"/>
      <c r="E311" s="1674"/>
      <c r="F311" s="1675">
        <v>0</v>
      </c>
      <c r="G311" s="1676">
        <f>SUM(G5:G310)</f>
        <v>2468402.3213000004</v>
      </c>
      <c r="H311" s="331"/>
    </row>
    <row r="312" spans="1:10" s="1210" customFormat="1" ht="12.75">
      <c r="A312" s="459"/>
      <c r="B312" s="1660"/>
      <c r="C312" s="1677"/>
      <c r="D312" s="456"/>
      <c r="E312" s="1678"/>
      <c r="F312" s="312">
        <v>0</v>
      </c>
      <c r="G312" s="279" t="str">
        <f t="shared" ref="G312:G375" si="7">IF(E312=0,"",F312*E312)</f>
        <v/>
      </c>
      <c r="H312" s="331"/>
    </row>
    <row r="313" spans="1:10" s="1210" customFormat="1" ht="12.75">
      <c r="A313" s="459"/>
      <c r="B313" s="1660"/>
      <c r="C313" s="1677"/>
      <c r="D313" s="456"/>
      <c r="E313" s="1678"/>
      <c r="F313" s="312">
        <v>0</v>
      </c>
      <c r="G313" s="279" t="str">
        <f t="shared" si="7"/>
        <v/>
      </c>
      <c r="H313" s="331"/>
    </row>
    <row r="314" spans="1:10" s="1210" customFormat="1" ht="12.75">
      <c r="A314" s="274"/>
      <c r="B314" s="1679"/>
      <c r="C314" s="1680"/>
      <c r="D314" s="276"/>
      <c r="E314" s="909"/>
      <c r="F314" s="312">
        <v>0</v>
      </c>
      <c r="G314" s="279" t="str">
        <f t="shared" si="7"/>
        <v/>
      </c>
      <c r="H314" s="331"/>
    </row>
    <row r="315" spans="1:10" s="1210" customFormat="1" ht="12.75">
      <c r="A315" s="274"/>
      <c r="B315" s="1679"/>
      <c r="C315" s="1680"/>
      <c r="D315" s="276"/>
      <c r="E315" s="909"/>
      <c r="F315" s="312">
        <v>0</v>
      </c>
      <c r="G315" s="279" t="str">
        <f t="shared" si="7"/>
        <v/>
      </c>
      <c r="H315" s="331"/>
    </row>
    <row r="316" spans="1:10" s="1210" customFormat="1" ht="12.75">
      <c r="A316" s="274"/>
      <c r="B316" s="1679"/>
      <c r="C316" s="1680"/>
      <c r="D316" s="276"/>
      <c r="E316" s="909"/>
      <c r="F316" s="312">
        <v>0</v>
      </c>
      <c r="G316" s="279" t="str">
        <f t="shared" si="7"/>
        <v/>
      </c>
      <c r="H316" s="331"/>
    </row>
    <row r="317" spans="1:10" s="1210" customFormat="1" ht="12.75">
      <c r="A317" s="274"/>
      <c r="B317" s="1679"/>
      <c r="C317" s="1680"/>
      <c r="D317" s="276"/>
      <c r="E317" s="909"/>
      <c r="F317" s="312">
        <v>0</v>
      </c>
      <c r="G317" s="279" t="str">
        <f t="shared" si="7"/>
        <v/>
      </c>
      <c r="H317" s="331"/>
    </row>
    <row r="318" spans="1:10" s="1210" customFormat="1" ht="12.75">
      <c r="A318" s="274"/>
      <c r="B318" s="1679"/>
      <c r="C318" s="1680"/>
      <c r="D318" s="276"/>
      <c r="E318" s="909"/>
      <c r="F318" s="312">
        <v>0</v>
      </c>
      <c r="G318" s="279" t="str">
        <f t="shared" si="7"/>
        <v/>
      </c>
      <c r="H318" s="331"/>
    </row>
    <row r="319" spans="1:10" s="1210" customFormat="1" ht="12.75">
      <c r="A319" s="274"/>
      <c r="B319" s="1679"/>
      <c r="C319" s="1680"/>
      <c r="D319" s="276"/>
      <c r="E319" s="909"/>
      <c r="F319" s="312">
        <v>0</v>
      </c>
      <c r="G319" s="279" t="str">
        <f t="shared" si="7"/>
        <v/>
      </c>
      <c r="H319" s="331"/>
    </row>
    <row r="320" spans="1:10" s="1210" customFormat="1" ht="12.75">
      <c r="A320" s="274"/>
      <c r="B320" s="1679"/>
      <c r="C320" s="1680"/>
      <c r="D320" s="276"/>
      <c r="E320" s="909"/>
      <c r="F320" s="312">
        <v>0</v>
      </c>
      <c r="G320" s="279" t="str">
        <f t="shared" si="7"/>
        <v/>
      </c>
      <c r="H320" s="331"/>
    </row>
    <row r="321" spans="1:8" s="1210" customFormat="1" ht="12.75">
      <c r="A321" s="274"/>
      <c r="B321" s="1679"/>
      <c r="C321" s="1680"/>
      <c r="D321" s="276"/>
      <c r="E321" s="909"/>
      <c r="F321" s="312">
        <v>0</v>
      </c>
      <c r="G321" s="279" t="str">
        <f t="shared" si="7"/>
        <v/>
      </c>
      <c r="H321" s="331"/>
    </row>
    <row r="322" spans="1:8" s="1210" customFormat="1" ht="12.75">
      <c r="A322" s="274"/>
      <c r="B322" s="1679"/>
      <c r="C322" s="1680"/>
      <c r="D322" s="276"/>
      <c r="E322" s="909"/>
      <c r="F322" s="312">
        <v>0</v>
      </c>
      <c r="G322" s="279" t="str">
        <f t="shared" si="7"/>
        <v/>
      </c>
      <c r="H322" s="331"/>
    </row>
    <row r="323" spans="1:8" s="1210" customFormat="1" ht="12.75">
      <c r="A323" s="274"/>
      <c r="B323" s="1679"/>
      <c r="C323" s="1680"/>
      <c r="D323" s="276"/>
      <c r="E323" s="909"/>
      <c r="F323" s="312">
        <v>0</v>
      </c>
      <c r="G323" s="279" t="str">
        <f t="shared" si="7"/>
        <v/>
      </c>
      <c r="H323" s="331"/>
    </row>
    <row r="324" spans="1:8" s="1210" customFormat="1" ht="12.75">
      <c r="A324" s="274"/>
      <c r="B324" s="1679"/>
      <c r="C324" s="1680"/>
      <c r="D324" s="276"/>
      <c r="E324" s="909"/>
      <c r="F324" s="312">
        <v>0</v>
      </c>
      <c r="G324" s="279" t="str">
        <f t="shared" si="7"/>
        <v/>
      </c>
      <c r="H324" s="331"/>
    </row>
    <row r="325" spans="1:8" s="1210" customFormat="1" ht="12.75">
      <c r="A325" s="274"/>
      <c r="B325" s="1679"/>
      <c r="C325" s="1680"/>
      <c r="D325" s="276"/>
      <c r="E325" s="909"/>
      <c r="F325" s="312">
        <v>0</v>
      </c>
      <c r="G325" s="279" t="str">
        <f t="shared" si="7"/>
        <v/>
      </c>
      <c r="H325" s="331"/>
    </row>
    <row r="326" spans="1:8" s="1210" customFormat="1" ht="12.75">
      <c r="A326" s="274"/>
      <c r="B326" s="1679"/>
      <c r="C326" s="1680"/>
      <c r="D326" s="276"/>
      <c r="E326" s="909"/>
      <c r="F326" s="312">
        <v>0</v>
      </c>
      <c r="G326" s="279" t="str">
        <f t="shared" si="7"/>
        <v/>
      </c>
      <c r="H326" s="331"/>
    </row>
    <row r="327" spans="1:8" s="1210" customFormat="1" ht="12.75">
      <c r="A327" s="274"/>
      <c r="B327" s="1679"/>
      <c r="C327" s="1680"/>
      <c r="D327" s="276"/>
      <c r="E327" s="909"/>
      <c r="F327" s="312">
        <v>0</v>
      </c>
      <c r="G327" s="279" t="str">
        <f t="shared" si="7"/>
        <v/>
      </c>
      <c r="H327" s="331"/>
    </row>
    <row r="328" spans="1:8" s="1210" customFormat="1" ht="12.75">
      <c r="A328" s="274"/>
      <c r="B328" s="1679"/>
      <c r="C328" s="1680"/>
      <c r="D328" s="276"/>
      <c r="E328" s="909"/>
      <c r="F328" s="312">
        <v>0</v>
      </c>
      <c r="G328" s="279" t="str">
        <f t="shared" si="7"/>
        <v/>
      </c>
      <c r="H328" s="331"/>
    </row>
    <row r="329" spans="1:8" s="1210" customFormat="1" ht="12.75">
      <c r="A329" s="274"/>
      <c r="B329" s="1679"/>
      <c r="C329" s="1680"/>
      <c r="D329" s="276"/>
      <c r="E329" s="909"/>
      <c r="F329" s="312">
        <v>0</v>
      </c>
      <c r="G329" s="279" t="str">
        <f t="shared" si="7"/>
        <v/>
      </c>
      <c r="H329" s="331"/>
    </row>
    <row r="330" spans="1:8" s="1210" customFormat="1" ht="12.75">
      <c r="A330" s="274"/>
      <c r="B330" s="1679"/>
      <c r="C330" s="1680"/>
      <c r="D330" s="276"/>
      <c r="E330" s="909"/>
      <c r="F330" s="312">
        <v>0</v>
      </c>
      <c r="G330" s="279" t="str">
        <f t="shared" si="7"/>
        <v/>
      </c>
      <c r="H330" s="331"/>
    </row>
    <row r="331" spans="1:8" s="1210" customFormat="1" ht="12.75">
      <c r="A331" s="274"/>
      <c r="B331" s="1679"/>
      <c r="C331" s="1680"/>
      <c r="D331" s="276"/>
      <c r="E331" s="909"/>
      <c r="F331" s="312">
        <v>0</v>
      </c>
      <c r="G331" s="279" t="str">
        <f t="shared" si="7"/>
        <v/>
      </c>
      <c r="H331" s="331"/>
    </row>
    <row r="332" spans="1:8" s="1210" customFormat="1" ht="12.75">
      <c r="A332" s="274"/>
      <c r="B332" s="1679"/>
      <c r="C332" s="1680"/>
      <c r="D332" s="276"/>
      <c r="E332" s="909"/>
      <c r="F332" s="312">
        <v>0</v>
      </c>
      <c r="G332" s="279" t="str">
        <f t="shared" si="7"/>
        <v/>
      </c>
      <c r="H332" s="331"/>
    </row>
    <row r="333" spans="1:8" s="1210" customFormat="1" ht="12.75">
      <c r="A333" s="274"/>
      <c r="B333" s="1679"/>
      <c r="C333" s="1680"/>
      <c r="D333" s="276"/>
      <c r="E333" s="909"/>
      <c r="F333" s="312">
        <v>0</v>
      </c>
      <c r="G333" s="279" t="str">
        <f t="shared" si="7"/>
        <v/>
      </c>
      <c r="H333" s="331"/>
    </row>
    <row r="334" spans="1:8" s="1210" customFormat="1" ht="12.75">
      <c r="A334" s="274"/>
      <c r="B334" s="1679"/>
      <c r="C334" s="1680"/>
      <c r="D334" s="276"/>
      <c r="E334" s="909"/>
      <c r="F334" s="312">
        <v>0</v>
      </c>
      <c r="G334" s="279" t="str">
        <f t="shared" si="7"/>
        <v/>
      </c>
      <c r="H334" s="331"/>
    </row>
    <row r="335" spans="1:8" s="1210" customFormat="1" ht="12.75">
      <c r="A335" s="274"/>
      <c r="B335" s="1679"/>
      <c r="C335" s="1680"/>
      <c r="D335" s="276"/>
      <c r="E335" s="909"/>
      <c r="F335" s="312">
        <v>0</v>
      </c>
      <c r="G335" s="279" t="str">
        <f t="shared" si="7"/>
        <v/>
      </c>
      <c r="H335" s="331"/>
    </row>
    <row r="336" spans="1:8" s="1210" customFormat="1" ht="12.75">
      <c r="A336" s="274"/>
      <c r="B336" s="1679"/>
      <c r="C336" s="1680"/>
      <c r="D336" s="276"/>
      <c r="E336" s="909"/>
      <c r="F336" s="312">
        <v>0</v>
      </c>
      <c r="G336" s="279" t="str">
        <f t="shared" si="7"/>
        <v/>
      </c>
      <c r="H336" s="331"/>
    </row>
    <row r="337" spans="1:8" s="1210" customFormat="1" ht="12.75">
      <c r="A337" s="274"/>
      <c r="B337" s="1679"/>
      <c r="C337" s="1680"/>
      <c r="D337" s="276"/>
      <c r="E337" s="909"/>
      <c r="F337" s="312">
        <v>0</v>
      </c>
      <c r="G337" s="279" t="str">
        <f t="shared" si="7"/>
        <v/>
      </c>
      <c r="H337" s="331"/>
    </row>
    <row r="338" spans="1:8" s="1210" customFormat="1" ht="12.75">
      <c r="A338" s="274"/>
      <c r="B338" s="1679"/>
      <c r="C338" s="1680"/>
      <c r="D338" s="276"/>
      <c r="E338" s="909"/>
      <c r="F338" s="312">
        <v>0</v>
      </c>
      <c r="G338" s="279" t="str">
        <f t="shared" si="7"/>
        <v/>
      </c>
      <c r="H338" s="331"/>
    </row>
    <row r="339" spans="1:8" s="1210" customFormat="1" ht="12.75">
      <c r="A339" s="274"/>
      <c r="B339" s="1679"/>
      <c r="C339" s="1680"/>
      <c r="D339" s="276"/>
      <c r="E339" s="909"/>
      <c r="F339" s="312">
        <v>0</v>
      </c>
      <c r="G339" s="279" t="str">
        <f t="shared" si="7"/>
        <v/>
      </c>
      <c r="H339" s="331"/>
    </row>
    <row r="340" spans="1:8" s="1210" customFormat="1" ht="12.75">
      <c r="A340" s="274"/>
      <c r="B340" s="1679"/>
      <c r="C340" s="1680"/>
      <c r="D340" s="276"/>
      <c r="E340" s="909"/>
      <c r="F340" s="312">
        <v>0</v>
      </c>
      <c r="G340" s="279" t="str">
        <f t="shared" si="7"/>
        <v/>
      </c>
      <c r="H340" s="331"/>
    </row>
    <row r="341" spans="1:8" s="1210" customFormat="1" ht="12.75">
      <c r="A341" s="274"/>
      <c r="B341" s="1679"/>
      <c r="C341" s="1680"/>
      <c r="D341" s="276"/>
      <c r="E341" s="909"/>
      <c r="F341" s="312">
        <v>0</v>
      </c>
      <c r="G341" s="279" t="str">
        <f t="shared" si="7"/>
        <v/>
      </c>
      <c r="H341" s="331"/>
    </row>
    <row r="342" spans="1:8" s="1210" customFormat="1" ht="12.75">
      <c r="A342" s="274"/>
      <c r="B342" s="1679"/>
      <c r="C342" s="1680"/>
      <c r="D342" s="276"/>
      <c r="E342" s="909"/>
      <c r="F342" s="312">
        <v>0</v>
      </c>
      <c r="G342" s="279" t="str">
        <f t="shared" si="7"/>
        <v/>
      </c>
      <c r="H342" s="331"/>
    </row>
    <row r="343" spans="1:8" s="1210" customFormat="1" ht="12.75">
      <c r="A343" s="274"/>
      <c r="B343" s="1679"/>
      <c r="C343" s="1680"/>
      <c r="D343" s="276"/>
      <c r="E343" s="909"/>
      <c r="F343" s="312">
        <v>0</v>
      </c>
      <c r="G343" s="279" t="str">
        <f t="shared" si="7"/>
        <v/>
      </c>
      <c r="H343" s="331"/>
    </row>
    <row r="344" spans="1:8" s="1210" customFormat="1" ht="12.75">
      <c r="A344" s="274"/>
      <c r="B344" s="1679"/>
      <c r="C344" s="1680"/>
      <c r="D344" s="276"/>
      <c r="E344" s="909"/>
      <c r="F344" s="312">
        <v>0</v>
      </c>
      <c r="G344" s="279" t="str">
        <f t="shared" si="7"/>
        <v/>
      </c>
      <c r="H344" s="331"/>
    </row>
    <row r="345" spans="1:8" s="1210" customFormat="1" ht="12.75">
      <c r="A345" s="274"/>
      <c r="B345" s="1679"/>
      <c r="C345" s="1680"/>
      <c r="D345" s="276"/>
      <c r="E345" s="909"/>
      <c r="F345" s="312">
        <v>0</v>
      </c>
      <c r="G345" s="279" t="str">
        <f t="shared" si="7"/>
        <v/>
      </c>
      <c r="H345" s="331"/>
    </row>
    <row r="346" spans="1:8" s="1210" customFormat="1" ht="12.75">
      <c r="A346" s="274"/>
      <c r="B346" s="1679"/>
      <c r="C346" s="1680"/>
      <c r="D346" s="276"/>
      <c r="E346" s="909"/>
      <c r="F346" s="312">
        <v>0</v>
      </c>
      <c r="G346" s="279" t="str">
        <f t="shared" si="7"/>
        <v/>
      </c>
      <c r="H346" s="331"/>
    </row>
    <row r="347" spans="1:8" s="1210" customFormat="1" ht="12.75">
      <c r="A347" s="274"/>
      <c r="B347" s="1679"/>
      <c r="C347" s="1680"/>
      <c r="D347" s="276"/>
      <c r="E347" s="909"/>
      <c r="F347" s="312">
        <v>0</v>
      </c>
      <c r="G347" s="279" t="str">
        <f t="shared" si="7"/>
        <v/>
      </c>
      <c r="H347" s="331"/>
    </row>
    <row r="348" spans="1:8" s="1210" customFormat="1" ht="12.75">
      <c r="A348" s="274"/>
      <c r="B348" s="1679"/>
      <c r="C348" s="1680"/>
      <c r="D348" s="276"/>
      <c r="E348" s="909"/>
      <c r="F348" s="312">
        <v>0</v>
      </c>
      <c r="G348" s="279" t="str">
        <f t="shared" si="7"/>
        <v/>
      </c>
      <c r="H348" s="331"/>
    </row>
    <row r="349" spans="1:8" s="1210" customFormat="1" ht="12.75">
      <c r="A349" s="274"/>
      <c r="B349" s="1679"/>
      <c r="C349" s="1680"/>
      <c r="D349" s="276"/>
      <c r="E349" s="909"/>
      <c r="F349" s="312">
        <v>0</v>
      </c>
      <c r="G349" s="279" t="str">
        <f t="shared" si="7"/>
        <v/>
      </c>
      <c r="H349" s="331"/>
    </row>
    <row r="350" spans="1:8" s="1210" customFormat="1" ht="12.75">
      <c r="A350" s="274"/>
      <c r="B350" s="1679"/>
      <c r="C350" s="1680"/>
      <c r="D350" s="276"/>
      <c r="E350" s="909"/>
      <c r="F350" s="312">
        <v>0</v>
      </c>
      <c r="G350" s="279" t="str">
        <f t="shared" si="7"/>
        <v/>
      </c>
      <c r="H350" s="331"/>
    </row>
    <row r="351" spans="1:8" s="1210" customFormat="1" ht="12.75">
      <c r="A351" s="274"/>
      <c r="B351" s="1679"/>
      <c r="C351" s="1680"/>
      <c r="D351" s="276"/>
      <c r="E351" s="909"/>
      <c r="F351" s="312">
        <v>0</v>
      </c>
      <c r="G351" s="279" t="str">
        <f t="shared" si="7"/>
        <v/>
      </c>
      <c r="H351" s="331"/>
    </row>
    <row r="352" spans="1:8" s="1210" customFormat="1" ht="12.75">
      <c r="A352" s="274"/>
      <c r="B352" s="1679"/>
      <c r="C352" s="1680"/>
      <c r="D352" s="276"/>
      <c r="E352" s="909"/>
      <c r="F352" s="312">
        <v>0</v>
      </c>
      <c r="G352" s="279" t="str">
        <f t="shared" si="7"/>
        <v/>
      </c>
      <c r="H352" s="331"/>
    </row>
    <row r="353" spans="1:8" s="1210" customFormat="1" ht="12.75">
      <c r="A353" s="274"/>
      <c r="B353" s="1679"/>
      <c r="C353" s="1680"/>
      <c r="D353" s="276"/>
      <c r="E353" s="909"/>
      <c r="F353" s="312">
        <v>0</v>
      </c>
      <c r="G353" s="279" t="str">
        <f t="shared" si="7"/>
        <v/>
      </c>
      <c r="H353" s="331"/>
    </row>
    <row r="354" spans="1:8" s="1210" customFormat="1" ht="12.75">
      <c r="A354" s="274"/>
      <c r="B354" s="1679"/>
      <c r="C354" s="1680"/>
      <c r="D354" s="276"/>
      <c r="E354" s="909"/>
      <c r="F354" s="312">
        <v>0</v>
      </c>
      <c r="G354" s="279" t="str">
        <f t="shared" si="7"/>
        <v/>
      </c>
      <c r="H354" s="331"/>
    </row>
    <row r="355" spans="1:8" s="1210" customFormat="1" ht="12.75">
      <c r="A355" s="274"/>
      <c r="B355" s="1679"/>
      <c r="C355" s="1680"/>
      <c r="D355" s="276"/>
      <c r="E355" s="909"/>
      <c r="F355" s="312">
        <v>0</v>
      </c>
      <c r="G355" s="279" t="str">
        <f t="shared" si="7"/>
        <v/>
      </c>
      <c r="H355" s="331"/>
    </row>
    <row r="356" spans="1:8" s="1210" customFormat="1" ht="12.75">
      <c r="A356" s="274"/>
      <c r="B356" s="1679"/>
      <c r="C356" s="1680"/>
      <c r="D356" s="276"/>
      <c r="E356" s="909"/>
      <c r="F356" s="312">
        <v>0</v>
      </c>
      <c r="G356" s="279" t="str">
        <f t="shared" si="7"/>
        <v/>
      </c>
      <c r="H356" s="331"/>
    </row>
    <row r="357" spans="1:8" s="1210" customFormat="1" ht="12">
      <c r="A357" s="274"/>
      <c r="B357" s="1679"/>
      <c r="C357" s="338"/>
      <c r="D357" s="276"/>
      <c r="E357" s="909"/>
      <c r="F357" s="312">
        <v>0</v>
      </c>
      <c r="G357" s="279" t="str">
        <f t="shared" si="7"/>
        <v/>
      </c>
      <c r="H357" s="331"/>
    </row>
    <row r="358" spans="1:8" s="1210" customFormat="1" ht="12">
      <c r="A358" s="274"/>
      <c r="B358" s="1679"/>
      <c r="C358" s="338"/>
      <c r="D358" s="276"/>
      <c r="E358" s="909"/>
      <c r="F358" s="312">
        <v>0</v>
      </c>
      <c r="G358" s="279" t="str">
        <f t="shared" si="7"/>
        <v/>
      </c>
      <c r="H358" s="331"/>
    </row>
    <row r="359" spans="1:8" s="1210" customFormat="1" ht="12">
      <c r="A359" s="274"/>
      <c r="B359" s="1679"/>
      <c r="C359" s="338"/>
      <c r="D359" s="276"/>
      <c r="E359" s="909"/>
      <c r="F359" s="312">
        <v>0</v>
      </c>
      <c r="G359" s="279" t="str">
        <f t="shared" si="7"/>
        <v/>
      </c>
      <c r="H359" s="331"/>
    </row>
    <row r="360" spans="1:8" s="1210" customFormat="1" ht="12">
      <c r="A360" s="274"/>
      <c r="B360" s="1679"/>
      <c r="C360" s="338"/>
      <c r="D360" s="276"/>
      <c r="E360" s="909"/>
      <c r="F360" s="312">
        <v>0</v>
      </c>
      <c r="G360" s="279" t="str">
        <f t="shared" si="7"/>
        <v/>
      </c>
      <c r="H360" s="331"/>
    </row>
    <row r="361" spans="1:8" s="1210" customFormat="1" ht="12">
      <c r="A361" s="274"/>
      <c r="B361" s="1679"/>
      <c r="C361" s="338"/>
      <c r="D361" s="276"/>
      <c r="E361" s="909"/>
      <c r="F361" s="312">
        <v>0</v>
      </c>
      <c r="G361" s="279" t="str">
        <f t="shared" si="7"/>
        <v/>
      </c>
      <c r="H361" s="331"/>
    </row>
    <row r="362" spans="1:8" s="1210" customFormat="1" ht="12">
      <c r="A362" s="274"/>
      <c r="B362" s="1679"/>
      <c r="C362" s="338"/>
      <c r="D362" s="276"/>
      <c r="E362" s="909"/>
      <c r="F362" s="312">
        <v>0</v>
      </c>
      <c r="G362" s="279" t="str">
        <f t="shared" si="7"/>
        <v/>
      </c>
      <c r="H362" s="331"/>
    </row>
    <row r="363" spans="1:8" s="1210" customFormat="1" ht="12">
      <c r="A363" s="274"/>
      <c r="B363" s="1679"/>
      <c r="C363" s="338"/>
      <c r="D363" s="276"/>
      <c r="E363" s="909"/>
      <c r="F363" s="312">
        <v>0</v>
      </c>
      <c r="G363" s="279" t="str">
        <f t="shared" si="7"/>
        <v/>
      </c>
      <c r="H363" s="331"/>
    </row>
    <row r="364" spans="1:8" s="1210" customFormat="1" ht="12">
      <c r="A364" s="274"/>
      <c r="B364" s="1679"/>
      <c r="C364" s="338"/>
      <c r="D364" s="276"/>
      <c r="E364" s="909"/>
      <c r="F364" s="312">
        <v>0</v>
      </c>
      <c r="G364" s="279" t="str">
        <f t="shared" si="7"/>
        <v/>
      </c>
      <c r="H364" s="331"/>
    </row>
    <row r="365" spans="1:8" s="1210" customFormat="1" ht="12">
      <c r="A365" s="274"/>
      <c r="B365" s="1679"/>
      <c r="C365" s="338"/>
      <c r="D365" s="276"/>
      <c r="E365" s="909"/>
      <c r="F365" s="312">
        <v>0</v>
      </c>
      <c r="G365" s="279" t="str">
        <f t="shared" si="7"/>
        <v/>
      </c>
      <c r="H365" s="331"/>
    </row>
    <row r="366" spans="1:8" s="1210" customFormat="1" ht="12">
      <c r="A366" s="274"/>
      <c r="B366" s="1679"/>
      <c r="C366" s="338"/>
      <c r="D366" s="276"/>
      <c r="E366" s="909"/>
      <c r="F366" s="312">
        <v>0</v>
      </c>
      <c r="G366" s="279" t="str">
        <f t="shared" si="7"/>
        <v/>
      </c>
      <c r="H366" s="331"/>
    </row>
    <row r="367" spans="1:8" s="1210" customFormat="1" ht="12">
      <c r="A367" s="274"/>
      <c r="B367" s="1679"/>
      <c r="C367" s="338"/>
      <c r="D367" s="276"/>
      <c r="E367" s="909"/>
      <c r="F367" s="312">
        <v>0</v>
      </c>
      <c r="G367" s="279" t="str">
        <f t="shared" si="7"/>
        <v/>
      </c>
      <c r="H367" s="331"/>
    </row>
    <row r="368" spans="1:8" s="1210" customFormat="1" ht="12">
      <c r="A368" s="274"/>
      <c r="B368" s="1679"/>
      <c r="C368" s="338"/>
      <c r="D368" s="276"/>
      <c r="E368" s="909"/>
      <c r="F368" s="312">
        <v>0</v>
      </c>
      <c r="G368" s="279" t="str">
        <f t="shared" si="7"/>
        <v/>
      </c>
      <c r="H368" s="331"/>
    </row>
    <row r="369" spans="1:8" s="1210" customFormat="1" ht="12">
      <c r="A369" s="274"/>
      <c r="B369" s="1679"/>
      <c r="C369" s="338"/>
      <c r="D369" s="276"/>
      <c r="E369" s="909"/>
      <c r="F369" s="312">
        <v>0</v>
      </c>
      <c r="G369" s="279" t="str">
        <f t="shared" si="7"/>
        <v/>
      </c>
      <c r="H369" s="331"/>
    </row>
    <row r="370" spans="1:8" s="1210" customFormat="1" ht="12">
      <c r="A370" s="274"/>
      <c r="B370" s="1679"/>
      <c r="C370" s="338"/>
      <c r="D370" s="276"/>
      <c r="E370" s="909"/>
      <c r="F370" s="312">
        <v>0</v>
      </c>
      <c r="G370" s="279" t="str">
        <f t="shared" si="7"/>
        <v/>
      </c>
      <c r="H370" s="331"/>
    </row>
    <row r="371" spans="1:8" s="1210" customFormat="1" ht="12">
      <c r="A371" s="274"/>
      <c r="B371" s="1679"/>
      <c r="C371" s="338"/>
      <c r="D371" s="276"/>
      <c r="E371" s="909"/>
      <c r="F371" s="312">
        <v>0</v>
      </c>
      <c r="G371" s="279" t="str">
        <f t="shared" si="7"/>
        <v/>
      </c>
      <c r="H371" s="331"/>
    </row>
    <row r="372" spans="1:8" s="1210" customFormat="1" ht="12">
      <c r="A372" s="274"/>
      <c r="B372" s="1679"/>
      <c r="C372" s="338"/>
      <c r="D372" s="276"/>
      <c r="E372" s="909"/>
      <c r="F372" s="312">
        <v>0</v>
      </c>
      <c r="G372" s="279" t="str">
        <f t="shared" si="7"/>
        <v/>
      </c>
      <c r="H372" s="331"/>
    </row>
    <row r="373" spans="1:8" s="1210" customFormat="1" ht="12">
      <c r="A373" s="274"/>
      <c r="B373" s="1679"/>
      <c r="C373" s="338"/>
      <c r="D373" s="276"/>
      <c r="E373" s="909"/>
      <c r="F373" s="312">
        <v>0</v>
      </c>
      <c r="G373" s="279" t="str">
        <f t="shared" si="7"/>
        <v/>
      </c>
      <c r="H373" s="331"/>
    </row>
    <row r="374" spans="1:8" s="1210" customFormat="1" ht="12">
      <c r="A374" s="274"/>
      <c r="B374" s="1679"/>
      <c r="C374" s="338"/>
      <c r="D374" s="276"/>
      <c r="E374" s="909"/>
      <c r="F374" s="312">
        <v>0</v>
      </c>
      <c r="G374" s="279" t="str">
        <f t="shared" si="7"/>
        <v/>
      </c>
      <c r="H374" s="331"/>
    </row>
    <row r="375" spans="1:8" s="331" customFormat="1" ht="12">
      <c r="A375" s="274"/>
      <c r="B375" s="1679"/>
      <c r="C375" s="338"/>
      <c r="D375" s="276"/>
      <c r="E375" s="909"/>
      <c r="F375" s="312">
        <v>0</v>
      </c>
      <c r="G375" s="279" t="str">
        <f t="shared" si="7"/>
        <v/>
      </c>
    </row>
    <row r="376" spans="1:8" s="331" customFormat="1" ht="12">
      <c r="A376" s="274"/>
      <c r="B376" s="1679"/>
      <c r="C376" s="338"/>
      <c r="D376" s="276"/>
      <c r="E376" s="909"/>
      <c r="F376" s="312">
        <v>0</v>
      </c>
      <c r="G376" s="279" t="str">
        <f t="shared" ref="G376:G439" si="8">IF(E376=0,"",F376*E376)</f>
        <v/>
      </c>
    </row>
    <row r="377" spans="1:8" s="331" customFormat="1" ht="12">
      <c r="A377" s="274"/>
      <c r="B377" s="1679"/>
      <c r="C377" s="338"/>
      <c r="D377" s="276"/>
      <c r="E377" s="909"/>
      <c r="F377" s="312">
        <v>0</v>
      </c>
      <c r="G377" s="279" t="str">
        <f t="shared" si="8"/>
        <v/>
      </c>
    </row>
    <row r="378" spans="1:8" s="331" customFormat="1" ht="12">
      <c r="A378" s="274"/>
      <c r="B378" s="1679"/>
      <c r="C378" s="338"/>
      <c r="D378" s="276"/>
      <c r="E378" s="909"/>
      <c r="F378" s="312">
        <v>0</v>
      </c>
      <c r="G378" s="279" t="str">
        <f t="shared" si="8"/>
        <v/>
      </c>
    </row>
    <row r="379" spans="1:8" s="331" customFormat="1" ht="12">
      <c r="A379" s="274"/>
      <c r="B379" s="1679"/>
      <c r="C379" s="338"/>
      <c r="D379" s="276"/>
      <c r="E379" s="909"/>
      <c r="F379" s="312">
        <v>0</v>
      </c>
      <c r="G379" s="279" t="str">
        <f t="shared" si="8"/>
        <v/>
      </c>
    </row>
    <row r="380" spans="1:8" s="331" customFormat="1" ht="12">
      <c r="A380" s="274"/>
      <c r="B380" s="1679"/>
      <c r="C380" s="338"/>
      <c r="D380" s="276"/>
      <c r="E380" s="909"/>
      <c r="F380" s="312">
        <v>0</v>
      </c>
      <c r="G380" s="279" t="str">
        <f t="shared" si="8"/>
        <v/>
      </c>
    </row>
    <row r="381" spans="1:8" s="331" customFormat="1" ht="12">
      <c r="A381" s="274"/>
      <c r="B381" s="1679"/>
      <c r="C381" s="338"/>
      <c r="D381" s="276"/>
      <c r="E381" s="909"/>
      <c r="F381" s="312">
        <v>0</v>
      </c>
      <c r="G381" s="279" t="str">
        <f t="shared" si="8"/>
        <v/>
      </c>
    </row>
    <row r="382" spans="1:8" s="331" customFormat="1" ht="12">
      <c r="A382" s="274"/>
      <c r="B382" s="1679"/>
      <c r="C382" s="338"/>
      <c r="D382" s="276"/>
      <c r="E382" s="909"/>
      <c r="F382" s="312">
        <v>0</v>
      </c>
      <c r="G382" s="279" t="str">
        <f t="shared" si="8"/>
        <v/>
      </c>
    </row>
    <row r="383" spans="1:8" s="331" customFormat="1" ht="12">
      <c r="A383" s="274"/>
      <c r="B383" s="1679"/>
      <c r="C383" s="338"/>
      <c r="D383" s="276"/>
      <c r="E383" s="909"/>
      <c r="F383" s="312">
        <v>0</v>
      </c>
      <c r="G383" s="279" t="str">
        <f t="shared" si="8"/>
        <v/>
      </c>
    </row>
    <row r="384" spans="1:8" s="331" customFormat="1" ht="12">
      <c r="A384" s="274"/>
      <c r="B384" s="1679"/>
      <c r="C384" s="338"/>
      <c r="D384" s="276"/>
      <c r="E384" s="909"/>
      <c r="F384" s="312">
        <v>0</v>
      </c>
      <c r="G384" s="279" t="str">
        <f t="shared" si="8"/>
        <v/>
      </c>
    </row>
    <row r="385" spans="1:8" s="331" customFormat="1" ht="12">
      <c r="A385" s="274"/>
      <c r="B385" s="1679"/>
      <c r="C385" s="338"/>
      <c r="D385" s="276"/>
      <c r="E385" s="909"/>
      <c r="F385" s="312">
        <v>0</v>
      </c>
      <c r="G385" s="279" t="str">
        <f t="shared" si="8"/>
        <v/>
      </c>
    </row>
    <row r="386" spans="1:8" s="331" customFormat="1" ht="12">
      <c r="A386" s="274"/>
      <c r="B386" s="1679"/>
      <c r="C386" s="338"/>
      <c r="D386" s="276"/>
      <c r="E386" s="909"/>
      <c r="F386" s="312">
        <v>0</v>
      </c>
      <c r="G386" s="279" t="str">
        <f t="shared" si="8"/>
        <v/>
      </c>
    </row>
    <row r="387" spans="1:8" s="331" customFormat="1" ht="12">
      <c r="A387" s="274"/>
      <c r="B387" s="1679"/>
      <c r="C387" s="338"/>
      <c r="D387" s="276"/>
      <c r="E387" s="909"/>
      <c r="F387" s="312">
        <v>0</v>
      </c>
      <c r="G387" s="279" t="str">
        <f t="shared" si="8"/>
        <v/>
      </c>
    </row>
    <row r="388" spans="1:8" s="331" customFormat="1" ht="12">
      <c r="A388" s="274"/>
      <c r="B388" s="1679"/>
      <c r="C388" s="338"/>
      <c r="D388" s="276"/>
      <c r="E388" s="909"/>
      <c r="F388" s="312">
        <v>0</v>
      </c>
      <c r="G388" s="279" t="str">
        <f t="shared" si="8"/>
        <v/>
      </c>
    </row>
    <row r="389" spans="1:8" s="331" customFormat="1" ht="12">
      <c r="A389" s="274"/>
      <c r="B389" s="1679"/>
      <c r="C389" s="338"/>
      <c r="D389" s="276"/>
      <c r="E389" s="909"/>
      <c r="F389" s="312">
        <v>0</v>
      </c>
      <c r="G389" s="279" t="str">
        <f t="shared" si="8"/>
        <v/>
      </c>
    </row>
    <row r="390" spans="1:8" s="331" customFormat="1" ht="12">
      <c r="A390" s="274"/>
      <c r="B390" s="1679"/>
      <c r="C390" s="338"/>
      <c r="D390" s="276"/>
      <c r="E390" s="909"/>
      <c r="F390" s="312">
        <v>0</v>
      </c>
      <c r="G390" s="279" t="str">
        <f t="shared" si="8"/>
        <v/>
      </c>
    </row>
    <row r="391" spans="1:8" s="331" customFormat="1" ht="12">
      <c r="A391" s="274"/>
      <c r="B391" s="1679"/>
      <c r="C391" s="338"/>
      <c r="D391" s="276"/>
      <c r="E391" s="909"/>
      <c r="F391" s="312">
        <v>0</v>
      </c>
      <c r="G391" s="279" t="str">
        <f t="shared" si="8"/>
        <v/>
      </c>
    </row>
    <row r="392" spans="1:8" s="331" customFormat="1" ht="12">
      <c r="A392" s="274"/>
      <c r="B392" s="1679"/>
      <c r="C392" s="338"/>
      <c r="D392" s="276"/>
      <c r="E392" s="909"/>
      <c r="F392" s="312">
        <v>0</v>
      </c>
      <c r="G392" s="279" t="str">
        <f t="shared" si="8"/>
        <v/>
      </c>
    </row>
    <row r="393" spans="1:8" s="331" customFormat="1" ht="12">
      <c r="A393" s="274"/>
      <c r="B393" s="1679"/>
      <c r="C393" s="338"/>
      <c r="D393" s="276"/>
      <c r="E393" s="909"/>
      <c r="F393" s="312">
        <v>0</v>
      </c>
      <c r="G393" s="279" t="str">
        <f t="shared" si="8"/>
        <v/>
      </c>
    </row>
    <row r="394" spans="1:8" s="331" customFormat="1" ht="12">
      <c r="A394" s="274"/>
      <c r="B394" s="1679"/>
      <c r="C394" s="338"/>
      <c r="D394" s="276"/>
      <c r="E394" s="909"/>
      <c r="F394" s="312">
        <v>0</v>
      </c>
      <c r="G394" s="279" t="str">
        <f t="shared" si="8"/>
        <v/>
      </c>
    </row>
    <row r="395" spans="1:8" s="331" customFormat="1" ht="12">
      <c r="A395" s="274"/>
      <c r="B395" s="1679"/>
      <c r="C395" s="338"/>
      <c r="D395" s="276"/>
      <c r="E395" s="909"/>
      <c r="F395" s="312">
        <v>0</v>
      </c>
      <c r="G395" s="279" t="str">
        <f t="shared" si="8"/>
        <v/>
      </c>
    </row>
    <row r="396" spans="1:8" s="331" customFormat="1" ht="12">
      <c r="A396" s="274"/>
      <c r="B396" s="1679"/>
      <c r="C396" s="338"/>
      <c r="D396" s="276"/>
      <c r="E396" s="909"/>
      <c r="F396" s="312">
        <v>0</v>
      </c>
      <c r="G396" s="279" t="str">
        <f t="shared" si="8"/>
        <v/>
      </c>
    </row>
    <row r="397" spans="1:8" s="331" customFormat="1" ht="12">
      <c r="A397" s="274"/>
      <c r="B397" s="1679"/>
      <c r="C397" s="338"/>
      <c r="D397" s="276"/>
      <c r="E397" s="909"/>
      <c r="F397" s="312">
        <v>0</v>
      </c>
      <c r="G397" s="279" t="str">
        <f t="shared" si="8"/>
        <v/>
      </c>
    </row>
    <row r="398" spans="1:8" s="331" customFormat="1" ht="12">
      <c r="A398" s="274"/>
      <c r="B398" s="1679"/>
      <c r="C398" s="338"/>
      <c r="D398" s="276"/>
      <c r="E398" s="909"/>
      <c r="F398" s="312">
        <v>0</v>
      </c>
      <c r="G398" s="279" t="str">
        <f t="shared" si="8"/>
        <v/>
      </c>
    </row>
    <row r="399" spans="1:8" s="331" customFormat="1" ht="12">
      <c r="A399" s="274"/>
      <c r="B399" s="1679"/>
      <c r="C399" s="338"/>
      <c r="D399" s="276"/>
      <c r="E399" s="909"/>
      <c r="F399" s="312">
        <v>0</v>
      </c>
      <c r="G399" s="279" t="str">
        <f t="shared" si="8"/>
        <v/>
      </c>
    </row>
    <row r="400" spans="1:8" s="1210" customFormat="1" ht="12">
      <c r="A400" s="274"/>
      <c r="B400" s="1679"/>
      <c r="C400" s="338"/>
      <c r="D400" s="276"/>
      <c r="E400" s="909"/>
      <c r="F400" s="312">
        <v>0</v>
      </c>
      <c r="G400" s="279" t="str">
        <f t="shared" si="8"/>
        <v/>
      </c>
      <c r="H400" s="331"/>
    </row>
    <row r="401" spans="1:8" s="1210" customFormat="1" ht="12">
      <c r="A401" s="274"/>
      <c r="B401" s="1679"/>
      <c r="C401" s="338"/>
      <c r="D401" s="276"/>
      <c r="E401" s="909"/>
      <c r="F401" s="312">
        <v>0</v>
      </c>
      <c r="G401" s="279" t="str">
        <f t="shared" si="8"/>
        <v/>
      </c>
      <c r="H401" s="331"/>
    </row>
    <row r="402" spans="1:8" s="331" customFormat="1" ht="12">
      <c r="A402" s="274"/>
      <c r="B402" s="1679"/>
      <c r="C402" s="338"/>
      <c r="D402" s="276"/>
      <c r="E402" s="909"/>
      <c r="F402" s="312">
        <v>0</v>
      </c>
      <c r="G402" s="279" t="str">
        <f t="shared" si="8"/>
        <v/>
      </c>
    </row>
    <row r="403" spans="1:8" s="331" customFormat="1" ht="12">
      <c r="A403" s="274"/>
      <c r="B403" s="1679"/>
      <c r="C403" s="338"/>
      <c r="D403" s="276"/>
      <c r="E403" s="909"/>
      <c r="F403" s="312">
        <v>0</v>
      </c>
      <c r="G403" s="279" t="str">
        <f t="shared" si="8"/>
        <v/>
      </c>
    </row>
    <row r="404" spans="1:8" s="331" customFormat="1" ht="12">
      <c r="A404" s="274"/>
      <c r="B404" s="1679"/>
      <c r="C404" s="338"/>
      <c r="D404" s="276"/>
      <c r="E404" s="909"/>
      <c r="F404" s="312">
        <v>0</v>
      </c>
      <c r="G404" s="279" t="str">
        <f t="shared" si="8"/>
        <v/>
      </c>
    </row>
    <row r="405" spans="1:8" s="331" customFormat="1" ht="12">
      <c r="A405" s="274"/>
      <c r="B405" s="1679"/>
      <c r="C405" s="338"/>
      <c r="D405" s="276"/>
      <c r="E405" s="909"/>
      <c r="F405" s="312">
        <v>0</v>
      </c>
      <c r="G405" s="279" t="str">
        <f t="shared" si="8"/>
        <v/>
      </c>
    </row>
    <row r="406" spans="1:8" s="1210" customFormat="1" ht="12">
      <c r="A406" s="274"/>
      <c r="B406" s="1679"/>
      <c r="C406" s="338"/>
      <c r="D406" s="276"/>
      <c r="E406" s="909"/>
      <c r="F406" s="312">
        <v>0</v>
      </c>
      <c r="G406" s="279" t="str">
        <f t="shared" si="8"/>
        <v/>
      </c>
      <c r="H406" s="331"/>
    </row>
    <row r="407" spans="1:8" s="1210" customFormat="1" ht="12">
      <c r="A407" s="274"/>
      <c r="B407" s="1679"/>
      <c r="C407" s="338"/>
      <c r="D407" s="276"/>
      <c r="E407" s="909"/>
      <c r="F407" s="312">
        <v>0</v>
      </c>
      <c r="G407" s="279" t="str">
        <f t="shared" si="8"/>
        <v/>
      </c>
      <c r="H407" s="331"/>
    </row>
    <row r="408" spans="1:8" s="1210" customFormat="1" ht="12">
      <c r="A408" s="274"/>
      <c r="B408" s="1679"/>
      <c r="C408" s="338"/>
      <c r="D408" s="276"/>
      <c r="E408" s="909"/>
      <c r="F408" s="312">
        <v>0</v>
      </c>
      <c r="G408" s="279" t="str">
        <f t="shared" si="8"/>
        <v/>
      </c>
      <c r="H408" s="331"/>
    </row>
    <row r="409" spans="1:8" s="1210" customFormat="1" ht="12">
      <c r="A409" s="274"/>
      <c r="B409" s="1679"/>
      <c r="C409" s="338"/>
      <c r="D409" s="276"/>
      <c r="E409" s="909"/>
      <c r="F409" s="312">
        <v>0</v>
      </c>
      <c r="G409" s="279" t="str">
        <f t="shared" si="8"/>
        <v/>
      </c>
      <c r="H409" s="331"/>
    </row>
    <row r="410" spans="1:8" s="1210" customFormat="1" ht="12">
      <c r="A410" s="274"/>
      <c r="B410" s="1679"/>
      <c r="C410" s="338"/>
      <c r="D410" s="276"/>
      <c r="E410" s="909"/>
      <c r="F410" s="312">
        <v>0</v>
      </c>
      <c r="G410" s="279" t="str">
        <f t="shared" si="8"/>
        <v/>
      </c>
      <c r="H410" s="331"/>
    </row>
    <row r="411" spans="1:8" s="1210" customFormat="1" ht="12">
      <c r="A411" s="274"/>
      <c r="B411" s="1679"/>
      <c r="C411" s="338"/>
      <c r="D411" s="276"/>
      <c r="E411" s="909"/>
      <c r="F411" s="312">
        <v>0</v>
      </c>
      <c r="G411" s="279" t="str">
        <f t="shared" si="8"/>
        <v/>
      </c>
      <c r="H411" s="331"/>
    </row>
    <row r="412" spans="1:8" s="1210" customFormat="1" ht="12">
      <c r="A412" s="274"/>
      <c r="B412" s="1679"/>
      <c r="C412" s="338"/>
      <c r="D412" s="276"/>
      <c r="E412" s="909"/>
      <c r="F412" s="312">
        <v>0</v>
      </c>
      <c r="G412" s="279" t="str">
        <f t="shared" si="8"/>
        <v/>
      </c>
      <c r="H412" s="331"/>
    </row>
    <row r="413" spans="1:8" s="1210" customFormat="1" ht="12">
      <c r="A413" s="274"/>
      <c r="B413" s="1679"/>
      <c r="C413" s="338"/>
      <c r="D413" s="276"/>
      <c r="E413" s="909"/>
      <c r="F413" s="312">
        <v>0</v>
      </c>
      <c r="G413" s="279" t="str">
        <f t="shared" si="8"/>
        <v/>
      </c>
      <c r="H413" s="331"/>
    </row>
    <row r="414" spans="1:8" s="1210" customFormat="1" ht="12">
      <c r="A414" s="274"/>
      <c r="B414" s="1679"/>
      <c r="C414" s="338"/>
      <c r="D414" s="276"/>
      <c r="E414" s="909"/>
      <c r="F414" s="312">
        <v>0</v>
      </c>
      <c r="G414" s="279" t="str">
        <f t="shared" si="8"/>
        <v/>
      </c>
      <c r="H414" s="331"/>
    </row>
    <row r="415" spans="1:8" s="1210" customFormat="1" ht="12">
      <c r="A415" s="274"/>
      <c r="B415" s="1679"/>
      <c r="C415" s="338"/>
      <c r="D415" s="276"/>
      <c r="E415" s="909"/>
      <c r="F415" s="312">
        <v>0</v>
      </c>
      <c r="G415" s="279" t="str">
        <f t="shared" si="8"/>
        <v/>
      </c>
      <c r="H415" s="331"/>
    </row>
    <row r="416" spans="1:8" s="1210" customFormat="1" ht="12">
      <c r="A416" s="274"/>
      <c r="B416" s="1679"/>
      <c r="C416" s="338"/>
      <c r="D416" s="276"/>
      <c r="E416" s="909"/>
      <c r="F416" s="312">
        <v>0</v>
      </c>
      <c r="G416" s="279" t="str">
        <f t="shared" si="8"/>
        <v/>
      </c>
      <c r="H416" s="331"/>
    </row>
    <row r="417" spans="1:8" s="1210" customFormat="1" ht="12">
      <c r="A417" s="274"/>
      <c r="B417" s="1679"/>
      <c r="C417" s="338"/>
      <c r="D417" s="276"/>
      <c r="E417" s="909"/>
      <c r="F417" s="312">
        <v>0</v>
      </c>
      <c r="G417" s="279" t="str">
        <f t="shared" si="8"/>
        <v/>
      </c>
      <c r="H417" s="331"/>
    </row>
    <row r="418" spans="1:8" s="1210" customFormat="1" ht="12">
      <c r="A418" s="274"/>
      <c r="B418" s="1679"/>
      <c r="C418" s="338"/>
      <c r="D418" s="276"/>
      <c r="E418" s="909"/>
      <c r="F418" s="312">
        <v>0</v>
      </c>
      <c r="G418" s="279" t="str">
        <f t="shared" si="8"/>
        <v/>
      </c>
      <c r="H418" s="331"/>
    </row>
    <row r="419" spans="1:8" s="1210" customFormat="1" ht="12">
      <c r="A419" s="274"/>
      <c r="B419" s="1679"/>
      <c r="C419" s="338"/>
      <c r="D419" s="276"/>
      <c r="E419" s="909"/>
      <c r="F419" s="312">
        <v>0</v>
      </c>
      <c r="G419" s="279" t="str">
        <f t="shared" si="8"/>
        <v/>
      </c>
      <c r="H419" s="331"/>
    </row>
    <row r="420" spans="1:8" s="1210" customFormat="1" ht="12">
      <c r="A420" s="274"/>
      <c r="B420" s="1679"/>
      <c r="C420" s="338"/>
      <c r="D420" s="276"/>
      <c r="E420" s="909"/>
      <c r="F420" s="312">
        <v>0</v>
      </c>
      <c r="G420" s="279" t="str">
        <f t="shared" si="8"/>
        <v/>
      </c>
      <c r="H420" s="331"/>
    </row>
    <row r="421" spans="1:8" s="1210" customFormat="1" ht="12">
      <c r="A421" s="274"/>
      <c r="B421" s="1679"/>
      <c r="C421" s="338"/>
      <c r="D421" s="276"/>
      <c r="E421" s="909"/>
      <c r="F421" s="312">
        <v>0</v>
      </c>
      <c r="G421" s="279" t="str">
        <f t="shared" si="8"/>
        <v/>
      </c>
      <c r="H421" s="331"/>
    </row>
    <row r="422" spans="1:8" s="1210" customFormat="1" ht="12">
      <c r="A422" s="274"/>
      <c r="B422" s="1679"/>
      <c r="C422" s="338"/>
      <c r="D422" s="276"/>
      <c r="E422" s="909"/>
      <c r="F422" s="312">
        <v>0</v>
      </c>
      <c r="G422" s="279" t="str">
        <f t="shared" si="8"/>
        <v/>
      </c>
      <c r="H422" s="331"/>
    </row>
    <row r="423" spans="1:8" s="1210" customFormat="1" ht="12">
      <c r="A423" s="274"/>
      <c r="B423" s="1679"/>
      <c r="C423" s="338"/>
      <c r="D423" s="276"/>
      <c r="E423" s="909"/>
      <c r="F423" s="312">
        <v>0</v>
      </c>
      <c r="G423" s="279" t="str">
        <f t="shared" si="8"/>
        <v/>
      </c>
      <c r="H423" s="331"/>
    </row>
    <row r="424" spans="1:8" s="1210" customFormat="1" ht="12">
      <c r="A424" s="274"/>
      <c r="B424" s="1679"/>
      <c r="C424" s="338"/>
      <c r="D424" s="276"/>
      <c r="E424" s="909"/>
      <c r="F424" s="312">
        <v>0</v>
      </c>
      <c r="G424" s="279" t="str">
        <f t="shared" si="8"/>
        <v/>
      </c>
      <c r="H424" s="331"/>
    </row>
    <row r="425" spans="1:8" s="1210" customFormat="1" ht="12">
      <c r="A425" s="274"/>
      <c r="B425" s="1679"/>
      <c r="C425" s="338"/>
      <c r="D425" s="276"/>
      <c r="E425" s="909"/>
      <c r="F425" s="312">
        <v>0</v>
      </c>
      <c r="G425" s="279" t="str">
        <f t="shared" si="8"/>
        <v/>
      </c>
      <c r="H425" s="331"/>
    </row>
    <row r="426" spans="1:8" s="1210" customFormat="1" ht="12">
      <c r="A426" s="274"/>
      <c r="B426" s="1679"/>
      <c r="C426" s="338"/>
      <c r="D426" s="276"/>
      <c r="E426" s="909"/>
      <c r="F426" s="312">
        <v>0</v>
      </c>
      <c r="G426" s="279" t="str">
        <f t="shared" si="8"/>
        <v/>
      </c>
      <c r="H426" s="331"/>
    </row>
    <row r="427" spans="1:8" s="1210" customFormat="1" ht="12">
      <c r="A427" s="274"/>
      <c r="B427" s="1679"/>
      <c r="C427" s="338"/>
      <c r="D427" s="276"/>
      <c r="E427" s="909"/>
      <c r="F427" s="312">
        <v>0</v>
      </c>
      <c r="G427" s="279" t="str">
        <f t="shared" si="8"/>
        <v/>
      </c>
      <c r="H427" s="331"/>
    </row>
    <row r="428" spans="1:8" s="1210" customFormat="1" ht="12">
      <c r="A428" s="274"/>
      <c r="B428" s="1679"/>
      <c r="C428" s="338"/>
      <c r="D428" s="276"/>
      <c r="E428" s="909"/>
      <c r="F428" s="312">
        <v>0</v>
      </c>
      <c r="G428" s="279" t="str">
        <f t="shared" si="8"/>
        <v/>
      </c>
      <c r="H428" s="331"/>
    </row>
    <row r="429" spans="1:8" s="1210" customFormat="1" ht="12">
      <c r="A429" s="274"/>
      <c r="B429" s="1679"/>
      <c r="C429" s="338"/>
      <c r="D429" s="276"/>
      <c r="E429" s="909"/>
      <c r="F429" s="312">
        <v>0</v>
      </c>
      <c r="G429" s="279" t="str">
        <f t="shared" si="8"/>
        <v/>
      </c>
      <c r="H429" s="331"/>
    </row>
    <row r="430" spans="1:8" s="1210" customFormat="1" ht="12">
      <c r="A430" s="274"/>
      <c r="B430" s="1679"/>
      <c r="C430" s="338"/>
      <c r="D430" s="276"/>
      <c r="E430" s="909"/>
      <c r="F430" s="312">
        <v>0</v>
      </c>
      <c r="G430" s="279" t="str">
        <f t="shared" si="8"/>
        <v/>
      </c>
      <c r="H430" s="331"/>
    </row>
    <row r="431" spans="1:8" s="1210" customFormat="1" ht="12">
      <c r="A431" s="274"/>
      <c r="B431" s="1679"/>
      <c r="C431" s="338"/>
      <c r="D431" s="276"/>
      <c r="E431" s="909"/>
      <c r="F431" s="312">
        <v>0</v>
      </c>
      <c r="G431" s="279" t="str">
        <f t="shared" si="8"/>
        <v/>
      </c>
      <c r="H431" s="331"/>
    </row>
    <row r="432" spans="1:8" s="1210" customFormat="1" ht="12">
      <c r="A432" s="274"/>
      <c r="B432" s="1679"/>
      <c r="C432" s="338"/>
      <c r="D432" s="276"/>
      <c r="E432" s="909"/>
      <c r="F432" s="312">
        <v>0</v>
      </c>
      <c r="G432" s="279" t="str">
        <f t="shared" si="8"/>
        <v/>
      </c>
      <c r="H432" s="331"/>
    </row>
    <row r="433" spans="1:8" s="1210" customFormat="1" ht="12">
      <c r="A433" s="274"/>
      <c r="B433" s="1679"/>
      <c r="C433" s="338"/>
      <c r="D433" s="276"/>
      <c r="E433" s="909"/>
      <c r="F433" s="312">
        <v>0</v>
      </c>
      <c r="G433" s="279" t="str">
        <f t="shared" si="8"/>
        <v/>
      </c>
      <c r="H433" s="331"/>
    </row>
    <row r="434" spans="1:8" s="1210" customFormat="1" ht="12">
      <c r="A434" s="274"/>
      <c r="B434" s="1679"/>
      <c r="C434" s="338"/>
      <c r="D434" s="276"/>
      <c r="E434" s="909"/>
      <c r="F434" s="312">
        <v>0</v>
      </c>
      <c r="G434" s="279" t="str">
        <f t="shared" si="8"/>
        <v/>
      </c>
      <c r="H434" s="331"/>
    </row>
    <row r="435" spans="1:8" s="1210" customFormat="1" ht="12">
      <c r="A435" s="274"/>
      <c r="B435" s="1679"/>
      <c r="C435" s="338"/>
      <c r="D435" s="276"/>
      <c r="E435" s="909"/>
      <c r="F435" s="312">
        <v>0</v>
      </c>
      <c r="G435" s="279" t="str">
        <f t="shared" si="8"/>
        <v/>
      </c>
      <c r="H435" s="331"/>
    </row>
    <row r="436" spans="1:8" s="1210" customFormat="1" ht="12">
      <c r="A436" s="274"/>
      <c r="B436" s="1679"/>
      <c r="C436" s="338"/>
      <c r="D436" s="276"/>
      <c r="E436" s="909"/>
      <c r="F436" s="312">
        <v>0</v>
      </c>
      <c r="G436" s="279" t="str">
        <f t="shared" si="8"/>
        <v/>
      </c>
      <c r="H436" s="331"/>
    </row>
    <row r="437" spans="1:8" s="1210" customFormat="1" ht="12">
      <c r="A437" s="274"/>
      <c r="B437" s="1679"/>
      <c r="C437" s="338"/>
      <c r="D437" s="276"/>
      <c r="E437" s="909"/>
      <c r="F437" s="312">
        <v>0</v>
      </c>
      <c r="G437" s="279" t="str">
        <f t="shared" si="8"/>
        <v/>
      </c>
      <c r="H437" s="331"/>
    </row>
    <row r="438" spans="1:8" s="1210" customFormat="1" ht="12">
      <c r="A438" s="274"/>
      <c r="B438" s="1679"/>
      <c r="C438" s="338"/>
      <c r="D438" s="276"/>
      <c r="E438" s="909"/>
      <c r="F438" s="312">
        <v>0</v>
      </c>
      <c r="G438" s="279" t="str">
        <f t="shared" si="8"/>
        <v/>
      </c>
      <c r="H438" s="331"/>
    </row>
    <row r="439" spans="1:8" s="1210" customFormat="1" ht="12">
      <c r="A439" s="274"/>
      <c r="B439" s="1679"/>
      <c r="C439" s="338"/>
      <c r="D439" s="276"/>
      <c r="E439" s="909"/>
      <c r="F439" s="312">
        <v>0</v>
      </c>
      <c r="G439" s="279" t="str">
        <f t="shared" si="8"/>
        <v/>
      </c>
      <c r="H439" s="331"/>
    </row>
    <row r="440" spans="1:8" s="1210" customFormat="1" ht="12">
      <c r="A440" s="274"/>
      <c r="B440" s="1679"/>
      <c r="C440" s="338"/>
      <c r="D440" s="276"/>
      <c r="E440" s="909"/>
      <c r="F440" s="312">
        <v>0</v>
      </c>
      <c r="G440" s="279" t="str">
        <f t="shared" ref="G440:G503" si="9">IF(E440=0,"",F440*E440)</f>
        <v/>
      </c>
      <c r="H440" s="331"/>
    </row>
    <row r="441" spans="1:8" s="1210" customFormat="1" ht="12">
      <c r="A441" s="274"/>
      <c r="B441" s="1679"/>
      <c r="C441" s="338"/>
      <c r="D441" s="276"/>
      <c r="E441" s="909"/>
      <c r="F441" s="312">
        <v>0</v>
      </c>
      <c r="G441" s="279" t="str">
        <f t="shared" si="9"/>
        <v/>
      </c>
      <c r="H441" s="331"/>
    </row>
    <row r="442" spans="1:8" s="1210" customFormat="1" ht="12">
      <c r="A442" s="274"/>
      <c r="B442" s="1679"/>
      <c r="C442" s="338"/>
      <c r="D442" s="276"/>
      <c r="E442" s="909"/>
      <c r="F442" s="312">
        <v>0</v>
      </c>
      <c r="G442" s="279" t="str">
        <f t="shared" si="9"/>
        <v/>
      </c>
      <c r="H442" s="331"/>
    </row>
    <row r="443" spans="1:8" s="1210" customFormat="1" ht="12">
      <c r="A443" s="274"/>
      <c r="B443" s="1679"/>
      <c r="C443" s="338"/>
      <c r="D443" s="276"/>
      <c r="E443" s="909"/>
      <c r="F443" s="312">
        <v>0</v>
      </c>
      <c r="G443" s="279" t="str">
        <f t="shared" si="9"/>
        <v/>
      </c>
      <c r="H443" s="331"/>
    </row>
    <row r="444" spans="1:8" s="1210" customFormat="1" ht="12">
      <c r="A444" s="274"/>
      <c r="B444" s="1679"/>
      <c r="C444" s="338"/>
      <c r="D444" s="276"/>
      <c r="E444" s="909"/>
      <c r="F444" s="312">
        <v>0</v>
      </c>
      <c r="G444" s="279" t="str">
        <f t="shared" si="9"/>
        <v/>
      </c>
      <c r="H444" s="331"/>
    </row>
    <row r="445" spans="1:8" s="1210" customFormat="1" ht="12">
      <c r="A445" s="274"/>
      <c r="B445" s="1679"/>
      <c r="C445" s="338"/>
      <c r="D445" s="276"/>
      <c r="E445" s="909"/>
      <c r="F445" s="312">
        <v>0</v>
      </c>
      <c r="G445" s="279" t="str">
        <f t="shared" si="9"/>
        <v/>
      </c>
      <c r="H445" s="331"/>
    </row>
    <row r="446" spans="1:8" s="1210" customFormat="1" ht="12">
      <c r="A446" s="274"/>
      <c r="B446" s="1679"/>
      <c r="C446" s="338"/>
      <c r="D446" s="276"/>
      <c r="E446" s="909" t="e">
        <f>#REF!+#REF!+#REF!</f>
        <v>#REF!</v>
      </c>
      <c r="F446" s="312">
        <v>0</v>
      </c>
      <c r="G446" s="279" t="e">
        <f t="shared" si="9"/>
        <v>#REF!</v>
      </c>
      <c r="H446" s="331"/>
    </row>
    <row r="447" spans="1:8" s="1210" customFormat="1" ht="12">
      <c r="A447" s="274"/>
      <c r="B447" s="1679"/>
      <c r="C447" s="338"/>
      <c r="D447" s="276"/>
      <c r="E447" s="909"/>
      <c r="F447" s="312">
        <v>0</v>
      </c>
      <c r="G447" s="279" t="str">
        <f t="shared" si="9"/>
        <v/>
      </c>
      <c r="H447" s="331"/>
    </row>
    <row r="448" spans="1:8" s="1210" customFormat="1" ht="12">
      <c r="A448" s="274"/>
      <c r="B448" s="1679"/>
      <c r="C448" s="338"/>
      <c r="D448" s="276"/>
      <c r="E448" s="909"/>
      <c r="F448" s="312">
        <v>0</v>
      </c>
      <c r="G448" s="279" t="str">
        <f t="shared" si="9"/>
        <v/>
      </c>
      <c r="H448" s="331"/>
    </row>
    <row r="449" spans="1:8" s="1210" customFormat="1" ht="12">
      <c r="A449" s="274"/>
      <c r="B449" s="1679"/>
      <c r="C449" s="338"/>
      <c r="D449" s="276"/>
      <c r="E449" s="909"/>
      <c r="F449" s="312">
        <v>0</v>
      </c>
      <c r="G449" s="279" t="str">
        <f t="shared" si="9"/>
        <v/>
      </c>
      <c r="H449" s="331"/>
    </row>
    <row r="450" spans="1:8" s="1210" customFormat="1" ht="12">
      <c r="A450" s="274"/>
      <c r="B450" s="1679"/>
      <c r="C450" s="338"/>
      <c r="D450" s="276"/>
      <c r="E450" s="909"/>
      <c r="F450" s="312">
        <v>0</v>
      </c>
      <c r="G450" s="279" t="str">
        <f t="shared" si="9"/>
        <v/>
      </c>
      <c r="H450" s="331"/>
    </row>
    <row r="451" spans="1:8" s="1210" customFormat="1" ht="12">
      <c r="A451" s="274"/>
      <c r="B451" s="1679"/>
      <c r="C451" s="338"/>
      <c r="D451" s="276"/>
      <c r="E451" s="909"/>
      <c r="F451" s="312">
        <v>0</v>
      </c>
      <c r="G451" s="279" t="str">
        <f t="shared" si="9"/>
        <v/>
      </c>
      <c r="H451" s="331"/>
    </row>
    <row r="452" spans="1:8" s="1210" customFormat="1" ht="12">
      <c r="A452" s="274"/>
      <c r="B452" s="1679"/>
      <c r="C452" s="338"/>
      <c r="D452" s="276"/>
      <c r="E452" s="909"/>
      <c r="F452" s="312">
        <v>0</v>
      </c>
      <c r="G452" s="279" t="str">
        <f t="shared" si="9"/>
        <v/>
      </c>
      <c r="H452" s="331"/>
    </row>
    <row r="453" spans="1:8" s="1210" customFormat="1" ht="12">
      <c r="A453" s="274"/>
      <c r="B453" s="1679"/>
      <c r="C453" s="338"/>
      <c r="D453" s="276"/>
      <c r="E453" s="909"/>
      <c r="F453" s="312">
        <v>0</v>
      </c>
      <c r="G453" s="279" t="str">
        <f t="shared" si="9"/>
        <v/>
      </c>
      <c r="H453" s="331"/>
    </row>
    <row r="454" spans="1:8" s="1210" customFormat="1" ht="12">
      <c r="A454" s="274"/>
      <c r="B454" s="1679"/>
      <c r="C454" s="338"/>
      <c r="D454" s="276"/>
      <c r="E454" s="909"/>
      <c r="F454" s="312">
        <v>0</v>
      </c>
      <c r="G454" s="279" t="str">
        <f t="shared" si="9"/>
        <v/>
      </c>
      <c r="H454" s="331"/>
    </row>
    <row r="455" spans="1:8" s="1210" customFormat="1" ht="12">
      <c r="A455" s="274"/>
      <c r="B455" s="1679"/>
      <c r="C455" s="338"/>
      <c r="D455" s="276"/>
      <c r="E455" s="909"/>
      <c r="F455" s="312">
        <v>0</v>
      </c>
      <c r="G455" s="279" t="str">
        <f t="shared" si="9"/>
        <v/>
      </c>
      <c r="H455" s="331"/>
    </row>
    <row r="456" spans="1:8" s="1210" customFormat="1" ht="12">
      <c r="A456" s="274"/>
      <c r="B456" s="1679"/>
      <c r="C456" s="338"/>
      <c r="D456" s="276"/>
      <c r="E456" s="909"/>
      <c r="F456" s="312">
        <v>0</v>
      </c>
      <c r="G456" s="279" t="str">
        <f t="shared" si="9"/>
        <v/>
      </c>
      <c r="H456" s="331"/>
    </row>
    <row r="457" spans="1:8" s="1210" customFormat="1" ht="12">
      <c r="A457" s="274"/>
      <c r="B457" s="1679"/>
      <c r="C457" s="338"/>
      <c r="D457" s="276"/>
      <c r="E457" s="909"/>
      <c r="F457" s="312">
        <v>0</v>
      </c>
      <c r="G457" s="279" t="str">
        <f t="shared" si="9"/>
        <v/>
      </c>
      <c r="H457" s="331"/>
    </row>
    <row r="458" spans="1:8" s="1210" customFormat="1" ht="12">
      <c r="A458" s="274"/>
      <c r="B458" s="1679"/>
      <c r="C458" s="338"/>
      <c r="D458" s="276"/>
      <c r="E458" s="909"/>
      <c r="F458" s="312">
        <v>0</v>
      </c>
      <c r="G458" s="279" t="str">
        <f t="shared" si="9"/>
        <v/>
      </c>
      <c r="H458" s="331"/>
    </row>
    <row r="459" spans="1:8" s="1210" customFormat="1" ht="12">
      <c r="A459" s="274"/>
      <c r="B459" s="1679"/>
      <c r="C459" s="338"/>
      <c r="D459" s="276"/>
      <c r="E459" s="909"/>
      <c r="F459" s="312">
        <v>0</v>
      </c>
      <c r="G459" s="279" t="str">
        <f t="shared" si="9"/>
        <v/>
      </c>
      <c r="H459" s="331"/>
    </row>
    <row r="460" spans="1:8" s="1210" customFormat="1" ht="12">
      <c r="A460" s="274"/>
      <c r="B460" s="1679"/>
      <c r="C460" s="338"/>
      <c r="D460" s="276"/>
      <c r="E460" s="909"/>
      <c r="F460" s="312">
        <v>0</v>
      </c>
      <c r="G460" s="279" t="str">
        <f t="shared" si="9"/>
        <v/>
      </c>
      <c r="H460" s="331"/>
    </row>
    <row r="461" spans="1:8" s="1210" customFormat="1" ht="12">
      <c r="A461" s="274"/>
      <c r="B461" s="1679"/>
      <c r="C461" s="338"/>
      <c r="D461" s="276"/>
      <c r="E461" s="909"/>
      <c r="F461" s="312">
        <v>0</v>
      </c>
      <c r="G461" s="279" t="str">
        <f t="shared" si="9"/>
        <v/>
      </c>
      <c r="H461" s="331"/>
    </row>
    <row r="462" spans="1:8" s="1210" customFormat="1" ht="12">
      <c r="A462" s="274"/>
      <c r="B462" s="1679"/>
      <c r="C462" s="338"/>
      <c r="D462" s="276"/>
      <c r="E462" s="909"/>
      <c r="F462" s="312">
        <v>0</v>
      </c>
      <c r="G462" s="279" t="str">
        <f t="shared" si="9"/>
        <v/>
      </c>
      <c r="H462" s="331"/>
    </row>
    <row r="463" spans="1:8" s="1210" customFormat="1" ht="12">
      <c r="A463" s="274"/>
      <c r="B463" s="1679"/>
      <c r="C463" s="338"/>
      <c r="D463" s="276"/>
      <c r="E463" s="909"/>
      <c r="F463" s="312">
        <v>0</v>
      </c>
      <c r="G463" s="279" t="str">
        <f t="shared" si="9"/>
        <v/>
      </c>
      <c r="H463" s="331"/>
    </row>
    <row r="464" spans="1:8" s="331" customFormat="1" ht="12">
      <c r="A464" s="274"/>
      <c r="B464" s="1679"/>
      <c r="C464" s="338"/>
      <c r="D464" s="276"/>
      <c r="E464" s="909"/>
      <c r="F464" s="312">
        <v>0</v>
      </c>
      <c r="G464" s="279" t="str">
        <f t="shared" si="9"/>
        <v/>
      </c>
    </row>
    <row r="465" spans="1:7" s="331" customFormat="1" ht="12">
      <c r="A465" s="274"/>
      <c r="B465" s="1679"/>
      <c r="C465" s="338"/>
      <c r="D465" s="276"/>
      <c r="E465" s="909"/>
      <c r="F465" s="312">
        <v>0</v>
      </c>
      <c r="G465" s="279" t="str">
        <f t="shared" si="9"/>
        <v/>
      </c>
    </row>
    <row r="466" spans="1:7" s="331" customFormat="1" ht="12">
      <c r="A466" s="274"/>
      <c r="B466" s="1679"/>
      <c r="C466" s="338"/>
      <c r="D466" s="276"/>
      <c r="E466" s="909"/>
      <c r="F466" s="312">
        <v>0</v>
      </c>
      <c r="G466" s="279" t="str">
        <f t="shared" si="9"/>
        <v/>
      </c>
    </row>
    <row r="467" spans="1:7" s="331" customFormat="1" ht="12">
      <c r="A467" s="274"/>
      <c r="B467" s="1679"/>
      <c r="C467" s="338"/>
      <c r="D467" s="276"/>
      <c r="E467" s="909"/>
      <c r="F467" s="312">
        <v>0</v>
      </c>
      <c r="G467" s="279" t="str">
        <f t="shared" si="9"/>
        <v/>
      </c>
    </row>
    <row r="468" spans="1:7" s="331" customFormat="1" ht="12">
      <c r="A468" s="274"/>
      <c r="B468" s="1679"/>
      <c r="C468" s="338"/>
      <c r="D468" s="276"/>
      <c r="E468" s="909"/>
      <c r="F468" s="312">
        <v>0</v>
      </c>
      <c r="G468" s="279" t="str">
        <f t="shared" si="9"/>
        <v/>
      </c>
    </row>
    <row r="469" spans="1:7" s="331" customFormat="1" ht="12">
      <c r="A469" s="274"/>
      <c r="B469" s="1679"/>
      <c r="C469" s="338"/>
      <c r="D469" s="276"/>
      <c r="E469" s="909"/>
      <c r="F469" s="312">
        <v>0</v>
      </c>
      <c r="G469" s="279" t="str">
        <f t="shared" si="9"/>
        <v/>
      </c>
    </row>
    <row r="470" spans="1:7" s="331" customFormat="1" ht="12">
      <c r="A470" s="274"/>
      <c r="B470" s="1679"/>
      <c r="C470" s="338"/>
      <c r="D470" s="276"/>
      <c r="E470" s="909"/>
      <c r="F470" s="312">
        <v>0</v>
      </c>
      <c r="G470" s="279" t="str">
        <f t="shared" si="9"/>
        <v/>
      </c>
    </row>
    <row r="471" spans="1:7" s="331" customFormat="1" ht="12">
      <c r="A471" s="274"/>
      <c r="B471" s="1679"/>
      <c r="C471" s="338"/>
      <c r="D471" s="276"/>
      <c r="E471" s="909"/>
      <c r="F471" s="312">
        <v>0</v>
      </c>
      <c r="G471" s="279" t="str">
        <f t="shared" si="9"/>
        <v/>
      </c>
    </row>
    <row r="472" spans="1:7" s="331" customFormat="1" ht="12">
      <c r="A472" s="274"/>
      <c r="B472" s="1679"/>
      <c r="C472" s="338"/>
      <c r="D472" s="276"/>
      <c r="E472" s="909"/>
      <c r="F472" s="312">
        <v>0</v>
      </c>
      <c r="G472" s="279" t="str">
        <f t="shared" si="9"/>
        <v/>
      </c>
    </row>
    <row r="473" spans="1:7" s="331" customFormat="1" ht="12">
      <c r="A473" s="274"/>
      <c r="B473" s="1679"/>
      <c r="C473" s="338"/>
      <c r="D473" s="276"/>
      <c r="E473" s="909"/>
      <c r="F473" s="312">
        <v>0</v>
      </c>
      <c r="G473" s="279" t="str">
        <f t="shared" si="9"/>
        <v/>
      </c>
    </row>
    <row r="474" spans="1:7" s="331" customFormat="1" ht="12">
      <c r="A474" s="274"/>
      <c r="B474" s="1679"/>
      <c r="C474" s="338"/>
      <c r="D474" s="276"/>
      <c r="E474" s="909"/>
      <c r="F474" s="312">
        <v>0</v>
      </c>
      <c r="G474" s="279" t="str">
        <f t="shared" si="9"/>
        <v/>
      </c>
    </row>
    <row r="475" spans="1:7" s="331" customFormat="1" ht="12">
      <c r="A475" s="274"/>
      <c r="B475" s="1679"/>
      <c r="C475" s="338"/>
      <c r="D475" s="276"/>
      <c r="E475" s="909"/>
      <c r="F475" s="312">
        <v>0</v>
      </c>
      <c r="G475" s="279" t="str">
        <f t="shared" si="9"/>
        <v/>
      </c>
    </row>
    <row r="476" spans="1:7" s="331" customFormat="1" ht="12">
      <c r="A476" s="274"/>
      <c r="B476" s="1679"/>
      <c r="C476" s="338"/>
      <c r="D476" s="276"/>
      <c r="E476" s="909"/>
      <c r="F476" s="312">
        <v>0</v>
      </c>
      <c r="G476" s="279" t="str">
        <f t="shared" si="9"/>
        <v/>
      </c>
    </row>
    <row r="477" spans="1:7" s="331" customFormat="1" ht="12">
      <c r="A477" s="274"/>
      <c r="B477" s="1679"/>
      <c r="C477" s="338"/>
      <c r="D477" s="276"/>
      <c r="E477" s="909"/>
      <c r="F477" s="312">
        <v>0</v>
      </c>
      <c r="G477" s="279" t="str">
        <f t="shared" si="9"/>
        <v/>
      </c>
    </row>
    <row r="478" spans="1:7" s="331" customFormat="1" ht="12">
      <c r="A478" s="274"/>
      <c r="B478" s="1679"/>
      <c r="C478" s="338"/>
      <c r="D478" s="276"/>
      <c r="E478" s="909"/>
      <c r="F478" s="312">
        <v>0</v>
      </c>
      <c r="G478" s="279" t="str">
        <f t="shared" si="9"/>
        <v/>
      </c>
    </row>
    <row r="479" spans="1:7" s="331" customFormat="1" ht="12">
      <c r="A479" s="274"/>
      <c r="B479" s="1679"/>
      <c r="C479" s="338"/>
      <c r="D479" s="276"/>
      <c r="E479" s="909"/>
      <c r="F479" s="312">
        <v>0</v>
      </c>
      <c r="G479" s="279" t="str">
        <f t="shared" si="9"/>
        <v/>
      </c>
    </row>
    <row r="480" spans="1:7" s="331" customFormat="1" ht="12">
      <c r="A480" s="274"/>
      <c r="B480" s="1679"/>
      <c r="C480" s="338"/>
      <c r="D480" s="276"/>
      <c r="E480" s="909"/>
      <c r="F480" s="312">
        <v>0</v>
      </c>
      <c r="G480" s="279" t="str">
        <f t="shared" si="9"/>
        <v/>
      </c>
    </row>
    <row r="481" spans="1:8" s="331" customFormat="1" ht="12">
      <c r="A481" s="274"/>
      <c r="B481" s="1679"/>
      <c r="C481" s="338"/>
      <c r="D481" s="276"/>
      <c r="E481" s="909"/>
      <c r="F481" s="312">
        <v>0</v>
      </c>
      <c r="G481" s="279" t="str">
        <f t="shared" si="9"/>
        <v/>
      </c>
    </row>
    <row r="482" spans="1:8" s="331" customFormat="1" ht="12">
      <c r="A482" s="274"/>
      <c r="B482" s="1679"/>
      <c r="C482" s="338"/>
      <c r="D482" s="276"/>
      <c r="E482" s="909"/>
      <c r="F482" s="312">
        <v>0</v>
      </c>
      <c r="G482" s="279" t="str">
        <f t="shared" si="9"/>
        <v/>
      </c>
    </row>
    <row r="483" spans="1:8" s="331" customFormat="1" ht="12">
      <c r="A483" s="274"/>
      <c r="B483" s="1679"/>
      <c r="C483" s="338"/>
      <c r="D483" s="276"/>
      <c r="E483" s="909"/>
      <c r="F483" s="312">
        <v>0</v>
      </c>
      <c r="G483" s="279" t="str">
        <f t="shared" si="9"/>
        <v/>
      </c>
    </row>
    <row r="484" spans="1:8" s="1210" customFormat="1" ht="12">
      <c r="A484" s="274"/>
      <c r="B484" s="1679"/>
      <c r="C484" s="338"/>
      <c r="D484" s="276"/>
      <c r="E484" s="909"/>
      <c r="F484" s="312">
        <v>0</v>
      </c>
      <c r="G484" s="279" t="str">
        <f t="shared" si="9"/>
        <v/>
      </c>
      <c r="H484" s="331"/>
    </row>
    <row r="485" spans="1:8" s="331" customFormat="1" ht="12">
      <c r="A485" s="274"/>
      <c r="B485" s="1679"/>
      <c r="C485" s="338"/>
      <c r="D485" s="276"/>
      <c r="E485" s="909"/>
      <c r="F485" s="312">
        <v>0</v>
      </c>
      <c r="G485" s="279" t="str">
        <f t="shared" si="9"/>
        <v/>
      </c>
    </row>
    <row r="486" spans="1:8" s="331" customFormat="1" ht="12">
      <c r="A486" s="274"/>
      <c r="B486" s="1679"/>
      <c r="C486" s="338"/>
      <c r="D486" s="276"/>
      <c r="E486" s="909"/>
      <c r="F486" s="312">
        <v>0</v>
      </c>
      <c r="G486" s="279" t="str">
        <f t="shared" si="9"/>
        <v/>
      </c>
    </row>
    <row r="487" spans="1:8" s="331" customFormat="1" ht="12">
      <c r="A487" s="274"/>
      <c r="B487" s="1679"/>
      <c r="C487" s="338"/>
      <c r="D487" s="276"/>
      <c r="E487" s="909"/>
      <c r="F487" s="312">
        <v>0</v>
      </c>
      <c r="G487" s="279" t="str">
        <f t="shared" si="9"/>
        <v/>
      </c>
    </row>
    <row r="488" spans="1:8" s="331" customFormat="1" ht="12">
      <c r="A488" s="274"/>
      <c r="B488" s="1679"/>
      <c r="C488" s="338"/>
      <c r="D488" s="276"/>
      <c r="E488" s="909"/>
      <c r="F488" s="312">
        <v>0</v>
      </c>
      <c r="G488" s="279" t="str">
        <f t="shared" si="9"/>
        <v/>
      </c>
    </row>
    <row r="489" spans="1:8" s="331" customFormat="1" ht="12">
      <c r="A489" s="274"/>
      <c r="B489" s="1679"/>
      <c r="C489" s="338"/>
      <c r="D489" s="276"/>
      <c r="E489" s="909"/>
      <c r="F489" s="312">
        <v>0</v>
      </c>
      <c r="G489" s="279" t="str">
        <f t="shared" si="9"/>
        <v/>
      </c>
    </row>
    <row r="490" spans="1:8" s="331" customFormat="1" ht="12">
      <c r="A490" s="274"/>
      <c r="B490" s="1679"/>
      <c r="C490" s="338"/>
      <c r="D490" s="276"/>
      <c r="E490" s="909"/>
      <c r="F490" s="312">
        <v>0</v>
      </c>
      <c r="G490" s="279" t="str">
        <f t="shared" si="9"/>
        <v/>
      </c>
    </row>
    <row r="491" spans="1:8" s="331" customFormat="1" ht="12">
      <c r="A491" s="274"/>
      <c r="B491" s="1679"/>
      <c r="C491" s="338"/>
      <c r="D491" s="276"/>
      <c r="E491" s="909"/>
      <c r="F491" s="312">
        <v>0</v>
      </c>
      <c r="G491" s="279" t="str">
        <f t="shared" si="9"/>
        <v/>
      </c>
    </row>
    <row r="492" spans="1:8" s="331" customFormat="1" ht="12">
      <c r="A492" s="274"/>
      <c r="B492" s="1679"/>
      <c r="C492" s="338"/>
      <c r="D492" s="276"/>
      <c r="E492" s="909"/>
      <c r="F492" s="312">
        <v>0</v>
      </c>
      <c r="G492" s="279" t="str">
        <f t="shared" si="9"/>
        <v/>
      </c>
    </row>
    <row r="493" spans="1:8" s="331" customFormat="1" ht="12">
      <c r="A493" s="274"/>
      <c r="B493" s="1679"/>
      <c r="C493" s="338"/>
      <c r="D493" s="276"/>
      <c r="E493" s="909"/>
      <c r="F493" s="312">
        <v>0</v>
      </c>
      <c r="G493" s="279" t="str">
        <f t="shared" si="9"/>
        <v/>
      </c>
    </row>
    <row r="494" spans="1:8" s="331" customFormat="1" ht="12">
      <c r="A494" s="274"/>
      <c r="B494" s="1679"/>
      <c r="C494" s="338"/>
      <c r="D494" s="276"/>
      <c r="E494" s="909"/>
      <c r="F494" s="312">
        <v>0</v>
      </c>
      <c r="G494" s="279" t="str">
        <f t="shared" si="9"/>
        <v/>
      </c>
    </row>
    <row r="495" spans="1:8" s="1210" customFormat="1" ht="12">
      <c r="A495" s="274"/>
      <c r="B495" s="1679"/>
      <c r="C495" s="338"/>
      <c r="D495" s="276"/>
      <c r="E495" s="909"/>
      <c r="F495" s="312">
        <v>0</v>
      </c>
      <c r="G495" s="279" t="str">
        <f t="shared" si="9"/>
        <v/>
      </c>
      <c r="H495" s="331"/>
    </row>
    <row r="496" spans="1:8" s="1210" customFormat="1" ht="12">
      <c r="A496" s="274"/>
      <c r="B496" s="1679"/>
      <c r="C496" s="338"/>
      <c r="D496" s="276"/>
      <c r="E496" s="909"/>
      <c r="F496" s="312">
        <v>0</v>
      </c>
      <c r="G496" s="279" t="str">
        <f t="shared" si="9"/>
        <v/>
      </c>
      <c r="H496" s="331"/>
    </row>
    <row r="497" spans="1:8" s="331" customFormat="1" ht="12">
      <c r="A497" s="274"/>
      <c r="B497" s="1679"/>
      <c r="C497" s="338"/>
      <c r="D497" s="276"/>
      <c r="E497" s="909"/>
      <c r="F497" s="312">
        <v>0</v>
      </c>
      <c r="G497" s="279" t="str">
        <f t="shared" si="9"/>
        <v/>
      </c>
    </row>
    <row r="498" spans="1:8" s="331" customFormat="1" ht="12">
      <c r="A498" s="274"/>
      <c r="B498" s="1679"/>
      <c r="C498" s="338"/>
      <c r="D498" s="276"/>
      <c r="E498" s="909"/>
      <c r="F498" s="312">
        <v>0</v>
      </c>
      <c r="G498" s="279" t="str">
        <f t="shared" si="9"/>
        <v/>
      </c>
    </row>
    <row r="499" spans="1:8" s="331" customFormat="1" ht="12">
      <c r="A499" s="274"/>
      <c r="B499" s="1679"/>
      <c r="C499" s="338"/>
      <c r="D499" s="276"/>
      <c r="E499" s="909"/>
      <c r="F499" s="312">
        <v>0</v>
      </c>
      <c r="G499" s="279" t="str">
        <f t="shared" si="9"/>
        <v/>
      </c>
    </row>
    <row r="500" spans="1:8" s="331" customFormat="1" ht="12">
      <c r="A500" s="274"/>
      <c r="B500" s="1679"/>
      <c r="C500" s="338"/>
      <c r="D500" s="276"/>
      <c r="E500" s="909"/>
      <c r="F500" s="312">
        <v>0</v>
      </c>
      <c r="G500" s="279" t="str">
        <f t="shared" si="9"/>
        <v/>
      </c>
    </row>
    <row r="501" spans="1:8" s="1210" customFormat="1" ht="12">
      <c r="A501" s="274"/>
      <c r="B501" s="1679"/>
      <c r="C501" s="338"/>
      <c r="D501" s="276"/>
      <c r="E501" s="909"/>
      <c r="F501" s="312">
        <v>0</v>
      </c>
      <c r="G501" s="279" t="str">
        <f t="shared" si="9"/>
        <v/>
      </c>
      <c r="H501" s="331"/>
    </row>
    <row r="502" spans="1:8" s="1210" customFormat="1" ht="12">
      <c r="A502" s="274"/>
      <c r="B502" s="1679"/>
      <c r="C502" s="338"/>
      <c r="D502" s="276"/>
      <c r="E502" s="909"/>
      <c r="F502" s="312">
        <v>0</v>
      </c>
      <c r="G502" s="279" t="str">
        <f t="shared" si="9"/>
        <v/>
      </c>
      <c r="H502" s="331"/>
    </row>
    <row r="503" spans="1:8" s="1210" customFormat="1" ht="12">
      <c r="A503" s="274"/>
      <c r="B503" s="1679"/>
      <c r="C503" s="338"/>
      <c r="D503" s="276"/>
      <c r="E503" s="909"/>
      <c r="F503" s="312">
        <v>0</v>
      </c>
      <c r="G503" s="279" t="str">
        <f t="shared" si="9"/>
        <v/>
      </c>
      <c r="H503" s="331"/>
    </row>
    <row r="504" spans="1:8" s="1210" customFormat="1" ht="12">
      <c r="A504" s="274"/>
      <c r="B504" s="1679"/>
      <c r="C504" s="338"/>
      <c r="D504" s="276"/>
      <c r="E504" s="909"/>
      <c r="F504" s="312">
        <v>0</v>
      </c>
      <c r="G504" s="279" t="str">
        <f t="shared" ref="G504:G567" si="10">IF(E504=0,"",F504*E504)</f>
        <v/>
      </c>
      <c r="H504" s="331"/>
    </row>
    <row r="505" spans="1:8" s="1210" customFormat="1" ht="12">
      <c r="A505" s="274"/>
      <c r="B505" s="1679"/>
      <c r="C505" s="338"/>
      <c r="D505" s="276"/>
      <c r="E505" s="909"/>
      <c r="F505" s="312">
        <v>0</v>
      </c>
      <c r="G505" s="279" t="str">
        <f t="shared" si="10"/>
        <v/>
      </c>
      <c r="H505" s="331"/>
    </row>
    <row r="506" spans="1:8" s="1210" customFormat="1" ht="12">
      <c r="A506" s="274"/>
      <c r="B506" s="1679"/>
      <c r="C506" s="338"/>
      <c r="D506" s="276"/>
      <c r="E506" s="909"/>
      <c r="F506" s="312">
        <v>0</v>
      </c>
      <c r="G506" s="279" t="str">
        <f t="shared" si="10"/>
        <v/>
      </c>
      <c r="H506" s="331"/>
    </row>
    <row r="507" spans="1:8" s="1210" customFormat="1" ht="12">
      <c r="A507" s="274"/>
      <c r="B507" s="1679"/>
      <c r="C507" s="338"/>
      <c r="D507" s="276"/>
      <c r="E507" s="909"/>
      <c r="F507" s="312">
        <v>0</v>
      </c>
      <c r="G507" s="279" t="str">
        <f t="shared" si="10"/>
        <v/>
      </c>
      <c r="H507" s="331"/>
    </row>
    <row r="508" spans="1:8" s="1210" customFormat="1" ht="12">
      <c r="A508" s="274"/>
      <c r="B508" s="1679"/>
      <c r="C508" s="338"/>
      <c r="D508" s="276"/>
      <c r="E508" s="909"/>
      <c r="F508" s="312">
        <v>0</v>
      </c>
      <c r="G508" s="279" t="str">
        <f t="shared" si="10"/>
        <v/>
      </c>
      <c r="H508" s="331"/>
    </row>
    <row r="509" spans="1:8" s="1210" customFormat="1" ht="12">
      <c r="A509" s="274"/>
      <c r="B509" s="1679"/>
      <c r="C509" s="338"/>
      <c r="D509" s="276"/>
      <c r="E509" s="909"/>
      <c r="F509" s="312">
        <v>0</v>
      </c>
      <c r="G509" s="279" t="str">
        <f t="shared" si="10"/>
        <v/>
      </c>
      <c r="H509" s="331"/>
    </row>
    <row r="510" spans="1:8" s="1210" customFormat="1" ht="12">
      <c r="A510" s="274"/>
      <c r="B510" s="1679"/>
      <c r="C510" s="338"/>
      <c r="D510" s="276"/>
      <c r="E510" s="909"/>
      <c r="F510" s="312">
        <v>0</v>
      </c>
      <c r="G510" s="279" t="str">
        <f t="shared" si="10"/>
        <v/>
      </c>
      <c r="H510" s="331"/>
    </row>
    <row r="511" spans="1:8" s="1210" customFormat="1" ht="12">
      <c r="A511" s="274"/>
      <c r="B511" s="1679"/>
      <c r="C511" s="338"/>
      <c r="D511" s="276"/>
      <c r="E511" s="909"/>
      <c r="F511" s="312">
        <v>0</v>
      </c>
      <c r="G511" s="279" t="str">
        <f t="shared" si="10"/>
        <v/>
      </c>
      <c r="H511" s="331"/>
    </row>
    <row r="512" spans="1:8" s="1210" customFormat="1" ht="12">
      <c r="A512" s="274"/>
      <c r="B512" s="1679"/>
      <c r="C512" s="338"/>
      <c r="D512" s="276"/>
      <c r="E512" s="909"/>
      <c r="F512" s="312">
        <v>0</v>
      </c>
      <c r="G512" s="279" t="str">
        <f t="shared" si="10"/>
        <v/>
      </c>
      <c r="H512" s="331"/>
    </row>
    <row r="513" spans="1:8" s="1210" customFormat="1" ht="12">
      <c r="A513" s="274"/>
      <c r="B513" s="1679"/>
      <c r="C513" s="338"/>
      <c r="D513" s="276"/>
      <c r="E513" s="909"/>
      <c r="F513" s="312">
        <v>0</v>
      </c>
      <c r="G513" s="279" t="str">
        <f t="shared" si="10"/>
        <v/>
      </c>
      <c r="H513" s="331"/>
    </row>
    <row r="514" spans="1:8" s="1210" customFormat="1" ht="12">
      <c r="A514" s="274"/>
      <c r="B514" s="1679"/>
      <c r="C514" s="338"/>
      <c r="D514" s="276"/>
      <c r="E514" s="909"/>
      <c r="F514" s="312">
        <v>0</v>
      </c>
      <c r="G514" s="279" t="str">
        <f t="shared" si="10"/>
        <v/>
      </c>
      <c r="H514" s="331"/>
    </row>
    <row r="515" spans="1:8" s="1210" customFormat="1" ht="12">
      <c r="A515" s="274"/>
      <c r="B515" s="1679"/>
      <c r="C515" s="338"/>
      <c r="D515" s="276"/>
      <c r="E515" s="909"/>
      <c r="F515" s="312">
        <v>0</v>
      </c>
      <c r="G515" s="279" t="str">
        <f t="shared" si="10"/>
        <v/>
      </c>
      <c r="H515" s="331"/>
    </row>
    <row r="516" spans="1:8" s="1210" customFormat="1" ht="12">
      <c r="A516" s="274"/>
      <c r="B516" s="1679"/>
      <c r="C516" s="338"/>
      <c r="D516" s="276"/>
      <c r="E516" s="909"/>
      <c r="F516" s="312">
        <v>0</v>
      </c>
      <c r="G516" s="279" t="str">
        <f t="shared" si="10"/>
        <v/>
      </c>
      <c r="H516" s="331"/>
    </row>
    <row r="517" spans="1:8" s="1210" customFormat="1" ht="12">
      <c r="A517" s="274"/>
      <c r="B517" s="1679"/>
      <c r="C517" s="338"/>
      <c r="D517" s="276"/>
      <c r="E517" s="909"/>
      <c r="F517" s="312">
        <v>0</v>
      </c>
      <c r="G517" s="279" t="str">
        <f t="shared" si="10"/>
        <v/>
      </c>
      <c r="H517" s="331"/>
    </row>
    <row r="518" spans="1:8" s="1210" customFormat="1" ht="12">
      <c r="A518" s="274"/>
      <c r="B518" s="1679"/>
      <c r="C518" s="338"/>
      <c r="D518" s="276"/>
      <c r="E518" s="909"/>
      <c r="F518" s="312">
        <v>0</v>
      </c>
      <c r="G518" s="279" t="str">
        <f t="shared" si="10"/>
        <v/>
      </c>
      <c r="H518" s="331"/>
    </row>
    <row r="519" spans="1:8" s="1210" customFormat="1" ht="12">
      <c r="A519" s="274"/>
      <c r="B519" s="1679"/>
      <c r="C519" s="338"/>
      <c r="D519" s="276"/>
      <c r="E519" s="909"/>
      <c r="F519" s="312">
        <v>0</v>
      </c>
      <c r="G519" s="279" t="str">
        <f t="shared" si="10"/>
        <v/>
      </c>
      <c r="H519" s="331"/>
    </row>
    <row r="520" spans="1:8">
      <c r="A520" s="274"/>
      <c r="B520" s="1679"/>
      <c r="C520" s="338"/>
      <c r="D520" s="276"/>
      <c r="E520" s="909"/>
      <c r="F520" s="312">
        <v>0</v>
      </c>
      <c r="G520" s="279" t="str">
        <f t="shared" si="10"/>
        <v/>
      </c>
      <c r="H520" s="331"/>
    </row>
    <row r="521" spans="1:8">
      <c r="A521" s="274"/>
      <c r="B521" s="1679"/>
      <c r="C521" s="338"/>
      <c r="D521" s="276"/>
      <c r="E521" s="909"/>
      <c r="F521" s="312">
        <v>0</v>
      </c>
      <c r="G521" s="279" t="str">
        <f t="shared" si="10"/>
        <v/>
      </c>
      <c r="H521" s="331"/>
    </row>
    <row r="522" spans="1:8">
      <c r="A522" s="274"/>
      <c r="B522" s="1679"/>
      <c r="C522" s="338"/>
      <c r="D522" s="276"/>
      <c r="E522" s="909"/>
      <c r="F522" s="312">
        <v>0</v>
      </c>
      <c r="G522" s="279" t="str">
        <f t="shared" si="10"/>
        <v/>
      </c>
      <c r="H522" s="331"/>
    </row>
    <row r="523" spans="1:8">
      <c r="A523" s="274"/>
      <c r="B523" s="1679"/>
      <c r="C523" s="338"/>
      <c r="D523" s="276"/>
      <c r="E523" s="909"/>
      <c r="F523" s="312">
        <v>0</v>
      </c>
      <c r="G523" s="279" t="str">
        <f t="shared" si="10"/>
        <v/>
      </c>
      <c r="H523" s="331"/>
    </row>
    <row r="524" spans="1:8">
      <c r="A524" s="274"/>
      <c r="B524" s="1679"/>
      <c r="C524" s="338"/>
      <c r="D524" s="276"/>
      <c r="E524" s="909"/>
      <c r="F524" s="312">
        <v>0</v>
      </c>
      <c r="G524" s="279" t="str">
        <f t="shared" si="10"/>
        <v/>
      </c>
      <c r="H524" s="331"/>
    </row>
    <row r="525" spans="1:8">
      <c r="A525" s="274"/>
      <c r="B525" s="1679"/>
      <c r="C525" s="338"/>
      <c r="D525" s="276"/>
      <c r="E525" s="909"/>
      <c r="F525" s="312">
        <v>0</v>
      </c>
      <c r="G525" s="279" t="str">
        <f t="shared" si="10"/>
        <v/>
      </c>
      <c r="H525" s="331"/>
    </row>
    <row r="526" spans="1:8">
      <c r="A526" s="274"/>
      <c r="B526" s="1679"/>
      <c r="C526" s="338"/>
      <c r="D526" s="276"/>
      <c r="E526" s="909"/>
      <c r="F526" s="312">
        <v>0</v>
      </c>
      <c r="G526" s="279" t="str">
        <f t="shared" si="10"/>
        <v/>
      </c>
      <c r="H526" s="331"/>
    </row>
    <row r="527" spans="1:8">
      <c r="A527" s="274"/>
      <c r="B527" s="1679"/>
      <c r="C527" s="338"/>
      <c r="D527" s="276"/>
      <c r="E527" s="909"/>
      <c r="F527" s="312">
        <v>0</v>
      </c>
      <c r="G527" s="279" t="str">
        <f t="shared" si="10"/>
        <v/>
      </c>
      <c r="H527" s="331"/>
    </row>
    <row r="528" spans="1:8">
      <c r="A528" s="274"/>
      <c r="B528" s="1679"/>
      <c r="C528" s="338"/>
      <c r="D528" s="276"/>
      <c r="E528" s="909"/>
      <c r="F528" s="312">
        <v>0</v>
      </c>
      <c r="G528" s="279" t="str">
        <f t="shared" si="10"/>
        <v/>
      </c>
      <c r="H528" s="331"/>
    </row>
    <row r="529" spans="1:8">
      <c r="A529" s="274"/>
      <c r="B529" s="1679"/>
      <c r="C529" s="338"/>
      <c r="D529" s="276"/>
      <c r="E529" s="909"/>
      <c r="F529" s="312">
        <v>0</v>
      </c>
      <c r="G529" s="279" t="str">
        <f t="shared" si="10"/>
        <v/>
      </c>
      <c r="H529" s="331"/>
    </row>
    <row r="530" spans="1:8">
      <c r="A530" s="274"/>
      <c r="B530" s="1679"/>
      <c r="C530" s="338"/>
      <c r="D530" s="276"/>
      <c r="E530" s="909"/>
      <c r="F530" s="312">
        <v>0</v>
      </c>
      <c r="G530" s="279" t="str">
        <f t="shared" si="10"/>
        <v/>
      </c>
      <c r="H530" s="331"/>
    </row>
    <row r="531" spans="1:8">
      <c r="A531" s="274"/>
      <c r="B531" s="1679"/>
      <c r="C531" s="338"/>
      <c r="D531" s="276"/>
      <c r="E531" s="909"/>
      <c r="F531" s="312">
        <v>0</v>
      </c>
      <c r="G531" s="279" t="str">
        <f t="shared" si="10"/>
        <v/>
      </c>
      <c r="H531" s="331"/>
    </row>
    <row r="532" spans="1:8">
      <c r="A532" s="274"/>
      <c r="B532" s="1679"/>
      <c r="C532" s="338"/>
      <c r="D532" s="276"/>
      <c r="E532" s="909"/>
      <c r="F532" s="312">
        <v>0</v>
      </c>
      <c r="G532" s="279" t="str">
        <f t="shared" si="10"/>
        <v/>
      </c>
      <c r="H532" s="331"/>
    </row>
    <row r="533" spans="1:8">
      <c r="A533" s="274"/>
      <c r="B533" s="1679"/>
      <c r="C533" s="338"/>
      <c r="D533" s="276"/>
      <c r="E533" s="909"/>
      <c r="F533" s="312">
        <v>0</v>
      </c>
      <c r="G533" s="279" t="str">
        <f t="shared" si="10"/>
        <v/>
      </c>
      <c r="H533" s="331"/>
    </row>
    <row r="534" spans="1:8">
      <c r="A534" s="274"/>
      <c r="B534" s="1679"/>
      <c r="C534" s="338"/>
      <c r="D534" s="276"/>
      <c r="E534" s="909"/>
      <c r="F534" s="312">
        <v>0</v>
      </c>
      <c r="G534" s="279" t="str">
        <f t="shared" si="10"/>
        <v/>
      </c>
      <c r="H534" s="331"/>
    </row>
    <row r="535" spans="1:8">
      <c r="A535" s="274"/>
      <c r="B535" s="1679"/>
      <c r="C535" s="338"/>
      <c r="D535" s="276"/>
      <c r="E535" s="909"/>
      <c r="F535" s="312">
        <v>0</v>
      </c>
      <c r="G535" s="279" t="str">
        <f t="shared" si="10"/>
        <v/>
      </c>
      <c r="H535" s="331"/>
    </row>
    <row r="536" spans="1:8">
      <c r="A536" s="274"/>
      <c r="B536" s="1679"/>
      <c r="C536" s="338"/>
      <c r="D536" s="276"/>
      <c r="E536" s="909"/>
      <c r="F536" s="312">
        <v>0</v>
      </c>
      <c r="G536" s="279" t="str">
        <f t="shared" si="10"/>
        <v/>
      </c>
      <c r="H536" s="331"/>
    </row>
    <row r="537" spans="1:8">
      <c r="A537" s="274"/>
      <c r="B537" s="1679"/>
      <c r="C537" s="338"/>
      <c r="D537" s="276"/>
      <c r="E537" s="909"/>
      <c r="F537" s="312">
        <v>0</v>
      </c>
      <c r="G537" s="279" t="str">
        <f t="shared" si="10"/>
        <v/>
      </c>
      <c r="H537" s="331"/>
    </row>
    <row r="538" spans="1:8">
      <c r="A538" s="274"/>
      <c r="B538" s="1679"/>
      <c r="C538" s="338"/>
      <c r="D538" s="276"/>
      <c r="E538" s="909"/>
      <c r="F538" s="312">
        <v>0</v>
      </c>
      <c r="G538" s="279" t="str">
        <f t="shared" si="10"/>
        <v/>
      </c>
      <c r="H538" s="331"/>
    </row>
    <row r="539" spans="1:8">
      <c r="A539" s="274"/>
      <c r="B539" s="1679"/>
      <c r="C539" s="338"/>
      <c r="D539" s="276"/>
      <c r="E539" s="909"/>
      <c r="F539" s="312">
        <v>0</v>
      </c>
      <c r="G539" s="279" t="str">
        <f t="shared" si="10"/>
        <v/>
      </c>
      <c r="H539" s="331"/>
    </row>
    <row r="540" spans="1:8">
      <c r="A540" s="274"/>
      <c r="B540" s="1679"/>
      <c r="C540" s="338"/>
      <c r="D540" s="276"/>
      <c r="E540" s="909"/>
      <c r="F540" s="312">
        <v>0</v>
      </c>
      <c r="G540" s="279" t="str">
        <f t="shared" si="10"/>
        <v/>
      </c>
      <c r="H540" s="331"/>
    </row>
    <row r="541" spans="1:8">
      <c r="A541" s="274"/>
      <c r="B541" s="1679"/>
      <c r="C541" s="338"/>
      <c r="D541" s="276"/>
      <c r="E541" s="909"/>
      <c r="F541" s="312">
        <v>0</v>
      </c>
      <c r="G541" s="279" t="str">
        <f t="shared" si="10"/>
        <v/>
      </c>
      <c r="H541" s="331"/>
    </row>
    <row r="542" spans="1:8">
      <c r="A542" s="274"/>
      <c r="B542" s="1679"/>
      <c r="C542" s="338"/>
      <c r="D542" s="276"/>
      <c r="E542" s="909"/>
      <c r="F542" s="312">
        <v>0</v>
      </c>
      <c r="G542" s="279" t="str">
        <f t="shared" si="10"/>
        <v/>
      </c>
      <c r="H542" s="331"/>
    </row>
    <row r="543" spans="1:8">
      <c r="A543" s="274"/>
      <c r="B543" s="1679"/>
      <c r="C543" s="338"/>
      <c r="D543" s="276"/>
      <c r="E543" s="909"/>
      <c r="F543" s="312">
        <v>0</v>
      </c>
      <c r="G543" s="279" t="str">
        <f t="shared" si="10"/>
        <v/>
      </c>
      <c r="H543" s="331"/>
    </row>
    <row r="544" spans="1:8">
      <c r="A544" s="274"/>
      <c r="B544" s="1679"/>
      <c r="C544" s="338"/>
      <c r="D544" s="276"/>
      <c r="E544" s="909"/>
      <c r="F544" s="312">
        <v>0</v>
      </c>
      <c r="G544" s="279" t="str">
        <f t="shared" si="10"/>
        <v/>
      </c>
      <c r="H544" s="331"/>
    </row>
    <row r="545" spans="1:8">
      <c r="A545" s="274"/>
      <c r="B545" s="1679"/>
      <c r="C545" s="338"/>
      <c r="D545" s="276"/>
      <c r="E545" s="909"/>
      <c r="F545" s="312">
        <v>0</v>
      </c>
      <c r="G545" s="279" t="str">
        <f t="shared" si="10"/>
        <v/>
      </c>
      <c r="H545" s="331"/>
    </row>
    <row r="546" spans="1:8">
      <c r="A546" s="274"/>
      <c r="B546" s="1679"/>
      <c r="C546" s="338"/>
      <c r="D546" s="276"/>
      <c r="E546" s="909"/>
      <c r="F546" s="312">
        <v>0</v>
      </c>
      <c r="G546" s="279" t="str">
        <f t="shared" si="10"/>
        <v/>
      </c>
      <c r="H546" s="331"/>
    </row>
    <row r="547" spans="1:8">
      <c r="A547" s="274"/>
      <c r="B547" s="1679"/>
      <c r="C547" s="338"/>
      <c r="D547" s="276"/>
      <c r="E547" s="909"/>
      <c r="F547" s="312">
        <v>0</v>
      </c>
      <c r="G547" s="279" t="str">
        <f t="shared" si="10"/>
        <v/>
      </c>
      <c r="H547" s="331"/>
    </row>
    <row r="548" spans="1:8">
      <c r="A548" s="274"/>
      <c r="B548" s="1679"/>
      <c r="C548" s="338"/>
      <c r="D548" s="276"/>
      <c r="E548" s="909"/>
      <c r="F548" s="312">
        <v>0</v>
      </c>
      <c r="G548" s="279" t="str">
        <f t="shared" si="10"/>
        <v/>
      </c>
      <c r="H548" s="331"/>
    </row>
    <row r="549" spans="1:8">
      <c r="A549" s="274"/>
      <c r="B549" s="1679"/>
      <c r="C549" s="338"/>
      <c r="D549" s="276"/>
      <c r="E549" s="909"/>
      <c r="F549" s="312">
        <v>0</v>
      </c>
      <c r="G549" s="279" t="str">
        <f t="shared" si="10"/>
        <v/>
      </c>
      <c r="H549" s="331"/>
    </row>
    <row r="550" spans="1:8">
      <c r="A550" s="274"/>
      <c r="B550" s="1679"/>
      <c r="C550" s="338"/>
      <c r="D550" s="276"/>
      <c r="E550" s="909"/>
      <c r="F550" s="312">
        <v>0</v>
      </c>
      <c r="G550" s="279" t="str">
        <f t="shared" si="10"/>
        <v/>
      </c>
      <c r="H550" s="331"/>
    </row>
    <row r="551" spans="1:8">
      <c r="A551" s="274"/>
      <c r="B551" s="1679"/>
      <c r="C551" s="338"/>
      <c r="D551" s="276"/>
      <c r="E551" s="909"/>
      <c r="F551" s="312">
        <v>0</v>
      </c>
      <c r="G551" s="279" t="str">
        <f t="shared" si="10"/>
        <v/>
      </c>
      <c r="H551" s="331"/>
    </row>
    <row r="552" spans="1:8">
      <c r="A552" s="274"/>
      <c r="B552" s="1679"/>
      <c r="C552" s="338"/>
      <c r="D552" s="276"/>
      <c r="E552" s="909"/>
      <c r="F552" s="312">
        <v>0</v>
      </c>
      <c r="G552" s="279" t="str">
        <f t="shared" si="10"/>
        <v/>
      </c>
      <c r="H552" s="331"/>
    </row>
    <row r="553" spans="1:8">
      <c r="A553" s="274"/>
      <c r="B553" s="1679"/>
      <c r="C553" s="338"/>
      <c r="D553" s="276"/>
      <c r="E553" s="909"/>
      <c r="F553" s="312">
        <v>0</v>
      </c>
      <c r="G553" s="279" t="str">
        <f t="shared" si="10"/>
        <v/>
      </c>
      <c r="H553" s="331"/>
    </row>
    <row r="554" spans="1:8">
      <c r="A554" s="274"/>
      <c r="B554" s="1679"/>
      <c r="C554" s="338"/>
      <c r="D554" s="276"/>
      <c r="E554" s="909"/>
      <c r="F554" s="312">
        <v>0</v>
      </c>
      <c r="G554" s="279" t="str">
        <f t="shared" si="10"/>
        <v/>
      </c>
      <c r="H554" s="331"/>
    </row>
    <row r="555" spans="1:8">
      <c r="A555" s="274"/>
      <c r="B555" s="1679"/>
      <c r="C555" s="338"/>
      <c r="D555" s="276"/>
      <c r="E555" s="909"/>
      <c r="F555" s="312">
        <v>0</v>
      </c>
      <c r="G555" s="279" t="str">
        <f t="shared" si="10"/>
        <v/>
      </c>
      <c r="H555" s="331"/>
    </row>
    <row r="556" spans="1:8">
      <c r="A556" s="274"/>
      <c r="B556" s="1679"/>
      <c r="C556" s="338"/>
      <c r="D556" s="276"/>
      <c r="E556" s="909"/>
      <c r="F556" s="312">
        <v>0</v>
      </c>
      <c r="G556" s="279" t="str">
        <f t="shared" si="10"/>
        <v/>
      </c>
      <c r="H556" s="331"/>
    </row>
    <row r="557" spans="1:8">
      <c r="A557" s="274"/>
      <c r="B557" s="1679"/>
      <c r="C557" s="338"/>
      <c r="D557" s="276"/>
      <c r="E557" s="909"/>
      <c r="F557" s="312">
        <v>0</v>
      </c>
      <c r="G557" s="279" t="str">
        <f t="shared" si="10"/>
        <v/>
      </c>
      <c r="H557" s="331"/>
    </row>
    <row r="558" spans="1:8">
      <c r="A558" s="274"/>
      <c r="B558" s="1679"/>
      <c r="C558" s="338"/>
      <c r="D558" s="276"/>
      <c r="E558" s="909"/>
      <c r="F558" s="312">
        <v>0</v>
      </c>
      <c r="G558" s="279" t="str">
        <f t="shared" si="10"/>
        <v/>
      </c>
      <c r="H558" s="331"/>
    </row>
    <row r="559" spans="1:8">
      <c r="A559" s="274"/>
      <c r="B559" s="1679"/>
      <c r="C559" s="338"/>
      <c r="D559" s="276"/>
      <c r="E559" s="909"/>
      <c r="F559" s="312">
        <v>0</v>
      </c>
      <c r="G559" s="279" t="str">
        <f t="shared" si="10"/>
        <v/>
      </c>
      <c r="H559" s="331"/>
    </row>
    <row r="560" spans="1:8">
      <c r="A560" s="274"/>
      <c r="B560" s="1679"/>
      <c r="C560" s="338"/>
      <c r="D560" s="276"/>
      <c r="E560" s="909"/>
      <c r="F560" s="312">
        <v>0</v>
      </c>
      <c r="G560" s="279" t="str">
        <f t="shared" si="10"/>
        <v/>
      </c>
      <c r="H560" s="331"/>
    </row>
    <row r="561" spans="1:8">
      <c r="A561" s="274"/>
      <c r="B561" s="1679"/>
      <c r="C561" s="338"/>
      <c r="D561" s="276"/>
      <c r="E561" s="909"/>
      <c r="F561" s="312">
        <v>0</v>
      </c>
      <c r="G561" s="279" t="str">
        <f t="shared" si="10"/>
        <v/>
      </c>
      <c r="H561" s="331"/>
    </row>
    <row r="562" spans="1:8">
      <c r="A562" s="274"/>
      <c r="B562" s="1679"/>
      <c r="C562" s="338"/>
      <c r="D562" s="276"/>
      <c r="E562" s="909"/>
      <c r="F562" s="312">
        <v>0</v>
      </c>
      <c r="G562" s="279" t="str">
        <f t="shared" si="10"/>
        <v/>
      </c>
      <c r="H562" s="331"/>
    </row>
    <row r="563" spans="1:8">
      <c r="A563" s="274"/>
      <c r="B563" s="1679"/>
      <c r="C563" s="338"/>
      <c r="D563" s="276"/>
      <c r="E563" s="909"/>
      <c r="F563" s="312">
        <v>0</v>
      </c>
      <c r="G563" s="279" t="str">
        <f t="shared" si="10"/>
        <v/>
      </c>
      <c r="H563" s="331"/>
    </row>
    <row r="564" spans="1:8">
      <c r="A564" s="274"/>
      <c r="B564" s="1679"/>
      <c r="C564" s="338"/>
      <c r="D564" s="276"/>
      <c r="E564" s="909"/>
      <c r="F564" s="312">
        <v>0</v>
      </c>
      <c r="G564" s="279" t="str">
        <f t="shared" si="10"/>
        <v/>
      </c>
      <c r="H564" s="331"/>
    </row>
    <row r="565" spans="1:8">
      <c r="A565" s="274"/>
      <c r="B565" s="1679"/>
      <c r="C565" s="338"/>
      <c r="D565" s="276"/>
      <c r="E565" s="909"/>
      <c r="F565" s="312">
        <v>0</v>
      </c>
      <c r="G565" s="279" t="str">
        <f t="shared" si="10"/>
        <v/>
      </c>
      <c r="H565" s="331"/>
    </row>
    <row r="566" spans="1:8">
      <c r="A566" s="274"/>
      <c r="B566" s="1679"/>
      <c r="C566" s="338"/>
      <c r="D566" s="276"/>
      <c r="E566" s="909"/>
      <c r="F566" s="312">
        <v>0</v>
      </c>
      <c r="G566" s="279" t="str">
        <f t="shared" si="10"/>
        <v/>
      </c>
      <c r="H566" s="331"/>
    </row>
    <row r="567" spans="1:8">
      <c r="A567" s="274"/>
      <c r="B567" s="1679"/>
      <c r="C567" s="338"/>
      <c r="D567" s="276"/>
      <c r="E567" s="909"/>
      <c r="F567" s="312">
        <v>0</v>
      </c>
      <c r="G567" s="279" t="str">
        <f t="shared" si="10"/>
        <v/>
      </c>
      <c r="H567" s="331"/>
    </row>
    <row r="568" spans="1:8">
      <c r="A568" s="274"/>
      <c r="B568" s="1679"/>
      <c r="C568" s="338"/>
      <c r="D568" s="276"/>
      <c r="E568" s="909"/>
      <c r="F568" s="312">
        <v>0</v>
      </c>
      <c r="G568" s="279" t="str">
        <f t="shared" ref="G568:G631" si="11">IF(E568=0,"",F568*E568)</f>
        <v/>
      </c>
      <c r="H568" s="331"/>
    </row>
    <row r="569" spans="1:8">
      <c r="A569" s="274"/>
      <c r="B569" s="1679"/>
      <c r="C569" s="338"/>
      <c r="D569" s="276"/>
      <c r="E569" s="909"/>
      <c r="F569" s="312">
        <v>0</v>
      </c>
      <c r="G569" s="279" t="str">
        <f t="shared" si="11"/>
        <v/>
      </c>
      <c r="H569" s="331"/>
    </row>
    <row r="570" spans="1:8">
      <c r="A570" s="274"/>
      <c r="B570" s="1679"/>
      <c r="C570" s="338"/>
      <c r="D570" s="276"/>
      <c r="E570" s="909"/>
      <c r="F570" s="312">
        <v>0</v>
      </c>
      <c r="G570" s="279" t="str">
        <f t="shared" si="11"/>
        <v/>
      </c>
      <c r="H570" s="331"/>
    </row>
    <row r="571" spans="1:8">
      <c r="A571" s="274"/>
      <c r="B571" s="1679"/>
      <c r="C571" s="338"/>
      <c r="D571" s="276"/>
      <c r="E571" s="909"/>
      <c r="F571" s="312">
        <v>0</v>
      </c>
      <c r="G571" s="279" t="str">
        <f t="shared" si="11"/>
        <v/>
      </c>
      <c r="H571" s="331"/>
    </row>
    <row r="572" spans="1:8">
      <c r="A572" s="274"/>
      <c r="B572" s="1679"/>
      <c r="C572" s="338"/>
      <c r="D572" s="276"/>
      <c r="E572" s="909"/>
      <c r="F572" s="312">
        <v>0</v>
      </c>
      <c r="G572" s="279" t="str">
        <f t="shared" si="11"/>
        <v/>
      </c>
      <c r="H572" s="331"/>
    </row>
    <row r="573" spans="1:8">
      <c r="A573" s="274"/>
      <c r="B573" s="1679"/>
      <c r="C573" s="338"/>
      <c r="D573" s="276"/>
      <c r="E573" s="909"/>
      <c r="F573" s="312">
        <v>0</v>
      </c>
      <c r="G573" s="279" t="str">
        <f t="shared" si="11"/>
        <v/>
      </c>
      <c r="H573" s="331"/>
    </row>
    <row r="574" spans="1:8">
      <c r="A574" s="274"/>
      <c r="B574" s="1679"/>
      <c r="C574" s="338"/>
      <c r="D574" s="276"/>
      <c r="E574" s="909"/>
      <c r="F574" s="312">
        <v>0</v>
      </c>
      <c r="G574" s="279" t="str">
        <f t="shared" si="11"/>
        <v/>
      </c>
      <c r="H574" s="331"/>
    </row>
    <row r="575" spans="1:8">
      <c r="A575" s="274"/>
      <c r="B575" s="1679"/>
      <c r="C575" s="338"/>
      <c r="D575" s="276"/>
      <c r="E575" s="909"/>
      <c r="F575" s="312">
        <v>0</v>
      </c>
      <c r="G575" s="279" t="str">
        <f t="shared" si="11"/>
        <v/>
      </c>
      <c r="H575" s="331"/>
    </row>
    <row r="576" spans="1:8">
      <c r="A576" s="274"/>
      <c r="B576" s="1679"/>
      <c r="C576" s="338"/>
      <c r="D576" s="276"/>
      <c r="E576" s="909"/>
      <c r="F576" s="312">
        <v>0</v>
      </c>
      <c r="G576" s="279" t="str">
        <f t="shared" si="11"/>
        <v/>
      </c>
      <c r="H576" s="331"/>
    </row>
    <row r="577" spans="1:8">
      <c r="A577" s="274"/>
      <c r="B577" s="1679"/>
      <c r="C577" s="338"/>
      <c r="D577" s="276"/>
      <c r="E577" s="909"/>
      <c r="F577" s="312">
        <v>0</v>
      </c>
      <c r="G577" s="279" t="str">
        <f t="shared" si="11"/>
        <v/>
      </c>
      <c r="H577" s="331"/>
    </row>
    <row r="578" spans="1:8">
      <c r="A578" s="274"/>
      <c r="B578" s="1679"/>
      <c r="C578" s="338"/>
      <c r="D578" s="276"/>
      <c r="E578" s="909"/>
      <c r="F578" s="312">
        <v>0</v>
      </c>
      <c r="G578" s="279" t="str">
        <f t="shared" si="11"/>
        <v/>
      </c>
      <c r="H578" s="331"/>
    </row>
    <row r="579" spans="1:8">
      <c r="A579" s="274"/>
      <c r="B579" s="1679"/>
      <c r="C579" s="338"/>
      <c r="D579" s="276"/>
      <c r="E579" s="909"/>
      <c r="F579" s="312">
        <v>0</v>
      </c>
      <c r="G579" s="279" t="str">
        <f t="shared" si="11"/>
        <v/>
      </c>
      <c r="H579" s="331"/>
    </row>
    <row r="580" spans="1:8">
      <c r="A580" s="274"/>
      <c r="B580" s="1679"/>
      <c r="C580" s="338"/>
      <c r="D580" s="276"/>
      <c r="E580" s="909"/>
      <c r="F580" s="312">
        <v>0</v>
      </c>
      <c r="G580" s="279" t="str">
        <f t="shared" si="11"/>
        <v/>
      </c>
      <c r="H580" s="331"/>
    </row>
    <row r="581" spans="1:8">
      <c r="A581" s="274"/>
      <c r="B581" s="1679"/>
      <c r="C581" s="338"/>
      <c r="D581" s="276"/>
      <c r="E581" s="909"/>
      <c r="F581" s="312">
        <v>0</v>
      </c>
      <c r="G581" s="279" t="str">
        <f t="shared" si="11"/>
        <v/>
      </c>
      <c r="H581" s="331"/>
    </row>
    <row r="582" spans="1:8">
      <c r="A582" s="274"/>
      <c r="B582" s="1679"/>
      <c r="C582" s="338"/>
      <c r="D582" s="276"/>
      <c r="E582" s="909"/>
      <c r="F582" s="312">
        <v>0</v>
      </c>
      <c r="G582" s="279" t="str">
        <f t="shared" si="11"/>
        <v/>
      </c>
      <c r="H582" s="331"/>
    </row>
    <row r="583" spans="1:8">
      <c r="A583" s="274"/>
      <c r="B583" s="1679"/>
      <c r="C583" s="338"/>
      <c r="D583" s="276"/>
      <c r="E583" s="909"/>
      <c r="F583" s="312">
        <v>0</v>
      </c>
      <c r="G583" s="279" t="str">
        <f t="shared" si="11"/>
        <v/>
      </c>
      <c r="H583" s="331"/>
    </row>
    <row r="584" spans="1:8">
      <c r="A584" s="274"/>
      <c r="B584" s="1679"/>
      <c r="C584" s="338"/>
      <c r="D584" s="276"/>
      <c r="E584" s="909"/>
      <c r="F584" s="312">
        <v>0</v>
      </c>
      <c r="G584" s="279" t="str">
        <f t="shared" si="11"/>
        <v/>
      </c>
      <c r="H584" s="331"/>
    </row>
    <row r="585" spans="1:8">
      <c r="A585" s="274"/>
      <c r="B585" s="1679"/>
      <c r="C585" s="338"/>
      <c r="D585" s="276"/>
      <c r="E585" s="909"/>
      <c r="F585" s="312">
        <v>0</v>
      </c>
      <c r="G585" s="279" t="str">
        <f t="shared" si="11"/>
        <v/>
      </c>
      <c r="H585" s="331"/>
    </row>
    <row r="586" spans="1:8">
      <c r="A586" s="274"/>
      <c r="B586" s="1679"/>
      <c r="C586" s="338"/>
      <c r="D586" s="276"/>
      <c r="E586" s="909"/>
      <c r="F586" s="312">
        <v>0</v>
      </c>
      <c r="G586" s="279" t="str">
        <f t="shared" si="11"/>
        <v/>
      </c>
      <c r="H586" s="331"/>
    </row>
    <row r="587" spans="1:8">
      <c r="A587" s="274"/>
      <c r="B587" s="1679"/>
      <c r="C587" s="338"/>
      <c r="D587" s="276"/>
      <c r="E587" s="909"/>
      <c r="F587" s="312">
        <v>0</v>
      </c>
      <c r="G587" s="279" t="str">
        <f t="shared" si="11"/>
        <v/>
      </c>
      <c r="H587" s="331"/>
    </row>
    <row r="588" spans="1:8">
      <c r="A588" s="274"/>
      <c r="B588" s="1679"/>
      <c r="C588" s="338"/>
      <c r="D588" s="276"/>
      <c r="E588" s="909"/>
      <c r="F588" s="312">
        <v>0</v>
      </c>
      <c r="G588" s="279" t="str">
        <f t="shared" si="11"/>
        <v/>
      </c>
      <c r="H588" s="331"/>
    </row>
    <row r="589" spans="1:8">
      <c r="A589" s="274"/>
      <c r="B589" s="1679"/>
      <c r="C589" s="338"/>
      <c r="D589" s="276"/>
      <c r="E589" s="909"/>
      <c r="F589" s="312">
        <v>0</v>
      </c>
      <c r="G589" s="279" t="str">
        <f t="shared" si="11"/>
        <v/>
      </c>
      <c r="H589" s="331"/>
    </row>
    <row r="590" spans="1:8">
      <c r="A590" s="274"/>
      <c r="B590" s="1679"/>
      <c r="C590" s="338"/>
      <c r="D590" s="276"/>
      <c r="E590" s="909"/>
      <c r="F590" s="312">
        <v>0</v>
      </c>
      <c r="G590" s="279" t="str">
        <f t="shared" si="11"/>
        <v/>
      </c>
      <c r="H590" s="331"/>
    </row>
    <row r="591" spans="1:8">
      <c r="A591" s="274"/>
      <c r="B591" s="1679"/>
      <c r="C591" s="338"/>
      <c r="D591" s="276"/>
      <c r="E591" s="909"/>
      <c r="F591" s="312">
        <v>0</v>
      </c>
      <c r="G591" s="279" t="str">
        <f t="shared" si="11"/>
        <v/>
      </c>
      <c r="H591" s="331"/>
    </row>
    <row r="592" spans="1:8">
      <c r="A592" s="274"/>
      <c r="B592" s="1679"/>
      <c r="C592" s="338"/>
      <c r="D592" s="276"/>
      <c r="E592" s="909"/>
      <c r="F592" s="312">
        <v>0</v>
      </c>
      <c r="G592" s="279" t="str">
        <f t="shared" si="11"/>
        <v/>
      </c>
      <c r="H592" s="331"/>
    </row>
    <row r="593" spans="1:8">
      <c r="A593" s="274"/>
      <c r="B593" s="1679"/>
      <c r="C593" s="338"/>
      <c r="D593" s="276"/>
      <c r="E593" s="909"/>
      <c r="F593" s="312">
        <v>0</v>
      </c>
      <c r="G593" s="279" t="str">
        <f t="shared" si="11"/>
        <v/>
      </c>
      <c r="H593" s="331"/>
    </row>
    <row r="594" spans="1:8">
      <c r="A594" s="274"/>
      <c r="B594" s="1679"/>
      <c r="C594" s="338"/>
      <c r="D594" s="276"/>
      <c r="E594" s="909"/>
      <c r="F594" s="312">
        <v>0</v>
      </c>
      <c r="G594" s="279" t="str">
        <f t="shared" si="11"/>
        <v/>
      </c>
      <c r="H594" s="331"/>
    </row>
    <row r="595" spans="1:8">
      <c r="A595" s="274"/>
      <c r="B595" s="1679"/>
      <c r="C595" s="338"/>
      <c r="D595" s="276"/>
      <c r="E595" s="909"/>
      <c r="F595" s="312">
        <v>0</v>
      </c>
      <c r="G595" s="279" t="str">
        <f t="shared" si="11"/>
        <v/>
      </c>
      <c r="H595" s="331"/>
    </row>
    <row r="596" spans="1:8">
      <c r="A596" s="274"/>
      <c r="B596" s="1679"/>
      <c r="C596" s="338"/>
      <c r="D596" s="276"/>
      <c r="E596" s="909"/>
      <c r="F596" s="312">
        <v>0</v>
      </c>
      <c r="G596" s="279" t="str">
        <f t="shared" si="11"/>
        <v/>
      </c>
      <c r="H596" s="331"/>
    </row>
    <row r="597" spans="1:8">
      <c r="A597" s="274"/>
      <c r="B597" s="1679"/>
      <c r="C597" s="338"/>
      <c r="D597" s="276"/>
      <c r="E597" s="909"/>
      <c r="F597" s="312">
        <v>0</v>
      </c>
      <c r="G597" s="279" t="str">
        <f t="shared" si="11"/>
        <v/>
      </c>
      <c r="H597" s="331"/>
    </row>
    <row r="598" spans="1:8">
      <c r="A598" s="274"/>
      <c r="B598" s="1679"/>
      <c r="C598" s="338"/>
      <c r="D598" s="276"/>
      <c r="E598" s="909"/>
      <c r="F598" s="312">
        <v>0</v>
      </c>
      <c r="G598" s="279" t="str">
        <f t="shared" si="11"/>
        <v/>
      </c>
      <c r="H598" s="331"/>
    </row>
    <row r="599" spans="1:8">
      <c r="A599" s="274"/>
      <c r="B599" s="1679"/>
      <c r="C599" s="338"/>
      <c r="D599" s="276"/>
      <c r="E599" s="909"/>
      <c r="F599" s="312">
        <v>0</v>
      </c>
      <c r="G599" s="279" t="str">
        <f t="shared" si="11"/>
        <v/>
      </c>
      <c r="H599" s="331"/>
    </row>
    <row r="600" spans="1:8">
      <c r="A600" s="274"/>
      <c r="B600" s="1679"/>
      <c r="C600" s="338"/>
      <c r="D600" s="276"/>
      <c r="E600" s="909"/>
      <c r="F600" s="312">
        <v>0</v>
      </c>
      <c r="G600" s="279" t="str">
        <f t="shared" si="11"/>
        <v/>
      </c>
      <c r="H600" s="331"/>
    </row>
    <row r="601" spans="1:8">
      <c r="A601" s="274"/>
      <c r="B601" s="1679"/>
      <c r="C601" s="338"/>
      <c r="D601" s="276"/>
      <c r="E601" s="909"/>
      <c r="F601" s="312">
        <v>0</v>
      </c>
      <c r="G601" s="279" t="str">
        <f t="shared" si="11"/>
        <v/>
      </c>
      <c r="H601" s="331"/>
    </row>
    <row r="602" spans="1:8">
      <c r="A602" s="274"/>
      <c r="B602" s="1679"/>
      <c r="C602" s="338"/>
      <c r="D602" s="276"/>
      <c r="E602" s="909"/>
      <c r="F602" s="312">
        <v>0</v>
      </c>
      <c r="G602" s="279" t="str">
        <f t="shared" si="11"/>
        <v/>
      </c>
      <c r="H602" s="331"/>
    </row>
    <row r="603" spans="1:8">
      <c r="A603" s="274"/>
      <c r="B603" s="1679"/>
      <c r="C603" s="338"/>
      <c r="D603" s="276"/>
      <c r="E603" s="909"/>
      <c r="F603" s="312">
        <v>0</v>
      </c>
      <c r="G603" s="279" t="str">
        <f t="shared" si="11"/>
        <v/>
      </c>
      <c r="H603" s="331"/>
    </row>
    <row r="604" spans="1:8">
      <c r="A604" s="274"/>
      <c r="B604" s="1679"/>
      <c r="C604" s="338"/>
      <c r="D604" s="276"/>
      <c r="E604" s="909"/>
      <c r="F604" s="312">
        <v>0</v>
      </c>
      <c r="G604" s="279" t="str">
        <f t="shared" si="11"/>
        <v/>
      </c>
      <c r="H604" s="331"/>
    </row>
    <row r="605" spans="1:8">
      <c r="A605" s="274"/>
      <c r="B605" s="1679"/>
      <c r="C605" s="338"/>
      <c r="D605" s="276"/>
      <c r="E605" s="909"/>
      <c r="F605" s="312">
        <v>0</v>
      </c>
      <c r="G605" s="279" t="str">
        <f t="shared" si="11"/>
        <v/>
      </c>
      <c r="H605" s="331"/>
    </row>
    <row r="606" spans="1:8">
      <c r="A606" s="274"/>
      <c r="B606" s="1679"/>
      <c r="C606" s="338"/>
      <c r="D606" s="276"/>
      <c r="E606" s="909"/>
      <c r="F606" s="312">
        <v>0</v>
      </c>
      <c r="G606" s="279" t="str">
        <f t="shared" si="11"/>
        <v/>
      </c>
      <c r="H606" s="331"/>
    </row>
    <row r="607" spans="1:8">
      <c r="A607" s="274"/>
      <c r="B607" s="1679"/>
      <c r="C607" s="338"/>
      <c r="D607" s="276"/>
      <c r="E607" s="909"/>
      <c r="F607" s="312">
        <v>0</v>
      </c>
      <c r="G607" s="279" t="str">
        <f t="shared" si="11"/>
        <v/>
      </c>
      <c r="H607" s="331"/>
    </row>
    <row r="608" spans="1:8">
      <c r="A608" s="274"/>
      <c r="B608" s="1679"/>
      <c r="C608" s="338"/>
      <c r="D608" s="276"/>
      <c r="E608" s="909"/>
      <c r="F608" s="312">
        <v>0</v>
      </c>
      <c r="G608" s="279" t="str">
        <f t="shared" si="11"/>
        <v/>
      </c>
      <c r="H608" s="331"/>
    </row>
    <row r="609" spans="1:8">
      <c r="A609" s="274"/>
      <c r="B609" s="1679"/>
      <c r="C609" s="338"/>
      <c r="D609" s="276"/>
      <c r="E609" s="909"/>
      <c r="F609" s="312">
        <v>0</v>
      </c>
      <c r="G609" s="279" t="str">
        <f t="shared" si="11"/>
        <v/>
      </c>
      <c r="H609" s="331"/>
    </row>
    <row r="610" spans="1:8">
      <c r="A610" s="274"/>
      <c r="B610" s="1679"/>
      <c r="C610" s="338"/>
      <c r="D610" s="276"/>
      <c r="E610" s="909"/>
      <c r="F610" s="312">
        <v>0</v>
      </c>
      <c r="G610" s="279" t="str">
        <f t="shared" si="11"/>
        <v/>
      </c>
      <c r="H610" s="331"/>
    </row>
    <row r="611" spans="1:8">
      <c r="A611" s="274"/>
      <c r="B611" s="1679"/>
      <c r="C611" s="338"/>
      <c r="D611" s="276"/>
      <c r="E611" s="909"/>
      <c r="F611" s="312">
        <v>0</v>
      </c>
      <c r="G611" s="279" t="str">
        <f t="shared" si="11"/>
        <v/>
      </c>
      <c r="H611" s="331"/>
    </row>
    <row r="612" spans="1:8">
      <c r="A612" s="274"/>
      <c r="B612" s="1679"/>
      <c r="C612" s="338"/>
      <c r="D612" s="276"/>
      <c r="E612" s="909"/>
      <c r="F612" s="312">
        <v>0</v>
      </c>
      <c r="G612" s="279" t="str">
        <f t="shared" si="11"/>
        <v/>
      </c>
      <c r="H612" s="331"/>
    </row>
    <row r="613" spans="1:8">
      <c r="A613" s="274"/>
      <c r="B613" s="1679"/>
      <c r="C613" s="338"/>
      <c r="D613" s="276"/>
      <c r="E613" s="909"/>
      <c r="F613" s="312">
        <v>0</v>
      </c>
      <c r="G613" s="279" t="str">
        <f t="shared" si="11"/>
        <v/>
      </c>
      <c r="H613" s="331"/>
    </row>
    <row r="614" spans="1:8">
      <c r="A614" s="274"/>
      <c r="B614" s="1679"/>
      <c r="C614" s="338"/>
      <c r="D614" s="276"/>
      <c r="E614" s="909"/>
      <c r="F614" s="312">
        <v>0</v>
      </c>
      <c r="G614" s="279" t="str">
        <f t="shared" si="11"/>
        <v/>
      </c>
      <c r="H614" s="331"/>
    </row>
    <row r="615" spans="1:8">
      <c r="A615" s="274"/>
      <c r="B615" s="1679"/>
      <c r="C615" s="338"/>
      <c r="D615" s="276"/>
      <c r="E615" s="909"/>
      <c r="F615" s="312">
        <v>0</v>
      </c>
      <c r="G615" s="279" t="str">
        <f t="shared" si="11"/>
        <v/>
      </c>
      <c r="H615" s="331"/>
    </row>
    <row r="616" spans="1:8">
      <c r="A616" s="274"/>
      <c r="B616" s="1679"/>
      <c r="C616" s="338"/>
      <c r="D616" s="276"/>
      <c r="E616" s="909"/>
      <c r="F616" s="312">
        <v>0</v>
      </c>
      <c r="G616" s="279" t="str">
        <f t="shared" si="11"/>
        <v/>
      </c>
      <c r="H616" s="331"/>
    </row>
    <row r="617" spans="1:8">
      <c r="A617" s="274"/>
      <c r="B617" s="1679"/>
      <c r="C617" s="338"/>
      <c r="D617" s="276"/>
      <c r="E617" s="909"/>
      <c r="F617" s="312">
        <v>0</v>
      </c>
      <c r="G617" s="279" t="str">
        <f t="shared" si="11"/>
        <v/>
      </c>
      <c r="H617" s="331"/>
    </row>
    <row r="618" spans="1:8">
      <c r="A618" s="274"/>
      <c r="B618" s="1679"/>
      <c r="C618" s="338"/>
      <c r="D618" s="276"/>
      <c r="E618" s="909"/>
      <c r="F618" s="312">
        <v>0</v>
      </c>
      <c r="G618" s="279" t="str">
        <f t="shared" si="11"/>
        <v/>
      </c>
      <c r="H618" s="331"/>
    </row>
    <row r="619" spans="1:8">
      <c r="A619" s="274"/>
      <c r="B619" s="1679"/>
      <c r="C619" s="338"/>
      <c r="D619" s="276"/>
      <c r="E619" s="909"/>
      <c r="F619" s="312">
        <v>0</v>
      </c>
      <c r="G619" s="279" t="str">
        <f t="shared" si="11"/>
        <v/>
      </c>
      <c r="H619" s="331"/>
    </row>
    <row r="620" spans="1:8">
      <c r="A620" s="274"/>
      <c r="B620" s="1679"/>
      <c r="C620" s="338"/>
      <c r="D620" s="276"/>
      <c r="E620" s="909"/>
      <c r="F620" s="312">
        <v>0</v>
      </c>
      <c r="G620" s="279" t="str">
        <f t="shared" si="11"/>
        <v/>
      </c>
      <c r="H620" s="331"/>
    </row>
    <row r="621" spans="1:8">
      <c r="A621" s="274"/>
      <c r="B621" s="1679"/>
      <c r="C621" s="338"/>
      <c r="D621" s="276"/>
      <c r="E621" s="909"/>
      <c r="F621" s="312">
        <v>0</v>
      </c>
      <c r="G621" s="279" t="str">
        <f t="shared" si="11"/>
        <v/>
      </c>
      <c r="H621" s="331"/>
    </row>
    <row r="622" spans="1:8">
      <c r="A622" s="274"/>
      <c r="B622" s="1679"/>
      <c r="C622" s="338"/>
      <c r="D622" s="276"/>
      <c r="E622" s="909"/>
      <c r="F622" s="312">
        <v>0</v>
      </c>
      <c r="G622" s="279" t="str">
        <f t="shared" si="11"/>
        <v/>
      </c>
      <c r="H622" s="331"/>
    </row>
    <row r="623" spans="1:8">
      <c r="A623" s="274"/>
      <c r="B623" s="1679"/>
      <c r="C623" s="338"/>
      <c r="D623" s="276"/>
      <c r="E623" s="909"/>
      <c r="F623" s="312">
        <v>0</v>
      </c>
      <c r="G623" s="279" t="str">
        <f t="shared" si="11"/>
        <v/>
      </c>
      <c r="H623" s="331"/>
    </row>
    <row r="624" spans="1:8">
      <c r="A624" s="274"/>
      <c r="B624" s="1679"/>
      <c r="C624" s="338"/>
      <c r="D624" s="276"/>
      <c r="E624" s="909"/>
      <c r="F624" s="312">
        <v>0</v>
      </c>
      <c r="G624" s="279" t="str">
        <f t="shared" si="11"/>
        <v/>
      </c>
      <c r="H624" s="331"/>
    </row>
    <row r="625" spans="1:8">
      <c r="A625" s="274"/>
      <c r="B625" s="1679"/>
      <c r="C625" s="338"/>
      <c r="D625" s="276"/>
      <c r="E625" s="909"/>
      <c r="F625" s="312">
        <v>0</v>
      </c>
      <c r="G625" s="279" t="str">
        <f t="shared" si="11"/>
        <v/>
      </c>
      <c r="H625" s="331"/>
    </row>
    <row r="626" spans="1:8">
      <c r="A626" s="274"/>
      <c r="B626" s="1679"/>
      <c r="C626" s="338"/>
      <c r="D626" s="276"/>
      <c r="E626" s="909"/>
      <c r="F626" s="312">
        <v>0</v>
      </c>
      <c r="G626" s="279" t="str">
        <f t="shared" si="11"/>
        <v/>
      </c>
      <c r="H626" s="331"/>
    </row>
    <row r="627" spans="1:8">
      <c r="A627" s="274"/>
      <c r="B627" s="1679"/>
      <c r="C627" s="338"/>
      <c r="D627" s="276"/>
      <c r="E627" s="909"/>
      <c r="F627" s="312">
        <v>0</v>
      </c>
      <c r="G627" s="279" t="str">
        <f t="shared" si="11"/>
        <v/>
      </c>
      <c r="H627" s="331"/>
    </row>
    <row r="628" spans="1:8">
      <c r="A628" s="274"/>
      <c r="B628" s="1679"/>
      <c r="C628" s="338"/>
      <c r="D628" s="276"/>
      <c r="E628" s="909"/>
      <c r="F628" s="312">
        <v>0</v>
      </c>
      <c r="G628" s="279" t="str">
        <f t="shared" si="11"/>
        <v/>
      </c>
      <c r="H628" s="331"/>
    </row>
    <row r="629" spans="1:8">
      <c r="F629" s="312">
        <v>0</v>
      </c>
      <c r="G629" s="279" t="str">
        <f t="shared" si="11"/>
        <v/>
      </c>
    </row>
    <row r="630" spans="1:8">
      <c r="F630" s="312">
        <v>0</v>
      </c>
      <c r="G630" s="279" t="str">
        <f t="shared" si="11"/>
        <v/>
      </c>
    </row>
    <row r="631" spans="1:8">
      <c r="F631" s="312">
        <v>0</v>
      </c>
      <c r="G631" s="279" t="str">
        <f t="shared" si="11"/>
        <v/>
      </c>
    </row>
    <row r="632" spans="1:8">
      <c r="F632" s="312">
        <v>0</v>
      </c>
      <c r="G632" s="279" t="str">
        <f t="shared" ref="G632:G695" si="12">IF(E632=0,"",F632*E632)</f>
        <v/>
      </c>
    </row>
    <row r="633" spans="1:8">
      <c r="F633" s="312">
        <v>0</v>
      </c>
      <c r="G633" s="279" t="str">
        <f t="shared" si="12"/>
        <v/>
      </c>
    </row>
    <row r="634" spans="1:8">
      <c r="F634" s="312">
        <v>0</v>
      </c>
      <c r="G634" s="279" t="str">
        <f t="shared" si="12"/>
        <v/>
      </c>
    </row>
    <row r="635" spans="1:8">
      <c r="F635" s="312">
        <v>0</v>
      </c>
      <c r="G635" s="279" t="str">
        <f t="shared" si="12"/>
        <v/>
      </c>
    </row>
    <row r="636" spans="1:8">
      <c r="F636" s="312">
        <v>0</v>
      </c>
      <c r="G636" s="279" t="str">
        <f t="shared" si="12"/>
        <v/>
      </c>
    </row>
    <row r="637" spans="1:8">
      <c r="F637" s="312">
        <v>0</v>
      </c>
      <c r="G637" s="279" t="str">
        <f t="shared" si="12"/>
        <v/>
      </c>
    </row>
    <row r="638" spans="1:8">
      <c r="F638" s="312">
        <v>0</v>
      </c>
      <c r="G638" s="279" t="str">
        <f t="shared" si="12"/>
        <v/>
      </c>
    </row>
    <row r="639" spans="1:8">
      <c r="F639" s="312">
        <v>0</v>
      </c>
      <c r="G639" s="279" t="str">
        <f t="shared" si="12"/>
        <v/>
      </c>
    </row>
    <row r="640" spans="1:8">
      <c r="F640" s="312">
        <v>0</v>
      </c>
      <c r="G640" s="279" t="str">
        <f t="shared" si="12"/>
        <v/>
      </c>
    </row>
    <row r="641" spans="6:7">
      <c r="F641" s="312">
        <v>0</v>
      </c>
      <c r="G641" s="279" t="str">
        <f t="shared" si="12"/>
        <v/>
      </c>
    </row>
    <row r="642" spans="6:7">
      <c r="F642" s="312">
        <v>0</v>
      </c>
      <c r="G642" s="279" t="str">
        <f t="shared" si="12"/>
        <v/>
      </c>
    </row>
    <row r="643" spans="6:7">
      <c r="F643" s="312">
        <v>0</v>
      </c>
      <c r="G643" s="279" t="str">
        <f t="shared" si="12"/>
        <v/>
      </c>
    </row>
    <row r="644" spans="6:7">
      <c r="F644" s="312">
        <v>0</v>
      </c>
      <c r="G644" s="279" t="str">
        <f t="shared" si="12"/>
        <v/>
      </c>
    </row>
    <row r="645" spans="6:7">
      <c r="F645" s="312">
        <v>0</v>
      </c>
      <c r="G645" s="279" t="str">
        <f t="shared" si="12"/>
        <v/>
      </c>
    </row>
    <row r="646" spans="6:7">
      <c r="F646" s="312">
        <v>0</v>
      </c>
      <c r="G646" s="279" t="str">
        <f t="shared" si="12"/>
        <v/>
      </c>
    </row>
    <row r="647" spans="6:7">
      <c r="F647" s="312">
        <v>0</v>
      </c>
      <c r="G647" s="279" t="str">
        <f t="shared" si="12"/>
        <v/>
      </c>
    </row>
    <row r="648" spans="6:7">
      <c r="F648" s="312">
        <v>0</v>
      </c>
      <c r="G648" s="279" t="str">
        <f t="shared" si="12"/>
        <v/>
      </c>
    </row>
    <row r="649" spans="6:7">
      <c r="F649" s="312">
        <v>0</v>
      </c>
      <c r="G649" s="279" t="str">
        <f t="shared" si="12"/>
        <v/>
      </c>
    </row>
    <row r="650" spans="6:7">
      <c r="F650" s="312">
        <v>0</v>
      </c>
      <c r="G650" s="279" t="str">
        <f t="shared" si="12"/>
        <v/>
      </c>
    </row>
    <row r="651" spans="6:7">
      <c r="F651" s="312">
        <v>0</v>
      </c>
      <c r="G651" s="279" t="str">
        <f t="shared" si="12"/>
        <v/>
      </c>
    </row>
    <row r="652" spans="6:7">
      <c r="F652" s="312">
        <v>0</v>
      </c>
      <c r="G652" s="279" t="str">
        <f t="shared" si="12"/>
        <v/>
      </c>
    </row>
    <row r="653" spans="6:7">
      <c r="F653" s="312">
        <v>0</v>
      </c>
      <c r="G653" s="279" t="str">
        <f t="shared" si="12"/>
        <v/>
      </c>
    </row>
    <row r="654" spans="6:7">
      <c r="F654" s="312">
        <v>0</v>
      </c>
      <c r="G654" s="279" t="str">
        <f t="shared" si="12"/>
        <v/>
      </c>
    </row>
    <row r="655" spans="6:7">
      <c r="F655" s="312">
        <v>0</v>
      </c>
      <c r="G655" s="279" t="str">
        <f t="shared" si="12"/>
        <v/>
      </c>
    </row>
    <row r="656" spans="6:7">
      <c r="F656" s="312">
        <v>0</v>
      </c>
      <c r="G656" s="279" t="str">
        <f t="shared" si="12"/>
        <v/>
      </c>
    </row>
    <row r="657" spans="6:7">
      <c r="F657" s="312">
        <v>0</v>
      </c>
      <c r="G657" s="279" t="str">
        <f t="shared" si="12"/>
        <v/>
      </c>
    </row>
    <row r="658" spans="6:7">
      <c r="F658" s="312">
        <v>0</v>
      </c>
      <c r="G658" s="279" t="str">
        <f t="shared" si="12"/>
        <v/>
      </c>
    </row>
    <row r="659" spans="6:7">
      <c r="F659" s="312">
        <v>0</v>
      </c>
      <c r="G659" s="279" t="str">
        <f t="shared" si="12"/>
        <v/>
      </c>
    </row>
    <row r="660" spans="6:7">
      <c r="F660" s="312">
        <v>0</v>
      </c>
      <c r="G660" s="279" t="str">
        <f t="shared" si="12"/>
        <v/>
      </c>
    </row>
    <row r="661" spans="6:7">
      <c r="F661" s="312">
        <v>0</v>
      </c>
      <c r="G661" s="279" t="str">
        <f t="shared" si="12"/>
        <v/>
      </c>
    </row>
    <row r="662" spans="6:7">
      <c r="F662" s="312">
        <v>0</v>
      </c>
      <c r="G662" s="279" t="str">
        <f t="shared" si="12"/>
        <v/>
      </c>
    </row>
    <row r="663" spans="6:7">
      <c r="F663" s="312">
        <v>0</v>
      </c>
      <c r="G663" s="279" t="str">
        <f t="shared" si="12"/>
        <v/>
      </c>
    </row>
    <row r="664" spans="6:7">
      <c r="F664" s="312">
        <v>0</v>
      </c>
      <c r="G664" s="279" t="str">
        <f t="shared" si="12"/>
        <v/>
      </c>
    </row>
    <row r="665" spans="6:7">
      <c r="F665" s="312">
        <v>0</v>
      </c>
      <c r="G665" s="279" t="str">
        <f t="shared" si="12"/>
        <v/>
      </c>
    </row>
    <row r="666" spans="6:7">
      <c r="F666" s="312">
        <v>0</v>
      </c>
      <c r="G666" s="279" t="str">
        <f t="shared" si="12"/>
        <v/>
      </c>
    </row>
    <row r="667" spans="6:7">
      <c r="F667" s="312">
        <v>0</v>
      </c>
      <c r="G667" s="279" t="str">
        <f t="shared" si="12"/>
        <v/>
      </c>
    </row>
    <row r="668" spans="6:7">
      <c r="F668" s="312">
        <v>0</v>
      </c>
      <c r="G668" s="279" t="str">
        <f t="shared" si="12"/>
        <v/>
      </c>
    </row>
    <row r="669" spans="6:7">
      <c r="F669" s="312">
        <v>0</v>
      </c>
      <c r="G669" s="279" t="str">
        <f t="shared" si="12"/>
        <v/>
      </c>
    </row>
    <row r="670" spans="6:7">
      <c r="F670" s="312">
        <v>0</v>
      </c>
      <c r="G670" s="279" t="str">
        <f t="shared" si="12"/>
        <v/>
      </c>
    </row>
    <row r="671" spans="6:7">
      <c r="F671" s="312">
        <v>0</v>
      </c>
      <c r="G671" s="279" t="str">
        <f t="shared" si="12"/>
        <v/>
      </c>
    </row>
    <row r="672" spans="6:7">
      <c r="F672" s="312">
        <v>0</v>
      </c>
      <c r="G672" s="279" t="str">
        <f t="shared" si="12"/>
        <v/>
      </c>
    </row>
    <row r="673" spans="6:7">
      <c r="F673" s="312">
        <v>0</v>
      </c>
      <c r="G673" s="279" t="str">
        <f t="shared" si="12"/>
        <v/>
      </c>
    </row>
    <row r="674" spans="6:7">
      <c r="F674" s="312">
        <v>0</v>
      </c>
      <c r="G674" s="279" t="str">
        <f t="shared" si="12"/>
        <v/>
      </c>
    </row>
    <row r="675" spans="6:7">
      <c r="F675" s="312">
        <v>0</v>
      </c>
      <c r="G675" s="279" t="str">
        <f t="shared" si="12"/>
        <v/>
      </c>
    </row>
    <row r="676" spans="6:7">
      <c r="F676" s="312">
        <v>0</v>
      </c>
      <c r="G676" s="279" t="str">
        <f t="shared" si="12"/>
        <v/>
      </c>
    </row>
    <row r="677" spans="6:7">
      <c r="F677" s="312">
        <v>0</v>
      </c>
      <c r="G677" s="279" t="str">
        <f t="shared" si="12"/>
        <v/>
      </c>
    </row>
    <row r="678" spans="6:7">
      <c r="F678" s="312">
        <v>0</v>
      </c>
      <c r="G678" s="279" t="str">
        <f t="shared" si="12"/>
        <v/>
      </c>
    </row>
    <row r="679" spans="6:7">
      <c r="F679" s="312">
        <v>0</v>
      </c>
      <c r="G679" s="279" t="str">
        <f t="shared" si="12"/>
        <v/>
      </c>
    </row>
    <row r="680" spans="6:7">
      <c r="F680" s="312">
        <v>0</v>
      </c>
      <c r="G680" s="279" t="str">
        <f t="shared" si="12"/>
        <v/>
      </c>
    </row>
    <row r="681" spans="6:7">
      <c r="F681" s="312">
        <v>0</v>
      </c>
      <c r="G681" s="279" t="str">
        <f t="shared" si="12"/>
        <v/>
      </c>
    </row>
    <row r="682" spans="6:7">
      <c r="F682" s="312">
        <v>0</v>
      </c>
      <c r="G682" s="279" t="str">
        <f t="shared" si="12"/>
        <v/>
      </c>
    </row>
    <row r="683" spans="6:7">
      <c r="F683" s="312">
        <v>0</v>
      </c>
      <c r="G683" s="279" t="str">
        <f t="shared" si="12"/>
        <v/>
      </c>
    </row>
    <row r="684" spans="6:7">
      <c r="F684" s="312">
        <v>0</v>
      </c>
      <c r="G684" s="279" t="str">
        <f t="shared" si="12"/>
        <v/>
      </c>
    </row>
    <row r="685" spans="6:7">
      <c r="F685" s="312">
        <v>0</v>
      </c>
      <c r="G685" s="279" t="str">
        <f t="shared" si="12"/>
        <v/>
      </c>
    </row>
    <row r="686" spans="6:7">
      <c r="F686" s="312">
        <v>0</v>
      </c>
      <c r="G686" s="279" t="str">
        <f t="shared" si="12"/>
        <v/>
      </c>
    </row>
    <row r="687" spans="6:7">
      <c r="F687" s="312">
        <v>0</v>
      </c>
      <c r="G687" s="279" t="str">
        <f t="shared" si="12"/>
        <v/>
      </c>
    </row>
    <row r="688" spans="6:7">
      <c r="F688" s="312">
        <v>0</v>
      </c>
      <c r="G688" s="279" t="str">
        <f t="shared" si="12"/>
        <v/>
      </c>
    </row>
    <row r="689" spans="6:7">
      <c r="F689" s="312">
        <v>0</v>
      </c>
      <c r="G689" s="279" t="str">
        <f t="shared" si="12"/>
        <v/>
      </c>
    </row>
    <row r="690" spans="6:7">
      <c r="F690" s="312">
        <v>0</v>
      </c>
      <c r="G690" s="279" t="str">
        <f t="shared" si="12"/>
        <v/>
      </c>
    </row>
    <row r="691" spans="6:7">
      <c r="F691" s="312">
        <v>0</v>
      </c>
      <c r="G691" s="279" t="str">
        <f t="shared" si="12"/>
        <v/>
      </c>
    </row>
    <row r="692" spans="6:7">
      <c r="F692" s="312">
        <v>0</v>
      </c>
      <c r="G692" s="279" t="str">
        <f t="shared" si="12"/>
        <v/>
      </c>
    </row>
    <row r="693" spans="6:7">
      <c r="F693" s="312">
        <v>0</v>
      </c>
      <c r="G693" s="279" t="str">
        <f t="shared" si="12"/>
        <v/>
      </c>
    </row>
    <row r="694" spans="6:7">
      <c r="F694" s="312">
        <v>0</v>
      </c>
      <c r="G694" s="279" t="str">
        <f t="shared" si="12"/>
        <v/>
      </c>
    </row>
    <row r="695" spans="6:7">
      <c r="F695" s="312">
        <v>0</v>
      </c>
      <c r="G695" s="279" t="str">
        <f t="shared" si="12"/>
        <v/>
      </c>
    </row>
    <row r="696" spans="6:7">
      <c r="F696" s="312">
        <v>0</v>
      </c>
      <c r="G696" s="279" t="str">
        <f t="shared" ref="G696:G732" si="13">IF(E696=0,"",F696*E696)</f>
        <v/>
      </c>
    </row>
    <row r="697" spans="6:7">
      <c r="F697" s="312">
        <v>0</v>
      </c>
      <c r="G697" s="279" t="str">
        <f t="shared" si="13"/>
        <v/>
      </c>
    </row>
    <row r="698" spans="6:7">
      <c r="F698" s="312">
        <v>0</v>
      </c>
      <c r="G698" s="279" t="str">
        <f t="shared" si="13"/>
        <v/>
      </c>
    </row>
    <row r="699" spans="6:7">
      <c r="F699" s="312">
        <v>0</v>
      </c>
      <c r="G699" s="279" t="str">
        <f t="shared" si="13"/>
        <v/>
      </c>
    </row>
    <row r="700" spans="6:7">
      <c r="F700" s="312">
        <v>0</v>
      </c>
      <c r="G700" s="279" t="str">
        <f t="shared" si="13"/>
        <v/>
      </c>
    </row>
    <row r="701" spans="6:7">
      <c r="F701" s="312">
        <v>0</v>
      </c>
      <c r="G701" s="279" t="str">
        <f t="shared" si="13"/>
        <v/>
      </c>
    </row>
    <row r="702" spans="6:7">
      <c r="F702" s="312">
        <v>0</v>
      </c>
      <c r="G702" s="279" t="str">
        <f t="shared" si="13"/>
        <v/>
      </c>
    </row>
    <row r="703" spans="6:7">
      <c r="F703" s="312">
        <v>0</v>
      </c>
      <c r="G703" s="279" t="str">
        <f t="shared" si="13"/>
        <v/>
      </c>
    </row>
    <row r="704" spans="6:7">
      <c r="F704" s="312">
        <v>0</v>
      </c>
      <c r="G704" s="279" t="str">
        <f t="shared" si="13"/>
        <v/>
      </c>
    </row>
    <row r="705" spans="6:7">
      <c r="F705" s="312">
        <v>0</v>
      </c>
      <c r="G705" s="279" t="str">
        <f t="shared" si="13"/>
        <v/>
      </c>
    </row>
    <row r="706" spans="6:7">
      <c r="F706" s="312">
        <v>0</v>
      </c>
      <c r="G706" s="279" t="str">
        <f t="shared" si="13"/>
        <v/>
      </c>
    </row>
    <row r="707" spans="6:7">
      <c r="F707" s="312">
        <v>0</v>
      </c>
      <c r="G707" s="279" t="str">
        <f t="shared" si="13"/>
        <v/>
      </c>
    </row>
    <row r="708" spans="6:7">
      <c r="F708" s="312">
        <v>0</v>
      </c>
      <c r="G708" s="279" t="str">
        <f t="shared" si="13"/>
        <v/>
      </c>
    </row>
    <row r="709" spans="6:7">
      <c r="F709" s="312">
        <v>0</v>
      </c>
      <c r="G709" s="279" t="str">
        <f t="shared" si="13"/>
        <v/>
      </c>
    </row>
    <row r="710" spans="6:7">
      <c r="F710" s="312">
        <v>0</v>
      </c>
      <c r="G710" s="279" t="str">
        <f t="shared" si="13"/>
        <v/>
      </c>
    </row>
    <row r="711" spans="6:7">
      <c r="F711" s="312">
        <v>0</v>
      </c>
      <c r="G711" s="279" t="str">
        <f t="shared" si="13"/>
        <v/>
      </c>
    </row>
    <row r="712" spans="6:7">
      <c r="F712" s="312">
        <v>0</v>
      </c>
      <c r="G712" s="279" t="str">
        <f t="shared" si="13"/>
        <v/>
      </c>
    </row>
    <row r="713" spans="6:7">
      <c r="F713" s="312">
        <v>0</v>
      </c>
      <c r="G713" s="279" t="str">
        <f t="shared" si="13"/>
        <v/>
      </c>
    </row>
    <row r="714" spans="6:7">
      <c r="F714" s="312">
        <v>0</v>
      </c>
      <c r="G714" s="279" t="str">
        <f t="shared" si="13"/>
        <v/>
      </c>
    </row>
    <row r="715" spans="6:7">
      <c r="F715" s="312">
        <v>0</v>
      </c>
      <c r="G715" s="279" t="str">
        <f t="shared" si="13"/>
        <v/>
      </c>
    </row>
    <row r="716" spans="6:7">
      <c r="F716" s="312">
        <v>0</v>
      </c>
      <c r="G716" s="279" t="str">
        <f t="shared" si="13"/>
        <v/>
      </c>
    </row>
    <row r="717" spans="6:7">
      <c r="F717" s="312">
        <v>0</v>
      </c>
      <c r="G717" s="279" t="str">
        <f t="shared" si="13"/>
        <v/>
      </c>
    </row>
    <row r="718" spans="6:7">
      <c r="F718" s="312">
        <v>0</v>
      </c>
      <c r="G718" s="279" t="str">
        <f t="shared" si="13"/>
        <v/>
      </c>
    </row>
    <row r="719" spans="6:7">
      <c r="F719" s="312">
        <v>0</v>
      </c>
      <c r="G719" s="279" t="str">
        <f t="shared" si="13"/>
        <v/>
      </c>
    </row>
    <row r="720" spans="6:7">
      <c r="F720" s="312">
        <v>0</v>
      </c>
      <c r="G720" s="279" t="str">
        <f t="shared" si="13"/>
        <v/>
      </c>
    </row>
    <row r="721" spans="6:7">
      <c r="F721" s="312">
        <v>0</v>
      </c>
      <c r="G721" s="279" t="str">
        <f t="shared" si="13"/>
        <v/>
      </c>
    </row>
    <row r="722" spans="6:7">
      <c r="F722" s="312">
        <v>0</v>
      </c>
      <c r="G722" s="279" t="str">
        <f t="shared" si="13"/>
        <v/>
      </c>
    </row>
    <row r="723" spans="6:7">
      <c r="F723" s="312">
        <v>0</v>
      </c>
      <c r="G723" s="279" t="str">
        <f t="shared" si="13"/>
        <v/>
      </c>
    </row>
    <row r="724" spans="6:7">
      <c r="F724" s="312">
        <v>0</v>
      </c>
      <c r="G724" s="279" t="str">
        <f t="shared" si="13"/>
        <v/>
      </c>
    </row>
    <row r="725" spans="6:7">
      <c r="F725" s="312">
        <v>0</v>
      </c>
      <c r="G725" s="279" t="str">
        <f t="shared" si="13"/>
        <v/>
      </c>
    </row>
    <row r="726" spans="6:7">
      <c r="F726" s="312">
        <v>0</v>
      </c>
      <c r="G726" s="279" t="str">
        <f t="shared" si="13"/>
        <v/>
      </c>
    </row>
    <row r="727" spans="6:7">
      <c r="F727" s="312">
        <v>0</v>
      </c>
      <c r="G727" s="279" t="str">
        <f t="shared" si="13"/>
        <v/>
      </c>
    </row>
    <row r="728" spans="6:7">
      <c r="F728" s="312">
        <v>0</v>
      </c>
      <c r="G728" s="279" t="str">
        <f t="shared" si="13"/>
        <v/>
      </c>
    </row>
    <row r="729" spans="6:7">
      <c r="F729" s="312">
        <v>0</v>
      </c>
      <c r="G729" s="279" t="str">
        <f t="shared" si="13"/>
        <v/>
      </c>
    </row>
    <row r="730" spans="6:7">
      <c r="F730" s="312">
        <v>0</v>
      </c>
      <c r="G730" s="279" t="str">
        <f t="shared" si="13"/>
        <v/>
      </c>
    </row>
    <row r="731" spans="6:7">
      <c r="F731" s="312">
        <v>0</v>
      </c>
      <c r="G731" s="279" t="str">
        <f t="shared" si="13"/>
        <v/>
      </c>
    </row>
    <row r="732" spans="6:7">
      <c r="F732" s="312">
        <v>0</v>
      </c>
      <c r="G732" s="279" t="str">
        <f t="shared" si="13"/>
        <v/>
      </c>
    </row>
  </sheetData>
  <mergeCells count="4">
    <mergeCell ref="I5:J5"/>
    <mergeCell ref="L5:M5"/>
    <mergeCell ref="O5:P5"/>
    <mergeCell ref="R5:S5"/>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tabColor theme="4" tint="-0.499984740745262"/>
  </sheetPr>
  <dimension ref="A1:T911"/>
  <sheetViews>
    <sheetView view="pageBreakPreview" zoomScaleNormal="100" zoomScaleSheetLayoutView="100" workbookViewId="0">
      <selection activeCell="J25" sqref="J25"/>
    </sheetView>
  </sheetViews>
  <sheetFormatPr baseColWidth="10" defaultColWidth="11.5703125" defaultRowHeight="14.25"/>
  <cols>
    <col min="1" max="1" width="3.140625" style="1225" customWidth="1"/>
    <col min="2" max="2" width="5.42578125" style="1225" customWidth="1"/>
    <col min="3" max="3" width="6.7109375" style="1225" customWidth="1"/>
    <col min="4" max="4" width="48.28515625" style="1225" customWidth="1"/>
    <col min="5" max="5" width="3.7109375" style="1225" customWidth="1"/>
    <col min="6" max="6" width="8.42578125" style="1226" customWidth="1"/>
    <col min="7" max="7" width="8.42578125" style="1225" customWidth="1"/>
    <col min="8" max="8" width="13.28515625" style="1225" customWidth="1"/>
    <col min="9" max="9" width="9.140625" style="1225" customWidth="1"/>
    <col min="10" max="10" width="11.5703125" style="1683"/>
    <col min="11" max="11" width="25.140625" style="1683" customWidth="1"/>
    <col min="12" max="16384" width="11.5703125" style="1683"/>
  </cols>
  <sheetData>
    <row r="1" spans="1:20" ht="15.75">
      <c r="A1" s="1338"/>
      <c r="B1" s="1338"/>
      <c r="C1" s="1338"/>
      <c r="D1" s="1338"/>
      <c r="E1" s="1338"/>
      <c r="F1" s="1339"/>
      <c r="G1" s="1338"/>
      <c r="H1" s="1338"/>
      <c r="I1" s="1199"/>
    </row>
    <row r="2" spans="1:20" ht="15.75">
      <c r="A2" s="1341"/>
      <c r="B2" s="1341" t="s">
        <v>6029</v>
      </c>
      <c r="C2" s="1342">
        <v>28</v>
      </c>
      <c r="D2" s="1343" t="s">
        <v>31</v>
      </c>
      <c r="E2" s="1338"/>
      <c r="F2" s="1339"/>
      <c r="G2" s="1339"/>
      <c r="H2" s="1338"/>
      <c r="I2" s="1199"/>
      <c r="J2" s="2197" t="s">
        <v>6363</v>
      </c>
      <c r="K2" s="2198">
        <f>F61+F64+F65+F73+F74+F75+F76+F83+F84+F85+F87</f>
        <v>3230</v>
      </c>
    </row>
    <row r="3" spans="1:20" ht="15" thickBot="1">
      <c r="A3" s="1344"/>
      <c r="B3" s="1344"/>
      <c r="C3" s="1344"/>
      <c r="D3" s="1344"/>
      <c r="E3" s="1344"/>
      <c r="F3" s="1345"/>
      <c r="G3" s="1344"/>
      <c r="H3" s="1344"/>
      <c r="J3" s="1225"/>
      <c r="K3" s="1225"/>
    </row>
    <row r="4" spans="1:20" ht="15.75" thickBot="1">
      <c r="A4" s="1684" t="s">
        <v>174</v>
      </c>
      <c r="B4" s="1685"/>
      <c r="C4" s="1686"/>
      <c r="D4" s="1687" t="s">
        <v>175</v>
      </c>
      <c r="E4" s="1688" t="s">
        <v>36</v>
      </c>
      <c r="F4" s="271" t="s">
        <v>176</v>
      </c>
      <c r="G4" s="271" t="s">
        <v>177</v>
      </c>
      <c r="H4" s="271" t="s">
        <v>178</v>
      </c>
      <c r="I4" s="1473"/>
      <c r="J4" s="2692" t="s">
        <v>6774</v>
      </c>
      <c r="K4" s="2693"/>
      <c r="L4" s="179"/>
      <c r="M4" s="2692" t="s">
        <v>6775</v>
      </c>
      <c r="N4" s="2693"/>
      <c r="O4" s="179"/>
      <c r="P4" s="2692" t="s">
        <v>6776</v>
      </c>
      <c r="Q4" s="2693"/>
      <c r="R4" s="179"/>
      <c r="S4" s="2692" t="s">
        <v>6777</v>
      </c>
      <c r="T4" s="2693"/>
    </row>
    <row r="5" spans="1:20" ht="13.15" customHeight="1" thickBot="1">
      <c r="A5" s="1689"/>
      <c r="B5" s="1690"/>
      <c r="C5" s="492"/>
      <c r="D5" s="1691"/>
      <c r="E5" s="1692"/>
      <c r="F5" s="1693"/>
      <c r="G5" s="1694"/>
      <c r="H5" s="1695"/>
      <c r="I5" s="331"/>
    </row>
    <row r="6" spans="1:20" ht="13.15" customHeight="1">
      <c r="A6" s="1696"/>
      <c r="B6" s="1697" t="s">
        <v>220</v>
      </c>
      <c r="C6" s="657" t="s">
        <v>6030</v>
      </c>
      <c r="D6" s="1206"/>
      <c r="E6" s="1351"/>
      <c r="F6" s="394"/>
      <c r="G6" s="1352"/>
      <c r="H6" s="1353"/>
      <c r="I6" s="331"/>
      <c r="J6" s="2185"/>
      <c r="K6" s="2186" t="e">
        <f>VLOOKUP(J6,'FICHE RATIOS'!C:D,2,FALSE)</f>
        <v>#N/A</v>
      </c>
      <c r="M6" s="2028"/>
      <c r="N6" s="2029"/>
      <c r="P6" s="2028"/>
      <c r="Q6" s="2029"/>
      <c r="S6" s="2028"/>
      <c r="T6" s="2029"/>
    </row>
    <row r="7" spans="1:20" ht="13.15" customHeight="1">
      <c r="A7" s="1698"/>
      <c r="B7" s="1699"/>
      <c r="C7" s="1700" t="s">
        <v>6031</v>
      </c>
      <c r="D7" s="387"/>
      <c r="E7" s="276" t="s">
        <v>5716</v>
      </c>
      <c r="F7" s="616">
        <v>1</v>
      </c>
      <c r="G7" s="278">
        <v>4540</v>
      </c>
      <c r="H7" s="187">
        <f>F7*G7</f>
        <v>4540</v>
      </c>
      <c r="I7" s="331"/>
      <c r="J7" s="2187" t="s">
        <v>6420</v>
      </c>
      <c r="K7" s="2188" t="str">
        <f>VLOOKUP(J7,'FICHE RATIOS'!C:D,2,FALSE)</f>
        <v xml:space="preserve">VRD - Voirie </v>
      </c>
      <c r="M7" s="2030"/>
      <c r="N7" s="2031"/>
      <c r="P7" s="2030"/>
      <c r="Q7" s="2031"/>
      <c r="S7" s="2030"/>
      <c r="T7" s="2031"/>
    </row>
    <row r="8" spans="1:20" ht="13.15" customHeight="1">
      <c r="A8" s="1698"/>
      <c r="B8" s="1699"/>
      <c r="C8" s="1700"/>
      <c r="D8" s="387"/>
      <c r="E8" s="276"/>
      <c r="F8" s="616"/>
      <c r="G8" s="278" t="s">
        <v>179</v>
      </c>
      <c r="H8" s="187"/>
      <c r="I8" s="331"/>
      <c r="J8" s="2187"/>
      <c r="K8" s="2188" t="e">
        <f>VLOOKUP(J8,'FICHE RATIOS'!C:D,2,FALSE)</f>
        <v>#N/A</v>
      </c>
      <c r="M8" s="2030"/>
      <c r="N8" s="2031"/>
      <c r="P8" s="2030"/>
      <c r="Q8" s="2031"/>
      <c r="S8" s="2030"/>
      <c r="T8" s="2031"/>
    </row>
    <row r="9" spans="1:20" ht="13.15" customHeight="1">
      <c r="A9" s="1698"/>
      <c r="B9" s="1699"/>
      <c r="C9" s="1700"/>
      <c r="D9" s="387"/>
      <c r="E9" s="276"/>
      <c r="F9" s="616"/>
      <c r="G9" s="278" t="s">
        <v>179</v>
      </c>
      <c r="H9" s="187"/>
      <c r="I9" s="331"/>
      <c r="J9" s="2187"/>
      <c r="K9" s="2188" t="e">
        <f>VLOOKUP(J9,'FICHE RATIOS'!C:D,2,FALSE)</f>
        <v>#N/A</v>
      </c>
      <c r="M9" s="2032"/>
      <c r="N9" s="2031"/>
      <c r="P9" s="2032"/>
      <c r="Q9" s="2031"/>
      <c r="S9" s="2032"/>
      <c r="T9" s="2031"/>
    </row>
    <row r="10" spans="1:20" ht="13.15" customHeight="1">
      <c r="A10" s="1698"/>
      <c r="B10" s="1701" t="s">
        <v>229</v>
      </c>
      <c r="C10" s="1702" t="s">
        <v>6032</v>
      </c>
      <c r="D10" s="387"/>
      <c r="E10" s="276"/>
      <c r="F10" s="616"/>
      <c r="G10" s="278" t="s">
        <v>179</v>
      </c>
      <c r="H10" s="187"/>
      <c r="I10" s="331"/>
      <c r="J10" s="2187"/>
      <c r="K10" s="2188" t="e">
        <f>VLOOKUP(J10,'FICHE RATIOS'!C:D,2,FALSE)</f>
        <v>#N/A</v>
      </c>
      <c r="M10" s="2030"/>
      <c r="N10" s="2031"/>
      <c r="P10" s="2030"/>
      <c r="Q10" s="2031"/>
      <c r="S10" s="2030"/>
      <c r="T10" s="2031"/>
    </row>
    <row r="11" spans="1:20" ht="13.15" customHeight="1">
      <c r="A11" s="1698"/>
      <c r="B11" s="1699"/>
      <c r="C11" s="1700" t="s">
        <v>6033</v>
      </c>
      <c r="D11" s="387"/>
      <c r="E11" s="276"/>
      <c r="F11" s="616"/>
      <c r="G11" s="278" t="s">
        <v>179</v>
      </c>
      <c r="H11" s="187"/>
      <c r="I11" s="331"/>
      <c r="J11" s="2187"/>
      <c r="K11" s="2188" t="e">
        <f>VLOOKUP(J11,'FICHE RATIOS'!C:D,2,FALSE)</f>
        <v>#N/A</v>
      </c>
      <c r="M11" s="2030"/>
      <c r="N11" s="2031"/>
      <c r="P11" s="2030"/>
      <c r="Q11" s="2031"/>
      <c r="S11" s="2030"/>
      <c r="T11" s="2031"/>
    </row>
    <row r="12" spans="1:20" ht="13.15" customHeight="1">
      <c r="A12" s="1698"/>
      <c r="B12" s="1699"/>
      <c r="C12" s="1700"/>
      <c r="D12" s="387"/>
      <c r="E12" s="276"/>
      <c r="F12" s="616"/>
      <c r="G12" s="278" t="s">
        <v>179</v>
      </c>
      <c r="H12" s="187"/>
      <c r="I12" s="331"/>
      <c r="J12" s="2187"/>
      <c r="K12" s="2188" t="e">
        <f>VLOOKUP(J12,'FICHE RATIOS'!C:D,2,FALSE)</f>
        <v>#N/A</v>
      </c>
      <c r="M12" s="2030"/>
      <c r="N12" s="2031"/>
      <c r="P12" s="2030"/>
      <c r="Q12" s="2031"/>
      <c r="S12" s="2030"/>
      <c r="T12" s="2031"/>
    </row>
    <row r="13" spans="1:20" ht="13.15" customHeight="1">
      <c r="A13" s="1698"/>
      <c r="B13" s="1699"/>
      <c r="C13" s="1700"/>
      <c r="D13" s="387"/>
      <c r="E13" s="276"/>
      <c r="F13" s="616"/>
      <c r="G13" s="278" t="s">
        <v>179</v>
      </c>
      <c r="H13" s="187"/>
      <c r="I13" s="331"/>
      <c r="J13" s="2187"/>
      <c r="K13" s="2188" t="e">
        <f>VLOOKUP(J13,'FICHE RATIOS'!C:D,2,FALSE)</f>
        <v>#N/A</v>
      </c>
      <c r="M13" s="2030"/>
      <c r="N13" s="2031"/>
      <c r="P13" s="2030"/>
      <c r="Q13" s="2031"/>
      <c r="S13" s="2030"/>
      <c r="T13" s="2031"/>
    </row>
    <row r="14" spans="1:20" ht="13.15" customHeight="1">
      <c r="A14" s="1698"/>
      <c r="B14" s="1701" t="s">
        <v>236</v>
      </c>
      <c r="C14" s="1702" t="s">
        <v>6034</v>
      </c>
      <c r="D14" s="569"/>
      <c r="E14" s="276"/>
      <c r="F14" s="616"/>
      <c r="G14" s="278" t="s">
        <v>179</v>
      </c>
      <c r="H14" s="187"/>
      <c r="I14" s="331"/>
      <c r="J14" s="2187"/>
      <c r="K14" s="2188" t="e">
        <f>VLOOKUP(J14,'FICHE RATIOS'!C:D,2,FALSE)</f>
        <v>#N/A</v>
      </c>
      <c r="M14" s="2032"/>
      <c r="N14" s="2031"/>
      <c r="P14" s="2032"/>
      <c r="Q14" s="2031"/>
      <c r="S14" s="2032"/>
      <c r="T14" s="2031"/>
    </row>
    <row r="15" spans="1:20" ht="13.15" customHeight="1">
      <c r="A15" s="1698"/>
      <c r="B15" s="1699"/>
      <c r="C15" s="1700" t="s">
        <v>6035</v>
      </c>
      <c r="D15" s="387"/>
      <c r="E15" s="276" t="s">
        <v>235</v>
      </c>
      <c r="F15" s="616">
        <v>125</v>
      </c>
      <c r="G15" s="278">
        <v>177.45</v>
      </c>
      <c r="H15" s="187">
        <f t="shared" ref="H15:H22" si="0">F15*G15</f>
        <v>22181.25</v>
      </c>
      <c r="I15" s="331"/>
      <c r="J15" s="2187" t="s">
        <v>6421</v>
      </c>
      <c r="K15" s="2188" t="str">
        <f>VLOOKUP(J15,'FICHE RATIOS'!C:D,2,FALSE)</f>
        <v>VRD - Réseaux Divers (y compris travaux d'Assainissement)</v>
      </c>
      <c r="M15" s="2030"/>
      <c r="N15" s="2031"/>
      <c r="P15" s="2030"/>
      <c r="Q15" s="2031"/>
      <c r="S15" s="2030"/>
      <c r="T15" s="2031"/>
    </row>
    <row r="16" spans="1:20" ht="13.15" customHeight="1">
      <c r="A16" s="1698"/>
      <c r="B16" s="1699"/>
      <c r="C16" s="1700" t="s">
        <v>6036</v>
      </c>
      <c r="D16" s="387"/>
      <c r="E16" s="276" t="s">
        <v>36</v>
      </c>
      <c r="F16" s="616">
        <v>3</v>
      </c>
      <c r="G16" s="278">
        <v>1360.45</v>
      </c>
      <c r="H16" s="187">
        <f t="shared" si="0"/>
        <v>4081.3500000000004</v>
      </c>
      <c r="I16" s="331"/>
      <c r="J16" s="2187" t="s">
        <v>6421</v>
      </c>
      <c r="K16" s="2188" t="str">
        <f>VLOOKUP(J16,'FICHE RATIOS'!C:D,2,FALSE)</f>
        <v>VRD - Réseaux Divers (y compris travaux d'Assainissement)</v>
      </c>
      <c r="M16" s="2033"/>
      <c r="N16" s="2031"/>
      <c r="P16" s="2033"/>
      <c r="Q16" s="2031"/>
      <c r="S16" s="2033"/>
      <c r="T16" s="2031"/>
    </row>
    <row r="17" spans="1:20" ht="13.15" customHeight="1">
      <c r="A17" s="1698"/>
      <c r="B17" s="1699"/>
      <c r="C17" s="1700" t="s">
        <v>6037</v>
      </c>
      <c r="D17" s="387"/>
      <c r="E17" s="276" t="s">
        <v>36</v>
      </c>
      <c r="F17" s="616">
        <v>2</v>
      </c>
      <c r="G17" s="278">
        <v>709.8</v>
      </c>
      <c r="H17" s="187">
        <f t="shared" si="0"/>
        <v>1419.6</v>
      </c>
      <c r="I17" s="331"/>
      <c r="J17" s="2187" t="s">
        <v>6421</v>
      </c>
      <c r="K17" s="2188" t="str">
        <f>VLOOKUP(J17,'FICHE RATIOS'!C:D,2,FALSE)</f>
        <v>VRD - Réseaux Divers (y compris travaux d'Assainissement)</v>
      </c>
      <c r="M17" s="2034"/>
      <c r="N17" s="2031"/>
      <c r="P17" s="2034"/>
      <c r="Q17" s="2031"/>
      <c r="S17" s="2034"/>
      <c r="T17" s="2031"/>
    </row>
    <row r="18" spans="1:20" ht="13.15" customHeight="1">
      <c r="A18" s="1698"/>
      <c r="B18" s="1699"/>
      <c r="C18" s="1700" t="s">
        <v>6038</v>
      </c>
      <c r="D18" s="387"/>
      <c r="E18" s="276" t="s">
        <v>235</v>
      </c>
      <c r="F18" s="616">
        <v>40</v>
      </c>
      <c r="G18" s="278">
        <v>317.8</v>
      </c>
      <c r="H18" s="187">
        <f t="shared" si="0"/>
        <v>12712</v>
      </c>
      <c r="I18" s="331"/>
      <c r="J18" s="2187" t="s">
        <v>6421</v>
      </c>
      <c r="K18" s="2188" t="str">
        <f>VLOOKUP(J18,'FICHE RATIOS'!C:D,2,FALSE)</f>
        <v>VRD - Réseaux Divers (y compris travaux d'Assainissement)</v>
      </c>
      <c r="M18" s="2033"/>
      <c r="N18" s="2031"/>
      <c r="P18" s="2033"/>
      <c r="Q18" s="2031"/>
      <c r="S18" s="2033"/>
      <c r="T18" s="2031"/>
    </row>
    <row r="19" spans="1:20" ht="13.15" customHeight="1">
      <c r="A19" s="1698"/>
      <c r="B19" s="1699"/>
      <c r="C19" s="1700" t="s">
        <v>6039</v>
      </c>
      <c r="D19" s="387"/>
      <c r="E19" s="276" t="s">
        <v>235</v>
      </c>
      <c r="F19" s="616">
        <v>65</v>
      </c>
      <c r="G19" s="278">
        <v>249.7</v>
      </c>
      <c r="H19" s="187">
        <f t="shared" si="0"/>
        <v>16230.5</v>
      </c>
      <c r="I19" s="331"/>
      <c r="J19" s="2187" t="s">
        <v>6421</v>
      </c>
      <c r="K19" s="2188" t="str">
        <f>VLOOKUP(J19,'FICHE RATIOS'!C:D,2,FALSE)</f>
        <v>VRD - Réseaux Divers (y compris travaux d'Assainissement)</v>
      </c>
      <c r="M19" s="2035"/>
      <c r="N19" s="2031"/>
      <c r="P19" s="2035"/>
      <c r="Q19" s="2031"/>
      <c r="S19" s="2035"/>
      <c r="T19" s="2031"/>
    </row>
    <row r="20" spans="1:20" s="1703" customFormat="1" ht="13.15" customHeight="1">
      <c r="A20" s="1698"/>
      <c r="B20" s="1699"/>
      <c r="C20" s="1700" t="s">
        <v>6040</v>
      </c>
      <c r="D20" s="387"/>
      <c r="E20" s="276" t="s">
        <v>36</v>
      </c>
      <c r="F20" s="616">
        <v>6</v>
      </c>
      <c r="G20" s="278">
        <v>681</v>
      </c>
      <c r="H20" s="187">
        <f t="shared" si="0"/>
        <v>4086</v>
      </c>
      <c r="I20" s="331"/>
      <c r="J20" s="2187" t="s">
        <v>6421</v>
      </c>
      <c r="K20" s="2188" t="str">
        <f>VLOOKUP(J20,'FICHE RATIOS'!C:D,2,FALSE)</f>
        <v>VRD - Réseaux Divers (y compris travaux d'Assainissement)</v>
      </c>
      <c r="M20" s="2036"/>
      <c r="N20" s="2031"/>
      <c r="P20" s="2036"/>
      <c r="Q20" s="2031"/>
      <c r="S20" s="2036"/>
      <c r="T20" s="2031"/>
    </row>
    <row r="21" spans="1:20" ht="13.15" customHeight="1">
      <c r="A21" s="1698"/>
      <c r="B21" s="1699"/>
      <c r="C21" s="1700" t="s">
        <v>6041</v>
      </c>
      <c r="D21" s="387"/>
      <c r="E21" s="276" t="s">
        <v>36</v>
      </c>
      <c r="F21" s="616">
        <v>2</v>
      </c>
      <c r="G21" s="278">
        <v>3405</v>
      </c>
      <c r="H21" s="187">
        <f t="shared" si="0"/>
        <v>6810</v>
      </c>
      <c r="I21" s="331"/>
      <c r="J21" s="2187" t="s">
        <v>6421</v>
      </c>
      <c r="K21" s="2188" t="str">
        <f>VLOOKUP(J21,'FICHE RATIOS'!C:D,2,FALSE)</f>
        <v>VRD - Réseaux Divers (y compris travaux d'Assainissement)</v>
      </c>
      <c r="M21" s="2034"/>
      <c r="N21" s="2031"/>
      <c r="P21" s="2034"/>
      <c r="Q21" s="2031"/>
      <c r="S21" s="2034"/>
      <c r="T21" s="2031"/>
    </row>
    <row r="22" spans="1:20" ht="13.15" customHeight="1">
      <c r="A22" s="1698"/>
      <c r="B22" s="1699"/>
      <c r="C22" s="1700" t="s">
        <v>6042</v>
      </c>
      <c r="D22" s="387"/>
      <c r="E22" s="276" t="s">
        <v>36</v>
      </c>
      <c r="F22" s="616">
        <v>1</v>
      </c>
      <c r="G22" s="278">
        <v>768.95</v>
      </c>
      <c r="H22" s="187">
        <f t="shared" si="0"/>
        <v>768.95</v>
      </c>
      <c r="I22" s="331"/>
      <c r="J22" s="2187" t="s">
        <v>6421</v>
      </c>
      <c r="K22" s="2188" t="str">
        <f>VLOOKUP(J22,'FICHE RATIOS'!C:D,2,FALSE)</f>
        <v>VRD - Réseaux Divers (y compris travaux d'Assainissement)</v>
      </c>
      <c r="M22" s="2034"/>
      <c r="N22" s="2031"/>
      <c r="P22" s="2034"/>
      <c r="Q22" s="2031"/>
      <c r="S22" s="2034"/>
      <c r="T22" s="2031"/>
    </row>
    <row r="23" spans="1:20" s="1703" customFormat="1" ht="13.15" customHeight="1">
      <c r="A23" s="1698"/>
      <c r="B23" s="1699"/>
      <c r="C23" s="1700"/>
      <c r="D23" s="387"/>
      <c r="E23" s="276"/>
      <c r="F23" s="616"/>
      <c r="G23" s="278" t="s">
        <v>179</v>
      </c>
      <c r="H23" s="187"/>
      <c r="I23" s="331"/>
      <c r="J23" s="2187"/>
      <c r="K23" s="2188" t="e">
        <f>VLOOKUP(J23,'FICHE RATIOS'!C:D,2,FALSE)</f>
        <v>#N/A</v>
      </c>
      <c r="M23" s="2034"/>
      <c r="N23" s="2031"/>
      <c r="P23" s="2034"/>
      <c r="Q23" s="2031"/>
      <c r="S23" s="2034"/>
      <c r="T23" s="2031"/>
    </row>
    <row r="24" spans="1:20" s="1703" customFormat="1" ht="13.15" customHeight="1">
      <c r="A24" s="1698"/>
      <c r="B24" s="1699"/>
      <c r="C24" s="1700"/>
      <c r="D24" s="387"/>
      <c r="E24" s="276"/>
      <c r="F24" s="616"/>
      <c r="G24" s="278" t="s">
        <v>179</v>
      </c>
      <c r="H24" s="187"/>
      <c r="I24" s="331"/>
      <c r="J24" s="2187"/>
      <c r="K24" s="2188" t="e">
        <f>VLOOKUP(J24,'FICHE RATIOS'!C:D,2,FALSE)</f>
        <v>#N/A</v>
      </c>
      <c r="M24" s="2034"/>
      <c r="N24" s="2031"/>
      <c r="P24" s="2034"/>
      <c r="Q24" s="2031"/>
      <c r="S24" s="2034"/>
      <c r="T24" s="2031"/>
    </row>
    <row r="25" spans="1:20" s="1703" customFormat="1" ht="13.15" customHeight="1">
      <c r="A25" s="1698"/>
      <c r="B25" s="1701" t="s">
        <v>1080</v>
      </c>
      <c r="C25" s="1702" t="s">
        <v>6043</v>
      </c>
      <c r="D25" s="387"/>
      <c r="E25" s="276"/>
      <c r="F25" s="616"/>
      <c r="G25" s="278" t="s">
        <v>179</v>
      </c>
      <c r="H25" s="187"/>
      <c r="I25" s="331"/>
      <c r="J25" s="2187"/>
      <c r="K25" s="2188" t="e">
        <f>VLOOKUP(J25,'FICHE RATIOS'!C:D,2,FALSE)</f>
        <v>#N/A</v>
      </c>
      <c r="M25" s="2034"/>
      <c r="N25" s="2031"/>
      <c r="P25" s="2034"/>
      <c r="Q25" s="2031"/>
      <c r="S25" s="2034"/>
      <c r="T25" s="2031"/>
    </row>
    <row r="26" spans="1:20" s="1703" customFormat="1" ht="13.15" customHeight="1">
      <c r="A26" s="1698"/>
      <c r="B26" s="1699"/>
      <c r="C26" s="1700" t="s">
        <v>6044</v>
      </c>
      <c r="D26" s="387"/>
      <c r="E26" s="276" t="s">
        <v>235</v>
      </c>
      <c r="F26" s="616">
        <v>5</v>
      </c>
      <c r="G26" s="278">
        <v>177.45</v>
      </c>
      <c r="H26" s="187">
        <f t="shared" ref="H26:H31" si="1">F26*G26</f>
        <v>887.25</v>
      </c>
      <c r="I26" s="331"/>
      <c r="J26" s="2187" t="s">
        <v>6421</v>
      </c>
      <c r="K26" s="2188" t="str">
        <f>VLOOKUP(J26,'FICHE RATIOS'!C:D,2,FALSE)</f>
        <v>VRD - Réseaux Divers (y compris travaux d'Assainissement)</v>
      </c>
      <c r="M26" s="2034"/>
      <c r="N26" s="2031"/>
      <c r="P26" s="2034"/>
      <c r="Q26" s="2031"/>
      <c r="S26" s="2034"/>
      <c r="T26" s="2031"/>
    </row>
    <row r="27" spans="1:20" s="1703" customFormat="1" ht="13.15" customHeight="1">
      <c r="A27" s="1698"/>
      <c r="B27" s="1699"/>
      <c r="C27" s="1700" t="s">
        <v>6045</v>
      </c>
      <c r="D27" s="387"/>
      <c r="E27" s="276" t="s">
        <v>235</v>
      </c>
      <c r="F27" s="616">
        <v>5</v>
      </c>
      <c r="G27" s="278">
        <v>177.45</v>
      </c>
      <c r="H27" s="187">
        <f t="shared" si="1"/>
        <v>887.25</v>
      </c>
      <c r="I27" s="331"/>
      <c r="J27" s="2187" t="s">
        <v>6421</v>
      </c>
      <c r="K27" s="2188" t="str">
        <f>VLOOKUP(J27,'FICHE RATIOS'!C:D,2,FALSE)</f>
        <v>VRD - Réseaux Divers (y compris travaux d'Assainissement)</v>
      </c>
      <c r="M27" s="2034"/>
      <c r="N27" s="2031"/>
      <c r="P27" s="2034"/>
      <c r="Q27" s="2031"/>
      <c r="S27" s="2034"/>
      <c r="T27" s="2031"/>
    </row>
    <row r="28" spans="1:20" s="1703" customFormat="1" ht="13.15" customHeight="1">
      <c r="A28" s="1698"/>
      <c r="B28" s="1699"/>
      <c r="C28" s="1700" t="s">
        <v>6046</v>
      </c>
      <c r="D28" s="387"/>
      <c r="E28" s="276" t="s">
        <v>36</v>
      </c>
      <c r="F28" s="616">
        <v>2</v>
      </c>
      <c r="G28" s="278">
        <v>1360.45</v>
      </c>
      <c r="H28" s="187">
        <f t="shared" si="1"/>
        <v>2720.9</v>
      </c>
      <c r="I28" s="331"/>
      <c r="J28" s="2187" t="s">
        <v>6421</v>
      </c>
      <c r="K28" s="2188" t="str">
        <f>VLOOKUP(J28,'FICHE RATIOS'!C:D,2,FALSE)</f>
        <v>VRD - Réseaux Divers (y compris travaux d'Assainissement)</v>
      </c>
      <c r="M28" s="2034"/>
      <c r="N28" s="2031"/>
      <c r="P28" s="2034"/>
      <c r="Q28" s="2031"/>
      <c r="S28" s="2034"/>
      <c r="T28" s="2031"/>
    </row>
    <row r="29" spans="1:20" s="1703" customFormat="1" ht="13.15" customHeight="1">
      <c r="A29" s="1698"/>
      <c r="B29" s="1699"/>
      <c r="C29" s="1700" t="s">
        <v>6047</v>
      </c>
      <c r="D29" s="387"/>
      <c r="E29" s="276" t="s">
        <v>36</v>
      </c>
      <c r="F29" s="616">
        <v>2</v>
      </c>
      <c r="G29" s="278">
        <v>1360.45</v>
      </c>
      <c r="H29" s="187">
        <f t="shared" si="1"/>
        <v>2720.9</v>
      </c>
      <c r="I29" s="331"/>
      <c r="J29" s="2187" t="s">
        <v>6421</v>
      </c>
      <c r="K29" s="2188" t="str">
        <f>VLOOKUP(J29,'FICHE RATIOS'!C:D,2,FALSE)</f>
        <v>VRD - Réseaux Divers (y compris travaux d'Assainissement)</v>
      </c>
      <c r="M29" s="2034"/>
      <c r="N29" s="2031"/>
      <c r="P29" s="2034"/>
      <c r="Q29" s="2031"/>
      <c r="S29" s="2034"/>
      <c r="T29" s="2031"/>
    </row>
    <row r="30" spans="1:20" s="1703" customFormat="1" ht="13.15" customHeight="1">
      <c r="A30" s="1698"/>
      <c r="B30" s="1699"/>
      <c r="C30" s="1700" t="s">
        <v>6048</v>
      </c>
      <c r="D30" s="387"/>
      <c r="E30" s="276" t="s">
        <v>36</v>
      </c>
      <c r="F30" s="616">
        <v>2</v>
      </c>
      <c r="G30" s="278">
        <v>1986.25</v>
      </c>
      <c r="H30" s="187">
        <f t="shared" si="1"/>
        <v>3972.5</v>
      </c>
      <c r="I30" s="331"/>
      <c r="J30" s="2187" t="s">
        <v>6421</v>
      </c>
      <c r="K30" s="2188" t="str">
        <f>VLOOKUP(J30,'FICHE RATIOS'!C:D,2,FALSE)</f>
        <v>VRD - Réseaux Divers (y compris travaux d'Assainissement)</v>
      </c>
      <c r="M30" s="2034"/>
      <c r="N30" s="2031"/>
      <c r="P30" s="2034"/>
      <c r="Q30" s="2031"/>
      <c r="S30" s="2034"/>
      <c r="T30" s="2031"/>
    </row>
    <row r="31" spans="1:20" s="1703" customFormat="1" ht="13.15" customHeight="1">
      <c r="A31" s="1698"/>
      <c r="B31" s="1699"/>
      <c r="C31" s="1700" t="s">
        <v>6049</v>
      </c>
      <c r="D31" s="387"/>
      <c r="E31" s="276" t="s">
        <v>70</v>
      </c>
      <c r="F31" s="616">
        <v>5</v>
      </c>
      <c r="G31" s="278">
        <v>90.8</v>
      </c>
      <c r="H31" s="187">
        <f t="shared" si="1"/>
        <v>454</v>
      </c>
      <c r="I31" s="331"/>
      <c r="J31" s="2187" t="s">
        <v>6421</v>
      </c>
      <c r="K31" s="2188" t="str">
        <f>VLOOKUP(J31,'FICHE RATIOS'!C:D,2,FALSE)</f>
        <v>VRD - Réseaux Divers (y compris travaux d'Assainissement)</v>
      </c>
      <c r="M31" s="2034"/>
      <c r="N31" s="2031"/>
      <c r="P31" s="2034"/>
      <c r="Q31" s="2031"/>
      <c r="S31" s="2034"/>
      <c r="T31" s="2031"/>
    </row>
    <row r="32" spans="1:20" s="1703" customFormat="1" ht="13.15" customHeight="1">
      <c r="A32" s="1698"/>
      <c r="B32" s="1699"/>
      <c r="C32" s="1704"/>
      <c r="D32" s="387"/>
      <c r="E32" s="276"/>
      <c r="F32" s="616"/>
      <c r="G32" s="278" t="s">
        <v>179</v>
      </c>
      <c r="H32" s="187"/>
      <c r="I32" s="331"/>
      <c r="J32" s="2187"/>
      <c r="K32" s="2188" t="e">
        <f>VLOOKUP(J32,'FICHE RATIOS'!C:D,2,FALSE)</f>
        <v>#N/A</v>
      </c>
      <c r="M32" s="2034"/>
      <c r="N32" s="2031"/>
      <c r="P32" s="2034"/>
      <c r="Q32" s="2031"/>
      <c r="S32" s="2034"/>
      <c r="T32" s="2031"/>
    </row>
    <row r="33" spans="1:20" ht="13.15" customHeight="1">
      <c r="A33" s="1698"/>
      <c r="B33" s="1699"/>
      <c r="C33" s="1700"/>
      <c r="D33" s="387"/>
      <c r="E33" s="276"/>
      <c r="F33" s="616"/>
      <c r="G33" s="278" t="s">
        <v>179</v>
      </c>
      <c r="H33" s="187"/>
      <c r="I33" s="331"/>
      <c r="J33" s="2187"/>
      <c r="K33" s="2188" t="e">
        <f>VLOOKUP(J33,'FICHE RATIOS'!C:D,2,FALSE)</f>
        <v>#N/A</v>
      </c>
      <c r="M33" s="2034"/>
      <c r="N33" s="2031"/>
      <c r="P33" s="2034"/>
      <c r="Q33" s="2031"/>
      <c r="S33" s="2034"/>
      <c r="T33" s="2031"/>
    </row>
    <row r="34" spans="1:20" ht="13.15" customHeight="1">
      <c r="A34" s="1698"/>
      <c r="B34" s="1701" t="s">
        <v>1114</v>
      </c>
      <c r="C34" s="1702" t="s">
        <v>6050</v>
      </c>
      <c r="D34" s="387"/>
      <c r="E34" s="276"/>
      <c r="F34" s="616"/>
      <c r="G34" s="278" t="s">
        <v>179</v>
      </c>
      <c r="H34" s="187"/>
      <c r="I34" s="331"/>
      <c r="J34" s="2187"/>
      <c r="K34" s="2188" t="e">
        <f>VLOOKUP(J34,'FICHE RATIOS'!C:D,2,FALSE)</f>
        <v>#N/A</v>
      </c>
      <c r="M34" s="2034"/>
      <c r="N34" s="2031"/>
      <c r="P34" s="2034"/>
      <c r="Q34" s="2031"/>
      <c r="S34" s="2034"/>
      <c r="T34" s="2031"/>
    </row>
    <row r="35" spans="1:20" ht="13.15" customHeight="1">
      <c r="A35" s="1698"/>
      <c r="B35" s="1699"/>
      <c r="C35" s="1700"/>
      <c r="D35" s="387"/>
      <c r="E35" s="276"/>
      <c r="F35" s="616"/>
      <c r="G35" s="278" t="s">
        <v>179</v>
      </c>
      <c r="H35" s="187"/>
      <c r="I35" s="331"/>
      <c r="J35" s="2187" t="s">
        <v>6421</v>
      </c>
      <c r="K35" s="2188" t="str">
        <f>VLOOKUP(J35,'FICHE RATIOS'!C:D,2,FALSE)</f>
        <v>VRD - Réseaux Divers (y compris travaux d'Assainissement)</v>
      </c>
      <c r="M35" s="2034"/>
      <c r="N35" s="2031"/>
      <c r="P35" s="2034"/>
      <c r="Q35" s="2031"/>
      <c r="S35" s="2034"/>
      <c r="T35" s="2031"/>
    </row>
    <row r="36" spans="1:20" ht="13.15" customHeight="1">
      <c r="A36" s="1698"/>
      <c r="B36" s="1699" t="s">
        <v>1529</v>
      </c>
      <c r="C36" s="1700" t="s">
        <v>6051</v>
      </c>
      <c r="D36" s="387"/>
      <c r="E36" s="276"/>
      <c r="F36" s="616"/>
      <c r="G36" s="278" t="s">
        <v>179</v>
      </c>
      <c r="H36" s="187"/>
      <c r="I36" s="331"/>
      <c r="J36" s="2187" t="s">
        <v>6421</v>
      </c>
      <c r="K36" s="2188" t="str">
        <f>VLOOKUP(J36,'FICHE RATIOS'!C:D,2,FALSE)</f>
        <v>VRD - Réseaux Divers (y compris travaux d'Assainissement)</v>
      </c>
      <c r="M36" s="2034"/>
      <c r="N36" s="2031"/>
      <c r="P36" s="2034"/>
      <c r="Q36" s="2031"/>
      <c r="S36" s="2034"/>
      <c r="T36" s="2031"/>
    </row>
    <row r="37" spans="1:20" ht="13.15" customHeight="1">
      <c r="A37" s="1698"/>
      <c r="B37" s="1699"/>
      <c r="C37" s="1700"/>
      <c r="D37" s="387"/>
      <c r="E37" s="276"/>
      <c r="F37" s="616"/>
      <c r="G37" s="278" t="s">
        <v>179</v>
      </c>
      <c r="H37" s="187"/>
      <c r="I37" s="331"/>
      <c r="J37" s="2187" t="s">
        <v>6421</v>
      </c>
      <c r="K37" s="2188" t="str">
        <f>VLOOKUP(J37,'FICHE RATIOS'!C:D,2,FALSE)</f>
        <v>VRD - Réseaux Divers (y compris travaux d'Assainissement)</v>
      </c>
      <c r="M37" s="2034"/>
      <c r="N37" s="2031"/>
      <c r="P37" s="2034"/>
      <c r="Q37" s="2031"/>
      <c r="S37" s="2034"/>
      <c r="T37" s="2031"/>
    </row>
    <row r="38" spans="1:20" ht="13.15" customHeight="1">
      <c r="A38" s="1698"/>
      <c r="B38" s="1699" t="s">
        <v>1116</v>
      </c>
      <c r="C38" s="1700" t="s">
        <v>4072</v>
      </c>
      <c r="D38" s="387"/>
      <c r="E38" s="276" t="s">
        <v>36</v>
      </c>
      <c r="F38" s="616">
        <v>2</v>
      </c>
      <c r="G38" s="278">
        <v>2720.9</v>
      </c>
      <c r="H38" s="187">
        <f>F38*G38</f>
        <v>5441.8</v>
      </c>
      <c r="I38" s="331"/>
      <c r="J38" s="2187" t="s">
        <v>6421</v>
      </c>
      <c r="K38" s="2188" t="str">
        <f>VLOOKUP(J38,'FICHE RATIOS'!C:D,2,FALSE)</f>
        <v>VRD - Réseaux Divers (y compris travaux d'Assainissement)</v>
      </c>
      <c r="M38" s="2034"/>
      <c r="N38" s="2031"/>
      <c r="P38" s="2034"/>
      <c r="Q38" s="2031"/>
      <c r="S38" s="2034"/>
      <c r="T38" s="2031"/>
    </row>
    <row r="39" spans="1:20" ht="13.15" customHeight="1">
      <c r="A39" s="1698"/>
      <c r="B39" s="1699"/>
      <c r="C39" s="1700"/>
      <c r="D39" s="387"/>
      <c r="E39" s="276"/>
      <c r="F39" s="616"/>
      <c r="G39" s="278" t="s">
        <v>179</v>
      </c>
      <c r="H39" s="187"/>
      <c r="I39" s="331"/>
      <c r="J39" s="2187" t="s">
        <v>6421</v>
      </c>
      <c r="K39" s="2188" t="str">
        <f>VLOOKUP(J39,'FICHE RATIOS'!C:D,2,FALSE)</f>
        <v>VRD - Réseaux Divers (y compris travaux d'Assainissement)</v>
      </c>
      <c r="M39" s="2034"/>
      <c r="N39" s="2031"/>
      <c r="P39" s="2034"/>
      <c r="Q39" s="2031"/>
      <c r="S39" s="2034"/>
      <c r="T39" s="2031"/>
    </row>
    <row r="40" spans="1:20" ht="13.15" customHeight="1">
      <c r="A40" s="1698"/>
      <c r="B40" s="1699" t="s">
        <v>1119</v>
      </c>
      <c r="C40" s="1700" t="s">
        <v>6052</v>
      </c>
      <c r="D40" s="387"/>
      <c r="E40" s="276"/>
      <c r="F40" s="616"/>
      <c r="G40" s="278" t="s">
        <v>179</v>
      </c>
      <c r="H40" s="187"/>
      <c r="I40" s="331"/>
      <c r="J40" s="2187" t="s">
        <v>6421</v>
      </c>
      <c r="K40" s="2188" t="str">
        <f>VLOOKUP(J40,'FICHE RATIOS'!C:D,2,FALSE)</f>
        <v>VRD - Réseaux Divers (y compris travaux d'Assainissement)</v>
      </c>
      <c r="M40" s="2034"/>
      <c r="N40" s="2031"/>
      <c r="P40" s="2034"/>
      <c r="Q40" s="2031"/>
      <c r="S40" s="2034"/>
      <c r="T40" s="2031"/>
    </row>
    <row r="41" spans="1:20" ht="13.15" customHeight="1">
      <c r="A41" s="1698"/>
      <c r="B41" s="1699"/>
      <c r="C41" s="1700" t="s">
        <v>6053</v>
      </c>
      <c r="D41" s="387"/>
      <c r="E41" s="276"/>
      <c r="F41" s="616"/>
      <c r="G41" s="278" t="s">
        <v>179</v>
      </c>
      <c r="H41" s="187"/>
      <c r="I41" s="331"/>
      <c r="J41" s="2187" t="s">
        <v>6421</v>
      </c>
      <c r="K41" s="2188" t="str">
        <f>VLOOKUP(J41,'FICHE RATIOS'!C:D,2,FALSE)</f>
        <v>VRD - Réseaux Divers (y compris travaux d'Assainissement)</v>
      </c>
      <c r="M41" s="2034"/>
      <c r="N41" s="2031"/>
      <c r="P41" s="2034"/>
      <c r="Q41" s="2031"/>
      <c r="S41" s="2034"/>
      <c r="T41" s="2031"/>
    </row>
    <row r="42" spans="1:20" ht="13.15" customHeight="1">
      <c r="A42" s="1698"/>
      <c r="B42" s="1699"/>
      <c r="C42" s="1700" t="s">
        <v>6054</v>
      </c>
      <c r="D42" s="387"/>
      <c r="E42" s="276"/>
      <c r="F42" s="616"/>
      <c r="G42" s="278" t="s">
        <v>179</v>
      </c>
      <c r="H42" s="187"/>
      <c r="I42" s="331"/>
      <c r="J42" s="2187" t="s">
        <v>6421</v>
      </c>
      <c r="K42" s="2188" t="str">
        <f>VLOOKUP(J42,'FICHE RATIOS'!C:D,2,FALSE)</f>
        <v>VRD - Réseaux Divers (y compris travaux d'Assainissement)</v>
      </c>
      <c r="M42" s="2034"/>
      <c r="N42" s="2031"/>
      <c r="P42" s="2034"/>
      <c r="Q42" s="2031"/>
      <c r="S42" s="2034"/>
      <c r="T42" s="2031"/>
    </row>
    <row r="43" spans="1:20" ht="13.15" customHeight="1">
      <c r="A43" s="1698"/>
      <c r="B43" s="1699"/>
      <c r="C43" s="1700" t="s">
        <v>6055</v>
      </c>
      <c r="D43" s="387"/>
      <c r="E43" s="276" t="s">
        <v>235</v>
      </c>
      <c r="F43" s="616">
        <v>42</v>
      </c>
      <c r="G43" s="278">
        <v>102.92</v>
      </c>
      <c r="H43" s="187">
        <f>F43*G43</f>
        <v>4322.6400000000003</v>
      </c>
      <c r="I43" s="331"/>
      <c r="J43" s="2187" t="s">
        <v>6421</v>
      </c>
      <c r="K43" s="2188" t="str">
        <f>VLOOKUP(J43,'FICHE RATIOS'!C:D,2,FALSE)</f>
        <v>VRD - Réseaux Divers (y compris travaux d'Assainissement)</v>
      </c>
      <c r="M43" s="2034"/>
      <c r="N43" s="2031"/>
      <c r="P43" s="2034"/>
      <c r="Q43" s="2031"/>
      <c r="S43" s="2034"/>
      <c r="T43" s="2031"/>
    </row>
    <row r="44" spans="1:20" ht="13.15" customHeight="1">
      <c r="A44" s="1698"/>
      <c r="B44" s="1699"/>
      <c r="C44" s="1700" t="s">
        <v>6056</v>
      </c>
      <c r="D44" s="387"/>
      <c r="E44" s="276" t="s">
        <v>235</v>
      </c>
      <c r="F44" s="616">
        <v>42</v>
      </c>
      <c r="G44" s="278">
        <v>55.6</v>
      </c>
      <c r="H44" s="187">
        <f>F44*G44</f>
        <v>2335.2000000000003</v>
      </c>
      <c r="I44" s="331"/>
      <c r="J44" s="2187" t="s">
        <v>6421</v>
      </c>
      <c r="K44" s="2188" t="str">
        <f>VLOOKUP(J44,'FICHE RATIOS'!C:D,2,FALSE)</f>
        <v>VRD - Réseaux Divers (y compris travaux d'Assainissement)</v>
      </c>
      <c r="M44" s="2034"/>
      <c r="N44" s="2031"/>
      <c r="P44" s="2034"/>
      <c r="Q44" s="2031"/>
      <c r="S44" s="2034"/>
      <c r="T44" s="2031"/>
    </row>
    <row r="45" spans="1:20" ht="13.15" customHeight="1">
      <c r="A45" s="1698"/>
      <c r="B45" s="1699"/>
      <c r="C45" s="1700"/>
      <c r="D45" s="387"/>
      <c r="E45" s="276"/>
      <c r="F45" s="616"/>
      <c r="G45" s="278" t="s">
        <v>179</v>
      </c>
      <c r="H45" s="187"/>
      <c r="I45" s="331"/>
      <c r="J45" s="2187" t="s">
        <v>6421</v>
      </c>
      <c r="K45" s="2188" t="str">
        <f>VLOOKUP(J45,'FICHE RATIOS'!C:D,2,FALSE)</f>
        <v>VRD - Réseaux Divers (y compris travaux d'Assainissement)</v>
      </c>
      <c r="M45" s="2034"/>
      <c r="N45" s="2031"/>
      <c r="P45" s="2034"/>
      <c r="Q45" s="2031"/>
      <c r="S45" s="2034"/>
      <c r="T45" s="2031"/>
    </row>
    <row r="46" spans="1:20" ht="13.15" customHeight="1">
      <c r="A46" s="1698"/>
      <c r="B46" s="1699" t="s">
        <v>1122</v>
      </c>
      <c r="C46" s="1700" t="s">
        <v>6057</v>
      </c>
      <c r="D46" s="387"/>
      <c r="E46" s="276"/>
      <c r="F46" s="616"/>
      <c r="G46" s="278" t="s">
        <v>179</v>
      </c>
      <c r="H46" s="187"/>
      <c r="I46" s="331"/>
      <c r="J46" s="2187" t="s">
        <v>6421</v>
      </c>
      <c r="K46" s="2188" t="str">
        <f>VLOOKUP(J46,'FICHE RATIOS'!C:D,2,FALSE)</f>
        <v>VRD - Réseaux Divers (y compris travaux d'Assainissement)</v>
      </c>
      <c r="M46" s="2034"/>
      <c r="N46" s="2031"/>
      <c r="P46" s="2034"/>
      <c r="Q46" s="2031"/>
      <c r="S46" s="2034"/>
      <c r="T46" s="2031"/>
    </row>
    <row r="47" spans="1:20" ht="13.15" customHeight="1">
      <c r="A47" s="1698"/>
      <c r="B47" s="1699"/>
      <c r="C47" s="1700" t="s">
        <v>6058</v>
      </c>
      <c r="D47" s="387"/>
      <c r="E47" s="276" t="s">
        <v>36</v>
      </c>
      <c r="F47" s="616">
        <v>2</v>
      </c>
      <c r="G47" s="278">
        <v>721.63</v>
      </c>
      <c r="H47" s="187">
        <f>F47*G47</f>
        <v>1443.26</v>
      </c>
      <c r="I47" s="331"/>
      <c r="J47" s="2187" t="s">
        <v>6421</v>
      </c>
      <c r="K47" s="2188" t="str">
        <f>VLOOKUP(J47,'FICHE RATIOS'!C:D,2,FALSE)</f>
        <v>VRD - Réseaux Divers (y compris travaux d'Assainissement)</v>
      </c>
      <c r="M47" s="2034"/>
      <c r="N47" s="2031"/>
      <c r="P47" s="2034"/>
      <c r="Q47" s="2031"/>
      <c r="S47" s="2034"/>
      <c r="T47" s="2031"/>
    </row>
    <row r="48" spans="1:20" ht="13.15" customHeight="1">
      <c r="A48" s="1698"/>
      <c r="B48" s="1699"/>
      <c r="C48" s="1700"/>
      <c r="D48" s="387"/>
      <c r="E48" s="276"/>
      <c r="F48" s="616"/>
      <c r="G48" s="278" t="s">
        <v>179</v>
      </c>
      <c r="H48" s="187"/>
      <c r="I48" s="331"/>
      <c r="J48" s="2187" t="s">
        <v>6421</v>
      </c>
      <c r="K48" s="2188" t="str">
        <f>VLOOKUP(J48,'FICHE RATIOS'!C:D,2,FALSE)</f>
        <v>VRD - Réseaux Divers (y compris travaux d'Assainissement)</v>
      </c>
      <c r="M48" s="2034"/>
      <c r="N48" s="2031"/>
      <c r="P48" s="2034"/>
      <c r="Q48" s="2031"/>
      <c r="S48" s="2034"/>
      <c r="T48" s="2031"/>
    </row>
    <row r="49" spans="1:20" ht="13.15" customHeight="1">
      <c r="A49" s="1698"/>
      <c r="B49" s="1699" t="s">
        <v>1126</v>
      </c>
      <c r="C49" s="1700" t="s">
        <v>6059</v>
      </c>
      <c r="D49" s="387"/>
      <c r="E49" s="276"/>
      <c r="F49" s="616"/>
      <c r="G49" s="278" t="s">
        <v>179</v>
      </c>
      <c r="H49" s="187"/>
      <c r="I49" s="331"/>
      <c r="J49" s="2187" t="s">
        <v>6421</v>
      </c>
      <c r="K49" s="2188" t="str">
        <f>VLOOKUP(J49,'FICHE RATIOS'!C:D,2,FALSE)</f>
        <v>VRD - Réseaux Divers (y compris travaux d'Assainissement)</v>
      </c>
      <c r="M49" s="2034"/>
      <c r="N49" s="2031"/>
      <c r="P49" s="2034"/>
      <c r="Q49" s="2031"/>
      <c r="S49" s="2034"/>
      <c r="T49" s="2031"/>
    </row>
    <row r="50" spans="1:20" ht="13.15" customHeight="1">
      <c r="A50" s="1698"/>
      <c r="B50" s="1699"/>
      <c r="C50" s="1700"/>
      <c r="D50" s="387"/>
      <c r="E50" s="276"/>
      <c r="F50" s="616"/>
      <c r="G50" s="278" t="s">
        <v>179</v>
      </c>
      <c r="H50" s="187"/>
      <c r="I50" s="331"/>
      <c r="J50" s="2187" t="s">
        <v>6421</v>
      </c>
      <c r="K50" s="2188" t="str">
        <f>VLOOKUP(J50,'FICHE RATIOS'!C:D,2,FALSE)</f>
        <v>VRD - Réseaux Divers (y compris travaux d'Assainissement)</v>
      </c>
      <c r="M50" s="2034"/>
      <c r="N50" s="2031"/>
      <c r="P50" s="2034"/>
      <c r="Q50" s="2031"/>
      <c r="S50" s="2034"/>
      <c r="T50" s="2031"/>
    </row>
    <row r="51" spans="1:20" ht="13.15" customHeight="1">
      <c r="A51" s="1698"/>
      <c r="B51" s="1699" t="s">
        <v>1129</v>
      </c>
      <c r="C51" s="1700" t="s">
        <v>6060</v>
      </c>
      <c r="D51" s="387"/>
      <c r="E51" s="276"/>
      <c r="F51" s="616"/>
      <c r="G51" s="278" t="s">
        <v>179</v>
      </c>
      <c r="H51" s="187"/>
      <c r="I51" s="331"/>
      <c r="J51" s="2187" t="s">
        <v>6421</v>
      </c>
      <c r="K51" s="2188" t="str">
        <f>VLOOKUP(J51,'FICHE RATIOS'!C:D,2,FALSE)</f>
        <v>VRD - Réseaux Divers (y compris travaux d'Assainissement)</v>
      </c>
      <c r="M51" s="2034"/>
      <c r="N51" s="2031"/>
      <c r="P51" s="2034"/>
      <c r="Q51" s="2031"/>
      <c r="S51" s="2034"/>
      <c r="T51" s="2031"/>
    </row>
    <row r="52" spans="1:20" ht="13.15" customHeight="1">
      <c r="A52" s="1698"/>
      <c r="B52" s="1699"/>
      <c r="C52" s="1704"/>
      <c r="D52" s="387"/>
      <c r="E52" s="276"/>
      <c r="F52" s="616"/>
      <c r="G52" s="278" t="s">
        <v>179</v>
      </c>
      <c r="H52" s="187"/>
      <c r="I52" s="331"/>
      <c r="J52" s="2187"/>
      <c r="K52" s="2188" t="e">
        <f>VLOOKUP(J52,'FICHE RATIOS'!C:D,2,FALSE)</f>
        <v>#N/A</v>
      </c>
      <c r="M52" s="2034"/>
      <c r="N52" s="2031"/>
      <c r="P52" s="2034"/>
      <c r="Q52" s="2031"/>
      <c r="S52" s="2034"/>
      <c r="T52" s="2031"/>
    </row>
    <row r="53" spans="1:20" ht="13.15" customHeight="1">
      <c r="A53" s="1698"/>
      <c r="B53" s="1699"/>
      <c r="C53" s="1700"/>
      <c r="D53" s="387"/>
      <c r="E53" s="276"/>
      <c r="F53" s="616"/>
      <c r="G53" s="278" t="s">
        <v>179</v>
      </c>
      <c r="H53" s="187"/>
      <c r="I53" s="331"/>
      <c r="J53" s="2187"/>
      <c r="K53" s="2188" t="e">
        <f>VLOOKUP(J53,'FICHE RATIOS'!C:D,2,FALSE)</f>
        <v>#N/A</v>
      </c>
      <c r="M53" s="2034"/>
      <c r="N53" s="2031"/>
      <c r="P53" s="2034"/>
      <c r="Q53" s="2031"/>
      <c r="S53" s="2034"/>
      <c r="T53" s="2031"/>
    </row>
    <row r="54" spans="1:20" ht="13.15" customHeight="1">
      <c r="A54" s="1698"/>
      <c r="B54" s="1701" t="s">
        <v>1148</v>
      </c>
      <c r="C54" s="1702" t="s">
        <v>113</v>
      </c>
      <c r="D54" s="569"/>
      <c r="E54" s="276"/>
      <c r="F54" s="616"/>
      <c r="G54" s="278" t="s">
        <v>179</v>
      </c>
      <c r="H54" s="187"/>
      <c r="I54" s="331"/>
      <c r="J54" s="2187"/>
      <c r="K54" s="2188" t="e">
        <f>VLOOKUP(J54,'FICHE RATIOS'!C:D,2,FALSE)</f>
        <v>#N/A</v>
      </c>
      <c r="M54" s="2034"/>
      <c r="N54" s="2031"/>
      <c r="P54" s="2034"/>
      <c r="Q54" s="2031"/>
      <c r="S54" s="2034"/>
      <c r="T54" s="2031"/>
    </row>
    <row r="55" spans="1:20" ht="13.15" customHeight="1">
      <c r="A55" s="1698"/>
      <c r="B55" s="1699"/>
      <c r="C55" s="1700" t="s">
        <v>6061</v>
      </c>
      <c r="D55" s="387"/>
      <c r="E55" s="276" t="s">
        <v>235</v>
      </c>
      <c r="F55" s="616">
        <v>765</v>
      </c>
      <c r="G55" s="278">
        <v>65.069999999999993</v>
      </c>
      <c r="H55" s="2015">
        <f>F55*G55</f>
        <v>49778.549999999996</v>
      </c>
      <c r="I55" s="331"/>
      <c r="J55" s="2187" t="s">
        <v>6771</v>
      </c>
      <c r="K55" s="2188" t="str">
        <f>VLOOKUP(J55,'FICHE RATIOS'!C:D,2,FALSE)</f>
        <v>Eclairage Extérieur</v>
      </c>
      <c r="M55" s="2034"/>
      <c r="N55" s="2031"/>
      <c r="P55" s="2034"/>
      <c r="Q55" s="2031"/>
      <c r="S55" s="2034"/>
      <c r="T55" s="2031"/>
    </row>
    <row r="56" spans="1:20" ht="13.15" customHeight="1">
      <c r="A56" s="1698"/>
      <c r="B56" s="1699"/>
      <c r="C56" s="1700" t="s">
        <v>6062</v>
      </c>
      <c r="D56" s="387"/>
      <c r="E56" s="276" t="s">
        <v>235</v>
      </c>
      <c r="F56" s="616">
        <v>765</v>
      </c>
      <c r="G56" s="278">
        <v>22.48</v>
      </c>
      <c r="H56" s="2015">
        <f>F56*G56</f>
        <v>17197.2</v>
      </c>
      <c r="I56" s="331"/>
      <c r="J56" s="2187" t="s">
        <v>6771</v>
      </c>
      <c r="K56" s="2188" t="str">
        <f>VLOOKUP(J56,'FICHE RATIOS'!C:D,2,FALSE)</f>
        <v>Eclairage Extérieur</v>
      </c>
      <c r="M56" s="2034"/>
      <c r="N56" s="2031"/>
      <c r="P56" s="2034"/>
      <c r="Q56" s="2031"/>
      <c r="S56" s="2034"/>
      <c r="T56" s="2031"/>
    </row>
    <row r="57" spans="1:20" ht="13.15" customHeight="1">
      <c r="A57" s="1698"/>
      <c r="B57" s="1699"/>
      <c r="C57" s="1700"/>
      <c r="D57" s="387"/>
      <c r="E57" s="276"/>
      <c r="F57" s="616"/>
      <c r="G57" s="278" t="s">
        <v>179</v>
      </c>
      <c r="H57" s="187"/>
      <c r="I57" s="331"/>
      <c r="J57" s="2187"/>
      <c r="K57" s="2188" t="e">
        <f>VLOOKUP(J57,'FICHE RATIOS'!C:D,2,FALSE)</f>
        <v>#N/A</v>
      </c>
      <c r="M57" s="2034"/>
      <c r="N57" s="2031"/>
      <c r="P57" s="2034"/>
      <c r="Q57" s="2031"/>
      <c r="S57" s="2034"/>
      <c r="T57" s="2031"/>
    </row>
    <row r="58" spans="1:20" ht="13.15" customHeight="1">
      <c r="A58" s="1698"/>
      <c r="B58" s="1699"/>
      <c r="C58" s="1700"/>
      <c r="D58" s="387"/>
      <c r="E58" s="276"/>
      <c r="F58" s="616"/>
      <c r="G58" s="278" t="s">
        <v>179</v>
      </c>
      <c r="H58" s="187"/>
      <c r="I58" s="331"/>
      <c r="J58" s="2187"/>
      <c r="K58" s="2188" t="e">
        <f>VLOOKUP(J58,'FICHE RATIOS'!C:D,2,FALSE)</f>
        <v>#N/A</v>
      </c>
      <c r="M58" s="2034"/>
      <c r="N58" s="2031"/>
      <c r="P58" s="2034"/>
      <c r="Q58" s="2031"/>
      <c r="S58" s="2034"/>
      <c r="T58" s="2031"/>
    </row>
    <row r="59" spans="1:20" ht="13.15" customHeight="1">
      <c r="A59" s="1698"/>
      <c r="B59" s="1701" t="s">
        <v>2007</v>
      </c>
      <c r="C59" s="1702" t="s">
        <v>6063</v>
      </c>
      <c r="D59" s="387"/>
      <c r="E59" s="276"/>
      <c r="F59" s="616"/>
      <c r="G59" s="278" t="s">
        <v>179</v>
      </c>
      <c r="H59" s="187"/>
      <c r="I59" s="331"/>
      <c r="J59" s="2187"/>
      <c r="K59" s="2188" t="e">
        <f>VLOOKUP(J59,'FICHE RATIOS'!C:D,2,FALSE)</f>
        <v>#N/A</v>
      </c>
      <c r="M59" s="2034"/>
      <c r="N59" s="2031"/>
      <c r="P59" s="2034"/>
      <c r="Q59" s="2031"/>
      <c r="S59" s="2034"/>
      <c r="T59" s="2031"/>
    </row>
    <row r="60" spans="1:20" ht="13.15" customHeight="1">
      <c r="A60" s="1698"/>
      <c r="B60" s="1699"/>
      <c r="C60" s="1705" t="s">
        <v>6064</v>
      </c>
      <c r="D60" s="387"/>
      <c r="E60" s="276"/>
      <c r="F60" s="616"/>
      <c r="G60" s="278" t="s">
        <v>179</v>
      </c>
      <c r="H60" s="187"/>
      <c r="I60" s="331"/>
      <c r="J60" s="2187"/>
      <c r="K60" s="2188" t="e">
        <f>VLOOKUP(J60,'FICHE RATIOS'!C:D,2,FALSE)</f>
        <v>#N/A</v>
      </c>
      <c r="M60" s="2034"/>
      <c r="N60" s="2031"/>
      <c r="P60" s="2034"/>
      <c r="Q60" s="2031"/>
      <c r="S60" s="2034"/>
      <c r="T60" s="2031"/>
    </row>
    <row r="61" spans="1:20" ht="13.15" customHeight="1">
      <c r="A61" s="1698"/>
      <c r="B61" s="1699"/>
      <c r="C61" s="1700" t="s">
        <v>6065</v>
      </c>
      <c r="D61" s="387"/>
      <c r="E61" s="276" t="s">
        <v>70</v>
      </c>
      <c r="F61" s="616">
        <v>745</v>
      </c>
      <c r="G61" s="278">
        <v>5.92</v>
      </c>
      <c r="H61" s="187">
        <f>F61*G61</f>
        <v>4410.3999999999996</v>
      </c>
      <c r="I61" s="331"/>
      <c r="J61" s="2187" t="s">
        <v>6420</v>
      </c>
      <c r="K61" s="2188" t="str">
        <f>VLOOKUP(J61,'FICHE RATIOS'!C:D,2,FALSE)</f>
        <v xml:space="preserve">VRD - Voirie </v>
      </c>
      <c r="M61" s="2034"/>
      <c r="N61" s="2031"/>
      <c r="P61" s="2034"/>
      <c r="Q61" s="2031"/>
      <c r="S61" s="2034"/>
      <c r="T61" s="2031"/>
    </row>
    <row r="62" spans="1:20" ht="13.15" customHeight="1">
      <c r="A62" s="1698"/>
      <c r="B62" s="1699"/>
      <c r="C62" s="1700" t="s">
        <v>6066</v>
      </c>
      <c r="D62" s="387"/>
      <c r="E62" s="276" t="s">
        <v>70</v>
      </c>
      <c r="F62" s="616">
        <v>745</v>
      </c>
      <c r="G62" s="278">
        <v>33.49</v>
      </c>
      <c r="H62" s="187">
        <f>F62*G62</f>
        <v>24950.050000000003</v>
      </c>
      <c r="I62" s="331"/>
      <c r="J62" s="2187" t="s">
        <v>6420</v>
      </c>
      <c r="K62" s="2188" t="str">
        <f>VLOOKUP(J62,'FICHE RATIOS'!C:D,2,FALSE)</f>
        <v xml:space="preserve">VRD - Voirie </v>
      </c>
      <c r="M62" s="2034"/>
      <c r="N62" s="2031"/>
      <c r="P62" s="2034"/>
      <c r="Q62" s="2031"/>
      <c r="S62" s="2034"/>
      <c r="T62" s="2031"/>
    </row>
    <row r="63" spans="1:20" ht="13.15" customHeight="1">
      <c r="A63" s="1698"/>
      <c r="B63" s="1699"/>
      <c r="C63" s="1700" t="s">
        <v>6067</v>
      </c>
      <c r="D63" s="387"/>
      <c r="E63" s="276" t="s">
        <v>235</v>
      </c>
      <c r="F63" s="616">
        <v>125</v>
      </c>
      <c r="G63" s="278">
        <v>76.900000000000006</v>
      </c>
      <c r="H63" s="187">
        <f>F63*G63</f>
        <v>9612.5</v>
      </c>
      <c r="I63" s="331"/>
      <c r="J63" s="2187" t="s">
        <v>6420</v>
      </c>
      <c r="K63" s="2188" t="str">
        <f>VLOOKUP(J63,'FICHE RATIOS'!C:D,2,FALSE)</f>
        <v xml:space="preserve">VRD - Voirie </v>
      </c>
      <c r="M63" s="2034"/>
      <c r="N63" s="2031"/>
      <c r="P63" s="2034"/>
      <c r="Q63" s="2031"/>
      <c r="S63" s="2034"/>
      <c r="T63" s="2031"/>
    </row>
    <row r="64" spans="1:20" ht="13.15" customHeight="1">
      <c r="A64" s="1698"/>
      <c r="B64" s="1699"/>
      <c r="C64" s="1700" t="s">
        <v>6068</v>
      </c>
      <c r="D64" s="387"/>
      <c r="E64" s="276" t="s">
        <v>70</v>
      </c>
      <c r="F64" s="616">
        <v>585</v>
      </c>
      <c r="G64" s="278">
        <v>53.24</v>
      </c>
      <c r="H64" s="187">
        <f>F64*G64</f>
        <v>31145.4</v>
      </c>
      <c r="I64" s="331"/>
      <c r="J64" s="2187" t="s">
        <v>6420</v>
      </c>
      <c r="K64" s="2188" t="str">
        <f>VLOOKUP(J64,'FICHE RATIOS'!C:D,2,FALSE)</f>
        <v xml:space="preserve">VRD - Voirie </v>
      </c>
      <c r="M64" s="2034"/>
      <c r="N64" s="2031"/>
      <c r="P64" s="2034"/>
      <c r="Q64" s="2031"/>
      <c r="S64" s="2034"/>
      <c r="T64" s="2031"/>
    </row>
    <row r="65" spans="1:20" ht="13.15" customHeight="1">
      <c r="A65" s="1698"/>
      <c r="B65" s="1699"/>
      <c r="C65" s="1700" t="s">
        <v>6069</v>
      </c>
      <c r="D65" s="387"/>
      <c r="E65" s="276" t="s">
        <v>70</v>
      </c>
      <c r="F65" s="616">
        <v>160</v>
      </c>
      <c r="G65" s="278">
        <v>65.069999999999993</v>
      </c>
      <c r="H65" s="187">
        <f>F65*G65</f>
        <v>10411.199999999999</v>
      </c>
      <c r="I65" s="331"/>
      <c r="J65" s="2187" t="s">
        <v>6420</v>
      </c>
      <c r="K65" s="2188" t="str">
        <f>VLOOKUP(J65,'FICHE RATIOS'!C:D,2,FALSE)</f>
        <v xml:space="preserve">VRD - Voirie </v>
      </c>
      <c r="M65" s="2034"/>
      <c r="N65" s="2031"/>
      <c r="P65" s="2034"/>
      <c r="Q65" s="2031"/>
      <c r="S65" s="2034"/>
      <c r="T65" s="2031"/>
    </row>
    <row r="66" spans="1:20" ht="13.15" customHeight="1">
      <c r="A66" s="1698"/>
      <c r="B66" s="1699"/>
      <c r="C66" s="1700"/>
      <c r="D66" s="387"/>
      <c r="E66" s="276"/>
      <c r="F66" s="616"/>
      <c r="G66" s="278" t="s">
        <v>179</v>
      </c>
      <c r="H66" s="187"/>
      <c r="I66" s="331"/>
      <c r="J66" s="2187" t="s">
        <v>6420</v>
      </c>
      <c r="K66" s="2188" t="str">
        <f>VLOOKUP(J66,'FICHE RATIOS'!C:D,2,FALSE)</f>
        <v xml:space="preserve">VRD - Voirie </v>
      </c>
      <c r="M66" s="2034"/>
      <c r="N66" s="2031"/>
      <c r="P66" s="2034"/>
      <c r="Q66" s="2031"/>
      <c r="S66" s="2034"/>
      <c r="T66" s="2031"/>
    </row>
    <row r="67" spans="1:20" ht="13.15" customHeight="1">
      <c r="A67" s="1698"/>
      <c r="B67" s="1699"/>
      <c r="C67" s="1705" t="s">
        <v>6070</v>
      </c>
      <c r="D67" s="387"/>
      <c r="E67" s="276"/>
      <c r="F67" s="616"/>
      <c r="G67" s="278" t="s">
        <v>179</v>
      </c>
      <c r="H67" s="187"/>
      <c r="I67" s="331"/>
      <c r="J67" s="2187" t="s">
        <v>6420</v>
      </c>
      <c r="K67" s="2188" t="str">
        <f>VLOOKUP(J67,'FICHE RATIOS'!C:D,2,FALSE)</f>
        <v xml:space="preserve">VRD - Voirie </v>
      </c>
      <c r="M67" s="2034"/>
      <c r="N67" s="2031"/>
      <c r="P67" s="2034"/>
      <c r="Q67" s="2031"/>
      <c r="S67" s="2034"/>
      <c r="T67" s="2031"/>
    </row>
    <row r="68" spans="1:20" ht="13.15" customHeight="1">
      <c r="A68" s="1698"/>
      <c r="B68" s="1699"/>
      <c r="C68" s="1700" t="s">
        <v>6071</v>
      </c>
      <c r="D68" s="387"/>
      <c r="E68" s="276"/>
      <c r="F68" s="616"/>
      <c r="G68" s="278" t="s">
        <v>179</v>
      </c>
      <c r="H68" s="198" t="s">
        <v>985</v>
      </c>
      <c r="I68" s="331"/>
      <c r="J68" s="2187" t="s">
        <v>6420</v>
      </c>
      <c r="K68" s="2188" t="str">
        <f>VLOOKUP(J68,'FICHE RATIOS'!C:D,2,FALSE)</f>
        <v xml:space="preserve">VRD - Voirie </v>
      </c>
      <c r="M68" s="2034"/>
      <c r="N68" s="2031"/>
      <c r="P68" s="2034"/>
      <c r="Q68" s="2031"/>
      <c r="S68" s="2034"/>
      <c r="T68" s="2031"/>
    </row>
    <row r="69" spans="1:20" ht="13.15" customHeight="1">
      <c r="A69" s="1698"/>
      <c r="B69" s="1699"/>
      <c r="C69" s="1700" t="s">
        <v>6072</v>
      </c>
      <c r="D69" s="387"/>
      <c r="E69" s="276"/>
      <c r="F69" s="616"/>
      <c r="G69" s="278" t="s">
        <v>179</v>
      </c>
      <c r="H69" s="198" t="s">
        <v>985</v>
      </c>
      <c r="I69" s="331"/>
      <c r="J69" s="2187" t="s">
        <v>6420</v>
      </c>
      <c r="K69" s="2188" t="str">
        <f>VLOOKUP(J69,'FICHE RATIOS'!C:D,2,FALSE)</f>
        <v xml:space="preserve">VRD - Voirie </v>
      </c>
      <c r="M69" s="2034"/>
      <c r="N69" s="2031"/>
      <c r="P69" s="2034"/>
      <c r="Q69" s="2031"/>
      <c r="S69" s="2034"/>
      <c r="T69" s="2031"/>
    </row>
    <row r="70" spans="1:20" ht="13.15" customHeight="1">
      <c r="A70" s="1698"/>
      <c r="B70" s="1699"/>
      <c r="C70" s="1700" t="s">
        <v>6073</v>
      </c>
      <c r="D70" s="387"/>
      <c r="E70" s="276" t="s">
        <v>36</v>
      </c>
      <c r="F70" s="616">
        <v>6</v>
      </c>
      <c r="G70" s="278">
        <v>28.38</v>
      </c>
      <c r="H70" s="187">
        <f>F70*G70</f>
        <v>170.28</v>
      </c>
      <c r="I70" s="331"/>
      <c r="J70" s="2187" t="s">
        <v>6420</v>
      </c>
      <c r="K70" s="2188" t="str">
        <f>VLOOKUP(J70,'FICHE RATIOS'!C:D,2,FALSE)</f>
        <v xml:space="preserve">VRD - Voirie </v>
      </c>
      <c r="M70" s="2034"/>
      <c r="N70" s="2031"/>
      <c r="P70" s="2034"/>
      <c r="Q70" s="2031"/>
      <c r="S70" s="2034"/>
      <c r="T70" s="2031"/>
    </row>
    <row r="71" spans="1:20" ht="13.15" customHeight="1">
      <c r="A71" s="1698"/>
      <c r="B71" s="1699"/>
      <c r="C71" s="1700" t="s">
        <v>6074</v>
      </c>
      <c r="D71" s="387"/>
      <c r="E71" s="276"/>
      <c r="F71" s="616"/>
      <c r="G71" s="278" t="s">
        <v>179</v>
      </c>
      <c r="H71" s="198" t="s">
        <v>985</v>
      </c>
      <c r="I71" s="331"/>
      <c r="J71" s="2187" t="s">
        <v>6420</v>
      </c>
      <c r="K71" s="2188" t="str">
        <f>VLOOKUP(J71,'FICHE RATIOS'!C:D,2,FALSE)</f>
        <v xml:space="preserve">VRD - Voirie </v>
      </c>
      <c r="M71" s="2034"/>
      <c r="N71" s="2031"/>
      <c r="P71" s="2034"/>
      <c r="Q71" s="2031"/>
      <c r="S71" s="2034"/>
      <c r="T71" s="2031"/>
    </row>
    <row r="72" spans="1:20" ht="13.15" customHeight="1">
      <c r="A72" s="1698"/>
      <c r="B72" s="1699"/>
      <c r="C72" s="1700" t="s">
        <v>6075</v>
      </c>
      <c r="D72" s="387"/>
      <c r="E72" s="276" t="s">
        <v>235</v>
      </c>
      <c r="F72" s="616">
        <v>72</v>
      </c>
      <c r="G72" s="278">
        <v>22.7</v>
      </c>
      <c r="H72" s="187">
        <f t="shared" ref="H72:H91" si="2">F72*G72</f>
        <v>1634.3999999999999</v>
      </c>
      <c r="I72" s="331"/>
      <c r="J72" s="2187" t="s">
        <v>6420</v>
      </c>
      <c r="K72" s="2188" t="str">
        <f>VLOOKUP(J72,'FICHE RATIOS'!C:D,2,FALSE)</f>
        <v xml:space="preserve">VRD - Voirie </v>
      </c>
      <c r="M72" s="2034"/>
      <c r="N72" s="2031"/>
      <c r="P72" s="2034"/>
      <c r="Q72" s="2031"/>
      <c r="S72" s="2034"/>
      <c r="T72" s="2031"/>
    </row>
    <row r="73" spans="1:20" ht="13.15" customHeight="1">
      <c r="A73" s="1698"/>
      <c r="B73" s="1699"/>
      <c r="C73" s="1700" t="s">
        <v>6076</v>
      </c>
      <c r="D73" s="387"/>
      <c r="E73" s="276" t="s">
        <v>70</v>
      </c>
      <c r="F73" s="616">
        <v>109</v>
      </c>
      <c r="G73" s="278">
        <v>34.049999999999997</v>
      </c>
      <c r="H73" s="187">
        <f t="shared" si="2"/>
        <v>3711.45</v>
      </c>
      <c r="I73" s="331"/>
      <c r="J73" s="2187" t="s">
        <v>6420</v>
      </c>
      <c r="K73" s="2188" t="str">
        <f>VLOOKUP(J73,'FICHE RATIOS'!C:D,2,FALSE)</f>
        <v xml:space="preserve">VRD - Voirie </v>
      </c>
      <c r="M73" s="2034"/>
      <c r="N73" s="2031"/>
      <c r="P73" s="2034"/>
      <c r="Q73" s="2031"/>
      <c r="S73" s="2034"/>
      <c r="T73" s="2031"/>
    </row>
    <row r="74" spans="1:20" ht="13.15" customHeight="1">
      <c r="A74" s="1698"/>
      <c r="B74" s="1699"/>
      <c r="C74" s="1700" t="s">
        <v>6077</v>
      </c>
      <c r="D74" s="387"/>
      <c r="E74" s="276" t="s">
        <v>70</v>
      </c>
      <c r="F74" s="616">
        <v>490</v>
      </c>
      <c r="G74" s="278">
        <v>11.35</v>
      </c>
      <c r="H74" s="187">
        <f t="shared" si="2"/>
        <v>5561.5</v>
      </c>
      <c r="I74" s="331"/>
      <c r="J74" s="2187" t="s">
        <v>6420</v>
      </c>
      <c r="K74" s="2188" t="str">
        <f>VLOOKUP(J74,'FICHE RATIOS'!C:D,2,FALSE)</f>
        <v xml:space="preserve">VRD - Voirie </v>
      </c>
      <c r="M74" s="2034"/>
      <c r="N74" s="2031"/>
      <c r="P74" s="2034"/>
      <c r="Q74" s="2031"/>
      <c r="S74" s="2034"/>
      <c r="T74" s="2031"/>
    </row>
    <row r="75" spans="1:20" ht="13.15" customHeight="1">
      <c r="A75" s="1698"/>
      <c r="B75" s="1699"/>
      <c r="C75" s="1700" t="s">
        <v>6078</v>
      </c>
      <c r="D75" s="387"/>
      <c r="E75" s="276" t="s">
        <v>70</v>
      </c>
      <c r="F75" s="616">
        <v>275</v>
      </c>
      <c r="G75" s="278">
        <v>28.38</v>
      </c>
      <c r="H75" s="187">
        <f t="shared" si="2"/>
        <v>7804.5</v>
      </c>
      <c r="I75" s="331"/>
      <c r="J75" s="2187" t="s">
        <v>6420</v>
      </c>
      <c r="K75" s="2188" t="str">
        <f>VLOOKUP(J75,'FICHE RATIOS'!C:D,2,FALSE)</f>
        <v xml:space="preserve">VRD - Voirie </v>
      </c>
      <c r="M75" s="2034"/>
      <c r="N75" s="2031"/>
      <c r="P75" s="2034"/>
      <c r="Q75" s="2031"/>
      <c r="S75" s="2034"/>
      <c r="T75" s="2031"/>
    </row>
    <row r="76" spans="1:20" ht="13.15" customHeight="1">
      <c r="A76" s="1698"/>
      <c r="B76" s="1699"/>
      <c r="C76" s="1700" t="s">
        <v>6079</v>
      </c>
      <c r="D76" s="387"/>
      <c r="E76" s="276" t="s">
        <v>70</v>
      </c>
      <c r="F76" s="616">
        <v>24</v>
      </c>
      <c r="G76" s="278">
        <v>28.38</v>
      </c>
      <c r="H76" s="187">
        <f t="shared" si="2"/>
        <v>681.12</v>
      </c>
      <c r="I76" s="331"/>
      <c r="J76" s="2187" t="s">
        <v>6420</v>
      </c>
      <c r="K76" s="2188" t="str">
        <f>VLOOKUP(J76,'FICHE RATIOS'!C:D,2,FALSE)</f>
        <v xml:space="preserve">VRD - Voirie </v>
      </c>
      <c r="M76" s="2034"/>
      <c r="N76" s="2031"/>
      <c r="P76" s="2034"/>
      <c r="Q76" s="2031"/>
      <c r="S76" s="2034"/>
      <c r="T76" s="2031"/>
    </row>
    <row r="77" spans="1:20" ht="13.15" customHeight="1">
      <c r="A77" s="1698"/>
      <c r="B77" s="1699"/>
      <c r="C77" s="1700" t="s">
        <v>6080</v>
      </c>
      <c r="D77" s="387"/>
      <c r="E77" s="276" t="s">
        <v>66</v>
      </c>
      <c r="F77" s="616">
        <v>7</v>
      </c>
      <c r="G77" s="278">
        <v>1702.5</v>
      </c>
      <c r="H77" s="187">
        <f t="shared" si="2"/>
        <v>11917.5</v>
      </c>
      <c r="I77" s="331"/>
      <c r="J77" s="2187" t="s">
        <v>6420</v>
      </c>
      <c r="K77" s="2188" t="str">
        <f>VLOOKUP(J77,'FICHE RATIOS'!C:D,2,FALSE)</f>
        <v xml:space="preserve">VRD - Voirie </v>
      </c>
      <c r="M77" s="2034"/>
      <c r="N77" s="2031"/>
      <c r="P77" s="2034"/>
      <c r="Q77" s="2031"/>
      <c r="S77" s="2034"/>
      <c r="T77" s="2031"/>
    </row>
    <row r="78" spans="1:20" ht="13.15" customHeight="1">
      <c r="A78" s="1698"/>
      <c r="B78" s="1699"/>
      <c r="C78" s="1700" t="s">
        <v>6081</v>
      </c>
      <c r="D78" s="387"/>
      <c r="E78" s="276" t="s">
        <v>6082</v>
      </c>
      <c r="F78" s="616">
        <v>168</v>
      </c>
      <c r="G78" s="278">
        <v>56.75</v>
      </c>
      <c r="H78" s="187">
        <f t="shared" si="2"/>
        <v>9534</v>
      </c>
      <c r="I78" s="331"/>
      <c r="J78" s="2187" t="s">
        <v>6420</v>
      </c>
      <c r="K78" s="2188" t="str">
        <f>VLOOKUP(J78,'FICHE RATIOS'!C:D,2,FALSE)</f>
        <v xml:space="preserve">VRD - Voirie </v>
      </c>
      <c r="M78" s="2034"/>
      <c r="N78" s="2031"/>
      <c r="P78" s="2034"/>
      <c r="Q78" s="2031"/>
      <c r="S78" s="2034"/>
      <c r="T78" s="2031"/>
    </row>
    <row r="79" spans="1:20" ht="13.15" customHeight="1">
      <c r="A79" s="1698"/>
      <c r="B79" s="1699"/>
      <c r="C79" s="1700" t="s">
        <v>6083</v>
      </c>
      <c r="D79" s="387"/>
      <c r="E79" s="276" t="s">
        <v>264</v>
      </c>
      <c r="F79" s="616">
        <v>84</v>
      </c>
      <c r="G79" s="278">
        <v>102.15</v>
      </c>
      <c r="H79" s="187">
        <f t="shared" si="2"/>
        <v>8580.6</v>
      </c>
      <c r="I79" s="331"/>
      <c r="J79" s="2187" t="s">
        <v>6420</v>
      </c>
      <c r="K79" s="2188" t="str">
        <f>VLOOKUP(J79,'FICHE RATIOS'!C:D,2,FALSE)</f>
        <v xml:space="preserve">VRD - Voirie </v>
      </c>
      <c r="M79" s="2034"/>
      <c r="N79" s="2031"/>
      <c r="P79" s="2034"/>
      <c r="Q79" s="2031"/>
      <c r="S79" s="2034"/>
      <c r="T79" s="2031"/>
    </row>
    <row r="80" spans="1:20" ht="13.15" customHeight="1">
      <c r="A80" s="1698"/>
      <c r="B80" s="1699"/>
      <c r="C80" s="1700" t="s">
        <v>6084</v>
      </c>
      <c r="D80" s="387"/>
      <c r="E80" s="276" t="s">
        <v>235</v>
      </c>
      <c r="F80" s="616">
        <v>72</v>
      </c>
      <c r="G80" s="278">
        <v>34.049999999999997</v>
      </c>
      <c r="H80" s="187">
        <f t="shared" si="2"/>
        <v>2451.6</v>
      </c>
      <c r="I80" s="331"/>
      <c r="J80" s="2187" t="s">
        <v>6420</v>
      </c>
      <c r="K80" s="2188" t="str">
        <f>VLOOKUP(J80,'FICHE RATIOS'!C:D,2,FALSE)</f>
        <v xml:space="preserve">VRD - Voirie </v>
      </c>
      <c r="M80" s="2034"/>
      <c r="N80" s="2031"/>
      <c r="P80" s="2034"/>
      <c r="Q80" s="2031"/>
      <c r="S80" s="2034"/>
      <c r="T80" s="2031"/>
    </row>
    <row r="81" spans="1:20" ht="13.15" customHeight="1">
      <c r="A81" s="1698"/>
      <c r="B81" s="1699"/>
      <c r="C81" s="1700" t="s">
        <v>6085</v>
      </c>
      <c r="D81" s="387"/>
      <c r="E81" s="276" t="s">
        <v>235</v>
      </c>
      <c r="F81" s="616">
        <v>107</v>
      </c>
      <c r="G81" s="278">
        <v>56.75</v>
      </c>
      <c r="H81" s="187">
        <f t="shared" si="2"/>
        <v>6072.25</v>
      </c>
      <c r="I81" s="331"/>
      <c r="J81" s="2187" t="s">
        <v>6420</v>
      </c>
      <c r="K81" s="2188" t="str">
        <f>VLOOKUP(J81,'FICHE RATIOS'!C:D,2,FALSE)</f>
        <v xml:space="preserve">VRD - Voirie </v>
      </c>
      <c r="M81" s="2034"/>
      <c r="N81" s="2031"/>
      <c r="P81" s="2034"/>
      <c r="Q81" s="2031"/>
      <c r="S81" s="2034"/>
      <c r="T81" s="2031"/>
    </row>
    <row r="82" spans="1:20" ht="13.15" customHeight="1">
      <c r="A82" s="1698"/>
      <c r="B82" s="1699"/>
      <c r="C82" s="1700" t="s">
        <v>6086</v>
      </c>
      <c r="D82" s="387"/>
      <c r="E82" s="276" t="s">
        <v>235</v>
      </c>
      <c r="F82" s="616">
        <v>10</v>
      </c>
      <c r="G82" s="278">
        <v>170.25</v>
      </c>
      <c r="H82" s="187">
        <f t="shared" si="2"/>
        <v>1702.5</v>
      </c>
      <c r="I82" s="331"/>
      <c r="J82" s="2187" t="s">
        <v>6420</v>
      </c>
      <c r="K82" s="2188" t="str">
        <f>VLOOKUP(J82,'FICHE RATIOS'!C:D,2,FALSE)</f>
        <v xml:space="preserve">VRD - Voirie </v>
      </c>
      <c r="M82" s="2034"/>
      <c r="N82" s="2031"/>
      <c r="P82" s="2034"/>
      <c r="Q82" s="2031"/>
      <c r="S82" s="2034"/>
      <c r="T82" s="2031"/>
    </row>
    <row r="83" spans="1:20" ht="13.15" customHeight="1">
      <c r="A83" s="1698"/>
      <c r="B83" s="1699"/>
      <c r="C83" s="1700" t="s">
        <v>6087</v>
      </c>
      <c r="D83" s="387"/>
      <c r="E83" s="276" t="s">
        <v>70</v>
      </c>
      <c r="F83" s="616">
        <v>180</v>
      </c>
      <c r="G83" s="278">
        <v>73.78</v>
      </c>
      <c r="H83" s="187">
        <f t="shared" si="2"/>
        <v>13280.4</v>
      </c>
      <c r="I83" s="331"/>
      <c r="J83" s="2187" t="s">
        <v>6420</v>
      </c>
      <c r="K83" s="2188" t="str">
        <f>VLOOKUP(J83,'FICHE RATIOS'!C:D,2,FALSE)</f>
        <v xml:space="preserve">VRD - Voirie </v>
      </c>
      <c r="M83" s="2034"/>
      <c r="N83" s="2031"/>
      <c r="P83" s="2034"/>
      <c r="Q83" s="2031"/>
      <c r="S83" s="2034"/>
      <c r="T83" s="2031"/>
    </row>
    <row r="84" spans="1:20" ht="13.15" customHeight="1">
      <c r="A84" s="1698"/>
      <c r="B84" s="1699"/>
      <c r="C84" s="1700" t="s">
        <v>6088</v>
      </c>
      <c r="D84" s="387"/>
      <c r="E84" s="276" t="s">
        <v>70</v>
      </c>
      <c r="F84" s="616">
        <v>27</v>
      </c>
      <c r="G84" s="278">
        <v>90.8</v>
      </c>
      <c r="H84" s="187">
        <f t="shared" si="2"/>
        <v>2451.6</v>
      </c>
      <c r="I84" s="331"/>
      <c r="J84" s="2187" t="s">
        <v>6420</v>
      </c>
      <c r="K84" s="2188" t="str">
        <f>VLOOKUP(J84,'FICHE RATIOS'!C:D,2,FALSE)</f>
        <v xml:space="preserve">VRD - Voirie </v>
      </c>
      <c r="M84" s="2034"/>
      <c r="N84" s="2031"/>
      <c r="P84" s="2034"/>
      <c r="Q84" s="2031"/>
      <c r="S84" s="2034"/>
      <c r="T84" s="2031"/>
    </row>
    <row r="85" spans="1:20" ht="13.15" customHeight="1">
      <c r="A85" s="1698"/>
      <c r="B85" s="1699"/>
      <c r="C85" s="1700" t="s">
        <v>6089</v>
      </c>
      <c r="D85" s="387"/>
      <c r="E85" s="276" t="s">
        <v>70</v>
      </c>
      <c r="F85" s="616">
        <v>275</v>
      </c>
      <c r="G85" s="278">
        <v>62.43</v>
      </c>
      <c r="H85" s="187">
        <f t="shared" si="2"/>
        <v>17168.25</v>
      </c>
      <c r="I85" s="331"/>
      <c r="J85" s="2187" t="s">
        <v>6420</v>
      </c>
      <c r="K85" s="2188" t="str">
        <f>VLOOKUP(J85,'FICHE RATIOS'!C:D,2,FALSE)</f>
        <v xml:space="preserve">VRD - Voirie </v>
      </c>
      <c r="M85" s="2034"/>
      <c r="N85" s="2031"/>
      <c r="P85" s="2034"/>
      <c r="Q85" s="2031"/>
      <c r="S85" s="2034"/>
      <c r="T85" s="2031"/>
    </row>
    <row r="86" spans="1:20" ht="13.15" customHeight="1">
      <c r="A86" s="1698"/>
      <c r="B86" s="1699"/>
      <c r="C86" s="1700" t="s">
        <v>6090</v>
      </c>
      <c r="D86" s="387"/>
      <c r="E86" s="276" t="s">
        <v>235</v>
      </c>
      <c r="F86" s="616">
        <v>32</v>
      </c>
      <c r="G86" s="278">
        <v>73.78</v>
      </c>
      <c r="H86" s="187">
        <f t="shared" si="2"/>
        <v>2360.96</v>
      </c>
      <c r="I86" s="331"/>
      <c r="J86" s="2187" t="s">
        <v>6420</v>
      </c>
      <c r="K86" s="2188" t="str">
        <f>VLOOKUP(J86,'FICHE RATIOS'!C:D,2,FALSE)</f>
        <v xml:space="preserve">VRD - Voirie </v>
      </c>
      <c r="M86" s="2034"/>
      <c r="N86" s="2031"/>
      <c r="P86" s="2034"/>
      <c r="Q86" s="2031"/>
      <c r="S86" s="2034"/>
      <c r="T86" s="2031"/>
    </row>
    <row r="87" spans="1:20" ht="13.15" customHeight="1">
      <c r="A87" s="1698"/>
      <c r="B87" s="1699"/>
      <c r="C87" s="1700" t="s">
        <v>6091</v>
      </c>
      <c r="D87" s="387"/>
      <c r="E87" s="276" t="s">
        <v>70</v>
      </c>
      <c r="F87" s="616">
        <v>360</v>
      </c>
      <c r="G87" s="278">
        <v>28.38</v>
      </c>
      <c r="H87" s="187">
        <f t="shared" si="2"/>
        <v>10216.799999999999</v>
      </c>
      <c r="I87" s="331"/>
      <c r="J87" s="2187" t="s">
        <v>6420</v>
      </c>
      <c r="K87" s="2188" t="str">
        <f>VLOOKUP(J87,'FICHE RATIOS'!C:D,2,FALSE)</f>
        <v xml:space="preserve">VRD - Voirie </v>
      </c>
      <c r="M87" s="2034"/>
      <c r="N87" s="2031"/>
      <c r="P87" s="2034"/>
      <c r="Q87" s="2031"/>
      <c r="S87" s="2034"/>
      <c r="T87" s="2031"/>
    </row>
    <row r="88" spans="1:20" ht="13.15" customHeight="1">
      <c r="A88" s="1698"/>
      <c r="B88" s="1699"/>
      <c r="C88" s="1700" t="s">
        <v>6092</v>
      </c>
      <c r="D88" s="387"/>
      <c r="E88" s="276" t="s">
        <v>36</v>
      </c>
      <c r="F88" s="616">
        <v>4</v>
      </c>
      <c r="G88" s="278">
        <v>204.3</v>
      </c>
      <c r="H88" s="187">
        <f t="shared" si="2"/>
        <v>817.2</v>
      </c>
      <c r="I88" s="331"/>
      <c r="J88" s="2187" t="s">
        <v>6420</v>
      </c>
      <c r="K88" s="2188" t="str">
        <f>VLOOKUP(J88,'FICHE RATIOS'!C:D,2,FALSE)</f>
        <v xml:space="preserve">VRD - Voirie </v>
      </c>
      <c r="M88" s="2034"/>
      <c r="N88" s="2031"/>
      <c r="P88" s="2034"/>
      <c r="Q88" s="2031"/>
      <c r="S88" s="2034"/>
      <c r="T88" s="2031"/>
    </row>
    <row r="89" spans="1:20" ht="13.15" customHeight="1">
      <c r="A89" s="1698"/>
      <c r="B89" s="1699"/>
      <c r="C89" s="1700" t="s">
        <v>6093</v>
      </c>
      <c r="D89" s="387"/>
      <c r="E89" s="276" t="s">
        <v>36</v>
      </c>
      <c r="F89" s="616">
        <v>2</v>
      </c>
      <c r="G89" s="278">
        <v>5675</v>
      </c>
      <c r="H89" s="187">
        <f t="shared" si="2"/>
        <v>11350</v>
      </c>
      <c r="I89" s="331"/>
      <c r="J89" s="2187" t="s">
        <v>6420</v>
      </c>
      <c r="K89" s="2188" t="str">
        <f>VLOOKUP(J89,'FICHE RATIOS'!C:D,2,FALSE)</f>
        <v xml:space="preserve">VRD - Voirie </v>
      </c>
      <c r="M89" s="2034"/>
      <c r="N89" s="2031"/>
      <c r="P89" s="2034"/>
      <c r="Q89" s="2031"/>
      <c r="S89" s="2034"/>
      <c r="T89" s="2031"/>
    </row>
    <row r="90" spans="1:20" ht="13.15" customHeight="1">
      <c r="A90" s="1698"/>
      <c r="B90" s="1699"/>
      <c r="C90" s="1700" t="s">
        <v>6094</v>
      </c>
      <c r="D90" s="387"/>
      <c r="E90" s="276" t="s">
        <v>264</v>
      </c>
      <c r="F90" s="616">
        <v>84</v>
      </c>
      <c r="G90" s="278">
        <v>85.13</v>
      </c>
      <c r="H90" s="187">
        <f t="shared" si="2"/>
        <v>7150.92</v>
      </c>
      <c r="I90" s="331"/>
      <c r="J90" s="2187" t="s">
        <v>6420</v>
      </c>
      <c r="K90" s="2188" t="str">
        <f>VLOOKUP(J90,'FICHE RATIOS'!C:D,2,FALSE)</f>
        <v xml:space="preserve">VRD - Voirie </v>
      </c>
      <c r="M90" s="2034"/>
      <c r="N90" s="2031"/>
      <c r="P90" s="2034"/>
      <c r="Q90" s="2031"/>
      <c r="S90" s="2034"/>
      <c r="T90" s="2031"/>
    </row>
    <row r="91" spans="1:20" ht="13.15" customHeight="1">
      <c r="A91" s="1698"/>
      <c r="B91" s="1699"/>
      <c r="C91" s="1700" t="s">
        <v>6095</v>
      </c>
      <c r="D91" s="387"/>
      <c r="E91" s="276" t="s">
        <v>36</v>
      </c>
      <c r="F91" s="616">
        <v>7</v>
      </c>
      <c r="G91" s="278">
        <v>170.25</v>
      </c>
      <c r="H91" s="187">
        <f t="shared" si="2"/>
        <v>1191.75</v>
      </c>
      <c r="I91" s="331"/>
      <c r="J91" s="2187" t="s">
        <v>6420</v>
      </c>
      <c r="K91" s="2188" t="str">
        <f>VLOOKUP(J91,'FICHE RATIOS'!C:D,2,FALSE)</f>
        <v xml:space="preserve">VRD - Voirie </v>
      </c>
      <c r="M91" s="2034"/>
      <c r="N91" s="2031"/>
      <c r="P91" s="2034"/>
      <c r="Q91" s="2031"/>
      <c r="S91" s="2034"/>
      <c r="T91" s="2031"/>
    </row>
    <row r="92" spans="1:20" ht="13.15" customHeight="1">
      <c r="A92" s="1698"/>
      <c r="B92" s="1699"/>
      <c r="C92" s="1700"/>
      <c r="D92" s="387"/>
      <c r="E92" s="276"/>
      <c r="F92" s="616"/>
      <c r="G92" s="278" t="s">
        <v>179</v>
      </c>
      <c r="H92" s="187"/>
      <c r="I92" s="331"/>
      <c r="J92" s="2187"/>
      <c r="K92" s="2188" t="e">
        <f>VLOOKUP(J92,'FICHE RATIOS'!C:D,2,FALSE)</f>
        <v>#N/A</v>
      </c>
      <c r="M92" s="2034"/>
      <c r="N92" s="2031"/>
      <c r="P92" s="2034"/>
      <c r="Q92" s="2031"/>
      <c r="S92" s="2034"/>
      <c r="T92" s="2031"/>
    </row>
    <row r="93" spans="1:20" ht="13.15" customHeight="1">
      <c r="A93" s="1698"/>
      <c r="B93" s="1699"/>
      <c r="C93" s="1700"/>
      <c r="D93" s="387"/>
      <c r="E93" s="276"/>
      <c r="F93" s="616"/>
      <c r="G93" s="278" t="s">
        <v>179</v>
      </c>
      <c r="H93" s="187"/>
      <c r="I93" s="331"/>
      <c r="J93" s="2187"/>
      <c r="K93" s="2188" t="e">
        <f>VLOOKUP(J93,'FICHE RATIOS'!C:D,2,FALSE)</f>
        <v>#N/A</v>
      </c>
      <c r="M93" s="2034"/>
      <c r="N93" s="2031"/>
      <c r="P93" s="2034"/>
      <c r="Q93" s="2031"/>
      <c r="S93" s="2034"/>
      <c r="T93" s="2031"/>
    </row>
    <row r="94" spans="1:20" ht="13.15" customHeight="1">
      <c r="A94" s="1698"/>
      <c r="B94" s="1701" t="s">
        <v>2016</v>
      </c>
      <c r="C94" s="1702" t="s">
        <v>6096</v>
      </c>
      <c r="D94" s="387"/>
      <c r="E94" s="276"/>
      <c r="F94" s="616"/>
      <c r="G94" s="278" t="s">
        <v>179</v>
      </c>
      <c r="H94" s="187"/>
      <c r="I94" s="331"/>
      <c r="J94" s="2187"/>
      <c r="K94" s="2188" t="e">
        <f>VLOOKUP(J94,'FICHE RATIOS'!C:D,2,FALSE)</f>
        <v>#N/A</v>
      </c>
      <c r="M94" s="2034"/>
      <c r="N94" s="2031"/>
      <c r="P94" s="2034"/>
      <c r="Q94" s="2031"/>
      <c r="S94" s="2034"/>
      <c r="T94" s="2031"/>
    </row>
    <row r="95" spans="1:20" ht="13.15" customHeight="1">
      <c r="A95" s="1698"/>
      <c r="B95" s="1699"/>
      <c r="C95" s="1700" t="s">
        <v>6097</v>
      </c>
      <c r="D95" s="387"/>
      <c r="E95" s="276" t="s">
        <v>36</v>
      </c>
      <c r="F95" s="616">
        <v>33</v>
      </c>
      <c r="G95" s="278">
        <v>261.05</v>
      </c>
      <c r="H95" s="187">
        <f>F95*G95</f>
        <v>8614.65</v>
      </c>
      <c r="I95" s="331"/>
      <c r="J95" s="2187" t="s">
        <v>6772</v>
      </c>
      <c r="K95" s="2188" t="str">
        <f>VLOOKUP(J95,'FICHE RATIOS'!C:D,2,FALSE)</f>
        <v>Agencement Mobilier Extérieur</v>
      </c>
      <c r="M95" s="2034"/>
      <c r="N95" s="2031"/>
      <c r="P95" s="2034"/>
      <c r="Q95" s="2031"/>
      <c r="S95" s="2034"/>
      <c r="T95" s="2031"/>
    </row>
    <row r="96" spans="1:20" ht="13.15" customHeight="1">
      <c r="A96" s="1698"/>
      <c r="B96" s="1699"/>
      <c r="C96" s="1700" t="s">
        <v>6098</v>
      </c>
      <c r="D96" s="387"/>
      <c r="E96" s="276" t="s">
        <v>36</v>
      </c>
      <c r="F96" s="616">
        <v>14</v>
      </c>
      <c r="G96" s="278">
        <v>794.5</v>
      </c>
      <c r="H96" s="187">
        <f>F96*G96</f>
        <v>11123</v>
      </c>
      <c r="I96" s="331"/>
      <c r="J96" s="2187" t="s">
        <v>6772</v>
      </c>
      <c r="K96" s="2188" t="str">
        <f>VLOOKUP(J96,'FICHE RATIOS'!C:D,2,FALSE)</f>
        <v>Agencement Mobilier Extérieur</v>
      </c>
      <c r="M96" s="2034"/>
      <c r="N96" s="2031"/>
      <c r="P96" s="2034"/>
      <c r="Q96" s="2031"/>
      <c r="S96" s="2034"/>
      <c r="T96" s="2031"/>
    </row>
    <row r="97" spans="1:20" ht="13.15" customHeight="1">
      <c r="A97" s="1698"/>
      <c r="B97" s="1699"/>
      <c r="C97" s="1700" t="s">
        <v>6099</v>
      </c>
      <c r="D97" s="387"/>
      <c r="E97" s="276" t="s">
        <v>235</v>
      </c>
      <c r="F97" s="616">
        <v>25</v>
      </c>
      <c r="G97" s="278">
        <v>624.25</v>
      </c>
      <c r="H97" s="187">
        <f>F97*G97</f>
        <v>15606.25</v>
      </c>
      <c r="I97" s="331"/>
      <c r="J97" s="2187" t="s">
        <v>6772</v>
      </c>
      <c r="K97" s="2188" t="str">
        <f>VLOOKUP(J97,'FICHE RATIOS'!C:D,2,FALSE)</f>
        <v>Agencement Mobilier Extérieur</v>
      </c>
      <c r="M97" s="2034"/>
      <c r="N97" s="2031"/>
      <c r="P97" s="2034"/>
      <c r="Q97" s="2031"/>
      <c r="S97" s="2034"/>
      <c r="T97" s="2031"/>
    </row>
    <row r="98" spans="1:20" ht="13.15" customHeight="1" thickBot="1">
      <c r="A98" s="1698"/>
      <c r="B98" s="1699"/>
      <c r="C98" s="1700"/>
      <c r="D98" s="387"/>
      <c r="E98" s="276"/>
      <c r="F98" s="616"/>
      <c r="G98" s="278" t="s">
        <v>179</v>
      </c>
      <c r="H98" s="187"/>
      <c r="I98" s="331"/>
      <c r="J98" s="2189"/>
      <c r="K98" s="2190" t="e">
        <f>VLOOKUP(J98,'FICHE RATIOS'!C:D,2,FALSE)</f>
        <v>#N/A</v>
      </c>
      <c r="M98" s="2034"/>
      <c r="N98" s="2031"/>
      <c r="P98" s="2034"/>
      <c r="Q98" s="2031"/>
      <c r="S98" s="2034"/>
      <c r="T98" s="2031"/>
    </row>
    <row r="99" spans="1:20" ht="13.15" customHeight="1" thickBot="1">
      <c r="A99" s="1698"/>
      <c r="B99" s="1699"/>
      <c r="C99" s="1700"/>
      <c r="D99" s="387"/>
      <c r="E99" s="276"/>
      <c r="F99" s="616"/>
      <c r="G99" s="278"/>
      <c r="H99" s="187"/>
      <c r="I99" s="331"/>
      <c r="M99" s="2034"/>
      <c r="N99" s="2031"/>
      <c r="P99" s="2034"/>
      <c r="Q99" s="2031"/>
      <c r="S99" s="2034"/>
      <c r="T99" s="2031"/>
    </row>
    <row r="100" spans="1:20" ht="15" thickBot="1">
      <c r="A100" s="1670" t="s">
        <v>278</v>
      </c>
      <c r="B100" s="1706"/>
      <c r="C100" s="1707"/>
      <c r="D100" s="1708"/>
      <c r="E100" s="1673"/>
      <c r="F100" s="1709"/>
      <c r="G100" s="1675" t="s">
        <v>179</v>
      </c>
      <c r="H100" s="1676">
        <f>SUM(H5:H99)</f>
        <v>406674.13</v>
      </c>
      <c r="I100" s="331"/>
      <c r="M100" s="2034"/>
      <c r="N100" s="2031"/>
      <c r="P100" s="2034"/>
      <c r="Q100" s="2031"/>
      <c r="S100" s="2034"/>
      <c r="T100" s="2031"/>
    </row>
    <row r="101" spans="1:20">
      <c r="A101" s="274"/>
      <c r="B101" s="1025"/>
      <c r="C101" s="1700"/>
      <c r="D101" s="387"/>
      <c r="E101" s="276"/>
      <c r="F101" s="616"/>
      <c r="G101" s="278"/>
      <c r="H101" s="187"/>
      <c r="I101" s="331"/>
      <c r="M101" s="2034"/>
      <c r="N101" s="2031"/>
      <c r="P101" s="2034"/>
      <c r="Q101" s="2031"/>
      <c r="S101" s="2034"/>
      <c r="T101" s="2031"/>
    </row>
    <row r="102" spans="1:20">
      <c r="A102" s="274"/>
      <c r="B102" s="1025"/>
      <c r="C102" s="1700"/>
      <c r="D102" s="387"/>
      <c r="E102" s="276"/>
      <c r="F102" s="616"/>
      <c r="G102" s="278"/>
      <c r="H102" s="187"/>
      <c r="I102" s="331"/>
      <c r="M102" s="2034"/>
      <c r="N102" s="2031"/>
      <c r="P102" s="2034"/>
      <c r="Q102" s="2031"/>
      <c r="S102" s="2034"/>
      <c r="T102" s="2031"/>
    </row>
    <row r="103" spans="1:20">
      <c r="A103" s="274"/>
      <c r="B103" s="1025"/>
      <c r="C103" s="1704"/>
      <c r="D103" s="387"/>
      <c r="E103" s="276"/>
      <c r="F103" s="616"/>
      <c r="G103" s="278"/>
      <c r="H103" s="187"/>
      <c r="I103" s="331"/>
      <c r="M103" s="2034"/>
      <c r="N103" s="2031"/>
      <c r="P103" s="2034"/>
      <c r="Q103" s="2031"/>
      <c r="S103" s="2034"/>
      <c r="T103" s="2031"/>
    </row>
    <row r="104" spans="1:20">
      <c r="A104" s="274"/>
      <c r="B104" s="1025"/>
      <c r="C104" s="1700"/>
      <c r="D104" s="387"/>
      <c r="E104" s="276"/>
      <c r="F104" s="616"/>
      <c r="G104" s="278"/>
      <c r="H104" s="187"/>
      <c r="I104" s="331"/>
      <c r="M104" s="2034"/>
      <c r="N104" s="2031"/>
      <c r="P104" s="2034"/>
      <c r="Q104" s="2031"/>
      <c r="S104" s="2034"/>
      <c r="T104" s="2031"/>
    </row>
    <row r="105" spans="1:20">
      <c r="A105" s="274"/>
      <c r="B105" s="1025"/>
      <c r="C105" s="1647"/>
      <c r="D105" s="1025"/>
      <c r="E105" s="276"/>
      <c r="F105" s="616"/>
      <c r="G105" s="278"/>
      <c r="H105" s="187"/>
      <c r="I105" s="331"/>
      <c r="M105" s="2034"/>
      <c r="N105" s="2031"/>
      <c r="P105" s="2034"/>
      <c r="Q105" s="2031"/>
      <c r="S105" s="2034"/>
      <c r="T105" s="2031"/>
    </row>
    <row r="106" spans="1:20">
      <c r="A106" s="274"/>
      <c r="B106" s="1025"/>
      <c r="C106" s="1700"/>
      <c r="D106" s="387"/>
      <c r="E106" s="276"/>
      <c r="F106" s="616"/>
      <c r="G106" s="278"/>
      <c r="H106" s="187"/>
      <c r="I106" s="331"/>
      <c r="M106" s="2034"/>
      <c r="N106" s="2031"/>
      <c r="P106" s="2034"/>
      <c r="Q106" s="2031"/>
      <c r="S106" s="2034"/>
      <c r="T106" s="2031"/>
    </row>
    <row r="107" spans="1:20">
      <c r="A107" s="274"/>
      <c r="B107" s="1025"/>
      <c r="C107" s="1700"/>
      <c r="D107" s="387"/>
      <c r="E107" s="276"/>
      <c r="F107" s="616"/>
      <c r="G107" s="278"/>
      <c r="H107" s="187"/>
      <c r="I107" s="331"/>
      <c r="M107" s="2034"/>
      <c r="N107" s="2031"/>
      <c r="P107" s="2034"/>
      <c r="Q107" s="2031"/>
      <c r="S107" s="2034"/>
      <c r="T107" s="2031"/>
    </row>
    <row r="108" spans="1:20">
      <c r="A108" s="274"/>
      <c r="B108" s="1025"/>
      <c r="C108" s="1704"/>
      <c r="D108" s="387"/>
      <c r="E108" s="276"/>
      <c r="F108" s="616"/>
      <c r="G108" s="278"/>
      <c r="H108" s="187"/>
      <c r="I108" s="331"/>
      <c r="M108" s="2034"/>
      <c r="N108" s="2031"/>
      <c r="P108" s="2034"/>
      <c r="Q108" s="2031"/>
      <c r="S108" s="2034"/>
      <c r="T108" s="2031"/>
    </row>
    <row r="109" spans="1:20">
      <c r="A109" s="274"/>
      <c r="B109" s="1025"/>
      <c r="C109" s="1700"/>
      <c r="D109" s="387"/>
      <c r="E109" s="276"/>
      <c r="F109" s="616"/>
      <c r="G109" s="278"/>
      <c r="H109" s="187"/>
      <c r="I109" s="331"/>
      <c r="M109" s="2034"/>
      <c r="N109" s="2031"/>
      <c r="P109" s="2034"/>
      <c r="Q109" s="2031"/>
      <c r="S109" s="2034"/>
      <c r="T109" s="2031"/>
    </row>
    <row r="110" spans="1:20">
      <c r="A110" s="274"/>
      <c r="B110" s="1025"/>
      <c r="C110" s="1700"/>
      <c r="D110" s="387"/>
      <c r="E110" s="276"/>
      <c r="F110" s="616"/>
      <c r="G110" s="278"/>
      <c r="H110" s="187"/>
      <c r="I110" s="331"/>
      <c r="M110" s="2034"/>
      <c r="N110" s="2031"/>
      <c r="P110" s="2034"/>
      <c r="Q110" s="2031"/>
      <c r="S110" s="2034"/>
      <c r="T110" s="2031"/>
    </row>
    <row r="111" spans="1:20">
      <c r="A111" s="274"/>
      <c r="B111" s="1025"/>
      <c r="C111" s="1700"/>
      <c r="D111" s="387"/>
      <c r="E111" s="276"/>
      <c r="F111" s="616"/>
      <c r="G111" s="278"/>
      <c r="H111" s="187"/>
      <c r="I111" s="331"/>
      <c r="M111" s="2034"/>
      <c r="N111" s="2031"/>
      <c r="P111" s="2034"/>
      <c r="Q111" s="2031"/>
      <c r="S111" s="2034"/>
      <c r="T111" s="2031"/>
    </row>
    <row r="112" spans="1:20">
      <c r="A112" s="274"/>
      <c r="B112" s="1025"/>
      <c r="C112" s="1700"/>
      <c r="D112" s="387"/>
      <c r="E112" s="276"/>
      <c r="F112" s="616"/>
      <c r="G112" s="278"/>
      <c r="H112" s="187"/>
      <c r="I112" s="331"/>
      <c r="M112" s="2034"/>
      <c r="N112" s="2031"/>
      <c r="P112" s="2034"/>
      <c r="Q112" s="2031"/>
      <c r="S112" s="2034"/>
      <c r="T112" s="2031"/>
    </row>
    <row r="113" spans="1:20">
      <c r="A113" s="459"/>
      <c r="B113" s="1710"/>
      <c r="C113" s="1711"/>
      <c r="D113" s="1206"/>
      <c r="E113" s="1351"/>
      <c r="F113" s="394"/>
      <c r="G113" s="1352"/>
      <c r="H113" s="1353"/>
      <c r="I113" s="331"/>
      <c r="M113" s="2034"/>
      <c r="N113" s="2031"/>
      <c r="P113" s="2034"/>
      <c r="Q113" s="2031"/>
      <c r="S113" s="2034"/>
      <c r="T113" s="2031"/>
    </row>
    <row r="114" spans="1:20">
      <c r="A114" s="459"/>
      <c r="B114" s="1712"/>
      <c r="C114" s="1713"/>
      <c r="D114" s="1206"/>
      <c r="E114" s="1351"/>
      <c r="F114" s="1025"/>
      <c r="G114" s="1352"/>
      <c r="H114" s="1353"/>
      <c r="I114" s="331"/>
      <c r="M114" s="2034"/>
      <c r="N114" s="2031"/>
      <c r="P114" s="2034"/>
      <c r="Q114" s="2031"/>
      <c r="S114" s="2034"/>
      <c r="T114" s="2031"/>
    </row>
    <row r="115" spans="1:20">
      <c r="A115" s="459"/>
      <c r="B115" s="1712"/>
      <c r="C115" s="1713"/>
      <c r="D115" s="1206"/>
      <c r="E115" s="1351"/>
      <c r="F115" s="1025"/>
      <c r="G115" s="1352"/>
      <c r="H115" s="1353"/>
      <c r="I115" s="331"/>
      <c r="M115" s="2034"/>
      <c r="N115" s="2031"/>
      <c r="P115" s="2034"/>
      <c r="Q115" s="2031"/>
      <c r="S115" s="2034"/>
      <c r="T115" s="2031"/>
    </row>
    <row r="116" spans="1:20">
      <c r="A116" s="459"/>
      <c r="B116" s="1712"/>
      <c r="C116" s="1713"/>
      <c r="D116" s="1206"/>
      <c r="E116" s="1351"/>
      <c r="F116" s="1025"/>
      <c r="G116" s="1352"/>
      <c r="H116" s="1353"/>
      <c r="I116" s="331"/>
      <c r="M116" s="2034"/>
      <c r="N116" s="2031"/>
      <c r="P116" s="2034"/>
      <c r="Q116" s="2031"/>
      <c r="S116" s="2034"/>
      <c r="T116" s="2031"/>
    </row>
    <row r="117" spans="1:20">
      <c r="A117" s="459"/>
      <c r="B117" s="1712"/>
      <c r="C117" s="1713"/>
      <c r="D117" s="1206"/>
      <c r="E117" s="1351"/>
      <c r="F117" s="1025"/>
      <c r="G117" s="1352"/>
      <c r="H117" s="1353"/>
      <c r="I117" s="331"/>
      <c r="M117" s="2034"/>
      <c r="N117" s="2031"/>
      <c r="P117" s="2034"/>
      <c r="Q117" s="2031"/>
      <c r="S117" s="2034"/>
      <c r="T117" s="2031"/>
    </row>
    <row r="118" spans="1:20">
      <c r="A118" s="459"/>
      <c r="B118" s="1712"/>
      <c r="C118" s="1025"/>
      <c r="D118" s="1206"/>
      <c r="E118" s="1351"/>
      <c r="F118" s="1025"/>
      <c r="G118" s="1352"/>
      <c r="H118" s="1353"/>
      <c r="I118" s="331"/>
      <c r="M118" s="2034"/>
      <c r="N118" s="2031"/>
      <c r="P118" s="2034"/>
      <c r="Q118" s="2031"/>
      <c r="S118" s="2034"/>
      <c r="T118" s="2031"/>
    </row>
    <row r="119" spans="1:20">
      <c r="A119" s="459"/>
      <c r="B119" s="1712"/>
      <c r="C119" s="1025"/>
      <c r="D119" s="1206"/>
      <c r="E119" s="1351"/>
      <c r="F119" s="1025"/>
      <c r="G119" s="1352"/>
      <c r="H119" s="1353"/>
      <c r="I119" s="331"/>
      <c r="M119" s="2034"/>
      <c r="N119" s="2031"/>
      <c r="P119" s="2034"/>
      <c r="Q119" s="2031"/>
      <c r="S119" s="2034"/>
      <c r="T119" s="2031"/>
    </row>
    <row r="120" spans="1:20">
      <c r="A120" s="459"/>
      <c r="B120" s="1712"/>
      <c r="C120" s="1025"/>
      <c r="D120" s="1206"/>
      <c r="E120" s="1351"/>
      <c r="F120" s="1025"/>
      <c r="G120" s="1352"/>
      <c r="H120" s="1353"/>
      <c r="I120" s="331"/>
      <c r="M120" s="2034"/>
      <c r="N120" s="2031"/>
      <c r="P120" s="2034"/>
      <c r="Q120" s="2031"/>
      <c r="S120" s="2034"/>
      <c r="T120" s="2031"/>
    </row>
    <row r="121" spans="1:20">
      <c r="A121" s="459"/>
      <c r="B121" s="1712"/>
      <c r="C121" s="1025"/>
      <c r="D121" s="1206"/>
      <c r="E121" s="1351"/>
      <c r="F121" s="1025"/>
      <c r="G121" s="1352"/>
      <c r="H121" s="1353"/>
      <c r="I121" s="331"/>
      <c r="M121" s="2034"/>
      <c r="N121" s="2031"/>
      <c r="P121" s="2034"/>
      <c r="Q121" s="2031"/>
      <c r="S121" s="2034"/>
      <c r="T121" s="2031"/>
    </row>
    <row r="122" spans="1:20">
      <c r="A122" s="459"/>
      <c r="B122" s="1712"/>
      <c r="C122" s="1025"/>
      <c r="D122" s="1206"/>
      <c r="E122" s="1351"/>
      <c r="F122" s="1025"/>
      <c r="G122" s="1352"/>
      <c r="H122" s="1353"/>
      <c r="I122" s="331"/>
      <c r="M122" s="2034"/>
      <c r="N122" s="2031"/>
      <c r="P122" s="2034"/>
      <c r="Q122" s="2031"/>
      <c r="S122" s="2034"/>
      <c r="T122" s="2031"/>
    </row>
    <row r="123" spans="1:20">
      <c r="A123" s="459"/>
      <c r="B123" s="1712"/>
      <c r="C123" s="1025"/>
      <c r="D123" s="1206"/>
      <c r="E123" s="1351"/>
      <c r="F123" s="1025"/>
      <c r="G123" s="1352"/>
      <c r="H123" s="1353"/>
      <c r="I123" s="331"/>
      <c r="M123" s="2034"/>
      <c r="N123" s="2031"/>
      <c r="P123" s="2034"/>
      <c r="Q123" s="2031"/>
      <c r="S123" s="2034"/>
      <c r="T123" s="2031"/>
    </row>
    <row r="124" spans="1:20">
      <c r="A124" s="459"/>
      <c r="B124" s="1712"/>
      <c r="C124" s="1025"/>
      <c r="D124" s="1206"/>
      <c r="E124" s="1351"/>
      <c r="F124" s="1025"/>
      <c r="G124" s="1352"/>
      <c r="H124" s="1353"/>
      <c r="I124" s="331"/>
      <c r="M124" s="2034"/>
      <c r="N124" s="2031"/>
      <c r="P124" s="2034"/>
      <c r="Q124" s="2031"/>
      <c r="S124" s="2034"/>
      <c r="T124" s="2031"/>
    </row>
    <row r="125" spans="1:20">
      <c r="A125" s="459"/>
      <c r="B125" s="1712"/>
      <c r="C125" s="1025"/>
      <c r="D125" s="1206"/>
      <c r="E125" s="1351"/>
      <c r="F125" s="1025"/>
      <c r="G125" s="1352"/>
      <c r="H125" s="1353"/>
      <c r="I125" s="331"/>
      <c r="M125" s="2034"/>
      <c r="N125" s="2031"/>
      <c r="P125" s="2034"/>
      <c r="Q125" s="2031"/>
      <c r="S125" s="2034"/>
      <c r="T125" s="2031"/>
    </row>
    <row r="126" spans="1:20">
      <c r="A126" s="459"/>
      <c r="B126" s="1712"/>
      <c r="C126" s="1713"/>
      <c r="D126" s="1206"/>
      <c r="E126" s="1351"/>
      <c r="F126" s="1025"/>
      <c r="G126" s="1352"/>
      <c r="H126" s="1353"/>
      <c r="I126" s="331"/>
      <c r="M126" s="2034"/>
      <c r="N126" s="2031"/>
      <c r="P126" s="2034"/>
      <c r="Q126" s="2031"/>
      <c r="S126" s="2034"/>
      <c r="T126" s="2031"/>
    </row>
    <row r="127" spans="1:20">
      <c r="A127" s="459"/>
      <c r="B127" s="1712"/>
      <c r="C127" s="1713"/>
      <c r="D127" s="1206"/>
      <c r="E127" s="1351"/>
      <c r="F127" s="1025"/>
      <c r="G127" s="1352"/>
      <c r="H127" s="1353"/>
      <c r="I127" s="331"/>
      <c r="M127" s="2034"/>
      <c r="N127" s="2031"/>
      <c r="P127" s="2034"/>
      <c r="Q127" s="2031"/>
      <c r="S127" s="2034"/>
      <c r="T127" s="2031"/>
    </row>
    <row r="128" spans="1:20">
      <c r="A128" s="459"/>
      <c r="B128" s="1712"/>
      <c r="C128" s="1713"/>
      <c r="D128" s="1206"/>
      <c r="E128" s="1351"/>
      <c r="F128" s="1025"/>
      <c r="G128" s="1352"/>
      <c r="H128" s="1353"/>
      <c r="I128" s="331"/>
      <c r="M128" s="2034"/>
      <c r="N128" s="2031"/>
      <c r="P128" s="2034"/>
      <c r="Q128" s="2031"/>
      <c r="S128" s="2034"/>
      <c r="T128" s="2031"/>
    </row>
    <row r="129" spans="1:20">
      <c r="A129" s="459"/>
      <c r="B129" s="1712"/>
      <c r="C129" s="1713"/>
      <c r="D129" s="1206"/>
      <c r="E129" s="1351"/>
      <c r="F129" s="1025"/>
      <c r="G129" s="1352"/>
      <c r="H129" s="1353"/>
      <c r="I129" s="331"/>
      <c r="M129" s="2034"/>
      <c r="N129" s="2031"/>
      <c r="P129" s="2034"/>
      <c r="Q129" s="2031"/>
      <c r="S129" s="2034"/>
      <c r="T129" s="2031"/>
    </row>
    <row r="130" spans="1:20">
      <c r="A130" s="459"/>
      <c r="B130" s="1712"/>
      <c r="C130" s="1713"/>
      <c r="D130" s="1206"/>
      <c r="E130" s="1351"/>
      <c r="F130" s="1025"/>
      <c r="G130" s="1352"/>
      <c r="H130" s="1353"/>
      <c r="I130" s="331"/>
      <c r="M130" s="2034"/>
      <c r="N130" s="2031"/>
      <c r="P130" s="2034"/>
      <c r="Q130" s="2031"/>
      <c r="S130" s="2034"/>
      <c r="T130" s="2031"/>
    </row>
    <row r="131" spans="1:20">
      <c r="A131" s="459"/>
      <c r="B131" s="1712"/>
      <c r="C131" s="1025"/>
      <c r="D131" s="1206"/>
      <c r="E131" s="1351"/>
      <c r="F131" s="1025"/>
      <c r="G131" s="1352"/>
      <c r="H131" s="1353"/>
      <c r="I131" s="331"/>
      <c r="M131" s="2034"/>
      <c r="N131" s="2031"/>
      <c r="P131" s="2034"/>
      <c r="Q131" s="2031"/>
      <c r="S131" s="2034"/>
      <c r="T131" s="2031"/>
    </row>
    <row r="132" spans="1:20">
      <c r="A132" s="459"/>
      <c r="B132" s="1712"/>
      <c r="C132" s="1713"/>
      <c r="D132" s="1206"/>
      <c r="E132" s="1351"/>
      <c r="F132" s="1025"/>
      <c r="G132" s="1352"/>
      <c r="H132" s="1353"/>
      <c r="I132" s="331"/>
      <c r="M132" s="2034"/>
      <c r="N132" s="2031"/>
      <c r="P132" s="2034"/>
      <c r="Q132" s="2031"/>
      <c r="S132" s="2034"/>
      <c r="T132" s="2031"/>
    </row>
    <row r="133" spans="1:20">
      <c r="A133" s="459"/>
      <c r="B133" s="1712"/>
      <c r="C133" s="1025"/>
      <c r="D133" s="1206"/>
      <c r="E133" s="1351"/>
      <c r="F133" s="1025"/>
      <c r="G133" s="1352"/>
      <c r="H133" s="1353"/>
      <c r="I133" s="331"/>
      <c r="M133" s="2034"/>
      <c r="N133" s="2031"/>
      <c r="P133" s="2034"/>
      <c r="Q133" s="2031"/>
      <c r="S133" s="2034"/>
      <c r="T133" s="2031"/>
    </row>
    <row r="134" spans="1:20">
      <c r="A134" s="459"/>
      <c r="B134" s="1712"/>
      <c r="C134" s="1713"/>
      <c r="D134" s="1206"/>
      <c r="E134" s="1351"/>
      <c r="F134" s="1025"/>
      <c r="G134" s="1352"/>
      <c r="H134" s="1353"/>
      <c r="I134" s="331"/>
      <c r="M134" s="2034"/>
      <c r="N134" s="2031"/>
      <c r="P134" s="2034"/>
      <c r="Q134" s="2031"/>
      <c r="S134" s="2034"/>
      <c r="T134" s="2031"/>
    </row>
    <row r="135" spans="1:20">
      <c r="A135" s="459"/>
      <c r="B135" s="1712"/>
      <c r="C135" s="1713"/>
      <c r="D135" s="1206"/>
      <c r="E135" s="1351"/>
      <c r="F135" s="1025"/>
      <c r="G135" s="1352"/>
      <c r="H135" s="1353"/>
      <c r="I135" s="331"/>
      <c r="M135" s="2034"/>
      <c r="N135" s="2031"/>
      <c r="P135" s="2034"/>
      <c r="Q135" s="2031"/>
      <c r="S135" s="2034"/>
      <c r="T135" s="2031"/>
    </row>
    <row r="136" spans="1:20">
      <c r="A136" s="459"/>
      <c r="B136" s="1712"/>
      <c r="C136" s="1713"/>
      <c r="D136" s="1206"/>
      <c r="E136" s="1351"/>
      <c r="F136" s="1025"/>
      <c r="G136" s="1352"/>
      <c r="H136" s="1353"/>
      <c r="I136" s="331"/>
      <c r="M136" s="2034"/>
      <c r="N136" s="2031"/>
      <c r="P136" s="2034"/>
      <c r="Q136" s="2031"/>
      <c r="S136" s="2034"/>
      <c r="T136" s="2031"/>
    </row>
    <row r="137" spans="1:20">
      <c r="A137" s="459"/>
      <c r="B137" s="1712"/>
      <c r="C137" s="1713"/>
      <c r="D137" s="1206"/>
      <c r="E137" s="1351"/>
      <c r="F137" s="1025"/>
      <c r="G137" s="1352"/>
      <c r="H137" s="1353"/>
      <c r="I137" s="331"/>
      <c r="M137" s="2034"/>
      <c r="N137" s="2031"/>
      <c r="P137" s="2034"/>
      <c r="Q137" s="2031"/>
      <c r="S137" s="2034"/>
      <c r="T137" s="2031"/>
    </row>
    <row r="138" spans="1:20">
      <c r="A138" s="459"/>
      <c r="B138" s="1712"/>
      <c r="C138" s="1713"/>
      <c r="D138" s="1206"/>
      <c r="E138" s="1351"/>
      <c r="F138" s="1025"/>
      <c r="G138" s="1352"/>
      <c r="H138" s="1353"/>
      <c r="I138" s="331"/>
      <c r="M138" s="2034"/>
      <c r="N138" s="2031"/>
      <c r="P138" s="2034"/>
      <c r="Q138" s="2031"/>
      <c r="S138" s="2034"/>
      <c r="T138" s="2031"/>
    </row>
    <row r="139" spans="1:20">
      <c r="A139" s="459"/>
      <c r="B139" s="1712"/>
      <c r="C139" s="1713"/>
      <c r="D139" s="1206"/>
      <c r="E139" s="1351"/>
      <c r="F139" s="1025"/>
      <c r="G139" s="1352"/>
      <c r="H139" s="1353"/>
      <c r="I139" s="331"/>
      <c r="M139" s="2034"/>
      <c r="N139" s="2031"/>
      <c r="P139" s="2034"/>
      <c r="Q139" s="2031"/>
      <c r="S139" s="2034"/>
      <c r="T139" s="2031"/>
    </row>
    <row r="140" spans="1:20">
      <c r="A140" s="459"/>
      <c r="B140" s="1712"/>
      <c r="C140" s="1025"/>
      <c r="D140" s="1206"/>
      <c r="E140" s="1351"/>
      <c r="F140" s="1025"/>
      <c r="G140" s="1352"/>
      <c r="H140" s="1353"/>
      <c r="I140" s="331"/>
      <c r="M140" s="2034"/>
      <c r="N140" s="2031"/>
      <c r="P140" s="2034"/>
      <c r="Q140" s="2031"/>
      <c r="S140" s="2034"/>
      <c r="T140" s="2031"/>
    </row>
    <row r="141" spans="1:20">
      <c r="A141" s="459"/>
      <c r="B141" s="1712"/>
      <c r="C141" s="1025"/>
      <c r="D141" s="1206"/>
      <c r="E141" s="1351"/>
      <c r="F141" s="1025"/>
      <c r="G141" s="1352"/>
      <c r="H141" s="1353"/>
      <c r="I141" s="331"/>
      <c r="M141" s="2034"/>
      <c r="N141" s="2031"/>
      <c r="P141" s="2034"/>
      <c r="Q141" s="2031"/>
      <c r="S141" s="2034"/>
      <c r="T141" s="2031"/>
    </row>
    <row r="142" spans="1:20">
      <c r="A142" s="459"/>
      <c r="B142" s="1712"/>
      <c r="C142" s="1713"/>
      <c r="D142" s="1206"/>
      <c r="E142" s="1351"/>
      <c r="F142" s="1025"/>
      <c r="G142" s="1352"/>
      <c r="H142" s="1353"/>
      <c r="I142" s="331"/>
      <c r="M142" s="2034"/>
      <c r="N142" s="2031"/>
      <c r="P142" s="2034"/>
      <c r="Q142" s="2031"/>
      <c r="S142" s="2034"/>
      <c r="T142" s="2031"/>
    </row>
    <row r="143" spans="1:20">
      <c r="A143" s="459"/>
      <c r="B143" s="1712"/>
      <c r="C143" s="1713"/>
      <c r="D143" s="1206"/>
      <c r="E143" s="1351"/>
      <c r="F143" s="1025"/>
      <c r="G143" s="1352"/>
      <c r="H143" s="1353"/>
      <c r="I143" s="331"/>
      <c r="M143" s="2034"/>
      <c r="N143" s="2031"/>
      <c r="P143" s="2034"/>
      <c r="Q143" s="2031"/>
      <c r="S143" s="2034"/>
      <c r="T143" s="2031"/>
    </row>
    <row r="144" spans="1:20">
      <c r="A144" s="459"/>
      <c r="B144" s="1712"/>
      <c r="C144" s="1713"/>
      <c r="D144" s="1206"/>
      <c r="E144" s="1351"/>
      <c r="F144" s="1025"/>
      <c r="G144" s="1352"/>
      <c r="H144" s="1353"/>
      <c r="I144" s="331"/>
      <c r="M144" s="2034"/>
      <c r="N144" s="2031"/>
      <c r="P144" s="2034"/>
      <c r="Q144" s="2031"/>
      <c r="S144" s="2034"/>
      <c r="T144" s="2031"/>
    </row>
    <row r="145" spans="1:20">
      <c r="A145" s="459"/>
      <c r="B145" s="1712"/>
      <c r="C145" s="1025"/>
      <c r="D145" s="1206"/>
      <c r="E145" s="1351"/>
      <c r="F145" s="1025"/>
      <c r="G145" s="1352"/>
      <c r="H145" s="1353"/>
      <c r="I145" s="331"/>
      <c r="M145" s="2034"/>
      <c r="N145" s="2031"/>
      <c r="P145" s="2034"/>
      <c r="Q145" s="2031"/>
      <c r="S145" s="2034"/>
      <c r="T145" s="2031"/>
    </row>
    <row r="146" spans="1:20">
      <c r="A146" s="459"/>
      <c r="B146" s="1712"/>
      <c r="C146" s="1713"/>
      <c r="D146" s="1206"/>
      <c r="E146" s="1351"/>
      <c r="F146" s="1025"/>
      <c r="G146" s="1352"/>
      <c r="H146" s="1353"/>
      <c r="I146" s="331"/>
      <c r="M146" s="2034"/>
      <c r="N146" s="2031"/>
      <c r="P146" s="2034"/>
      <c r="Q146" s="2031"/>
      <c r="S146" s="2034"/>
      <c r="T146" s="2031"/>
    </row>
    <row r="147" spans="1:20">
      <c r="A147" s="459"/>
      <c r="B147" s="1712"/>
      <c r="C147" s="1713"/>
      <c r="D147" s="1206"/>
      <c r="E147" s="1351"/>
      <c r="F147" s="1025"/>
      <c r="G147" s="1352"/>
      <c r="H147" s="1353"/>
      <c r="I147" s="331"/>
      <c r="M147" s="2034"/>
      <c r="N147" s="2031"/>
      <c r="P147" s="2034"/>
      <c r="Q147" s="2031"/>
      <c r="S147" s="2034"/>
      <c r="T147" s="2031"/>
    </row>
    <row r="148" spans="1:20">
      <c r="A148" s="459"/>
      <c r="B148" s="1712"/>
      <c r="C148" s="1713"/>
      <c r="D148" s="1206"/>
      <c r="E148" s="1351"/>
      <c r="F148" s="1025"/>
      <c r="G148" s="1352"/>
      <c r="H148" s="1353"/>
      <c r="I148" s="331"/>
      <c r="M148" s="2034"/>
      <c r="N148" s="2031"/>
      <c r="P148" s="2034"/>
      <c r="Q148" s="2031"/>
      <c r="S148" s="2034"/>
      <c r="T148" s="2031"/>
    </row>
    <row r="149" spans="1:20">
      <c r="A149" s="459"/>
      <c r="B149" s="1712"/>
      <c r="C149" s="1713"/>
      <c r="D149" s="1206"/>
      <c r="E149" s="1351"/>
      <c r="F149" s="1025"/>
      <c r="G149" s="1352"/>
      <c r="H149" s="1353"/>
      <c r="I149" s="331"/>
      <c r="M149" s="2034"/>
      <c r="N149" s="2031"/>
      <c r="P149" s="2034"/>
      <c r="Q149" s="2031"/>
      <c r="S149" s="2034"/>
      <c r="T149" s="2031"/>
    </row>
    <row r="150" spans="1:20">
      <c r="A150" s="459"/>
      <c r="B150" s="1712"/>
      <c r="C150" s="1713"/>
      <c r="D150" s="1206"/>
      <c r="E150" s="1351"/>
      <c r="F150" s="1025"/>
      <c r="G150" s="1352"/>
      <c r="H150" s="1353"/>
      <c r="I150" s="331"/>
      <c r="M150" s="2034"/>
      <c r="N150" s="2031"/>
      <c r="P150" s="2034"/>
      <c r="Q150" s="2031"/>
      <c r="S150" s="2034"/>
      <c r="T150" s="2031"/>
    </row>
    <row r="151" spans="1:20">
      <c r="A151" s="459"/>
      <c r="B151" s="1712"/>
      <c r="C151" s="1713"/>
      <c r="D151" s="1206"/>
      <c r="E151" s="1351"/>
      <c r="F151" s="1025"/>
      <c r="G151" s="1352"/>
      <c r="H151" s="1353"/>
      <c r="I151" s="331"/>
      <c r="M151" s="2034"/>
      <c r="N151" s="2031"/>
      <c r="P151" s="2034"/>
      <c r="Q151" s="2031"/>
      <c r="S151" s="2034"/>
      <c r="T151" s="2031"/>
    </row>
    <row r="152" spans="1:20">
      <c r="A152" s="459"/>
      <c r="B152" s="1712"/>
      <c r="C152" s="1713"/>
      <c r="D152" s="1206"/>
      <c r="E152" s="1351"/>
      <c r="F152" s="1025"/>
      <c r="G152" s="1352"/>
      <c r="H152" s="1353"/>
      <c r="I152" s="331"/>
      <c r="M152" s="2034"/>
      <c r="N152" s="2031"/>
      <c r="P152" s="2034"/>
      <c r="Q152" s="2031"/>
      <c r="S152" s="2034"/>
      <c r="T152" s="2031"/>
    </row>
    <row r="153" spans="1:20">
      <c r="A153" s="459"/>
      <c r="B153" s="1712"/>
      <c r="C153" s="1713"/>
      <c r="D153" s="1206"/>
      <c r="E153" s="1351"/>
      <c r="F153" s="1025"/>
      <c r="G153" s="1352"/>
      <c r="H153" s="1353"/>
      <c r="I153" s="331"/>
      <c r="M153" s="2034"/>
      <c r="N153" s="2031"/>
      <c r="P153" s="2034"/>
      <c r="Q153" s="2031"/>
      <c r="S153" s="2034"/>
      <c r="T153" s="2031"/>
    </row>
    <row r="154" spans="1:20">
      <c r="A154" s="459"/>
      <c r="B154" s="1712"/>
      <c r="C154" s="1713"/>
      <c r="D154" s="1206"/>
      <c r="E154" s="1351"/>
      <c r="F154" s="1025"/>
      <c r="G154" s="1352"/>
      <c r="H154" s="1353"/>
      <c r="I154" s="331"/>
      <c r="M154" s="2034"/>
      <c r="N154" s="2031"/>
      <c r="P154" s="2034"/>
      <c r="Q154" s="2031"/>
      <c r="S154" s="2034"/>
      <c r="T154" s="2031"/>
    </row>
    <row r="155" spans="1:20">
      <c r="A155" s="459"/>
      <c r="B155" s="1712"/>
      <c r="C155" s="1713"/>
      <c r="D155" s="1206"/>
      <c r="E155" s="1351"/>
      <c r="F155" s="1025"/>
      <c r="G155" s="1352"/>
      <c r="H155" s="1353"/>
      <c r="I155" s="331"/>
      <c r="M155" s="2034"/>
      <c r="N155" s="2031"/>
      <c r="P155" s="2034"/>
      <c r="Q155" s="2031"/>
      <c r="S155" s="2034"/>
      <c r="T155" s="2031"/>
    </row>
    <row r="156" spans="1:20">
      <c r="A156" s="459"/>
      <c r="B156" s="1712"/>
      <c r="C156" s="1713"/>
      <c r="D156" s="1206"/>
      <c r="E156" s="1351"/>
      <c r="F156" s="1025"/>
      <c r="G156" s="1352"/>
      <c r="H156" s="1353"/>
      <c r="I156" s="331"/>
      <c r="M156" s="2034"/>
      <c r="N156" s="2031"/>
      <c r="P156" s="2034"/>
      <c r="Q156" s="2031"/>
      <c r="S156" s="2034"/>
      <c r="T156" s="2031"/>
    </row>
    <row r="157" spans="1:20">
      <c r="A157" s="459"/>
      <c r="B157" s="1712"/>
      <c r="C157" s="1713"/>
      <c r="D157" s="1206"/>
      <c r="E157" s="1351"/>
      <c r="F157" s="1025"/>
      <c r="G157" s="1352"/>
      <c r="H157" s="1353"/>
      <c r="I157" s="331"/>
      <c r="M157" s="2034"/>
      <c r="N157" s="2031"/>
      <c r="P157" s="2034"/>
      <c r="Q157" s="2031"/>
      <c r="S157" s="2034"/>
      <c r="T157" s="2031"/>
    </row>
    <row r="158" spans="1:20">
      <c r="A158" s="459"/>
      <c r="B158" s="1712"/>
      <c r="C158" s="1713"/>
      <c r="D158" s="1206"/>
      <c r="E158" s="1351"/>
      <c r="F158" s="1025"/>
      <c r="G158" s="1352"/>
      <c r="H158" s="1353"/>
      <c r="I158" s="331"/>
      <c r="M158" s="2034"/>
      <c r="N158" s="2031"/>
      <c r="P158" s="2034"/>
      <c r="Q158" s="2031"/>
      <c r="S158" s="2034"/>
      <c r="T158" s="2031"/>
    </row>
    <row r="159" spans="1:20">
      <c r="A159" s="459"/>
      <c r="B159" s="1712"/>
      <c r="C159" s="1713"/>
      <c r="D159" s="1206"/>
      <c r="E159" s="1351"/>
      <c r="F159" s="1025"/>
      <c r="G159" s="1352"/>
      <c r="H159" s="1353"/>
      <c r="I159" s="331"/>
      <c r="M159" s="2034"/>
      <c r="N159" s="2031"/>
      <c r="P159" s="2034"/>
      <c r="Q159" s="2031"/>
      <c r="S159" s="2034"/>
      <c r="T159" s="2031"/>
    </row>
    <row r="160" spans="1:20" ht="15" thickBot="1">
      <c r="A160" s="459"/>
      <c r="B160" s="1710"/>
      <c r="C160" s="1711"/>
      <c r="D160" s="1206"/>
      <c r="E160" s="1351"/>
      <c r="F160" s="1025"/>
      <c r="G160" s="1352"/>
      <c r="H160" s="1353"/>
      <c r="I160" s="331"/>
      <c r="M160" s="2037"/>
      <c r="N160" s="2038"/>
      <c r="P160" s="2037"/>
      <c r="Q160" s="2038"/>
      <c r="S160" s="2037"/>
      <c r="T160" s="2038"/>
    </row>
    <row r="161" spans="1:9">
      <c r="A161" s="459"/>
      <c r="B161" s="1712"/>
      <c r="C161" s="1713"/>
      <c r="D161" s="1206"/>
      <c r="E161" s="1351"/>
      <c r="F161" s="1025"/>
      <c r="G161" s="1352"/>
      <c r="H161" s="1353"/>
      <c r="I161" s="331"/>
    </row>
    <row r="162" spans="1:9">
      <c r="A162" s="459"/>
      <c r="B162" s="1712"/>
      <c r="C162" s="1713"/>
      <c r="D162" s="1206"/>
      <c r="E162" s="1351"/>
      <c r="F162" s="1025"/>
      <c r="G162" s="1352"/>
      <c r="H162" s="1353"/>
      <c r="I162" s="331"/>
    </row>
    <row r="163" spans="1:9">
      <c r="A163" s="459"/>
      <c r="B163" s="1712"/>
      <c r="C163" s="1713"/>
      <c r="D163" s="1206"/>
      <c r="E163" s="1351"/>
      <c r="F163" s="1025"/>
      <c r="G163" s="1352"/>
      <c r="H163" s="1353"/>
      <c r="I163" s="331"/>
    </row>
    <row r="164" spans="1:9">
      <c r="A164" s="459"/>
      <c r="B164" s="1712"/>
      <c r="C164" s="1713"/>
      <c r="D164" s="1206"/>
      <c r="E164" s="1351"/>
      <c r="F164" s="1025"/>
      <c r="G164" s="1352"/>
      <c r="H164" s="1353"/>
      <c r="I164" s="331"/>
    </row>
    <row r="165" spans="1:9">
      <c r="A165" s="459"/>
      <c r="B165" s="1712"/>
      <c r="C165" s="1713"/>
      <c r="D165" s="1206"/>
      <c r="E165" s="1351"/>
      <c r="F165" s="1025"/>
      <c r="G165" s="1352"/>
      <c r="H165" s="1353"/>
      <c r="I165" s="331"/>
    </row>
    <row r="166" spans="1:9">
      <c r="A166" s="459"/>
      <c r="B166" s="1712"/>
      <c r="C166" s="1713"/>
      <c r="D166" s="1206"/>
      <c r="E166" s="1351"/>
      <c r="F166" s="1025"/>
      <c r="G166" s="1352"/>
      <c r="H166" s="1353"/>
      <c r="I166" s="331"/>
    </row>
    <row r="167" spans="1:9">
      <c r="A167" s="459"/>
      <c r="B167" s="1712"/>
      <c r="C167" s="1713"/>
      <c r="D167" s="1206"/>
      <c r="E167" s="1351"/>
      <c r="F167" s="1025"/>
      <c r="G167" s="1352"/>
      <c r="H167" s="1353"/>
      <c r="I167" s="331"/>
    </row>
    <row r="168" spans="1:9">
      <c r="A168" s="459"/>
      <c r="B168" s="1712"/>
      <c r="C168" s="1713"/>
      <c r="D168" s="1206"/>
      <c r="E168" s="1351"/>
      <c r="F168" s="1025"/>
      <c r="G168" s="1352"/>
      <c r="H168" s="1353"/>
      <c r="I168" s="331"/>
    </row>
    <row r="169" spans="1:9">
      <c r="A169" s="459"/>
      <c r="B169" s="1712"/>
      <c r="C169" s="1713"/>
      <c r="D169" s="1206"/>
      <c r="E169" s="1351"/>
      <c r="F169" s="1025"/>
      <c r="G169" s="1352"/>
      <c r="H169" s="1353"/>
      <c r="I169" s="331"/>
    </row>
    <row r="170" spans="1:9">
      <c r="A170" s="459"/>
      <c r="B170" s="1712"/>
      <c r="C170" s="1713"/>
      <c r="D170" s="1206"/>
      <c r="E170" s="1351"/>
      <c r="F170" s="1025"/>
      <c r="G170" s="1352"/>
      <c r="H170" s="1353"/>
      <c r="I170" s="331"/>
    </row>
    <row r="171" spans="1:9">
      <c r="A171" s="459"/>
      <c r="B171" s="1712"/>
      <c r="C171" s="1713"/>
      <c r="D171" s="1206"/>
      <c r="E171" s="1351"/>
      <c r="F171" s="1025"/>
      <c r="G171" s="1352"/>
      <c r="H171" s="1353"/>
      <c r="I171" s="331"/>
    </row>
    <row r="172" spans="1:9">
      <c r="A172" s="459"/>
      <c r="B172" s="1712"/>
      <c r="C172" s="1713"/>
      <c r="D172" s="1206"/>
      <c r="E172" s="1351"/>
      <c r="F172" s="1025"/>
      <c r="G172" s="1352"/>
      <c r="H172" s="1353"/>
      <c r="I172" s="331"/>
    </row>
    <row r="173" spans="1:9">
      <c r="A173" s="459"/>
      <c r="B173" s="1712"/>
      <c r="C173" s="1713"/>
      <c r="D173" s="1206"/>
      <c r="E173" s="1351"/>
      <c r="F173" s="1025"/>
      <c r="G173" s="1352"/>
      <c r="H173" s="1353"/>
      <c r="I173" s="331"/>
    </row>
    <row r="174" spans="1:9">
      <c r="A174" s="459"/>
      <c r="B174" s="1712"/>
      <c r="C174" s="1713"/>
      <c r="D174" s="1206"/>
      <c r="E174" s="1351"/>
      <c r="F174" s="1025"/>
      <c r="G174" s="1352"/>
      <c r="H174" s="1353"/>
      <c r="I174" s="331"/>
    </row>
    <row r="175" spans="1:9">
      <c r="A175" s="459"/>
      <c r="B175" s="1712"/>
      <c r="C175" s="1713"/>
      <c r="D175" s="1206"/>
      <c r="E175" s="1351"/>
      <c r="F175" s="1025"/>
      <c r="G175" s="1352"/>
      <c r="H175" s="1353"/>
      <c r="I175" s="331"/>
    </row>
    <row r="176" spans="1:9">
      <c r="A176" s="459"/>
      <c r="B176" s="1712"/>
      <c r="C176" s="1713"/>
      <c r="D176" s="1206"/>
      <c r="E176" s="1351"/>
      <c r="F176" s="1025"/>
      <c r="G176" s="1352"/>
      <c r="H176" s="1353"/>
      <c r="I176" s="331"/>
    </row>
    <row r="177" spans="1:9">
      <c r="A177" s="459"/>
      <c r="B177" s="1712"/>
      <c r="C177" s="1713"/>
      <c r="D177" s="1206"/>
      <c r="E177" s="1351"/>
      <c r="F177" s="1025"/>
      <c r="G177" s="1352"/>
      <c r="H177" s="1353"/>
      <c r="I177" s="331"/>
    </row>
    <row r="178" spans="1:9">
      <c r="A178" s="459"/>
      <c r="B178" s="1712"/>
      <c r="C178" s="1713"/>
      <c r="D178" s="1206"/>
      <c r="E178" s="1351"/>
      <c r="F178" s="1025"/>
      <c r="G178" s="1352"/>
      <c r="H178" s="1353"/>
      <c r="I178" s="331"/>
    </row>
    <row r="179" spans="1:9">
      <c r="A179" s="459"/>
      <c r="B179" s="1712"/>
      <c r="C179" s="1713"/>
      <c r="D179" s="1206"/>
      <c r="E179" s="1351"/>
      <c r="F179" s="1025"/>
      <c r="G179" s="1352"/>
      <c r="H179" s="1353"/>
      <c r="I179" s="331"/>
    </row>
    <row r="180" spans="1:9">
      <c r="A180" s="459"/>
      <c r="B180" s="1712"/>
      <c r="C180" s="1713"/>
      <c r="D180" s="1206"/>
      <c r="E180" s="1351"/>
      <c r="F180" s="1025"/>
      <c r="G180" s="1352"/>
      <c r="H180" s="1353"/>
      <c r="I180" s="331"/>
    </row>
    <row r="181" spans="1:9">
      <c r="A181" s="459"/>
      <c r="B181" s="1712"/>
      <c r="C181" s="1713"/>
      <c r="D181" s="1206"/>
      <c r="E181" s="1351"/>
      <c r="F181" s="1025"/>
      <c r="G181" s="1352"/>
      <c r="H181" s="1353"/>
      <c r="I181" s="331"/>
    </row>
    <row r="182" spans="1:9">
      <c r="A182" s="459"/>
      <c r="B182" s="1712"/>
      <c r="C182" s="1713"/>
      <c r="D182" s="1206"/>
      <c r="E182" s="1351"/>
      <c r="F182" s="436"/>
      <c r="G182" s="1352"/>
      <c r="H182" s="1353"/>
      <c r="I182" s="331"/>
    </row>
    <row r="183" spans="1:9">
      <c r="A183" s="459"/>
      <c r="B183" s="1712"/>
      <c r="C183" s="1713"/>
      <c r="D183" s="1206"/>
      <c r="E183" s="1351"/>
      <c r="F183" s="1025"/>
      <c r="G183" s="1352"/>
      <c r="H183" s="1353"/>
      <c r="I183" s="331"/>
    </row>
    <row r="184" spans="1:9">
      <c r="A184" s="459"/>
      <c r="B184" s="1712"/>
      <c r="C184" s="1713"/>
      <c r="D184" s="1206"/>
      <c r="E184" s="1351"/>
      <c r="F184" s="1025"/>
      <c r="G184" s="1352"/>
      <c r="H184" s="1353"/>
      <c r="I184" s="331"/>
    </row>
    <row r="185" spans="1:9">
      <c r="A185" s="459"/>
      <c r="B185" s="1712"/>
      <c r="C185" s="1713"/>
      <c r="D185" s="1206"/>
      <c r="E185" s="1351"/>
      <c r="F185" s="1025"/>
      <c r="G185" s="1352"/>
      <c r="H185" s="1353"/>
      <c r="I185" s="331"/>
    </row>
    <row r="186" spans="1:9">
      <c r="A186" s="459"/>
      <c r="B186" s="1712"/>
      <c r="C186" s="1713"/>
      <c r="D186" s="1206"/>
      <c r="E186" s="1351"/>
      <c r="F186" s="1025"/>
      <c r="G186" s="1352"/>
      <c r="H186" s="1353"/>
      <c r="I186" s="331"/>
    </row>
    <row r="187" spans="1:9">
      <c r="A187" s="459"/>
      <c r="B187" s="1712"/>
      <c r="C187" s="1713"/>
      <c r="D187" s="1206"/>
      <c r="E187" s="1351"/>
      <c r="F187" s="1025"/>
      <c r="G187" s="1352"/>
      <c r="H187" s="1353"/>
      <c r="I187" s="331"/>
    </row>
    <row r="188" spans="1:9">
      <c r="A188" s="459"/>
      <c r="B188" s="1712"/>
      <c r="C188" s="1713"/>
      <c r="D188" s="1206"/>
      <c r="E188" s="1351"/>
      <c r="F188" s="1025"/>
      <c r="G188" s="1352"/>
      <c r="H188" s="1353"/>
      <c r="I188" s="331"/>
    </row>
    <row r="189" spans="1:9">
      <c r="A189" s="459"/>
      <c r="B189" s="1712"/>
      <c r="C189" s="1713"/>
      <c r="D189" s="1206"/>
      <c r="E189" s="1351"/>
      <c r="F189" s="1025"/>
      <c r="G189" s="1352"/>
      <c r="H189" s="1353"/>
      <c r="I189" s="331"/>
    </row>
    <row r="190" spans="1:9">
      <c r="A190" s="459"/>
      <c r="B190" s="1710"/>
      <c r="C190" s="1711"/>
      <c r="D190" s="1206"/>
      <c r="E190" s="1351"/>
      <c r="F190" s="1025"/>
      <c r="G190" s="1352"/>
      <c r="H190" s="1353"/>
      <c r="I190" s="331"/>
    </row>
    <row r="191" spans="1:9">
      <c r="A191" s="459"/>
      <c r="B191" s="1712"/>
      <c r="C191" s="1713"/>
      <c r="D191" s="1206"/>
      <c r="E191" s="1351"/>
      <c r="F191" s="1025"/>
      <c r="G191" s="1352"/>
      <c r="H191" s="1353"/>
      <c r="I191" s="331"/>
    </row>
    <row r="192" spans="1:9">
      <c r="A192" s="459"/>
      <c r="B192" s="1712"/>
      <c r="C192" s="1713"/>
      <c r="D192" s="1206"/>
      <c r="E192" s="1351"/>
      <c r="F192" s="1025"/>
      <c r="G192" s="1352"/>
      <c r="H192" s="1353"/>
      <c r="I192" s="331"/>
    </row>
    <row r="193" spans="1:9">
      <c r="A193" s="459"/>
      <c r="B193" s="1712"/>
      <c r="C193" s="1713"/>
      <c r="D193" s="1206"/>
      <c r="E193" s="1351"/>
      <c r="F193" s="1025"/>
      <c r="G193" s="1352"/>
      <c r="H193" s="1353"/>
      <c r="I193" s="331"/>
    </row>
    <row r="194" spans="1:9">
      <c r="A194" s="459"/>
      <c r="B194" s="1712"/>
      <c r="C194" s="1713"/>
      <c r="D194" s="1206"/>
      <c r="E194" s="1351"/>
      <c r="F194" s="1025"/>
      <c r="G194" s="1352"/>
      <c r="H194" s="1353"/>
      <c r="I194" s="331"/>
    </row>
    <row r="195" spans="1:9">
      <c r="A195" s="459"/>
      <c r="B195" s="1712"/>
      <c r="C195" s="1713"/>
      <c r="D195" s="1206"/>
      <c r="E195" s="1351"/>
      <c r="F195" s="1025"/>
      <c r="G195" s="1352"/>
      <c r="H195" s="1353"/>
      <c r="I195" s="331"/>
    </row>
    <row r="196" spans="1:9">
      <c r="A196" s="459"/>
      <c r="B196" s="1712"/>
      <c r="C196" s="1713"/>
      <c r="D196" s="1206"/>
      <c r="E196" s="1351"/>
      <c r="F196" s="1025"/>
      <c r="G196" s="1352"/>
      <c r="H196" s="1353"/>
      <c r="I196" s="331"/>
    </row>
    <row r="197" spans="1:9">
      <c r="A197" s="459"/>
      <c r="B197" s="1712"/>
      <c r="C197" s="1713"/>
      <c r="D197" s="1206"/>
      <c r="E197" s="1351"/>
      <c r="F197" s="1025"/>
      <c r="G197" s="1352"/>
      <c r="H197" s="1353"/>
      <c r="I197" s="331"/>
    </row>
    <row r="198" spans="1:9">
      <c r="A198" s="459"/>
      <c r="B198" s="1712"/>
      <c r="C198" s="1713"/>
      <c r="D198" s="1206"/>
      <c r="E198" s="1351"/>
      <c r="F198" s="1025"/>
      <c r="G198" s="1352"/>
      <c r="H198" s="1353"/>
      <c r="I198" s="331"/>
    </row>
    <row r="199" spans="1:9">
      <c r="A199" s="459"/>
      <c r="B199" s="1710"/>
      <c r="C199" s="1711"/>
      <c r="D199" s="1206"/>
      <c r="E199" s="1351"/>
      <c r="F199" s="1025"/>
      <c r="G199" s="1352"/>
      <c r="H199" s="1353"/>
      <c r="I199" s="331"/>
    </row>
    <row r="200" spans="1:9">
      <c r="A200" s="459"/>
      <c r="B200" s="1712"/>
      <c r="C200" s="1713"/>
      <c r="D200" s="1206"/>
      <c r="E200" s="1351"/>
      <c r="F200" s="1025"/>
      <c r="G200" s="1352"/>
      <c r="H200" s="1353"/>
      <c r="I200" s="331"/>
    </row>
    <row r="201" spans="1:9">
      <c r="A201" s="459"/>
      <c r="B201" s="1712"/>
      <c r="C201" s="1713"/>
      <c r="D201" s="1206"/>
      <c r="E201" s="1351"/>
      <c r="F201" s="1025"/>
      <c r="G201" s="1352"/>
      <c r="H201" s="1353"/>
      <c r="I201" s="331"/>
    </row>
    <row r="202" spans="1:9">
      <c r="A202" s="459"/>
      <c r="B202" s="1712"/>
      <c r="C202" s="1025"/>
      <c r="D202" s="1206"/>
      <c r="E202" s="1351"/>
      <c r="F202" s="1025"/>
      <c r="G202" s="1352"/>
      <c r="H202" s="1353"/>
      <c r="I202" s="331"/>
    </row>
    <row r="203" spans="1:9">
      <c r="A203" s="459"/>
      <c r="B203" s="1712"/>
      <c r="C203" s="1025"/>
      <c r="D203" s="1206"/>
      <c r="E203" s="1351"/>
      <c r="F203" s="1025"/>
      <c r="G203" s="1352"/>
      <c r="H203" s="1353"/>
      <c r="I203" s="331"/>
    </row>
    <row r="204" spans="1:9">
      <c r="A204" s="459"/>
      <c r="B204" s="1712"/>
      <c r="C204" s="1713"/>
      <c r="D204" s="1206"/>
      <c r="E204" s="1351"/>
      <c r="F204" s="1025"/>
      <c r="G204" s="1352"/>
      <c r="H204" s="1353"/>
      <c r="I204" s="331"/>
    </row>
    <row r="205" spans="1:9">
      <c r="A205" s="459"/>
      <c r="B205" s="1712"/>
      <c r="C205" s="1713"/>
      <c r="D205" s="1206"/>
      <c r="E205" s="1351"/>
      <c r="F205" s="1025"/>
      <c r="G205" s="1352"/>
      <c r="H205" s="1353"/>
      <c r="I205" s="331"/>
    </row>
    <row r="206" spans="1:9">
      <c r="A206" s="459"/>
      <c r="B206" s="1712"/>
      <c r="C206" s="1713"/>
      <c r="D206" s="1206"/>
      <c r="E206" s="1351"/>
      <c r="F206" s="1025"/>
      <c r="G206" s="1352"/>
      <c r="H206" s="1353"/>
      <c r="I206" s="331"/>
    </row>
    <row r="207" spans="1:9">
      <c r="A207" s="459"/>
      <c r="B207" s="1712"/>
      <c r="C207" s="1713"/>
      <c r="D207" s="1206"/>
      <c r="E207" s="1351"/>
      <c r="F207" s="1025"/>
      <c r="G207" s="1352"/>
      <c r="H207" s="1353"/>
      <c r="I207" s="331"/>
    </row>
    <row r="208" spans="1:9">
      <c r="A208" s="459"/>
      <c r="B208" s="1712"/>
      <c r="C208" s="1025"/>
      <c r="D208" s="1206"/>
      <c r="E208" s="1351"/>
      <c r="F208" s="1025"/>
      <c r="G208" s="1352"/>
      <c r="H208" s="1353"/>
      <c r="I208" s="331"/>
    </row>
    <row r="209" spans="1:9">
      <c r="A209" s="459"/>
      <c r="B209" s="1712"/>
      <c r="C209" s="1025"/>
      <c r="D209" s="1206"/>
      <c r="E209" s="1351"/>
      <c r="F209" s="1025"/>
      <c r="G209" s="1352"/>
      <c r="H209" s="1353"/>
      <c r="I209" s="331"/>
    </row>
    <row r="210" spans="1:9">
      <c r="A210" s="459"/>
      <c r="B210" s="1712"/>
      <c r="C210" s="1025"/>
      <c r="D210" s="1206"/>
      <c r="E210" s="1351"/>
      <c r="F210" s="1025"/>
      <c r="G210" s="1352"/>
      <c r="H210" s="1353"/>
      <c r="I210" s="331"/>
    </row>
    <row r="211" spans="1:9">
      <c r="A211" s="459"/>
      <c r="B211" s="1712"/>
      <c r="C211" s="1025"/>
      <c r="D211" s="1206"/>
      <c r="E211" s="1351"/>
      <c r="F211" s="1025"/>
      <c r="G211" s="1352"/>
      <c r="H211" s="1353"/>
      <c r="I211" s="331"/>
    </row>
    <row r="212" spans="1:9">
      <c r="A212" s="459"/>
      <c r="B212" s="1712"/>
      <c r="C212" s="1025"/>
      <c r="D212" s="1206"/>
      <c r="E212" s="1351"/>
      <c r="F212" s="1025"/>
      <c r="G212" s="1352"/>
      <c r="H212" s="1353"/>
      <c r="I212" s="331"/>
    </row>
    <row r="213" spans="1:9">
      <c r="A213" s="459"/>
      <c r="B213" s="1712"/>
      <c r="C213" s="1025"/>
      <c r="D213" s="1206"/>
      <c r="E213" s="1351"/>
      <c r="F213" s="1025"/>
      <c r="G213" s="1352"/>
      <c r="H213" s="1353"/>
      <c r="I213" s="331"/>
    </row>
    <row r="214" spans="1:9">
      <c r="A214" s="459"/>
      <c r="B214" s="1712"/>
      <c r="C214" s="1025"/>
      <c r="D214" s="1206"/>
      <c r="E214" s="1351"/>
      <c r="F214" s="1025"/>
      <c r="G214" s="1352"/>
      <c r="H214" s="1353"/>
      <c r="I214" s="331"/>
    </row>
    <row r="215" spans="1:9">
      <c r="A215" s="459"/>
      <c r="B215" s="1712"/>
      <c r="C215" s="1025"/>
      <c r="D215" s="1206"/>
      <c r="E215" s="1351"/>
      <c r="F215" s="1025"/>
      <c r="G215" s="1352"/>
      <c r="H215" s="1353"/>
      <c r="I215" s="331"/>
    </row>
    <row r="216" spans="1:9">
      <c r="A216" s="459"/>
      <c r="B216" s="1712"/>
      <c r="C216" s="1025"/>
      <c r="D216" s="1206"/>
      <c r="E216" s="1351"/>
      <c r="F216" s="1025"/>
      <c r="G216" s="1352"/>
      <c r="H216" s="1353"/>
      <c r="I216" s="331"/>
    </row>
    <row r="217" spans="1:9">
      <c r="A217" s="459"/>
      <c r="B217" s="1712"/>
      <c r="C217" s="1713"/>
      <c r="D217" s="1206"/>
      <c r="E217" s="1351"/>
      <c r="F217" s="1025"/>
      <c r="G217" s="1352"/>
      <c r="H217" s="1353"/>
      <c r="I217" s="331"/>
    </row>
    <row r="218" spans="1:9">
      <c r="A218" s="459"/>
      <c r="B218" s="1712"/>
      <c r="C218" s="1713"/>
      <c r="D218" s="1206"/>
      <c r="E218" s="1351"/>
      <c r="F218" s="1025"/>
      <c r="G218" s="1352"/>
      <c r="H218" s="1353"/>
      <c r="I218" s="331"/>
    </row>
    <row r="219" spans="1:9">
      <c r="A219" s="459"/>
      <c r="B219" s="1712"/>
      <c r="C219" s="1713"/>
      <c r="D219" s="1206"/>
      <c r="E219" s="1351"/>
      <c r="F219" s="1025"/>
      <c r="G219" s="1352"/>
      <c r="H219" s="1353"/>
      <c r="I219" s="331"/>
    </row>
    <row r="220" spans="1:9">
      <c r="A220" s="459"/>
      <c r="B220" s="1712"/>
      <c r="C220" s="1713"/>
      <c r="D220" s="1206"/>
      <c r="E220" s="1351"/>
      <c r="F220" s="1025"/>
      <c r="G220" s="1352"/>
      <c r="H220" s="1353"/>
      <c r="I220" s="331"/>
    </row>
    <row r="221" spans="1:9">
      <c r="A221" s="459"/>
      <c r="B221" s="1712"/>
      <c r="C221" s="1713"/>
      <c r="D221" s="1206"/>
      <c r="E221" s="1351"/>
      <c r="F221" s="1025"/>
      <c r="G221" s="1352"/>
      <c r="H221" s="1353"/>
      <c r="I221" s="331"/>
    </row>
    <row r="222" spans="1:9">
      <c r="A222" s="459"/>
      <c r="B222" s="1712"/>
      <c r="C222" s="1713"/>
      <c r="D222" s="1206"/>
      <c r="E222" s="1351"/>
      <c r="F222" s="1025"/>
      <c r="G222" s="1352"/>
      <c r="H222" s="1353"/>
      <c r="I222" s="331"/>
    </row>
    <row r="223" spans="1:9">
      <c r="A223" s="459"/>
      <c r="B223" s="1712"/>
      <c r="C223" s="1713"/>
      <c r="D223" s="1206"/>
      <c r="E223" s="1351"/>
      <c r="F223" s="1025"/>
      <c r="G223" s="1352"/>
      <c r="H223" s="1353"/>
      <c r="I223" s="331"/>
    </row>
    <row r="224" spans="1:9">
      <c r="A224" s="459"/>
      <c r="B224" s="1712"/>
      <c r="C224" s="1025"/>
      <c r="D224" s="1206"/>
      <c r="E224" s="1351"/>
      <c r="F224" s="1025"/>
      <c r="G224" s="1352"/>
      <c r="H224" s="1353"/>
      <c r="I224" s="331"/>
    </row>
    <row r="225" spans="1:9">
      <c r="A225" s="459"/>
      <c r="B225" s="1712"/>
      <c r="C225" s="1025"/>
      <c r="D225" s="1206"/>
      <c r="E225" s="1351"/>
      <c r="F225" s="1025"/>
      <c r="G225" s="1352"/>
      <c r="H225" s="1353"/>
      <c r="I225" s="331"/>
    </row>
    <row r="226" spans="1:9">
      <c r="A226" s="459"/>
      <c r="B226" s="1712"/>
      <c r="C226" s="1025"/>
      <c r="D226" s="1206"/>
      <c r="E226" s="1351"/>
      <c r="F226" s="1025"/>
      <c r="G226" s="1352"/>
      <c r="H226" s="1353"/>
      <c r="I226" s="331"/>
    </row>
    <row r="227" spans="1:9">
      <c r="A227" s="459"/>
      <c r="B227" s="1712"/>
      <c r="C227" s="1713"/>
      <c r="D227" s="1206"/>
      <c r="E227" s="1351"/>
      <c r="F227" s="1025"/>
      <c r="G227" s="1352"/>
      <c r="H227" s="1353"/>
      <c r="I227" s="331"/>
    </row>
    <row r="228" spans="1:9">
      <c r="A228" s="459"/>
      <c r="B228" s="1712"/>
      <c r="C228" s="1713"/>
      <c r="D228" s="1206"/>
      <c r="E228" s="1351"/>
      <c r="F228" s="1025"/>
      <c r="G228" s="1352"/>
      <c r="H228" s="1353"/>
      <c r="I228" s="331"/>
    </row>
    <row r="229" spans="1:9">
      <c r="A229" s="459"/>
      <c r="B229" s="1712"/>
      <c r="C229" s="1713"/>
      <c r="D229" s="1206"/>
      <c r="E229" s="1351"/>
      <c r="F229" s="1025"/>
      <c r="G229" s="1352"/>
      <c r="H229" s="1353"/>
      <c r="I229" s="331"/>
    </row>
    <row r="230" spans="1:9">
      <c r="A230" s="459"/>
      <c r="B230" s="1712"/>
      <c r="C230" s="1713"/>
      <c r="D230" s="1206"/>
      <c r="E230" s="1351"/>
      <c r="F230" s="1025"/>
      <c r="G230" s="1352"/>
      <c r="H230" s="1353"/>
      <c r="I230" s="331"/>
    </row>
    <row r="231" spans="1:9">
      <c r="A231" s="459"/>
      <c r="B231" s="1712"/>
      <c r="C231" s="1713"/>
      <c r="D231" s="1206"/>
      <c r="E231" s="1351"/>
      <c r="F231" s="1025"/>
      <c r="G231" s="1352"/>
      <c r="H231" s="1353"/>
      <c r="I231" s="331"/>
    </row>
    <row r="232" spans="1:9">
      <c r="A232" s="459"/>
      <c r="B232" s="1712"/>
      <c r="C232" s="1713"/>
      <c r="D232" s="1206"/>
      <c r="E232" s="1351"/>
      <c r="F232" s="1025"/>
      <c r="G232" s="1352"/>
      <c r="H232" s="1353"/>
      <c r="I232" s="331"/>
    </row>
    <row r="233" spans="1:9">
      <c r="A233" s="459"/>
      <c r="B233" s="1712"/>
      <c r="C233" s="1025"/>
      <c r="D233" s="1206"/>
      <c r="E233" s="1351"/>
      <c r="F233" s="1025"/>
      <c r="G233" s="1352"/>
      <c r="H233" s="1353"/>
      <c r="I233" s="331"/>
    </row>
    <row r="234" spans="1:9">
      <c r="A234" s="459"/>
      <c r="B234" s="1712"/>
      <c r="C234" s="1025"/>
      <c r="D234" s="1206"/>
      <c r="E234" s="1351"/>
      <c r="F234" s="1025"/>
      <c r="G234" s="1352"/>
      <c r="H234" s="1353"/>
      <c r="I234" s="331"/>
    </row>
    <row r="235" spans="1:9">
      <c r="A235" s="459"/>
      <c r="B235" s="1712"/>
      <c r="C235" s="1025"/>
      <c r="D235" s="1206"/>
      <c r="E235" s="1351"/>
      <c r="F235" s="1025"/>
      <c r="G235" s="1352"/>
      <c r="H235" s="1353"/>
      <c r="I235" s="331"/>
    </row>
    <row r="236" spans="1:9">
      <c r="A236" s="459"/>
      <c r="B236" s="1712"/>
      <c r="C236" s="1025"/>
      <c r="D236" s="1206"/>
      <c r="E236" s="1351"/>
      <c r="F236" s="1025"/>
      <c r="G236" s="1352"/>
      <c r="H236" s="1353"/>
      <c r="I236" s="331"/>
    </row>
    <row r="237" spans="1:9">
      <c r="A237" s="459"/>
      <c r="B237" s="1712"/>
      <c r="C237" s="1025"/>
      <c r="D237" s="1206"/>
      <c r="E237" s="1351"/>
      <c r="F237" s="1025"/>
      <c r="G237" s="1352"/>
      <c r="H237" s="1353"/>
      <c r="I237" s="331"/>
    </row>
    <row r="238" spans="1:9">
      <c r="A238" s="459"/>
      <c r="B238" s="1712"/>
      <c r="C238" s="1025"/>
      <c r="D238" s="1206"/>
      <c r="E238" s="1351"/>
      <c r="F238" s="1025"/>
      <c r="G238" s="1352"/>
      <c r="H238" s="1353"/>
      <c r="I238" s="331"/>
    </row>
    <row r="239" spans="1:9">
      <c r="A239" s="459"/>
      <c r="B239" s="1712"/>
      <c r="C239" s="1025"/>
      <c r="D239" s="1206"/>
      <c r="E239" s="1351"/>
      <c r="F239" s="1025"/>
      <c r="G239" s="1352"/>
      <c r="H239" s="1353"/>
      <c r="I239" s="331"/>
    </row>
    <row r="240" spans="1:9">
      <c r="A240" s="459"/>
      <c r="B240" s="1712"/>
      <c r="C240" s="1025"/>
      <c r="D240" s="1206"/>
      <c r="E240" s="1351"/>
      <c r="F240" s="1025"/>
      <c r="G240" s="1352"/>
      <c r="H240" s="1353"/>
      <c r="I240" s="331"/>
    </row>
    <row r="241" spans="1:9">
      <c r="A241" s="459"/>
      <c r="B241" s="1712"/>
      <c r="C241" s="1025"/>
      <c r="D241" s="1206"/>
      <c r="E241" s="1351"/>
      <c r="F241" s="1025"/>
      <c r="G241" s="1352"/>
      <c r="H241" s="1353"/>
      <c r="I241" s="331"/>
    </row>
    <row r="242" spans="1:9">
      <c r="A242" s="459"/>
      <c r="B242" s="1712"/>
      <c r="C242" s="1025"/>
      <c r="D242" s="1206"/>
      <c r="E242" s="1351"/>
      <c r="F242" s="1025"/>
      <c r="G242" s="1352"/>
      <c r="H242" s="1353"/>
      <c r="I242" s="331"/>
    </row>
    <row r="243" spans="1:9">
      <c r="A243" s="459"/>
      <c r="B243" s="1710"/>
      <c r="C243" s="1711"/>
      <c r="D243" s="1206"/>
      <c r="E243" s="1351"/>
      <c r="F243" s="1025"/>
      <c r="G243" s="1352"/>
      <c r="H243" s="1353"/>
      <c r="I243" s="331"/>
    </row>
    <row r="244" spans="1:9">
      <c r="A244" s="459"/>
      <c r="B244" s="1712"/>
      <c r="C244" s="1713"/>
      <c r="D244" s="1206"/>
      <c r="E244" s="1351"/>
      <c r="F244" s="1025"/>
      <c r="G244" s="1352"/>
      <c r="H244" s="1353"/>
      <c r="I244" s="331"/>
    </row>
    <row r="245" spans="1:9">
      <c r="A245" s="459"/>
      <c r="B245" s="1712"/>
      <c r="C245" s="1713"/>
      <c r="D245" s="1206"/>
      <c r="E245" s="1351"/>
      <c r="F245" s="1025"/>
      <c r="G245" s="1352"/>
      <c r="H245" s="1353"/>
      <c r="I245" s="331"/>
    </row>
    <row r="246" spans="1:9">
      <c r="A246" s="459"/>
      <c r="B246" s="1712"/>
      <c r="C246" s="1713"/>
      <c r="D246" s="1206"/>
      <c r="E246" s="1351"/>
      <c r="F246" s="1025"/>
      <c r="G246" s="1352"/>
      <c r="H246" s="1353"/>
      <c r="I246" s="331"/>
    </row>
    <row r="247" spans="1:9">
      <c r="A247" s="459"/>
      <c r="B247" s="1712"/>
      <c r="C247" s="1713"/>
      <c r="D247" s="1206"/>
      <c r="E247" s="1351"/>
      <c r="F247" s="1025"/>
      <c r="G247" s="1352"/>
      <c r="H247" s="1353"/>
      <c r="I247" s="331"/>
    </row>
    <row r="248" spans="1:9">
      <c r="A248" s="459"/>
      <c r="B248" s="1712"/>
      <c r="C248" s="1713"/>
      <c r="D248" s="1206"/>
      <c r="E248" s="1351"/>
      <c r="F248" s="1025"/>
      <c r="G248" s="1352"/>
      <c r="H248" s="1353"/>
      <c r="I248" s="331"/>
    </row>
    <row r="249" spans="1:9">
      <c r="A249" s="459"/>
      <c r="B249" s="1712"/>
      <c r="C249" s="1713"/>
      <c r="D249" s="1206"/>
      <c r="E249" s="1351"/>
      <c r="F249" s="1025"/>
      <c r="G249" s="1352"/>
      <c r="H249" s="1353"/>
      <c r="I249" s="331"/>
    </row>
    <row r="250" spans="1:9">
      <c r="A250" s="459"/>
      <c r="B250" s="1712"/>
      <c r="C250" s="1713"/>
      <c r="D250" s="1206"/>
      <c r="E250" s="1351"/>
      <c r="F250" s="1025"/>
      <c r="G250" s="1352"/>
      <c r="H250" s="1353"/>
      <c r="I250" s="331"/>
    </row>
    <row r="251" spans="1:9">
      <c r="A251" s="459"/>
      <c r="B251" s="1712"/>
      <c r="C251" s="1713"/>
      <c r="D251" s="1206"/>
      <c r="E251" s="1351"/>
      <c r="F251" s="1025"/>
      <c r="G251" s="1352"/>
      <c r="H251" s="1353"/>
      <c r="I251" s="331"/>
    </row>
    <row r="252" spans="1:9">
      <c r="A252" s="459"/>
      <c r="B252" s="1712"/>
      <c r="C252" s="1025"/>
      <c r="D252" s="1206"/>
      <c r="E252" s="1351"/>
      <c r="F252" s="1025"/>
      <c r="G252" s="1352"/>
      <c r="H252" s="1353"/>
      <c r="I252" s="331"/>
    </row>
    <row r="253" spans="1:9">
      <c r="A253" s="459"/>
      <c r="B253" s="1712"/>
      <c r="C253" s="1025"/>
      <c r="D253" s="1206"/>
      <c r="E253" s="1351"/>
      <c r="F253" s="1025"/>
      <c r="G253" s="1352"/>
      <c r="H253" s="1353"/>
      <c r="I253" s="331"/>
    </row>
    <row r="254" spans="1:9">
      <c r="A254" s="459"/>
      <c r="B254" s="1712"/>
      <c r="C254" s="1025"/>
      <c r="D254" s="1206"/>
      <c r="E254" s="1351"/>
      <c r="F254" s="1025"/>
      <c r="G254" s="1352"/>
      <c r="H254" s="1353"/>
      <c r="I254" s="331"/>
    </row>
    <row r="255" spans="1:9">
      <c r="A255" s="459"/>
      <c r="B255" s="1712"/>
      <c r="C255" s="1713"/>
      <c r="D255" s="1206"/>
      <c r="E255" s="1351"/>
      <c r="F255" s="1025"/>
      <c r="G255" s="1352"/>
      <c r="H255" s="1353"/>
      <c r="I255" s="331"/>
    </row>
    <row r="256" spans="1:9">
      <c r="A256" s="459"/>
      <c r="B256" s="1712"/>
      <c r="C256" s="1713"/>
      <c r="D256" s="1206"/>
      <c r="E256" s="1351"/>
      <c r="F256" s="1025"/>
      <c r="G256" s="1352"/>
      <c r="H256" s="1353"/>
      <c r="I256" s="331"/>
    </row>
    <row r="257" spans="1:9">
      <c r="A257" s="459"/>
      <c r="B257" s="1712"/>
      <c r="C257" s="1713"/>
      <c r="D257" s="1206"/>
      <c r="E257" s="1351"/>
      <c r="F257" s="1025"/>
      <c r="G257" s="1352"/>
      <c r="H257" s="1353"/>
      <c r="I257" s="331"/>
    </row>
    <row r="258" spans="1:9">
      <c r="A258" s="459"/>
      <c r="B258" s="1712"/>
      <c r="C258" s="1713"/>
      <c r="D258" s="1206"/>
      <c r="E258" s="1351"/>
      <c r="F258" s="1025"/>
      <c r="G258" s="1352"/>
      <c r="H258" s="1353"/>
      <c r="I258" s="331"/>
    </row>
    <row r="259" spans="1:9">
      <c r="A259" s="459"/>
      <c r="B259" s="1712"/>
      <c r="C259" s="1713"/>
      <c r="D259" s="1206"/>
      <c r="E259" s="1351"/>
      <c r="F259" s="1025"/>
      <c r="G259" s="1352"/>
      <c r="H259" s="1353"/>
      <c r="I259" s="331"/>
    </row>
    <row r="260" spans="1:9">
      <c r="A260" s="459"/>
      <c r="B260" s="1712"/>
      <c r="C260" s="1713"/>
      <c r="D260" s="1206"/>
      <c r="E260" s="1351"/>
      <c r="F260" s="1025"/>
      <c r="G260" s="1352"/>
      <c r="H260" s="1353"/>
      <c r="I260" s="331"/>
    </row>
    <row r="261" spans="1:9">
      <c r="A261" s="459"/>
      <c r="B261" s="1712"/>
      <c r="C261" s="1713"/>
      <c r="D261" s="1206"/>
      <c r="E261" s="1351"/>
      <c r="F261" s="1025"/>
      <c r="G261" s="1352"/>
      <c r="H261" s="1353"/>
      <c r="I261" s="331"/>
    </row>
    <row r="262" spans="1:9">
      <c r="A262" s="459"/>
      <c r="B262" s="1712"/>
      <c r="C262" s="1713"/>
      <c r="D262" s="1206"/>
      <c r="E262" s="1351"/>
      <c r="F262" s="1025"/>
      <c r="G262" s="1352"/>
      <c r="H262" s="1353"/>
      <c r="I262" s="331"/>
    </row>
    <row r="263" spans="1:9">
      <c r="A263" s="459"/>
      <c r="B263" s="1712"/>
      <c r="C263" s="1713"/>
      <c r="D263" s="1206"/>
      <c r="E263" s="1351"/>
      <c r="F263" s="1025"/>
      <c r="G263" s="1352"/>
      <c r="H263" s="1353"/>
      <c r="I263" s="331"/>
    </row>
    <row r="264" spans="1:9">
      <c r="A264" s="459"/>
      <c r="B264" s="1712"/>
      <c r="C264" s="1025"/>
      <c r="D264" s="1206"/>
      <c r="E264" s="1351"/>
      <c r="F264" s="1025"/>
      <c r="G264" s="1352"/>
      <c r="H264" s="1353"/>
      <c r="I264" s="331"/>
    </row>
    <row r="265" spans="1:9">
      <c r="A265" s="459"/>
      <c r="B265" s="1712"/>
      <c r="C265" s="1025"/>
      <c r="D265" s="1206"/>
      <c r="E265" s="1351"/>
      <c r="F265" s="1025"/>
      <c r="G265" s="1352"/>
      <c r="H265" s="1353"/>
      <c r="I265" s="331"/>
    </row>
    <row r="266" spans="1:9">
      <c r="A266" s="459"/>
      <c r="B266" s="1712"/>
      <c r="C266" s="1713"/>
      <c r="D266" s="1206"/>
      <c r="E266" s="1351"/>
      <c r="F266" s="1025"/>
      <c r="G266" s="1352"/>
      <c r="H266" s="1353"/>
      <c r="I266" s="331"/>
    </row>
    <row r="267" spans="1:9">
      <c r="A267" s="459"/>
      <c r="B267" s="1712"/>
      <c r="C267" s="1713"/>
      <c r="D267" s="1206"/>
      <c r="E267" s="1351"/>
      <c r="F267" s="1025"/>
      <c r="G267" s="1352"/>
      <c r="H267" s="1353"/>
      <c r="I267" s="331"/>
    </row>
    <row r="268" spans="1:9">
      <c r="A268" s="459"/>
      <c r="B268" s="1712"/>
      <c r="C268" s="1713"/>
      <c r="D268" s="1206"/>
      <c r="E268" s="1351"/>
      <c r="F268" s="1025"/>
      <c r="G268" s="1352"/>
      <c r="H268" s="1353"/>
      <c r="I268" s="331"/>
    </row>
    <row r="269" spans="1:9">
      <c r="A269" s="459"/>
      <c r="B269" s="1712"/>
      <c r="C269" s="1713"/>
      <c r="D269" s="1206"/>
      <c r="E269" s="1351"/>
      <c r="F269" s="1025"/>
      <c r="G269" s="1352"/>
      <c r="H269" s="1353"/>
      <c r="I269" s="331"/>
    </row>
    <row r="270" spans="1:9">
      <c r="A270" s="459"/>
      <c r="B270" s="1712"/>
      <c r="C270" s="1713"/>
      <c r="D270" s="1206"/>
      <c r="E270" s="1351"/>
      <c r="F270" s="1025"/>
      <c r="G270" s="1352"/>
      <c r="H270" s="1353"/>
      <c r="I270" s="331"/>
    </row>
    <row r="271" spans="1:9">
      <c r="A271" s="459"/>
      <c r="B271" s="1712"/>
      <c r="C271" s="1713"/>
      <c r="D271" s="1206"/>
      <c r="E271" s="1351"/>
      <c r="F271" s="1025"/>
      <c r="G271" s="1352"/>
      <c r="H271" s="1353"/>
      <c r="I271" s="331"/>
    </row>
    <row r="272" spans="1:9">
      <c r="A272" s="459"/>
      <c r="B272" s="1712"/>
      <c r="C272" s="1713"/>
      <c r="D272" s="1206"/>
      <c r="E272" s="1351"/>
      <c r="F272" s="1025"/>
      <c r="G272" s="1352"/>
      <c r="H272" s="1353"/>
      <c r="I272" s="331"/>
    </row>
    <row r="273" spans="1:9">
      <c r="A273" s="459"/>
      <c r="B273" s="1712"/>
      <c r="C273" s="1713"/>
      <c r="D273" s="1206"/>
      <c r="E273" s="1351"/>
      <c r="F273" s="1025"/>
      <c r="G273" s="1352"/>
      <c r="H273" s="1353"/>
      <c r="I273" s="331"/>
    </row>
    <row r="274" spans="1:9">
      <c r="A274" s="459"/>
      <c r="B274" s="1712"/>
      <c r="C274" s="1025"/>
      <c r="D274" s="1206"/>
      <c r="E274" s="1351"/>
      <c r="F274" s="1025"/>
      <c r="G274" s="1352"/>
      <c r="H274" s="1353"/>
      <c r="I274" s="331"/>
    </row>
    <row r="275" spans="1:9">
      <c r="A275" s="459"/>
      <c r="B275" s="1710"/>
      <c r="C275" s="1711"/>
      <c r="D275" s="1206"/>
      <c r="E275" s="1351"/>
      <c r="F275" s="1025"/>
      <c r="G275" s="1352"/>
      <c r="H275" s="1353"/>
      <c r="I275" s="331"/>
    </row>
    <row r="276" spans="1:9">
      <c r="A276" s="459"/>
      <c r="B276" s="1712"/>
      <c r="C276" s="1025"/>
      <c r="D276" s="1206"/>
      <c r="E276" s="1351"/>
      <c r="F276" s="1025"/>
      <c r="G276" s="1352"/>
      <c r="H276" s="1353"/>
      <c r="I276" s="331"/>
    </row>
    <row r="277" spans="1:9">
      <c r="A277" s="459"/>
      <c r="B277" s="1710"/>
      <c r="C277" s="1711"/>
      <c r="D277" s="1206"/>
      <c r="E277" s="1351"/>
      <c r="F277" s="1025"/>
      <c r="G277" s="1352"/>
      <c r="H277" s="1353"/>
      <c r="I277" s="331"/>
    </row>
    <row r="278" spans="1:9">
      <c r="A278" s="459"/>
      <c r="B278" s="1712"/>
      <c r="C278" s="1713"/>
      <c r="D278" s="1206"/>
      <c r="E278" s="1351"/>
      <c r="F278" s="1025"/>
      <c r="G278" s="1352"/>
      <c r="H278" s="1353"/>
      <c r="I278" s="331"/>
    </row>
    <row r="279" spans="1:9">
      <c r="A279" s="459"/>
      <c r="B279" s="1712"/>
      <c r="C279" s="1713"/>
      <c r="D279" s="1206"/>
      <c r="E279" s="1351"/>
      <c r="F279" s="1025"/>
      <c r="G279" s="1352"/>
      <c r="H279" s="1353"/>
      <c r="I279" s="331"/>
    </row>
    <row r="280" spans="1:9">
      <c r="A280" s="459"/>
      <c r="B280" s="1712"/>
      <c r="C280" s="1025"/>
      <c r="D280" s="1206"/>
      <c r="E280" s="1351"/>
      <c r="F280" s="1025"/>
      <c r="G280" s="1352"/>
      <c r="H280" s="1353"/>
      <c r="I280" s="331"/>
    </row>
    <row r="281" spans="1:9">
      <c r="A281" s="459"/>
      <c r="B281" s="1712"/>
      <c r="C281" s="1713"/>
      <c r="D281" s="1206"/>
      <c r="E281" s="1351"/>
      <c r="F281" s="1025"/>
      <c r="G281" s="1352"/>
      <c r="H281" s="1353"/>
      <c r="I281" s="331"/>
    </row>
    <row r="282" spans="1:9">
      <c r="A282" s="459"/>
      <c r="B282" s="1712"/>
      <c r="C282" s="1713"/>
      <c r="D282" s="1206"/>
      <c r="E282" s="1351"/>
      <c r="F282" s="1025"/>
      <c r="G282" s="1352"/>
      <c r="H282" s="1353"/>
      <c r="I282" s="331"/>
    </row>
    <row r="283" spans="1:9">
      <c r="A283" s="459"/>
      <c r="B283" s="1712"/>
      <c r="C283" s="1713"/>
      <c r="D283" s="1206"/>
      <c r="E283" s="1351"/>
      <c r="F283" s="1025"/>
      <c r="G283" s="1352"/>
      <c r="H283" s="1353"/>
      <c r="I283" s="331"/>
    </row>
    <row r="284" spans="1:9">
      <c r="A284" s="459"/>
      <c r="B284" s="1712"/>
      <c r="C284" s="1025"/>
      <c r="D284" s="1206"/>
      <c r="E284" s="1351"/>
      <c r="F284" s="1025"/>
      <c r="G284" s="1352"/>
      <c r="H284" s="1353"/>
      <c r="I284" s="331"/>
    </row>
    <row r="285" spans="1:9">
      <c r="A285" s="459"/>
      <c r="B285" s="1712"/>
      <c r="C285" s="1713"/>
      <c r="D285" s="1206"/>
      <c r="E285" s="1351"/>
      <c r="F285" s="1025"/>
      <c r="G285" s="1352"/>
      <c r="H285" s="1353"/>
      <c r="I285" s="331"/>
    </row>
    <row r="286" spans="1:9">
      <c r="A286" s="459"/>
      <c r="B286" s="1712"/>
      <c r="C286" s="1713"/>
      <c r="D286" s="1206"/>
      <c r="E286" s="1351"/>
      <c r="F286" s="1025"/>
      <c r="G286" s="1352"/>
      <c r="H286" s="1353"/>
      <c r="I286" s="331"/>
    </row>
    <row r="287" spans="1:9">
      <c r="A287" s="459"/>
      <c r="B287" s="1712"/>
      <c r="C287" s="1025"/>
      <c r="D287" s="1206"/>
      <c r="E287" s="1351"/>
      <c r="F287" s="1025"/>
      <c r="G287" s="1352"/>
      <c r="H287" s="1353"/>
      <c r="I287" s="331"/>
    </row>
    <row r="288" spans="1:9">
      <c r="A288" s="459"/>
      <c r="B288" s="1712"/>
      <c r="C288" s="1713"/>
      <c r="D288" s="1206"/>
      <c r="E288" s="1351"/>
      <c r="F288" s="1025"/>
      <c r="G288" s="1352"/>
      <c r="H288" s="1353"/>
      <c r="I288" s="331"/>
    </row>
    <row r="289" spans="1:9">
      <c r="A289" s="459"/>
      <c r="B289" s="1712"/>
      <c r="C289" s="1025"/>
      <c r="D289" s="1206"/>
      <c r="E289" s="1351"/>
      <c r="F289" s="1025"/>
      <c r="G289" s="1352"/>
      <c r="H289" s="1353"/>
      <c r="I289" s="331"/>
    </row>
    <row r="290" spans="1:9">
      <c r="A290" s="459"/>
      <c r="B290" s="1712"/>
      <c r="C290" s="1025"/>
      <c r="D290" s="1206"/>
      <c r="E290" s="1351"/>
      <c r="F290" s="1025"/>
      <c r="G290" s="1352"/>
      <c r="H290" s="1353"/>
      <c r="I290" s="331"/>
    </row>
    <row r="291" spans="1:9">
      <c r="A291" s="459"/>
      <c r="B291" s="1712"/>
      <c r="C291" s="1025"/>
      <c r="D291" s="1206"/>
      <c r="E291" s="1351"/>
      <c r="F291" s="1025"/>
      <c r="G291" s="1352"/>
      <c r="H291" s="1353"/>
      <c r="I291" s="331"/>
    </row>
    <row r="292" spans="1:9">
      <c r="A292" s="459"/>
      <c r="B292" s="1712"/>
      <c r="C292" s="1713"/>
      <c r="D292" s="1206"/>
      <c r="E292" s="1351"/>
      <c r="F292" s="1025"/>
      <c r="G292" s="1352"/>
      <c r="H292" s="1353"/>
      <c r="I292" s="331"/>
    </row>
    <row r="293" spans="1:9">
      <c r="A293" s="459"/>
      <c r="B293" s="1712"/>
      <c r="C293" s="1713"/>
      <c r="D293" s="1206"/>
      <c r="E293" s="1351"/>
      <c r="F293" s="1025"/>
      <c r="G293" s="1352"/>
      <c r="H293" s="1353"/>
      <c r="I293" s="331"/>
    </row>
    <row r="294" spans="1:9">
      <c r="A294" s="459"/>
      <c r="B294" s="1712"/>
      <c r="C294" s="1025"/>
      <c r="D294" s="1206"/>
      <c r="E294" s="1351"/>
      <c r="F294" s="1025"/>
      <c r="G294" s="1352"/>
      <c r="H294" s="1353"/>
      <c r="I294" s="331"/>
    </row>
    <row r="295" spans="1:9">
      <c r="A295" s="459"/>
      <c r="B295" s="1712"/>
      <c r="C295" s="1713"/>
      <c r="D295" s="1206"/>
      <c r="E295" s="1351"/>
      <c r="F295" s="1025"/>
      <c r="G295" s="1352"/>
      <c r="H295" s="1353"/>
      <c r="I295" s="331"/>
    </row>
    <row r="296" spans="1:9">
      <c r="A296" s="459"/>
      <c r="B296" s="1712"/>
      <c r="C296" s="1713"/>
      <c r="D296" s="1206"/>
      <c r="E296" s="1351"/>
      <c r="F296" s="1025"/>
      <c r="G296" s="1352"/>
      <c r="H296" s="1353"/>
      <c r="I296" s="331"/>
    </row>
    <row r="297" spans="1:9">
      <c r="A297" s="459"/>
      <c r="B297" s="1710"/>
      <c r="C297" s="1711"/>
      <c r="D297" s="1206"/>
      <c r="E297" s="1351"/>
      <c r="F297" s="1025"/>
      <c r="G297" s="1352"/>
      <c r="H297" s="1353"/>
      <c r="I297" s="331"/>
    </row>
    <row r="298" spans="1:9">
      <c r="A298" s="459"/>
      <c r="B298" s="1712"/>
      <c r="C298" s="1713"/>
      <c r="D298" s="1206"/>
      <c r="E298" s="1351"/>
      <c r="F298" s="1025"/>
      <c r="G298" s="1352"/>
      <c r="H298" s="1353"/>
      <c r="I298" s="331"/>
    </row>
    <row r="299" spans="1:9">
      <c r="A299" s="459"/>
      <c r="B299" s="1712"/>
      <c r="C299" s="1713"/>
      <c r="D299" s="1206"/>
      <c r="E299" s="1351"/>
      <c r="F299" s="1025"/>
      <c r="G299" s="1352"/>
      <c r="H299" s="1353"/>
      <c r="I299" s="331"/>
    </row>
    <row r="300" spans="1:9">
      <c r="A300" s="459"/>
      <c r="B300" s="1712"/>
      <c r="C300" s="1713"/>
      <c r="D300" s="1206"/>
      <c r="E300" s="1351"/>
      <c r="F300" s="1025"/>
      <c r="G300" s="1352"/>
      <c r="H300" s="1353"/>
      <c r="I300" s="331"/>
    </row>
    <row r="301" spans="1:9">
      <c r="A301" s="459"/>
      <c r="B301" s="1712"/>
      <c r="C301" s="1713"/>
      <c r="D301" s="1206"/>
      <c r="E301" s="1351"/>
      <c r="F301" s="1025"/>
      <c r="G301" s="1352"/>
      <c r="H301" s="1353"/>
      <c r="I301" s="331"/>
    </row>
    <row r="302" spans="1:9">
      <c r="A302" s="459"/>
      <c r="B302" s="1712"/>
      <c r="C302" s="1713"/>
      <c r="D302" s="1206"/>
      <c r="E302" s="1351"/>
      <c r="F302" s="1025"/>
      <c r="G302" s="1352"/>
      <c r="H302" s="1353"/>
      <c r="I302" s="331"/>
    </row>
    <row r="303" spans="1:9">
      <c r="A303" s="459"/>
      <c r="B303" s="1712"/>
      <c r="C303" s="1713"/>
      <c r="D303" s="1206"/>
      <c r="E303" s="1351"/>
      <c r="F303" s="1025"/>
      <c r="G303" s="1352"/>
      <c r="H303" s="1353"/>
      <c r="I303" s="331"/>
    </row>
    <row r="304" spans="1:9">
      <c r="A304" s="459"/>
      <c r="B304" s="1712"/>
      <c r="C304" s="1713"/>
      <c r="D304" s="1206"/>
      <c r="E304" s="1351"/>
      <c r="F304" s="1025"/>
      <c r="G304" s="1352"/>
      <c r="H304" s="1353"/>
      <c r="I304" s="331"/>
    </row>
    <row r="305" spans="1:9">
      <c r="A305" s="459"/>
      <c r="B305" s="1712"/>
      <c r="C305" s="1713"/>
      <c r="D305" s="1206"/>
      <c r="E305" s="1351"/>
      <c r="F305" s="1025"/>
      <c r="G305" s="1352"/>
      <c r="H305" s="1353"/>
      <c r="I305" s="331"/>
    </row>
    <row r="306" spans="1:9">
      <c r="A306" s="459"/>
      <c r="B306" s="1712"/>
      <c r="C306" s="1713"/>
      <c r="D306" s="1206"/>
      <c r="E306" s="1351"/>
      <c r="F306" s="1025"/>
      <c r="G306" s="1352"/>
      <c r="H306" s="1353"/>
      <c r="I306" s="331"/>
    </row>
    <row r="307" spans="1:9">
      <c r="A307" s="459"/>
      <c r="B307" s="1712"/>
      <c r="C307" s="1713"/>
      <c r="D307" s="1206"/>
      <c r="E307" s="1351"/>
      <c r="F307" s="1025"/>
      <c r="G307" s="1352"/>
      <c r="H307" s="1353"/>
      <c r="I307" s="331"/>
    </row>
    <row r="308" spans="1:9">
      <c r="A308" s="459"/>
      <c r="B308" s="1712"/>
      <c r="C308" s="1713"/>
      <c r="D308" s="1206"/>
      <c r="E308" s="1351"/>
      <c r="F308" s="1025"/>
      <c r="G308" s="1352"/>
      <c r="H308" s="1353"/>
      <c r="I308" s="331"/>
    </row>
    <row r="309" spans="1:9">
      <c r="A309" s="459"/>
      <c r="B309" s="1712"/>
      <c r="C309" s="1713"/>
      <c r="D309" s="1206"/>
      <c r="E309" s="1351"/>
      <c r="F309" s="1025"/>
      <c r="G309" s="1352"/>
      <c r="H309" s="1353"/>
      <c r="I309" s="331"/>
    </row>
    <row r="310" spans="1:9">
      <c r="A310" s="459"/>
      <c r="B310" s="1712"/>
      <c r="C310" s="1713"/>
      <c r="D310" s="1206"/>
      <c r="E310" s="1351"/>
      <c r="F310" s="1025"/>
      <c r="G310" s="1352"/>
      <c r="H310" s="1353"/>
      <c r="I310" s="331"/>
    </row>
    <row r="311" spans="1:9">
      <c r="A311" s="459"/>
      <c r="B311" s="1712"/>
      <c r="C311" s="1713"/>
      <c r="D311" s="1206"/>
      <c r="E311" s="1351"/>
      <c r="F311" s="1025"/>
      <c r="G311" s="1352"/>
      <c r="H311" s="1353"/>
      <c r="I311" s="331"/>
    </row>
    <row r="312" spans="1:9">
      <c r="A312" s="459"/>
      <c r="B312" s="1712"/>
      <c r="C312" s="1713"/>
      <c r="D312" s="1206"/>
      <c r="E312" s="1351"/>
      <c r="F312" s="1025"/>
      <c r="G312" s="1352"/>
      <c r="H312" s="1353"/>
      <c r="I312" s="331"/>
    </row>
    <row r="313" spans="1:9">
      <c r="A313" s="459"/>
      <c r="B313" s="1712"/>
      <c r="C313" s="1713"/>
      <c r="D313" s="1206"/>
      <c r="E313" s="1351"/>
      <c r="F313" s="1025"/>
      <c r="G313" s="1352"/>
      <c r="H313" s="1353"/>
      <c r="I313" s="331"/>
    </row>
    <row r="314" spans="1:9">
      <c r="A314" s="459"/>
      <c r="B314" s="1712"/>
      <c r="C314" s="1713"/>
      <c r="D314" s="1206"/>
      <c r="E314" s="1351"/>
      <c r="F314" s="1025"/>
      <c r="G314" s="1352"/>
      <c r="H314" s="1353"/>
      <c r="I314" s="331"/>
    </row>
    <row r="315" spans="1:9">
      <c r="A315" s="459"/>
      <c r="B315" s="1712"/>
      <c r="C315" s="1713"/>
      <c r="D315" s="1206"/>
      <c r="E315" s="1351"/>
      <c r="F315" s="1025"/>
      <c r="G315" s="1352"/>
      <c r="H315" s="1353"/>
      <c r="I315" s="331"/>
    </row>
    <row r="316" spans="1:9">
      <c r="A316" s="459"/>
      <c r="B316" s="1712"/>
      <c r="C316" s="1713"/>
      <c r="D316" s="1206"/>
      <c r="E316" s="1351"/>
      <c r="F316" s="1025"/>
      <c r="G316" s="1352"/>
      <c r="H316" s="1353"/>
      <c r="I316" s="331"/>
    </row>
    <row r="317" spans="1:9">
      <c r="A317" s="459"/>
      <c r="B317" s="1712"/>
      <c r="C317" s="1713"/>
      <c r="D317" s="1206"/>
      <c r="E317" s="1351"/>
      <c r="F317" s="1025"/>
      <c r="G317" s="1352"/>
      <c r="H317" s="1353"/>
      <c r="I317" s="331"/>
    </row>
    <row r="318" spans="1:9">
      <c r="A318" s="459"/>
      <c r="B318" s="1712"/>
      <c r="C318" s="1713"/>
      <c r="D318" s="1206"/>
      <c r="E318" s="1351"/>
      <c r="F318" s="1025"/>
      <c r="G318" s="1352"/>
      <c r="H318" s="1353"/>
      <c r="I318" s="331"/>
    </row>
    <row r="319" spans="1:9">
      <c r="A319" s="459"/>
      <c r="B319" s="1712"/>
      <c r="C319" s="1713"/>
      <c r="D319" s="1206"/>
      <c r="E319" s="1351"/>
      <c r="F319" s="1025"/>
      <c r="G319" s="1352"/>
      <c r="H319" s="1353"/>
      <c r="I319" s="331"/>
    </row>
    <row r="320" spans="1:9">
      <c r="A320" s="459"/>
      <c r="B320" s="1712"/>
      <c r="C320" s="1713"/>
      <c r="D320" s="1206"/>
      <c r="E320" s="1351"/>
      <c r="F320" s="1025"/>
      <c r="G320" s="1352"/>
      <c r="H320" s="1353"/>
      <c r="I320" s="331"/>
    </row>
    <row r="321" spans="1:9">
      <c r="A321" s="459"/>
      <c r="B321" s="1712"/>
      <c r="C321" s="1713"/>
      <c r="D321" s="1206"/>
      <c r="E321" s="1351"/>
      <c r="F321" s="1025"/>
      <c r="G321" s="1352"/>
      <c r="H321" s="1353"/>
      <c r="I321" s="331"/>
    </row>
    <row r="322" spans="1:9">
      <c r="A322" s="459"/>
      <c r="B322" s="1712"/>
      <c r="C322" s="1713"/>
      <c r="D322" s="1206"/>
      <c r="E322" s="1351"/>
      <c r="F322" s="1025"/>
      <c r="G322" s="1352"/>
      <c r="H322" s="1353"/>
      <c r="I322" s="331"/>
    </row>
    <row r="323" spans="1:9">
      <c r="A323" s="459"/>
      <c r="B323" s="1714"/>
      <c r="C323" s="654"/>
      <c r="D323" s="1206"/>
      <c r="E323" s="1351"/>
      <c r="F323" s="394"/>
      <c r="G323" s="1352"/>
      <c r="H323" s="1353"/>
      <c r="I323" s="331"/>
    </row>
    <row r="324" spans="1:9">
      <c r="A324" s="459"/>
      <c r="B324" s="1710"/>
      <c r="C324" s="1711"/>
      <c r="D324" s="1206"/>
      <c r="E324" s="1351"/>
      <c r="F324" s="1025"/>
      <c r="G324" s="1352"/>
      <c r="H324" s="1353"/>
      <c r="I324" s="331"/>
    </row>
    <row r="325" spans="1:9">
      <c r="A325" s="459"/>
      <c r="B325" s="1712"/>
      <c r="C325" s="1713"/>
      <c r="D325" s="1206"/>
      <c r="E325" s="1351"/>
      <c r="F325" s="1025"/>
      <c r="G325" s="1352"/>
      <c r="H325" s="1353"/>
      <c r="I325" s="331"/>
    </row>
    <row r="326" spans="1:9">
      <c r="A326" s="459"/>
      <c r="B326" s="1712"/>
      <c r="C326" s="1713"/>
      <c r="D326" s="1206"/>
      <c r="E326" s="1351"/>
      <c r="F326" s="1025"/>
      <c r="G326" s="1352"/>
      <c r="H326" s="1353"/>
      <c r="I326" s="331"/>
    </row>
    <row r="327" spans="1:9">
      <c r="A327" s="459"/>
      <c r="B327" s="1712"/>
      <c r="C327" s="1713"/>
      <c r="D327" s="1206"/>
      <c r="E327" s="1351"/>
      <c r="F327" s="1025"/>
      <c r="G327" s="1352"/>
      <c r="H327" s="1353"/>
      <c r="I327" s="331"/>
    </row>
    <row r="328" spans="1:9">
      <c r="A328" s="459"/>
      <c r="B328" s="1712"/>
      <c r="C328" s="1713"/>
      <c r="D328" s="1206"/>
      <c r="E328" s="1351"/>
      <c r="F328" s="1025"/>
      <c r="G328" s="1352"/>
      <c r="H328" s="1353"/>
      <c r="I328" s="331"/>
    </row>
    <row r="329" spans="1:9">
      <c r="A329" s="459"/>
      <c r="B329" s="1712"/>
      <c r="C329" s="1713"/>
      <c r="D329" s="1206"/>
      <c r="E329" s="1351"/>
      <c r="F329" s="1025"/>
      <c r="G329" s="1352"/>
      <c r="H329" s="1353"/>
      <c r="I329" s="331"/>
    </row>
    <row r="330" spans="1:9">
      <c r="A330" s="459"/>
      <c r="B330" s="1025"/>
      <c r="C330" s="654"/>
      <c r="D330" s="1206"/>
      <c r="E330" s="1351"/>
      <c r="F330" s="394"/>
      <c r="G330" s="1352"/>
      <c r="H330" s="1353"/>
      <c r="I330" s="331"/>
    </row>
    <row r="331" spans="1:9">
      <c r="A331" s="459"/>
      <c r="B331" s="1714"/>
      <c r="C331" s="654"/>
      <c r="D331" s="1206"/>
      <c r="E331" s="1351"/>
      <c r="F331" s="394"/>
      <c r="G331" s="1352"/>
      <c r="H331" s="1353"/>
      <c r="I331" s="331"/>
    </row>
    <row r="332" spans="1:9">
      <c r="A332" s="459"/>
      <c r="B332" s="1712"/>
      <c r="C332" s="1713"/>
      <c r="D332" s="1206"/>
      <c r="E332" s="1351"/>
      <c r="F332" s="1025"/>
      <c r="G332" s="1352"/>
      <c r="H332" s="1353"/>
      <c r="I332" s="331"/>
    </row>
    <row r="333" spans="1:9">
      <c r="A333" s="459"/>
      <c r="B333" s="1712"/>
      <c r="C333" s="1713"/>
      <c r="D333" s="1206"/>
      <c r="E333" s="1351"/>
      <c r="F333" s="1025"/>
      <c r="G333" s="1352"/>
      <c r="H333" s="1353"/>
      <c r="I333" s="331"/>
    </row>
    <row r="334" spans="1:9" ht="15" thickBot="1">
      <c r="A334" s="459"/>
      <c r="B334" s="1714"/>
      <c r="C334" s="654"/>
      <c r="D334" s="1206"/>
      <c r="E334" s="1351"/>
      <c r="F334" s="394"/>
      <c r="G334" s="1352"/>
      <c r="H334" s="1353"/>
      <c r="I334" s="331"/>
    </row>
    <row r="335" spans="1:9" ht="15" thickBot="1">
      <c r="A335" s="1152"/>
      <c r="B335" s="1715"/>
      <c r="C335" s="1716"/>
      <c r="D335" s="1715"/>
      <c r="E335" s="1717"/>
      <c r="F335" s="1718"/>
      <c r="G335" s="1719"/>
      <c r="H335" s="1720"/>
      <c r="I335" s="331"/>
    </row>
    <row r="336" spans="1:9">
      <c r="A336" s="1721"/>
      <c r="B336" s="1025"/>
      <c r="C336" s="1722"/>
      <c r="D336" s="1025"/>
      <c r="E336" s="1723"/>
      <c r="F336" s="1724"/>
      <c r="G336" s="1725"/>
      <c r="H336" s="1726"/>
      <c r="I336" s="331"/>
    </row>
    <row r="337" spans="1:9">
      <c r="A337" s="1727"/>
      <c r="B337" s="1025"/>
      <c r="C337" s="1728"/>
      <c r="D337" s="1025"/>
      <c r="E337" s="1723"/>
      <c r="F337" s="1724"/>
      <c r="G337" s="1725"/>
      <c r="H337" s="1729"/>
      <c r="I337" s="331"/>
    </row>
    <row r="338" spans="1:9">
      <c r="A338" s="385"/>
      <c r="B338" s="1205"/>
      <c r="C338" s="1730"/>
      <c r="D338" s="1731"/>
      <c r="E338" s="1732"/>
      <c r="F338" s="616"/>
      <c r="G338" s="1208"/>
      <c r="H338" s="1209"/>
      <c r="I338" s="331"/>
    </row>
    <row r="339" spans="1:9">
      <c r="A339" s="274"/>
      <c r="B339" s="433"/>
      <c r="C339" s="912"/>
      <c r="D339" s="349"/>
      <c r="E339" s="276"/>
      <c r="F339" s="616"/>
      <c r="G339" s="278"/>
      <c r="H339" s="187"/>
      <c r="I339" s="331"/>
    </row>
    <row r="340" spans="1:9">
      <c r="A340" s="274"/>
      <c r="B340" s="433"/>
      <c r="C340" s="342"/>
      <c r="D340" s="183"/>
      <c r="E340" s="276"/>
      <c r="F340" s="616"/>
      <c r="G340" s="1733"/>
      <c r="H340" s="187"/>
      <c r="I340" s="331"/>
    </row>
    <row r="341" spans="1:9" ht="15" thickBot="1">
      <c r="A341" s="274"/>
      <c r="B341" s="433"/>
      <c r="C341" s="342"/>
      <c r="D341" s="183"/>
      <c r="E341" s="276"/>
      <c r="F341" s="616"/>
      <c r="G341" s="1733"/>
      <c r="H341" s="187"/>
      <c r="I341" s="331"/>
    </row>
    <row r="342" spans="1:9" ht="15" thickBot="1">
      <c r="A342" s="274"/>
      <c r="B342" s="433"/>
      <c r="C342" s="342"/>
      <c r="D342" s="1734"/>
      <c r="E342" s="276"/>
      <c r="F342" s="616"/>
      <c r="G342" s="278"/>
      <c r="H342" s="229"/>
      <c r="I342" s="331"/>
    </row>
    <row r="343" spans="1:9">
      <c r="A343" s="274"/>
      <c r="B343" s="433"/>
      <c r="C343" s="342"/>
      <c r="D343" s="183"/>
      <c r="E343" s="276"/>
      <c r="F343" s="616"/>
      <c r="G343" s="278"/>
      <c r="H343" s="187"/>
      <c r="I343" s="331"/>
    </row>
    <row r="344" spans="1:9">
      <c r="A344" s="274"/>
      <c r="B344" s="433"/>
      <c r="C344" s="912"/>
      <c r="D344" s="1734"/>
      <c r="E344" s="276"/>
      <c r="F344" s="616"/>
      <c r="G344" s="278"/>
      <c r="H344" s="187"/>
      <c r="I344" s="331"/>
    </row>
    <row r="345" spans="1:9">
      <c r="A345" s="274"/>
      <c r="B345" s="433"/>
      <c r="C345" s="1735"/>
      <c r="D345" s="1736"/>
      <c r="E345" s="276"/>
      <c r="F345" s="616"/>
      <c r="G345" s="278"/>
      <c r="H345" s="187"/>
      <c r="I345" s="331"/>
    </row>
    <row r="346" spans="1:9">
      <c r="A346" s="274"/>
      <c r="B346" s="433"/>
      <c r="C346" s="342"/>
      <c r="D346" s="183"/>
      <c r="E346" s="276"/>
      <c r="F346" s="616"/>
      <c r="G346" s="1733"/>
      <c r="H346" s="187"/>
      <c r="I346" s="331"/>
    </row>
    <row r="347" spans="1:9">
      <c r="A347" s="274"/>
      <c r="B347" s="433"/>
      <c r="C347" s="342"/>
      <c r="D347" s="183"/>
      <c r="E347" s="276"/>
      <c r="F347" s="616"/>
      <c r="G347" s="1733"/>
      <c r="H347" s="187"/>
      <c r="I347" s="331"/>
    </row>
    <row r="348" spans="1:9">
      <c r="A348" s="274"/>
      <c r="B348" s="433"/>
      <c r="C348" s="342"/>
      <c r="D348" s="1737"/>
      <c r="E348" s="276"/>
      <c r="F348" s="616"/>
      <c r="G348" s="1733"/>
      <c r="H348" s="187"/>
      <c r="I348" s="331"/>
    </row>
    <row r="349" spans="1:9">
      <c r="A349" s="274"/>
      <c r="B349" s="433"/>
      <c r="C349" s="342"/>
      <c r="D349" s="183"/>
      <c r="E349" s="276"/>
      <c r="F349" s="616"/>
      <c r="G349" s="1733"/>
      <c r="H349" s="187"/>
      <c r="I349" s="331"/>
    </row>
    <row r="350" spans="1:9">
      <c r="A350" s="274"/>
      <c r="B350" s="433"/>
      <c r="C350" s="1735"/>
      <c r="D350" s="1738"/>
      <c r="E350" s="276"/>
      <c r="F350" s="616"/>
      <c r="G350" s="1733"/>
      <c r="H350" s="187"/>
      <c r="I350" s="331"/>
    </row>
    <row r="351" spans="1:9">
      <c r="A351" s="274"/>
      <c r="B351" s="433"/>
      <c r="C351" s="342"/>
      <c r="D351" s="183"/>
      <c r="E351" s="276"/>
      <c r="F351" s="616"/>
      <c r="G351" s="1733"/>
      <c r="H351" s="187"/>
      <c r="I351" s="331"/>
    </row>
    <row r="352" spans="1:9">
      <c r="A352" s="274"/>
      <c r="B352" s="433"/>
      <c r="C352" s="342"/>
      <c r="D352" s="183"/>
      <c r="E352" s="276"/>
      <c r="F352" s="616"/>
      <c r="G352" s="1733"/>
      <c r="H352" s="187"/>
      <c r="I352" s="331"/>
    </row>
    <row r="353" spans="1:9">
      <c r="A353" s="274"/>
      <c r="B353" s="433"/>
      <c r="C353" s="1735"/>
      <c r="D353" s="1738"/>
      <c r="E353" s="276"/>
      <c r="F353" s="616"/>
      <c r="G353" s="1733"/>
      <c r="H353" s="187"/>
      <c r="I353" s="331"/>
    </row>
    <row r="354" spans="1:9">
      <c r="A354" s="274"/>
      <c r="B354" s="433"/>
      <c r="C354" s="342"/>
      <c r="D354" s="183"/>
      <c r="E354" s="276"/>
      <c r="F354" s="616"/>
      <c r="G354" s="1733"/>
      <c r="H354" s="187"/>
      <c r="I354" s="331"/>
    </row>
    <row r="355" spans="1:9" ht="15" thickBot="1">
      <c r="A355" s="274"/>
      <c r="B355" s="433"/>
      <c r="C355" s="342"/>
      <c r="D355" s="183"/>
      <c r="E355" s="276"/>
      <c r="F355" s="616"/>
      <c r="G355" s="1733"/>
      <c r="H355" s="187"/>
      <c r="I355" s="331"/>
    </row>
    <row r="356" spans="1:9" ht="15" thickBot="1">
      <c r="A356" s="274"/>
      <c r="B356" s="433"/>
      <c r="C356" s="342"/>
      <c r="D356" s="183"/>
      <c r="E356" s="276"/>
      <c r="F356" s="616"/>
      <c r="G356" s="278"/>
      <c r="H356" s="229"/>
      <c r="I356" s="331"/>
    </row>
    <row r="357" spans="1:9">
      <c r="A357" s="274"/>
      <c r="B357" s="433"/>
      <c r="C357" s="342"/>
      <c r="D357" s="183"/>
      <c r="E357" s="276"/>
      <c r="F357" s="616"/>
      <c r="G357" s="278"/>
      <c r="H357" s="187"/>
      <c r="I357" s="331"/>
    </row>
    <row r="358" spans="1:9">
      <c r="A358" s="274"/>
      <c r="B358" s="433"/>
      <c r="C358" s="912"/>
      <c r="D358" s="1739"/>
      <c r="E358" s="276"/>
      <c r="F358" s="616"/>
      <c r="G358" s="278"/>
      <c r="H358" s="187"/>
      <c r="I358" s="331"/>
    </row>
    <row r="359" spans="1:9">
      <c r="A359" s="274"/>
      <c r="B359" s="433"/>
      <c r="C359" s="342"/>
      <c r="D359" s="183"/>
      <c r="E359" s="276"/>
      <c r="F359" s="616"/>
      <c r="G359" s="278"/>
      <c r="H359" s="187"/>
      <c r="I359" s="331"/>
    </row>
    <row r="360" spans="1:9">
      <c r="A360" s="274"/>
      <c r="B360" s="433"/>
      <c r="C360" s="342"/>
      <c r="D360" s="183"/>
      <c r="E360" s="276"/>
      <c r="F360" s="616"/>
      <c r="G360" s="278"/>
      <c r="H360" s="187"/>
      <c r="I360" s="331"/>
    </row>
    <row r="361" spans="1:9">
      <c r="A361" s="274"/>
      <c r="B361" s="433"/>
      <c r="C361" s="342"/>
      <c r="D361" s="183"/>
      <c r="E361" s="276"/>
      <c r="F361" s="616"/>
      <c r="G361" s="278"/>
      <c r="H361" s="187"/>
      <c r="I361" s="331"/>
    </row>
    <row r="362" spans="1:9" ht="15" thickBot="1">
      <c r="A362" s="274"/>
      <c r="B362" s="433"/>
      <c r="C362" s="1740"/>
      <c r="D362" s="183"/>
      <c r="E362" s="276"/>
      <c r="F362" s="616"/>
      <c r="G362" s="278"/>
      <c r="H362" s="187"/>
      <c r="I362" s="331"/>
    </row>
    <row r="363" spans="1:9" ht="15" thickBot="1">
      <c r="A363" s="274"/>
      <c r="B363" s="433"/>
      <c r="C363" s="342"/>
      <c r="D363" s="183"/>
      <c r="E363" s="276"/>
      <c r="F363" s="616"/>
      <c r="G363" s="278"/>
      <c r="H363" s="229"/>
      <c r="I363" s="331"/>
    </row>
    <row r="364" spans="1:9">
      <c r="A364" s="274"/>
      <c r="B364" s="433"/>
      <c r="C364" s="342"/>
      <c r="D364" s="183"/>
      <c r="E364" s="276"/>
      <c r="F364" s="616"/>
      <c r="G364" s="278"/>
      <c r="H364" s="187"/>
      <c r="I364" s="331"/>
    </row>
    <row r="365" spans="1:9">
      <c r="A365" s="274"/>
      <c r="B365" s="433"/>
      <c r="C365" s="912"/>
      <c r="D365" s="1741"/>
      <c r="E365" s="276"/>
      <c r="F365" s="616"/>
      <c r="G365" s="278"/>
      <c r="H365" s="187"/>
      <c r="I365" s="331"/>
    </row>
    <row r="366" spans="1:9">
      <c r="A366" s="274"/>
      <c r="B366" s="433"/>
      <c r="C366" s="342"/>
      <c r="D366" s="183"/>
      <c r="E366" s="276"/>
      <c r="F366" s="616"/>
      <c r="G366" s="1733"/>
      <c r="H366" s="187"/>
      <c r="I366" s="331"/>
    </row>
    <row r="367" spans="1:9">
      <c r="A367" s="274"/>
      <c r="B367" s="433"/>
      <c r="C367" s="342"/>
      <c r="D367" s="183"/>
      <c r="E367" s="276"/>
      <c r="F367" s="616"/>
      <c r="G367" s="1733"/>
      <c r="H367" s="187"/>
      <c r="I367" s="331"/>
    </row>
    <row r="368" spans="1:9" ht="15" thickBot="1">
      <c r="A368" s="274"/>
      <c r="B368" s="433"/>
      <c r="C368" s="342"/>
      <c r="D368" s="183"/>
      <c r="E368" s="276"/>
      <c r="F368" s="616"/>
      <c r="G368" s="1733"/>
      <c r="H368" s="187"/>
      <c r="I368" s="331"/>
    </row>
    <row r="369" spans="1:9" ht="15" thickBot="1">
      <c r="A369" s="274"/>
      <c r="B369" s="433"/>
      <c r="C369" s="342"/>
      <c r="D369" s="1734"/>
      <c r="E369" s="276"/>
      <c r="F369" s="616"/>
      <c r="G369" s="278"/>
      <c r="H369" s="229"/>
      <c r="I369" s="331"/>
    </row>
    <row r="370" spans="1:9">
      <c r="A370" s="274"/>
      <c r="B370" s="433"/>
      <c r="C370" s="342"/>
      <c r="D370" s="183"/>
      <c r="E370" s="276"/>
      <c r="F370" s="616"/>
      <c r="G370" s="278"/>
      <c r="H370" s="187"/>
      <c r="I370" s="331"/>
    </row>
    <row r="371" spans="1:9">
      <c r="A371" s="274"/>
      <c r="B371" s="433"/>
      <c r="C371" s="912"/>
      <c r="D371" s="1742"/>
      <c r="E371" s="276"/>
      <c r="F371" s="616"/>
      <c r="G371" s="278"/>
      <c r="H371" s="187"/>
      <c r="I371" s="331"/>
    </row>
    <row r="372" spans="1:9">
      <c r="A372" s="274"/>
      <c r="B372" s="433"/>
      <c r="C372" s="342"/>
      <c r="D372" s="183"/>
      <c r="E372" s="276"/>
      <c r="F372" s="616"/>
      <c r="G372" s="1733"/>
      <c r="H372" s="187"/>
      <c r="I372" s="331"/>
    </row>
    <row r="373" spans="1:9">
      <c r="A373" s="274"/>
      <c r="B373" s="433"/>
      <c r="C373" s="342"/>
      <c r="D373" s="183"/>
      <c r="E373" s="276"/>
      <c r="F373" s="616"/>
      <c r="G373" s="1733"/>
      <c r="H373" s="187"/>
      <c r="I373" s="331"/>
    </row>
    <row r="374" spans="1:9" ht="15" thickBot="1">
      <c r="A374" s="274"/>
      <c r="B374" s="433"/>
      <c r="C374" s="342"/>
      <c r="D374" s="183"/>
      <c r="E374" s="276"/>
      <c r="F374" s="616"/>
      <c r="G374" s="1733"/>
      <c r="H374" s="187"/>
      <c r="I374" s="331"/>
    </row>
    <row r="375" spans="1:9" ht="15" thickBot="1">
      <c r="A375" s="274"/>
      <c r="B375" s="433"/>
      <c r="C375" s="342"/>
      <c r="D375" s="183"/>
      <c r="E375" s="276"/>
      <c r="F375" s="616"/>
      <c r="G375" s="278"/>
      <c r="H375" s="229"/>
      <c r="I375" s="331"/>
    </row>
    <row r="376" spans="1:9">
      <c r="A376" s="274"/>
      <c r="B376" s="433"/>
      <c r="C376" s="342"/>
      <c r="D376" s="183"/>
      <c r="E376" s="276"/>
      <c r="F376" s="616"/>
      <c r="G376" s="278"/>
      <c r="H376" s="187"/>
      <c r="I376" s="331"/>
    </row>
    <row r="377" spans="1:9">
      <c r="A377" s="274"/>
      <c r="B377" s="433"/>
      <c r="C377" s="912"/>
      <c r="D377" s="1742"/>
      <c r="E377" s="276"/>
      <c r="F377" s="616"/>
      <c r="G377" s="278"/>
      <c r="H377" s="187"/>
      <c r="I377" s="331"/>
    </row>
    <row r="378" spans="1:9">
      <c r="A378" s="274"/>
      <c r="B378" s="433"/>
      <c r="C378" s="342"/>
      <c r="D378" s="183"/>
      <c r="E378" s="276"/>
      <c r="F378" s="616"/>
      <c r="G378" s="278"/>
      <c r="H378" s="187"/>
      <c r="I378" s="331"/>
    </row>
    <row r="379" spans="1:9">
      <c r="A379" s="274"/>
      <c r="B379" s="433"/>
      <c r="C379" s="1740"/>
      <c r="D379" s="183"/>
      <c r="E379" s="276"/>
      <c r="F379" s="616"/>
      <c r="G379" s="278"/>
      <c r="H379" s="187"/>
      <c r="I379" s="331"/>
    </row>
    <row r="380" spans="1:9">
      <c r="A380" s="274"/>
      <c r="B380" s="433"/>
      <c r="C380" s="1740"/>
      <c r="D380" s="183"/>
      <c r="E380" s="276"/>
      <c r="F380" s="616"/>
      <c r="G380" s="278"/>
      <c r="H380" s="187"/>
      <c r="I380" s="331"/>
    </row>
    <row r="381" spans="1:9">
      <c r="A381" s="274"/>
      <c r="B381" s="433"/>
      <c r="C381" s="1740"/>
      <c r="D381" s="183"/>
      <c r="E381" s="276"/>
      <c r="F381" s="616"/>
      <c r="G381" s="278"/>
      <c r="H381" s="187"/>
      <c r="I381" s="331"/>
    </row>
    <row r="382" spans="1:9">
      <c r="A382" s="274"/>
      <c r="B382" s="433"/>
      <c r="C382" s="342"/>
      <c r="D382" s="183"/>
      <c r="E382" s="276"/>
      <c r="F382" s="616"/>
      <c r="G382" s="278"/>
      <c r="H382" s="187"/>
      <c r="I382" s="331"/>
    </row>
    <row r="383" spans="1:9">
      <c r="A383" s="274"/>
      <c r="B383" s="433"/>
      <c r="C383" s="342"/>
      <c r="D383" s="183"/>
      <c r="E383" s="276"/>
      <c r="F383" s="616"/>
      <c r="G383" s="278"/>
      <c r="H383" s="187"/>
      <c r="I383" s="331"/>
    </row>
    <row r="384" spans="1:9">
      <c r="A384" s="274"/>
      <c r="B384" s="433"/>
      <c r="C384" s="342"/>
      <c r="D384" s="183"/>
      <c r="E384" s="276"/>
      <c r="F384" s="616"/>
      <c r="G384" s="278"/>
      <c r="H384" s="187"/>
      <c r="I384" s="331"/>
    </row>
    <row r="385" spans="1:9" ht="15" thickBot="1">
      <c r="A385" s="274"/>
      <c r="B385" s="433"/>
      <c r="C385" s="342"/>
      <c r="D385" s="183"/>
      <c r="E385" s="276"/>
      <c r="F385" s="616"/>
      <c r="G385" s="278"/>
      <c r="H385" s="187"/>
      <c r="I385" s="331"/>
    </row>
    <row r="386" spans="1:9" ht="15" thickBot="1">
      <c r="A386" s="274"/>
      <c r="B386" s="433"/>
      <c r="C386" s="342"/>
      <c r="D386" s="183"/>
      <c r="E386" s="276"/>
      <c r="F386" s="616"/>
      <c r="G386" s="278"/>
      <c r="H386" s="229"/>
      <c r="I386" s="331"/>
    </row>
    <row r="387" spans="1:9">
      <c r="A387" s="274"/>
      <c r="B387" s="433"/>
      <c r="C387" s="342"/>
      <c r="D387" s="183"/>
      <c r="E387" s="276"/>
      <c r="F387" s="616"/>
      <c r="G387" s="278"/>
      <c r="H387" s="187"/>
      <c r="I387" s="331"/>
    </row>
    <row r="388" spans="1:9">
      <c r="A388" s="274"/>
      <c r="B388" s="433"/>
      <c r="C388" s="912"/>
      <c r="D388" s="1742"/>
      <c r="E388" s="276"/>
      <c r="F388" s="616"/>
      <c r="G388" s="278"/>
      <c r="H388" s="187"/>
      <c r="I388" s="331"/>
    </row>
    <row r="389" spans="1:9">
      <c r="A389" s="274"/>
      <c r="B389" s="433"/>
      <c r="C389" s="331"/>
      <c r="D389" s="1743"/>
      <c r="E389" s="276"/>
      <c r="F389" s="616"/>
      <c r="G389" s="278"/>
      <c r="H389" s="187"/>
      <c r="I389" s="331"/>
    </row>
    <row r="390" spans="1:9" ht="15" thickBot="1">
      <c r="A390" s="274"/>
      <c r="B390" s="433"/>
      <c r="C390" s="342"/>
      <c r="D390" s="183"/>
      <c r="E390" s="276"/>
      <c r="F390" s="616"/>
      <c r="G390" s="278"/>
      <c r="H390" s="187"/>
      <c r="I390" s="331"/>
    </row>
    <row r="391" spans="1:9" ht="15" thickBot="1">
      <c r="A391" s="274"/>
      <c r="B391" s="433"/>
      <c r="C391" s="342"/>
      <c r="D391" s="183"/>
      <c r="E391" s="276"/>
      <c r="F391" s="616"/>
      <c r="G391" s="278"/>
      <c r="H391" s="229"/>
      <c r="I391" s="331"/>
    </row>
    <row r="392" spans="1:9">
      <c r="A392" s="274"/>
      <c r="B392" s="433"/>
      <c r="C392" s="342"/>
      <c r="D392" s="183"/>
      <c r="E392" s="276"/>
      <c r="F392" s="616"/>
      <c r="G392" s="278"/>
      <c r="H392" s="187"/>
      <c r="I392" s="331"/>
    </row>
    <row r="393" spans="1:9">
      <c r="A393" s="274"/>
      <c r="B393" s="433"/>
      <c r="C393" s="1744"/>
      <c r="D393" s="1741"/>
      <c r="E393" s="1745"/>
      <c r="F393" s="616"/>
      <c r="G393" s="278"/>
      <c r="H393" s="187"/>
      <c r="I393" s="331"/>
    </row>
    <row r="394" spans="1:9">
      <c r="A394" s="274"/>
      <c r="B394" s="433"/>
      <c r="C394" s="1746"/>
      <c r="D394" s="183"/>
      <c r="E394" s="1745"/>
      <c r="F394" s="616"/>
      <c r="G394" s="278"/>
      <c r="H394" s="187"/>
      <c r="I394" s="331"/>
    </row>
    <row r="395" spans="1:9">
      <c r="A395" s="274"/>
      <c r="B395" s="433"/>
      <c r="C395" s="1746"/>
      <c r="D395" s="183"/>
      <c r="E395" s="1745"/>
      <c r="F395" s="616"/>
      <c r="G395" s="278"/>
      <c r="H395" s="187"/>
      <c r="I395" s="331"/>
    </row>
    <row r="396" spans="1:9">
      <c r="A396" s="274"/>
      <c r="B396" s="433"/>
      <c r="C396" s="1746"/>
      <c r="D396" s="183"/>
      <c r="E396" s="1745"/>
      <c r="F396" s="616"/>
      <c r="G396" s="278"/>
      <c r="H396" s="187"/>
      <c r="I396" s="331"/>
    </row>
    <row r="397" spans="1:9">
      <c r="A397" s="274"/>
      <c r="B397" s="433"/>
      <c r="C397" s="1746"/>
      <c r="D397" s="183"/>
      <c r="E397" s="1745"/>
      <c r="F397" s="616"/>
      <c r="G397" s="278"/>
      <c r="H397" s="187"/>
      <c r="I397" s="331"/>
    </row>
    <row r="398" spans="1:9">
      <c r="A398" s="274"/>
      <c r="B398" s="433"/>
      <c r="C398" s="1746"/>
      <c r="D398" s="183"/>
      <c r="E398" s="1745"/>
      <c r="F398" s="616"/>
      <c r="G398" s="278"/>
      <c r="H398" s="187"/>
      <c r="I398" s="331"/>
    </row>
    <row r="399" spans="1:9">
      <c r="A399" s="274"/>
      <c r="B399" s="433"/>
      <c r="C399" s="1746"/>
      <c r="D399" s="183"/>
      <c r="E399" s="1745"/>
      <c r="F399" s="616"/>
      <c r="G399" s="278"/>
      <c r="H399" s="187"/>
      <c r="I399" s="331"/>
    </row>
    <row r="400" spans="1:9">
      <c r="A400" s="274"/>
      <c r="B400" s="433"/>
      <c r="C400" s="1746"/>
      <c r="D400" s="455"/>
      <c r="E400" s="1745"/>
      <c r="F400" s="616"/>
      <c r="G400" s="278"/>
      <c r="H400" s="187"/>
      <c r="I400" s="331"/>
    </row>
    <row r="401" spans="1:9" ht="15" thickBot="1">
      <c r="A401" s="274"/>
      <c r="B401" s="433"/>
      <c r="C401" s="1747"/>
      <c r="D401" s="183"/>
      <c r="E401" s="1745"/>
      <c r="F401" s="616"/>
      <c r="G401" s="278"/>
      <c r="H401" s="187"/>
      <c r="I401" s="331"/>
    </row>
    <row r="402" spans="1:9" ht="15" thickBot="1">
      <c r="A402" s="274"/>
      <c r="B402" s="433"/>
      <c r="C402" s="342"/>
      <c r="D402" s="183"/>
      <c r="E402" s="276"/>
      <c r="F402" s="616"/>
      <c r="G402" s="278"/>
      <c r="H402" s="229"/>
      <c r="I402" s="331"/>
    </row>
    <row r="403" spans="1:9">
      <c r="A403" s="274"/>
      <c r="B403" s="433"/>
      <c r="C403" s="342"/>
      <c r="D403" s="183"/>
      <c r="E403" s="276"/>
      <c r="F403" s="616"/>
      <c r="G403" s="278"/>
      <c r="H403" s="187"/>
      <c r="I403" s="331"/>
    </row>
    <row r="404" spans="1:9">
      <c r="A404" s="274"/>
      <c r="B404" s="433"/>
      <c r="C404" s="912"/>
      <c r="D404" s="1741"/>
      <c r="E404" s="276"/>
      <c r="F404" s="616"/>
      <c r="G404" s="278"/>
      <c r="H404" s="187"/>
      <c r="I404" s="331"/>
    </row>
    <row r="405" spans="1:9">
      <c r="A405" s="274"/>
      <c r="B405" s="433"/>
      <c r="C405" s="342"/>
      <c r="D405" s="183"/>
      <c r="E405" s="276"/>
      <c r="F405" s="616"/>
      <c r="G405" s="278"/>
      <c r="H405" s="187"/>
      <c r="I405" s="331"/>
    </row>
    <row r="406" spans="1:9">
      <c r="A406" s="274"/>
      <c r="B406" s="433"/>
      <c r="C406" s="342"/>
      <c r="D406" s="183"/>
      <c r="E406" s="276"/>
      <c r="F406" s="616"/>
      <c r="G406" s="278"/>
      <c r="H406" s="187"/>
      <c r="I406" s="331"/>
    </row>
    <row r="407" spans="1:9">
      <c r="A407" s="274"/>
      <c r="B407" s="433"/>
      <c r="C407" s="1700"/>
      <c r="D407" s="183"/>
      <c r="E407" s="276"/>
      <c r="F407" s="616"/>
      <c r="G407" s="278"/>
      <c r="H407" s="187"/>
      <c r="I407" s="331"/>
    </row>
    <row r="408" spans="1:9">
      <c r="A408" s="274"/>
      <c r="B408" s="433"/>
      <c r="C408" s="342"/>
      <c r="D408" s="455"/>
      <c r="E408" s="276"/>
      <c r="F408" s="616"/>
      <c r="G408" s="278"/>
      <c r="H408" s="187"/>
      <c r="I408" s="331"/>
    </row>
    <row r="409" spans="1:9">
      <c r="A409" s="274"/>
      <c r="B409" s="433"/>
      <c r="C409" s="342"/>
      <c r="D409" s="183"/>
      <c r="E409" s="276"/>
      <c r="F409" s="616"/>
      <c r="G409" s="278"/>
      <c r="H409" s="187"/>
      <c r="I409" s="331"/>
    </row>
    <row r="410" spans="1:9">
      <c r="A410" s="274"/>
      <c r="B410" s="433"/>
      <c r="C410" s="342"/>
      <c r="D410" s="183"/>
      <c r="E410" s="276"/>
      <c r="F410" s="616"/>
      <c r="G410" s="278"/>
      <c r="H410" s="187"/>
      <c r="I410" s="331"/>
    </row>
    <row r="411" spans="1:9">
      <c r="A411" s="274"/>
      <c r="B411" s="433"/>
      <c r="C411" s="342"/>
      <c r="D411" s="183"/>
      <c r="E411" s="276"/>
      <c r="F411" s="616"/>
      <c r="G411" s="278"/>
      <c r="H411" s="187"/>
      <c r="I411" s="331"/>
    </row>
    <row r="412" spans="1:9">
      <c r="A412" s="274"/>
      <c r="B412" s="433"/>
      <c r="C412" s="342"/>
      <c r="D412" s="183"/>
      <c r="E412" s="276"/>
      <c r="F412" s="616"/>
      <c r="G412" s="278"/>
      <c r="H412" s="187"/>
      <c r="I412" s="331"/>
    </row>
    <row r="413" spans="1:9">
      <c r="A413" s="274"/>
      <c r="B413" s="433"/>
      <c r="C413" s="342"/>
      <c r="D413" s="183"/>
      <c r="E413" s="276"/>
      <c r="F413" s="616"/>
      <c r="G413" s="278"/>
      <c r="H413" s="187"/>
      <c r="I413" s="331"/>
    </row>
    <row r="414" spans="1:9">
      <c r="A414" s="274"/>
      <c r="B414" s="433"/>
      <c r="C414" s="342"/>
      <c r="D414" s="455"/>
      <c r="E414" s="276"/>
      <c r="F414" s="616"/>
      <c r="G414" s="278"/>
      <c r="H414" s="187"/>
      <c r="I414" s="331"/>
    </row>
    <row r="415" spans="1:9">
      <c r="A415" s="274"/>
      <c r="B415" s="433"/>
      <c r="C415" s="342"/>
      <c r="D415" s="183"/>
      <c r="E415" s="276"/>
      <c r="F415" s="616"/>
      <c r="G415" s="278"/>
      <c r="H415" s="187"/>
      <c r="I415" s="331"/>
    </row>
    <row r="416" spans="1:9">
      <c r="A416" s="274"/>
      <c r="B416" s="433"/>
      <c r="C416" s="342"/>
      <c r="D416" s="183"/>
      <c r="E416" s="276"/>
      <c r="F416" s="616"/>
      <c r="G416" s="278"/>
      <c r="H416" s="187"/>
      <c r="I416" s="331"/>
    </row>
    <row r="417" spans="1:9">
      <c r="A417" s="274"/>
      <c r="B417" s="433"/>
      <c r="C417" s="342"/>
      <c r="D417" s="183"/>
      <c r="E417" s="276"/>
      <c r="F417" s="616"/>
      <c r="G417" s="278"/>
      <c r="H417" s="187"/>
      <c r="I417" s="331"/>
    </row>
    <row r="418" spans="1:9">
      <c r="A418" s="274"/>
      <c r="B418" s="433"/>
      <c r="C418" s="342"/>
      <c r="D418" s="183"/>
      <c r="E418" s="276"/>
      <c r="F418" s="616"/>
      <c r="G418" s="278"/>
      <c r="H418" s="187"/>
      <c r="I418" s="331"/>
    </row>
    <row r="419" spans="1:9">
      <c r="A419" s="274"/>
      <c r="B419" s="433"/>
      <c r="C419" s="342"/>
      <c r="D419" s="183"/>
      <c r="E419" s="276"/>
      <c r="F419" s="616"/>
      <c r="G419" s="278"/>
      <c r="H419" s="187"/>
      <c r="I419" s="331"/>
    </row>
    <row r="420" spans="1:9">
      <c r="A420" s="274"/>
      <c r="B420" s="433"/>
      <c r="C420" s="1700"/>
      <c r="D420" s="183"/>
      <c r="E420" s="276"/>
      <c r="F420" s="616"/>
      <c r="G420" s="278"/>
      <c r="H420" s="187"/>
      <c r="I420" s="331"/>
    </row>
    <row r="421" spans="1:9">
      <c r="A421" s="274"/>
      <c r="B421" s="433"/>
      <c r="C421" s="342"/>
      <c r="D421" s="183"/>
      <c r="E421" s="276"/>
      <c r="F421" s="616"/>
      <c r="G421" s="278"/>
      <c r="H421" s="187"/>
      <c r="I421" s="331"/>
    </row>
    <row r="422" spans="1:9">
      <c r="A422" s="274"/>
      <c r="B422" s="433"/>
      <c r="C422" s="342"/>
      <c r="D422" s="183"/>
      <c r="E422" s="276"/>
      <c r="F422" s="616"/>
      <c r="G422" s="278"/>
      <c r="H422" s="187"/>
      <c r="I422" s="331"/>
    </row>
    <row r="423" spans="1:9">
      <c r="A423" s="274"/>
      <c r="B423" s="433"/>
      <c r="C423" s="342"/>
      <c r="D423" s="183"/>
      <c r="E423" s="276"/>
      <c r="F423" s="616"/>
      <c r="G423" s="278"/>
      <c r="H423" s="187"/>
      <c r="I423" s="331"/>
    </row>
    <row r="424" spans="1:9">
      <c r="A424" s="274"/>
      <c r="B424" s="433"/>
      <c r="C424" s="342"/>
      <c r="D424" s="183"/>
      <c r="E424" s="276"/>
      <c r="F424" s="616"/>
      <c r="G424" s="278"/>
      <c r="H424" s="187"/>
      <c r="I424" s="331"/>
    </row>
    <row r="425" spans="1:9">
      <c r="A425" s="274"/>
      <c r="B425" s="433"/>
      <c r="C425" s="342"/>
      <c r="D425" s="183"/>
      <c r="E425" s="276"/>
      <c r="F425" s="616"/>
      <c r="G425" s="278"/>
      <c r="H425" s="187"/>
      <c r="I425" s="331"/>
    </row>
    <row r="426" spans="1:9">
      <c r="A426" s="274"/>
      <c r="B426" s="433"/>
      <c r="C426" s="342"/>
      <c r="D426" s="455"/>
      <c r="E426" s="276"/>
      <c r="F426" s="616"/>
      <c r="G426" s="278"/>
      <c r="H426" s="187"/>
      <c r="I426" s="331"/>
    </row>
    <row r="427" spans="1:9">
      <c r="A427" s="274"/>
      <c r="B427" s="433"/>
      <c r="C427" s="342"/>
      <c r="D427" s="183"/>
      <c r="E427" s="276"/>
      <c r="F427" s="616"/>
      <c r="G427" s="278"/>
      <c r="H427" s="187"/>
      <c r="I427" s="331"/>
    </row>
    <row r="428" spans="1:9">
      <c r="A428" s="274"/>
      <c r="B428" s="433"/>
      <c r="C428" s="342"/>
      <c r="D428" s="183"/>
      <c r="E428" s="276"/>
      <c r="F428" s="616"/>
      <c r="G428" s="278"/>
      <c r="H428" s="187"/>
      <c r="I428" s="331"/>
    </row>
    <row r="429" spans="1:9">
      <c r="A429" s="274"/>
      <c r="B429" s="433"/>
      <c r="C429" s="342"/>
      <c r="D429" s="183"/>
      <c r="E429" s="276"/>
      <c r="F429" s="616"/>
      <c r="G429" s="278"/>
      <c r="H429" s="187"/>
      <c r="I429" s="331"/>
    </row>
    <row r="430" spans="1:9">
      <c r="A430" s="274"/>
      <c r="B430" s="433"/>
      <c r="C430" s="342"/>
      <c r="D430" s="183"/>
      <c r="E430" s="276"/>
      <c r="F430" s="616"/>
      <c r="G430" s="278"/>
      <c r="H430" s="187"/>
      <c r="I430" s="331"/>
    </row>
    <row r="431" spans="1:9">
      <c r="A431" s="274"/>
      <c r="B431" s="433"/>
      <c r="C431" s="342"/>
      <c r="D431" s="183"/>
      <c r="E431" s="276"/>
      <c r="F431" s="616"/>
      <c r="G431" s="278"/>
      <c r="H431" s="187"/>
      <c r="I431" s="331"/>
    </row>
    <row r="432" spans="1:9">
      <c r="A432" s="274"/>
      <c r="B432" s="433"/>
      <c r="C432" s="1700"/>
      <c r="D432" s="183"/>
      <c r="E432" s="276"/>
      <c r="F432" s="616"/>
      <c r="G432" s="278"/>
      <c r="H432" s="187"/>
      <c r="I432" s="331"/>
    </row>
    <row r="433" spans="1:9">
      <c r="A433" s="274"/>
      <c r="B433" s="433"/>
      <c r="C433" s="342"/>
      <c r="D433" s="183"/>
      <c r="E433" s="276"/>
      <c r="F433" s="616"/>
      <c r="G433" s="278"/>
      <c r="H433" s="187"/>
      <c r="I433" s="331"/>
    </row>
    <row r="434" spans="1:9">
      <c r="A434" s="274"/>
      <c r="B434" s="433"/>
      <c r="C434" s="342"/>
      <c r="D434" s="183"/>
      <c r="E434" s="276"/>
      <c r="F434" s="616"/>
      <c r="G434" s="278"/>
      <c r="H434" s="187"/>
      <c r="I434" s="331"/>
    </row>
    <row r="435" spans="1:9">
      <c r="A435" s="274"/>
      <c r="B435" s="433"/>
      <c r="C435" s="342"/>
      <c r="D435" s="183"/>
      <c r="E435" s="276"/>
      <c r="F435" s="616"/>
      <c r="G435" s="278"/>
      <c r="H435" s="187"/>
      <c r="I435" s="331"/>
    </row>
    <row r="436" spans="1:9">
      <c r="A436" s="274"/>
      <c r="B436" s="433"/>
      <c r="C436" s="342"/>
      <c r="D436" s="183"/>
      <c r="E436" s="276"/>
      <c r="F436" s="616"/>
      <c r="G436" s="278"/>
      <c r="H436" s="187"/>
      <c r="I436" s="331"/>
    </row>
    <row r="437" spans="1:9">
      <c r="A437" s="274"/>
      <c r="B437" s="433"/>
      <c r="C437" s="342"/>
      <c r="D437" s="183"/>
      <c r="E437" s="276"/>
      <c r="F437" s="616"/>
      <c r="G437" s="278"/>
      <c r="H437" s="187"/>
      <c r="I437" s="331"/>
    </row>
    <row r="438" spans="1:9">
      <c r="A438" s="274"/>
      <c r="B438" s="433"/>
      <c r="C438" s="342"/>
      <c r="D438" s="183"/>
      <c r="E438" s="276"/>
      <c r="F438" s="616"/>
      <c r="G438" s="278"/>
      <c r="H438" s="187"/>
      <c r="I438" s="331"/>
    </row>
    <row r="439" spans="1:9">
      <c r="A439" s="274"/>
      <c r="B439" s="433"/>
      <c r="C439" s="342"/>
      <c r="D439" s="455"/>
      <c r="E439" s="276"/>
      <c r="F439" s="616"/>
      <c r="G439" s="278"/>
      <c r="H439" s="187"/>
      <c r="I439" s="331"/>
    </row>
    <row r="440" spans="1:9">
      <c r="A440" s="274"/>
      <c r="B440" s="433"/>
      <c r="C440" s="342"/>
      <c r="D440" s="183"/>
      <c r="E440" s="276"/>
      <c r="F440" s="616"/>
      <c r="G440" s="278"/>
      <c r="H440" s="187"/>
      <c r="I440" s="331"/>
    </row>
    <row r="441" spans="1:9">
      <c r="A441" s="274"/>
      <c r="B441" s="433"/>
      <c r="C441" s="342"/>
      <c r="D441" s="183"/>
      <c r="E441" s="276"/>
      <c r="F441" s="616"/>
      <c r="G441" s="278"/>
      <c r="H441" s="187"/>
      <c r="I441" s="331"/>
    </row>
    <row r="442" spans="1:9">
      <c r="A442" s="274"/>
      <c r="B442" s="433"/>
      <c r="C442" s="342"/>
      <c r="D442" s="183"/>
      <c r="E442" s="276"/>
      <c r="F442" s="616"/>
      <c r="G442" s="278"/>
      <c r="H442" s="187"/>
      <c r="I442" s="331"/>
    </row>
    <row r="443" spans="1:9">
      <c r="A443" s="274"/>
      <c r="B443" s="433"/>
      <c r="C443" s="342"/>
      <c r="D443" s="183"/>
      <c r="E443" s="276"/>
      <c r="F443" s="616"/>
      <c r="G443" s="278"/>
      <c r="H443" s="187"/>
      <c r="I443" s="331"/>
    </row>
    <row r="444" spans="1:9">
      <c r="A444" s="274"/>
      <c r="B444" s="433"/>
      <c r="C444" s="342"/>
      <c r="D444" s="183"/>
      <c r="E444" s="276"/>
      <c r="F444" s="616"/>
      <c r="G444" s="278"/>
      <c r="H444" s="187"/>
      <c r="I444" s="331"/>
    </row>
    <row r="445" spans="1:9" ht="15" thickBot="1">
      <c r="A445" s="274"/>
      <c r="B445" s="433"/>
      <c r="C445" s="342"/>
      <c r="D445" s="183"/>
      <c r="E445" s="276"/>
      <c r="F445" s="616"/>
      <c r="G445" s="278"/>
      <c r="H445" s="187"/>
      <c r="I445" s="331"/>
    </row>
    <row r="446" spans="1:9" ht="15" thickBot="1">
      <c r="A446" s="274"/>
      <c r="B446" s="433"/>
      <c r="C446" s="342"/>
      <c r="D446" s="183"/>
      <c r="E446" s="276"/>
      <c r="F446" s="616"/>
      <c r="G446" s="278"/>
      <c r="H446" s="229"/>
      <c r="I446" s="331"/>
    </row>
    <row r="447" spans="1:9">
      <c r="A447" s="274"/>
      <c r="B447" s="433"/>
      <c r="C447" s="342"/>
      <c r="D447" s="183"/>
      <c r="E447" s="276"/>
      <c r="F447" s="616"/>
      <c r="G447" s="278"/>
      <c r="H447" s="187"/>
      <c r="I447" s="331"/>
    </row>
    <row r="448" spans="1:9">
      <c r="A448" s="274"/>
      <c r="B448" s="433"/>
      <c r="C448" s="912"/>
      <c r="D448" s="1748"/>
      <c r="E448" s="276"/>
      <c r="F448" s="616"/>
      <c r="G448" s="278"/>
      <c r="H448" s="187"/>
      <c r="I448" s="331"/>
    </row>
    <row r="449" spans="1:9" ht="15" thickBot="1">
      <c r="A449" s="274"/>
      <c r="B449" s="433"/>
      <c r="C449" s="342"/>
      <c r="D449" s="183"/>
      <c r="E449" s="276"/>
      <c r="F449" s="276"/>
      <c r="G449" s="278"/>
      <c r="H449" s="187"/>
      <c r="I449" s="331"/>
    </row>
    <row r="450" spans="1:9" ht="15" thickBot="1">
      <c r="A450" s="274"/>
      <c r="B450" s="433"/>
      <c r="C450" s="342"/>
      <c r="D450" s="183"/>
      <c r="E450" s="276"/>
      <c r="F450" s="616"/>
      <c r="G450" s="278"/>
      <c r="H450" s="229"/>
      <c r="I450" s="331"/>
    </row>
    <row r="451" spans="1:9">
      <c r="A451" s="274"/>
      <c r="B451" s="433"/>
      <c r="C451" s="342"/>
      <c r="D451" s="183"/>
      <c r="E451" s="276"/>
      <c r="F451" s="616"/>
      <c r="G451" s="278"/>
      <c r="H451" s="187"/>
      <c r="I451" s="331"/>
    </row>
    <row r="452" spans="1:9">
      <c r="A452" s="274"/>
      <c r="B452" s="433"/>
      <c r="C452" s="342"/>
      <c r="D452" s="183"/>
      <c r="E452" s="276"/>
      <c r="F452" s="616"/>
      <c r="G452" s="278"/>
      <c r="H452" s="187"/>
      <c r="I452" s="331"/>
    </row>
    <row r="453" spans="1:9">
      <c r="A453" s="274"/>
      <c r="B453" s="433"/>
      <c r="C453" s="912"/>
      <c r="D453" s="1742"/>
      <c r="E453" s="276"/>
      <c r="F453" s="616"/>
      <c r="G453" s="278"/>
      <c r="H453" s="187"/>
      <c r="I453" s="331"/>
    </row>
    <row r="454" spans="1:9">
      <c r="A454" s="274"/>
      <c r="B454" s="433"/>
      <c r="C454" s="342"/>
      <c r="D454" s="183"/>
      <c r="E454" s="276"/>
      <c r="F454" s="616"/>
      <c r="G454" s="278"/>
      <c r="H454" s="187"/>
      <c r="I454" s="331"/>
    </row>
    <row r="455" spans="1:9">
      <c r="A455" s="274"/>
      <c r="B455" s="433"/>
      <c r="C455" s="342"/>
      <c r="D455" s="183"/>
      <c r="E455" s="276"/>
      <c r="F455" s="616"/>
      <c r="G455" s="278"/>
      <c r="H455" s="187"/>
      <c r="I455" s="331"/>
    </row>
    <row r="456" spans="1:9">
      <c r="A456" s="274"/>
      <c r="B456" s="433"/>
      <c r="C456" s="342"/>
      <c r="D456" s="183"/>
      <c r="E456" s="276"/>
      <c r="F456" s="616"/>
      <c r="G456" s="278"/>
      <c r="H456" s="187"/>
      <c r="I456" s="331"/>
    </row>
    <row r="457" spans="1:9">
      <c r="A457" s="274"/>
      <c r="B457" s="433"/>
      <c r="C457" s="342"/>
      <c r="D457" s="183"/>
      <c r="E457" s="276"/>
      <c r="F457" s="616"/>
      <c r="G457" s="278"/>
      <c r="H457" s="187"/>
      <c r="I457" s="331"/>
    </row>
    <row r="458" spans="1:9">
      <c r="A458" s="274"/>
      <c r="B458" s="433"/>
      <c r="C458" s="342"/>
      <c r="D458" s="183"/>
      <c r="E458" s="276"/>
      <c r="F458" s="616"/>
      <c r="G458" s="278"/>
      <c r="H458" s="187"/>
      <c r="I458" s="331"/>
    </row>
    <row r="459" spans="1:9">
      <c r="A459" s="274"/>
      <c r="B459" s="433"/>
      <c r="C459" s="342"/>
      <c r="D459" s="183"/>
      <c r="E459" s="276"/>
      <c r="F459" s="616"/>
      <c r="G459" s="278"/>
      <c r="H459" s="187"/>
      <c r="I459" s="331"/>
    </row>
    <row r="460" spans="1:9">
      <c r="A460" s="274"/>
      <c r="B460" s="433"/>
      <c r="C460" s="342"/>
      <c r="D460" s="183"/>
      <c r="E460" s="276"/>
      <c r="F460" s="616"/>
      <c r="G460" s="278"/>
      <c r="H460" s="187"/>
      <c r="I460" s="331"/>
    </row>
    <row r="461" spans="1:9">
      <c r="A461" s="274"/>
      <c r="B461" s="433"/>
      <c r="C461" s="342"/>
      <c r="D461" s="183"/>
      <c r="E461" s="276"/>
      <c r="F461" s="616"/>
      <c r="G461" s="278"/>
      <c r="H461" s="187"/>
      <c r="I461" s="331"/>
    </row>
    <row r="462" spans="1:9">
      <c r="A462" s="274"/>
      <c r="B462" s="433"/>
      <c r="C462" s="342"/>
      <c r="D462" s="183"/>
      <c r="E462" s="276"/>
      <c r="F462" s="616"/>
      <c r="G462" s="278"/>
      <c r="H462" s="187"/>
      <c r="I462" s="331"/>
    </row>
    <row r="463" spans="1:9">
      <c r="A463" s="274"/>
      <c r="B463" s="433"/>
      <c r="C463" s="342"/>
      <c r="D463" s="183"/>
      <c r="E463" s="276"/>
      <c r="F463" s="616"/>
      <c r="G463" s="278"/>
      <c r="H463" s="187"/>
      <c r="I463" s="331"/>
    </row>
    <row r="464" spans="1:9">
      <c r="A464" s="274"/>
      <c r="B464" s="433"/>
      <c r="C464" s="342"/>
      <c r="D464" s="183"/>
      <c r="E464" s="276"/>
      <c r="F464" s="616"/>
      <c r="G464" s="278"/>
      <c r="H464" s="187"/>
      <c r="I464" s="331"/>
    </row>
    <row r="465" spans="1:9">
      <c r="A465" s="274"/>
      <c r="B465" s="433"/>
      <c r="C465" s="342"/>
      <c r="D465" s="183"/>
      <c r="E465" s="276"/>
      <c r="F465" s="616"/>
      <c r="G465" s="278"/>
      <c r="H465" s="187"/>
      <c r="I465" s="331"/>
    </row>
    <row r="466" spans="1:9">
      <c r="A466" s="274"/>
      <c r="B466" s="433"/>
      <c r="C466" s="342"/>
      <c r="D466" s="183"/>
      <c r="E466" s="276"/>
      <c r="F466" s="616"/>
      <c r="G466" s="278"/>
      <c r="H466" s="187"/>
      <c r="I466" s="331"/>
    </row>
    <row r="467" spans="1:9">
      <c r="A467" s="274"/>
      <c r="B467" s="433"/>
      <c r="C467" s="342"/>
      <c r="D467" s="183"/>
      <c r="E467" s="276"/>
      <c r="F467" s="616"/>
      <c r="G467" s="278"/>
      <c r="H467" s="187"/>
      <c r="I467" s="331"/>
    </row>
    <row r="468" spans="1:9">
      <c r="A468" s="274"/>
      <c r="B468" s="433"/>
      <c r="C468" s="342"/>
      <c r="D468" s="183"/>
      <c r="E468" s="276"/>
      <c r="F468" s="616"/>
      <c r="G468" s="278"/>
      <c r="H468" s="187"/>
      <c r="I468" s="331"/>
    </row>
    <row r="469" spans="1:9">
      <c r="A469" s="274"/>
      <c r="B469" s="433"/>
      <c r="C469" s="342"/>
      <c r="D469" s="183"/>
      <c r="E469" s="276"/>
      <c r="F469" s="616"/>
      <c r="G469" s="278"/>
      <c r="H469" s="187"/>
      <c r="I469" s="331"/>
    </row>
    <row r="470" spans="1:9">
      <c r="A470" s="274"/>
      <c r="B470" s="433"/>
      <c r="C470" s="342"/>
      <c r="D470" s="183"/>
      <c r="E470" s="276"/>
      <c r="F470" s="616"/>
      <c r="G470" s="278"/>
      <c r="H470" s="187"/>
      <c r="I470" s="331"/>
    </row>
    <row r="471" spans="1:9">
      <c r="A471" s="274"/>
      <c r="B471" s="433"/>
      <c r="C471" s="342"/>
      <c r="D471" s="183"/>
      <c r="E471" s="276"/>
      <c r="F471" s="616"/>
      <c r="G471" s="278"/>
      <c r="H471" s="187"/>
      <c r="I471" s="331"/>
    </row>
    <row r="472" spans="1:9">
      <c r="A472" s="274"/>
      <c r="B472" s="433"/>
      <c r="C472" s="342"/>
      <c r="D472" s="183"/>
      <c r="E472" s="276"/>
      <c r="F472" s="616"/>
      <c r="G472" s="278"/>
      <c r="H472" s="187"/>
      <c r="I472" s="331"/>
    </row>
    <row r="473" spans="1:9">
      <c r="A473" s="274"/>
      <c r="B473" s="433"/>
      <c r="C473" s="342"/>
      <c r="D473" s="183"/>
      <c r="E473" s="276"/>
      <c r="F473" s="616"/>
      <c r="G473" s="278"/>
      <c r="H473" s="187"/>
      <c r="I473" s="331"/>
    </row>
    <row r="474" spans="1:9">
      <c r="A474" s="274"/>
      <c r="B474" s="433"/>
      <c r="C474" s="342"/>
      <c r="D474" s="183"/>
      <c r="E474" s="276"/>
      <c r="F474" s="616"/>
      <c r="G474" s="278"/>
      <c r="H474" s="187"/>
      <c r="I474" s="331"/>
    </row>
    <row r="475" spans="1:9" ht="15" thickBot="1">
      <c r="A475" s="274"/>
      <c r="B475" s="433"/>
      <c r="C475" s="342"/>
      <c r="D475" s="183"/>
      <c r="E475" s="276"/>
      <c r="F475" s="616"/>
      <c r="G475" s="278"/>
      <c r="H475" s="187"/>
      <c r="I475" s="331"/>
    </row>
    <row r="476" spans="1:9" ht="15" thickBot="1">
      <c r="A476" s="274"/>
      <c r="B476" s="433"/>
      <c r="C476" s="342"/>
      <c r="D476" s="183"/>
      <c r="E476" s="276"/>
      <c r="F476" s="616"/>
      <c r="G476" s="1749"/>
      <c r="H476" s="229"/>
      <c r="I476" s="331"/>
    </row>
    <row r="477" spans="1:9">
      <c r="A477" s="274"/>
      <c r="B477" s="433"/>
      <c r="C477" s="342"/>
      <c r="D477" s="183"/>
      <c r="E477" s="276"/>
      <c r="F477" s="616"/>
      <c r="G477" s="278"/>
      <c r="H477" s="187"/>
      <c r="I477" s="331"/>
    </row>
    <row r="478" spans="1:9">
      <c r="A478" s="274"/>
      <c r="B478" s="433"/>
      <c r="C478" s="912"/>
      <c r="D478" s="1742"/>
      <c r="E478" s="276"/>
      <c r="F478" s="616"/>
      <c r="G478" s="278"/>
      <c r="H478" s="187"/>
      <c r="I478" s="331"/>
    </row>
    <row r="479" spans="1:9">
      <c r="A479" s="274"/>
      <c r="B479" s="433"/>
      <c r="C479" s="342"/>
      <c r="D479" s="183"/>
      <c r="E479" s="276"/>
      <c r="F479" s="616"/>
      <c r="G479" s="1750"/>
      <c r="H479" s="1448"/>
      <c r="I479" s="331"/>
    </row>
    <row r="480" spans="1:9">
      <c r="A480" s="274"/>
      <c r="B480" s="433"/>
      <c r="C480" s="342"/>
      <c r="D480" s="183"/>
      <c r="E480" s="276"/>
      <c r="F480" s="616"/>
      <c r="G480" s="1751"/>
      <c r="H480" s="1448"/>
      <c r="I480" s="331"/>
    </row>
    <row r="481" spans="1:9">
      <c r="A481" s="274"/>
      <c r="B481" s="433"/>
      <c r="C481" s="342"/>
      <c r="D481" s="183"/>
      <c r="E481" s="276"/>
      <c r="F481" s="616"/>
      <c r="G481" s="1751"/>
      <c r="H481" s="1448"/>
      <c r="I481" s="331"/>
    </row>
    <row r="482" spans="1:9">
      <c r="A482" s="274"/>
      <c r="B482" s="433"/>
      <c r="C482" s="342"/>
      <c r="D482" s="183"/>
      <c r="E482" s="276"/>
      <c r="F482" s="616"/>
      <c r="G482" s="1751"/>
      <c r="H482" s="1448"/>
      <c r="I482" s="331"/>
    </row>
    <row r="483" spans="1:9">
      <c r="A483" s="274"/>
      <c r="B483" s="433"/>
      <c r="C483" s="342"/>
      <c r="D483" s="183"/>
      <c r="E483" s="276"/>
      <c r="F483" s="616"/>
      <c r="G483" s="1751"/>
      <c r="H483" s="1448"/>
      <c r="I483" s="331"/>
    </row>
    <row r="484" spans="1:9">
      <c r="A484" s="274"/>
      <c r="B484" s="433"/>
      <c r="C484" s="342"/>
      <c r="D484" s="183"/>
      <c r="E484" s="276"/>
      <c r="F484" s="616"/>
      <c r="G484" s="1751"/>
      <c r="H484" s="1448"/>
      <c r="I484" s="331"/>
    </row>
    <row r="485" spans="1:9" ht="15" thickBot="1">
      <c r="A485" s="274"/>
      <c r="B485" s="433"/>
      <c r="C485" s="1700"/>
      <c r="D485" s="183"/>
      <c r="E485" s="276"/>
      <c r="F485" s="616"/>
      <c r="G485" s="278"/>
      <c r="H485" s="187"/>
      <c r="I485" s="331"/>
    </row>
    <row r="486" spans="1:9" ht="15" thickBot="1">
      <c r="A486" s="274"/>
      <c r="B486" s="433"/>
      <c r="C486" s="342"/>
      <c r="D486" s="183"/>
      <c r="E486" s="276"/>
      <c r="F486" s="616"/>
      <c r="G486" s="278"/>
      <c r="H486" s="229"/>
      <c r="I486" s="331"/>
    </row>
    <row r="487" spans="1:9">
      <c r="A487" s="274"/>
      <c r="B487" s="433"/>
      <c r="C487" s="342"/>
      <c r="D487" s="183"/>
      <c r="E487" s="276"/>
      <c r="F487" s="616"/>
      <c r="G487" s="278"/>
      <c r="H487" s="187"/>
      <c r="I487" s="331"/>
    </row>
    <row r="488" spans="1:9">
      <c r="A488" s="274"/>
      <c r="B488" s="433"/>
      <c r="C488" s="912"/>
      <c r="D488" s="1741"/>
      <c r="E488" s="276"/>
      <c r="F488" s="616"/>
      <c r="G488" s="278"/>
      <c r="H488" s="187"/>
      <c r="I488" s="331"/>
    </row>
    <row r="489" spans="1:9" ht="15" thickBot="1">
      <c r="A489" s="274"/>
      <c r="B489" s="433"/>
      <c r="C489" s="342"/>
      <c r="D489" s="183"/>
      <c r="E489" s="276"/>
      <c r="F489" s="276"/>
      <c r="G489" s="278"/>
      <c r="H489" s="187"/>
      <c r="I489" s="331"/>
    </row>
    <row r="490" spans="1:9" ht="15" thickBot="1">
      <c r="A490" s="274"/>
      <c r="B490" s="433"/>
      <c r="C490" s="342"/>
      <c r="D490" s="183"/>
      <c r="E490" s="276"/>
      <c r="F490" s="616"/>
      <c r="G490" s="278"/>
      <c r="H490" s="229"/>
      <c r="I490" s="331"/>
    </row>
    <row r="491" spans="1:9">
      <c r="A491" s="274"/>
      <c r="B491" s="433"/>
      <c r="C491" s="342"/>
      <c r="D491" s="183"/>
      <c r="E491" s="276"/>
      <c r="F491" s="616"/>
      <c r="G491" s="278"/>
      <c r="H491" s="187"/>
      <c r="I491" s="331"/>
    </row>
    <row r="492" spans="1:9">
      <c r="A492" s="274"/>
      <c r="B492" s="1752"/>
      <c r="C492" s="906"/>
      <c r="D492" s="1753"/>
      <c r="E492" s="1732"/>
      <c r="F492" s="616"/>
      <c r="G492" s="1208"/>
      <c r="H492" s="1209"/>
      <c r="I492" s="331"/>
    </row>
    <row r="493" spans="1:9">
      <c r="A493" s="274"/>
      <c r="B493" s="1752"/>
      <c r="C493" s="342"/>
      <c r="D493" s="1206"/>
      <c r="E493" s="1732"/>
      <c r="F493" s="616"/>
      <c r="G493" s="1208"/>
      <c r="H493" s="1209"/>
      <c r="I493" s="331"/>
    </row>
    <row r="494" spans="1:9">
      <c r="A494" s="274"/>
      <c r="B494" s="1752"/>
      <c r="C494" s="342"/>
      <c r="D494" s="1206"/>
      <c r="E494" s="1732"/>
      <c r="F494" s="616"/>
      <c r="G494" s="1208"/>
      <c r="H494" s="1209"/>
      <c r="I494" s="331"/>
    </row>
    <row r="495" spans="1:9">
      <c r="A495" s="274"/>
      <c r="B495" s="1752"/>
      <c r="C495" s="342"/>
      <c r="D495" s="1206"/>
      <c r="E495" s="1732"/>
      <c r="F495" s="616"/>
      <c r="G495" s="1208"/>
      <c r="H495" s="1209"/>
      <c r="I495" s="331"/>
    </row>
    <row r="496" spans="1:9">
      <c r="A496" s="274"/>
      <c r="B496" s="1752"/>
      <c r="C496" s="342"/>
      <c r="D496" s="1206"/>
      <c r="E496" s="1732"/>
      <c r="F496" s="616"/>
      <c r="G496" s="1208"/>
      <c r="H496" s="1209"/>
      <c r="I496" s="331"/>
    </row>
    <row r="497" spans="1:9">
      <c r="A497" s="274"/>
      <c r="B497" s="1752"/>
      <c r="C497" s="342"/>
      <c r="D497" s="1206"/>
      <c r="E497" s="1732"/>
      <c r="F497" s="616"/>
      <c r="G497" s="1208"/>
      <c r="H497" s="1209"/>
      <c r="I497" s="331"/>
    </row>
    <row r="498" spans="1:9">
      <c r="A498" s="274"/>
      <c r="B498" s="1752"/>
      <c r="C498" s="342"/>
      <c r="D498" s="1206"/>
      <c r="E498" s="1732"/>
      <c r="F498" s="616"/>
      <c r="G498" s="1208"/>
      <c r="H498" s="187"/>
      <c r="I498" s="331"/>
    </row>
    <row r="499" spans="1:9">
      <c r="A499" s="274"/>
      <c r="B499" s="1752"/>
      <c r="C499" s="342"/>
      <c r="D499" s="1206"/>
      <c r="E499" s="1732"/>
      <c r="F499" s="616"/>
      <c r="G499" s="1208"/>
      <c r="H499" s="187"/>
      <c r="I499" s="331"/>
    </row>
    <row r="500" spans="1:9">
      <c r="A500" s="274"/>
      <c r="B500" s="1752"/>
      <c r="C500" s="342"/>
      <c r="D500" s="1206"/>
      <c r="E500" s="1732"/>
      <c r="F500" s="616"/>
      <c r="G500" s="1208"/>
      <c r="H500" s="187"/>
      <c r="I500" s="331"/>
    </row>
    <row r="501" spans="1:9">
      <c r="A501" s="274"/>
      <c r="B501" s="1752"/>
      <c r="C501" s="342"/>
      <c r="D501" s="1206"/>
      <c r="E501" s="1732"/>
      <c r="F501" s="616"/>
      <c r="G501" s="1208"/>
      <c r="H501" s="187"/>
      <c r="I501" s="331"/>
    </row>
    <row r="502" spans="1:9">
      <c r="A502" s="274"/>
      <c r="B502" s="1752"/>
      <c r="C502" s="342"/>
      <c r="D502" s="1206"/>
      <c r="E502" s="1732"/>
      <c r="F502" s="616"/>
      <c r="G502" s="1208"/>
      <c r="H502" s="187"/>
      <c r="I502" s="331"/>
    </row>
    <row r="503" spans="1:9">
      <c r="A503" s="274"/>
      <c r="B503" s="1752"/>
      <c r="C503" s="342"/>
      <c r="D503" s="1206"/>
      <c r="E503" s="1732"/>
      <c r="F503" s="616"/>
      <c r="G503" s="1208"/>
      <c r="H503" s="187"/>
      <c r="I503" s="331"/>
    </row>
    <row r="504" spans="1:9">
      <c r="A504" s="274"/>
      <c r="B504" s="1752"/>
      <c r="C504" s="342"/>
      <c r="D504" s="1206"/>
      <c r="E504" s="1732"/>
      <c r="F504" s="616"/>
      <c r="G504" s="1208"/>
      <c r="H504" s="187"/>
      <c r="I504" s="331"/>
    </row>
    <row r="505" spans="1:9">
      <c r="A505" s="274"/>
      <c r="B505" s="1752"/>
      <c r="C505" s="342"/>
      <c r="D505" s="1206"/>
      <c r="E505" s="1732"/>
      <c r="F505" s="616"/>
      <c r="G505" s="1208"/>
      <c r="H505" s="187"/>
      <c r="I505" s="331"/>
    </row>
    <row r="506" spans="1:9">
      <c r="A506" s="274"/>
      <c r="B506" s="1752"/>
      <c r="C506" s="342"/>
      <c r="D506" s="1206"/>
      <c r="E506" s="1732"/>
      <c r="F506" s="616"/>
      <c r="G506" s="1208"/>
      <c r="H506" s="187"/>
      <c r="I506" s="331"/>
    </row>
    <row r="507" spans="1:9">
      <c r="A507" s="274"/>
      <c r="B507" s="1752"/>
      <c r="C507" s="342"/>
      <c r="D507" s="1206"/>
      <c r="E507" s="1732"/>
      <c r="F507" s="616"/>
      <c r="G507" s="1208"/>
      <c r="H507" s="187"/>
      <c r="I507" s="331"/>
    </row>
    <row r="508" spans="1:9">
      <c r="A508" s="274"/>
      <c r="B508" s="1752"/>
      <c r="C508" s="342"/>
      <c r="D508" s="1206"/>
      <c r="E508" s="1732"/>
      <c r="F508" s="616"/>
      <c r="G508" s="1208"/>
      <c r="H508" s="187"/>
      <c r="I508" s="331"/>
    </row>
    <row r="509" spans="1:9">
      <c r="A509" s="274"/>
      <c r="B509" s="1752"/>
      <c r="C509" s="342"/>
      <c r="D509" s="1206"/>
      <c r="E509" s="1732"/>
      <c r="F509" s="616"/>
      <c r="G509" s="1208"/>
      <c r="H509" s="187"/>
      <c r="I509" s="331"/>
    </row>
    <row r="510" spans="1:9">
      <c r="A510" s="274"/>
      <c r="B510" s="1752"/>
      <c r="C510" s="342"/>
      <c r="D510" s="1206"/>
      <c r="E510" s="1732"/>
      <c r="F510" s="616"/>
      <c r="G510" s="1208"/>
      <c r="H510" s="187"/>
      <c r="I510" s="331"/>
    </row>
    <row r="511" spans="1:9">
      <c r="A511" s="274"/>
      <c r="B511" s="1752"/>
      <c r="C511" s="342"/>
      <c r="D511" s="1206"/>
      <c r="E511" s="1732"/>
      <c r="F511" s="616"/>
      <c r="G511" s="1208"/>
      <c r="H511" s="187"/>
      <c r="I511" s="331"/>
    </row>
    <row r="512" spans="1:9">
      <c r="A512" s="274"/>
      <c r="B512" s="1752"/>
      <c r="C512" s="342"/>
      <c r="D512" s="1206"/>
      <c r="E512" s="1732"/>
      <c r="F512" s="616"/>
      <c r="G512" s="1208"/>
      <c r="H512" s="187"/>
      <c r="I512" s="331"/>
    </row>
    <row r="513" spans="1:9">
      <c r="A513" s="274"/>
      <c r="B513" s="1752"/>
      <c r="C513" s="342"/>
      <c r="D513" s="1206"/>
      <c r="E513" s="1732"/>
      <c r="F513" s="616"/>
      <c r="G513" s="1208"/>
      <c r="H513" s="187"/>
      <c r="I513" s="331"/>
    </row>
    <row r="514" spans="1:9">
      <c r="A514" s="274"/>
      <c r="B514" s="1752"/>
      <c r="C514" s="342"/>
      <c r="D514" s="1206"/>
      <c r="E514" s="1732"/>
      <c r="F514" s="616"/>
      <c r="G514" s="1208"/>
      <c r="H514" s="187"/>
      <c r="I514" s="331"/>
    </row>
    <row r="515" spans="1:9">
      <c r="A515" s="274"/>
      <c r="B515" s="1752"/>
      <c r="C515" s="342"/>
      <c r="D515" s="1206"/>
      <c r="E515" s="1732"/>
      <c r="F515" s="616"/>
      <c r="G515" s="1208"/>
      <c r="H515" s="187"/>
      <c r="I515" s="331"/>
    </row>
    <row r="516" spans="1:9">
      <c r="A516" s="274"/>
      <c r="B516" s="1752"/>
      <c r="C516" s="342"/>
      <c r="D516" s="1206"/>
      <c r="E516" s="1732"/>
      <c r="F516" s="616"/>
      <c r="G516" s="1208"/>
      <c r="H516" s="187"/>
      <c r="I516" s="331"/>
    </row>
    <row r="517" spans="1:9">
      <c r="A517" s="274"/>
      <c r="B517" s="1752"/>
      <c r="C517" s="342"/>
      <c r="D517" s="1206"/>
      <c r="E517" s="1732"/>
      <c r="F517" s="616"/>
      <c r="G517" s="1208"/>
      <c r="H517" s="1209"/>
      <c r="I517" s="331"/>
    </row>
    <row r="518" spans="1:9">
      <c r="A518" s="274"/>
      <c r="B518" s="1752"/>
      <c r="C518" s="342"/>
      <c r="D518" s="1206"/>
      <c r="E518" s="1732"/>
      <c r="F518" s="616"/>
      <c r="G518" s="1208"/>
      <c r="H518" s="1209"/>
      <c r="I518" s="331"/>
    </row>
    <row r="519" spans="1:9">
      <c r="A519" s="274"/>
      <c r="B519" s="1752"/>
      <c r="C519" s="342"/>
      <c r="D519" s="1754"/>
      <c r="E519" s="1732"/>
      <c r="F519" s="616"/>
      <c r="G519" s="1208"/>
      <c r="H519" s="1209"/>
      <c r="I519" s="331"/>
    </row>
    <row r="520" spans="1:9">
      <c r="A520" s="274"/>
      <c r="B520" s="1752"/>
      <c r="C520" s="342"/>
      <c r="D520" s="1206"/>
      <c r="E520" s="1732"/>
      <c r="F520" s="616"/>
      <c r="G520" s="1208"/>
      <c r="H520" s="1209"/>
      <c r="I520" s="331"/>
    </row>
    <row r="521" spans="1:9">
      <c r="A521" s="274"/>
      <c r="B521" s="1752"/>
      <c r="C521" s="342"/>
      <c r="D521" s="1206"/>
      <c r="E521" s="1732"/>
      <c r="F521" s="616"/>
      <c r="G521" s="1208"/>
      <c r="H521" s="1209"/>
      <c r="I521" s="331"/>
    </row>
    <row r="522" spans="1:9">
      <c r="A522" s="274"/>
      <c r="B522" s="1752"/>
      <c r="C522" s="342"/>
      <c r="D522" s="1206"/>
      <c r="E522" s="1732"/>
      <c r="F522" s="616"/>
      <c r="G522" s="1208"/>
      <c r="H522" s="1209"/>
      <c r="I522" s="331"/>
    </row>
    <row r="523" spans="1:9">
      <c r="A523" s="274"/>
      <c r="B523" s="1752"/>
      <c r="C523" s="342"/>
      <c r="D523" s="1206"/>
      <c r="E523" s="1732"/>
      <c r="F523" s="616"/>
      <c r="G523" s="1208"/>
      <c r="H523" s="1209"/>
      <c r="I523" s="331"/>
    </row>
    <row r="524" spans="1:9">
      <c r="A524" s="274"/>
      <c r="B524" s="1752"/>
      <c r="C524" s="342"/>
      <c r="D524" s="1206"/>
      <c r="E524" s="1732"/>
      <c r="F524" s="616"/>
      <c r="G524" s="1208"/>
      <c r="H524" s="1209"/>
      <c r="I524" s="331"/>
    </row>
    <row r="525" spans="1:9">
      <c r="A525" s="274"/>
      <c r="B525" s="1752"/>
      <c r="C525" s="342"/>
      <c r="D525" s="1206"/>
      <c r="E525" s="1732"/>
      <c r="F525" s="616"/>
      <c r="G525" s="1208"/>
      <c r="H525" s="1209"/>
      <c r="I525" s="331"/>
    </row>
    <row r="526" spans="1:9">
      <c r="A526" s="274"/>
      <c r="B526" s="1752"/>
      <c r="C526" s="342"/>
      <c r="D526" s="1206"/>
      <c r="E526" s="1732"/>
      <c r="F526" s="616"/>
      <c r="G526" s="1208"/>
      <c r="H526" s="1209"/>
      <c r="I526" s="331"/>
    </row>
    <row r="527" spans="1:9">
      <c r="A527" s="274"/>
      <c r="B527" s="1752"/>
      <c r="C527" s="342"/>
      <c r="D527" s="1206"/>
      <c r="E527" s="1732"/>
      <c r="F527" s="616"/>
      <c r="G527" s="1208"/>
      <c r="H527" s="1209"/>
      <c r="I527" s="331"/>
    </row>
    <row r="528" spans="1:9">
      <c r="A528" s="274"/>
      <c r="B528" s="1752"/>
      <c r="C528" s="342"/>
      <c r="D528" s="1206"/>
      <c r="E528" s="1732"/>
      <c r="F528" s="616"/>
      <c r="G528" s="1208"/>
      <c r="H528" s="1209"/>
      <c r="I528" s="331"/>
    </row>
    <row r="529" spans="1:9">
      <c r="A529" s="274"/>
      <c r="B529" s="1752"/>
      <c r="C529" s="342"/>
      <c r="D529" s="1206"/>
      <c r="E529" s="1732"/>
      <c r="F529" s="616"/>
      <c r="G529" s="1208"/>
      <c r="H529" s="1209"/>
      <c r="I529" s="331"/>
    </row>
    <row r="530" spans="1:9">
      <c r="A530" s="274"/>
      <c r="B530" s="1752"/>
      <c r="C530" s="342"/>
      <c r="D530" s="1206"/>
      <c r="E530" s="1732"/>
      <c r="F530" s="616"/>
      <c r="G530" s="1208"/>
      <c r="H530" s="1209"/>
      <c r="I530" s="331"/>
    </row>
    <row r="531" spans="1:9">
      <c r="A531" s="274"/>
      <c r="B531" s="1752"/>
      <c r="C531" s="342"/>
      <c r="D531" s="1206"/>
      <c r="E531" s="1732"/>
      <c r="F531" s="616"/>
      <c r="G531" s="1208"/>
      <c r="H531" s="1209"/>
      <c r="I531" s="331"/>
    </row>
    <row r="532" spans="1:9">
      <c r="A532" s="274"/>
      <c r="B532" s="1752"/>
      <c r="C532" s="342"/>
      <c r="D532" s="1206"/>
      <c r="E532" s="1732"/>
      <c r="F532" s="616"/>
      <c r="G532" s="1208"/>
      <c r="H532" s="1209"/>
      <c r="I532" s="331"/>
    </row>
    <row r="533" spans="1:9">
      <c r="A533" s="274"/>
      <c r="B533" s="1752"/>
      <c r="C533" s="342"/>
      <c r="D533" s="1206"/>
      <c r="E533" s="1732"/>
      <c r="F533" s="616"/>
      <c r="G533" s="1208"/>
      <c r="H533" s="1209"/>
      <c r="I533" s="331"/>
    </row>
    <row r="534" spans="1:9">
      <c r="A534" s="274"/>
      <c r="B534" s="1752"/>
      <c r="C534" s="342"/>
      <c r="D534" s="1206"/>
      <c r="E534" s="1732"/>
      <c r="F534" s="616"/>
      <c r="G534" s="1208"/>
      <c r="H534" s="1209"/>
      <c r="I534" s="331"/>
    </row>
    <row r="535" spans="1:9">
      <c r="A535" s="274"/>
      <c r="B535" s="1752"/>
      <c r="C535" s="342"/>
      <c r="D535" s="1206"/>
      <c r="E535" s="1732"/>
      <c r="F535" s="616"/>
      <c r="G535" s="1208"/>
      <c r="H535" s="1209"/>
      <c r="I535" s="331"/>
    </row>
    <row r="536" spans="1:9">
      <c r="A536" s="274"/>
      <c r="B536" s="1752"/>
      <c r="C536" s="342"/>
      <c r="D536" s="1206"/>
      <c r="E536" s="1732"/>
      <c r="F536" s="616"/>
      <c r="G536" s="1208"/>
      <c r="H536" s="1209"/>
      <c r="I536" s="331"/>
    </row>
    <row r="537" spans="1:9">
      <c r="A537" s="274"/>
      <c r="B537" s="1752"/>
      <c r="C537" s="342"/>
      <c r="D537" s="1206"/>
      <c r="E537" s="1732"/>
      <c r="F537" s="616"/>
      <c r="G537" s="1208"/>
      <c r="H537" s="1209"/>
      <c r="I537" s="331"/>
    </row>
    <row r="538" spans="1:9">
      <c r="A538" s="274"/>
      <c r="B538" s="1752"/>
      <c r="C538" s="342"/>
      <c r="D538" s="1206"/>
      <c r="E538" s="1732"/>
      <c r="F538" s="616"/>
      <c r="G538" s="1208"/>
      <c r="H538" s="1209"/>
      <c r="I538" s="331"/>
    </row>
    <row r="539" spans="1:9">
      <c r="A539" s="274"/>
      <c r="B539" s="1752"/>
      <c r="C539" s="342"/>
      <c r="D539" s="1206"/>
      <c r="E539" s="1732"/>
      <c r="F539" s="616"/>
      <c r="G539" s="1208"/>
      <c r="H539" s="1209"/>
      <c r="I539" s="331"/>
    </row>
    <row r="540" spans="1:9">
      <c r="A540" s="274"/>
      <c r="B540" s="1752"/>
      <c r="C540" s="342"/>
      <c r="D540" s="1206"/>
      <c r="E540" s="1732"/>
      <c r="F540" s="616"/>
      <c r="G540" s="1208"/>
      <c r="H540" s="1209"/>
      <c r="I540" s="331"/>
    </row>
    <row r="541" spans="1:9">
      <c r="A541" s="274"/>
      <c r="B541" s="1752"/>
      <c r="C541" s="342"/>
      <c r="D541" s="1206"/>
      <c r="E541" s="1732"/>
      <c r="F541" s="616"/>
      <c r="G541" s="1208"/>
      <c r="H541" s="1209"/>
      <c r="I541" s="331"/>
    </row>
    <row r="542" spans="1:9">
      <c r="A542" s="274"/>
      <c r="B542" s="1752"/>
      <c r="C542" s="342"/>
      <c r="D542" s="1206"/>
      <c r="E542" s="1732"/>
      <c r="F542" s="616"/>
      <c r="G542" s="1208"/>
      <c r="H542" s="1209"/>
      <c r="I542" s="331"/>
    </row>
    <row r="543" spans="1:9">
      <c r="A543" s="274"/>
      <c r="B543" s="1752"/>
      <c r="C543" s="342"/>
      <c r="D543" s="1206"/>
      <c r="E543" s="1732"/>
      <c r="F543" s="616"/>
      <c r="G543" s="1208"/>
      <c r="H543" s="1209"/>
      <c r="I543" s="331"/>
    </row>
    <row r="544" spans="1:9">
      <c r="A544" s="274"/>
      <c r="B544" s="1752"/>
      <c r="C544" s="342"/>
      <c r="D544" s="1206"/>
      <c r="E544" s="1732"/>
      <c r="F544" s="616"/>
      <c r="G544" s="1208"/>
      <c r="H544" s="1209"/>
      <c r="I544" s="331"/>
    </row>
    <row r="545" spans="1:9">
      <c r="A545" s="274"/>
      <c r="B545" s="1752"/>
      <c r="C545" s="342"/>
      <c r="D545" s="1206"/>
      <c r="E545" s="1732"/>
      <c r="F545" s="616"/>
      <c r="G545" s="1208"/>
      <c r="H545" s="1209"/>
      <c r="I545" s="331"/>
    </row>
    <row r="546" spans="1:9">
      <c r="A546" s="274"/>
      <c r="B546" s="1752"/>
      <c r="C546" s="342"/>
      <c r="D546" s="1206"/>
      <c r="E546" s="1732"/>
      <c r="F546" s="616"/>
      <c r="G546" s="1208"/>
      <c r="H546" s="1209"/>
      <c r="I546" s="331"/>
    </row>
    <row r="547" spans="1:9">
      <c r="A547" s="274"/>
      <c r="B547" s="1752"/>
      <c r="C547" s="342"/>
      <c r="D547" s="1206"/>
      <c r="E547" s="1732"/>
      <c r="F547" s="616"/>
      <c r="G547" s="1208"/>
      <c r="H547" s="1209"/>
      <c r="I547" s="331"/>
    </row>
    <row r="548" spans="1:9">
      <c r="A548" s="274"/>
      <c r="B548" s="1752"/>
      <c r="C548" s="342"/>
      <c r="D548" s="1206"/>
      <c r="E548" s="1732"/>
      <c r="F548" s="616"/>
      <c r="G548" s="1208"/>
      <c r="H548" s="1209"/>
      <c r="I548" s="331"/>
    </row>
    <row r="549" spans="1:9">
      <c r="A549" s="274"/>
      <c r="B549" s="1752"/>
      <c r="C549" s="342"/>
      <c r="D549" s="1206"/>
      <c r="E549" s="1732"/>
      <c r="F549" s="616"/>
      <c r="G549" s="1208"/>
      <c r="H549" s="1209"/>
      <c r="I549" s="331"/>
    </row>
    <row r="550" spans="1:9">
      <c r="A550" s="274"/>
      <c r="B550" s="1752"/>
      <c r="C550" s="342"/>
      <c r="D550" s="1206"/>
      <c r="E550" s="1732"/>
      <c r="F550" s="616"/>
      <c r="G550" s="1208"/>
      <c r="H550" s="1209"/>
      <c r="I550" s="331"/>
    </row>
    <row r="551" spans="1:9">
      <c r="A551" s="274"/>
      <c r="B551" s="1752"/>
      <c r="C551" s="342"/>
      <c r="D551" s="1206"/>
      <c r="E551" s="1732"/>
      <c r="F551" s="616"/>
      <c r="G551" s="1208"/>
      <c r="H551" s="1209"/>
      <c r="I551" s="331"/>
    </row>
    <row r="552" spans="1:9" ht="15" thickBot="1">
      <c r="A552" s="274"/>
      <c r="B552" s="1752"/>
      <c r="C552" s="342"/>
      <c r="D552" s="1206"/>
      <c r="E552" s="1732"/>
      <c r="F552" s="616"/>
      <c r="G552" s="1208"/>
      <c r="H552" s="1209"/>
      <c r="I552" s="331"/>
    </row>
    <row r="553" spans="1:9" ht="15" thickBot="1">
      <c r="A553" s="274"/>
      <c r="B553" s="1755"/>
      <c r="C553" s="274"/>
      <c r="D553" s="1756"/>
      <c r="E553" s="1732"/>
      <c r="F553" s="616"/>
      <c r="G553" s="1757"/>
      <c r="H553" s="229"/>
      <c r="I553" s="331"/>
    </row>
    <row r="554" spans="1:9">
      <c r="A554" s="274"/>
      <c r="B554" s="433"/>
      <c r="C554" s="342"/>
      <c r="D554" s="183"/>
      <c r="E554" s="276"/>
      <c r="F554" s="616"/>
      <c r="G554" s="278"/>
      <c r="H554" s="187"/>
      <c r="I554" s="331"/>
    </row>
    <row r="555" spans="1:9">
      <c r="A555" s="274"/>
      <c r="B555" s="433"/>
      <c r="C555" s="912"/>
      <c r="D555" s="1758"/>
      <c r="E555" s="276"/>
      <c r="F555" s="616"/>
      <c r="G555" s="278"/>
      <c r="H555" s="187"/>
      <c r="I555" s="331"/>
    </row>
    <row r="556" spans="1:9">
      <c r="A556" s="274"/>
      <c r="B556" s="433"/>
      <c r="C556" s="342"/>
      <c r="D556" s="183"/>
      <c r="E556" s="276"/>
      <c r="F556" s="616"/>
      <c r="G556" s="278"/>
      <c r="H556" s="187"/>
      <c r="I556" s="331"/>
    </row>
    <row r="557" spans="1:9" ht="15" thickBot="1">
      <c r="A557" s="274"/>
      <c r="B557" s="433"/>
      <c r="C557" s="342"/>
      <c r="D557" s="183"/>
      <c r="E557" s="276"/>
      <c r="F557" s="616"/>
      <c r="G557" s="278"/>
      <c r="H557" s="187"/>
      <c r="I557" s="331"/>
    </row>
    <row r="558" spans="1:9" ht="15" thickBot="1">
      <c r="A558" s="274"/>
      <c r="B558" s="433"/>
      <c r="C558" s="342"/>
      <c r="D558" s="387"/>
      <c r="E558" s="276"/>
      <c r="F558" s="616"/>
      <c r="G558" s="278"/>
      <c r="H558" s="229"/>
      <c r="I558" s="331"/>
    </row>
    <row r="559" spans="1:9">
      <c r="A559" s="274"/>
      <c r="B559" s="433"/>
      <c r="C559" s="342"/>
      <c r="D559" s="387"/>
      <c r="E559" s="276"/>
      <c r="F559" s="616"/>
      <c r="G559" s="278"/>
      <c r="H559" s="187"/>
      <c r="I559" s="331"/>
    </row>
    <row r="560" spans="1:9">
      <c r="A560" s="274"/>
      <c r="B560" s="433"/>
      <c r="C560" s="912"/>
      <c r="D560" s="1741"/>
      <c r="E560" s="276"/>
      <c r="F560" s="616"/>
      <c r="G560" s="278"/>
      <c r="H560" s="187"/>
      <c r="I560" s="331"/>
    </row>
    <row r="561" spans="1:9">
      <c r="A561" s="274"/>
      <c r="B561" s="433"/>
      <c r="C561" s="342"/>
      <c r="D561" s="183"/>
      <c r="E561" s="276"/>
      <c r="F561" s="616"/>
      <c r="G561" s="278"/>
      <c r="H561" s="187"/>
      <c r="I561" s="331"/>
    </row>
    <row r="562" spans="1:9" ht="15" thickBot="1">
      <c r="A562" s="274"/>
      <c r="B562" s="433"/>
      <c r="C562" s="342"/>
      <c r="D562" s="183"/>
      <c r="E562" s="276"/>
      <c r="F562" s="616"/>
      <c r="G562" s="278"/>
      <c r="H562" s="187"/>
      <c r="I562" s="331"/>
    </row>
    <row r="563" spans="1:9" ht="15" thickBot="1">
      <c r="A563" s="274"/>
      <c r="B563" s="433"/>
      <c r="C563" s="342"/>
      <c r="D563" s="387"/>
      <c r="E563" s="276"/>
      <c r="F563" s="616"/>
      <c r="G563" s="278"/>
      <c r="H563" s="229"/>
      <c r="I563" s="331"/>
    </row>
    <row r="564" spans="1:9">
      <c r="A564" s="274"/>
      <c r="B564" s="433"/>
      <c r="C564" s="342"/>
      <c r="D564" s="387"/>
      <c r="E564" s="276"/>
      <c r="F564" s="616"/>
      <c r="G564" s="278"/>
      <c r="H564" s="187"/>
      <c r="I564" s="331"/>
    </row>
    <row r="565" spans="1:9">
      <c r="A565" s="274"/>
      <c r="B565" s="433"/>
      <c r="C565" s="912"/>
      <c r="D565" s="1748"/>
      <c r="E565" s="276"/>
      <c r="F565" s="616"/>
      <c r="G565" s="278"/>
      <c r="H565" s="187"/>
      <c r="I565" s="331"/>
    </row>
    <row r="566" spans="1:9">
      <c r="A566" s="274"/>
      <c r="B566" s="433"/>
      <c r="C566" s="342"/>
      <c r="D566" s="183"/>
      <c r="E566" s="276"/>
      <c r="F566" s="616"/>
      <c r="G566" s="278"/>
      <c r="H566" s="187"/>
      <c r="I566" s="331"/>
    </row>
    <row r="567" spans="1:9" ht="15" thickBot="1">
      <c r="A567" s="274"/>
      <c r="B567" s="433"/>
      <c r="C567" s="342"/>
      <c r="D567" s="183"/>
      <c r="E567" s="276"/>
      <c r="F567" s="616"/>
      <c r="G567" s="278"/>
      <c r="H567" s="187"/>
      <c r="I567" s="331"/>
    </row>
    <row r="568" spans="1:9" ht="15" thickBot="1">
      <c r="A568" s="274"/>
      <c r="B568" s="433"/>
      <c r="C568" s="342"/>
      <c r="D568" s="387"/>
      <c r="E568" s="276"/>
      <c r="F568" s="616"/>
      <c r="G568" s="278"/>
      <c r="H568" s="229"/>
      <c r="I568" s="331"/>
    </row>
    <row r="569" spans="1:9">
      <c r="A569" s="274"/>
      <c r="B569" s="433"/>
      <c r="C569" s="342"/>
      <c r="D569" s="387"/>
      <c r="E569" s="276"/>
      <c r="F569" s="616"/>
      <c r="G569" s="278"/>
      <c r="H569" s="187"/>
      <c r="I569" s="331"/>
    </row>
    <row r="570" spans="1:9">
      <c r="A570" s="274"/>
      <c r="B570" s="433"/>
      <c r="C570" s="342"/>
      <c r="D570" s="387"/>
      <c r="E570" s="276"/>
      <c r="F570" s="616"/>
      <c r="G570" s="278"/>
      <c r="H570" s="187"/>
      <c r="I570" s="331"/>
    </row>
    <row r="571" spans="1:9">
      <c r="A571" s="274"/>
      <c r="B571" s="433"/>
      <c r="C571" s="912"/>
      <c r="D571" s="569"/>
      <c r="E571" s="276"/>
      <c r="F571" s="616"/>
      <c r="G571" s="278"/>
      <c r="H571" s="187"/>
      <c r="I571" s="331"/>
    </row>
    <row r="572" spans="1:9" ht="15" thickBot="1">
      <c r="A572" s="274"/>
      <c r="B572" s="433"/>
      <c r="C572" s="342"/>
      <c r="D572" s="387"/>
      <c r="E572" s="276"/>
      <c r="F572" s="616"/>
      <c r="G572" s="278"/>
      <c r="H572" s="187"/>
      <c r="I572" s="331"/>
    </row>
    <row r="573" spans="1:9" ht="15" thickBot="1">
      <c r="A573" s="274"/>
      <c r="B573" s="433"/>
      <c r="C573" s="342"/>
      <c r="D573" s="387"/>
      <c r="E573" s="276"/>
      <c r="F573" s="616"/>
      <c r="G573" s="278"/>
      <c r="H573" s="229"/>
      <c r="I573" s="331"/>
    </row>
    <row r="574" spans="1:9">
      <c r="A574" s="274"/>
      <c r="B574" s="433"/>
      <c r="C574" s="342"/>
      <c r="D574" s="387"/>
      <c r="E574" s="276"/>
      <c r="F574" s="616"/>
      <c r="G574" s="278"/>
      <c r="H574" s="187"/>
      <c r="I574" s="1759"/>
    </row>
    <row r="575" spans="1:9">
      <c r="A575" s="274"/>
      <c r="B575" s="433"/>
      <c r="C575" s="342"/>
      <c r="D575" s="387"/>
      <c r="E575" s="276"/>
      <c r="F575" s="616"/>
      <c r="G575" s="278"/>
      <c r="H575" s="187"/>
      <c r="I575" s="331"/>
    </row>
    <row r="576" spans="1:9">
      <c r="A576" s="274"/>
      <c r="B576" s="433"/>
      <c r="C576" s="912"/>
      <c r="D576" s="469"/>
      <c r="E576" s="276"/>
      <c r="F576" s="616"/>
      <c r="G576" s="278"/>
      <c r="H576" s="187"/>
      <c r="I576" s="331"/>
    </row>
    <row r="577" spans="1:9">
      <c r="A577" s="274"/>
      <c r="B577" s="433"/>
      <c r="C577" s="342"/>
      <c r="D577" s="387"/>
      <c r="E577" s="276"/>
      <c r="F577" s="616"/>
      <c r="G577" s="278"/>
      <c r="H577" s="187"/>
      <c r="I577" s="331"/>
    </row>
    <row r="578" spans="1:9" ht="15" thickBot="1">
      <c r="A578" s="274"/>
      <c r="B578" s="433"/>
      <c r="C578" s="342"/>
      <c r="D578" s="387"/>
      <c r="E578" s="276"/>
      <c r="F578" s="616"/>
      <c r="G578" s="278"/>
      <c r="H578" s="187"/>
      <c r="I578" s="331"/>
    </row>
    <row r="579" spans="1:9" ht="15" thickBot="1">
      <c r="A579" s="274"/>
      <c r="B579" s="1752"/>
      <c r="C579" s="342"/>
      <c r="D579" s="1206"/>
      <c r="E579" s="1732"/>
      <c r="F579" s="616"/>
      <c r="G579" s="1208"/>
      <c r="H579" s="229"/>
      <c r="I579" s="331"/>
    </row>
    <row r="580" spans="1:9">
      <c r="A580" s="274"/>
      <c r="B580" s="1752"/>
      <c r="C580" s="342"/>
      <c r="D580" s="1206"/>
      <c r="E580" s="1732"/>
      <c r="F580" s="616"/>
      <c r="G580" s="1208"/>
      <c r="H580" s="1209"/>
      <c r="I580" s="1759"/>
    </row>
    <row r="581" spans="1:9">
      <c r="A581" s="274"/>
      <c r="B581" s="433"/>
      <c r="C581" s="342"/>
      <c r="D581" s="387"/>
      <c r="E581" s="276"/>
      <c r="F581" s="616"/>
      <c r="G581" s="278"/>
      <c r="H581" s="187"/>
      <c r="I581" s="331"/>
    </row>
    <row r="582" spans="1:9">
      <c r="A582" s="274"/>
      <c r="B582" s="433"/>
      <c r="C582" s="912"/>
      <c r="D582" s="469"/>
      <c r="E582" s="276"/>
      <c r="F582" s="616"/>
      <c r="G582" s="278"/>
      <c r="H582" s="187"/>
      <c r="I582" s="331"/>
    </row>
    <row r="583" spans="1:9">
      <c r="A583" s="274"/>
      <c r="B583" s="433"/>
      <c r="C583" s="342"/>
      <c r="D583" s="387"/>
      <c r="E583" s="276"/>
      <c r="F583" s="616"/>
      <c r="G583" s="278"/>
      <c r="H583" s="187"/>
      <c r="I583" s="331"/>
    </row>
    <row r="584" spans="1:9" ht="15" thickBot="1">
      <c r="A584" s="274"/>
      <c r="B584" s="433"/>
      <c r="C584" s="342"/>
      <c r="D584" s="387"/>
      <c r="E584" s="276"/>
      <c r="F584" s="616"/>
      <c r="G584" s="278"/>
      <c r="H584" s="187"/>
      <c r="I584" s="331"/>
    </row>
    <row r="585" spans="1:9" ht="15" thickBot="1">
      <c r="A585" s="274"/>
      <c r="B585" s="1752"/>
      <c r="C585" s="342"/>
      <c r="D585" s="1206"/>
      <c r="E585" s="1732"/>
      <c r="F585" s="616"/>
      <c r="G585" s="1208"/>
      <c r="H585" s="229"/>
      <c r="I585" s="331"/>
    </row>
    <row r="586" spans="1:9">
      <c r="A586" s="274"/>
      <c r="B586" s="1752"/>
      <c r="C586" s="342"/>
      <c r="D586" s="1206"/>
      <c r="E586" s="1732"/>
      <c r="F586" s="616"/>
      <c r="G586" s="1208"/>
      <c r="H586" s="1209"/>
      <c r="I586" s="1759"/>
    </row>
    <row r="587" spans="1:9">
      <c r="A587" s="274"/>
      <c r="B587" s="1752"/>
      <c r="C587" s="342"/>
      <c r="D587" s="1760"/>
      <c r="E587" s="1732"/>
      <c r="F587" s="616"/>
      <c r="G587" s="1208"/>
      <c r="H587" s="187"/>
      <c r="I587" s="342"/>
    </row>
    <row r="588" spans="1:9">
      <c r="A588" s="274"/>
      <c r="B588" s="1752"/>
      <c r="C588" s="912"/>
      <c r="D588" s="1761"/>
      <c r="E588" s="1732"/>
      <c r="F588" s="616"/>
      <c r="G588" s="1208"/>
      <c r="H588" s="187"/>
      <c r="I588" s="342"/>
    </row>
    <row r="589" spans="1:9">
      <c r="A589" s="274"/>
      <c r="B589" s="1752"/>
      <c r="C589" s="342"/>
      <c r="D589" s="1760"/>
      <c r="E589" s="1732"/>
      <c r="F589" s="616"/>
      <c r="G589" s="1208"/>
      <c r="H589" s="187"/>
      <c r="I589" s="342"/>
    </row>
    <row r="590" spans="1:9" ht="15" thickBot="1">
      <c r="A590" s="274"/>
      <c r="B590" s="1752"/>
      <c r="C590" s="342"/>
      <c r="D590" s="1762"/>
      <c r="E590" s="1732"/>
      <c r="F590" s="616"/>
      <c r="G590" s="1208"/>
      <c r="H590" s="187"/>
      <c r="I590" s="342"/>
    </row>
    <row r="591" spans="1:9" ht="15" thickBot="1">
      <c r="A591" s="274"/>
      <c r="B591" s="1752"/>
      <c r="C591" s="342"/>
      <c r="D591" s="1206"/>
      <c r="E591" s="1732"/>
      <c r="F591" s="616"/>
      <c r="G591" s="1208"/>
      <c r="H591" s="229"/>
      <c r="I591" s="342"/>
    </row>
    <row r="592" spans="1:9">
      <c r="A592" s="274"/>
      <c r="B592" s="1752"/>
      <c r="C592" s="342"/>
      <c r="D592" s="1206"/>
      <c r="E592" s="1732"/>
      <c r="F592" s="616"/>
      <c r="G592" s="1208"/>
      <c r="H592" s="1209"/>
      <c r="I592" s="1759"/>
    </row>
    <row r="593" spans="1:9">
      <c r="A593" s="274"/>
      <c r="B593" s="1752"/>
      <c r="C593" s="342"/>
      <c r="D593" s="1760"/>
      <c r="E593" s="1732"/>
      <c r="F593" s="616"/>
      <c r="G593" s="1208"/>
      <c r="H593" s="187"/>
      <c r="I593" s="342"/>
    </row>
    <row r="594" spans="1:9">
      <c r="A594" s="274"/>
      <c r="B594" s="1752"/>
      <c r="C594" s="912"/>
      <c r="D594" s="1761"/>
      <c r="E594" s="1732"/>
      <c r="F594" s="616"/>
      <c r="G594" s="1208"/>
      <c r="H594" s="187"/>
      <c r="I594" s="342"/>
    </row>
    <row r="595" spans="1:9">
      <c r="A595" s="274"/>
      <c r="B595" s="1752"/>
      <c r="C595" s="342"/>
      <c r="D595" s="1760"/>
      <c r="E595" s="1732"/>
      <c r="F595" s="616"/>
      <c r="G595" s="1208"/>
      <c r="H595" s="187"/>
      <c r="I595" s="342"/>
    </row>
    <row r="596" spans="1:9">
      <c r="A596" s="274"/>
      <c r="B596" s="1752"/>
      <c r="C596" s="342"/>
      <c r="D596" s="1760"/>
      <c r="E596" s="1732"/>
      <c r="F596" s="616"/>
      <c r="G596" s="1208"/>
      <c r="H596" s="187"/>
      <c r="I596" s="342"/>
    </row>
    <row r="597" spans="1:9">
      <c r="A597" s="274"/>
      <c r="B597" s="1752"/>
      <c r="C597" s="342"/>
      <c r="D597" s="1760"/>
      <c r="E597" s="1732"/>
      <c r="F597" s="616"/>
      <c r="G597" s="1208"/>
      <c r="H597" s="187"/>
      <c r="I597" s="342"/>
    </row>
    <row r="598" spans="1:9">
      <c r="A598" s="274"/>
      <c r="B598" s="1752"/>
      <c r="C598" s="342"/>
      <c r="D598" s="1760"/>
      <c r="E598" s="1732"/>
      <c r="F598" s="616"/>
      <c r="G598" s="1208"/>
      <c r="H598" s="187"/>
      <c r="I598" s="342"/>
    </row>
    <row r="599" spans="1:9">
      <c r="A599" s="274"/>
      <c r="B599" s="1752"/>
      <c r="C599" s="342"/>
      <c r="D599" s="1760"/>
      <c r="E599" s="1732"/>
      <c r="F599" s="616"/>
      <c r="G599" s="1208"/>
      <c r="H599" s="187"/>
      <c r="I599" s="342"/>
    </row>
    <row r="600" spans="1:9">
      <c r="A600" s="274"/>
      <c r="B600" s="1752"/>
      <c r="C600" s="342"/>
      <c r="D600" s="1760"/>
      <c r="E600" s="1732"/>
      <c r="F600" s="616"/>
      <c r="G600" s="1208"/>
      <c r="H600" s="187"/>
      <c r="I600" s="342"/>
    </row>
    <row r="601" spans="1:9" ht="15" thickBot="1">
      <c r="A601" s="274"/>
      <c r="B601" s="1752"/>
      <c r="C601" s="342"/>
      <c r="D601" s="1760"/>
      <c r="E601" s="1732"/>
      <c r="F601" s="616"/>
      <c r="G601" s="1208"/>
      <c r="H601" s="187"/>
      <c r="I601" s="342"/>
    </row>
    <row r="602" spans="1:9" ht="15" thickBot="1">
      <c r="A602" s="274"/>
      <c r="B602" s="1752"/>
      <c r="C602" s="342"/>
      <c r="D602" s="1206"/>
      <c r="E602" s="1732"/>
      <c r="F602" s="616"/>
      <c r="G602" s="1208"/>
      <c r="H602" s="229"/>
      <c r="I602" s="342"/>
    </row>
    <row r="603" spans="1:9">
      <c r="A603" s="274"/>
      <c r="B603" s="1752"/>
      <c r="C603" s="342"/>
      <c r="D603" s="1206"/>
      <c r="E603" s="1732"/>
      <c r="F603" s="616"/>
      <c r="G603" s="1208"/>
      <c r="H603" s="1209"/>
      <c r="I603" s="1759"/>
    </row>
    <row r="604" spans="1:9">
      <c r="A604" s="274"/>
      <c r="B604" s="1752"/>
      <c r="C604" s="342"/>
      <c r="D604" s="1760"/>
      <c r="E604" s="1732"/>
      <c r="F604" s="616"/>
      <c r="G604" s="1208"/>
      <c r="H604" s="187"/>
      <c r="I604" s="342"/>
    </row>
    <row r="605" spans="1:9">
      <c r="A605" s="274"/>
      <c r="B605" s="1752"/>
      <c r="C605" s="912"/>
      <c r="D605" s="1761"/>
      <c r="E605" s="1732"/>
      <c r="F605" s="616"/>
      <c r="G605" s="1208"/>
      <c r="H605" s="187"/>
      <c r="I605" s="342"/>
    </row>
    <row r="606" spans="1:9">
      <c r="A606" s="274"/>
      <c r="B606" s="1752"/>
      <c r="C606" s="342"/>
      <c r="D606" s="1760"/>
      <c r="E606" s="1732"/>
      <c r="F606" s="616"/>
      <c r="G606" s="1208"/>
      <c r="H606" s="187"/>
      <c r="I606" s="342"/>
    </row>
    <row r="607" spans="1:9">
      <c r="A607" s="274"/>
      <c r="B607" s="1752"/>
      <c r="C607" s="342"/>
      <c r="D607" s="1760"/>
      <c r="E607" s="1732"/>
      <c r="F607" s="616"/>
      <c r="G607" s="1208"/>
      <c r="H607" s="187"/>
      <c r="I607" s="342"/>
    </row>
    <row r="608" spans="1:9">
      <c r="A608" s="274"/>
      <c r="B608" s="1752"/>
      <c r="C608" s="342"/>
      <c r="D608" s="1760"/>
      <c r="E608" s="1732"/>
      <c r="F608" s="616"/>
      <c r="G608" s="1208"/>
      <c r="H608" s="187"/>
      <c r="I608" s="342"/>
    </row>
    <row r="609" spans="1:9">
      <c r="A609" s="274"/>
      <c r="B609" s="1752"/>
      <c r="C609" s="342"/>
      <c r="D609" s="1760"/>
      <c r="E609" s="1732"/>
      <c r="F609" s="616"/>
      <c r="G609" s="1208"/>
      <c r="H609" s="187"/>
      <c r="I609" s="342"/>
    </row>
    <row r="610" spans="1:9">
      <c r="A610" s="274"/>
      <c r="B610" s="1752"/>
      <c r="C610" s="342"/>
      <c r="D610" s="1760"/>
      <c r="E610" s="1732"/>
      <c r="F610" s="616"/>
      <c r="G610" s="1208"/>
      <c r="H610" s="187"/>
      <c r="I610" s="342"/>
    </row>
    <row r="611" spans="1:9">
      <c r="A611" s="274"/>
      <c r="B611" s="1752"/>
      <c r="C611" s="342"/>
      <c r="D611" s="1760"/>
      <c r="E611" s="1732"/>
      <c r="F611" s="616"/>
      <c r="G611" s="1208"/>
      <c r="H611" s="187"/>
      <c r="I611" s="342"/>
    </row>
    <row r="612" spans="1:9">
      <c r="A612" s="274"/>
      <c r="B612" s="1752"/>
      <c r="C612" s="342"/>
      <c r="D612" s="1760"/>
      <c r="E612" s="1732"/>
      <c r="F612" s="616"/>
      <c r="G612" s="1208"/>
      <c r="H612" s="187"/>
      <c r="I612" s="342"/>
    </row>
    <row r="613" spans="1:9">
      <c r="A613" s="274"/>
      <c r="B613" s="1752"/>
      <c r="C613" s="342"/>
      <c r="D613" s="1760"/>
      <c r="E613" s="1732"/>
      <c r="F613" s="616"/>
      <c r="G613" s="1208"/>
      <c r="H613" s="187"/>
      <c r="I613" s="342"/>
    </row>
    <row r="614" spans="1:9" ht="15" thickBot="1">
      <c r="A614" s="274"/>
      <c r="B614" s="1752"/>
      <c r="C614" s="342"/>
      <c r="D614" s="1760"/>
      <c r="E614" s="1732"/>
      <c r="F614" s="616"/>
      <c r="G614" s="1208"/>
      <c r="H614" s="187"/>
      <c r="I614" s="342"/>
    </row>
    <row r="615" spans="1:9" ht="15" thickBot="1">
      <c r="A615" s="274"/>
      <c r="B615" s="1752"/>
      <c r="C615" s="342"/>
      <c r="D615" s="1206"/>
      <c r="E615" s="1732"/>
      <c r="F615" s="616"/>
      <c r="G615" s="1208"/>
      <c r="H615" s="229"/>
      <c r="I615" s="342"/>
    </row>
    <row r="616" spans="1:9">
      <c r="A616" s="274"/>
      <c r="B616" s="1752"/>
      <c r="C616" s="342"/>
      <c r="D616" s="1206"/>
      <c r="E616" s="1732"/>
      <c r="F616" s="616"/>
      <c r="G616" s="1208"/>
      <c r="H616" s="1209"/>
      <c r="I616" s="1759"/>
    </row>
    <row r="617" spans="1:9">
      <c r="A617" s="274"/>
      <c r="B617" s="1752"/>
      <c r="C617" s="342"/>
      <c r="D617" s="1760"/>
      <c r="E617" s="1732"/>
      <c r="F617" s="616"/>
      <c r="G617" s="1208"/>
      <c r="H617" s="187"/>
      <c r="I617" s="331"/>
    </row>
    <row r="618" spans="1:9">
      <c r="A618" s="274"/>
      <c r="B618" s="1752"/>
      <c r="C618" s="912"/>
      <c r="D618" s="1761"/>
      <c r="E618" s="1732"/>
      <c r="F618" s="616"/>
      <c r="G618" s="1208"/>
      <c r="H618" s="187"/>
      <c r="I618" s="331"/>
    </row>
    <row r="619" spans="1:9">
      <c r="A619" s="274"/>
      <c r="B619" s="1752"/>
      <c r="C619" s="342"/>
      <c r="D619" s="1760"/>
      <c r="E619" s="1732"/>
      <c r="F619" s="616"/>
      <c r="G619" s="1208"/>
      <c r="H619" s="187"/>
      <c r="I619" s="331"/>
    </row>
    <row r="620" spans="1:9">
      <c r="A620" s="274"/>
      <c r="B620" s="1752"/>
      <c r="C620" s="342"/>
      <c r="D620" s="1760"/>
      <c r="E620" s="1732"/>
      <c r="F620" s="616"/>
      <c r="G620" s="1208"/>
      <c r="H620" s="187"/>
      <c r="I620" s="331"/>
    </row>
    <row r="621" spans="1:9">
      <c r="A621" s="274"/>
      <c r="B621" s="1752"/>
      <c r="C621" s="342"/>
      <c r="D621" s="1760"/>
      <c r="E621" s="1732"/>
      <c r="F621" s="616"/>
      <c r="G621" s="1208"/>
      <c r="H621" s="187"/>
      <c r="I621" s="331"/>
    </row>
    <row r="622" spans="1:9">
      <c r="A622" s="274"/>
      <c r="B622" s="1752"/>
      <c r="C622" s="342"/>
      <c r="D622" s="1760"/>
      <c r="E622" s="1732"/>
      <c r="F622" s="616"/>
      <c r="G622" s="1208"/>
      <c r="H622" s="187"/>
      <c r="I622" s="331"/>
    </row>
    <row r="623" spans="1:9" ht="15" thickBot="1">
      <c r="A623" s="274"/>
      <c r="B623" s="1752"/>
      <c r="C623" s="342"/>
      <c r="D623" s="1760"/>
      <c r="E623" s="1732"/>
      <c r="F623" s="616"/>
      <c r="G623" s="1208"/>
      <c r="H623" s="187"/>
      <c r="I623" s="331"/>
    </row>
    <row r="624" spans="1:9" ht="15" thickBot="1">
      <c r="A624" s="274"/>
      <c r="B624" s="1752"/>
      <c r="C624" s="342"/>
      <c r="D624" s="1206"/>
      <c r="E624" s="1732"/>
      <c r="F624" s="616"/>
      <c r="G624" s="1208"/>
      <c r="H624" s="229"/>
      <c r="I624" s="331"/>
    </row>
    <row r="625" spans="1:9">
      <c r="A625" s="351"/>
      <c r="B625" s="1763"/>
      <c r="C625" s="1759"/>
      <c r="D625" s="1764"/>
      <c r="E625" s="1765"/>
      <c r="F625" s="1766"/>
      <c r="G625" s="1767"/>
      <c r="H625" s="1768"/>
      <c r="I625" s="1759"/>
    </row>
    <row r="626" spans="1:9">
      <c r="A626" s="274"/>
      <c r="B626" s="1752"/>
      <c r="C626" s="342"/>
      <c r="D626" s="1206"/>
      <c r="E626" s="1732"/>
      <c r="F626" s="616"/>
      <c r="G626" s="1208"/>
      <c r="H626" s="1209"/>
      <c r="I626" s="331"/>
    </row>
    <row r="627" spans="1:9">
      <c r="A627" s="274"/>
      <c r="B627" s="1752"/>
      <c r="C627" s="906"/>
      <c r="D627" s="1206"/>
      <c r="E627" s="1732"/>
      <c r="F627" s="616"/>
      <c r="G627" s="1208"/>
      <c r="H627" s="1209"/>
      <c r="I627" s="331"/>
    </row>
    <row r="628" spans="1:9">
      <c r="A628" s="274"/>
      <c r="B628" s="1752"/>
      <c r="C628" s="342"/>
      <c r="D628" s="1206"/>
      <c r="E628" s="1732"/>
      <c r="F628" s="616"/>
      <c r="G628" s="1208"/>
      <c r="H628" s="1209"/>
      <c r="I628" s="331"/>
    </row>
    <row r="629" spans="1:9">
      <c r="A629" s="274"/>
      <c r="B629" s="1752"/>
      <c r="C629" s="342"/>
      <c r="D629" s="1206"/>
      <c r="E629" s="1732"/>
      <c r="F629" s="616"/>
      <c r="G629" s="1208"/>
      <c r="H629" s="1209"/>
      <c r="I629" s="331"/>
    </row>
    <row r="630" spans="1:9">
      <c r="A630" s="274"/>
      <c r="B630" s="1752"/>
      <c r="C630" s="342"/>
      <c r="D630" s="1206"/>
      <c r="E630" s="1732"/>
      <c r="F630" s="616"/>
      <c r="G630" s="1208"/>
      <c r="H630" s="1209"/>
      <c r="I630" s="331"/>
    </row>
    <row r="631" spans="1:9">
      <c r="A631" s="274"/>
      <c r="B631" s="1752"/>
      <c r="C631" s="342"/>
      <c r="D631" s="1206"/>
      <c r="E631" s="1732"/>
      <c r="F631" s="616"/>
      <c r="G631" s="1208"/>
      <c r="H631" s="1209"/>
      <c r="I631" s="331"/>
    </row>
    <row r="632" spans="1:9">
      <c r="A632" s="274"/>
      <c r="B632" s="1752"/>
      <c r="C632" s="342"/>
      <c r="D632" s="1206"/>
      <c r="E632" s="1732"/>
      <c r="F632" s="616"/>
      <c r="G632" s="1208"/>
      <c r="H632" s="1209"/>
      <c r="I632" s="331"/>
    </row>
    <row r="633" spans="1:9">
      <c r="A633" s="274"/>
      <c r="B633" s="1752"/>
      <c r="C633" s="342"/>
      <c r="D633" s="1206"/>
      <c r="E633" s="1732"/>
      <c r="F633" s="616"/>
      <c r="G633" s="1208"/>
      <c r="H633" s="1209"/>
      <c r="I633" s="331"/>
    </row>
    <row r="634" spans="1:9">
      <c r="A634" s="274"/>
      <c r="B634" s="1752"/>
      <c r="C634" s="342"/>
      <c r="D634" s="1206"/>
      <c r="E634" s="1732"/>
      <c r="F634" s="616"/>
      <c r="G634" s="1208"/>
      <c r="H634" s="1209"/>
      <c r="I634" s="331"/>
    </row>
    <row r="635" spans="1:9">
      <c r="A635" s="274"/>
      <c r="B635" s="1752"/>
      <c r="C635" s="342"/>
      <c r="D635" s="1206"/>
      <c r="E635" s="1732"/>
      <c r="F635" s="616"/>
      <c r="G635" s="1208"/>
      <c r="H635" s="1209"/>
      <c r="I635" s="331"/>
    </row>
    <row r="636" spans="1:9">
      <c r="A636" s="274"/>
      <c r="B636" s="1752"/>
      <c r="C636" s="342"/>
      <c r="D636" s="1206"/>
      <c r="E636" s="1732"/>
      <c r="F636" s="616"/>
      <c r="G636" s="1208"/>
      <c r="H636" s="1209"/>
      <c r="I636" s="331"/>
    </row>
    <row r="637" spans="1:9">
      <c r="A637" s="274"/>
      <c r="B637" s="1752"/>
      <c r="C637" s="342"/>
      <c r="D637" s="1206"/>
      <c r="E637" s="1732"/>
      <c r="F637" s="616"/>
      <c r="G637" s="1208"/>
      <c r="H637" s="1209"/>
      <c r="I637" s="331"/>
    </row>
    <row r="638" spans="1:9">
      <c r="A638" s="274"/>
      <c r="B638" s="1752"/>
      <c r="C638" s="342"/>
      <c r="D638" s="1206"/>
      <c r="E638" s="1732"/>
      <c r="F638" s="616"/>
      <c r="G638" s="1208"/>
      <c r="H638" s="1209"/>
      <c r="I638" s="331"/>
    </row>
    <row r="639" spans="1:9">
      <c r="A639" s="274"/>
      <c r="B639" s="1752"/>
      <c r="C639" s="342"/>
      <c r="D639" s="1206"/>
      <c r="E639" s="1732"/>
      <c r="F639" s="616"/>
      <c r="G639" s="1208"/>
      <c r="H639" s="1209"/>
      <c r="I639" s="331"/>
    </row>
    <row r="640" spans="1:9">
      <c r="A640" s="274"/>
      <c r="B640" s="1752"/>
      <c r="C640" s="342"/>
      <c r="D640" s="1206"/>
      <c r="E640" s="1732"/>
      <c r="F640" s="616"/>
      <c r="G640" s="1208"/>
      <c r="H640" s="1209"/>
      <c r="I640" s="331"/>
    </row>
    <row r="641" spans="1:9">
      <c r="A641" s="274"/>
      <c r="B641" s="1752"/>
      <c r="C641" s="342"/>
      <c r="D641" s="1206"/>
      <c r="E641" s="1732"/>
      <c r="F641" s="616"/>
      <c r="G641" s="1208"/>
      <c r="H641" s="1209"/>
      <c r="I641" s="331"/>
    </row>
    <row r="642" spans="1:9">
      <c r="A642" s="274"/>
      <c r="B642" s="1752"/>
      <c r="C642" s="342"/>
      <c r="D642" s="1206"/>
      <c r="E642" s="1732"/>
      <c r="F642" s="616"/>
      <c r="G642" s="1208"/>
      <c r="H642" s="1209"/>
      <c r="I642" s="331"/>
    </row>
    <row r="643" spans="1:9">
      <c r="A643" s="274"/>
      <c r="B643" s="433"/>
      <c r="C643" s="342"/>
      <c r="D643" s="183"/>
      <c r="E643" s="276"/>
      <c r="F643" s="616"/>
      <c r="G643" s="278"/>
      <c r="H643" s="187"/>
      <c r="I643" s="331"/>
    </row>
    <row r="644" spans="1:9">
      <c r="A644" s="274"/>
      <c r="B644" s="433"/>
      <c r="C644" s="1769"/>
      <c r="D644" s="1770"/>
      <c r="E644" s="1771"/>
      <c r="F644" s="1772"/>
      <c r="G644" s="1773"/>
      <c r="H644" s="1774"/>
      <c r="I644" s="331"/>
    </row>
    <row r="645" spans="1:9">
      <c r="A645" s="274"/>
      <c r="B645" s="433"/>
      <c r="C645" s="1775"/>
      <c r="D645" s="1776"/>
      <c r="E645" s="1771"/>
      <c r="F645" s="1772"/>
      <c r="G645" s="1777"/>
      <c r="H645" s="1774"/>
      <c r="I645" s="331"/>
    </row>
    <row r="646" spans="1:9">
      <c r="A646" s="274"/>
      <c r="B646" s="433"/>
      <c r="C646" s="1775"/>
      <c r="D646" s="1776"/>
      <c r="E646" s="1771"/>
      <c r="F646" s="1772"/>
      <c r="G646" s="1773"/>
      <c r="H646" s="1774"/>
      <c r="I646" s="331"/>
    </row>
    <row r="647" spans="1:9" ht="15" thickBot="1">
      <c r="A647" s="274"/>
      <c r="B647" s="433"/>
      <c r="C647" s="1775"/>
      <c r="D647" s="1776"/>
      <c r="E647" s="1771"/>
      <c r="F647" s="1772"/>
      <c r="G647" s="1777"/>
      <c r="H647" s="1774"/>
      <c r="I647" s="331"/>
    </row>
    <row r="648" spans="1:9" ht="15" thickBot="1">
      <c r="A648" s="274"/>
      <c r="B648" s="433"/>
      <c r="C648" s="1775"/>
      <c r="D648" s="1778"/>
      <c r="E648" s="1771"/>
      <c r="F648" s="1772"/>
      <c r="G648" s="1773"/>
      <c r="H648" s="1779"/>
      <c r="I648" s="331"/>
    </row>
    <row r="649" spans="1:9">
      <c r="A649" s="274"/>
      <c r="B649" s="433"/>
      <c r="C649" s="1775"/>
      <c r="D649" s="1776"/>
      <c r="E649" s="1771"/>
      <c r="F649" s="1772"/>
      <c r="G649" s="1773"/>
      <c r="H649" s="1774"/>
      <c r="I649" s="331"/>
    </row>
    <row r="650" spans="1:9">
      <c r="A650" s="385"/>
      <c r="B650" s="386"/>
      <c r="C650" s="1780"/>
      <c r="D650" s="1781"/>
      <c r="E650" s="1782"/>
      <c r="F650" s="1783"/>
      <c r="G650" s="1784"/>
      <c r="H650" s="1785"/>
      <c r="I650" s="1730"/>
    </row>
    <row r="651" spans="1:9">
      <c r="A651" s="274"/>
      <c r="B651" s="433"/>
      <c r="C651" s="1769"/>
      <c r="D651" s="1778"/>
      <c r="E651" s="1771"/>
      <c r="F651" s="1772"/>
      <c r="G651" s="1773"/>
      <c r="H651" s="1774"/>
      <c r="I651" s="331"/>
    </row>
    <row r="652" spans="1:9">
      <c r="A652" s="274"/>
      <c r="B652" s="433"/>
      <c r="C652" s="1775"/>
      <c r="D652" s="1776"/>
      <c r="E652" s="1771"/>
      <c r="F652" s="1772"/>
      <c r="G652" s="1777"/>
      <c r="H652" s="1774"/>
      <c r="I652" s="331"/>
    </row>
    <row r="653" spans="1:9">
      <c r="A653" s="274"/>
      <c r="B653" s="433"/>
      <c r="C653" s="1775"/>
      <c r="D653" s="1776"/>
      <c r="E653" s="1771"/>
      <c r="F653" s="1772"/>
      <c r="G653" s="1773"/>
      <c r="H653" s="1774"/>
      <c r="I653" s="331"/>
    </row>
    <row r="654" spans="1:9" ht="15" thickBot="1">
      <c r="A654" s="274"/>
      <c r="B654" s="433"/>
      <c r="C654" s="1775"/>
      <c r="D654" s="1776"/>
      <c r="E654" s="1771"/>
      <c r="F654" s="1772"/>
      <c r="G654" s="1777"/>
      <c r="H654" s="1774"/>
      <c r="I654" s="331"/>
    </row>
    <row r="655" spans="1:9" ht="15" thickBot="1">
      <c r="A655" s="274"/>
      <c r="B655" s="433"/>
      <c r="C655" s="1775"/>
      <c r="D655" s="1776"/>
      <c r="E655" s="1771"/>
      <c r="F655" s="1772"/>
      <c r="G655" s="1773"/>
      <c r="H655" s="1779"/>
      <c r="I655" s="331"/>
    </row>
    <row r="656" spans="1:9">
      <c r="A656" s="274"/>
      <c r="B656" s="433"/>
      <c r="C656" s="1775"/>
      <c r="D656" s="1776"/>
      <c r="E656" s="1771"/>
      <c r="F656" s="1772"/>
      <c r="G656" s="1773"/>
      <c r="H656" s="1774"/>
      <c r="I656" s="331"/>
    </row>
    <row r="657" spans="1:9">
      <c r="A657" s="385"/>
      <c r="B657" s="386"/>
      <c r="C657" s="1780"/>
      <c r="D657" s="1781"/>
      <c r="E657" s="1782"/>
      <c r="F657" s="1783"/>
      <c r="G657" s="1784"/>
      <c r="H657" s="1785"/>
      <c r="I657" s="1730"/>
    </row>
    <row r="658" spans="1:9">
      <c r="A658" s="274"/>
      <c r="B658" s="433"/>
      <c r="C658" s="1769"/>
      <c r="D658" s="1778"/>
      <c r="E658" s="1771"/>
      <c r="F658" s="1772"/>
      <c r="G658" s="1773"/>
      <c r="H658" s="1774"/>
      <c r="I658" s="331"/>
    </row>
    <row r="659" spans="1:9">
      <c r="A659" s="274"/>
      <c r="B659" s="433"/>
      <c r="C659" s="1786"/>
      <c r="D659" s="1787"/>
      <c r="E659" s="1771"/>
      <c r="F659" s="1772"/>
      <c r="G659" s="1773"/>
      <c r="H659" s="1774"/>
      <c r="I659" s="331"/>
    </row>
    <row r="660" spans="1:9" ht="15" thickBot="1">
      <c r="A660" s="274"/>
      <c r="B660" s="433"/>
      <c r="C660" s="1775"/>
      <c r="D660" s="1776"/>
      <c r="E660" s="1771"/>
      <c r="F660" s="1772"/>
      <c r="G660" s="1773"/>
      <c r="H660" s="1774"/>
      <c r="I660" s="331"/>
    </row>
    <row r="661" spans="1:9" ht="15" thickBot="1">
      <c r="A661" s="274"/>
      <c r="B661" s="433"/>
      <c r="C661" s="1775"/>
      <c r="D661" s="1776"/>
      <c r="E661" s="1771"/>
      <c r="F661" s="1772"/>
      <c r="G661" s="1773"/>
      <c r="H661" s="1779"/>
      <c r="I661" s="331"/>
    </row>
    <row r="662" spans="1:9">
      <c r="A662" s="274"/>
      <c r="B662" s="433"/>
      <c r="C662" s="1775"/>
      <c r="D662" s="1776"/>
      <c r="E662" s="1771"/>
      <c r="F662" s="1772"/>
      <c r="G662" s="1773"/>
      <c r="H662" s="1774"/>
      <c r="I662" s="331"/>
    </row>
    <row r="663" spans="1:9">
      <c r="A663" s="274"/>
      <c r="B663" s="1752"/>
      <c r="C663" s="1775"/>
      <c r="D663" s="1788"/>
      <c r="E663" s="1789"/>
      <c r="F663" s="1772"/>
      <c r="G663" s="1790"/>
      <c r="H663" s="1791"/>
      <c r="I663" s="331"/>
    </row>
    <row r="664" spans="1:9">
      <c r="A664" s="385"/>
      <c r="B664" s="386"/>
      <c r="C664" s="1780"/>
      <c r="D664" s="1781"/>
      <c r="E664" s="1782"/>
      <c r="F664" s="1783"/>
      <c r="G664" s="1784"/>
      <c r="H664" s="1785"/>
      <c r="I664" s="1730"/>
    </row>
    <row r="665" spans="1:9">
      <c r="A665" s="274"/>
      <c r="B665" s="433"/>
      <c r="C665" s="1775"/>
      <c r="D665" s="1792"/>
      <c r="E665" s="1771"/>
      <c r="F665" s="1772"/>
      <c r="G665" s="1773"/>
      <c r="H665" s="1774"/>
      <c r="I665" s="331"/>
    </row>
    <row r="666" spans="1:9">
      <c r="A666" s="274"/>
      <c r="B666" s="433"/>
      <c r="C666" s="1769"/>
      <c r="D666" s="1793"/>
      <c r="E666" s="1771"/>
      <c r="F666" s="1772"/>
      <c r="G666" s="1773"/>
      <c r="H666" s="1774"/>
      <c r="I666" s="331"/>
    </row>
    <row r="667" spans="1:9" ht="15" thickBot="1">
      <c r="A667" s="274"/>
      <c r="B667" s="433"/>
      <c r="C667" s="1775"/>
      <c r="D667" s="1792"/>
      <c r="E667" s="1771"/>
      <c r="F667" s="1772"/>
      <c r="G667" s="1773"/>
      <c r="H667" s="1774"/>
      <c r="I667" s="331"/>
    </row>
    <row r="668" spans="1:9" ht="15" thickBot="1">
      <c r="A668" s="274"/>
      <c r="B668" s="433"/>
      <c r="C668" s="1775"/>
      <c r="D668" s="1792"/>
      <c r="E668" s="1771"/>
      <c r="F668" s="1772"/>
      <c r="G668" s="1773"/>
      <c r="H668" s="1779"/>
      <c r="I668" s="331"/>
    </row>
    <row r="669" spans="1:9">
      <c r="A669" s="351"/>
      <c r="B669" s="1794"/>
      <c r="C669" s="1795"/>
      <c r="D669" s="1796"/>
      <c r="E669" s="1797"/>
      <c r="F669" s="1798"/>
      <c r="G669" s="1799"/>
      <c r="H669" s="1800"/>
      <c r="I669" s="1759"/>
    </row>
    <row r="670" spans="1:9">
      <c r="A670" s="274"/>
      <c r="B670" s="433"/>
      <c r="C670" s="1775"/>
      <c r="D670" s="1792"/>
      <c r="E670" s="1771"/>
      <c r="F670" s="1772"/>
      <c r="G670" s="1773"/>
      <c r="H670" s="1774"/>
      <c r="I670" s="331"/>
    </row>
    <row r="671" spans="1:9">
      <c r="A671" s="274"/>
      <c r="B671" s="433"/>
      <c r="C671" s="1769"/>
      <c r="D671" s="1801"/>
      <c r="E671" s="1771"/>
      <c r="F671" s="1772"/>
      <c r="G671" s="1773"/>
      <c r="H671" s="1774"/>
      <c r="I671" s="331"/>
    </row>
    <row r="672" spans="1:9">
      <c r="A672" s="274"/>
      <c r="B672" s="433"/>
      <c r="C672" s="1775"/>
      <c r="D672" s="1792"/>
      <c r="E672" s="1771"/>
      <c r="F672" s="1772"/>
      <c r="G672" s="1773"/>
      <c r="H672" s="1774"/>
      <c r="I672" s="331"/>
    </row>
    <row r="673" spans="1:9" ht="15" thickBot="1">
      <c r="A673" s="274"/>
      <c r="B673" s="433"/>
      <c r="C673" s="1775"/>
      <c r="D673" s="1792"/>
      <c r="E673" s="1771"/>
      <c r="F673" s="1772"/>
      <c r="G673" s="1773"/>
      <c r="H673" s="1774"/>
      <c r="I673" s="331"/>
    </row>
    <row r="674" spans="1:9" ht="15" thickBot="1">
      <c r="A674" s="274"/>
      <c r="B674" s="1752"/>
      <c r="C674" s="1775"/>
      <c r="D674" s="1788"/>
      <c r="E674" s="1789"/>
      <c r="F674" s="1772"/>
      <c r="G674" s="1790"/>
      <c r="H674" s="1779"/>
      <c r="I674" s="331"/>
    </row>
    <row r="675" spans="1:9">
      <c r="A675" s="351"/>
      <c r="B675" s="1763"/>
      <c r="C675" s="1795"/>
      <c r="D675" s="1802"/>
      <c r="E675" s="1803"/>
      <c r="F675" s="1798"/>
      <c r="G675" s="1804"/>
      <c r="H675" s="1805"/>
      <c r="I675" s="1759"/>
    </row>
    <row r="676" spans="1:9">
      <c r="A676" s="274"/>
      <c r="B676" s="433"/>
      <c r="C676" s="1775"/>
      <c r="D676" s="1792"/>
      <c r="E676" s="1771"/>
      <c r="F676" s="1772"/>
      <c r="G676" s="1773"/>
      <c r="H676" s="1774"/>
      <c r="I676" s="331"/>
    </row>
    <row r="677" spans="1:9">
      <c r="A677" s="274"/>
      <c r="B677" s="433"/>
      <c r="C677" s="1769"/>
      <c r="D677" s="1801"/>
      <c r="E677" s="1771"/>
      <c r="F677" s="1772"/>
      <c r="G677" s="1773"/>
      <c r="H677" s="1774"/>
      <c r="I677" s="331"/>
    </row>
    <row r="678" spans="1:9">
      <c r="A678" s="274"/>
      <c r="B678" s="433"/>
      <c r="C678" s="1775"/>
      <c r="D678" s="1792"/>
      <c r="E678" s="1771"/>
      <c r="F678" s="1772"/>
      <c r="G678" s="1773"/>
      <c r="H678" s="1774"/>
      <c r="I678" s="331"/>
    </row>
    <row r="679" spans="1:9" ht="15" thickBot="1">
      <c r="A679" s="274"/>
      <c r="B679" s="433"/>
      <c r="C679" s="1775"/>
      <c r="D679" s="1792"/>
      <c r="E679" s="1771"/>
      <c r="F679" s="1772"/>
      <c r="G679" s="1773"/>
      <c r="H679" s="1774"/>
      <c r="I679" s="331"/>
    </row>
    <row r="680" spans="1:9" ht="15" thickBot="1">
      <c r="A680" s="274"/>
      <c r="B680" s="1752"/>
      <c r="C680" s="1775"/>
      <c r="D680" s="1788"/>
      <c r="E680" s="1789"/>
      <c r="F680" s="1772"/>
      <c r="G680" s="1790"/>
      <c r="H680" s="1779"/>
      <c r="I680" s="331"/>
    </row>
    <row r="681" spans="1:9">
      <c r="A681" s="351"/>
      <c r="B681" s="1763"/>
      <c r="C681" s="1795"/>
      <c r="D681" s="1802"/>
      <c r="E681" s="1803"/>
      <c r="F681" s="1798"/>
      <c r="G681" s="1804"/>
      <c r="H681" s="1805"/>
      <c r="I681" s="1759"/>
    </row>
    <row r="682" spans="1:9">
      <c r="A682" s="274"/>
      <c r="B682" s="433"/>
      <c r="C682" s="1775"/>
      <c r="D682" s="1792"/>
      <c r="E682" s="1771"/>
      <c r="F682" s="1772"/>
      <c r="G682" s="1773"/>
      <c r="H682" s="1774"/>
      <c r="I682" s="331"/>
    </row>
    <row r="683" spans="1:9">
      <c r="A683" s="274"/>
      <c r="B683" s="433"/>
      <c r="C683" s="1769"/>
      <c r="D683" s="1801"/>
      <c r="E683" s="1771"/>
      <c r="F683" s="1772"/>
      <c r="G683" s="1773"/>
      <c r="H683" s="1774"/>
      <c r="I683" s="331"/>
    </row>
    <row r="684" spans="1:9">
      <c r="A684" s="274"/>
      <c r="B684" s="433"/>
      <c r="C684" s="1775"/>
      <c r="D684" s="1792"/>
      <c r="E684" s="1771"/>
      <c r="F684" s="1772"/>
      <c r="G684" s="1773"/>
      <c r="H684" s="1774"/>
      <c r="I684" s="331"/>
    </row>
    <row r="685" spans="1:9">
      <c r="A685" s="274"/>
      <c r="B685" s="433"/>
      <c r="C685" s="1775"/>
      <c r="D685" s="1792"/>
      <c r="E685" s="1771"/>
      <c r="F685" s="1772"/>
      <c r="G685" s="1773"/>
      <c r="H685" s="1774"/>
      <c r="I685" s="331"/>
    </row>
    <row r="686" spans="1:9">
      <c r="A686" s="274"/>
      <c r="B686" s="433"/>
      <c r="C686" s="1775"/>
      <c r="D686" s="1792"/>
      <c r="E686" s="1771"/>
      <c r="F686" s="1772"/>
      <c r="G686" s="1773"/>
      <c r="H686" s="1774"/>
      <c r="I686" s="331"/>
    </row>
    <row r="687" spans="1:9">
      <c r="A687" s="274"/>
      <c r="B687" s="433"/>
      <c r="C687" s="1775"/>
      <c r="D687" s="1792"/>
      <c r="E687" s="1771"/>
      <c r="F687" s="1772"/>
      <c r="G687" s="1773"/>
      <c r="H687" s="1774"/>
      <c r="I687" s="331"/>
    </row>
    <row r="688" spans="1:9" ht="15" thickBot="1">
      <c r="A688" s="274"/>
      <c r="B688" s="433"/>
      <c r="C688" s="1775"/>
      <c r="D688" s="1792"/>
      <c r="E688" s="1771"/>
      <c r="F688" s="1772"/>
      <c r="G688" s="1773"/>
      <c r="H688" s="1774"/>
      <c r="I688" s="331"/>
    </row>
    <row r="689" spans="1:9" ht="15" thickBot="1">
      <c r="A689" s="274"/>
      <c r="B689" s="1752"/>
      <c r="C689" s="1775"/>
      <c r="D689" s="1788"/>
      <c r="E689" s="1789"/>
      <c r="F689" s="1772"/>
      <c r="G689" s="1790"/>
      <c r="H689" s="1779"/>
      <c r="I689" s="331"/>
    </row>
    <row r="690" spans="1:9">
      <c r="A690" s="351"/>
      <c r="B690" s="1763"/>
      <c r="C690" s="1795"/>
      <c r="D690" s="1802"/>
      <c r="E690" s="1803"/>
      <c r="F690" s="1798"/>
      <c r="G690" s="1804"/>
      <c r="H690" s="1805"/>
      <c r="I690" s="1759"/>
    </row>
    <row r="691" spans="1:9">
      <c r="A691" s="274"/>
      <c r="B691" s="1752"/>
      <c r="C691" s="342"/>
      <c r="D691" s="1206"/>
      <c r="E691" s="1732"/>
      <c r="F691" s="616"/>
      <c r="G691" s="1208"/>
      <c r="H691" s="1209"/>
      <c r="I691" s="331"/>
    </row>
    <row r="692" spans="1:9">
      <c r="A692" s="274"/>
      <c r="B692" s="1755"/>
      <c r="C692" s="274"/>
      <c r="D692" s="1756"/>
      <c r="E692" s="1732"/>
      <c r="F692" s="616"/>
      <c r="G692" s="1806"/>
      <c r="H692" s="1209"/>
      <c r="I692" s="342"/>
    </row>
    <row r="693" spans="1:9">
      <c r="A693" s="274"/>
      <c r="B693" s="1807"/>
      <c r="C693" s="1808"/>
      <c r="D693" s="1756"/>
      <c r="E693" s="1809"/>
      <c r="F693" s="730"/>
      <c r="G693" s="1757"/>
      <c r="H693" s="1209"/>
      <c r="I693" s="342"/>
    </row>
    <row r="694" spans="1:9">
      <c r="A694" s="274"/>
      <c r="B694" s="1807"/>
      <c r="C694" s="342"/>
      <c r="D694" s="1756"/>
      <c r="E694" s="1809"/>
      <c r="F694" s="730"/>
      <c r="G694" s="1757"/>
      <c r="H694" s="1209"/>
      <c r="I694" s="331"/>
    </row>
    <row r="695" spans="1:9">
      <c r="A695" s="274"/>
      <c r="B695" s="1807"/>
      <c r="C695" s="342"/>
      <c r="D695" s="1756"/>
      <c r="E695" s="1809"/>
      <c r="F695" s="730"/>
      <c r="G695" s="1757"/>
      <c r="H695" s="1209"/>
      <c r="I695" s="331"/>
    </row>
    <row r="696" spans="1:9">
      <c r="A696" s="274"/>
      <c r="B696" s="1807"/>
      <c r="C696" s="342"/>
      <c r="D696" s="1756"/>
      <c r="E696" s="1809"/>
      <c r="F696" s="730"/>
      <c r="G696" s="1757"/>
      <c r="H696" s="1209"/>
      <c r="I696" s="331"/>
    </row>
    <row r="697" spans="1:9">
      <c r="A697" s="274"/>
      <c r="B697" s="1807"/>
      <c r="C697" s="342"/>
      <c r="D697" s="1756"/>
      <c r="E697" s="1809"/>
      <c r="F697" s="730"/>
      <c r="G697" s="1757"/>
      <c r="H697" s="1209"/>
      <c r="I697" s="331"/>
    </row>
    <row r="698" spans="1:9">
      <c r="A698" s="274"/>
      <c r="B698" s="1807"/>
      <c r="C698" s="342"/>
      <c r="D698" s="1756"/>
      <c r="E698" s="1809"/>
      <c r="F698" s="730"/>
      <c r="G698" s="1757"/>
      <c r="H698" s="1209"/>
      <c r="I698" s="331"/>
    </row>
    <row r="699" spans="1:9">
      <c r="G699" s="1757"/>
      <c r="H699" s="1209"/>
    </row>
    <row r="700" spans="1:9">
      <c r="G700" s="1757"/>
      <c r="H700" s="1209"/>
    </row>
    <row r="701" spans="1:9">
      <c r="G701" s="1757"/>
      <c r="H701" s="1209"/>
    </row>
    <row r="702" spans="1:9">
      <c r="G702" s="1757"/>
      <c r="H702" s="1209"/>
    </row>
    <row r="703" spans="1:9">
      <c r="G703" s="1757"/>
      <c r="H703" s="1209"/>
    </row>
    <row r="704" spans="1:9">
      <c r="G704" s="1757"/>
      <c r="H704" s="1209"/>
    </row>
    <row r="705" spans="7:8">
      <c r="G705" s="1757"/>
      <c r="H705" s="1209"/>
    </row>
    <row r="706" spans="7:8">
      <c r="G706" s="1757"/>
      <c r="H706" s="1209"/>
    </row>
    <row r="707" spans="7:8">
      <c r="G707" s="1757"/>
      <c r="H707" s="1209"/>
    </row>
    <row r="708" spans="7:8">
      <c r="G708" s="1757"/>
      <c r="H708" s="1209"/>
    </row>
    <row r="709" spans="7:8">
      <c r="G709" s="1757"/>
      <c r="H709" s="1209"/>
    </row>
    <row r="710" spans="7:8">
      <c r="G710" s="1757"/>
      <c r="H710" s="1209"/>
    </row>
    <row r="711" spans="7:8">
      <c r="G711" s="1757"/>
      <c r="H711" s="1209"/>
    </row>
    <row r="712" spans="7:8">
      <c r="G712" s="1757"/>
      <c r="H712" s="1209"/>
    </row>
    <row r="713" spans="7:8">
      <c r="G713" s="1757"/>
      <c r="H713" s="1209"/>
    </row>
    <row r="714" spans="7:8">
      <c r="G714" s="1757"/>
      <c r="H714" s="1209"/>
    </row>
    <row r="715" spans="7:8">
      <c r="G715" s="1757"/>
      <c r="H715" s="1209"/>
    </row>
    <row r="716" spans="7:8">
      <c r="G716" s="1757"/>
      <c r="H716" s="1209"/>
    </row>
    <row r="717" spans="7:8">
      <c r="G717" s="1757"/>
      <c r="H717" s="1209"/>
    </row>
    <row r="718" spans="7:8">
      <c r="G718" s="1757"/>
      <c r="H718" s="1209"/>
    </row>
    <row r="719" spans="7:8">
      <c r="G719" s="1757"/>
      <c r="H719" s="1209"/>
    </row>
    <row r="720" spans="7:8">
      <c r="G720" s="1757"/>
      <c r="H720" s="1209"/>
    </row>
    <row r="721" spans="7:8">
      <c r="G721" s="1757"/>
      <c r="H721" s="1209"/>
    </row>
    <row r="722" spans="7:8">
      <c r="G722" s="1757"/>
      <c r="H722" s="1209"/>
    </row>
    <row r="723" spans="7:8">
      <c r="G723" s="1757"/>
      <c r="H723" s="1209"/>
    </row>
    <row r="724" spans="7:8">
      <c r="G724" s="1757"/>
      <c r="H724" s="1209"/>
    </row>
    <row r="725" spans="7:8">
      <c r="G725" s="1757"/>
      <c r="H725" s="1209"/>
    </row>
    <row r="726" spans="7:8">
      <c r="G726" s="1757"/>
      <c r="H726" s="1209"/>
    </row>
    <row r="727" spans="7:8">
      <c r="G727" s="1757"/>
      <c r="H727" s="1209"/>
    </row>
    <row r="728" spans="7:8">
      <c r="G728" s="1757"/>
      <c r="H728" s="1209"/>
    </row>
    <row r="729" spans="7:8">
      <c r="G729" s="1757"/>
      <c r="H729" s="1209"/>
    </row>
    <row r="730" spans="7:8">
      <c r="G730" s="1757"/>
      <c r="H730" s="1209"/>
    </row>
    <row r="731" spans="7:8">
      <c r="G731" s="1757"/>
      <c r="H731" s="1209"/>
    </row>
    <row r="732" spans="7:8">
      <c r="G732" s="1757"/>
      <c r="H732" s="1209"/>
    </row>
    <row r="733" spans="7:8">
      <c r="G733" s="1757"/>
      <c r="H733" s="1209"/>
    </row>
    <row r="734" spans="7:8">
      <c r="G734" s="1757"/>
      <c r="H734" s="1209"/>
    </row>
    <row r="735" spans="7:8">
      <c r="G735" s="1757"/>
      <c r="H735" s="1209"/>
    </row>
    <row r="736" spans="7:8">
      <c r="G736" s="1757"/>
      <c r="H736" s="1209"/>
    </row>
    <row r="737" spans="7:8">
      <c r="G737" s="1757"/>
      <c r="H737" s="1209"/>
    </row>
    <row r="738" spans="7:8">
      <c r="G738" s="1757"/>
      <c r="H738" s="1209"/>
    </row>
    <row r="739" spans="7:8">
      <c r="G739" s="1757"/>
      <c r="H739" s="1209"/>
    </row>
    <row r="740" spans="7:8">
      <c r="G740" s="1757"/>
      <c r="H740" s="1209"/>
    </row>
    <row r="741" spans="7:8">
      <c r="G741" s="1757"/>
      <c r="H741" s="1209"/>
    </row>
    <row r="742" spans="7:8">
      <c r="G742" s="1757"/>
      <c r="H742" s="1209"/>
    </row>
    <row r="743" spans="7:8">
      <c r="G743" s="1757"/>
      <c r="H743" s="1209"/>
    </row>
    <row r="744" spans="7:8">
      <c r="G744" s="1757"/>
      <c r="H744" s="1209"/>
    </row>
    <row r="745" spans="7:8">
      <c r="G745" s="1757"/>
      <c r="H745" s="1209"/>
    </row>
    <row r="746" spans="7:8">
      <c r="G746" s="1757"/>
      <c r="H746" s="1209"/>
    </row>
    <row r="747" spans="7:8">
      <c r="G747" s="1757"/>
      <c r="H747" s="1209"/>
    </row>
    <row r="748" spans="7:8">
      <c r="G748" s="1757"/>
      <c r="H748" s="1209"/>
    </row>
    <row r="749" spans="7:8">
      <c r="G749" s="1757"/>
      <c r="H749" s="1209"/>
    </row>
    <row r="750" spans="7:8">
      <c r="G750" s="1757"/>
      <c r="H750" s="1209"/>
    </row>
    <row r="751" spans="7:8">
      <c r="G751" s="1757"/>
      <c r="H751" s="1209"/>
    </row>
    <row r="752" spans="7:8">
      <c r="G752" s="1757"/>
      <c r="H752" s="1209"/>
    </row>
    <row r="753" spans="7:8">
      <c r="G753" s="1757"/>
      <c r="H753" s="1209"/>
    </row>
    <row r="754" spans="7:8">
      <c r="G754" s="1757"/>
      <c r="H754" s="1209"/>
    </row>
    <row r="755" spans="7:8">
      <c r="G755" s="1757"/>
      <c r="H755" s="1209"/>
    </row>
    <row r="756" spans="7:8">
      <c r="G756" s="1757"/>
      <c r="H756" s="1209"/>
    </row>
    <row r="757" spans="7:8">
      <c r="G757" s="1757"/>
      <c r="H757" s="1209"/>
    </row>
    <row r="758" spans="7:8">
      <c r="G758" s="1757"/>
      <c r="H758" s="1209"/>
    </row>
    <row r="759" spans="7:8">
      <c r="G759" s="1757"/>
      <c r="H759" s="1209"/>
    </row>
    <row r="760" spans="7:8">
      <c r="G760" s="1757"/>
      <c r="H760" s="1209"/>
    </row>
    <row r="761" spans="7:8">
      <c r="G761" s="1757"/>
      <c r="H761" s="1209"/>
    </row>
    <row r="762" spans="7:8">
      <c r="G762" s="1757"/>
      <c r="H762" s="1209"/>
    </row>
    <row r="763" spans="7:8">
      <c r="G763" s="1757"/>
      <c r="H763" s="1209"/>
    </row>
    <row r="764" spans="7:8">
      <c r="G764" s="1757"/>
      <c r="H764" s="1209"/>
    </row>
    <row r="765" spans="7:8">
      <c r="G765" s="1757"/>
      <c r="H765" s="1209"/>
    </row>
    <row r="766" spans="7:8">
      <c r="G766" s="1757"/>
      <c r="H766" s="1209"/>
    </row>
    <row r="767" spans="7:8">
      <c r="G767" s="1757"/>
      <c r="H767" s="1209"/>
    </row>
    <row r="768" spans="7:8">
      <c r="G768" s="1757"/>
      <c r="H768" s="1209"/>
    </row>
    <row r="769" spans="7:8">
      <c r="G769" s="1757"/>
      <c r="H769" s="1209"/>
    </row>
    <row r="770" spans="7:8">
      <c r="G770" s="1757"/>
      <c r="H770" s="1209"/>
    </row>
    <row r="771" spans="7:8">
      <c r="G771" s="1757"/>
      <c r="H771" s="1209"/>
    </row>
    <row r="772" spans="7:8">
      <c r="G772" s="1757"/>
      <c r="H772" s="1209"/>
    </row>
    <row r="773" spans="7:8">
      <c r="G773" s="1757"/>
      <c r="H773" s="1209"/>
    </row>
    <row r="774" spans="7:8">
      <c r="G774" s="1757"/>
      <c r="H774" s="1209"/>
    </row>
    <row r="775" spans="7:8">
      <c r="G775" s="1757"/>
      <c r="H775" s="1209"/>
    </row>
    <row r="776" spans="7:8">
      <c r="G776" s="1757"/>
      <c r="H776" s="1209"/>
    </row>
    <row r="777" spans="7:8">
      <c r="G777" s="1757"/>
      <c r="H777" s="1209"/>
    </row>
    <row r="778" spans="7:8">
      <c r="G778" s="1757"/>
      <c r="H778" s="1209"/>
    </row>
    <row r="779" spans="7:8">
      <c r="G779" s="1757"/>
      <c r="H779" s="1209"/>
    </row>
    <row r="780" spans="7:8">
      <c r="G780" s="1757"/>
      <c r="H780" s="1209"/>
    </row>
    <row r="781" spans="7:8">
      <c r="G781" s="1757"/>
      <c r="H781" s="1209"/>
    </row>
    <row r="782" spans="7:8">
      <c r="G782" s="1757"/>
      <c r="H782" s="1209"/>
    </row>
    <row r="783" spans="7:8">
      <c r="G783" s="1757"/>
      <c r="H783" s="1209"/>
    </row>
    <row r="784" spans="7:8">
      <c r="G784" s="1757"/>
      <c r="H784" s="1209"/>
    </row>
    <row r="785" spans="7:8">
      <c r="G785" s="1757"/>
      <c r="H785" s="1209"/>
    </row>
    <row r="786" spans="7:8">
      <c r="G786" s="1757"/>
      <c r="H786" s="1209"/>
    </row>
    <row r="787" spans="7:8">
      <c r="G787" s="1757"/>
      <c r="H787" s="1209"/>
    </row>
    <row r="788" spans="7:8">
      <c r="G788" s="1757"/>
      <c r="H788" s="1209"/>
    </row>
    <row r="789" spans="7:8">
      <c r="G789" s="1757"/>
      <c r="H789" s="1209"/>
    </row>
    <row r="790" spans="7:8">
      <c r="G790" s="1757"/>
      <c r="H790" s="1209"/>
    </row>
    <row r="791" spans="7:8">
      <c r="G791" s="1757"/>
      <c r="H791" s="1209"/>
    </row>
    <row r="792" spans="7:8">
      <c r="G792" s="1757"/>
      <c r="H792" s="1209"/>
    </row>
    <row r="793" spans="7:8">
      <c r="G793" s="1757"/>
      <c r="H793" s="1209"/>
    </row>
    <row r="794" spans="7:8">
      <c r="G794" s="1757"/>
      <c r="H794" s="1209"/>
    </row>
    <row r="795" spans="7:8">
      <c r="G795" s="1757"/>
      <c r="H795" s="1209"/>
    </row>
    <row r="796" spans="7:8">
      <c r="G796" s="1757"/>
      <c r="H796" s="1209"/>
    </row>
    <row r="797" spans="7:8">
      <c r="G797" s="1757"/>
      <c r="H797" s="1209"/>
    </row>
    <row r="798" spans="7:8">
      <c r="G798" s="1757"/>
      <c r="H798" s="1209"/>
    </row>
    <row r="799" spans="7:8">
      <c r="G799" s="1757"/>
      <c r="H799" s="1209"/>
    </row>
    <row r="800" spans="7:8">
      <c r="G800" s="1757"/>
      <c r="H800" s="1209"/>
    </row>
    <row r="801" spans="7:8">
      <c r="G801" s="1757"/>
      <c r="H801" s="1209"/>
    </row>
    <row r="802" spans="7:8">
      <c r="G802" s="1757"/>
      <c r="H802" s="1209"/>
    </row>
    <row r="803" spans="7:8">
      <c r="G803" s="1757"/>
      <c r="H803" s="1209"/>
    </row>
    <row r="804" spans="7:8">
      <c r="G804" s="1757"/>
      <c r="H804" s="1209"/>
    </row>
    <row r="805" spans="7:8">
      <c r="G805" s="1757"/>
      <c r="H805" s="1209"/>
    </row>
    <row r="806" spans="7:8">
      <c r="G806" s="1757"/>
      <c r="H806" s="1209"/>
    </row>
    <row r="807" spans="7:8">
      <c r="G807" s="1757"/>
      <c r="H807" s="1209"/>
    </row>
    <row r="808" spans="7:8">
      <c r="G808" s="1757"/>
      <c r="H808" s="1209"/>
    </row>
    <row r="809" spans="7:8">
      <c r="G809" s="1757"/>
      <c r="H809" s="1209"/>
    </row>
    <row r="810" spans="7:8">
      <c r="G810" s="1757"/>
      <c r="H810" s="1209"/>
    </row>
    <row r="811" spans="7:8">
      <c r="G811" s="1757"/>
      <c r="H811" s="1209"/>
    </row>
    <row r="812" spans="7:8">
      <c r="G812" s="1757"/>
      <c r="H812" s="1209"/>
    </row>
    <row r="813" spans="7:8">
      <c r="G813" s="1757"/>
      <c r="H813" s="1209"/>
    </row>
    <row r="814" spans="7:8">
      <c r="G814" s="1757"/>
      <c r="H814" s="1209"/>
    </row>
    <row r="815" spans="7:8">
      <c r="G815" s="1757"/>
      <c r="H815" s="1209"/>
    </row>
    <row r="816" spans="7:8">
      <c r="G816" s="1757"/>
      <c r="H816" s="1209"/>
    </row>
    <row r="817" spans="7:8">
      <c r="G817" s="1757"/>
      <c r="H817" s="1209"/>
    </row>
    <row r="818" spans="7:8">
      <c r="G818" s="1757"/>
      <c r="H818" s="1209"/>
    </row>
    <row r="819" spans="7:8">
      <c r="G819" s="1757"/>
      <c r="H819" s="1209"/>
    </row>
    <row r="820" spans="7:8">
      <c r="G820" s="1757"/>
      <c r="H820" s="1209"/>
    </row>
    <row r="821" spans="7:8">
      <c r="G821" s="1757"/>
      <c r="H821" s="1209"/>
    </row>
    <row r="822" spans="7:8">
      <c r="G822" s="1757"/>
      <c r="H822" s="1209"/>
    </row>
    <row r="823" spans="7:8">
      <c r="G823" s="1757"/>
      <c r="H823" s="1209"/>
    </row>
    <row r="824" spans="7:8">
      <c r="G824" s="1757"/>
      <c r="H824" s="1209"/>
    </row>
    <row r="825" spans="7:8">
      <c r="G825" s="1757"/>
      <c r="H825" s="1209"/>
    </row>
    <row r="826" spans="7:8">
      <c r="G826" s="1757"/>
      <c r="H826" s="1209"/>
    </row>
    <row r="827" spans="7:8">
      <c r="G827" s="1757"/>
      <c r="H827" s="1209"/>
    </row>
    <row r="828" spans="7:8">
      <c r="G828" s="1757"/>
      <c r="H828" s="1209"/>
    </row>
    <row r="829" spans="7:8">
      <c r="G829" s="1757"/>
      <c r="H829" s="1209"/>
    </row>
    <row r="830" spans="7:8">
      <c r="G830" s="1757"/>
      <c r="H830" s="1209"/>
    </row>
    <row r="831" spans="7:8">
      <c r="G831" s="1757"/>
      <c r="H831" s="1209"/>
    </row>
    <row r="832" spans="7:8">
      <c r="G832" s="1757"/>
      <c r="H832" s="1209"/>
    </row>
    <row r="833" spans="7:8">
      <c r="G833" s="1757"/>
      <c r="H833" s="1209"/>
    </row>
    <row r="834" spans="7:8">
      <c r="G834" s="1757"/>
      <c r="H834" s="1209"/>
    </row>
    <row r="835" spans="7:8">
      <c r="G835" s="1757"/>
      <c r="H835" s="1209"/>
    </row>
    <row r="836" spans="7:8">
      <c r="G836" s="1757"/>
      <c r="H836" s="1209"/>
    </row>
    <row r="837" spans="7:8">
      <c r="G837" s="1757"/>
      <c r="H837" s="1209"/>
    </row>
    <row r="838" spans="7:8">
      <c r="G838" s="1757"/>
      <c r="H838" s="1209"/>
    </row>
    <row r="839" spans="7:8">
      <c r="G839" s="1757"/>
      <c r="H839" s="1209"/>
    </row>
    <row r="840" spans="7:8">
      <c r="G840" s="1757"/>
      <c r="H840" s="1209"/>
    </row>
    <row r="841" spans="7:8">
      <c r="G841" s="1757"/>
      <c r="H841" s="1209"/>
    </row>
    <row r="842" spans="7:8">
      <c r="G842" s="1757"/>
      <c r="H842" s="1209"/>
    </row>
    <row r="843" spans="7:8">
      <c r="G843" s="1757"/>
      <c r="H843" s="1209"/>
    </row>
    <row r="844" spans="7:8">
      <c r="G844" s="1757"/>
      <c r="H844" s="1209"/>
    </row>
    <row r="845" spans="7:8">
      <c r="G845" s="1757"/>
      <c r="H845" s="1209"/>
    </row>
    <row r="846" spans="7:8">
      <c r="G846" s="1757"/>
      <c r="H846" s="1209"/>
    </row>
    <row r="847" spans="7:8">
      <c r="G847" s="1757"/>
      <c r="H847" s="1209"/>
    </row>
    <row r="848" spans="7:8">
      <c r="G848" s="1757"/>
      <c r="H848" s="1209"/>
    </row>
    <row r="849" spans="7:8">
      <c r="G849" s="1757"/>
      <c r="H849" s="1209"/>
    </row>
    <row r="850" spans="7:8">
      <c r="G850" s="1757"/>
      <c r="H850" s="1209"/>
    </row>
    <row r="851" spans="7:8">
      <c r="G851" s="1757"/>
      <c r="H851" s="1209"/>
    </row>
    <row r="852" spans="7:8">
      <c r="G852" s="1757"/>
      <c r="H852" s="1209"/>
    </row>
    <row r="853" spans="7:8">
      <c r="G853" s="1757"/>
      <c r="H853" s="1209"/>
    </row>
    <row r="854" spans="7:8">
      <c r="G854" s="1757"/>
      <c r="H854" s="1209"/>
    </row>
    <row r="855" spans="7:8">
      <c r="G855" s="1757"/>
      <c r="H855" s="1209"/>
    </row>
    <row r="856" spans="7:8">
      <c r="G856" s="1757"/>
      <c r="H856" s="1209"/>
    </row>
    <row r="857" spans="7:8">
      <c r="G857" s="1757"/>
      <c r="H857" s="1209"/>
    </row>
    <row r="858" spans="7:8">
      <c r="G858" s="1757"/>
      <c r="H858" s="1209"/>
    </row>
    <row r="859" spans="7:8">
      <c r="G859" s="1757"/>
      <c r="H859" s="1209"/>
    </row>
    <row r="860" spans="7:8">
      <c r="G860" s="1757"/>
      <c r="H860" s="1209"/>
    </row>
    <row r="861" spans="7:8">
      <c r="G861" s="1757"/>
      <c r="H861" s="1209"/>
    </row>
    <row r="862" spans="7:8">
      <c r="G862" s="1757"/>
      <c r="H862" s="1209"/>
    </row>
    <row r="863" spans="7:8">
      <c r="G863" s="1757"/>
      <c r="H863" s="1209"/>
    </row>
    <row r="864" spans="7:8">
      <c r="G864" s="1757"/>
      <c r="H864" s="1209"/>
    </row>
    <row r="865" spans="7:8">
      <c r="G865" s="1757"/>
      <c r="H865" s="1209"/>
    </row>
    <row r="866" spans="7:8">
      <c r="G866" s="1757"/>
      <c r="H866" s="1209"/>
    </row>
    <row r="867" spans="7:8">
      <c r="G867" s="1757"/>
      <c r="H867" s="1209"/>
    </row>
    <row r="868" spans="7:8">
      <c r="G868" s="1757"/>
      <c r="H868" s="1209"/>
    </row>
    <row r="869" spans="7:8">
      <c r="G869" s="1757"/>
      <c r="H869" s="1209"/>
    </row>
    <row r="870" spans="7:8">
      <c r="G870" s="1757"/>
      <c r="H870" s="1209"/>
    </row>
    <row r="871" spans="7:8">
      <c r="G871" s="1757"/>
      <c r="H871" s="1209"/>
    </row>
    <row r="872" spans="7:8">
      <c r="G872" s="1757"/>
      <c r="H872" s="1209"/>
    </row>
    <row r="873" spans="7:8">
      <c r="G873" s="1757"/>
      <c r="H873" s="1209"/>
    </row>
    <row r="874" spans="7:8">
      <c r="G874" s="1757"/>
      <c r="H874" s="1209"/>
    </row>
    <row r="875" spans="7:8">
      <c r="G875" s="1757"/>
      <c r="H875" s="1209"/>
    </row>
    <row r="876" spans="7:8">
      <c r="G876" s="1757"/>
      <c r="H876" s="1209"/>
    </row>
    <row r="877" spans="7:8">
      <c r="G877" s="1757"/>
      <c r="H877" s="1209"/>
    </row>
    <row r="878" spans="7:8">
      <c r="G878" s="1757"/>
      <c r="H878" s="1209"/>
    </row>
    <row r="879" spans="7:8">
      <c r="G879" s="1757"/>
      <c r="H879" s="1209"/>
    </row>
    <row r="880" spans="7:8">
      <c r="G880" s="1757"/>
      <c r="H880" s="1209"/>
    </row>
    <row r="881" spans="7:8">
      <c r="G881" s="1757"/>
      <c r="H881" s="1209"/>
    </row>
    <row r="882" spans="7:8">
      <c r="G882" s="1757"/>
      <c r="H882" s="1209"/>
    </row>
    <row r="883" spans="7:8">
      <c r="G883" s="1757"/>
      <c r="H883" s="1209"/>
    </row>
    <row r="884" spans="7:8">
      <c r="G884" s="1757"/>
      <c r="H884" s="1209"/>
    </row>
    <row r="885" spans="7:8">
      <c r="G885" s="1757"/>
      <c r="H885" s="1209"/>
    </row>
    <row r="886" spans="7:8">
      <c r="G886" s="1757"/>
      <c r="H886" s="1209"/>
    </row>
    <row r="887" spans="7:8">
      <c r="G887" s="1757"/>
      <c r="H887" s="1209"/>
    </row>
    <row r="888" spans="7:8">
      <c r="G888" s="1757"/>
      <c r="H888" s="1209"/>
    </row>
    <row r="889" spans="7:8">
      <c r="G889" s="1757"/>
      <c r="H889" s="1209"/>
    </row>
    <row r="890" spans="7:8">
      <c r="G890" s="1757"/>
      <c r="H890" s="1209"/>
    </row>
    <row r="891" spans="7:8">
      <c r="G891" s="1757"/>
      <c r="H891" s="1209"/>
    </row>
    <row r="892" spans="7:8">
      <c r="G892" s="1757"/>
      <c r="H892" s="1209"/>
    </row>
    <row r="893" spans="7:8">
      <c r="G893" s="1757"/>
      <c r="H893" s="1209"/>
    </row>
    <row r="894" spans="7:8">
      <c r="G894" s="1757"/>
      <c r="H894" s="1209"/>
    </row>
    <row r="895" spans="7:8">
      <c r="G895" s="1757"/>
      <c r="H895" s="1209"/>
    </row>
    <row r="896" spans="7:8">
      <c r="G896" s="1757"/>
      <c r="H896" s="1209"/>
    </row>
    <row r="897" spans="7:8">
      <c r="G897" s="1757"/>
      <c r="H897" s="1209"/>
    </row>
    <row r="898" spans="7:8">
      <c r="G898" s="1757"/>
      <c r="H898" s="1209"/>
    </row>
    <row r="899" spans="7:8">
      <c r="G899" s="1757"/>
      <c r="H899" s="1209"/>
    </row>
    <row r="900" spans="7:8">
      <c r="G900" s="1757"/>
      <c r="H900" s="1209"/>
    </row>
    <row r="901" spans="7:8">
      <c r="G901" s="1757"/>
      <c r="H901" s="1209"/>
    </row>
    <row r="902" spans="7:8">
      <c r="G902" s="1757"/>
      <c r="H902" s="1209"/>
    </row>
    <row r="903" spans="7:8">
      <c r="G903" s="1757"/>
      <c r="H903" s="1209"/>
    </row>
    <row r="904" spans="7:8">
      <c r="G904" s="1757"/>
      <c r="H904" s="1209"/>
    </row>
    <row r="905" spans="7:8">
      <c r="G905" s="1757"/>
      <c r="H905" s="1209"/>
    </row>
    <row r="906" spans="7:8">
      <c r="G906" s="1757"/>
      <c r="H906" s="1209"/>
    </row>
    <row r="907" spans="7:8">
      <c r="G907" s="1757"/>
      <c r="H907" s="1209"/>
    </row>
    <row r="908" spans="7:8">
      <c r="G908" s="1757"/>
      <c r="H908" s="1209"/>
    </row>
    <row r="909" spans="7:8">
      <c r="G909" s="1757"/>
      <c r="H909" s="1209"/>
    </row>
    <row r="910" spans="7:8">
      <c r="G910" s="1757"/>
      <c r="H910" s="1209"/>
    </row>
    <row r="911" spans="7:8">
      <c r="G911" s="1757"/>
      <c r="H911" s="1209"/>
    </row>
  </sheetData>
  <mergeCells count="4">
    <mergeCell ref="J4:K4"/>
    <mergeCell ref="M4:N4"/>
    <mergeCell ref="P4:Q4"/>
    <mergeCell ref="S4:T4"/>
  </mergeCells>
  <printOptions horizontalCentered="1"/>
  <pageMargins left="0.39370078740157483" right="0.39370078740157483" top="1.2204724409448819" bottom="0.59055118110236227" header="3.937007874015748E-2" footer="0.39370078740157483"/>
  <pageSetup paperSize="9" scale="80" fitToHeight="0" orientation="portrait" r:id="rId1"/>
  <headerFooter alignWithMargins="0">
    <oddHeader>&amp;L&amp;G&amp;C&amp;G</oddHeader>
    <oddFooter>&amp;L&amp;A - Page&amp;P/&amp;N</oddFooter>
  </headerFooter>
  <colBreaks count="1" manualBreakCount="1">
    <brk id="8" min="10" max="77" man="1"/>
  </col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32</vt:i4>
      </vt:variant>
      <vt:variant>
        <vt:lpstr>Plages nommées</vt:lpstr>
      </vt:variant>
      <vt:variant>
        <vt:i4>113</vt:i4>
      </vt:variant>
    </vt:vector>
  </HeadingPairs>
  <TitlesOfParts>
    <vt:vector size="145" baseType="lpstr">
      <vt:lpstr>PRESENTATION</vt:lpstr>
      <vt:lpstr>INDEX BT01</vt:lpstr>
      <vt:lpstr>FICHE D'INFORMATIONS</vt:lpstr>
      <vt:lpstr>HYPOTHESES DE CONCEPTION</vt:lpstr>
      <vt:lpstr>FICHE RATIOS</vt:lpstr>
      <vt:lpstr>FICHE RATIOS OC2</vt:lpstr>
      <vt:lpstr>GRAPHE</vt:lpstr>
      <vt:lpstr>DPGF</vt:lpstr>
      <vt:lpstr>Récap</vt:lpstr>
      <vt:lpstr>0 Logistique</vt:lpstr>
      <vt:lpstr>3 Démol</vt:lpstr>
      <vt:lpstr>4 5 6 Sout Terra GO</vt:lpstr>
      <vt:lpstr>7 8 Facade Nacel</vt:lpstr>
      <vt:lpstr>9 Etanch</vt:lpstr>
      <vt:lpstr>10 Cloisons</vt:lpstr>
      <vt:lpstr>11 Fx plaf</vt:lpstr>
      <vt:lpstr>12 Menui Agen</vt:lpstr>
      <vt:lpstr>13 Fx planch</vt:lpstr>
      <vt:lpstr>14 Serrurerie</vt:lpstr>
      <vt:lpstr>15 Sols durs</vt:lpstr>
      <vt:lpstr>16 Sols soup</vt:lpstr>
      <vt:lpstr>17 Peinture</vt:lpstr>
      <vt:lpstr>18 CVCD</vt:lpstr>
      <vt:lpstr>19 Plomb</vt:lpstr>
      <vt:lpstr>20 Sprink</vt:lpstr>
      <vt:lpstr>21 Elec CFO</vt:lpstr>
      <vt:lpstr>22 - 23 Elec CFA</vt:lpstr>
      <vt:lpstr>24 GTB</vt:lpstr>
      <vt:lpstr>25 Asc</vt:lpstr>
      <vt:lpstr>26 Eq Cuis</vt:lpstr>
      <vt:lpstr>27 Esp Verts</vt:lpstr>
      <vt:lpstr>28 VRD</vt:lpstr>
      <vt:lpstr>'12 Menui Agen'!_fin1</vt:lpstr>
      <vt:lpstr>'0 Logistique'!_nn2</vt:lpstr>
      <vt:lpstr>'18 CVCD'!_nn2</vt:lpstr>
      <vt:lpstr>'19 Plomb'!_nn2</vt:lpstr>
      <vt:lpstr>'20 Sprink'!_nn2</vt:lpstr>
      <vt:lpstr>'21 Elec CFO'!_nn2</vt:lpstr>
      <vt:lpstr>'22 - 23 Elec CFA'!_nn2</vt:lpstr>
      <vt:lpstr>'24 GTB'!_nn2</vt:lpstr>
      <vt:lpstr>'25 Asc'!_nn2</vt:lpstr>
      <vt:lpstr>_nn2</vt:lpstr>
      <vt:lpstr>'28 VRD'!_Toc472587391</vt:lpstr>
      <vt:lpstr>Famille</vt:lpstr>
      <vt:lpstr>'0 Logistique'!fin</vt:lpstr>
      <vt:lpstr>'22 - 23 Elec CFA'!fin</vt:lpstr>
      <vt:lpstr>'0 Logistique'!Impression_des_titres</vt:lpstr>
      <vt:lpstr>'10 Cloisons'!Impression_des_titres</vt:lpstr>
      <vt:lpstr>'11 Fx plaf'!Impression_des_titres</vt:lpstr>
      <vt:lpstr>'12 Menui Agen'!Impression_des_titres</vt:lpstr>
      <vt:lpstr>'13 Fx planch'!Impression_des_titres</vt:lpstr>
      <vt:lpstr>'14 Serrurerie'!Impression_des_titres</vt:lpstr>
      <vt:lpstr>'15 Sols durs'!Impression_des_titres</vt:lpstr>
      <vt:lpstr>'16 Sols soup'!Impression_des_titres</vt:lpstr>
      <vt:lpstr>'17 Peinture'!Impression_des_titres</vt:lpstr>
      <vt:lpstr>'18 CVCD'!Impression_des_titres</vt:lpstr>
      <vt:lpstr>'19 Plomb'!Impression_des_titres</vt:lpstr>
      <vt:lpstr>'20 Sprink'!Impression_des_titres</vt:lpstr>
      <vt:lpstr>'21 Elec CFO'!Impression_des_titres</vt:lpstr>
      <vt:lpstr>'22 - 23 Elec CFA'!Impression_des_titres</vt:lpstr>
      <vt:lpstr>'24 GTB'!Impression_des_titres</vt:lpstr>
      <vt:lpstr>'26 Eq Cuis'!Impression_des_titres</vt:lpstr>
      <vt:lpstr>'27 Esp Verts'!Impression_des_titres</vt:lpstr>
      <vt:lpstr>'28 VRD'!Impression_des_titres</vt:lpstr>
      <vt:lpstr>'3 Démol'!Impression_des_titres</vt:lpstr>
      <vt:lpstr>'4 5 6 Sout Terra GO'!Impression_des_titres</vt:lpstr>
      <vt:lpstr>'7 8 Facade Nacel'!Impression_des_titres</vt:lpstr>
      <vt:lpstr>'9 Etanch'!Impression_des_titres</vt:lpstr>
      <vt:lpstr>'13 Fx planch'!li</vt:lpstr>
      <vt:lpstr>'14 Serrurerie'!li</vt:lpstr>
      <vt:lpstr>'26 Eq Cuis'!li</vt:lpstr>
      <vt:lpstr>'0 Logistique'!nlot</vt:lpstr>
      <vt:lpstr>'10 Cloisons'!nlot</vt:lpstr>
      <vt:lpstr>'11 Fx plaf'!nlot</vt:lpstr>
      <vt:lpstr>'12 Menui Agen'!nlot</vt:lpstr>
      <vt:lpstr>'13 Fx planch'!nlot</vt:lpstr>
      <vt:lpstr>'14 Serrurerie'!nlot</vt:lpstr>
      <vt:lpstr>'15 Sols durs'!nlot</vt:lpstr>
      <vt:lpstr>'16 Sols soup'!nlot</vt:lpstr>
      <vt:lpstr>'17 Peinture'!nlot</vt:lpstr>
      <vt:lpstr>'18 CVCD'!nlot</vt:lpstr>
      <vt:lpstr>'19 Plomb'!nlot</vt:lpstr>
      <vt:lpstr>'20 Sprink'!nlot</vt:lpstr>
      <vt:lpstr>'21 Elec CFO'!nlot</vt:lpstr>
      <vt:lpstr>'22 - 23 Elec CFA'!nlot</vt:lpstr>
      <vt:lpstr>'24 GTB'!nlot</vt:lpstr>
      <vt:lpstr>'25 Asc'!nlot</vt:lpstr>
      <vt:lpstr>'26 Eq Cuis'!nlot</vt:lpstr>
      <vt:lpstr>'9 Etanch'!nlot</vt:lpstr>
      <vt:lpstr>nlot</vt:lpstr>
      <vt:lpstr>'0 Logistique'!nlot2</vt:lpstr>
      <vt:lpstr>'10 Cloisons'!nlot2</vt:lpstr>
      <vt:lpstr>'11 Fx plaf'!nlot2</vt:lpstr>
      <vt:lpstr>'12 Menui Agen'!nlot2</vt:lpstr>
      <vt:lpstr>'13 Fx planch'!nlot2</vt:lpstr>
      <vt:lpstr>'14 Serrurerie'!nlot2</vt:lpstr>
      <vt:lpstr>'15 Sols durs'!nlot2</vt:lpstr>
      <vt:lpstr>'16 Sols soup'!nlot2</vt:lpstr>
      <vt:lpstr>'17 Peinture'!nlot2</vt:lpstr>
      <vt:lpstr>'18 CVCD'!nlot2</vt:lpstr>
      <vt:lpstr>'19 Plomb'!nlot2</vt:lpstr>
      <vt:lpstr>'20 Sprink'!nlot2</vt:lpstr>
      <vt:lpstr>'21 Elec CFO'!nlot2</vt:lpstr>
      <vt:lpstr>'22 - 23 Elec CFA'!nlot2</vt:lpstr>
      <vt:lpstr>'24 GTB'!nlot2</vt:lpstr>
      <vt:lpstr>'25 Asc'!nlot2</vt:lpstr>
      <vt:lpstr>'26 Eq Cuis'!nlot2</vt:lpstr>
      <vt:lpstr>'9 Etanch'!nlot2</vt:lpstr>
      <vt:lpstr>nlot2</vt:lpstr>
      <vt:lpstr>'0 Logistique'!tg</vt:lpstr>
      <vt:lpstr>'11 Fx plaf'!tg</vt:lpstr>
      <vt:lpstr>'14 Serrurerie'!tg</vt:lpstr>
      <vt:lpstr>'15 Sols durs'!tg</vt:lpstr>
      <vt:lpstr>'16 Sols soup'!tg</vt:lpstr>
      <vt:lpstr>'17 Peinture'!tg</vt:lpstr>
      <vt:lpstr>'22 - 23 Elec CFA'!tg</vt:lpstr>
      <vt:lpstr>'25 Asc'!tg</vt:lpstr>
      <vt:lpstr>'26 Eq Cuis'!tg</vt:lpstr>
      <vt:lpstr>'0 Logistique'!tgt</vt:lpstr>
      <vt:lpstr>'22 - 23 Elec CFA'!tgt</vt:lpstr>
      <vt:lpstr>'25 Asc'!tgt</vt:lpstr>
      <vt:lpstr>'0 Logistique'!Zone_d_impression</vt:lpstr>
      <vt:lpstr>'10 Cloisons'!Zone_d_impression</vt:lpstr>
      <vt:lpstr>'11 Fx plaf'!Zone_d_impression</vt:lpstr>
      <vt:lpstr>'12 Menui Agen'!Zone_d_impression</vt:lpstr>
      <vt:lpstr>'13 Fx planch'!Zone_d_impression</vt:lpstr>
      <vt:lpstr>'14 Serrurerie'!Zone_d_impression</vt:lpstr>
      <vt:lpstr>'15 Sols durs'!Zone_d_impression</vt:lpstr>
      <vt:lpstr>'16 Sols soup'!Zone_d_impression</vt:lpstr>
      <vt:lpstr>'17 Peinture'!Zone_d_impression</vt:lpstr>
      <vt:lpstr>'18 CVCD'!Zone_d_impression</vt:lpstr>
      <vt:lpstr>'19 Plomb'!Zone_d_impression</vt:lpstr>
      <vt:lpstr>'20 Sprink'!Zone_d_impression</vt:lpstr>
      <vt:lpstr>'21 Elec CFO'!Zone_d_impression</vt:lpstr>
      <vt:lpstr>'22 - 23 Elec CFA'!Zone_d_impression</vt:lpstr>
      <vt:lpstr>'24 GTB'!Zone_d_impression</vt:lpstr>
      <vt:lpstr>'25 Asc'!Zone_d_impression</vt:lpstr>
      <vt:lpstr>'26 Eq Cuis'!Zone_d_impression</vt:lpstr>
      <vt:lpstr>'27 Esp Verts'!Zone_d_impression</vt:lpstr>
      <vt:lpstr>'28 VRD'!Zone_d_impression</vt:lpstr>
      <vt:lpstr>'3 Démol'!Zone_d_impression</vt:lpstr>
      <vt:lpstr>'4 5 6 Sout Terra GO'!Zone_d_impression</vt:lpstr>
      <vt:lpstr>'7 8 Facade Nacel'!Zone_d_impression</vt:lpstr>
      <vt:lpstr>'9 Etanch'!Zone_d_impression</vt:lpstr>
      <vt:lpstr>Récap!Zone_d_impression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2020-03-31T21:03:08Z</dcterms:modified>
</cp:coreProperties>
</file>